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51.xml"/>
  <Override ContentType="application/vnd.openxmlformats-officedocument.spreadsheetml.comments+xml" PartName="/xl/comments9.xml"/>
  <Override ContentType="application/vnd.openxmlformats-officedocument.spreadsheetml.comments+xml" PartName="/xl/comments43.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27.xml"/>
  <Override ContentType="application/vnd.openxmlformats-officedocument.spreadsheetml.comments+xml" PartName="/xl/comments52.xml"/>
  <Override ContentType="application/vnd.openxmlformats-officedocument.spreadsheetml.comments+xml" PartName="/xl/comments35.xml"/>
  <Override ContentType="application/vnd.openxmlformats-officedocument.spreadsheetml.comments+xml" PartName="/xl/comments44.xml"/>
  <Override ContentType="application/vnd.openxmlformats-officedocument.spreadsheetml.comments+xml" PartName="/xl/comments5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45.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46.xml"/>
  <Override ContentType="application/vnd.openxmlformats-officedocument.spreadsheetml.comments+xml" PartName="/xl/comments33.xml"/>
  <Override ContentType="application/vnd.openxmlformats-officedocument.spreadsheetml.comments+xml" PartName="/xl/comments20.xml"/>
  <Override ContentType="application/vnd.openxmlformats-officedocument.spreadsheetml.comments+xml" PartName="/xl/comments50.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6.xml"/>
  <Override ContentType="application/vnd.openxmlformats-officedocument.spreadsheetml.comments+xml" PartName="/xl/comments21.xml"/>
  <Override ContentType="application/vnd.openxmlformats-officedocument.spreadsheetml.comments+xml" PartName="/xl/comments39.xml"/>
  <Override ContentType="application/vnd.openxmlformats-officedocument.spreadsheetml.comments+xml" PartName="/xl/comments30.xml"/>
  <Override ContentType="application/vnd.openxmlformats-officedocument.spreadsheetml.comments+xml" PartName="/xl/comments13.xml"/>
  <Override ContentType="application/vnd.openxmlformats-officedocument.spreadsheetml.comments+xml" PartName="/xl/comments47.xml"/>
  <Override ContentType="application/vnd.openxmlformats-officedocument.spreadsheetml.comments+xml" PartName="/xl/comments4.xml"/>
  <Override ContentType="application/vnd.openxmlformats-officedocument.spreadsheetml.comments+xml" PartName="/xl/comments14.xml"/>
  <Override ContentType="application/vnd.openxmlformats-officedocument.spreadsheetml.comments+xml" PartName="/xl/comments49.xml"/>
  <Override ContentType="application/vnd.openxmlformats-officedocument.spreadsheetml.comments+xml" PartName="/xl/comments22.xml"/>
  <Override ContentType="application/vnd.openxmlformats-officedocument.spreadsheetml.comments+xml" PartName="/xl/comments48.xml"/>
  <Override ContentType="application/vnd.openxmlformats-officedocument.spreadsheetml.comments+xml" PartName="/xl/comments31.xml"/>
  <Override ContentType="application/vnd.openxmlformats-officedocument.spreadsheetml.comments+xml" PartName="/xl/comments3.xml"/>
  <Override ContentType="application/vnd.openxmlformats-officedocument.spreadsheetml.comments+xml" PartName="/xl/comments40.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37.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41.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5.xml"/>
  <Override ContentType="application/vnd.openxmlformats-officedocument.spreadsheetml.comments+xml" PartName="/xl/comments38.xml"/>
  <Override ContentType="application/vnd.openxmlformats-officedocument.spreadsheetml.comments+xml" PartName="/xl/comments12.xml"/>
  <Override ContentType="application/vnd.openxmlformats-officedocument.spreadsheetml.comments+xml" PartName="/xl/comments1.xml"/>
  <Override ContentType="application/vnd.openxmlformats-officedocument.spreadsheetml.comments+xml" PartName="/xl/comments4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toline" sheetId="1" r:id="rId4"/>
    <sheet state="visible" name="Machinery" sheetId="2" r:id="rId5"/>
    <sheet state="visible" name="Agroline" sheetId="3" r:id="rId6"/>
    <sheet state="visible" name="Configuration GA4 reports" sheetId="4" r:id="rId7"/>
    <sheet state="visible" name="SPEND" sheetId="5" r:id="rId8"/>
    <sheet state="visible" name="Итог" sheetId="6" r:id="rId9"/>
    <sheet state="visible" name="Forklift" sheetId="7" r:id="rId10"/>
    <sheet state="visible" name="для ППР" sheetId="8" r:id="rId11"/>
    <sheet state="visible" name="UA_Ag" sheetId="9" r:id="rId12"/>
    <sheet state="visible" name="TR_AF_Ag" sheetId="10" r:id="rId13"/>
    <sheet state="visible" name="TR_Ag" sheetId="11" r:id="rId14"/>
    <sheet state="visible" name="RO_ag" sheetId="12" r:id="rId15"/>
    <sheet state="visible" name="PL_ag" sheetId="13" r:id="rId16"/>
    <sheet state="visible" name="NL_Ag" sheetId="14" r:id="rId17"/>
    <sheet state="visible" name="DE_ag" sheetId="15" r:id="rId18"/>
    <sheet state="visible" name="UA_F" sheetId="16" r:id="rId19"/>
    <sheet state="visible" name="TR_F" sheetId="17" r:id="rId20"/>
    <sheet state="visible" name="PL_F" sheetId="18" r:id="rId21"/>
    <sheet state="visible" name="DE_F" sheetId="19" r:id="rId22"/>
    <sheet state="visible" name="ES_F" sheetId="20" r:id="rId23"/>
    <sheet state="visible" name="UA_M" sheetId="21" r:id="rId24"/>
    <sheet state="visible" name="TR_M" sheetId="22" r:id="rId25"/>
    <sheet state="visible" name="SK_M" sheetId="23" r:id="rId26"/>
    <sheet state="visible" name="RO_M" sheetId="24" r:id="rId27"/>
    <sheet state="visible" name="PT_M" sheetId="25" r:id="rId28"/>
    <sheet state="visible" name="PL_M" sheetId="26" r:id="rId29"/>
    <sheet state="visible" name="NL_M" sheetId="27" r:id="rId30"/>
    <sheet state="visible" name="IT_M" sheetId="28" r:id="rId31"/>
    <sheet state="visible" name="HU_M" sheetId="29" r:id="rId32"/>
    <sheet state="visible" name="FR_M" sheetId="30" r:id="rId33"/>
    <sheet state="visible" name="ES_M" sheetId="31" r:id="rId34"/>
    <sheet state="visible" name="DE_M" sheetId="32" r:id="rId35"/>
    <sheet state="visible" name="CN_EN_M" sheetId="33" r:id="rId36"/>
    <sheet state="visible" name="CZ_M" sheetId="34" r:id="rId37"/>
    <sheet state="visible" name="BE_M" sheetId="35" r:id="rId38"/>
    <sheet state="visible" name="AF_En_M" sheetId="36" r:id="rId39"/>
    <sheet state="visible" name="UK_A" sheetId="37" r:id="rId40"/>
    <sheet state="visible" name="UA_A" sheetId="38" r:id="rId41"/>
    <sheet state="visible" name="TR_A" sheetId="39" r:id="rId42"/>
    <sheet state="visible" name="sk_a" sheetId="40" r:id="rId43"/>
    <sheet state="visible" name="RO_A" sheetId="41" r:id="rId44"/>
    <sheet state="visible" name="PT_A" sheetId="42" r:id="rId45"/>
    <sheet state="visible" name="PL_A" sheetId="43" r:id="rId46"/>
    <sheet state="visible" name="NL_A" sheetId="44" r:id="rId47"/>
    <sheet state="visible" name="IT_A" sheetId="45" r:id="rId48"/>
    <sheet state="visible" name="HU_A" sheetId="46" r:id="rId49"/>
    <sheet state="visible" name="CZ_A" sheetId="47" r:id="rId50"/>
    <sheet state="visible" name="ES_A" sheetId="48" r:id="rId51"/>
    <sheet state="visible" name="DE_A" sheetId="49" r:id="rId52"/>
    <sheet state="visible" name="SL_A" sheetId="50" r:id="rId53"/>
    <sheet state="visible" name="NG_A" sheetId="51" r:id="rId54"/>
    <sheet state="visible" name="GH_A" sheetId="52" r:id="rId55"/>
    <sheet state="visible" name="Af_FR_A" sheetId="53" r:id="rId56"/>
    <sheet state="visible" name="AF_En_A" sheetId="54" r:id="rId57"/>
    <sheet state="visible" name="AR_A" sheetId="55" r:id="rId58"/>
  </sheets>
  <definedNames>
    <definedName hidden="1" localSheetId="23" name="_xlnm._FilterDatabase">RO_M!$A$15:$Z$182</definedName>
    <definedName hidden="1" localSheetId="40" name="_xlnm._FilterDatabase">RO_A!$E$15:$F$221</definedName>
    <definedName hidden="1" localSheetId="47" name="_xlnm._FilterDatabase">ES_A!$A$15:$Z$281</definedName>
  </definedNames>
  <calcPr/>
  <pivotCaches>
    <pivotCache cacheId="0" r:id="rId59"/>
    <pivotCache cacheId="1" r:id="rId60"/>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Курс текущий период</t>
      </text>
    </comment>
    <comment authorId="0" ref="C2">
      <text>
        <t xml:space="preserve">Курс предыдущий период</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Курс текущий период</t>
      </text>
    </comment>
    <comment authorId="0" ref="C2">
      <text>
        <t xml:space="preserve">Курс предыдущий период</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Курс текущий период</t>
      </text>
    </comment>
    <comment authorId="0" ref="C2">
      <text>
        <t xml:space="preserve">Курс предыдущий период</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The name you give to the report. The name must be unique.</t>
      </text>
    </comment>
    <comment authorId="0" ref="A4">
      <text>
        <t xml:space="preserve">A Google Analytics GA4 property identifier whose events are tracked.</t>
      </text>
    </comment>
    <comment authorId="0" ref="A5">
      <text>
        <t xml:space="preserve">The name of the property. This will be displayed at the top of the report for your convenience. If the property name is left empty, the name of the property in Google Analytics 4 will be used.</t>
      </text>
    </comment>
    <comment authorId="0" ref="A6">
      <text>
        <t xml:space="preserve">The start date can be entered in multiple ways: 
 - In yyyy-mm-dd format e.g.: 2022-06-01 
 - XdaysAgo, e.g.: 7daysAgo 
 - Other options are: today, yesterday, sundayLastWeek, mondayLastWeek, fridayLastWeek, saturdayLastWeek, sunday2WeekAgo, monday2WeekAgo, friday2WeekAgo, saturday2WeekAgo, firstDayLastMonth, lastDayLastMonth, firstDay2MonthsAgo, lastDay2MonthsAgo, firstDayThisYear. Visit our website for all options: https://adformatic.com/en/reporting-for-google-analytics-4/#relative-dates</t>
      </text>
    </comment>
    <comment authorId="0" ref="A7">
      <text>
        <t xml:space="preserve">The end date can be entered in multiple ways: 
 - In yyyy-mm-dd format e.g.: 2022-06-30 
 - XdaysAgo, e.g.: 1daysAgo 
 - Other options are: today, yesterday, sundayLastWeek, mondayLastWeek, fridayLastWeek, saturdayLastWeek, sunday2WeekAgo, monday2WeekAgo, friday2WeekAgo, saturday2WeekAgo, firstDayLastMonth, lastDayLastMonth, firstDay2MonthsAgo, lastDay2MonthsAgo. Visit our website for all options: https://adformatic.com/en/reporting-for-google-analytics-4/#relative-dates</t>
      </text>
    </comment>
    <comment authorId="0" ref="A8">
      <text>
        <t xml:space="preserve">This is the start date of the date range you want to compare your data with. This date can be entered in multiple ways: 
 - In yyyy-mm-dd format e.g.: 2021-06-01 
 - XdaysAgo, e.g.: 7daysAgo 
 - XdaysAgoLastYear, e.g.: 7daysAgoLastYear 
 - Other options are: today, yesterday, sundayLastWeek, mondayLastWeek, fridayLastWeek, saturdayLastWeek, sunday2WeekAgo, monday2WeekAgo, friday2WeekAgo, saturday2WeekAgo, firstDayLastMonth, lastDayLastMonth, firstDay2MonthsAgo, lastDay2MonthsAgo 
 - And for last year: sundayLastWeekLastYear, mondayLastWeekLastYear, fridayLastWeekLastYear, saturdayLastWeekLastYear, firstDayLastMonthLastYear, lastDayLastMonthLastYear, firstDayThisMonthLastYear, lastDayThisMonthLastYear,firstDayLastYear. Visit our website for all options: https://adformatic.com/en/reporting-for-google-analytics-4/#relative-dates</t>
      </text>
    </comment>
    <comment authorId="0" ref="A9">
      <text>
        <t xml:space="preserve">This is the end date of the date range you want to compare your data with. This date can be entered in multiple ways: 
 - In yyyy-mm-dd format e.g.: 2021-06-30 
 - XdaysAgo, e.g.: 7daysAgo 
 - XdaysAgoLastYear, e.g.: 1daysAgoLastYear 
 - Other options are: today, yesterday, sundayLastWeek, mondayLastWeek, fridayLastWeek, saturdayLastWeek, sunday2WeekAgo, monday2WeekAgo, friday2WeekAgo, saturday2WeekAgo, firstDayLastMonth, lastDayLastMonth, firstDay2MonthsAgo, lastDay2MonthsAgo 
 - And for last year: sundayLastWeekLastYear, mondayLastWeekLastYear, fridayLastWeekLastYear, saturdayLastWeekLastYear, firstDayLastMonthLastYear, lastDayLastMonthLastYear, firstDayThisMonthLastYear, lastDayThisMonthLastYear. Visit our website for all options: https://adformatic.com/en/reporting-for-google-analytics-4/#relative-dates</t>
      </text>
    </comment>
    <comment authorId="0" ref="A10">
      <text>
        <t xml:space="preserve">Metrics can be easily searched and added via the side bar. Metrics can also be added manually by separating them with a comma.</t>
      </text>
    </comment>
    <comment authorId="0" ref="A11">
      <text>
        <t xml:space="preserve">Dimensions can be easily searched and added via the side bar. Metrics can also be added manually by separating them with a comma.</t>
      </text>
    </comment>
    <comment authorId="0" ref="A12">
      <text>
        <t xml:space="preserve">A metric filter can easily be created with the sidebar. However, you can also add a string with a valid JSON according to this specification: https://developers.google.com/analytics/devguides/reporting/data/v1/rest/v1beta/FilterExpression; or you can use our simple text expressions. For example, you can use 'sessions__&gt;__30'. For a complete explanation, visit our website at https://adformatic.com/en/reporting-for-google-analytics-4/#filter-as-text-expression.</t>
      </text>
    </comment>
    <comment authorId="0" ref="A13">
      <text>
        <t xml:space="preserve">A dimension filter can easily be created using the sidebar. However, you can also add a string with a valid JSON according to this specification: https://developers.google.com/analytics/devguides/reporting/data/v1/rest/v1beta/FilterExpression; or you can use our simple text expressions. For example, you can use 'sessionSource__contains__google'. For a complete explanation, visit our website at https://adformatic.com/en/reporting-for-google-analytics-4/#filter-as-text-expression.</t>
      </text>
    </comment>
    <comment authorId="0" ref="A14">
      <text>
        <t xml:space="preserve">The order in which the data of your report is displayed. This is expressed as JSON. If you are not familiar with JSON, just use the sidebar and it will create the JSON for you.</t>
      </text>
    </comment>
    <comment authorId="0" ref="A15">
      <text>
        <t xml:space="preserve">Comparisons enable you to compare subsets of your data in one report. The comparisons column is automatically added to the report.</t>
      </text>
    </comment>
    <comment authorId="0" ref="A16">
      <text>
        <t xml:space="preserve">The maximum number of rows for the report. If this parameter is left empty, all rows are shown. The limit must be positive.</t>
      </text>
    </comment>
    <comment authorId="0" ref="A17">
      <text>
        <t xml:space="preserve">A currency code in ISO4217 format, such as "AED", "USD", "JPY". If the field is empty, the report uses the property's default currency. </t>
      </text>
    </comment>
    <comment authorId="0" ref="A18">
      <text>
        <t xml:space="preserve">If false or empty, each row with all metrics equal to 0 will not be returned. If true, these rows will be returned if they are not separately removed by a filter.</t>
      </text>
    </comment>
    <comment authorId="0" ref="A19">
      <text>
        <t xml:space="preserve">The email addresses to which this report should be sent. The report will only be sent if the report contains at least 1 row of data. Leave this field empty to not send the report.</t>
      </text>
    </comment>
    <comment authorId="0" ref="A20">
      <text>
        <t xml:space="preserve">When two date ranges are compared, the report is sorted by the delta of the first metric. Default this is done "descending", but you can enter "ascending" here to reverse the sorting. This only works when the "Order by" field is empty, otherwise the expression in the "Order by" field is applied to the dimensions or the metrics of the first date range.</t>
      </text>
    </comment>
    <comment authorId="0" ref="A21">
      <text>
        <t xml:space="preserve">Enter a numeric value to limit the rows displayed based on a minimum or maximum value of the delta (for the first metric). When descending only rows with delta equal or higher than the threshold are displayed. When ascending only rows with a delta lower than or equal to the threshold are displayed.</t>
      </text>
    </comment>
    <comment authorId="0" ref="A22">
      <text>
        <t xml:space="preserve">Set this value to "TRUE" to skip this report.</t>
      </text>
    </comment>
    <comment authorId="0" ref="A23">
      <text>
        <t xml:space="preserve">With the metric filters, dimension filters and order by, you can use JSON or a text expression as input. In the text expression the different parts must be separated from each other by a separator. It is important that the separator is not used in the names of custom dimensions, custom metrics and event and conversions. By default, the separator is two underscores "__", but you can use a different separator to avoid conflicts.</t>
      </text>
    </comment>
    <comment authorId="0" ref="A24">
      <text>
        <t xml:space="preserve">The report is written to the current spreadsheet by default. Enter the URL of a different Google Sheets spreadsheet to write the report to that spreadsheet. You can give this add-on access to the other spreadsheet by sharing the spreadsheet with "ga4-add-on@adformatic-tools.iam.gserviceaccount.com" (This service account needs editor access to be able to write to the spreadsheet.)</t>
      </text>
    </comment>
    <comment authorId="0" ref="A25">
      <text>
        <t xml:space="preserve">By default, the used and remaining quotas are not shown in the header of the report. Set this value to "TRUE" to show the quotas.</t>
      </text>
    </comment>
    <comment authorId="0" ref="A26">
      <text>
        <t xml:space="preserve">By default, extra information and the totals are shown above the report. Set the value to "TRUE" to hide this report header. The report then starts at row 1.</t>
      </text>
    </comment>
    <comment authorId="0" ref="A27">
      <text>
        <t xml:space="preserve">By default, the report data begins in the first column. However, you can alter this by specifying a different starting column number, such as 3, for the report to begin in column 3.</t>
      </text>
    </comment>
    <comment authorId="0" ref="A28">
      <text>
        <t xml:space="preserve">The report data is automatically styled for easy reading in Google Sheets, including currency symbols and thousand separators. To disable this feature, set the value to "TRUE".</t>
      </text>
    </comment>
    <comment authorId="0" ref="A29">
      <text>
        <t xml:space="preserve">There are three update modes available:
1. OVERWRITE: This is the default mode, the report data overwrites any previous report data.
2. APPEND: Set this field to "APPEND" if you wish to append the new data to the existing report data. If one of the following date dimensions is included in the report: "date", "isoYearIsoWeek", "yearWeek", "yearMonth", "year", rows with the same value for this dimension will be overwritten by the new report data. This allows you to, for example, set a report to run daily and add data from the last three days, ensuring you always have the most recent data. (Note: Google Analytics 4 may require more than 24 hours to process all data.) This mode may require more processing time, so consider limiting the number of reports per spreadsheet.
3. APPEND_SIMPLE: This mode appends the data from the new report below the existing data in the sheet. It's efficient and quick but does not overwrite data with matching dates.
Note: When "APPEND" or "APPEND_SIMPLE" is used, the total values are disabled. Furthermore, appending data is not possible when comparing two date ranges.</t>
      </text>
    </comment>
    <comment authorId="0" ref="A30">
      <text>
        <t xml:space="preserve">This field is filled by the add-on, so you can easily see when a report was last updated.</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6">
      <text>
        <t xml:space="preserve">27.08 отключено - переехал в Машинери</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Курс текущий период</t>
      </text>
    </comment>
    <comment authorId="0" ref="C2">
      <text>
        <t xml:space="preserve">Курс предыдущий период</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0.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2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0.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3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0.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4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50.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5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5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comments5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The data in the report is retrieved from the Google Analytics data API. The data can be limited due to four reasons: 
Data thresholding: In this case, only data that meets the minimum aggregation thresholds are returned. It is possible for a request to be subject to thresholding and no data is absent from the report; this happens when all data is above the thresholds. For more information, visit: https://support.google.com/analytics/answer/9383630 
Data loss to (other) row: Some buckets of dimension combinations are rolled into a "(other)" row. This can happen in high cardinality reports. The metadata parameter dataLossFromOtherRow is populated based on the aggregated data table used in the report. This parameter will be accurately populated regardless of the filters and limits in the report. For example, the (other) row could be dropped from the report because the request contains a filter on sessionSource = google. This parameter will still be populated if data loss from other row was present in the input aggregate data used to generate this report. For more information, visit:  https://support.google.com/analytics/answer/13331684?hl=en 
Data sampling: If this report's results are sampled, it describes the percentage of events used in this report. Sampling is the practice of analyzing a subset of all data to uncover meaningful information in the larger dataset. For more information, visit: https://support.google.com/analytics/answer/13331292 
Metric restrictions: Some metrics cannot be retrieved when the user's role does not give them the required access. For more information, visit: https://support.google.com/analytics/answer/9305587</t>
      </text>
    </comment>
    <comment authorId="0" ref="A11">
      <text>
        <t xml:space="preserve">An event scoped custom dimension for your Analytics property. 
Api name: customEvent:content_group1</t>
      </text>
    </comment>
    <comment authorId="0" ref="B11">
      <text>
        <t xml:space="preserve">An event scoped custom dimension for your Analytics property. 
Api name: customEvent:content_group3</t>
      </text>
    </comment>
    <comment authorId="0" ref="C11">
      <text>
        <t xml:space="preserve">The name of the event. 
Api name: eventName</t>
      </text>
    </comment>
    <comment authorId="0" ref="D11">
      <text>
        <t xml:space="preserve">The combined values of the dimensions `sessionSource` and `sessionMedium`. 
Api name: sessionSourceMedium</t>
      </text>
    </comment>
    <comment authorId="0" ref="E11">
      <text>
        <t xml:space="preserve">The marketing campaign name for a session. Includes Google Ads Campaigns, Manual Campaigns, &amp; other Campaigns. 
Api name: sessionCampaignName</t>
      </text>
    </comment>
    <comment authorId="0" ref="F11">
      <text>
        <t xml:space="preserve">The count of events. 
Api name: eventCount</t>
      </text>
    </comment>
    <comment authorId="0" ref="A15">
      <text>
        <t xml:space="preserve">An event scoped custom dimension for your Analytics property. 
Api name: customEvent:content_group1</t>
      </text>
    </comment>
    <comment authorId="0" ref="B15">
      <text>
        <t xml:space="preserve">An event scoped custom dimension for your Analytics property. 
Api name: customEvent:content_group3</t>
      </text>
    </comment>
    <comment authorId="0" ref="C15">
      <text>
        <t xml:space="preserve">The name of the event. 
Api name: eventName</t>
      </text>
    </comment>
    <comment authorId="0" ref="D15">
      <text>
        <t xml:space="preserve">The combined values of the dimensions `sessionSource` and `sessionMedium`. 
Api name: sessionSourceMedium</t>
      </text>
    </comment>
    <comment authorId="0" ref="E15">
      <text>
        <t xml:space="preserve">The marketing campaign name for a session. Includes Google Ads Campaigns, Manual Campaigns, &amp; other Campaigns. 
Api name: sessionCampaignName</t>
      </text>
    </comment>
    <comment authorId="0" ref="F15">
      <text>
        <t xml:space="preserve">The count of events. 
Api name: eventCount</t>
      </text>
    </comment>
  </commentList>
</comments>
</file>

<file path=xl/sharedStrings.xml><?xml version="1.0" encoding="utf-8"?>
<sst xmlns="http://schemas.openxmlformats.org/spreadsheetml/2006/main" count="36388" uniqueCount="1668">
  <si>
    <t>Название кампании</t>
  </si>
  <si>
    <t>Название группы объявлений</t>
  </si>
  <si>
    <t>Название объявления</t>
  </si>
  <si>
    <t>UTM</t>
  </si>
  <si>
    <t>Бюджет текущий период</t>
  </si>
  <si>
    <t>Проверка бюджета</t>
  </si>
  <si>
    <t>Проверка</t>
  </si>
  <si>
    <t>Конверсии текущий период</t>
  </si>
  <si>
    <t>send_new_message</t>
  </si>
  <si>
    <t>sales_full_tel</t>
  </si>
  <si>
    <t>button_messenger</t>
  </si>
  <si>
    <t>Показы текущий период</t>
  </si>
  <si>
    <t>Клики текущий период</t>
  </si>
  <si>
    <t>СРМ текущий период</t>
  </si>
  <si>
    <t>CTR текущий период</t>
  </si>
  <si>
    <t>CR текущий период</t>
  </si>
  <si>
    <t xml:space="preserve">ВСЕГО </t>
  </si>
  <si>
    <t>Африка_Инфо_Автолайн</t>
  </si>
  <si>
    <t>Total</t>
  </si>
  <si>
    <t>интересы 4</t>
  </si>
  <si>
    <t>AF_EN-Autoline-Prospecting-Leads</t>
  </si>
  <si>
    <t>AF_EN-Autoline-Interests4</t>
  </si>
  <si>
    <t>catalog1</t>
  </si>
  <si>
    <t>интересы 3</t>
  </si>
  <si>
    <t>AF_EN-Autoline-Prospecting-Leads-Interests3</t>
  </si>
  <si>
    <t>catalog</t>
  </si>
  <si>
    <t>AF_EN-Autoline-Prospecting-Leads-1</t>
  </si>
  <si>
    <t>рем</t>
  </si>
  <si>
    <t>rem-africa</t>
  </si>
  <si>
    <t>AF_EN-Autoline-Prospecting-Leads-rem</t>
  </si>
  <si>
    <t>старая метка</t>
  </si>
  <si>
    <t>cлетает метка</t>
  </si>
  <si>
    <t>120211807405200728</t>
  </si>
  <si>
    <t>120229756307960728</t>
  </si>
  <si>
    <t>Африка_Французкий_Автолайн</t>
  </si>
  <si>
    <t>Interests</t>
  </si>
  <si>
    <t>AF_FR-Autoline-Prospecting-Leads</t>
  </si>
  <si>
    <t>Interests2</t>
  </si>
  <si>
    <t>catalog2</t>
  </si>
  <si>
    <t>AF_FR-Autoline-Prospecting-Leads-catalog2</t>
  </si>
  <si>
    <t>120211807405220728</t>
  </si>
  <si>
    <t>120211807405180728</t>
  </si>
  <si>
    <t>6834045207497</t>
  </si>
  <si>
    <t>remarketing</t>
  </si>
  <si>
    <t>AF_FR-Autoline-remarketing</t>
  </si>
  <si>
    <t>Арабские_Автолайн</t>
  </si>
  <si>
    <t>AR-Autoline-Prospecting-Leads</t>
  </si>
  <si>
    <t>AR-Autoline-Prospecting-Leads-rem</t>
  </si>
  <si>
    <t>120216497783190728</t>
  </si>
  <si>
    <t>Anema-Клиент</t>
  </si>
  <si>
    <t>Anema-Autoline-Prospecting-Leads</t>
  </si>
  <si>
    <t>Rem-Anema-Autoline</t>
  </si>
  <si>
    <t>Rem-Anema-Autoline-Гана</t>
  </si>
  <si>
    <t>Гана-Anema-Autoline-interests</t>
  </si>
  <si>
    <t>Rem-Anema-Autoline-Нигерия</t>
  </si>
  <si>
    <t>Сьерра Леоне-Anema-Autoline-interests</t>
  </si>
  <si>
    <t>Rem-Anema-Autoline-Сьерра Леоне</t>
  </si>
  <si>
    <t>Info</t>
  </si>
  <si>
    <t>Нигерия-Anema-Autoline-interests</t>
  </si>
  <si>
    <t>Чехия_Автолайн</t>
  </si>
  <si>
    <t>CZ-Autoline-Prospecting-Leads</t>
  </si>
  <si>
    <t>CZ-Autoline-Prospecting-Leads-remakreting</t>
  </si>
  <si>
    <t>Catalog</t>
  </si>
  <si>
    <t>CZ-Autoline-Prospecting-Leads-rem</t>
  </si>
  <si>
    <t>интересы</t>
  </si>
  <si>
    <t>interests_cz</t>
  </si>
  <si>
    <t>CZ-Autoline-Prospecting-Leads_interests</t>
  </si>
  <si>
    <t>БРЕНД</t>
  </si>
  <si>
    <t>CZ-Autoline-Brand</t>
  </si>
  <si>
    <t>CZ-Autoline-Brand-cars</t>
  </si>
  <si>
    <t>Чехия_машины</t>
  </si>
  <si>
    <t>CZ-Autoline-Prospecting-Leads-cars</t>
  </si>
  <si>
    <t>cz-cars-rem</t>
  </si>
  <si>
    <t>cz-catalog-rem</t>
  </si>
  <si>
    <t>CZ-Autoline-Prospecting-Leads-cars-rem</t>
  </si>
  <si>
    <t>CZ-Autoline-cars-brands-Toyota</t>
  </si>
  <si>
    <t>cz-Toyota-catalog</t>
  </si>
  <si>
    <t>CZ-Autoline-cars-brands-Audi</t>
  </si>
  <si>
    <t>cz-Audi-catalog</t>
  </si>
  <si>
    <t>CZ-Autoline-cars-brands-Volkswagen</t>
  </si>
  <si>
    <t>cz-Volkswagen-catalog</t>
  </si>
  <si>
    <t>CZ-Autoline-cars-brands-Mercedes-Benz</t>
  </si>
  <si>
    <t>cz-Mercedes-Benz-catalog</t>
  </si>
  <si>
    <t>CZ-Autoline-cars-brands-BMW</t>
  </si>
  <si>
    <t>cz-BMW-catalog</t>
  </si>
  <si>
    <t>CZ-Autoline-cars-brands-Škoda</t>
  </si>
  <si>
    <t>cz-Škoda-catalog</t>
  </si>
  <si>
    <t>cz-interests-cars-mercedes</t>
  </si>
  <si>
    <t>cz-mercedes</t>
  </si>
  <si>
    <t>CZ-Autoline-Prospecting-Leads-cars-mercedes</t>
  </si>
  <si>
    <t>cz-interests-cars-other</t>
  </si>
  <si>
    <t>cz-other</t>
  </si>
  <si>
    <t>CZ-Autoline-Prospecting-Leads-cars-other</t>
  </si>
  <si>
    <t>cz-interests-cars-restart</t>
  </si>
  <si>
    <t>cz-catalog-less</t>
  </si>
  <si>
    <t>CZ-Autoline-Prospecting-Leads-cars-less</t>
  </si>
  <si>
    <t>CZ-Autoline-Threads</t>
  </si>
  <si>
    <t>CZ-creo</t>
  </si>
  <si>
    <t>cz-catalog-more</t>
  </si>
  <si>
    <t>CZ-Autoline-Prospecting-Leads-cars-more</t>
  </si>
  <si>
    <t>cz-interests-cars-volkswagen</t>
  </si>
  <si>
    <t>cz-volkswagen</t>
  </si>
  <si>
    <t>CZ-Autoline-Prospecting-Leads-cars-volkswagen</t>
  </si>
  <si>
    <t>Клиент Business Lease</t>
  </si>
  <si>
    <t>Чехия</t>
  </si>
  <si>
    <t>CZ/SK-Autoline-Prospecting-Clients</t>
  </si>
  <si>
    <t>CZ-Autoline-Clients-BUSINESS LEASE</t>
  </si>
  <si>
    <t>Словакия</t>
  </si>
  <si>
    <t>SK-Autoline-Clients-BUSINESS LEASE</t>
  </si>
  <si>
    <t>Клиент glwlkw</t>
  </si>
  <si>
    <t>DE-Autoline-Prospecting-Clients</t>
  </si>
  <si>
    <t>DE-Autoline-glwlkw-mda</t>
  </si>
  <si>
    <t>DE-Autoline-glwlkw2</t>
  </si>
  <si>
    <t>DE-Autoline-glwlkw1</t>
  </si>
  <si>
    <t>DE-Autoline-glwlkw</t>
  </si>
  <si>
    <t>Германия_Автолайн</t>
  </si>
  <si>
    <t>DE-Autoline-Prospecting-Leads-new</t>
  </si>
  <si>
    <t>DE-Autoline-interests-грузовики</t>
  </si>
  <si>
    <t>DE-Autoline-грузовики</t>
  </si>
  <si>
    <t>DE-Autoline-interests-полуприцепы</t>
  </si>
  <si>
    <t>DE-Autoline-полуприцепы</t>
  </si>
  <si>
    <t>DE-Autoline-Prospecting-Leads-interests2</t>
  </si>
  <si>
    <t>DE-Autoline-interests-тягачи</t>
  </si>
  <si>
    <t>DE-Autoline-тягачи</t>
  </si>
  <si>
    <t>DE-Autoline-rem-mda-lal</t>
  </si>
  <si>
    <t>DE-catalog all</t>
  </si>
  <si>
    <t>DE-Autoline-mda</t>
  </si>
  <si>
    <t>DE-Autoline-rem-lal</t>
  </si>
  <si>
    <t>DE-Autoline-остальное</t>
  </si>
  <si>
    <t>DE-Autoline-Prospecting-Leads</t>
  </si>
  <si>
    <t>DE-Autoline-Prospecting-Leads-lal-mda</t>
  </si>
  <si>
    <t>DE-Autoline-Brand</t>
  </si>
  <si>
    <t>DE-Autoline-Brand-Hamburg</t>
  </si>
  <si>
    <t>Испания_Автолайн</t>
  </si>
  <si>
    <t>ES-Autoline-Prospecting-Leads</t>
  </si>
  <si>
    <t>truck</t>
  </si>
  <si>
    <t>120212122644890728</t>
  </si>
  <si>
    <t>truck_tractor</t>
  </si>
  <si>
    <t>lal-es-mda</t>
  </si>
  <si>
    <t>ES-Autoline-Prospecting-Leads-lal-mda</t>
  </si>
  <si>
    <t>ES-Autoline-remarketing-2</t>
  </si>
  <si>
    <t>ES-Autoline-Brand</t>
  </si>
  <si>
    <t>Франция_Автолайн</t>
  </si>
  <si>
    <t>FR-Autoline-Prospecting-Leads</t>
  </si>
  <si>
    <t>FR-Autoline-Prospecting-Leads-rem</t>
  </si>
  <si>
    <t>Венгрия_Автолайн</t>
  </si>
  <si>
    <t>HU-Autoline-Prospecting-Leads</t>
  </si>
  <si>
    <t>Rem_HU</t>
  </si>
  <si>
    <t>HU-Autoline-Prospecting-Leads-adv</t>
  </si>
  <si>
    <t>слетает метка</t>
  </si>
  <si>
    <t>120214074895180728</t>
  </si>
  <si>
    <t>advantage_hu</t>
  </si>
  <si>
    <t>HU-Autoline-Prospecting-Leads-rem</t>
  </si>
  <si>
    <t>HU-Autoline-Brand</t>
  </si>
  <si>
    <t>Венгрия_машины</t>
  </si>
  <si>
    <t>HU-Autoline-Prospecting-Leads-cars</t>
  </si>
  <si>
    <t>HU-Autoline-cars-interests-less</t>
  </si>
  <si>
    <t>hu-catalog-less</t>
  </si>
  <si>
    <t>HU-Autoline-cars-interests-more</t>
  </si>
  <si>
    <t>hu-catalog-more</t>
  </si>
  <si>
    <t>Италия_Автолайн</t>
  </si>
  <si>
    <t>IT-Autoline-Prospecting-Leads</t>
  </si>
  <si>
    <t>IT-MDA-LAL</t>
  </si>
  <si>
    <t>IT-Autoline-Prospecting-Leads-MDA-LAL</t>
  </si>
  <si>
    <t>120211807405230728</t>
  </si>
  <si>
    <t>remakreting_it</t>
  </si>
  <si>
    <t>IT-Autoline-Prospecting-Leads-rem</t>
  </si>
  <si>
    <t>Нидерланды_Автолайн</t>
  </si>
  <si>
    <t>NL-Autoline-Prospecting-Engagement</t>
  </si>
  <si>
    <t>Interests-1</t>
  </si>
  <si>
    <t>catalog-nl</t>
  </si>
  <si>
    <t>NL-Autoline-Prospecting-Engagement-interests1</t>
  </si>
  <si>
    <t>Interests-brands</t>
  </si>
  <si>
    <t>NL-Autoline-Prospecting-Engagement-brands</t>
  </si>
  <si>
    <t>NL-Autoline-remarketing</t>
  </si>
  <si>
    <t>Польша_Автолайн</t>
  </si>
  <si>
    <t>PL-Autoline-Prospecting-Leads-new</t>
  </si>
  <si>
    <t>PL-автобусы</t>
  </si>
  <si>
    <t>автобусы-pl</t>
  </si>
  <si>
    <t>PL-Autoline-Prospecting-Leads-new-автобусы</t>
  </si>
  <si>
    <t>PL-грузовики</t>
  </si>
  <si>
    <t>грузовики-pl</t>
  </si>
  <si>
    <t>PL-Autoline-Prospecting-Leads-new-грузовики</t>
  </si>
  <si>
    <t>PL-полуприцепы</t>
  </si>
  <si>
    <t>полуприцепы-pl</t>
  </si>
  <si>
    <t>PL-Autoline-Prospecting-Leads-new-полуприцепы</t>
  </si>
  <si>
    <t>PL-Autoline-полуприцепы-test</t>
  </si>
  <si>
    <t>pl-catalog-полуприцепы</t>
  </si>
  <si>
    <t>PL-прицепы</t>
  </si>
  <si>
    <t>прицепы-pl</t>
  </si>
  <si>
    <t>PL-Autoline-Prospecting-Leads-new-прицепы</t>
  </si>
  <si>
    <t>PL-тягачи</t>
  </si>
  <si>
    <t>тягачи-pl</t>
  </si>
  <si>
    <t>PL-Autoline-Prospecting-Leads-new-тягачи</t>
  </si>
  <si>
    <t>pl-MDA-rem</t>
  </si>
  <si>
    <t>mda-rem-pl</t>
  </si>
  <si>
    <t>PL-Autoline-Prospecting-Leads-new-mda-rem</t>
  </si>
  <si>
    <t>120226870136490728</t>
  </si>
  <si>
    <t>PL-Autoline-Prospecting-Leads</t>
  </si>
  <si>
    <t>pl-autoline-top-interests-24-50 -interests3</t>
  </si>
  <si>
    <t>PL-Autoline-Prospecting-Leads-top1_2</t>
  </si>
  <si>
    <t>PL-Autoline-Prospecting-Leads-top1</t>
  </si>
  <si>
    <t>pl-нетоп</t>
  </si>
  <si>
    <t>нетоп-pl</t>
  </si>
  <si>
    <t>PL-Autoline-Prospecting-Leads-new-нетоп</t>
  </si>
  <si>
    <t>PL-Autoline-Brand</t>
  </si>
  <si>
    <t>Португалия_Автолайн</t>
  </si>
  <si>
    <t>PT-Autoline-Prospecting-Leads</t>
  </si>
  <si>
    <t>120211807405100728</t>
  </si>
  <si>
    <t>PT-Autoline-Prospecting-Leads-rem</t>
  </si>
  <si>
    <t>Румыния_Автолайн</t>
  </si>
  <si>
    <t>RO-Autoline-Prospecting-Leads</t>
  </si>
  <si>
    <t>Interests-not_top</t>
  </si>
  <si>
    <t>RO-Autoline-Prospecting-Leadsnot_top</t>
  </si>
  <si>
    <t>120212184700870728</t>
  </si>
  <si>
    <t>120220206914160728</t>
  </si>
  <si>
    <t>Interests-top</t>
  </si>
  <si>
    <t>catalog_trailer</t>
  </si>
  <si>
    <t>RO-Autoline-Prospecting-Leads-top</t>
  </si>
  <si>
    <t>RO-Autoline-Prospecting-Leads-rem</t>
  </si>
  <si>
    <t>RO-Autoline-remarketing</t>
  </si>
  <si>
    <t>lal-ro-mda-top</t>
  </si>
  <si>
    <t>RO-Autoline-Prospecting-Leads-lal-ro-mda</t>
  </si>
  <si>
    <t>RO-Autoline-Brand</t>
  </si>
  <si>
    <t>Словакия_машины</t>
  </si>
  <si>
    <t>SK-Autoline-Prospecting-Leads-cars</t>
  </si>
  <si>
    <t>sk-cars-brands-Mercedes</t>
  </si>
  <si>
    <t>Mercedes</t>
  </si>
  <si>
    <t>SK-Autoline-Prospecting-Leads-cars-Mercedes</t>
  </si>
  <si>
    <t>SK-Autoline-cars-other</t>
  </si>
  <si>
    <t>sk-catalog-other</t>
  </si>
  <si>
    <t>sk-cars-brands-Volkswagen</t>
  </si>
  <si>
    <t>Volkswagen</t>
  </si>
  <si>
    <t>SK-Autoline-Prospecting-Leads-cars-Volkswagen</t>
  </si>
  <si>
    <t>sk-cars-brands-Škoda</t>
  </si>
  <si>
    <t>Škoda</t>
  </si>
  <si>
    <t>SK-Autoline-Prospecting-Leads-cars-Škoda</t>
  </si>
  <si>
    <t>sk-cars-interests-brands</t>
  </si>
  <si>
    <t>catalog-sk-cars-more</t>
  </si>
  <si>
    <t>SK-Autoline-Prospecting-Leads-cars-brands-more</t>
  </si>
  <si>
    <t>SK-cars-remarketing&amp;lal</t>
  </si>
  <si>
    <t>sk-cars-catalog-all</t>
  </si>
  <si>
    <t>SK-Autoline-cars-brands</t>
  </si>
  <si>
    <t>sk-catalog-brands</t>
  </si>
  <si>
    <t>sk-cars-interests0</t>
  </si>
  <si>
    <t>catalog-sk-cars-less</t>
  </si>
  <si>
    <t>120216964019510728</t>
  </si>
  <si>
    <t>sk-cars-interests1</t>
  </si>
  <si>
    <t>SK-Autoline-Prospecting-Leads-cars-less</t>
  </si>
  <si>
    <t>Словакия_Автолайн</t>
  </si>
  <si>
    <t>SK-Autoline-Prospecting-Leads-main</t>
  </si>
  <si>
    <t>interests-sk</t>
  </si>
  <si>
    <t>sk-catalog</t>
  </si>
  <si>
    <t>SK-Autoline-Prospecting-Leads-main-interests</t>
  </si>
  <si>
    <t>rem-sk</t>
  </si>
  <si>
    <t>SK-Autoline-Prospecting-Leads-main-rem</t>
  </si>
  <si>
    <t>SK-Autoline-Brand</t>
  </si>
  <si>
    <t>SK-Autoline-Brand-cars</t>
  </si>
  <si>
    <t>Турция_Автолайн</t>
  </si>
  <si>
    <t>TR-Autoline-Prospecting-Leads</t>
  </si>
  <si>
    <t>TR-Autoline-rem</t>
  </si>
  <si>
    <t>TR-Autoline-автобусы_грузовики</t>
  </si>
  <si>
    <t>TR-Autoline-коммунальная_техника</t>
  </si>
  <si>
    <t>TR-Autoline-полуприцепы</t>
  </si>
  <si>
    <t>TR-Autoline-полуприцепы1</t>
  </si>
  <si>
    <t>залетная метка</t>
  </si>
  <si>
    <t>TR-Agriline-rem</t>
  </si>
  <si>
    <t>120230324844850728</t>
  </si>
  <si>
    <t>TR-Autoline-Prospecting-Engagement</t>
  </si>
  <si>
    <t>TR-Autoline-полуприцепы_прицепы</t>
  </si>
  <si>
    <t>TR-Autoline-полуприцепы_прицепы_test</t>
  </si>
  <si>
    <t>TR-Autoline-цистерны</t>
  </si>
  <si>
    <t>TR-Autoline-Brand</t>
  </si>
  <si>
    <t>Украина_Автолайн</t>
  </si>
  <si>
    <t>UA-Autoline-Prospecting-Leads</t>
  </si>
  <si>
    <t>Interests_category</t>
  </si>
  <si>
    <t>Interests_not_top</t>
  </si>
  <si>
    <t>not_top</t>
  </si>
  <si>
    <t>UA-Autoline-Prospecting-Leads_not_top</t>
  </si>
  <si>
    <t>UA-Autoline-remarketing</t>
  </si>
  <si>
    <t>UA-Autoline-Brand</t>
  </si>
  <si>
    <t>Великобритания_Автолайн</t>
  </si>
  <si>
    <t>UK-Autoline-Prospecting-Leads</t>
  </si>
  <si>
    <t>120211807405110728</t>
  </si>
  <si>
    <t>Interests-rem</t>
  </si>
  <si>
    <t>UK-Autoline-Prospecting-Leads-rem</t>
  </si>
  <si>
    <t>Бренд</t>
  </si>
  <si>
    <t>Бюджет предыдущий период</t>
  </si>
  <si>
    <t xml:space="preserve">Изменение </t>
  </si>
  <si>
    <t>Конверсии предыдущий период</t>
  </si>
  <si>
    <t>CPAтекущий период</t>
  </si>
  <si>
    <t>CPAпредыдущий период</t>
  </si>
  <si>
    <t>Показы предыдущий период</t>
  </si>
  <si>
    <t>Клики предыдущий период</t>
  </si>
  <si>
    <t>СРМ предыдущий период</t>
  </si>
  <si>
    <t>CTR предыдущий период</t>
  </si>
  <si>
    <t>CR предыдущий период</t>
  </si>
  <si>
    <t>Комментарий ответвенного за рынок</t>
  </si>
  <si>
    <t>Дополнительно</t>
  </si>
  <si>
    <t>Африка_Инфо_Machineryline</t>
  </si>
  <si>
    <t xml:space="preserve"> 01.08 мониторим, 22.08 заменила ссылку в фиде на тестовую, скорректировала интеерсы, 28.08 пока мониторим</t>
  </si>
  <si>
    <t>AF_EN-Machineryline-Prospecting-Leads</t>
  </si>
  <si>
    <t>AF_EN-Machineryline-brands</t>
  </si>
  <si>
    <t>отключена</t>
  </si>
  <si>
    <t>AF_EN-Machineryline-interests</t>
  </si>
  <si>
    <t>Бельгия_Machineryline</t>
  </si>
  <si>
    <t>07.08 мониторим 14.08 обновила плейсмент во всех группах, 22.08 исключила видеоленту из ремаркетинга, 28.08 сменила СТА, убрала адаптацию объявления</t>
  </si>
  <si>
    <t>BE-Machineryline-Prospecting-Leads</t>
  </si>
  <si>
    <t>BE-Machineryline-Prospecting-Leads-interests</t>
  </si>
  <si>
    <t>rem_be</t>
  </si>
  <si>
    <t>BE-Machineryline-Prospecting-Leads-rem</t>
  </si>
  <si>
    <t>Чехия_Machineryline</t>
  </si>
  <si>
    <t>28.08 моніторинг 21.08 групу інтересів перезапуск з нуля на 22.08; група ремаркетинг нова аудиторія по каталогу 14.08 група ремаркетинг зібрала та оновила аудиторію, на рівні оголошення новий рекламний текст; група інтересів - максимальний вік 60, на рівні оголошення внесла зміни в оптимізацію Adv+, почистила каталог - виділила категорію будівельного та промислового обладнання</t>
  </si>
  <si>
    <t>CZ-Machineryline-Prospecting-Engagement</t>
  </si>
  <si>
    <t>cz-interests</t>
  </si>
  <si>
    <t>cz-catalog</t>
  </si>
  <si>
    <t>CZ-Machineryline-Prospecting-Engagement-interests</t>
  </si>
  <si>
    <t>cz-interests2</t>
  </si>
  <si>
    <t>cz-catalog2</t>
  </si>
  <si>
    <t>CZ-Machineryline-Prospecting-Engagement-interests2</t>
  </si>
  <si>
    <t>cz-remarketing</t>
  </si>
  <si>
    <t>CZ-Machineryline-Prospecting-Engagement-remarketing</t>
  </si>
  <si>
    <t>CZ-Machineryline-Brand</t>
  </si>
  <si>
    <t>Китай_инфо_Machineryline</t>
  </si>
  <si>
    <t>06.08 масштабирование за счет выделение отдельных дилеров 14.08 обновила плейсмент во всех группах дилеров и по основной РК, 22.08 скоректировала группу и обяъвления по базе МДА</t>
  </si>
  <si>
    <t>CN_EN-Machineryline-Prospecting-Clients</t>
  </si>
  <si>
    <t>CN_EN-Machineryline-XINDA MACHINERY CO1</t>
  </si>
  <si>
    <t>XINDA MACHINERY CO1</t>
  </si>
  <si>
    <t>26.07 старт на новую цель</t>
  </si>
  <si>
    <t>CN_EN-Machineryline-Zhongcheng Machinery Trading1</t>
  </si>
  <si>
    <t>Zhongcheng Machinery Trading1</t>
  </si>
  <si>
    <t>CN_EN-Machineryline-Spark Machinery Trading Limited</t>
  </si>
  <si>
    <t>Spark Machinery Trading Limited</t>
  </si>
  <si>
    <t>CN_EN-Machineryline-XCMG E-commerce Inc.</t>
  </si>
  <si>
    <t>XCMG E-commerce Inc.</t>
  </si>
  <si>
    <t>CN_EN-Machineryline-mix1</t>
  </si>
  <si>
    <t>mix1</t>
  </si>
  <si>
    <t>CN_EN-Machineryline-mix2</t>
  </si>
  <si>
    <t>mix2</t>
  </si>
  <si>
    <t>CN_EN-Machineryline-Prospecting-Leads-new</t>
  </si>
  <si>
    <t>CN_EN-Machineryline-XINDA MACHINERY CO</t>
  </si>
  <si>
    <t>XINDA MACHINERY CO</t>
  </si>
  <si>
    <t>CN_EN-Machineryline-Zhongcheng Machinery Trading</t>
  </si>
  <si>
    <t>Zhongcheng Machinery Trading</t>
  </si>
  <si>
    <t>CN_EN-interests-new</t>
  </si>
  <si>
    <t>CN_EN-Mach-interests</t>
  </si>
  <si>
    <t>CN_EN-rem</t>
  </si>
  <si>
    <t>CN_EN-interests-mda-2%</t>
  </si>
  <si>
    <t>CN_EN-Mach-mda-2%</t>
  </si>
  <si>
    <t>CN_EN-rem-creo</t>
  </si>
  <si>
    <t>CN_EN-Machineryline-Prospecting-Leads-rem</t>
  </si>
  <si>
    <t>120233275033700051</t>
  </si>
  <si>
    <t>120229053690570051</t>
  </si>
  <si>
    <t>Китай_Индия_Machineryline</t>
  </si>
  <si>
    <t>запуск 12 августа, 22.08 пока мониторим</t>
  </si>
  <si>
    <t>CN_IND-Machineryline-Prospecting-Leads</t>
  </si>
  <si>
    <t>CN_IND-Machineryline-interests</t>
  </si>
  <si>
    <t>CN_IND-catalog-all</t>
  </si>
  <si>
    <t>Германия_Machineryline</t>
  </si>
  <si>
    <t>07.08 усилила ремаркетинг базой мда 13.08 оключила подтип плесмента в фб (уведомления в ФБ), так как туда начали уходить показы без конверсий, 22.08 мониторим, 28.08 мониторим, на обучении РК</t>
  </si>
  <si>
    <t>DE-Machineryline-Prospecting-Leads-new</t>
  </si>
  <si>
    <t>DE-Machineryline-Interests1</t>
  </si>
  <si>
    <t>de-catalog</t>
  </si>
  <si>
    <t>DE-Machineryline-Interests2</t>
  </si>
  <si>
    <t>DE-Machineryline-Interests3</t>
  </si>
  <si>
    <t>Отключена</t>
  </si>
  <si>
    <t>DE-Machineryline-rem</t>
  </si>
  <si>
    <t>DE-Machineryline-Prospecting-Leads-new-rem</t>
  </si>
  <si>
    <t>DE-Machineryline-interests-forklift</t>
  </si>
  <si>
    <t>de-calatog-forklift</t>
  </si>
  <si>
    <t>DE-Machineryline-Brand</t>
  </si>
  <si>
    <t>Испания_Machineryline</t>
  </si>
  <si>
    <t>28.08 моніторинг 07.08  зібрала та оновила аудиторію ремаркетингу; група топ категорій- оновила інтереси</t>
  </si>
  <si>
    <t>ES-Machineryline-Prospecting-Leads</t>
  </si>
  <si>
    <t>ES-LAL-MDA</t>
  </si>
  <si>
    <t>ES-Machineryline-LAL-MDA</t>
  </si>
  <si>
    <t>10.07 зібрала та додала ЛАЛ 10% в групу МДА</t>
  </si>
  <si>
    <t>Interets_not_top</t>
  </si>
  <si>
    <t>catalog_not_top</t>
  </si>
  <si>
    <t>Interets_top</t>
  </si>
  <si>
    <t>catalog_top</t>
  </si>
  <si>
    <t>ES-Machineryline-Prospecting-top</t>
  </si>
  <si>
    <t>120212003906270051</t>
  </si>
  <si>
    <t>ES-Machineryline-remarketing</t>
  </si>
  <si>
    <t>ES-Machineryline-Brand</t>
  </si>
  <si>
    <t>Франция_Machineryline</t>
  </si>
  <si>
    <t>28.08 зібрала нову аудиторію ремаркетингу по каталогу, на рівні оголошення замінила рекламний текст</t>
  </si>
  <si>
    <t>обрати внимание</t>
  </si>
  <si>
    <t>FR-Machineryline-Prospecting-Leads</t>
  </si>
  <si>
    <t>01.08  група ремаркетинг залишила набор тільки з будівельною технікою, буду чередувати при спаді</t>
  </si>
  <si>
    <t>120212003906410051</t>
  </si>
  <si>
    <t>FR-Machineryline-Prospecting-Leads-rem</t>
  </si>
  <si>
    <t>Венгрия_Machineryline</t>
  </si>
  <si>
    <t>07.08 мониторим 13.08 Усилила группу ремаркетинга базой мда и лал, по основной группе скорректировала интересы, 14.08 еще прошлась по плейсментам - убрала лишние, 22.08 мониторим</t>
  </si>
  <si>
    <t>HU-Machineryline-Prospecting-Leads</t>
  </si>
  <si>
    <t>hu-interests</t>
  </si>
  <si>
    <t>hu-catalog</t>
  </si>
  <si>
    <t>hu-rem</t>
  </si>
  <si>
    <t>HU-Machineryline-Prospecting-Leads-rem</t>
  </si>
  <si>
    <t>HU-Machineryline-Brand</t>
  </si>
  <si>
    <t>Италия_Machineryline</t>
  </si>
  <si>
    <t xml:space="preserve">28.08 моніторинг так як ще період навчання в групах 21.08 в групі ремаркетинг залишила 1 аудиторію відвідувачів сайту по домену 10.07 моніторинг 27.06 група ремаркетинг - зібрала та додала аудиторію відвідувачів сайту по домену, на рівні оголошення додала ціну під заголовком; група інтересів - оновила інтереси на рівні групи, змінила заголовок та опис на рівні оголошення. Почистила каталог від шин, інструмента та сировини. 25.07 Добавила метку с ценой в объявлении, изменила СТА </t>
  </si>
  <si>
    <t>IT-Machineryline-Prospecting-Leads</t>
  </si>
  <si>
    <t>01.08 група ремаркетинг змінила формат на рівні оголошення з каруселі на динамічний банер-каталог</t>
  </si>
  <si>
    <t>120212003906400051</t>
  </si>
  <si>
    <t>IT-Machineryline-remarketing</t>
  </si>
  <si>
    <t>Нидерланды_Machineryline</t>
  </si>
  <si>
    <t>07.08 мониторим 14.08 обновила плейсмент во всех группах, отредаткировала СТА (также слетел из-за уведомлений), 22.08 пока мониторим, 28.08 скорректировала объявление</t>
  </si>
  <si>
    <t>интересы 1</t>
  </si>
  <si>
    <t>NL-Machinery-Prospecting-Leads</t>
  </si>
  <si>
    <t>NL-Machineryline-Prospecting-Sales-interests1</t>
  </si>
  <si>
    <t>NL-Machineryline-Prospecting-Leads-interests</t>
  </si>
  <si>
    <t xml:space="preserve">интересы </t>
  </si>
  <si>
    <t>NL-Machineryline-Prospecting-Sales</t>
  </si>
  <si>
    <t>NL-Machineryline-Prospecting-Sales-interests</t>
  </si>
  <si>
    <t>Польша_Machineryline</t>
  </si>
  <si>
    <t>07.08 мониторим, 14.08 скорректровала объявление, 22.08 скорректировала СТА, а также плейсмент по группам, 22.08 мониторим</t>
  </si>
  <si>
    <t>топ</t>
  </si>
  <si>
    <t>PL-Machineryline-Prospecting-Sales</t>
  </si>
  <si>
    <t>PL-Machineryline-Prospecting-Sales_top</t>
  </si>
  <si>
    <t>calatog-pl-top</t>
  </si>
  <si>
    <t>120215471100810070</t>
  </si>
  <si>
    <t>forklift</t>
  </si>
  <si>
    <t>PL-Machineryline-interests-forklift</t>
  </si>
  <si>
    <t>pl-calatog-forklift</t>
  </si>
  <si>
    <t xml:space="preserve">переезд форклифта </t>
  </si>
  <si>
    <t>PL-Machineryline-Prospecting-Sales_top-rem</t>
  </si>
  <si>
    <t>PL-Machineryline-Brand</t>
  </si>
  <si>
    <t>Португалия_Machineryline</t>
  </si>
  <si>
    <t xml:space="preserve">14.08 оновила аудиторію групи ремаркетинг, на рівні оголошення заміна заголовка та опису під ним; основна група - оновила інтереси </t>
  </si>
  <si>
    <t>PT-Machineryline-Prospecting-Leads</t>
  </si>
  <si>
    <t>120212003906350051</t>
  </si>
  <si>
    <t>PT-Machineryline-remarketing</t>
  </si>
  <si>
    <t>Румыния_Machineryline</t>
  </si>
  <si>
    <t>28.08 моніторинг в усіх групах навчання 21.08 група МДА оновила аудиторію ЛАЛ 5%; відновила групу Промислового обладнання на 4дол; ремаркетинг зібрала нову аудиторію каталогу 10.07 моніторинг 26.06 група МДА - на рівні оголошення змінила оптимізації Adv+, додала ціну під описом; група топ категорій - новий заголовок, ціна на рівні оголошення</t>
  </si>
  <si>
    <t>мда</t>
  </si>
  <si>
    <t>RO-Machineryline-Prospecting-Leads</t>
  </si>
  <si>
    <t>RO-Machineryline-Prospecting-Leads-MDA_LAL</t>
  </si>
  <si>
    <t>interests</t>
  </si>
  <si>
    <t>top</t>
  </si>
  <si>
    <t>RO-Machineryline-Top</t>
  </si>
  <si>
    <t>RO-Machineryline-rem</t>
  </si>
  <si>
    <t>120216244545630051</t>
  </si>
  <si>
    <t>RO-Machineryline-Brand</t>
  </si>
  <si>
    <t>Словакия_Machineryline</t>
  </si>
  <si>
    <t>28.08 моніторинг в усіх групах навчання 21.08 зібрала нову аудиторію по каталогу; 2 групи перевела набори каталогу на категорію будівельного обладнання 07.08 змінила вік аудиторії в 2х групах; основна група - оновила інтереси</t>
  </si>
  <si>
    <t>Обрати внимание</t>
  </si>
  <si>
    <t>SK-Machineryline-Prospecting-Leads</t>
  </si>
  <si>
    <t>sk-interests</t>
  </si>
  <si>
    <t>01.08 група ремаркетинг зібрала нову аудиторію відвідувачів та почистила каталог; група інтересів моніторю так як минулий тиждень мали ріст в групі на 133%</t>
  </si>
  <si>
    <t>sk-rem</t>
  </si>
  <si>
    <t>SK-Machineryline-Prospecting-Leads-rem</t>
  </si>
  <si>
    <t>SK-Machineryline-Brand</t>
  </si>
  <si>
    <t>Турция_Machineryline</t>
  </si>
  <si>
    <t>11.08 залишила групу Будівельного обладнання + ремаркетинг, бюджет 7 дол, Локальна 07.08 група ремаркетинг зібрала та оновила аудиторію, на рівні оголошення викл музику; група МДА викл Adv на рівні групи; група топ категорій залишила чол аудиторію, на рівні оголошення внесла зміни в оптимізацію Adv+</t>
  </si>
  <si>
    <t>TR-Machineryline-Prospecting-Leads</t>
  </si>
  <si>
    <t>TR-Machineryline-Prospecting-Leads-not_top</t>
  </si>
  <si>
    <t>TR-Machineryline-Prospecting-Leads-top</t>
  </si>
  <si>
    <t>TR-LAL-MDA</t>
  </si>
  <si>
    <t>TR-Machineryline-LAL-MDA</t>
  </si>
  <si>
    <t>TR-Machineryline-interests-forklift</t>
  </si>
  <si>
    <t>tr-calatog-forklift</t>
  </si>
  <si>
    <t>TR-Machineryline-remarketing</t>
  </si>
  <si>
    <t>120212003906220051</t>
  </si>
  <si>
    <t>TR-Machineryline-Brand</t>
  </si>
  <si>
    <t>Украина_Machineryline</t>
  </si>
  <si>
    <t>28.08 моніторинг 21.08 основна група каталог на будівельне обладнання 14.08 оновила аудиторію групи ремаркетингу; основна група оновила інтереси, максимальний вік 60, на рівні оголошення внесла зміни в оптимізацію Adv+</t>
  </si>
  <si>
    <t>UA-Machineryline-Prospecting-Engagement</t>
  </si>
  <si>
    <t xml:space="preserve">10.07 Група інтереси - оновила інтереси, -1дол на ремаркетинг; зібрала свіжу аудиторію по каталогу та відвідувачів сайту по домену, запуск групи Ремаркетинг 11.07 00:00 </t>
  </si>
  <si>
    <t>UA-Machineryline-interests-forklift</t>
  </si>
  <si>
    <t>ua-calatog-forklift</t>
  </si>
  <si>
    <t>UA-Machineryline-Prospecting-remarketing</t>
  </si>
  <si>
    <t>Латинская Америка_Machineryline</t>
  </si>
  <si>
    <t>06.08 виключили</t>
  </si>
  <si>
    <t>LAT-Machineryline-Prospecting-Leads</t>
  </si>
  <si>
    <t>LAT-interests</t>
  </si>
  <si>
    <t>lat-catalog</t>
  </si>
  <si>
    <t xml:space="preserve">02.07 запуск, 08.07 скорректировала интересы 15.07 создала группу по базе почт и телефонов для каждой страны отдельно, а также ЛАЛ 2% аналогично по каждой стране </t>
  </si>
  <si>
    <t>LAT-mda</t>
  </si>
  <si>
    <t>lat-catalog-mda</t>
  </si>
  <si>
    <t>LAT-Machineryline-Prospecting-Leads-mda</t>
  </si>
  <si>
    <t>Германия-Agroline</t>
  </si>
  <si>
    <t>07.08 Перераспределила бюджет из жаток в технику для заготовки сена, мониторим, прошлась по объявлениям, скорректировала, 14.08 редактирование объявления, по группе убрала уведомления ФБ, 22.08 перезапустила структуру на цель трафик, 28.08 подбила итоги по предыдущему перезапуску - в виду отсутвия ожидаемого результата перезапустила на цель вовлечение (так как ограниченный бюджет, данная цель является более дешевле по аукциону)</t>
  </si>
  <si>
    <t>DE-Agroline-Prospecting-Leads</t>
  </si>
  <si>
    <t>DE-Agroline-rem</t>
  </si>
  <si>
    <t>DE-agriline-rem</t>
  </si>
  <si>
    <t>DE-Agroline-не-уборочная</t>
  </si>
  <si>
    <t>DE-Agroline-почвообрабатывающая техника</t>
  </si>
  <si>
    <t>DE-agriline-почвообрабатывающая техника</t>
  </si>
  <si>
    <t>DE-Agroline-техника для внесения удобрений</t>
  </si>
  <si>
    <t>DE-agriline-техника для внесения удобрений</t>
  </si>
  <si>
    <t>DE-Agroline-техника для полива и орошения</t>
  </si>
  <si>
    <t>DE-agriline-техника для полива и орошения</t>
  </si>
  <si>
    <t>DE-Agroline-остальное</t>
  </si>
  <si>
    <t>DE-agriline-остальное</t>
  </si>
  <si>
    <t>DE-Agroline-тракторы</t>
  </si>
  <si>
    <t>DE-Agroline-тракторы колесные</t>
  </si>
  <si>
    <t>DE-agriline-тракторы колесные</t>
  </si>
  <si>
    <t>DE-Agroline-жатки</t>
  </si>
  <si>
    <t>DE-Agroline-жатки1</t>
  </si>
  <si>
    <t>DE-agriline-жатки1</t>
  </si>
  <si>
    <t>DE-Agroline-уборочная</t>
  </si>
  <si>
    <t>DE-agriline-жатки</t>
  </si>
  <si>
    <t>DE-Agroline-комбайны</t>
  </si>
  <si>
    <t>DE-agriline-комбайны</t>
  </si>
  <si>
    <t>DE-Agroline-техника для заготовки сена</t>
  </si>
  <si>
    <t>DE-Agroline-техника для заготовки сена1</t>
  </si>
  <si>
    <t xml:space="preserve">Перераспределила бюджет в сено, мониторим </t>
  </si>
  <si>
    <t>DE-agriline-техника для заготовки сена</t>
  </si>
  <si>
    <t>120228692624170573</t>
  </si>
  <si>
    <t>DE-Agriline-Prospecting-Leads</t>
  </si>
  <si>
    <t>DE-Agriline-Prospecting-Leads-interests</t>
  </si>
  <si>
    <t>DE-Agroline-Prospecting-Engagement</t>
  </si>
  <si>
    <t>DE-catalog-остальное</t>
  </si>
  <si>
    <t>DE-catalog-жатки</t>
  </si>
  <si>
    <t>DE-catalog-комбайны</t>
  </si>
  <si>
    <t>DE-Agroline-сено</t>
  </si>
  <si>
    <t>DE-catalog-сено</t>
  </si>
  <si>
    <t>DE-catalog-тракторы</t>
  </si>
  <si>
    <t>DE-Agroline-Prospecting-Traffic</t>
  </si>
  <si>
    <t>DE-Agroline-жатки-lal</t>
  </si>
  <si>
    <t>DE-catalog-жатки-lal</t>
  </si>
  <si>
    <t>22.08 по 27.08 АВ по аудитории</t>
  </si>
  <si>
    <t>Нидерланды_Agroline</t>
  </si>
  <si>
    <t>07.08 мониторим 14.08 по основной группе убрала уведомления ФБ, 28.08 обновила аудиторию и креатив адв +</t>
  </si>
  <si>
    <t>NL-Agriline-Prospecting-Leads</t>
  </si>
  <si>
    <t>NL-Agriline-Prospecting-Leads-brands</t>
  </si>
  <si>
    <t>NL-Agriline-Prospecting-Leads-rem</t>
  </si>
  <si>
    <t>Польша_Agroline</t>
  </si>
  <si>
    <t>07.08 усилила ремаркетинг базой МДА, по лесозаготовительной обновила интересы, так как по новой политике Мета старые интересы объединили и они больше не актуальные, СТА не-уборочная техника1 Призыв к действию - Связаться с нами, PL-Agroline-уборочная техника  Подробнее, PL-Agroline-тракторы - Связаться с нами, PL-Agroline-послеуборочная техника и PL-Agroline-не-уборочная техника2- Подробнее 14.08 отредактировала плейсмент по всем группам, 28.08 мониторим</t>
  </si>
  <si>
    <t>PL-Agroline-Prospecting-Leads</t>
  </si>
  <si>
    <t>PL-Agroline-rem</t>
  </si>
  <si>
    <t>22.08 исключила товары, которые перетягвали на себя просмотры  клики за последне 20 дней 
Podajnik ślimakowy do zboża Peletto Flexible Getreideschnecke 6m
Ciągnik kołowy ursus c-385a
Rozdrabniarka do gałęzi doppstadt ak535
Przyczepa rolnicza wöz anhanger
Podajnik ślimakowy do zboża peletto
Kombajn do zboża claas dominator 98vx
Brona talerzowa tolmet astat 250
Przyczepa rolnicza wielton prc-3hp 27.0t
Pług bomet u040/2 1
Agregat ścierniskowy kverneland clc evo 300
Kombajn do zboża claas lexion 670
Kombajn do zboża new holland tc 54
Hsm hsm 805 ciągnik leśny</t>
  </si>
  <si>
    <t>PL-Agroline-лесозаготовительная техника</t>
  </si>
  <si>
    <t>PL-Agroline-не-уборочная техника1</t>
  </si>
  <si>
    <t>PL-Agroline-не-уборочная техника2</t>
  </si>
  <si>
    <t>PL-Agroline-послеуборочная техника</t>
  </si>
  <si>
    <t>PL-Agroline-тракторы</t>
  </si>
  <si>
    <t>PL-Agroline-уборочная техника</t>
  </si>
  <si>
    <t>120228693855350573</t>
  </si>
  <si>
    <t>PL-Agriline-Prospecting-Leads</t>
  </si>
  <si>
    <t>interests_pl_business</t>
  </si>
  <si>
    <t>PL-Agriline-Prospecting-Leads-business</t>
  </si>
  <si>
    <t>pl_mda_agro</t>
  </si>
  <si>
    <t>pl-agro-mda</t>
  </si>
  <si>
    <t>Румыния_Agroline</t>
  </si>
  <si>
    <t>28.08 моніторинг 01.08 оновила аудиторію групи ремаркетингу; категорії мінітрактори та удобрення та полив виділила окремими групами перезапустила</t>
  </si>
  <si>
    <t>RO-Agroline-Prospecting-Leads</t>
  </si>
  <si>
    <t>RO-Agroline-rem</t>
  </si>
  <si>
    <t>21.08 зібрала нову аудиторію по каталогу 60д; оновила інтереси в групі удобрение_полив та в групі комбайни_жатки</t>
  </si>
  <si>
    <t>RO-Agroline-остальное</t>
  </si>
  <si>
    <t>RO-Agroline-лес_сено</t>
  </si>
  <si>
    <t>RO-Agroline-удобрений полив</t>
  </si>
  <si>
    <t xml:space="preserve">не получают показы </t>
  </si>
  <si>
    <t>RO-Agroline-почвообрабатывающая_техника</t>
  </si>
  <si>
    <t>RO-Agroline-почвообрабатывающая_техника1</t>
  </si>
  <si>
    <t>RO-Agroline-почвообрабатывающая_техника2</t>
  </si>
  <si>
    <t>RO-Agroline-тракторы</t>
  </si>
  <si>
    <t>RO-Agroline-тракторы_колесные</t>
  </si>
  <si>
    <t>RO-Agroline-уборочная</t>
  </si>
  <si>
    <t>RO-Agroline-комбайны_жатки</t>
  </si>
  <si>
    <t>RO-Agroline-минитракторы</t>
  </si>
  <si>
    <t>120227265519640573</t>
  </si>
  <si>
    <t>RO-Agronetto-Brand</t>
  </si>
  <si>
    <t>Турция_Agroline</t>
  </si>
  <si>
    <t>Азербайжан</t>
  </si>
  <si>
    <t>запуск 12.08 Азербайджан Узбекистан Казахстан (турецький домен, турецька мова) згідно пріоритетів категорій затверджених в червні</t>
  </si>
  <si>
    <t>TR-AZ-Agriline-Prospecting-Leads</t>
  </si>
  <si>
    <t>TR-AZ-Agriline-rem</t>
  </si>
  <si>
    <t>TR-AZ-Agriline-жатки_комбайны</t>
  </si>
  <si>
    <t>TR-AZ-Agriline-жатки</t>
  </si>
  <si>
    <t>TR-AZ-Agriline-почвообрабатывающая</t>
  </si>
  <si>
    <t>TR-AZ-Agriline-трактор</t>
  </si>
  <si>
    <t>Африка</t>
  </si>
  <si>
    <t>TR-AF-Agronetto-Prospecting-Leads</t>
  </si>
  <si>
    <t>TR-AF-Agronetto-rem</t>
  </si>
  <si>
    <t>TR-AF-Agronetto-жатки_комбайны</t>
  </si>
  <si>
    <t>TR-AF-Agronetto-почвообрабатывающая</t>
  </si>
  <si>
    <t>TR-AF-Agronetto-тракторы</t>
  </si>
  <si>
    <t>120227822182080573</t>
  </si>
  <si>
    <t>Локальная</t>
  </si>
  <si>
    <t>відключена 11.08.25</t>
  </si>
  <si>
    <t>TR-Agriline-Prospecting-Leads</t>
  </si>
  <si>
    <t>TR-Agriline-другие</t>
  </si>
  <si>
    <t>TR-Agriline-трактор</t>
  </si>
  <si>
    <t>TR-Agriline-жатки_комбайны</t>
  </si>
  <si>
    <t>TR-Agriline-жатки</t>
  </si>
  <si>
    <t>TR-Agriline-почвообрабатывающая</t>
  </si>
  <si>
    <t>120226874578550573</t>
  </si>
  <si>
    <t>TR-Agronetto-Prospecting-Leads-top</t>
  </si>
  <si>
    <t>Украина_Agroline</t>
  </si>
  <si>
    <t>28.08 моніторинг 14.08 оновила аудиторію групи ремаркетингу, на рівні оголошення зміни в оптимізацію Adv+; оновила інтереси в групі UA-Agriline-удобрение_полив 07.08 оновила інтереси в групі Жатки</t>
  </si>
  <si>
    <t>UA-Agriline-Prospecting-Leads-new</t>
  </si>
  <si>
    <t>UA-Agriline-rem</t>
  </si>
  <si>
    <t>21.08 оновила інтереси в групи зернозбиральних комбайнів</t>
  </si>
  <si>
    <t>UA-Agriline-другие</t>
  </si>
  <si>
    <t>UA-Agriline-для_заготовки_сена</t>
  </si>
  <si>
    <t>UA-Agriline-жатки</t>
  </si>
  <si>
    <t>UA-Agriline-комбайны</t>
  </si>
  <si>
    <t>UA-Agriline-зерноуборочные_комбайны</t>
  </si>
  <si>
    <t>UA-Agriline-комбайны2</t>
  </si>
  <si>
    <t>UA-Agriline-тракторы_гусенич_комбайны</t>
  </si>
  <si>
    <t>UA-Agriline-почвообрабатывающая_техника1</t>
  </si>
  <si>
    <t>UA-Agriline-дисковые_бороны_плуги_культиваторы</t>
  </si>
  <si>
    <t>UA-Agriline-почвообрабатывающая_техника2</t>
  </si>
  <si>
    <t>UA-Agriline-почвообрабатывающая_другие</t>
  </si>
  <si>
    <t>UA-Agriline-тракторы</t>
  </si>
  <si>
    <t>UA-Agriline-тракторы_колесные</t>
  </si>
  <si>
    <t>UA-Agriline-удобрение_полив</t>
  </si>
  <si>
    <t>UA-Agriline-Prospecting-Leads</t>
  </si>
  <si>
    <t>120227409954730573</t>
  </si>
  <si>
    <t>120219034116240573</t>
  </si>
  <si>
    <t>UA-Agronetto-Brand-vid1</t>
  </si>
  <si>
    <t>UA-Agronetto-Brand</t>
  </si>
  <si>
    <t>RO-HU-Agriline-E-AGRICULTURA-Prospecting-Leads</t>
  </si>
  <si>
    <t>RO-HU-Agriline-E-AGRICULTURA_1</t>
  </si>
  <si>
    <t>RO-HU-Agriline-E-AGRICULTURA_2</t>
  </si>
  <si>
    <t>RO-UA-Agriline-E-AGRICULTURA-Prospecting-Leads</t>
  </si>
  <si>
    <t>RO-UA-Agriline-E-AGRICULTURA_1</t>
  </si>
  <si>
    <t>RO-UA-Agriline-E-AGRICULTURA_2</t>
  </si>
  <si>
    <t>RO-FR-Agriline-E-AGRICULTURA-Prospecting-Leads</t>
  </si>
  <si>
    <t>RO-FR-Agriline-E-AGRICULTURA</t>
  </si>
  <si>
    <t>Your Google Analytics 4 reports</t>
  </si>
  <si>
    <t>Report name</t>
  </si>
  <si>
    <t>AF_En_A</t>
  </si>
  <si>
    <t>Af_FR_A</t>
  </si>
  <si>
    <t>AR_A</t>
  </si>
  <si>
    <t>NG_A</t>
  </si>
  <si>
    <t>SL_A</t>
  </si>
  <si>
    <t>GH_A</t>
  </si>
  <si>
    <t>CZ_A</t>
  </si>
  <si>
    <t>DE_A</t>
  </si>
  <si>
    <t>ES_A</t>
  </si>
  <si>
    <t>HU_A</t>
  </si>
  <si>
    <t>IT_A</t>
  </si>
  <si>
    <t>NL_A</t>
  </si>
  <si>
    <t>PL_A</t>
  </si>
  <si>
    <t>PT_A</t>
  </si>
  <si>
    <t>RO_A</t>
  </si>
  <si>
    <t>TR_A</t>
  </si>
  <si>
    <t>UA_A</t>
  </si>
  <si>
    <t>UK_A</t>
  </si>
  <si>
    <t>sk_a</t>
  </si>
  <si>
    <t>AF_En_M</t>
  </si>
  <si>
    <t>BE_M</t>
  </si>
  <si>
    <t>CZ_M</t>
  </si>
  <si>
    <t>CN_EN_M</t>
  </si>
  <si>
    <t>DE_M</t>
  </si>
  <si>
    <t>FR_M</t>
  </si>
  <si>
    <t>HU_M</t>
  </si>
  <si>
    <t>IT_M</t>
  </si>
  <si>
    <t>NL_M</t>
  </si>
  <si>
    <t>PL_M</t>
  </si>
  <si>
    <t>PT_M</t>
  </si>
  <si>
    <t>RO_M</t>
  </si>
  <si>
    <t>SK_M</t>
  </si>
  <si>
    <t>TR_M</t>
  </si>
  <si>
    <t>UA_M</t>
  </si>
  <si>
    <t>ES_M</t>
  </si>
  <si>
    <t>ES_F</t>
  </si>
  <si>
    <t>DE_F</t>
  </si>
  <si>
    <t>PL_F</t>
  </si>
  <si>
    <t>TR_F</t>
  </si>
  <si>
    <t>UA_F</t>
  </si>
  <si>
    <t>DE_ag</t>
  </si>
  <si>
    <t>NL_Ag</t>
  </si>
  <si>
    <t>PL_ag</t>
  </si>
  <si>
    <t>RO_ag</t>
  </si>
  <si>
    <t>TR_Ag</t>
  </si>
  <si>
    <t>TR_AF_Ag</t>
  </si>
  <si>
    <t>UA_Ag</t>
  </si>
  <si>
    <t>Property id</t>
  </si>
  <si>
    <t>Property name</t>
  </si>
  <si>
    <t>autoline.info - GA4</t>
  </si>
  <si>
    <t>autoline24.fr - GA4</t>
  </si>
  <si>
    <t>autoline-arabic.com - GA4</t>
  </si>
  <si>
    <t>autoline.ng - GA4</t>
  </si>
  <si>
    <t>autoline.sl</t>
  </si>
  <si>
    <t>autoline.com.gh - GA4</t>
  </si>
  <si>
    <t>autoline.cz - GA4</t>
  </si>
  <si>
    <t>autoline.de - GA4</t>
  </si>
  <si>
    <t>autoline.es - GA4</t>
  </si>
  <si>
    <t>autoline.hu - GA4</t>
  </si>
  <si>
    <t>autoline24.it - GA4</t>
  </si>
  <si>
    <t>autoline.nl - GA4</t>
  </si>
  <si>
    <t>autoline.com.pl - GA4</t>
  </si>
  <si>
    <t>autoline.pt - GA4</t>
  </si>
  <si>
    <t>autoline.ro - GA4</t>
  </si>
  <si>
    <t>autoline.com.tr - GA4</t>
  </si>
  <si>
    <t>autoline.ua/ua - GA4</t>
  </si>
  <si>
    <t>autoline24.uk - GA4</t>
  </si>
  <si>
    <t>autoline.sk - GA4</t>
  </si>
  <si>
    <t>machineryline.info - GA4</t>
  </si>
  <si>
    <t>machineryline.be - GA4</t>
  </si>
  <si>
    <t>machineryline.cz - GA4</t>
  </si>
  <si>
    <t>machineryline.cn.com - GA4</t>
  </si>
  <si>
    <t>machineryline.de - GA4</t>
  </si>
  <si>
    <t>machineryline.fr - GA4</t>
  </si>
  <si>
    <t>machineryline.hu - GA4</t>
  </si>
  <si>
    <t>machineryline.it - GA4</t>
  </si>
  <si>
    <t>machineryline.nl - GA4</t>
  </si>
  <si>
    <t>machineryline.pl - GA5</t>
  </si>
  <si>
    <t>machineryline.pt - GA3</t>
  </si>
  <si>
    <t>machineryline.ro - GA4</t>
  </si>
  <si>
    <t>machineryline.sk - GA4</t>
  </si>
  <si>
    <t>machineryline.com.tr - GA4</t>
  </si>
  <si>
    <t>machineryline.ua/ua - GA4</t>
  </si>
  <si>
    <t>machineryline.es - GA4</t>
  </si>
  <si>
    <t>forkliftonline.es</t>
  </si>
  <si>
    <t>forkliftonline.de</t>
  </si>
  <si>
    <t>forkliftonline.pl</t>
  </si>
  <si>
    <t>forkliftonline.com.tr</t>
  </si>
  <si>
    <t>forkliftonline.com.ua/ua</t>
  </si>
  <si>
    <t>agriline24.de - GA4</t>
  </si>
  <si>
    <t>agriline.nl - GA4</t>
  </si>
  <si>
    <t>agriline.pl - GA4</t>
  </si>
  <si>
    <t>agriline.ro - GA4</t>
  </si>
  <si>
    <t>agriline.com.tr - GA4</t>
  </si>
  <si>
    <t>agronetto.com</t>
  </si>
  <si>
    <t>agriline.ua/ua - GA4</t>
  </si>
  <si>
    <t>Start date</t>
  </si>
  <si>
    <t>End date</t>
  </si>
  <si>
    <t>Compare start date</t>
  </si>
  <si>
    <t>Compare end date</t>
  </si>
  <si>
    <t>Metrics</t>
  </si>
  <si>
    <t xml:space="preserve"> eventCount</t>
  </si>
  <si>
    <t>Dimensions</t>
  </si>
  <si>
    <t>customEvent:content_group1, customEvent:content_group3, eventName, sessionSourceMedium, sessionCampaignName</t>
  </si>
  <si>
    <t>Metric filters</t>
  </si>
  <si>
    <t>Dimension filters</t>
  </si>
  <si>
    <t>(eventName__CONTAINS__sales_full_tel__OR__eventName__CONTAINS__button_messenger__OR__eventName__CONTAINS__send_new_message)__AND__(sessionSourceMedium__CONTAINS__facebook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t>
  </si>
  <si>
    <t>Order by</t>
  </si>
  <si>
    <t>Comparisons</t>
  </si>
  <si>
    <t>Limit</t>
  </si>
  <si>
    <t>Currency code</t>
  </si>
  <si>
    <t>Include empty rows</t>
  </si>
  <si>
    <t>Email addresses</t>
  </si>
  <si>
    <t>Delta order</t>
  </si>
  <si>
    <t>Delta threshold</t>
  </si>
  <si>
    <t>Skip report</t>
  </si>
  <si>
    <t>Separator</t>
  </si>
  <si>
    <t>Spreadsheet URL</t>
  </si>
  <si>
    <t>Show quotas</t>
  </si>
  <si>
    <t>Hide report header</t>
  </si>
  <si>
    <t>First column</t>
  </si>
  <si>
    <t>Disable formatting</t>
  </si>
  <si>
    <t>Update mode</t>
  </si>
  <si>
    <t>2024-10-21 13:00:12 +0300</t>
  </si>
  <si>
    <t>2024-10-21 13:00:42 +0300</t>
  </si>
  <si>
    <t>2024-10-21 13:02:06 +0300</t>
  </si>
  <si>
    <t>2024-10-21 13:00:30 +0300</t>
  </si>
  <si>
    <t>2024-10-21 13:00:05 +0300</t>
  </si>
  <si>
    <t>2024-10-21 13:00:23 +0300</t>
  </si>
  <si>
    <t>2024-10-21 13:00:18 +0300</t>
  </si>
  <si>
    <t>2024-10-21 13:00:53 +0300</t>
  </si>
  <si>
    <t>2024-10-21 13:00:47 +0300</t>
  </si>
  <si>
    <t>Last update on</t>
  </si>
  <si>
    <t>2025-09-02 12:15:25 +0300</t>
  </si>
  <si>
    <t>2025-09-02 12:15:31 +0300</t>
  </si>
  <si>
    <t>2025-09-02 12:15:37 +0300</t>
  </si>
  <si>
    <t>2025-09-02 12:15:44 +0300</t>
  </si>
  <si>
    <t>2025-09-02 12:15:51 +0300</t>
  </si>
  <si>
    <t>2025-09-02 12:15:56 +0300</t>
  </si>
  <si>
    <t>2025-09-02 12:16:02 +0300</t>
  </si>
  <si>
    <t>2025-09-02 12:16:10 +0300</t>
  </si>
  <si>
    <t>2025-09-02 12:16:16 +0300</t>
  </si>
  <si>
    <t>2025-09-02 12:16:27 +0300</t>
  </si>
  <si>
    <t>2025-09-02 12:16:34 +0300</t>
  </si>
  <si>
    <t>2025-09-02 12:16:41 +0300</t>
  </si>
  <si>
    <t>2025-09-02 12:16:47 +0300</t>
  </si>
  <si>
    <t>2025-09-02 12:16:53 +0300</t>
  </si>
  <si>
    <t>2025-09-02 12:17:04 +0300</t>
  </si>
  <si>
    <t>2025-09-02 12:17:09 +0300</t>
  </si>
  <si>
    <t>2025-09-02 12:17:15 +0300</t>
  </si>
  <si>
    <t>2025-09-02 12:17:22 +0300</t>
  </si>
  <si>
    <t>2025-09-02 12:17:28 +0300</t>
  </si>
  <si>
    <t>2025-09-02 12:17:51 +0300</t>
  </si>
  <si>
    <t>2025-09-02 12:17:59 +0300</t>
  </si>
  <si>
    <t>2025-09-02 12:18:06 +0300</t>
  </si>
  <si>
    <t>2025-09-02 12:18:13 +0300</t>
  </si>
  <si>
    <t>2025-09-02 12:18:19 +0300</t>
  </si>
  <si>
    <t>2025-09-02 12:18:25 +0300</t>
  </si>
  <si>
    <t>2025-09-02 12:18:31 +0300</t>
  </si>
  <si>
    <t>2025-09-02 12:18:38 +0300</t>
  </si>
  <si>
    <t>2025-09-02 12:18:44 +0300</t>
  </si>
  <si>
    <t>2025-09-02 12:18:54 +0300</t>
  </si>
  <si>
    <t>2025-09-02 12:19:00 +0300</t>
  </si>
  <si>
    <t>2025-09-02 12:19:06 +0300</t>
  </si>
  <si>
    <t>2025-09-02 12:19:12 +0300</t>
  </si>
  <si>
    <t>2025-09-02 12:19:19 +0300</t>
  </si>
  <si>
    <t>2025-09-02 12:19:25 +0300</t>
  </si>
  <si>
    <t>2025-09-02 12:19:34 +0300</t>
  </si>
  <si>
    <t>2025-09-02 12:19:41 +0300</t>
  </si>
  <si>
    <t>2025-09-02 12:19:50 +0300</t>
  </si>
  <si>
    <t>2025-09-02 12:19:58 +0300</t>
  </si>
  <si>
    <t>2025-09-02 12:20:05 +0300</t>
  </si>
  <si>
    <t>2025-09-02 12:20:19 +0300</t>
  </si>
  <si>
    <t>2025-09-02 12:20:27 +0300</t>
  </si>
  <si>
    <t>2025-09-02 12:20:33 +0300</t>
  </si>
  <si>
    <t>2025-09-02 12:32:08 +0300</t>
  </si>
  <si>
    <t>2025-09-02 12:32:10 +0300</t>
  </si>
  <si>
    <t>2025-09-02 12:31:50 +0300</t>
  </si>
  <si>
    <t>Add-on documentation</t>
  </si>
  <si>
    <t>https://adformatic.com/en/google-analytics-4-add-on-for-google-sheets/</t>
  </si>
  <si>
    <t>Название аккаунта</t>
  </si>
  <si>
    <t>Охват (Aug 1, 2025 - Aug 31, 2025)</t>
  </si>
  <si>
    <t>Охват (Jul 1, 2025 - Jul 31, 2025)</t>
  </si>
  <si>
    <t>Охват Разница</t>
  </si>
  <si>
    <t>Охват Разница (%)</t>
  </si>
  <si>
    <t>Показы (Aug 1, 2025 - Aug 31, 2025)</t>
  </si>
  <si>
    <t>Показы (Jul 1, 2025 - Jul 31, 2025)</t>
  </si>
  <si>
    <t>Показы Разница</t>
  </si>
  <si>
    <t>Показы Разница (%)</t>
  </si>
  <si>
    <t>Валюта</t>
  </si>
  <si>
    <t>Сумма затрат (USD) (Aug 1, 2025 - Aug 31, 2025)</t>
  </si>
  <si>
    <t>Сумма затрат (USD) (Jul 1, 2025 - Jul 31, 2025)</t>
  </si>
  <si>
    <t>Сумма затрат (USD) Разница</t>
  </si>
  <si>
    <t>Сумма затрат (USD) Разница (%)</t>
  </si>
  <si>
    <t>CPM (цена за 1 000 показов) (Aug 1, 2025 - Aug 31, 2025)</t>
  </si>
  <si>
    <t>CPM (цена за 1 000 показов) (Jul 1, 2025 - Jul 31, 2025)</t>
  </si>
  <si>
    <t>CPM (цена за 1 000 показов) Разница</t>
  </si>
  <si>
    <t>CPM (цена за 1 000 показов) Разница (%)</t>
  </si>
  <si>
    <t>CTR (все) (Aug 1, 2025 - Aug 31, 2025)</t>
  </si>
  <si>
    <t>CTR (все) (Jul 1, 2025 - Jul 31, 2025)</t>
  </si>
  <si>
    <t>CTR (все) Разница</t>
  </si>
  <si>
    <t>CTR (все) Разница (%)</t>
  </si>
  <si>
    <t>CPC (все) (Aug 1, 2025 - Aug 31, 2025)</t>
  </si>
  <si>
    <t>CPC (все) (Jul 1, 2025 - Jul 31, 2025)</t>
  </si>
  <si>
    <t>CPC (все) Разница</t>
  </si>
  <si>
    <t>CPC (все) Разница (%)</t>
  </si>
  <si>
    <t>Клики (все) (Aug 1, 2025 - Aug 31, 2025)</t>
  </si>
  <si>
    <t>Клики (все) (Jul 1, 2025 - Jul 31, 2025)</t>
  </si>
  <si>
    <t>Клики (все) Разница</t>
  </si>
  <si>
    <t>Клики (все) Разница (%)</t>
  </si>
  <si>
    <t>результат (Aug 1, 2025 - Aug 31, 2025)</t>
  </si>
  <si>
    <t>результат (Jul 1, 2025 - Jul 31, 2025)</t>
  </si>
  <si>
    <t>результат Разница</t>
  </si>
  <si>
    <t>результат Разница (%)</t>
  </si>
  <si>
    <t>Частота (Aug 1, 2025 - Aug 31, 2025)</t>
  </si>
  <si>
    <t>Частота (Jul 1, 2025 - Jul 31, 2025)</t>
  </si>
  <si>
    <t>Частота Разница</t>
  </si>
  <si>
    <t>Частота Разница (%)</t>
  </si>
  <si>
    <t>Лиды (Aug 1, 2025 - Aug 31, 2025)</t>
  </si>
  <si>
    <t>Лиды (Jul 1, 2025 - Jul 31, 2025)</t>
  </si>
  <si>
    <t>Лиды Разница</t>
  </si>
  <si>
    <t>Лиды Разница (%)</t>
  </si>
  <si>
    <t>Контакты (Aug 1, 2025 - Aug 31, 2025)</t>
  </si>
  <si>
    <t>Контакты (Jul 1, 2025 - Jul 31, 2025)</t>
  </si>
  <si>
    <t>Контакты Разница</t>
  </si>
  <si>
    <t>Контакты Разница (%)</t>
  </si>
  <si>
    <t>Завершенные регистрации (Aug 1, 2025 - Aug 31, 2025)</t>
  </si>
  <si>
    <t>Завершенные регистрации (Jul 1, 2025 - Jul 31, 2025)</t>
  </si>
  <si>
    <t>Завершенные регистрации Разница</t>
  </si>
  <si>
    <t>Завершенные регистрации Разница (%)</t>
  </si>
  <si>
    <t>Цена за лид (Aug 1, 2025 - Aug 31, 2025)</t>
  </si>
  <si>
    <t>Цена за лид (Jul 1, 2025 - Jul 31, 2025)</t>
  </si>
  <si>
    <t>Цена за лид Разница</t>
  </si>
  <si>
    <t>Цена за лид Разница (%)</t>
  </si>
  <si>
    <t>Цена за контакт (Aug 1, 2025 - Aug 31, 2025)</t>
  </si>
  <si>
    <t>Цена за контакт (Jul 1, 2025 - Jul 31, 2025)</t>
  </si>
  <si>
    <t>Цена за контакт Разница</t>
  </si>
  <si>
    <t>Цена за контакт Разница (%)</t>
  </si>
  <si>
    <t>Цена за завершенную регистрацию (Aug 1, 2025 - Aug 31, 2025)</t>
  </si>
  <si>
    <t>Цена за завершенную регистрацию (Jul 1, 2025 - Jul 31, 2025)</t>
  </si>
  <si>
    <t>Цена за завершенную регистрацию Разница</t>
  </si>
  <si>
    <t>Цена за завершенную регистрацию Разница (%)</t>
  </si>
  <si>
    <t>Взаимодействие со Страницей (Aug 1, 2025 - Aug 31, 2025)</t>
  </si>
  <si>
    <t>Взаимодействие со Страницей (Jul 1, 2025 - Jul 31, 2025)</t>
  </si>
  <si>
    <t>Взаимодействие со Страницей Разница</t>
  </si>
  <si>
    <t>Взаимодействие со Страницей Разница (%)</t>
  </si>
  <si>
    <t>Клики по ссылке (Aug 1, 2025 - Aug 31, 2025)</t>
  </si>
  <si>
    <t>Клики по ссылке (Jul 1, 2025 - Jul 31, 2025)</t>
  </si>
  <si>
    <t>Клики по ссылке Разница</t>
  </si>
  <si>
    <t>Клики по ссылке Разница (%)</t>
  </si>
  <si>
    <t>Просмотры целевой страницы (Aug 1, 2025 - Aug 31, 2025)</t>
  </si>
  <si>
    <t>Просмотры целевой страницы (Jul 1, 2025 - Jul 31, 2025)</t>
  </si>
  <si>
    <t>Просмотры целевой страницы Разница</t>
  </si>
  <si>
    <t>Просмотры целевой страницы Разница (%)</t>
  </si>
  <si>
    <t>CPC (цена за клик по ссылке) (Aug 1, 2025 - Aug 31, 2025)</t>
  </si>
  <si>
    <t>CPC (цена за клик по ссылке) (Jul 1, 2025 - Jul 31, 2025)</t>
  </si>
  <si>
    <t>CPC (цена за клик по ссылке) Разница</t>
  </si>
  <si>
    <t>CPC (цена за клик по ссылке) Разница (%)</t>
  </si>
  <si>
    <t>call_to_action_type</t>
  </si>
  <si>
    <t>цена за результат (USD) (Aug 1, 2025 - Aug 31, 2025)</t>
  </si>
  <si>
    <t>цена за результат (USD) (Jul 1, 2025 - Jul 31, 2025)</t>
  </si>
  <si>
    <t>цена за результат (USD) Разница</t>
  </si>
  <si>
    <t>цена за результат (USD) Разница (%)</t>
  </si>
  <si>
    <t>cr (Aug 1, 2025 - Aug 31, 2025)</t>
  </si>
  <si>
    <t>cr (Jul 1, 2025 - Jul 31, 2025)</t>
  </si>
  <si>
    <t>cr Разница</t>
  </si>
  <si>
    <t>cr Разница (%)</t>
  </si>
  <si>
    <t>Дата начала отчетности</t>
  </si>
  <si>
    <t>Дата окончания отчетности</t>
  </si>
  <si>
    <t/>
  </si>
  <si>
    <t>USD</t>
  </si>
  <si>
    <t>29/12</t>
  </si>
  <si>
    <t>2025-08-01</t>
  </si>
  <si>
    <t>2025-08-31</t>
  </si>
  <si>
    <t>HeavyValue | Machineryline reserve | LM4</t>
  </si>
  <si>
    <t>LEARN_MORE</t>
  </si>
  <si>
    <t>HeavyValue | Agronetto reserve | LM2</t>
  </si>
  <si>
    <t>WATCH_MORE</t>
  </si>
  <si>
    <t>SHOP_NOW</t>
  </si>
  <si>
    <t>HeavyValue | Autoline reserve | LM5</t>
  </si>
  <si>
    <t>CONTACT_US</t>
  </si>
  <si>
    <t>HeavyValue | Forkliftonline reserve | LM</t>
  </si>
  <si>
    <t>DE-Forkliftonline-Prospecting-Engagement</t>
  </si>
  <si>
    <t>de-adv</t>
  </si>
  <si>
    <t>PL-Forkliftonline-Prospecting-Leads</t>
  </si>
  <si>
    <t>PL-Forkliftonline-Prospecting-Leads-50+</t>
  </si>
  <si>
    <t>catalog-pl-50</t>
  </si>
  <si>
    <t>pl-25-50</t>
  </si>
  <si>
    <t>TR-Forkliftonline-Prospecting-Leads</t>
  </si>
  <si>
    <t>Interests1</t>
  </si>
  <si>
    <t>UA-Forkliftonline-Prospecting-Leads</t>
  </si>
  <si>
    <t>UA-Forkliftonline-Prospecting-Leads-Interests1</t>
  </si>
  <si>
    <t>catalog-ua</t>
  </si>
  <si>
    <t>Mix1</t>
  </si>
  <si>
    <t>Mix2</t>
  </si>
  <si>
    <t>interests_pl_25-55</t>
  </si>
  <si>
    <t>https://mda.autoline.com.ua/issues/full/?task=39143</t>
  </si>
  <si>
    <t>Spend Now</t>
  </si>
  <si>
    <t>Spend Previous</t>
  </si>
  <si>
    <t>Diff Spend</t>
  </si>
  <si>
    <t>Conversions All Now</t>
  </si>
  <si>
    <t>Check</t>
  </si>
  <si>
    <t>Conversions All Prev</t>
  </si>
  <si>
    <t>Diff Conv. All</t>
  </si>
  <si>
    <t>Diff conv send</t>
  </si>
  <si>
    <t>Diff conv sales</t>
  </si>
  <si>
    <t>Diff conv button</t>
  </si>
  <si>
    <t>CPA Now</t>
  </si>
  <si>
    <t>CPA Prev</t>
  </si>
  <si>
    <t>Diff CPA</t>
  </si>
  <si>
    <t>Оценка чата</t>
  </si>
  <si>
    <t>Прошлый месяц</t>
  </si>
  <si>
    <t>Diff</t>
  </si>
  <si>
    <t>ВСЕГО ВСЕ ПРОЕКТЫ</t>
  </si>
  <si>
    <t>ВСЕГО Autoline</t>
  </si>
  <si>
    <t>П</t>
  </si>
  <si>
    <t>AF_EN-Autoline-Prospecting</t>
  </si>
  <si>
    <t>AF_FR-Autoline-Prospecting</t>
  </si>
  <si>
    <t>AR-Autoline-Prospecting</t>
  </si>
  <si>
    <t>К</t>
  </si>
  <si>
    <t>Anema-Autoline-Prospecting</t>
  </si>
  <si>
    <t>Инфо</t>
  </si>
  <si>
    <t>Гана</t>
  </si>
  <si>
    <t>Нигерия</t>
  </si>
  <si>
    <t>Сьер</t>
  </si>
  <si>
    <t>СьерЛеоне</t>
  </si>
  <si>
    <t>Р</t>
  </si>
  <si>
    <t>CZ-Autoline-Prospecting</t>
  </si>
  <si>
    <t>М</t>
  </si>
  <si>
    <t>Чехия_Автолайн_машины</t>
  </si>
  <si>
    <t>-</t>
  </si>
  <si>
    <t>DE-Autoline-Prospecting</t>
  </si>
  <si>
    <t>ES-Autoline-Prospecting</t>
  </si>
  <si>
    <t>FR-Autoline-Prospecting</t>
  </si>
  <si>
    <t>HU-Autoline-Prospecting</t>
  </si>
  <si>
    <t>Венгрия_Автолайн_машины</t>
  </si>
  <si>
    <t>IT-Autoline-Prospecting</t>
  </si>
  <si>
    <t>PL-Autoline-Prospecting</t>
  </si>
  <si>
    <t>PT-Autoline-Prospecting</t>
  </si>
  <si>
    <t>RO-Autoline-Prospecting</t>
  </si>
  <si>
    <t>Словакия_Автолайн_машины</t>
  </si>
  <si>
    <t>TR-Autoline-Prospecting</t>
  </si>
  <si>
    <t>UA-Autoline-Prospecting</t>
  </si>
  <si>
    <t>UK-Autoline-Prospecting</t>
  </si>
  <si>
    <t>ВСЕГО Machineryline</t>
  </si>
  <si>
    <t>AF_EN-Machineryline-</t>
  </si>
  <si>
    <t>BE-Machineryline-</t>
  </si>
  <si>
    <t>CZ-Machineryline-</t>
  </si>
  <si>
    <t>CN_EN-</t>
  </si>
  <si>
    <t>CN_IND-</t>
  </si>
  <si>
    <t>-%</t>
  </si>
  <si>
    <t>DE-Machineryline-</t>
  </si>
  <si>
    <t>ES-Machineryline-</t>
  </si>
  <si>
    <t>FR-Machineryline-</t>
  </si>
  <si>
    <t>HU-Machineryline-</t>
  </si>
  <si>
    <t>IT-Machineryline-</t>
  </si>
  <si>
    <t>NL-Machinery</t>
  </si>
  <si>
    <t>PL-Machineryline-</t>
  </si>
  <si>
    <t>PT-Machineryline-</t>
  </si>
  <si>
    <t>RO-Machineryline-</t>
  </si>
  <si>
    <t>SK-Machineryline-</t>
  </si>
  <si>
    <t>TR-Machineryline-</t>
  </si>
  <si>
    <t>UA-Machineryline-</t>
  </si>
  <si>
    <t>LAT-Machineryline-</t>
  </si>
  <si>
    <t>ВСЕГО Forkliftonline</t>
  </si>
  <si>
    <t>Германия_Forkliftonline</t>
  </si>
  <si>
    <t>Польша_Forkliftonline</t>
  </si>
  <si>
    <t>Турция_Forkliftonline</t>
  </si>
  <si>
    <t>Украина_Forkliftonline</t>
  </si>
  <si>
    <t>ВСЕГО Agroline</t>
  </si>
  <si>
    <t>Германия_Agroline</t>
  </si>
  <si>
    <t>RO-Agronetto-Prospecting-Leads</t>
  </si>
  <si>
    <t>TR-Agronetto-Prospecting-Leads</t>
  </si>
  <si>
    <t>Клиенты</t>
  </si>
  <si>
    <t>Брендовая РК</t>
  </si>
  <si>
    <t>Автолайн</t>
  </si>
  <si>
    <t>Машинерилайн</t>
  </si>
  <si>
    <t>Агролайн</t>
  </si>
  <si>
    <t>27.08 отключено - переехал в Машинери</t>
  </si>
  <si>
    <t>Германия-Forkliftonline</t>
  </si>
  <si>
    <t>07.08 слетели динамические оверлеи с ценой, испарвила 14.08 мониторим, 22.08 скорректиторовала плесмент и интересы, 27.08 отключено - переехал в Машинери</t>
  </si>
  <si>
    <t>DE-Forkliftonline-Prospecting-Engagement-adv</t>
  </si>
  <si>
    <t>13.08 скорректировала объявления по 2 группам, 22.08 мониторим, 27.08 отключено - переехал в Машинери</t>
  </si>
  <si>
    <t>50+</t>
  </si>
  <si>
    <t>PL-Forkliftonline-Prospecting-Leads-50</t>
  </si>
  <si>
    <t>PL-Forkliftonline-Prospecting-Leads-25-50</t>
  </si>
  <si>
    <t>07.08 зібрала та оновила аудиторію ремаркетингу; група інтересів - збільшила мінімальний вік, 27.08 отключено - переехал в Машинери</t>
  </si>
  <si>
    <t>21.08 моніторинг мин тиждень був ріст в гр інтересів</t>
  </si>
  <si>
    <t>TR-Forkliftonline-remarketing</t>
  </si>
  <si>
    <t>21.08 зібрала нову аудиторію по каталогу 60 д 07.08 створила аудиторію відвідувачів сайту по домену, додала в гр ремаркетингу, на рівні оголошення новий рекламний текст, опис, заголовок, 27.08 отключено - переехал в Машинери</t>
  </si>
  <si>
    <t>UA-Forkliftonline-Prospecting-Leads-rem</t>
  </si>
  <si>
    <t xml:space="preserve">Бюджет </t>
  </si>
  <si>
    <t xml:space="preserve">Конверсии </t>
  </si>
  <si>
    <t>Сообщения</t>
  </si>
  <si>
    <t>Мессенджер</t>
  </si>
  <si>
    <t>Телефон</t>
  </si>
  <si>
    <t>Оценка качества сообщений через ИИ</t>
  </si>
  <si>
    <t>Property</t>
  </si>
  <si>
    <t>agriline.ua/ua - GA4 (308890967)</t>
  </si>
  <si>
    <t>Date range</t>
  </si>
  <si>
    <t>2025-08-01 - 2025-08-31</t>
  </si>
  <si>
    <t>2025-09-02 12:31:44 +0300</t>
  </si>
  <si>
    <t>Total rows</t>
  </si>
  <si>
    <t>Rows returned</t>
  </si>
  <si>
    <t>Data limitations</t>
  </si>
  <si>
    <t>No</t>
  </si>
  <si>
    <t>Totals</t>
  </si>
  <si>
    <t>Custom event:content_group1</t>
  </si>
  <si>
    <t>Custom event:content_group3</t>
  </si>
  <si>
    <t>Event name</t>
  </si>
  <si>
    <t>Session source medium</t>
  </si>
  <si>
    <t>Session campaign name</t>
  </si>
  <si>
    <t>Event count</t>
  </si>
  <si>
    <t>--</t>
  </si>
  <si>
    <t>комбайны</t>
  </si>
  <si>
    <t>зерноуборочные комбайны</t>
  </si>
  <si>
    <t>fb / cpc</t>
  </si>
  <si>
    <t>тракторы</t>
  </si>
  <si>
    <t>тракторы колесные</t>
  </si>
  <si>
    <t>почвообрабатывающая техника</t>
  </si>
  <si>
    <t>дисковые бороны</t>
  </si>
  <si>
    <t>техника для заготовки сена</t>
  </si>
  <si>
    <t>пресс-подборщики тюковые</t>
  </si>
  <si>
    <t>жатки</t>
  </si>
  <si>
    <t>жатки кукурузные</t>
  </si>
  <si>
    <t>жатки зерновые</t>
  </si>
  <si>
    <t>плуги</t>
  </si>
  <si>
    <t>жатки для уборки подсолнечника</t>
  </si>
  <si>
    <t>картофельная техника</t>
  </si>
  <si>
    <t>картофелекопалки</t>
  </si>
  <si>
    <t>техника для полива и орошения</t>
  </si>
  <si>
    <t>опрыскиватели навесные</t>
  </si>
  <si>
    <t>пресс-подборщики рулонные</t>
  </si>
  <si>
    <t>плуги оборотные</t>
  </si>
  <si>
    <t>ig / cpc</t>
  </si>
  <si>
    <t>опрыскиватели самоходные</t>
  </si>
  <si>
    <t>кормоуборочные комбайны</t>
  </si>
  <si>
    <t>грабли ворошилки</t>
  </si>
  <si>
    <t>опрыскиватели прицепные</t>
  </si>
  <si>
    <t>тракторы гусеничные</t>
  </si>
  <si>
    <t>картофелесажалки</t>
  </si>
  <si>
    <t>техника для внесения удобрений</t>
  </si>
  <si>
    <t>навозоразбрасыватели</t>
  </si>
  <si>
    <t>роторные косилки</t>
  </si>
  <si>
    <t>(not set)</t>
  </si>
  <si>
    <t>культиваторы</t>
  </si>
  <si>
    <t>fb / paid</t>
  </si>
  <si>
    <t>глубокорыхлители</t>
  </si>
  <si>
    <t>катки сельхозтехника</t>
  </si>
  <si>
    <t>оборудование для обработки зерна</t>
  </si>
  <si>
    <t>зерноочистители</t>
  </si>
  <si>
    <t>почвофрезы</t>
  </si>
  <si>
    <t>стерневые культиваторы</t>
  </si>
  <si>
    <t>тыквоуборочные комбайны</t>
  </si>
  <si>
    <t>агрегаты предпосевные</t>
  </si>
  <si>
    <t>дождевальные машины</t>
  </si>
  <si>
    <t>гребнеобразователи</t>
  </si>
  <si>
    <t>свеклоуборочные комбайны</t>
  </si>
  <si>
    <t>посевная и посадочная техника</t>
  </si>
  <si>
    <t>сеялки точного высева пневматические</t>
  </si>
  <si>
    <t>зубовые бороны</t>
  </si>
  <si>
    <t>мульчеры для трактора</t>
  </si>
  <si>
    <t>ротационные бороны</t>
  </si>
  <si>
    <t>агродроны</t>
  </si>
  <si>
    <t>разбрасыватели жидких удобрений</t>
  </si>
  <si>
    <t>разбрасыватели удобрений навесные</t>
  </si>
  <si>
    <t>минитракторы</t>
  </si>
  <si>
    <t>agronetto.com (312822637)</t>
  </si>
  <si>
    <t>2025-09-02 12:31:51 +0300</t>
  </si>
  <si>
    <t>прицепные кормоуборочные комбайны</t>
  </si>
  <si>
    <t>техника для транспортировки</t>
  </si>
  <si>
    <t>прицепы тракторные</t>
  </si>
  <si>
    <t>опрыскиватели вентиляторные</t>
  </si>
  <si>
    <t>камнеуборочные машины</t>
  </si>
  <si>
    <t>agriline.com.tr - GA4 (315074675)</t>
  </si>
  <si>
    <t>тележки для жатки</t>
  </si>
  <si>
    <t>agriline.ro - GA4 (312828200)</t>
  </si>
  <si>
    <t>SUM из Event count</t>
  </si>
  <si>
    <t>Итого</t>
  </si>
  <si>
    <t>лесозаготовительная техника</t>
  </si>
  <si>
    <t>мульчеры лесные</t>
  </si>
  <si>
    <t>форвардеры</t>
  </si>
  <si>
    <t>agriline.pl - GA4 (315060709)</t>
  </si>
  <si>
    <t>дробилки древесины</t>
  </si>
  <si>
    <t>дровоколы</t>
  </si>
  <si>
    <t>пневмоперегружатели зерна</t>
  </si>
  <si>
    <t>самоходные косилки</t>
  </si>
  <si>
    <t>facebook / cpc</t>
  </si>
  <si>
    <t>шнековые погрузчики</t>
  </si>
  <si>
    <t>мототракторы</t>
  </si>
  <si>
    <t>пружинные бороны</t>
  </si>
  <si>
    <t>харвестеры</t>
  </si>
  <si>
    <t>трелевочные тракторы</t>
  </si>
  <si>
    <t>сеноворошители</t>
  </si>
  <si>
    <t>бункеры-перегрузчики зерна</t>
  </si>
  <si>
    <t>agriline.nl - GA4 (313811074)</t>
  </si>
  <si>
    <t>2025-09-02 12:20:31 +0300</t>
  </si>
  <si>
    <t>картофелеуборочные комбайны</t>
  </si>
  <si>
    <t>техника для сада и огорода</t>
  </si>
  <si>
    <t>мотоблоки</t>
  </si>
  <si>
    <t>мотокультиваторы</t>
  </si>
  <si>
    <t>техника для виноградников</t>
  </si>
  <si>
    <t>оборудование для виноградников</t>
  </si>
  <si>
    <t>тракторы газонокосилки</t>
  </si>
  <si>
    <t>agriline24.de - GA4 (309529206)</t>
  </si>
  <si>
    <t>2025-09-02 12:20:23 +0300</t>
  </si>
  <si>
    <t>DE-Agriline-тракторы колесные</t>
  </si>
  <si>
    <t>DE-Agriline-rem</t>
  </si>
  <si>
    <t>DE-Agriline-комбайны</t>
  </si>
  <si>
    <t>DE-Agriline-остальное</t>
  </si>
  <si>
    <t>самозагружающиеся прицепы</t>
  </si>
  <si>
    <t>окучиватели</t>
  </si>
  <si>
    <t>DE-Agriline-техника для заготовки сена</t>
  </si>
  <si>
    <t>forkliftonline.com.ua/ua (385251107)</t>
  </si>
  <si>
    <t>2025-09-02 12:20:17 +0300</t>
  </si>
  <si>
    <t>вилочные погрузчики</t>
  </si>
  <si>
    <t>телескопические погрузчики</t>
  </si>
  <si>
    <t>дизельные погрузчики</t>
  </si>
  <si>
    <t>крупнотоннажные вилочные погрузчики</t>
  </si>
  <si>
    <t>газовые погрузчики</t>
  </si>
  <si>
    <t>погрузчики вилочные трехколесные</t>
  </si>
  <si>
    <t>электропогрузчики</t>
  </si>
  <si>
    <t>внедорожные погрузчики</t>
  </si>
  <si>
    <t>оборудование для погрузчиков</t>
  </si>
  <si>
    <t>ротаторы на погрузчик</t>
  </si>
  <si>
    <t>forkliftonline.com.tr (384848821)</t>
  </si>
  <si>
    <t>2025-09-02 12:20:01 +0300</t>
  </si>
  <si>
    <t>роторные погрузчики</t>
  </si>
  <si>
    <t>рабочие платформы</t>
  </si>
  <si>
    <t>складская техника</t>
  </si>
  <si>
    <t>штабелеры</t>
  </si>
  <si>
    <t>вилы</t>
  </si>
  <si>
    <t>складское оборудование</t>
  </si>
  <si>
    <t>роклы</t>
  </si>
  <si>
    <t>forkliftonline.pl (384434910)</t>
  </si>
  <si>
    <t>2025-09-02 12:19:55 +0300</t>
  </si>
  <si>
    <t>полочные стеллажи</t>
  </si>
  <si>
    <t>электротележки</t>
  </si>
  <si>
    <t>forkliftonline.de (384105460)</t>
  </si>
  <si>
    <t>2025-09-02 12:19:47 +0300</t>
  </si>
  <si>
    <t>позиционеры вил</t>
  </si>
  <si>
    <t>перегрузочное оборудование</t>
  </si>
  <si>
    <t>мобильные рампы</t>
  </si>
  <si>
    <t>портовая техника</t>
  </si>
  <si>
    <t>ричстакеры</t>
  </si>
  <si>
    <t>forkliftonline.es (384239059)</t>
  </si>
  <si>
    <t>2025-09-02 12:19:38 +0300</t>
  </si>
  <si>
    <t>контейнерные погрузчики</t>
  </si>
  <si>
    <t>machineryline.ua/ua - GA4 (283153677)</t>
  </si>
  <si>
    <t>2025-09-02 12:19:23 +0300</t>
  </si>
  <si>
    <t>строительная техника</t>
  </si>
  <si>
    <t>экскаваторы-погрузчики</t>
  </si>
  <si>
    <t>автокраны</t>
  </si>
  <si>
    <t>фронтальные погрузчики</t>
  </si>
  <si>
    <t>мини-экскаваторы</t>
  </si>
  <si>
    <t>колесные экскаваторы</t>
  </si>
  <si>
    <t>гусеничные экскаваторы</t>
  </si>
  <si>
    <t>промышленное оборудование</t>
  </si>
  <si>
    <t>сортировочные машины</t>
  </si>
  <si>
    <t>земснаряды</t>
  </si>
  <si>
    <t>грануляторы</t>
  </si>
  <si>
    <t>мотопомпы</t>
  </si>
  <si>
    <t>бульдозеры</t>
  </si>
  <si>
    <t>вездеходные краны</t>
  </si>
  <si>
    <t>мини-погрузчики</t>
  </si>
  <si>
    <t>экскаваторы с длинной стрелой</t>
  </si>
  <si>
    <t>автобетоносмесители</t>
  </si>
  <si>
    <t>шагающие экскаваторы</t>
  </si>
  <si>
    <t>экскаваторы-планировщики</t>
  </si>
  <si>
    <t>буровые установки</t>
  </si>
  <si>
    <t>быстромонтируемые башенные краны</t>
  </si>
  <si>
    <t>телескопические фронтальные погрузчики</t>
  </si>
  <si>
    <t>тротуарные катки</t>
  </si>
  <si>
    <t>установки горизонтального бурения</t>
  </si>
  <si>
    <t>штукатурные станции</t>
  </si>
  <si>
    <t>экскаваторы для перевалки</t>
  </si>
  <si>
    <t>machineryline.com.tr - GA4 (278211331)</t>
  </si>
  <si>
    <t>2025-09-02 12:19:17 +0300</t>
  </si>
  <si>
    <t>дисковые пилы по металлу</t>
  </si>
  <si>
    <t>мини-краны</t>
  </si>
  <si>
    <t>дизельные генераторы</t>
  </si>
  <si>
    <t>оборудование для производства бетонных блоков</t>
  </si>
  <si>
    <t>тестомесы</t>
  </si>
  <si>
    <t>автобетононасосы</t>
  </si>
  <si>
    <t>льдогенераторы</t>
  </si>
  <si>
    <t>пастеризаторы молока</t>
  </si>
  <si>
    <t>охладители молока</t>
  </si>
  <si>
    <t>тестораскаточные машины</t>
  </si>
  <si>
    <t>бетономешалки</t>
  </si>
  <si>
    <t>грейдеры</t>
  </si>
  <si>
    <t>оборудование для переработки орехов</t>
  </si>
  <si>
    <t>оборудование для производства сливочного масла</t>
  </si>
  <si>
    <t>тележки сервировочные</t>
  </si>
  <si>
    <t>бетононасосы стационарные</t>
  </si>
  <si>
    <t>оборудование</t>
  </si>
  <si>
    <t>гидромолоты</t>
  </si>
  <si>
    <t>грабли загрузочные</t>
  </si>
  <si>
    <t>шнеки буровые</t>
  </si>
  <si>
    <t>домкраты</t>
  </si>
  <si>
    <t>другое кондитерское оборудование</t>
  </si>
  <si>
    <t>другое молокоперерабатывающее оборудование</t>
  </si>
  <si>
    <t>другое пищевое оборудование</t>
  </si>
  <si>
    <t>передвижные компрессоры</t>
  </si>
  <si>
    <t>рейсмусовые станки</t>
  </si>
  <si>
    <t>асфальтоукладчики гусеничные</t>
  </si>
  <si>
    <t>мобильные лифты</t>
  </si>
  <si>
    <t>офисно-бытовые контейнеры</t>
  </si>
  <si>
    <t>пневмонагнетатели</t>
  </si>
  <si>
    <t>горнодобывающая техника</t>
  </si>
  <si>
    <t>молотковые дробилки</t>
  </si>
  <si>
    <t>грейферы</t>
  </si>
  <si>
    <t>зубы-рыхлители</t>
  </si>
  <si>
    <t>ковши фронтальные</t>
  </si>
  <si>
    <t>просеивающие ковши</t>
  </si>
  <si>
    <t>другие конвейеры</t>
  </si>
  <si>
    <t>ленточные конвейеры</t>
  </si>
  <si>
    <t>оборудование для производства окон ПВХ</t>
  </si>
  <si>
    <t>отсадочные машины</t>
  </si>
  <si>
    <t>пищевые насосы</t>
  </si>
  <si>
    <t>сыроварни</t>
  </si>
  <si>
    <t>термоформовочные машины</t>
  </si>
  <si>
    <t>точильные станки</t>
  </si>
  <si>
    <t>бетонораспределительные стрелы</t>
  </si>
  <si>
    <t>вагоны бытовки</t>
  </si>
  <si>
    <t>гусеничные краны</t>
  </si>
  <si>
    <t>жилые контейнеры</t>
  </si>
  <si>
    <t>козловые краны</t>
  </si>
  <si>
    <t>ножничные подъемники</t>
  </si>
  <si>
    <t>средние экскаваторы</t>
  </si>
  <si>
    <t>machineryline.sk - GA4 (316747105)</t>
  </si>
  <si>
    <t>2025-09-02 12:19:10 +0300</t>
  </si>
  <si>
    <t>сварочные аппараты</t>
  </si>
  <si>
    <t>кромкооблицовочные станки</t>
  </si>
  <si>
    <t>терморегуляторы промышленные</t>
  </si>
  <si>
    <t>мобильные бетонные заводы</t>
  </si>
  <si>
    <t>стационарные бетонные заводы</t>
  </si>
  <si>
    <t>machineryline.ro - GA4 (280781601)</t>
  </si>
  <si>
    <t>2025-09-02 12:19:04 +0300</t>
  </si>
  <si>
    <t>сваебои</t>
  </si>
  <si>
    <t>бурильно-крановые машины</t>
  </si>
  <si>
    <t>мини-погрузчики гусеничные</t>
  </si>
  <si>
    <t>автовышки</t>
  </si>
  <si>
    <t>промышленные шредеры</t>
  </si>
  <si>
    <t>траншеекопатели</t>
  </si>
  <si>
    <t>бадьи для бетона</t>
  </si>
  <si>
    <t>грунтовые катки</t>
  </si>
  <si>
    <t>дорожные катки</t>
  </si>
  <si>
    <t>мультифункциональные погрузчики</t>
  </si>
  <si>
    <t>запчасти</t>
  </si>
  <si>
    <t>двигатели</t>
  </si>
  <si>
    <t>токарные станки по металлу</t>
  </si>
  <si>
    <t>дорожные фрезы</t>
  </si>
  <si>
    <t>коленчатые подъемники</t>
  </si>
  <si>
    <t>телескопические подъемники</t>
  </si>
  <si>
    <t>трамбовщики</t>
  </si>
  <si>
    <t>machineryline.pt - GA3 (280781602)</t>
  </si>
  <si>
    <t>2025-09-02 12:18:58 +0300</t>
  </si>
  <si>
    <t>обрабатывающие центры для дерева</t>
  </si>
  <si>
    <t>сварочные агрегаты</t>
  </si>
  <si>
    <t>слайсеры</t>
  </si>
  <si>
    <t>форматно-раскроечные станки</t>
  </si>
  <si>
    <t>мачтовые подъемники</t>
  </si>
  <si>
    <t>швонарезчики</t>
  </si>
  <si>
    <t>координатно-пробивные прессы</t>
  </si>
  <si>
    <t>листогибочные прессы</t>
  </si>
  <si>
    <t>сверлильные станки</t>
  </si>
  <si>
    <t>фуговально-рейсмусовые станки</t>
  </si>
  <si>
    <t>башенные краны</t>
  </si>
  <si>
    <t>погрузчики гусеничные</t>
  </si>
  <si>
    <t>строительные леса</t>
  </si>
  <si>
    <t>machineryline.pl - GA5 (280759444)</t>
  </si>
  <si>
    <t>ленточные пилы по металлу</t>
  </si>
  <si>
    <t>2025-09-02 12:18:51 +0300</t>
  </si>
  <si>
    <t>шприцы для колбас</t>
  </si>
  <si>
    <t>генераторы тракторные</t>
  </si>
  <si>
    <t>инъекторы для мяса</t>
  </si>
  <si>
    <t>ленточно-шлифовальные станки</t>
  </si>
  <si>
    <t>мясорубки</t>
  </si>
  <si>
    <t>обрабатывающие центры</t>
  </si>
  <si>
    <t>фрезерные станки по металлу</t>
  </si>
  <si>
    <t>бетонорезы</t>
  </si>
  <si>
    <t>виброплиты</t>
  </si>
  <si>
    <t>прицепные подъёмники</t>
  </si>
  <si>
    <t>гидравлические прессы</t>
  </si>
  <si>
    <t>куттеры для мяса</t>
  </si>
  <si>
    <t>шлифовальные станки по дереву</t>
  </si>
  <si>
    <t>грохоты вибрационные</t>
  </si>
  <si>
    <t>гидроцилиндры</t>
  </si>
  <si>
    <t>глушители</t>
  </si>
  <si>
    <t>пилы для мяса</t>
  </si>
  <si>
    <t>торцовочные пилы</t>
  </si>
  <si>
    <t>фрезерные станки по дереву</t>
  </si>
  <si>
    <t>фуговальные станки</t>
  </si>
  <si>
    <t>циркулярные пилы</t>
  </si>
  <si>
    <t>подъёмники пауки</t>
  </si>
  <si>
    <t>экскаваторы на рельсовом ходу</t>
  </si>
  <si>
    <t>machineryline.nl - GA4 (280770927)</t>
  </si>
  <si>
    <t>2025-09-02 12:18:42 +0300</t>
  </si>
  <si>
    <t>бензиновые генераторы</t>
  </si>
  <si>
    <t>портальные мойки</t>
  </si>
  <si>
    <t>machineryline.it - GA4 (281592510)</t>
  </si>
  <si>
    <t>2025-09-02 12:18:35 +0300</t>
  </si>
  <si>
    <t>переносные компрессоры</t>
  </si>
  <si>
    <t>мульчеры для экскаватора</t>
  </si>
  <si>
    <t>наполнители контейнеров</t>
  </si>
  <si>
    <t>стационарные компрессоры</t>
  </si>
  <si>
    <t>щековые дробилки</t>
  </si>
  <si>
    <t>гидронасосы</t>
  </si>
  <si>
    <t>барабаны смесительные</t>
  </si>
  <si>
    <t>диагностическое оборудование</t>
  </si>
  <si>
    <t>фальцевальные машины</t>
  </si>
  <si>
    <t>machineryline.hu - GA4 (280772433)</t>
  </si>
  <si>
    <t>2025-09-02 12:18:29 +0300</t>
  </si>
  <si>
    <t>драглайны</t>
  </si>
  <si>
    <t>мини-самосвалы</t>
  </si>
  <si>
    <t>шиномонтажные станки</t>
  </si>
  <si>
    <t>компактные бетонные заводы</t>
  </si>
  <si>
    <t>экскаваторы с прямой лопатой</t>
  </si>
  <si>
    <t>machineryline.fr - GA4 (279932385)</t>
  </si>
  <si>
    <t>2025-09-02 12:18:23 +0300</t>
  </si>
  <si>
    <t>мойки высокого давления</t>
  </si>
  <si>
    <t>промышленные насосы</t>
  </si>
  <si>
    <t>отбойные молотки</t>
  </si>
  <si>
    <t>шарнирные самосвалы</t>
  </si>
  <si>
    <t>ковши экскаватора</t>
  </si>
  <si>
    <t>другие генераторы</t>
  </si>
  <si>
    <t>подъемники двухстоечные</t>
  </si>
  <si>
    <t>подъемники четырехстоечные</t>
  </si>
  <si>
    <t>чиллеры</t>
  </si>
  <si>
    <t>автогудронаторы</t>
  </si>
  <si>
    <t>асфальтоукладчики колесные</t>
  </si>
  <si>
    <t>затирочные машины</t>
  </si>
  <si>
    <t>machineryline.es - GA4 (279940953)</t>
  </si>
  <si>
    <t>2025-09-02 12:19:31 +0300</t>
  </si>
  <si>
    <t>холодильные витрины</t>
  </si>
  <si>
    <t>пароконвектоматы</t>
  </si>
  <si>
    <t>планировочные ковши</t>
  </si>
  <si>
    <t>другое лабораторное оборудование</t>
  </si>
  <si>
    <t>другое металлообрабатывающее оборудование</t>
  </si>
  <si>
    <t>листогибы</t>
  </si>
  <si>
    <t>морозильные лари</t>
  </si>
  <si>
    <t>machineryline.de - GA4 (278247453)</t>
  </si>
  <si>
    <t>2025-09-02 12:18:17 +0300</t>
  </si>
  <si>
    <t>подовые печи</t>
  </si>
  <si>
    <t>швейные машины</t>
  </si>
  <si>
    <t>другая спецтехника</t>
  </si>
  <si>
    <t>окрасочные агрегаты</t>
  </si>
  <si>
    <t>конвекционные печи</t>
  </si>
  <si>
    <t>инструменты</t>
  </si>
  <si>
    <t>гайковерты электрические</t>
  </si>
  <si>
    <t>вальцовочные станки</t>
  </si>
  <si>
    <t>навесные дорожные фрезы</t>
  </si>
  <si>
    <t>газовые генераторы</t>
  </si>
  <si>
    <t>круглошлифовальные станки</t>
  </si>
  <si>
    <t>офсетные машины</t>
  </si>
  <si>
    <t>сварочные столы</t>
  </si>
  <si>
    <t>станки для лазерной резки</t>
  </si>
  <si>
    <t>строгальные станки</t>
  </si>
  <si>
    <t>machineryline.cn.com - GA4 (360950031)</t>
  </si>
  <si>
    <t>2025-09-02 12:18:10 +0300</t>
  </si>
  <si>
    <t>компакторы</t>
  </si>
  <si>
    <t>другие инструменты</t>
  </si>
  <si>
    <t>пневмоколесные катки</t>
  </si>
  <si>
    <t>роторные экскаваторы</t>
  </si>
  <si>
    <t>экскаваторы-амфибии</t>
  </si>
  <si>
    <t>machineryline.cz - GA4 (278287540)</t>
  </si>
  <si>
    <t>2025-09-02 12:18:04 +0300</t>
  </si>
  <si>
    <t>machineryline.be - GA4 (277424980)</t>
  </si>
  <si>
    <t>2025-09-02 12:17:56 +0300</t>
  </si>
  <si>
    <t>трубогибочные станки</t>
  </si>
  <si>
    <t>подъемники колонные</t>
  </si>
  <si>
    <t>кровельные подъемники</t>
  </si>
  <si>
    <t>цепи грузовые</t>
  </si>
  <si>
    <t>другое оборудование для СТО</t>
  </si>
  <si>
    <t>кузнечное оборудование</t>
  </si>
  <si>
    <t>плоскошлифовальные станки</t>
  </si>
  <si>
    <t>промышленные фильтры</t>
  </si>
  <si>
    <t>четырехсторонние станки</t>
  </si>
  <si>
    <t>шины и диски</t>
  </si>
  <si>
    <t>шины для фронтальных погрузчиков</t>
  </si>
  <si>
    <t>шины для экскаваторов</t>
  </si>
  <si>
    <t>machineryline.info - GA4 (280749272)</t>
  </si>
  <si>
    <t>2025-09-02 12:17:47 +0300</t>
  </si>
  <si>
    <t>перфораторы</t>
  </si>
  <si>
    <t>морозильные шкафы</t>
  </si>
  <si>
    <t>шлифовальные машины</t>
  </si>
  <si>
    <t>опалубки щитовые</t>
  </si>
  <si>
    <t>газобаллонное оборудование</t>
  </si>
  <si>
    <t>термопластавтоматы</t>
  </si>
  <si>
    <t>стойки опалубки</t>
  </si>
  <si>
    <t>погружные пилы</t>
  </si>
  <si>
    <t>горизонтальные ударные дробилки</t>
  </si>
  <si>
    <t>гидромоторы</t>
  </si>
  <si>
    <t>дрели</t>
  </si>
  <si>
    <t>измерительные инструменты</t>
  </si>
  <si>
    <t>лазерные уровни</t>
  </si>
  <si>
    <t>шкафы для инструментов</t>
  </si>
  <si>
    <t>штроборезы</t>
  </si>
  <si>
    <t>ящики для инструментов</t>
  </si>
  <si>
    <t>трубы буровые</t>
  </si>
  <si>
    <t>другое шиномонтажное оборудование</t>
  </si>
  <si>
    <t>инверторные генераторы</t>
  </si>
  <si>
    <t>плоттеры</t>
  </si>
  <si>
    <t>фасовочные машины</t>
  </si>
  <si>
    <t>химические насосы</t>
  </si>
  <si>
    <t>холодильные шкафы</t>
  </si>
  <si>
    <t>вибраторы для бетона</t>
  </si>
  <si>
    <t>кабельные лебедки</t>
  </si>
  <si>
    <t>циклевочные машины</t>
  </si>
  <si>
    <t>шины для экскаваторов-погрузчиков</t>
  </si>
  <si>
    <t>autoline24.uk - GA4 (256489743)</t>
  </si>
  <si>
    <t>2025-09-02 12:17:20 +0300</t>
  </si>
  <si>
    <t>тягачи</t>
  </si>
  <si>
    <t>грузовики</t>
  </si>
  <si>
    <t>самосвалы</t>
  </si>
  <si>
    <t>бортовые грузовики</t>
  </si>
  <si>
    <t>коммунальная техника</t>
  </si>
  <si>
    <t>пожарные машины</t>
  </si>
  <si>
    <t>эвакуаторы</t>
  </si>
  <si>
    <t>автофургоны</t>
  </si>
  <si>
    <t>полуприцепы</t>
  </si>
  <si>
    <t>полуприцепы шторы</t>
  </si>
  <si>
    <t>грузовики шторы</t>
  </si>
  <si>
    <t>грузовики платформы</t>
  </si>
  <si>
    <t>автобусы</t>
  </si>
  <si>
    <t>двухэтажные автобусы</t>
  </si>
  <si>
    <t>колеса</t>
  </si>
  <si>
    <t>бензовозы</t>
  </si>
  <si>
    <t>коммерческие автомобили</t>
  </si>
  <si>
    <t>грузовики шторы &lt; 3.5т</t>
  </si>
  <si>
    <t>автомобили штабные</t>
  </si>
  <si>
    <t>полуприцепы модульные</t>
  </si>
  <si>
    <t>полуприцепы низкорамные платформы</t>
  </si>
  <si>
    <t>полуприцепы рефрижераторы</t>
  </si>
  <si>
    <t>полуприцепы фургоны</t>
  </si>
  <si>
    <t>туристические автобусы</t>
  </si>
  <si>
    <t>авторефрижераторы</t>
  </si>
  <si>
    <t>грузовики шасси</t>
  </si>
  <si>
    <t>автофургоны &lt; 3.5т</t>
  </si>
  <si>
    <t>грузовики шасси &lt; 3.5т</t>
  </si>
  <si>
    <t>ассенизаторы</t>
  </si>
  <si>
    <t>автовозы</t>
  </si>
  <si>
    <t>автоцистерны</t>
  </si>
  <si>
    <t>бункеровозы</t>
  </si>
  <si>
    <t>грузовики коневозы</t>
  </si>
  <si>
    <t>крюковые мультилифты</t>
  </si>
  <si>
    <t>кунги</t>
  </si>
  <si>
    <t>микроавтобусы фургоны</t>
  </si>
  <si>
    <t>самосвалы &lt; 3.5т</t>
  </si>
  <si>
    <t>полуприцепы с подвижным полом</t>
  </si>
  <si>
    <t>полуприцепы самосвалы</t>
  </si>
  <si>
    <t>прицепы</t>
  </si>
  <si>
    <t>прицепы фургоны</t>
  </si>
  <si>
    <t>цистерны</t>
  </si>
  <si>
    <t>цементовозы</t>
  </si>
  <si>
    <t>autoline.ua/ua - GA4 (250937905)</t>
  </si>
  <si>
    <t>2025-09-02 12:17:13 +0300</t>
  </si>
  <si>
    <t>легковые прицепы</t>
  </si>
  <si>
    <t>бортовые прицепы</t>
  </si>
  <si>
    <t>зерновозы</t>
  </si>
  <si>
    <t>пассажирские микроавтобусы</t>
  </si>
  <si>
    <t>контейнеровозы</t>
  </si>
  <si>
    <t>междугородные-пригородные автобусы</t>
  </si>
  <si>
    <t>краны-манипуляторы</t>
  </si>
  <si>
    <t>грузопассажирские микроавтобусы</t>
  </si>
  <si>
    <t>прицепы зерновозы</t>
  </si>
  <si>
    <t>прицепы самосвалы</t>
  </si>
  <si>
    <t>городские автобусы</t>
  </si>
  <si>
    <t>тентованные грузовики</t>
  </si>
  <si>
    <t>пожарные насосные станции</t>
  </si>
  <si>
    <t>школьные автобусы</t>
  </si>
  <si>
    <t>поливомоечные машины</t>
  </si>
  <si>
    <t>молоковозы</t>
  </si>
  <si>
    <t>кемперы</t>
  </si>
  <si>
    <t>дома на колесах</t>
  </si>
  <si>
    <t>изотермические грузовики &lt; 3.5т</t>
  </si>
  <si>
    <t>мусоровозы</t>
  </si>
  <si>
    <t>кузова-рефрижераторы</t>
  </si>
  <si>
    <t>самосвальные кузова</t>
  </si>
  <si>
    <t>полуприцепы зерновозы</t>
  </si>
  <si>
    <t>полуприцепы платформы</t>
  </si>
  <si>
    <t>autoline.com.tr - GA4 (253637644)</t>
  </si>
  <si>
    <t>2025-09-02 12:17:07 +0300</t>
  </si>
  <si>
    <t>прицепы автоцистерны</t>
  </si>
  <si>
    <t>полуприцепы бортовые</t>
  </si>
  <si>
    <t>прицепы низкорамные платформы</t>
  </si>
  <si>
    <t>резервуары для топлива</t>
  </si>
  <si>
    <t>машины скорой помощи</t>
  </si>
  <si>
    <t>полуприцепы автовозы</t>
  </si>
  <si>
    <t>цистерны для воды</t>
  </si>
  <si>
    <t>авторефрижераторы &lt; 3.5т</t>
  </si>
  <si>
    <t>полуприцепы ломовозы</t>
  </si>
  <si>
    <t>полуприцепы автоцистерны</t>
  </si>
  <si>
    <t>химические цистерны</t>
  </si>
  <si>
    <t>цистерны гсм</t>
  </si>
  <si>
    <t>autoline.sk - GA4 (256367141)</t>
  </si>
  <si>
    <t>2025-09-02 12:17:26 +0300</t>
  </si>
  <si>
    <t>автомобили</t>
  </si>
  <si>
    <t>седаны</t>
  </si>
  <si>
    <t>кроссоверы</t>
  </si>
  <si>
    <t>универсалы</t>
  </si>
  <si>
    <t>минивэны</t>
  </si>
  <si>
    <t>хэтчбеки</t>
  </si>
  <si>
    <t>лесовозы</t>
  </si>
  <si>
    <t>автобусы-рестораны</t>
  </si>
  <si>
    <t>внедорожники</t>
  </si>
  <si>
    <t>лифтбэки</t>
  </si>
  <si>
    <t>кабриолеты</t>
  </si>
  <si>
    <t>пикапы</t>
  </si>
  <si>
    <t>легковые  фургоны</t>
  </si>
  <si>
    <t>купе</t>
  </si>
  <si>
    <t>микровэны</t>
  </si>
  <si>
    <t>альковены</t>
  </si>
  <si>
    <t>прицепы дачи</t>
  </si>
  <si>
    <t>бортовые грузовики &lt; 3.5т</t>
  </si>
  <si>
    <t>тентованные грузовики &lt; 3.5т</t>
  </si>
  <si>
    <t>прицепы для спецтехники</t>
  </si>
  <si>
    <t>полуприцепы газовозы</t>
  </si>
  <si>
    <t>autoline.ro - GA4 (256775222)</t>
  </si>
  <si>
    <t>2025-09-02 12:17:01 +0300</t>
  </si>
  <si>
    <t>экскурсионные автобусы</t>
  </si>
  <si>
    <t>прицепы лесовозы</t>
  </si>
  <si>
    <t>каналопромывочные машины</t>
  </si>
  <si>
    <t>туристические поезда</t>
  </si>
  <si>
    <t>торговые грузовики &lt; 3.5т</t>
  </si>
  <si>
    <t>эвакуаторы &lt; 3.5т</t>
  </si>
  <si>
    <t>снегоуборочные машины</t>
  </si>
  <si>
    <t>полуприцепы лесовозы</t>
  </si>
  <si>
    <t>autoline.pt - GA4 (256447912)</t>
  </si>
  <si>
    <t>2025-09-02 12:16:51 +0300</t>
  </si>
  <si>
    <t>полуприцепы тентованные</t>
  </si>
  <si>
    <t>скотовозы</t>
  </si>
  <si>
    <t>полуприцепы шасси</t>
  </si>
  <si>
    <t>прицепы для мототехники</t>
  </si>
  <si>
    <t>изотермические фургоны</t>
  </si>
  <si>
    <t>autoline.com.pl - GA4 (253631255)</t>
  </si>
  <si>
    <t>2025-09-02 12:16:45 +0300</t>
  </si>
  <si>
    <t>универсальные коммунальные машины</t>
  </si>
  <si>
    <t>прицепы автовозы</t>
  </si>
  <si>
    <t>полуприцепы скотовозы</t>
  </si>
  <si>
    <t>прицепы платформы</t>
  </si>
  <si>
    <t>лодочные прицепы</t>
  </si>
  <si>
    <t>прицепы коневозы</t>
  </si>
  <si>
    <t>грузовые шины</t>
  </si>
  <si>
    <t>шины для аэродромной техники</t>
  </si>
  <si>
    <t>мобильные дома</t>
  </si>
  <si>
    <t>микроавтобусы рефрижераторы</t>
  </si>
  <si>
    <t>пожарные автолестницы</t>
  </si>
  <si>
    <t>цистерны силосы</t>
  </si>
  <si>
    <t>модульные дома</t>
  </si>
  <si>
    <t>прицепы тентованные</t>
  </si>
  <si>
    <t>прицепы шторы</t>
  </si>
  <si>
    <t>autoline.nl - GA4 (256414491)</t>
  </si>
  <si>
    <t>2025-09-02 12:16:38 +0300</t>
  </si>
  <si>
    <t>коневозы</t>
  </si>
  <si>
    <t>полуприцепы изотермические</t>
  </si>
  <si>
    <t>прицепы подкатные тележки</t>
  </si>
  <si>
    <t>autoline24.it - GA4 (256471139)</t>
  </si>
  <si>
    <t>2025-09-02 12:16:32 +0300</t>
  </si>
  <si>
    <t>ломовозы</t>
  </si>
  <si>
    <t>торговые грузовики</t>
  </si>
  <si>
    <t>пищевые цистерны</t>
  </si>
  <si>
    <t>facebook / paid</t>
  </si>
  <si>
    <t>6847956627652</t>
  </si>
  <si>
    <t>водный транспорт</t>
  </si>
  <si>
    <t>лодки</t>
  </si>
  <si>
    <t>ремкомплекты</t>
  </si>
  <si>
    <t>пожарные подъемники</t>
  </si>
  <si>
    <t>уборочные машины</t>
  </si>
  <si>
    <t>полуприцепы контейнеровозы</t>
  </si>
  <si>
    <t>autoline.hu - GA4 (256471050)</t>
  </si>
  <si>
    <t>2025-09-02 12:16:22 +0300</t>
  </si>
  <si>
    <t>комбинированные каналоочистительные машины</t>
  </si>
  <si>
    <t>гидроборты</t>
  </si>
  <si>
    <t>autoline.cz - GA4 (256481891)</t>
  </si>
  <si>
    <t>2025-09-02 12:16:00 +0300</t>
  </si>
  <si>
    <t>беспилотные автобусы</t>
  </si>
  <si>
    <t>жилые автобусы</t>
  </si>
  <si>
    <t>autoline.es - GA4 (256493574)</t>
  </si>
  <si>
    <t>2025-09-02 12:16:14 +0300</t>
  </si>
  <si>
    <t>прицепы шасси</t>
  </si>
  <si>
    <t>газовозы</t>
  </si>
  <si>
    <t>другая коммунальная техника</t>
  </si>
  <si>
    <t>крюковые погрузчики</t>
  </si>
  <si>
    <t>NOW</t>
  </si>
  <si>
    <t>PREVIOUS</t>
  </si>
  <si>
    <t>autoline.de - GA4 (256367138)</t>
  </si>
  <si>
    <t>2025-09-02 12:16:07 +0300</t>
  </si>
  <si>
    <t>кормовозы</t>
  </si>
  <si>
    <t>прицепы для перевозки кабеля</t>
  </si>
  <si>
    <t>autoline.sl (472573700)</t>
  </si>
  <si>
    <t>2025-09-02 12:15:49 +0300</t>
  </si>
  <si>
    <t>autoline.ng - GA4 (256996409)</t>
  </si>
  <si>
    <t>2025-09-02 12:15:42 +0300</t>
  </si>
  <si>
    <t>ведущие мосты</t>
  </si>
  <si>
    <t>задние мосты</t>
  </si>
  <si>
    <t>autoline.com.gh - GA4 (256940858)</t>
  </si>
  <si>
    <t>2025-09-02 12:15:55 +0300</t>
  </si>
  <si>
    <t>autoline24.fr - GA4 (256466436)</t>
  </si>
  <si>
    <t>2025-09-02 12:15:29 +0300</t>
  </si>
  <si>
    <t>тросовые мультилифты</t>
  </si>
  <si>
    <t>битумовозы</t>
  </si>
  <si>
    <t>другие автобусы</t>
  </si>
  <si>
    <t>кабины</t>
  </si>
  <si>
    <t>рамы</t>
  </si>
  <si>
    <t>шатуны</t>
  </si>
  <si>
    <t>промышленные пылесосы</t>
  </si>
  <si>
    <t>кузова-фургоны</t>
  </si>
  <si>
    <t>навесные пескоразбрасыватели</t>
  </si>
  <si>
    <t>тюремные автобусы</t>
  </si>
  <si>
    <t>аэродромная техника</t>
  </si>
  <si>
    <t>аэродромные пожарные автомобили</t>
  </si>
  <si>
    <t>трапы</t>
  </si>
  <si>
    <t>птицевозы</t>
  </si>
  <si>
    <t>железнодорожная техника</t>
  </si>
  <si>
    <t>локомотивы</t>
  </si>
  <si>
    <t>ig / paid</t>
  </si>
  <si>
    <t>квик-каплеры</t>
  </si>
  <si>
    <t>ледоуборочные машины</t>
  </si>
  <si>
    <t>пескоразбрасыватели</t>
  </si>
  <si>
    <t>контейнеры</t>
  </si>
  <si>
    <t>рефконтейнеры 20 футов</t>
  </si>
  <si>
    <t>битумные цистерны</t>
  </si>
  <si>
    <t>autoline.info - GA4 (252780987)</t>
  </si>
  <si>
    <t>2025-09-02 12:15:17 +0300</t>
  </si>
  <si>
    <t>легкогрузовые шины</t>
  </si>
  <si>
    <t>легковые шины</t>
  </si>
  <si>
    <t>блоки управления</t>
  </si>
  <si>
    <t>замки двери</t>
  </si>
  <si>
    <t>оси</t>
  </si>
  <si>
    <t>рефконтейнеры 40 футов</t>
  </si>
  <si>
    <t>кузова-автовозы</t>
  </si>
  <si>
    <t>двери</t>
  </si>
  <si>
    <t>топливные баки</t>
  </si>
  <si>
    <t>газовые цистерны</t>
  </si>
  <si>
    <t>легковые диски</t>
  </si>
  <si>
    <t>autoline-arabic.com - GA4 (256992326)</t>
  </si>
  <si>
    <t>2025-09-02 12:15:35 +0300</t>
  </si>
  <si>
    <t>кузова-скотовозы</t>
  </si>
  <si>
    <t>прицепы фаст-фуд</t>
  </si>
  <si>
    <t>моторные яхты</t>
  </si>
  <si>
    <t>бамперы</t>
  </si>
  <si>
    <t>прицепы капля</t>
  </si>
  <si>
    <t>полуприцепы с донным транспортером</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</si>
</sst>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
    <numFmt numFmtId="165" formatCode="yyyy-mm-dd"/>
    <numFmt numFmtId="166" formatCode="d/m"/>
    <numFmt numFmtId="167" formatCode="[$€]#,##0"/>
  </numFmts>
  <fonts count="51">
    <font>
      <sz val="10.0"/>
      <color rgb="FF000000"/>
      <name val="Arial"/>
      <scheme val="minor"/>
    </font>
    <font>
      <b/>
      <sz val="8.0"/>
      <color rgb="FFFFFFFF"/>
      <name val="Arial"/>
      <scheme val="minor"/>
    </font>
    <font>
      <b/>
      <color rgb="FFFFFFFF"/>
      <name val="Arial"/>
      <scheme val="minor"/>
    </font>
    <font>
      <sz val="8.0"/>
      <color theme="1"/>
      <name val="Arial"/>
      <scheme val="minor"/>
    </font>
    <font>
      <color theme="1"/>
      <name val="Arial"/>
      <scheme val="minor"/>
    </font>
    <font>
      <b/>
      <sz val="8.0"/>
      <color rgb="FFFFFFFF"/>
      <name val="Arial"/>
    </font>
    <font>
      <b/>
      <sz val="6.0"/>
      <color rgb="FFFFFFFF"/>
      <name val="Arial"/>
      <scheme val="minor"/>
    </font>
    <font>
      <b/>
      <sz val="9.0"/>
      <color rgb="FFFFFFFF"/>
      <name val="Arial"/>
      <scheme val="minor"/>
    </font>
    <font>
      <b/>
      <color theme="1"/>
      <name val="Arial"/>
      <scheme val="minor"/>
    </font>
    <font>
      <sz val="6.0"/>
      <color theme="1"/>
      <name val="Arial"/>
      <scheme val="minor"/>
    </font>
    <font>
      <b/>
      <sz val="7.0"/>
      <color rgb="FFFFFFFF"/>
      <name val="Arial"/>
      <scheme val="minor"/>
    </font>
    <font>
      <sz val="9.0"/>
      <color theme="1"/>
      <name val="Arial"/>
      <scheme val="minor"/>
    </font>
    <font>
      <sz val="7.0"/>
      <color theme="1"/>
      <name val="Arial"/>
      <scheme val="minor"/>
    </font>
    <font>
      <b/>
      <sz val="9.0"/>
      <color rgb="FFFFFFFF"/>
      <name val="Arial"/>
    </font>
    <font>
      <sz val="9.0"/>
      <color theme="1"/>
      <name val="Arial"/>
    </font>
    <font>
      <b/>
      <color rgb="FFFFFFFF"/>
      <name val="Arial"/>
    </font>
    <font>
      <color theme="1"/>
      <name val="Arial"/>
    </font>
    <font>
      <sz val="7.0"/>
      <color theme="1"/>
      <name val="Arial"/>
    </font>
    <font>
      <sz val="8.0"/>
      <color theme="1"/>
      <name val="Arial"/>
    </font>
    <font>
      <b/>
      <strike/>
      <sz val="9.0"/>
      <color rgb="FFFFFFFF"/>
      <name val="Arial"/>
    </font>
    <font>
      <strike/>
      <sz val="9.0"/>
      <color theme="1"/>
      <name val="Arial"/>
    </font>
    <font>
      <strike/>
      <color theme="1"/>
      <name val="Arial"/>
    </font>
    <font>
      <strike/>
      <sz val="7.0"/>
      <color theme="1"/>
      <name val="Arial"/>
    </font>
    <font>
      <strike/>
      <sz val="8.0"/>
      <color theme="1"/>
      <name val="Arial"/>
    </font>
    <font>
      <strike/>
      <color theme="1"/>
      <name val="Arial"/>
      <scheme val="minor"/>
    </font>
    <font>
      <strike/>
      <sz val="7.0"/>
      <color theme="1"/>
      <name val="Arial"/>
      <scheme val="minor"/>
    </font>
    <font>
      <strike/>
      <sz val="8.0"/>
      <color theme="1"/>
      <name val="Arial"/>
      <scheme val="minor"/>
    </font>
    <font>
      <b/>
      <sz val="7.0"/>
      <color theme="1"/>
      <name val="Arial"/>
      <scheme val="minor"/>
    </font>
    <font>
      <i/>
      <sz val="7.0"/>
      <color theme="1"/>
      <name val="Arial"/>
      <scheme val="minor"/>
    </font>
    <font>
      <u/>
      <sz val="7.0"/>
      <color theme="1"/>
      <name val="Arial"/>
      <scheme val="minor"/>
    </font>
    <font>
      <sz val="14.0"/>
      <color rgb="FFFFFFFF"/>
      <name val="Arial"/>
    </font>
    <font>
      <sz val="14.0"/>
      <color rgb="FFFFFFFF"/>
      <name val="Arial"/>
      <scheme val="minor"/>
    </font>
    <font>
      <b/>
      <sz val="14.0"/>
      <color rgb="FF2A2B39"/>
      <name val="Arial"/>
      <scheme val="minor"/>
    </font>
    <font>
      <b/>
      <color rgb="FF434343"/>
      <name val="Arial"/>
      <scheme val="minor"/>
    </font>
    <font>
      <b/>
      <color rgb="FF434343"/>
      <name val="Arial"/>
    </font>
    <font>
      <u/>
      <color rgb="FF0000FF"/>
      <name val="Arial"/>
    </font>
    <font>
      <u/>
      <color rgb="FF0000FF"/>
    </font>
    <font>
      <b/>
      <sz val="11.0"/>
      <color theme="1"/>
      <name val="Calibri"/>
    </font>
    <font>
      <sz val="11.0"/>
      <color theme="1"/>
      <name val="Calibri"/>
    </font>
    <font>
      <u/>
      <sz val="8.0"/>
      <color rgb="FFFFFFFF"/>
      <name val="Roboto"/>
    </font>
    <font>
      <b/>
      <sz val="10.0"/>
      <color rgb="FFFFFFFF"/>
      <name val="Arial"/>
      <scheme val="minor"/>
    </font>
    <font>
      <b/>
      <strike/>
      <color theme="1"/>
      <name val="Arial"/>
      <scheme val="minor"/>
    </font>
    <font>
      <b/>
      <sz val="9.0"/>
      <color rgb="FF000000"/>
      <name val="Arial"/>
    </font>
    <font>
      <b/>
      <color rgb="FF000000"/>
      <name val="Arial"/>
      <scheme val="minor"/>
    </font>
    <font>
      <b/>
      <sz val="8.0"/>
      <color rgb="FF000000"/>
      <name val="Arial"/>
      <scheme val="minor"/>
    </font>
    <font>
      <b/>
      <sz val="9.0"/>
      <color rgb="FF000000"/>
      <name val="Arial"/>
      <scheme val="minor"/>
    </font>
    <font>
      <b/>
      <sz val="10.0"/>
      <color rgb="FF000000"/>
      <name val="Arial"/>
      <scheme val="minor"/>
    </font>
    <font>
      <b/>
      <color theme="1"/>
      <name val="Arial"/>
    </font>
    <font>
      <b/>
      <strike/>
      <color theme="1"/>
      <name val="Arial"/>
    </font>
    <font>
      <b/>
      <i/>
      <color theme="1"/>
      <name val="Arial"/>
    </font>
    <font>
      <b/>
      <sz val="10.0"/>
      <color rgb="FF2A2B39"/>
      <name val="Arial"/>
      <scheme val="minor"/>
    </font>
  </fonts>
  <fills count="37">
    <fill>
      <patternFill patternType="none"/>
    </fill>
    <fill>
      <patternFill patternType="lightGray"/>
    </fill>
    <fill>
      <patternFill patternType="solid">
        <fgColor rgb="FF1155CC"/>
        <bgColor rgb="FF1155CC"/>
      </patternFill>
    </fill>
    <fill>
      <patternFill patternType="solid">
        <fgColor rgb="FF3D85C6"/>
        <bgColor rgb="FF3D85C6"/>
      </patternFill>
    </fill>
    <fill>
      <patternFill patternType="solid">
        <fgColor rgb="FFF1C232"/>
        <bgColor rgb="FFF1C232"/>
      </patternFill>
    </fill>
    <fill>
      <patternFill patternType="solid">
        <fgColor rgb="FF6D9EEB"/>
        <bgColor rgb="FF6D9EEB"/>
      </patternFill>
    </fill>
    <fill>
      <patternFill patternType="solid">
        <fgColor rgb="FFF3F3F3"/>
        <bgColor rgb="FFF3F3F3"/>
      </patternFill>
    </fill>
    <fill>
      <patternFill patternType="solid">
        <fgColor rgb="FFFCE5CD"/>
        <bgColor rgb="FFFCE5CD"/>
      </patternFill>
    </fill>
    <fill>
      <patternFill patternType="solid">
        <fgColor rgb="FFF4CCCC"/>
        <bgColor rgb="FFF4CCCC"/>
      </patternFill>
    </fill>
    <fill>
      <patternFill patternType="solid">
        <fgColor rgb="FF434343"/>
        <bgColor rgb="FF434343"/>
      </patternFill>
    </fill>
    <fill>
      <patternFill patternType="solid">
        <fgColor rgb="FFE69138"/>
        <bgColor rgb="FFE69138"/>
      </patternFill>
    </fill>
    <fill>
      <patternFill patternType="solid">
        <fgColor rgb="FF666666"/>
        <bgColor rgb="FF666666"/>
      </patternFill>
    </fill>
    <fill>
      <patternFill patternType="solid">
        <fgColor rgb="FFFF9900"/>
        <bgColor rgb="FFFF9900"/>
      </patternFill>
    </fill>
    <fill>
      <patternFill patternType="solid">
        <fgColor rgb="FFB45F06"/>
        <bgColor rgb="FFB45F06"/>
      </patternFill>
    </fill>
    <fill>
      <patternFill patternType="solid">
        <fgColor rgb="FFFFF2CC"/>
        <bgColor rgb="FFFFF2CC"/>
      </patternFill>
    </fill>
    <fill>
      <patternFill patternType="solid">
        <fgColor theme="5"/>
        <bgColor theme="5"/>
      </patternFill>
    </fill>
    <fill>
      <patternFill patternType="solid">
        <fgColor rgb="FFFFFFFF"/>
        <bgColor rgb="FFFFFFFF"/>
      </patternFill>
    </fill>
    <fill>
      <patternFill patternType="solid">
        <fgColor rgb="FF008639"/>
        <bgColor rgb="FF008639"/>
      </patternFill>
    </fill>
    <fill>
      <patternFill patternType="solid">
        <fgColor rgb="FF38761D"/>
        <bgColor rgb="FF38761D"/>
      </patternFill>
    </fill>
    <fill>
      <patternFill patternType="solid">
        <fgColor rgb="FF34A853"/>
        <bgColor rgb="FF34A853"/>
      </patternFill>
    </fill>
    <fill>
      <patternFill patternType="solid">
        <fgColor rgb="FFBF9000"/>
        <bgColor rgb="FFBF9000"/>
      </patternFill>
    </fill>
    <fill>
      <patternFill patternType="solid">
        <fgColor theme="7"/>
        <bgColor theme="7"/>
      </patternFill>
    </fill>
    <fill>
      <patternFill patternType="solid">
        <fgColor rgb="FFD9EAD3"/>
        <bgColor rgb="FFD9EAD3"/>
      </patternFill>
    </fill>
    <fill>
      <patternFill patternType="solid">
        <fgColor rgb="FF2A2B39"/>
        <bgColor rgb="FF2A2B39"/>
      </patternFill>
    </fill>
    <fill>
      <patternFill patternType="solid">
        <fgColor rgb="FF351C75"/>
        <bgColor rgb="FF351C75"/>
      </patternFill>
    </fill>
    <fill>
      <patternFill patternType="solid">
        <fgColor rgb="FF674EA7"/>
        <bgColor rgb="FF674EA7"/>
      </patternFill>
    </fill>
    <fill>
      <patternFill patternType="solid">
        <fgColor rgb="FF3C78D8"/>
        <bgColor rgb="FF3C78D8"/>
      </patternFill>
    </fill>
    <fill>
      <patternFill patternType="solid">
        <fgColor theme="6"/>
        <bgColor theme="6"/>
      </patternFill>
    </fill>
    <fill>
      <patternFill patternType="solid">
        <fgColor rgb="FFD0E0E3"/>
        <bgColor rgb="FFD0E0E3"/>
      </patternFill>
    </fill>
    <fill>
      <patternFill patternType="solid">
        <fgColor rgb="FFD9D2E9"/>
        <bgColor rgb="FFD9D2E9"/>
      </patternFill>
    </fill>
    <fill>
      <patternFill patternType="solid">
        <fgColor rgb="FFCFE2F3"/>
        <bgColor rgb="FFCFE2F3"/>
      </patternFill>
    </fill>
    <fill>
      <patternFill patternType="solid">
        <fgColor rgb="FFC9DAF8"/>
        <bgColor rgb="FFC9DAF8"/>
      </patternFill>
    </fill>
    <fill>
      <patternFill patternType="solid">
        <fgColor rgb="FF93C47D"/>
        <bgColor rgb="FF93C47D"/>
      </patternFill>
    </fill>
    <fill>
      <patternFill patternType="solid">
        <fgColor rgb="FFE06666"/>
        <bgColor rgb="FFE06666"/>
      </patternFill>
    </fill>
    <fill>
      <patternFill patternType="solid">
        <fgColor rgb="FFA64D79"/>
        <bgColor rgb="FFA64D79"/>
      </patternFill>
    </fill>
    <fill>
      <patternFill patternType="solid">
        <fgColor rgb="FF8E7CC3"/>
        <bgColor rgb="FF8E7CC3"/>
      </patternFill>
    </fill>
    <fill>
      <patternFill patternType="solid">
        <fgColor rgb="FFC27BA0"/>
        <bgColor rgb="FFC27BA0"/>
      </patternFill>
    </fill>
  </fills>
  <borders count="7">
    <border/>
    <border>
      <bottom style="thin">
        <color rgb="FF2A2B39"/>
      </bottom>
    </border>
    <border>
      <top style="thin">
        <color rgb="FF2A2B39"/>
      </top>
    </border>
    <border>
      <left style="thin">
        <color rgb="FF90949C"/>
      </left>
      <right style="thin">
        <color rgb="FF90949C"/>
      </right>
      <top style="thin">
        <color rgb="FF90949C"/>
      </top>
      <bottom style="thin">
        <color rgb="FF90949C"/>
      </bottom>
    </border>
    <border>
      <left style="thin">
        <color rgb="FF000000"/>
      </left>
      <right style="thin">
        <color rgb="FF000000"/>
      </right>
      <top style="thin">
        <color rgb="FF000000"/>
      </top>
      <bottom style="thin">
        <color rgb="FF000000"/>
      </bottom>
    </border>
    <border>
      <left/>
      <right/>
      <top/>
      <bottom/>
    </border>
    <border>
      <left style="thin">
        <color rgb="FFD9D9D9"/>
      </left>
      <right style="thin">
        <color rgb="FFD9D9D9"/>
      </right>
      <top style="thin">
        <color rgb="FFD9D9D9"/>
      </top>
      <bottom style="thin">
        <color rgb="FFD9D9D9"/>
      </bottom>
    </border>
  </borders>
  <cellStyleXfs count="1">
    <xf borderId="0" fillId="0" fontId="0" numFmtId="0" applyAlignment="1" applyFont="1"/>
  </cellStyleXfs>
  <cellXfs count="467">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2" numFmtId="0" xfId="0" applyAlignment="1" applyFont="1">
      <alignment horizontal="center" shrinkToFit="0" vertical="center" wrapText="1"/>
    </xf>
    <xf borderId="0" fillId="2" fontId="2" numFmtId="0" xfId="0" applyAlignment="1" applyFont="1">
      <alignment horizontal="center" readingOrder="0" shrinkToFit="0" vertical="center" wrapText="1"/>
    </xf>
    <xf borderId="0" fillId="3" fontId="2" numFmtId="0" xfId="0" applyAlignment="1" applyFill="1" applyFont="1">
      <alignment horizontal="center" readingOrder="0" shrinkToFit="0" vertical="center" wrapText="1"/>
    </xf>
    <xf borderId="0" fillId="2" fontId="2" numFmtId="3" xfId="0" applyAlignment="1" applyFont="1" applyNumberFormat="1">
      <alignment horizontal="center" readingOrder="0" shrinkToFit="0" vertical="center" wrapText="1"/>
    </xf>
    <xf borderId="0" fillId="2" fontId="2" numFmtId="49" xfId="0" applyAlignment="1" applyFont="1" applyNumberFormat="1">
      <alignment horizontal="center" shrinkToFit="0" vertical="center" wrapText="1"/>
    </xf>
    <xf borderId="0" fillId="2" fontId="2" numFmtId="10" xfId="0" applyAlignment="1" applyFont="1" applyNumberFormat="1">
      <alignment horizontal="center" readingOrder="0" shrinkToFit="0" vertical="center" wrapText="1"/>
    </xf>
    <xf borderId="0" fillId="4" fontId="2" numFmtId="164" xfId="0" applyAlignment="1" applyFill="1" applyFont="1" applyNumberFormat="1">
      <alignment horizontal="center" readingOrder="0" vertical="center"/>
    </xf>
    <xf borderId="0" fillId="2" fontId="2" numFmtId="0" xfId="0" applyAlignment="1" applyFont="1">
      <alignment horizontal="center" vertical="center"/>
    </xf>
    <xf borderId="0" fillId="2" fontId="2" numFmtId="0" xfId="0" applyAlignment="1" applyFont="1">
      <alignment horizontal="center" readingOrder="0" vertical="center"/>
    </xf>
    <xf borderId="0" fillId="2" fontId="2" numFmtId="164" xfId="0" applyAlignment="1" applyFont="1" applyNumberFormat="1">
      <alignment horizontal="center" readingOrder="0" vertical="center"/>
    </xf>
    <xf borderId="0" fillId="2" fontId="2" numFmtId="3" xfId="0" applyAlignment="1" applyFont="1" applyNumberFormat="1">
      <alignment horizontal="center" readingOrder="0" vertical="center"/>
    </xf>
    <xf borderId="0" fillId="2" fontId="2" numFmtId="164" xfId="0" applyAlignment="1" applyFont="1" applyNumberFormat="1">
      <alignment horizontal="center" vertical="center"/>
    </xf>
    <xf borderId="0" fillId="2" fontId="2" numFmtId="10" xfId="0" applyAlignment="1" applyFont="1" applyNumberFormat="1">
      <alignment horizontal="center" vertical="center"/>
    </xf>
    <xf borderId="0" fillId="0" fontId="3" numFmtId="0" xfId="0" applyAlignment="1" applyFont="1">
      <alignment horizontal="center" shrinkToFit="0" vertical="center" wrapText="1"/>
    </xf>
    <xf borderId="0" fillId="0" fontId="4" numFmtId="0" xfId="0" applyAlignment="1" applyFont="1">
      <alignment horizontal="center" vertical="center"/>
    </xf>
    <xf borderId="0" fillId="0" fontId="4" numFmtId="3" xfId="0" applyAlignment="1" applyFont="1" applyNumberFormat="1">
      <alignment horizontal="center" vertical="center"/>
    </xf>
    <xf borderId="0" fillId="0" fontId="4" numFmtId="164" xfId="0" applyAlignment="1" applyFont="1" applyNumberFormat="1">
      <alignment horizontal="center" vertical="center"/>
    </xf>
    <xf borderId="0" fillId="0" fontId="4" numFmtId="10" xfId="0" applyAlignment="1" applyFont="1" applyNumberFormat="1">
      <alignment horizontal="center" vertical="center"/>
    </xf>
    <xf borderId="0" fillId="5" fontId="5" numFmtId="0" xfId="0" applyAlignment="1" applyFill="1" applyFont="1">
      <alignment horizontal="center" readingOrder="0" shrinkToFit="0" vertical="center" wrapText="1"/>
    </xf>
    <xf borderId="0" fillId="5" fontId="2" numFmtId="2" xfId="0" applyAlignment="1" applyFont="1" applyNumberFormat="1">
      <alignment horizontal="center" readingOrder="0" vertical="center"/>
    </xf>
    <xf borderId="0" fillId="5" fontId="2" numFmtId="2" xfId="0" applyAlignment="1" applyFont="1" applyNumberFormat="1">
      <alignment horizontal="center" vertical="center"/>
    </xf>
    <xf borderId="0" fillId="5" fontId="2" numFmtId="0" xfId="0" applyAlignment="1" applyFont="1">
      <alignment horizontal="center" vertical="center"/>
    </xf>
    <xf borderId="0" fillId="5" fontId="2" numFmtId="164" xfId="0" applyAlignment="1" applyFont="1" applyNumberFormat="1">
      <alignment horizontal="center" vertical="center"/>
    </xf>
    <xf borderId="0" fillId="5" fontId="2" numFmtId="3" xfId="0" applyAlignment="1" applyFont="1" applyNumberFormat="1">
      <alignment horizontal="center" vertical="center"/>
    </xf>
    <xf borderId="0" fillId="5" fontId="2" numFmtId="3" xfId="0" applyAlignment="1" applyFont="1" applyNumberFormat="1">
      <alignment horizontal="center" vertical="center"/>
    </xf>
    <xf borderId="0" fillId="5" fontId="2" numFmtId="164" xfId="0" applyAlignment="1" applyFont="1" applyNumberFormat="1">
      <alignment horizontal="center" vertical="center"/>
    </xf>
    <xf borderId="0" fillId="5" fontId="2" numFmtId="10" xfId="0" applyAlignment="1" applyFont="1" applyNumberFormat="1">
      <alignment horizontal="center" vertical="center"/>
    </xf>
    <xf borderId="0" fillId="0" fontId="3"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0" xfId="0" applyAlignment="1" applyFont="1">
      <alignment readingOrder="0"/>
    </xf>
    <xf borderId="0" fillId="0" fontId="4" numFmtId="164" xfId="0" applyAlignment="1" applyFont="1" applyNumberFormat="1">
      <alignment horizontal="center" vertical="center"/>
    </xf>
    <xf borderId="0" fillId="6" fontId="3" numFmtId="0" xfId="0" applyAlignment="1" applyFill="1" applyFont="1">
      <alignment horizontal="center" readingOrder="0" shrinkToFit="0" vertical="center" wrapText="1"/>
    </xf>
    <xf borderId="0" fillId="6" fontId="4" numFmtId="2" xfId="0" applyAlignment="1" applyFont="1" applyNumberFormat="1">
      <alignment horizontal="center" vertical="center"/>
    </xf>
    <xf borderId="0" fillId="6" fontId="4" numFmtId="2" xfId="0" applyAlignment="1" applyFont="1" applyNumberFormat="1">
      <alignment horizontal="center" readingOrder="0" vertical="center"/>
    </xf>
    <xf borderId="0" fillId="6" fontId="4" numFmtId="164" xfId="0" applyAlignment="1" applyFont="1" applyNumberFormat="1">
      <alignment horizontal="center" vertical="center"/>
    </xf>
    <xf borderId="0" fillId="6" fontId="4" numFmtId="0" xfId="0" applyAlignment="1" applyFont="1">
      <alignment horizontal="center" vertical="center"/>
    </xf>
    <xf borderId="0" fillId="6" fontId="4" numFmtId="3" xfId="0" applyAlignment="1" applyFont="1" applyNumberFormat="1">
      <alignment horizontal="center" vertical="center"/>
    </xf>
    <xf borderId="0" fillId="6" fontId="4" numFmtId="164" xfId="0" applyAlignment="1" applyFont="1" applyNumberFormat="1">
      <alignment horizontal="center" vertical="center"/>
    </xf>
    <xf borderId="0" fillId="6" fontId="4" numFmtId="10" xfId="0" applyAlignment="1" applyFont="1" applyNumberFormat="1">
      <alignment horizontal="center" vertical="center"/>
    </xf>
    <xf borderId="0" fillId="0" fontId="4" numFmtId="2" xfId="0" applyAlignment="1" applyFont="1" applyNumberFormat="1">
      <alignment horizontal="center" vertical="center"/>
    </xf>
    <xf borderId="0" fillId="5" fontId="6" numFmtId="0" xfId="0" applyAlignment="1" applyFont="1">
      <alignment horizontal="center" readingOrder="0" shrinkToFit="0" vertical="center" wrapText="1"/>
    </xf>
    <xf borderId="0" fillId="0" fontId="3" numFmtId="2" xfId="0" applyAlignment="1" applyFont="1" applyNumberFormat="1">
      <alignment horizontal="center" readingOrder="0" shrinkToFit="0" vertical="center" wrapText="1"/>
    </xf>
    <xf borderId="0" fillId="0" fontId="4" numFmtId="49" xfId="0" applyAlignment="1" applyFont="1" applyNumberFormat="1">
      <alignment horizontal="center" readingOrder="0" vertical="center"/>
    </xf>
    <xf borderId="0" fillId="6" fontId="4" numFmtId="49" xfId="0" applyAlignment="1" applyFont="1" applyNumberFormat="1">
      <alignment readingOrder="0"/>
    </xf>
    <xf borderId="0" fillId="0" fontId="4" numFmtId="0" xfId="0" applyAlignment="1" applyFont="1">
      <alignment horizontal="center" readingOrder="0" vertical="center"/>
    </xf>
    <xf borderId="0" fillId="5" fontId="1" numFmtId="0" xfId="0" applyAlignment="1" applyFont="1">
      <alignment horizontal="center" readingOrder="0" shrinkToFit="0" vertical="center" wrapText="1"/>
    </xf>
    <xf borderId="0" fillId="6" fontId="4" numFmtId="0" xfId="0" applyAlignment="1" applyFont="1">
      <alignment horizontal="center" readingOrder="0" vertical="center"/>
    </xf>
    <xf borderId="0" fillId="0" fontId="3" numFmtId="2" xfId="0" applyAlignment="1" applyFont="1" applyNumberFormat="1">
      <alignment horizontal="center" shrinkToFit="0" vertical="center" wrapText="1"/>
    </xf>
    <xf borderId="0" fillId="0" fontId="4" numFmtId="2" xfId="0" applyAlignment="1" applyFont="1" applyNumberFormat="1">
      <alignment horizontal="center" readingOrder="0" shrinkToFit="0" vertical="center" wrapText="1"/>
    </xf>
    <xf borderId="0" fillId="0" fontId="4" numFmtId="49" xfId="0" applyAlignment="1" applyFont="1" applyNumberFormat="1">
      <alignment horizontal="center" readingOrder="0" shrinkToFit="0" vertical="center" wrapText="1"/>
    </xf>
    <xf borderId="0" fillId="7" fontId="3" numFmtId="0" xfId="0" applyAlignment="1" applyFill="1" applyFont="1">
      <alignment horizontal="center" readingOrder="0" shrinkToFit="0" vertical="center" wrapText="1"/>
    </xf>
    <xf borderId="0" fillId="7" fontId="4" numFmtId="2" xfId="0" applyAlignment="1" applyFont="1" applyNumberFormat="1">
      <alignment horizontal="center" readingOrder="0" vertical="center"/>
    </xf>
    <xf borderId="0" fillId="7" fontId="4" numFmtId="164" xfId="0" applyAlignment="1" applyFont="1" applyNumberFormat="1">
      <alignment horizontal="center" vertical="center"/>
    </xf>
    <xf borderId="0" fillId="7" fontId="4" numFmtId="0" xfId="0" applyAlignment="1" applyFont="1">
      <alignment horizontal="center" vertical="center"/>
    </xf>
    <xf borderId="0" fillId="7" fontId="4" numFmtId="3" xfId="0" applyAlignment="1" applyFont="1" applyNumberFormat="1">
      <alignment horizontal="center" vertical="center"/>
    </xf>
    <xf borderId="0" fillId="7" fontId="4" numFmtId="164" xfId="0" applyAlignment="1" applyFont="1" applyNumberFormat="1">
      <alignment horizontal="center" vertical="center"/>
    </xf>
    <xf borderId="0" fillId="7" fontId="4" numFmtId="10" xfId="0" applyAlignment="1" applyFont="1" applyNumberFormat="1">
      <alignment horizontal="center" vertical="center"/>
    </xf>
    <xf borderId="0" fillId="5" fontId="7" numFmtId="0" xfId="0" applyAlignment="1" applyFont="1">
      <alignment horizontal="center" readingOrder="0" shrinkToFit="0" vertical="center" wrapText="1"/>
    </xf>
    <xf borderId="0" fillId="7" fontId="4" numFmtId="0" xfId="0" applyAlignment="1" applyFont="1">
      <alignment horizontal="center" readingOrder="0" vertical="center"/>
    </xf>
    <xf borderId="0" fillId="8" fontId="4" numFmtId="49" xfId="0" applyAlignment="1" applyFill="1" applyFont="1" applyNumberFormat="1">
      <alignment horizontal="center" readingOrder="0" vertical="center"/>
    </xf>
    <xf borderId="0" fillId="6" fontId="4" numFmtId="49" xfId="0" applyAlignment="1" applyFont="1" applyNumberFormat="1">
      <alignment horizontal="center" readingOrder="0" vertical="center"/>
    </xf>
    <xf borderId="0" fillId="7" fontId="4" numFmtId="49" xfId="0" applyAlignment="1" applyFont="1" applyNumberFormat="1">
      <alignment horizontal="center" readingOrder="0" vertical="center"/>
    </xf>
    <xf borderId="0" fillId="0" fontId="8" numFmtId="2" xfId="0" applyAlignment="1" applyFont="1" applyNumberFormat="1">
      <alignment horizontal="center" readingOrder="0" vertical="center"/>
    </xf>
    <xf borderId="0" fillId="0" fontId="9" numFmtId="2" xfId="0" applyAlignment="1" applyFont="1" applyNumberFormat="1">
      <alignment horizontal="center" shrinkToFit="0" vertical="center" wrapText="1"/>
    </xf>
    <xf borderId="0" fillId="8" fontId="3" numFmtId="0" xfId="0" applyAlignment="1" applyFont="1">
      <alignment horizontal="center" shrinkToFit="0" vertical="center" wrapText="1"/>
    </xf>
    <xf borderId="0" fillId="8" fontId="4" numFmtId="2" xfId="0" applyAlignment="1" applyFont="1" applyNumberFormat="1">
      <alignment horizontal="center" readingOrder="0" vertical="center"/>
    </xf>
    <xf borderId="0" fillId="8" fontId="4" numFmtId="164" xfId="0" applyAlignment="1" applyFont="1" applyNumberFormat="1">
      <alignment horizontal="center" vertical="center"/>
    </xf>
    <xf borderId="0" fillId="8" fontId="4" numFmtId="0" xfId="0" applyAlignment="1" applyFont="1">
      <alignment horizontal="center" vertical="center"/>
    </xf>
    <xf borderId="0" fillId="8" fontId="4" numFmtId="3" xfId="0" applyAlignment="1" applyFont="1" applyNumberFormat="1">
      <alignment horizontal="center" vertical="center"/>
    </xf>
    <xf borderId="0" fillId="8" fontId="4" numFmtId="164" xfId="0" applyAlignment="1" applyFont="1" applyNumberFormat="1">
      <alignment horizontal="center" vertical="center"/>
    </xf>
    <xf borderId="0" fillId="8" fontId="4" numFmtId="10" xfId="0" applyAlignment="1" applyFont="1" applyNumberFormat="1">
      <alignment horizontal="center" vertical="center"/>
    </xf>
    <xf borderId="0" fillId="5" fontId="10" numFmtId="0" xfId="0" applyAlignment="1" applyFont="1">
      <alignment horizontal="center" readingOrder="0" shrinkToFit="0" vertical="center" wrapText="1"/>
    </xf>
    <xf borderId="0" fillId="9" fontId="7" numFmtId="0" xfId="0" applyAlignment="1" applyFill="1" applyFont="1">
      <alignment horizontal="center" shrinkToFit="0" vertical="center" wrapText="1"/>
    </xf>
    <xf borderId="0" fillId="9" fontId="2" numFmtId="0" xfId="0" applyAlignment="1" applyFont="1">
      <alignment horizontal="center" shrinkToFit="0" vertical="center" wrapText="1"/>
    </xf>
    <xf borderId="0" fillId="9" fontId="2" numFmtId="0" xfId="0" applyAlignment="1" applyFont="1">
      <alignment horizontal="center" readingOrder="0" shrinkToFit="0" vertical="center" wrapText="1"/>
    </xf>
    <xf borderId="0" fillId="10" fontId="2" numFmtId="0" xfId="0" applyAlignment="1" applyFill="1" applyFont="1">
      <alignment horizontal="center" readingOrder="0" shrinkToFit="0" vertical="center" wrapText="1"/>
    </xf>
    <xf borderId="0" fillId="11" fontId="2" numFmtId="0" xfId="0" applyAlignment="1" applyFill="1" applyFont="1">
      <alignment horizontal="center" readingOrder="0" shrinkToFit="0" vertical="center" wrapText="1"/>
    </xf>
    <xf borderId="0" fillId="9" fontId="2" numFmtId="49" xfId="0" applyAlignment="1" applyFont="1" applyNumberFormat="1">
      <alignment horizontal="center" shrinkToFit="0" vertical="center" wrapText="1"/>
    </xf>
    <xf borderId="0" fillId="11" fontId="2" numFmtId="49" xfId="0" applyAlignment="1" applyFont="1" applyNumberFormat="1">
      <alignment horizontal="center" shrinkToFit="0" vertical="center" wrapText="1"/>
    </xf>
    <xf borderId="0" fillId="9" fontId="2" numFmtId="164" xfId="0" applyAlignment="1" applyFont="1" applyNumberFormat="1">
      <alignment horizontal="center" readingOrder="0" shrinkToFit="0" vertical="center" wrapText="1"/>
    </xf>
    <xf borderId="0" fillId="11" fontId="2" numFmtId="164" xfId="0" applyAlignment="1" applyFont="1" applyNumberFormat="1">
      <alignment horizontal="center" readingOrder="0" shrinkToFit="0" vertical="center" wrapText="1"/>
    </xf>
    <xf borderId="0" fillId="9" fontId="2" numFmtId="3" xfId="0" applyAlignment="1" applyFont="1" applyNumberFormat="1">
      <alignment horizontal="center" readingOrder="0" shrinkToFit="0" vertical="center" wrapText="1"/>
    </xf>
    <xf borderId="0" fillId="9" fontId="2" numFmtId="10" xfId="0" applyAlignment="1" applyFont="1" applyNumberFormat="1">
      <alignment horizontal="center" readingOrder="0" shrinkToFit="0" vertical="center" wrapText="1"/>
    </xf>
    <xf borderId="0" fillId="9" fontId="7" numFmtId="0" xfId="0" applyAlignment="1" applyFont="1">
      <alignment horizontal="center" readingOrder="0" shrinkToFit="0" vertical="center" wrapText="1"/>
    </xf>
    <xf borderId="0" fillId="12" fontId="2" numFmtId="164" xfId="0" applyAlignment="1" applyFill="1" applyFont="1" applyNumberFormat="1">
      <alignment horizontal="center" readingOrder="0" vertical="center"/>
    </xf>
    <xf borderId="0" fillId="9" fontId="2" numFmtId="0" xfId="0" applyAlignment="1" applyFont="1">
      <alignment horizontal="center" vertical="center"/>
    </xf>
    <xf borderId="0" fillId="9" fontId="2" numFmtId="0" xfId="0" applyAlignment="1" applyFont="1">
      <alignment horizontal="center" readingOrder="0" vertical="center"/>
    </xf>
    <xf borderId="0" fillId="9" fontId="2" numFmtId="164" xfId="0" applyAlignment="1" applyFont="1" applyNumberFormat="1">
      <alignment horizontal="center" readingOrder="0" vertical="center"/>
    </xf>
    <xf borderId="0" fillId="9" fontId="2" numFmtId="10" xfId="0" applyAlignment="1" applyFont="1" applyNumberFormat="1">
      <alignment horizontal="center" vertical="center"/>
    </xf>
    <xf borderId="0" fillId="9" fontId="2" numFmtId="3" xfId="0" applyAlignment="1" applyFont="1" applyNumberFormat="1">
      <alignment horizontal="center" readingOrder="0" vertical="center"/>
    </xf>
    <xf borderId="0" fillId="9" fontId="2" numFmtId="0" xfId="0" applyAlignment="1" applyFont="1">
      <alignment horizontal="center" vertical="center"/>
    </xf>
    <xf borderId="0" fillId="9" fontId="2" numFmtId="164" xfId="0" applyAlignment="1" applyFont="1" applyNumberFormat="1">
      <alignment horizontal="center" vertical="center"/>
    </xf>
    <xf borderId="0" fillId="9" fontId="10" numFmtId="0" xfId="0" applyAlignment="1" applyFont="1">
      <alignment horizontal="center" shrinkToFit="0" vertical="center" wrapText="1"/>
    </xf>
    <xf borderId="0" fillId="9" fontId="1" numFmtId="0" xfId="0" applyAlignment="1" applyFont="1">
      <alignment horizontal="center" shrinkToFit="0" vertical="center" wrapText="1"/>
    </xf>
    <xf borderId="0" fillId="0" fontId="11" numFmtId="0" xfId="0" applyAlignment="1" applyFont="1">
      <alignment horizontal="center" shrinkToFit="0" vertical="center" wrapText="1"/>
    </xf>
    <xf borderId="0" fillId="0" fontId="12" numFmtId="0" xfId="0" applyAlignment="1" applyFont="1">
      <alignment horizontal="center" shrinkToFit="0" vertical="center" wrapText="1"/>
    </xf>
    <xf borderId="0" fillId="13" fontId="13" numFmtId="0" xfId="0" applyAlignment="1" applyFill="1" applyFont="1">
      <alignment horizontal="center" readingOrder="0" shrinkToFit="0" vertical="center" wrapText="1"/>
    </xf>
    <xf borderId="0" fillId="13" fontId="2" numFmtId="2" xfId="0" applyAlignment="1" applyFont="1" applyNumberFormat="1">
      <alignment horizontal="center" readingOrder="0" vertical="center"/>
    </xf>
    <xf borderId="0" fillId="13" fontId="2" numFmtId="2" xfId="0" applyAlignment="1" applyFont="1" applyNumberFormat="1">
      <alignment horizontal="center" vertical="center"/>
    </xf>
    <xf borderId="0" fillId="13" fontId="2" numFmtId="0" xfId="0" applyAlignment="1" applyFont="1">
      <alignment horizontal="center" vertical="center"/>
    </xf>
    <xf borderId="0" fillId="13" fontId="2" numFmtId="164" xfId="0" applyAlignment="1" applyFont="1" applyNumberFormat="1">
      <alignment horizontal="center" vertical="center"/>
    </xf>
    <xf borderId="0" fillId="13" fontId="2" numFmtId="10" xfId="0" applyAlignment="1" applyFont="1" applyNumberFormat="1">
      <alignment horizontal="center" vertical="center"/>
    </xf>
    <xf borderId="0" fillId="13" fontId="2" numFmtId="3" xfId="0" applyAlignment="1" applyFont="1" applyNumberFormat="1">
      <alignment horizontal="center" vertical="center"/>
    </xf>
    <xf borderId="0" fillId="13" fontId="2" numFmtId="164" xfId="0" applyAlignment="1" applyFont="1" applyNumberFormat="1">
      <alignment horizontal="center" vertical="center"/>
    </xf>
    <xf borderId="0" fillId="13" fontId="2" numFmtId="3" xfId="0" applyAlignment="1" applyFont="1" applyNumberFormat="1">
      <alignment horizontal="center" vertical="center"/>
    </xf>
    <xf borderId="0" fillId="13" fontId="10" numFmtId="0" xfId="0" applyAlignment="1" applyFont="1">
      <alignment horizontal="center" readingOrder="0" shrinkToFit="0" vertical="center" wrapText="1"/>
    </xf>
    <xf borderId="0" fillId="13" fontId="1" numFmtId="0" xfId="0" applyAlignment="1" applyFont="1">
      <alignment horizontal="center" shrinkToFit="0" vertical="center" wrapText="1"/>
    </xf>
    <xf borderId="0" fillId="0" fontId="11" numFmtId="2" xfId="0" applyAlignment="1" applyFont="1" applyNumberFormat="1">
      <alignment horizontal="center" shrinkToFit="0" vertical="center" wrapText="1"/>
    </xf>
    <xf borderId="0" fillId="0" fontId="12" numFmtId="0" xfId="0" applyAlignment="1" applyFont="1">
      <alignment horizontal="center" readingOrder="0" shrinkToFit="0" vertical="center" wrapText="1"/>
    </xf>
    <xf borderId="0" fillId="13" fontId="7"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13" fontId="1" numFmtId="0" xfId="0" applyAlignment="1" applyFont="1">
      <alignment horizontal="center" readingOrder="0" shrinkToFit="0" vertical="center" wrapText="1"/>
    </xf>
    <xf borderId="0" fillId="7" fontId="14" numFmtId="0" xfId="0" applyAlignment="1" applyFont="1">
      <alignment horizontal="center" readingOrder="0" vertical="center"/>
    </xf>
    <xf borderId="0" fillId="7" fontId="12" numFmtId="0" xfId="0" applyAlignment="1" applyFont="1">
      <alignment horizontal="center" shrinkToFit="0" vertical="center" wrapText="1"/>
    </xf>
    <xf borderId="0" fillId="7" fontId="3" numFmtId="0" xfId="0" applyAlignment="1" applyFont="1">
      <alignment horizontal="center" shrinkToFit="0" vertical="center" wrapText="1"/>
    </xf>
    <xf borderId="0" fillId="14" fontId="11" numFmtId="2" xfId="0" applyAlignment="1" applyFill="1" applyFont="1" applyNumberFormat="1">
      <alignment horizontal="center" shrinkToFit="0" vertical="center" wrapText="1"/>
    </xf>
    <xf borderId="0" fillId="14" fontId="4" numFmtId="2" xfId="0" applyAlignment="1" applyFont="1" applyNumberFormat="1">
      <alignment horizontal="center" readingOrder="0" vertical="center"/>
    </xf>
    <xf borderId="0" fillId="14" fontId="4" numFmtId="164" xfId="0" applyAlignment="1" applyFont="1" applyNumberFormat="1">
      <alignment horizontal="center" vertical="center"/>
    </xf>
    <xf borderId="0" fillId="14" fontId="4" numFmtId="0" xfId="0" applyAlignment="1" applyFont="1">
      <alignment horizontal="center" vertical="center"/>
    </xf>
    <xf borderId="0" fillId="14" fontId="4" numFmtId="10" xfId="0" applyAlignment="1" applyFont="1" applyNumberFormat="1">
      <alignment horizontal="center" vertical="center"/>
    </xf>
    <xf borderId="0" fillId="14" fontId="4" numFmtId="164" xfId="0" applyAlignment="1" applyFont="1" applyNumberFormat="1">
      <alignment horizontal="center" vertical="center"/>
    </xf>
    <xf borderId="0" fillId="14" fontId="4" numFmtId="3" xfId="0" applyAlignment="1" applyFont="1" applyNumberFormat="1">
      <alignment horizontal="center" vertical="center"/>
    </xf>
    <xf borderId="0" fillId="14" fontId="12" numFmtId="0" xfId="0" applyAlignment="1" applyFont="1">
      <alignment horizontal="center" readingOrder="0" shrinkToFit="0" vertical="center" wrapText="1"/>
    </xf>
    <xf borderId="0" fillId="14" fontId="3" numFmtId="0" xfId="0" applyAlignment="1" applyFont="1">
      <alignment horizontal="center" shrinkToFit="0" vertical="center" wrapText="1"/>
    </xf>
    <xf borderId="0" fillId="14" fontId="12" numFmtId="0" xfId="0" applyAlignment="1" applyFont="1">
      <alignment horizontal="center" shrinkToFit="0" vertical="center" wrapText="1"/>
    </xf>
    <xf borderId="0" fillId="6" fontId="11" numFmtId="0" xfId="0" applyAlignment="1" applyFont="1">
      <alignment horizontal="center" readingOrder="0" shrinkToFit="0" vertical="center" wrapText="1"/>
    </xf>
    <xf borderId="0" fillId="7" fontId="11" numFmtId="0" xfId="0" applyAlignment="1" applyFont="1">
      <alignment horizontal="center" readingOrder="0" shrinkToFit="0" vertical="center" wrapText="1"/>
    </xf>
    <xf borderId="0" fillId="13" fontId="13" numFmtId="0" xfId="0" applyAlignment="1" applyFont="1">
      <alignment horizontal="center" readingOrder="0" shrinkToFit="0" vertical="bottom" wrapText="1"/>
    </xf>
    <xf borderId="0" fillId="13" fontId="15" numFmtId="2" xfId="0" applyAlignment="1" applyFont="1" applyNumberFormat="1">
      <alignment horizontal="center" vertical="bottom"/>
    </xf>
    <xf borderId="0" fillId="13" fontId="16" numFmtId="2" xfId="0" applyAlignment="1" applyFont="1" applyNumberFormat="1">
      <alignment horizontal="center" vertical="bottom"/>
    </xf>
    <xf borderId="0" fillId="13" fontId="15" numFmtId="164" xfId="0" applyAlignment="1" applyFont="1" applyNumberFormat="1">
      <alignment horizontal="center" vertical="bottom"/>
    </xf>
    <xf borderId="0" fillId="13" fontId="15" numFmtId="10" xfId="0" applyAlignment="1" applyFont="1" applyNumberFormat="1">
      <alignment horizontal="center" vertical="bottom"/>
    </xf>
    <xf borderId="0" fillId="13" fontId="15" numFmtId="3" xfId="0" applyAlignment="1" applyFont="1" applyNumberFormat="1">
      <alignment horizontal="center" vertical="bottom"/>
    </xf>
    <xf borderId="0" fillId="13" fontId="15" numFmtId="0" xfId="0" applyAlignment="1" applyFont="1">
      <alignment horizontal="center" vertical="bottom"/>
    </xf>
    <xf borderId="0" fillId="13" fontId="16" numFmtId="0" xfId="0" applyAlignment="1" applyFont="1">
      <alignment horizontal="center" vertical="bottom"/>
    </xf>
    <xf borderId="0" fillId="0" fontId="14" numFmtId="2" xfId="0" applyAlignment="1" applyFont="1" applyNumberFormat="1">
      <alignment horizontal="center" readingOrder="0" vertical="bottom"/>
    </xf>
    <xf borderId="0" fillId="0" fontId="16" numFmtId="2" xfId="0" applyAlignment="1" applyFont="1" applyNumberFormat="1">
      <alignment horizontal="center" readingOrder="0" vertical="bottom"/>
    </xf>
    <xf borderId="0" fillId="0" fontId="16" numFmtId="0" xfId="0" applyAlignment="1" applyFont="1">
      <alignment horizontal="center" readingOrder="0" vertical="bottom"/>
    </xf>
    <xf borderId="0" fillId="0" fontId="16" numFmtId="164" xfId="0" applyAlignment="1" applyFont="1" applyNumberFormat="1">
      <alignment horizontal="center" vertical="bottom"/>
    </xf>
    <xf borderId="0" fillId="0" fontId="16" numFmtId="10" xfId="0" applyAlignment="1" applyFont="1" applyNumberFormat="1">
      <alignment horizontal="center" vertical="bottom"/>
    </xf>
    <xf borderId="0" fillId="0" fontId="16" numFmtId="0" xfId="0" applyAlignment="1" applyFont="1">
      <alignment horizontal="center" vertical="bottom"/>
    </xf>
    <xf borderId="0" fillId="0" fontId="16" numFmtId="3" xfId="0" applyAlignment="1" applyFont="1" applyNumberFormat="1">
      <alignment horizontal="center" vertical="bottom"/>
    </xf>
    <xf borderId="0" fillId="0" fontId="17" numFmtId="0" xfId="0" applyAlignment="1" applyFont="1">
      <alignment horizontal="center" readingOrder="0" shrinkToFit="0" vertical="bottom" wrapText="1"/>
    </xf>
    <xf borderId="0" fillId="0" fontId="18" numFmtId="0" xfId="0" applyAlignment="1" applyFont="1">
      <alignment horizontal="center" shrinkToFit="0" vertical="bottom" wrapText="1"/>
    </xf>
    <xf borderId="0" fillId="0" fontId="17" numFmtId="0" xfId="0" applyAlignment="1" applyFont="1">
      <alignment horizontal="center" shrinkToFit="0" vertical="bottom" wrapText="1"/>
    </xf>
    <xf borderId="0" fillId="6" fontId="16" numFmtId="2" xfId="0" applyAlignment="1" applyFont="1" applyNumberFormat="1">
      <alignment horizontal="center" readingOrder="0" vertical="bottom"/>
    </xf>
    <xf borderId="0" fillId="6" fontId="16" numFmtId="0" xfId="0" applyAlignment="1" applyFont="1">
      <alignment horizontal="center" readingOrder="0" vertical="bottom"/>
    </xf>
    <xf borderId="0" fillId="6" fontId="16" numFmtId="164" xfId="0" applyAlignment="1" applyFont="1" applyNumberFormat="1">
      <alignment horizontal="center" vertical="bottom"/>
    </xf>
    <xf borderId="0" fillId="6" fontId="16" numFmtId="10" xfId="0" applyAlignment="1" applyFont="1" applyNumberFormat="1">
      <alignment horizontal="center" vertical="bottom"/>
    </xf>
    <xf borderId="0" fillId="6" fontId="16" numFmtId="0" xfId="0" applyAlignment="1" applyFont="1">
      <alignment horizontal="center" vertical="bottom"/>
    </xf>
    <xf borderId="0" fillId="6" fontId="16" numFmtId="3" xfId="0" applyAlignment="1" applyFont="1" applyNumberFormat="1">
      <alignment horizontal="center" vertical="bottom"/>
    </xf>
    <xf borderId="0" fillId="6" fontId="17" numFmtId="0" xfId="0" applyAlignment="1" applyFont="1">
      <alignment horizontal="center" shrinkToFit="0" vertical="bottom" wrapText="1"/>
    </xf>
    <xf borderId="0" fillId="6" fontId="18" numFmtId="0" xfId="0" applyAlignment="1" applyFont="1">
      <alignment horizontal="center" shrinkToFit="0" vertical="bottom" wrapText="1"/>
    </xf>
    <xf borderId="0" fillId="7" fontId="14" numFmtId="0" xfId="0" applyAlignment="1" applyFont="1">
      <alignment horizontal="center" readingOrder="0" vertical="bottom"/>
    </xf>
    <xf borderId="0" fillId="7" fontId="16" numFmtId="2" xfId="0" applyAlignment="1" applyFont="1" applyNumberFormat="1">
      <alignment horizontal="center" readingOrder="0" vertical="bottom"/>
    </xf>
    <xf borderId="0" fillId="7" fontId="16" numFmtId="49" xfId="0" applyAlignment="1" applyFont="1" applyNumberFormat="1">
      <alignment horizontal="center" readingOrder="0" vertical="bottom"/>
    </xf>
    <xf borderId="0" fillId="7" fontId="16" numFmtId="164" xfId="0" applyAlignment="1" applyFont="1" applyNumberFormat="1">
      <alignment horizontal="center" vertical="bottom"/>
    </xf>
    <xf borderId="0" fillId="7" fontId="16" numFmtId="10" xfId="0" applyAlignment="1" applyFont="1" applyNumberFormat="1">
      <alignment horizontal="center" vertical="bottom"/>
    </xf>
    <xf borderId="0" fillId="7" fontId="16" numFmtId="0" xfId="0" applyAlignment="1" applyFont="1">
      <alignment horizontal="center" vertical="bottom"/>
    </xf>
    <xf borderId="0" fillId="7" fontId="16" numFmtId="3" xfId="0" applyAlignment="1" applyFont="1" applyNumberFormat="1">
      <alignment horizontal="center" vertical="bottom"/>
    </xf>
    <xf borderId="0" fillId="7" fontId="17" numFmtId="0" xfId="0" applyAlignment="1" applyFont="1">
      <alignment horizontal="center" shrinkToFit="0" vertical="bottom" wrapText="1"/>
    </xf>
    <xf borderId="0" fillId="7" fontId="18" numFmtId="0" xfId="0" applyAlignment="1" applyFont="1">
      <alignment horizontal="center" shrinkToFit="0" vertical="bottom" wrapText="1"/>
    </xf>
    <xf borderId="0" fillId="0" fontId="14" numFmtId="0" xfId="0" applyAlignment="1" applyFont="1">
      <alignment horizontal="center" vertical="bottom"/>
    </xf>
    <xf borderId="0" fillId="0" fontId="16" numFmtId="2" xfId="0" applyAlignment="1" applyFont="1" applyNumberFormat="1">
      <alignment horizontal="center" vertical="bottom"/>
    </xf>
    <xf borderId="0" fillId="15" fontId="1" numFmtId="0" xfId="0" applyAlignment="1" applyFill="1" applyFont="1">
      <alignment horizontal="center" readingOrder="0" shrinkToFit="0" vertical="center" wrapText="1"/>
    </xf>
    <xf borderId="0" fillId="6" fontId="12" numFmtId="0" xfId="0" applyAlignment="1" applyFont="1">
      <alignment horizontal="center" shrinkToFit="0" vertical="center" wrapText="1"/>
    </xf>
    <xf borderId="0" fillId="6" fontId="3" numFmtId="0" xfId="0" applyAlignment="1" applyFont="1">
      <alignment horizontal="center" shrinkToFit="0" vertical="center" wrapText="1"/>
    </xf>
    <xf borderId="0" fillId="13" fontId="7" numFmtId="0" xfId="0" applyAlignment="1" applyFont="1">
      <alignment horizontal="center" shrinkToFit="0" vertical="center" wrapText="1"/>
    </xf>
    <xf borderId="0" fillId="13" fontId="13" numFmtId="0" xfId="0" applyAlignment="1" applyFont="1">
      <alignment horizontal="center" shrinkToFit="0" vertical="center" wrapText="1"/>
    </xf>
    <xf borderId="0" fillId="13" fontId="15" numFmtId="2" xfId="0" applyAlignment="1" applyFont="1" applyNumberFormat="1">
      <alignment horizontal="center" vertical="center"/>
    </xf>
    <xf borderId="0" fillId="13" fontId="16" numFmtId="2" xfId="0" applyAlignment="1" applyFont="1" applyNumberFormat="1">
      <alignment horizontal="center" vertical="center"/>
    </xf>
    <xf borderId="0" fillId="13" fontId="15" numFmtId="164" xfId="0" applyAlignment="1" applyFont="1" applyNumberFormat="1">
      <alignment horizontal="center" vertical="center"/>
    </xf>
    <xf borderId="0" fillId="13" fontId="15" numFmtId="10" xfId="0" applyAlignment="1" applyFont="1" applyNumberFormat="1">
      <alignment horizontal="center" vertical="center"/>
    </xf>
    <xf borderId="0" fillId="13" fontId="15" numFmtId="3" xfId="0" applyAlignment="1" applyFont="1" applyNumberFormat="1">
      <alignment horizontal="center" vertical="center"/>
    </xf>
    <xf borderId="0" fillId="13" fontId="15" numFmtId="0" xfId="0" applyAlignment="1" applyFont="1">
      <alignment horizontal="center" vertical="center"/>
    </xf>
    <xf borderId="0" fillId="13" fontId="16" numFmtId="0" xfId="0" applyAlignment="1" applyFont="1">
      <alignment horizontal="center" vertical="center"/>
    </xf>
    <xf borderId="0" fillId="13" fontId="15" numFmtId="3" xfId="0" applyAlignment="1" applyFont="1" applyNumberFormat="1">
      <alignment horizontal="center" vertical="center"/>
    </xf>
    <xf borderId="0" fillId="13" fontId="18" numFmtId="0" xfId="0" applyAlignment="1" applyFont="1">
      <alignment horizontal="center" shrinkToFit="0" wrapText="1"/>
    </xf>
    <xf borderId="0" fillId="0" fontId="16" numFmtId="2" xfId="0" applyAlignment="1" applyFont="1" applyNumberFormat="1">
      <alignment horizontal="center" vertical="center"/>
    </xf>
    <xf borderId="0" fillId="0" fontId="16" numFmtId="49" xfId="0" applyAlignment="1" applyFont="1" applyNumberFormat="1">
      <alignment horizontal="center" readingOrder="0" vertical="center"/>
    </xf>
    <xf borderId="0" fillId="0" fontId="16" numFmtId="164" xfId="0" applyAlignment="1" applyFont="1" applyNumberFormat="1">
      <alignment horizontal="center" vertical="center"/>
    </xf>
    <xf borderId="0" fillId="0" fontId="16" numFmtId="10" xfId="0" applyAlignment="1" applyFont="1" applyNumberFormat="1">
      <alignment horizontal="center" vertical="center"/>
    </xf>
    <xf borderId="0" fillId="0" fontId="16" numFmtId="0" xfId="0" applyAlignment="1" applyFont="1">
      <alignment horizontal="center" vertical="center"/>
    </xf>
    <xf borderId="0" fillId="0" fontId="16" numFmtId="3" xfId="0" applyAlignment="1" applyFont="1" applyNumberFormat="1">
      <alignment horizontal="center" vertical="center"/>
    </xf>
    <xf borderId="0" fillId="0" fontId="17" numFmtId="0" xfId="0" applyAlignment="1" applyFont="1">
      <alignment horizontal="center" shrinkToFit="0" wrapText="1"/>
    </xf>
    <xf borderId="0" fillId="0" fontId="18" numFmtId="0" xfId="0" applyAlignment="1" applyFont="1">
      <alignment horizontal="center" shrinkToFit="0" wrapText="1"/>
    </xf>
    <xf borderId="0" fillId="0" fontId="16" numFmtId="2" xfId="0" applyAlignment="1" applyFont="1" applyNumberFormat="1">
      <alignment horizontal="center" readingOrder="0" vertical="center"/>
    </xf>
    <xf borderId="0" fillId="0" fontId="14" numFmtId="0" xfId="0" applyAlignment="1" applyFont="1">
      <alignment horizontal="center" readingOrder="0" vertical="center"/>
    </xf>
    <xf borderId="0" fillId="6" fontId="16" numFmtId="2" xfId="0" applyAlignment="1" applyFont="1" applyNumberFormat="1">
      <alignment horizontal="center" readingOrder="0" vertical="center"/>
    </xf>
    <xf borderId="0" fillId="6" fontId="16" numFmtId="164" xfId="0" applyAlignment="1" applyFont="1" applyNumberFormat="1">
      <alignment horizontal="center" vertical="center"/>
    </xf>
    <xf borderId="0" fillId="6" fontId="16" numFmtId="10" xfId="0" applyAlignment="1" applyFont="1" applyNumberFormat="1">
      <alignment horizontal="center" vertical="center"/>
    </xf>
    <xf borderId="0" fillId="6" fontId="16" numFmtId="0" xfId="0" applyAlignment="1" applyFont="1">
      <alignment horizontal="center" vertical="center"/>
    </xf>
    <xf borderId="0" fillId="6" fontId="16" numFmtId="3" xfId="0" applyAlignment="1" applyFont="1" applyNumberFormat="1">
      <alignment horizontal="center" vertical="center"/>
    </xf>
    <xf borderId="0" fillId="6" fontId="17" numFmtId="0" xfId="0" applyAlignment="1" applyFont="1">
      <alignment horizontal="center" shrinkToFit="0" wrapText="1"/>
    </xf>
    <xf borderId="0" fillId="6" fontId="18" numFmtId="0" xfId="0" applyAlignment="1" applyFont="1">
      <alignment horizontal="center" shrinkToFit="0" wrapText="1"/>
    </xf>
    <xf borderId="0" fillId="0" fontId="17" numFmtId="0" xfId="0" applyAlignment="1" applyFont="1">
      <alignment horizontal="center" readingOrder="0" shrinkToFit="0" wrapText="1"/>
    </xf>
    <xf borderId="0" fillId="7" fontId="16" numFmtId="2" xfId="0" applyAlignment="1" applyFont="1" applyNumberFormat="1">
      <alignment horizontal="center" readingOrder="0" vertical="center"/>
    </xf>
    <xf borderId="0" fillId="7" fontId="16" numFmtId="164" xfId="0" applyAlignment="1" applyFont="1" applyNumberFormat="1">
      <alignment horizontal="center" vertical="center"/>
    </xf>
    <xf borderId="0" fillId="7" fontId="16" numFmtId="10" xfId="0" applyAlignment="1" applyFont="1" applyNumberFormat="1">
      <alignment horizontal="center" vertical="center"/>
    </xf>
    <xf borderId="0" fillId="7" fontId="16" numFmtId="0" xfId="0" applyAlignment="1" applyFont="1">
      <alignment horizontal="center" vertical="center"/>
    </xf>
    <xf borderId="0" fillId="7" fontId="16" numFmtId="3" xfId="0" applyAlignment="1" applyFont="1" applyNumberFormat="1">
      <alignment horizontal="center" vertical="center"/>
    </xf>
    <xf borderId="0" fillId="7" fontId="17" numFmtId="0" xfId="0" applyAlignment="1" applyFont="1">
      <alignment horizontal="center" shrinkToFit="0" wrapText="1"/>
    </xf>
    <xf borderId="0" fillId="7" fontId="18" numFmtId="0" xfId="0" applyAlignment="1" applyFont="1">
      <alignment horizontal="center" shrinkToFit="0" wrapText="1"/>
    </xf>
    <xf borderId="0" fillId="0" fontId="11" numFmtId="2" xfId="0" applyAlignment="1" applyFont="1" applyNumberFormat="1">
      <alignment horizontal="center" shrinkToFit="0" vertical="center" wrapText="0"/>
    </xf>
    <xf borderId="0" fillId="16" fontId="11" numFmtId="0" xfId="0" applyAlignment="1" applyFill="1" applyFont="1">
      <alignment horizontal="center" readingOrder="0" shrinkToFit="0" vertical="center" wrapText="1"/>
    </xf>
    <xf borderId="0" fillId="16" fontId="16" numFmtId="2" xfId="0" applyAlignment="1" applyFont="1" applyNumberFormat="1">
      <alignment horizontal="center" readingOrder="0" vertical="center"/>
    </xf>
    <xf borderId="0" fillId="16" fontId="16" numFmtId="164" xfId="0" applyAlignment="1" applyFont="1" applyNumberFormat="1">
      <alignment horizontal="center" vertical="center"/>
    </xf>
    <xf borderId="0" fillId="16" fontId="16" numFmtId="10" xfId="0" applyAlignment="1" applyFont="1" applyNumberFormat="1">
      <alignment horizontal="center" vertical="center"/>
    </xf>
    <xf borderId="0" fillId="16" fontId="16" numFmtId="0" xfId="0" applyAlignment="1" applyFont="1">
      <alignment horizontal="center" vertical="center"/>
    </xf>
    <xf borderId="0" fillId="16" fontId="16" numFmtId="3" xfId="0" applyAlignment="1" applyFont="1" applyNumberFormat="1">
      <alignment horizontal="center" vertical="center"/>
    </xf>
    <xf borderId="0" fillId="16" fontId="17" numFmtId="0" xfId="0" applyAlignment="1" applyFont="1">
      <alignment horizontal="center" shrinkToFit="0" vertical="bottom" wrapText="1"/>
    </xf>
    <xf borderId="0" fillId="16" fontId="18" numFmtId="0" xfId="0" applyAlignment="1" applyFont="1">
      <alignment horizontal="center" shrinkToFit="0" vertical="bottom" wrapText="1"/>
    </xf>
    <xf borderId="0" fillId="13" fontId="19" numFmtId="0" xfId="0" applyAlignment="1" applyFont="1">
      <alignment horizontal="center" readingOrder="0" shrinkToFit="0" vertical="center" wrapText="1"/>
    </xf>
    <xf borderId="0" fillId="13" fontId="18" numFmtId="0" xfId="0" applyAlignment="1" applyFont="1">
      <alignment horizontal="center" shrinkToFit="0" vertical="bottom" wrapText="1"/>
    </xf>
    <xf borderId="0" fillId="0" fontId="20" numFmtId="2" xfId="0" applyAlignment="1" applyFont="1" applyNumberFormat="1">
      <alignment horizontal="center" vertical="center"/>
    </xf>
    <xf borderId="0" fillId="0" fontId="21" numFmtId="2" xfId="0" applyAlignment="1" applyFont="1" applyNumberFormat="1">
      <alignment horizontal="center" readingOrder="0" vertical="center"/>
    </xf>
    <xf borderId="0" fillId="0" fontId="21" numFmtId="0" xfId="0" applyAlignment="1" applyFont="1">
      <alignment horizontal="center" vertical="center"/>
    </xf>
    <xf borderId="0" fillId="0" fontId="21" numFmtId="164" xfId="0" applyAlignment="1" applyFont="1" applyNumberFormat="1">
      <alignment horizontal="center" vertical="center"/>
    </xf>
    <xf borderId="0" fillId="0" fontId="21" numFmtId="10" xfId="0" applyAlignment="1" applyFont="1" applyNumberFormat="1">
      <alignment horizontal="center" vertical="center"/>
    </xf>
    <xf borderId="0" fillId="0" fontId="21" numFmtId="3" xfId="0" applyAlignment="1" applyFont="1" applyNumberFormat="1">
      <alignment horizontal="center" vertical="center"/>
    </xf>
    <xf borderId="0" fillId="0" fontId="22" numFmtId="0" xfId="0" applyAlignment="1" applyFont="1">
      <alignment horizontal="center" readingOrder="0" shrinkToFit="0" vertical="bottom" wrapText="1"/>
    </xf>
    <xf borderId="0" fillId="0" fontId="23" numFmtId="0" xfId="0" applyAlignment="1" applyFont="1">
      <alignment horizontal="center" shrinkToFit="0" vertical="bottom" wrapText="1"/>
    </xf>
    <xf borderId="0" fillId="0" fontId="20" numFmtId="0" xfId="0" applyAlignment="1" applyFont="1">
      <alignment horizontal="center" vertical="center"/>
    </xf>
    <xf borderId="0" fillId="0" fontId="24" numFmtId="0" xfId="0" applyAlignment="1" applyFont="1">
      <alignment horizontal="center" vertical="center"/>
    </xf>
    <xf borderId="0" fillId="0" fontId="24" numFmtId="2" xfId="0" applyAlignment="1" applyFont="1" applyNumberFormat="1">
      <alignment horizontal="center" readingOrder="0" vertical="center"/>
    </xf>
    <xf borderId="0" fillId="0" fontId="21" numFmtId="0" xfId="0" applyAlignment="1" applyFont="1">
      <alignment horizontal="center" vertical="bottom"/>
    </xf>
    <xf borderId="0" fillId="0" fontId="24" numFmtId="164" xfId="0" applyAlignment="1" applyFont="1" applyNumberFormat="1">
      <alignment horizontal="center" vertical="center"/>
    </xf>
    <xf borderId="0" fillId="0" fontId="24" numFmtId="3" xfId="0" applyAlignment="1" applyFont="1" applyNumberFormat="1">
      <alignment horizontal="center" vertical="center"/>
    </xf>
    <xf borderId="0" fillId="0" fontId="24" numFmtId="10" xfId="0" applyAlignment="1" applyFont="1" applyNumberFormat="1">
      <alignment horizontal="center" vertical="center"/>
    </xf>
    <xf borderId="0" fillId="0" fontId="25" numFmtId="0" xfId="0" applyAlignment="1" applyFont="1">
      <alignment horizontal="center" shrinkToFit="0" vertical="center" wrapText="1"/>
    </xf>
    <xf borderId="0" fillId="0" fontId="26" numFmtId="0" xfId="0" applyAlignment="1" applyFont="1">
      <alignment horizontal="center" shrinkToFit="0" vertical="center" wrapText="1"/>
    </xf>
    <xf borderId="0" fillId="0" fontId="21" numFmtId="2" xfId="0" applyAlignment="1" applyFont="1" applyNumberFormat="1">
      <alignment horizontal="center" vertical="center"/>
    </xf>
    <xf borderId="0" fillId="0" fontId="22" numFmtId="0" xfId="0" applyAlignment="1" applyFont="1">
      <alignment horizontal="center" shrinkToFit="0" vertical="bottom" wrapText="1"/>
    </xf>
    <xf borderId="0" fillId="0" fontId="21" numFmtId="49" xfId="0" applyAlignment="1" applyFont="1" applyNumberFormat="1">
      <alignment horizontal="center" readingOrder="0" vertical="center"/>
    </xf>
    <xf borderId="0" fillId="17" fontId="2" numFmtId="0" xfId="0" applyAlignment="1" applyFill="1" applyFont="1">
      <alignment horizontal="center" shrinkToFit="0" vertical="center" wrapText="1"/>
    </xf>
    <xf borderId="0" fillId="17" fontId="2"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8" fontId="2" numFmtId="0" xfId="0" applyAlignment="1" applyFill="1" applyFont="1">
      <alignment horizontal="center" readingOrder="0" shrinkToFit="0" vertical="center" wrapText="1"/>
    </xf>
    <xf borderId="0" fillId="19" fontId="2" numFmtId="0" xfId="0" applyAlignment="1" applyFill="1" applyFont="1">
      <alignment horizontal="center" readingOrder="0" shrinkToFit="0" vertical="center" wrapText="1"/>
    </xf>
    <xf borderId="0" fillId="17" fontId="2" numFmtId="49" xfId="0" applyAlignment="1" applyFont="1" applyNumberFormat="1">
      <alignment horizontal="center" shrinkToFit="0" vertical="center" wrapText="1"/>
    </xf>
    <xf borderId="0" fillId="19" fontId="2" numFmtId="49" xfId="0" applyAlignment="1" applyFont="1" applyNumberFormat="1">
      <alignment horizontal="center" shrinkToFit="0" vertical="center" wrapText="1"/>
    </xf>
    <xf borderId="0" fillId="17" fontId="2" numFmtId="164" xfId="0" applyAlignment="1" applyFont="1" applyNumberFormat="1">
      <alignment horizontal="center" readingOrder="0" shrinkToFit="0" vertical="center" wrapText="1"/>
    </xf>
    <xf borderId="0" fillId="19" fontId="2" numFmtId="164" xfId="0" applyAlignment="1" applyFont="1" applyNumberFormat="1">
      <alignment horizontal="center" readingOrder="0" shrinkToFit="0" vertical="center" wrapText="1"/>
    </xf>
    <xf borderId="0" fillId="17" fontId="2" numFmtId="3" xfId="0" applyAlignment="1" applyFont="1" applyNumberFormat="1">
      <alignment horizontal="center" readingOrder="0" shrinkToFit="0" vertical="center" wrapText="1"/>
    </xf>
    <xf borderId="0" fillId="17" fontId="2" numFmtId="10" xfId="0" applyAlignment="1" applyFont="1" applyNumberFormat="1">
      <alignment horizontal="center" readingOrder="0" shrinkToFit="0" vertical="center" wrapText="1"/>
    </xf>
    <xf borderId="0" fillId="20" fontId="2" numFmtId="164" xfId="0" applyAlignment="1" applyFill="1" applyFont="1" applyNumberFormat="1">
      <alignment horizontal="center" readingOrder="0" vertical="center"/>
    </xf>
    <xf borderId="0" fillId="17" fontId="2" numFmtId="0" xfId="0" applyAlignment="1" applyFont="1">
      <alignment horizontal="center" vertical="center"/>
    </xf>
    <xf borderId="0" fillId="17" fontId="2" numFmtId="0" xfId="0" applyAlignment="1" applyFont="1">
      <alignment horizontal="center" readingOrder="0" vertical="center"/>
    </xf>
    <xf borderId="0" fillId="17" fontId="2" numFmtId="164" xfId="0" applyAlignment="1" applyFont="1" applyNumberFormat="1">
      <alignment horizontal="center" readingOrder="0" vertical="center"/>
    </xf>
    <xf borderId="0" fillId="17" fontId="2" numFmtId="164" xfId="0" applyAlignment="1" applyFont="1" applyNumberFormat="1">
      <alignment horizontal="center" readingOrder="0" vertical="center"/>
    </xf>
    <xf borderId="0" fillId="17" fontId="2" numFmtId="10" xfId="0" applyAlignment="1" applyFont="1" applyNumberFormat="1">
      <alignment horizontal="center" vertical="center"/>
    </xf>
    <xf borderId="0" fillId="17" fontId="2" numFmtId="0" xfId="0" applyAlignment="1" applyFont="1">
      <alignment horizontal="center" vertical="center"/>
    </xf>
    <xf borderId="0" fillId="17" fontId="2" numFmtId="164" xfId="0" applyAlignment="1" applyFont="1" applyNumberFormat="1">
      <alignment horizontal="center" vertical="center"/>
    </xf>
    <xf borderId="0" fillId="17" fontId="2" numFmtId="3" xfId="0" applyAlignment="1" applyFont="1" applyNumberFormat="1">
      <alignment horizontal="center" readingOrder="0" vertical="center"/>
    </xf>
    <xf borderId="0" fillId="21" fontId="13" numFmtId="0" xfId="0" applyAlignment="1" applyFill="1" applyFont="1">
      <alignment horizontal="center" shrinkToFit="0" vertical="center" wrapText="1"/>
    </xf>
    <xf borderId="0" fillId="21" fontId="2" numFmtId="2" xfId="0" applyAlignment="1" applyFont="1" applyNumberFormat="1">
      <alignment horizontal="center" readingOrder="0" vertical="center"/>
    </xf>
    <xf borderId="0" fillId="21" fontId="2" numFmtId="2" xfId="0" applyAlignment="1" applyFont="1" applyNumberFormat="1">
      <alignment horizontal="center" vertical="center"/>
    </xf>
    <xf borderId="0" fillId="21" fontId="2" numFmtId="0" xfId="0" applyAlignment="1" applyFont="1">
      <alignment horizontal="center" vertical="center"/>
    </xf>
    <xf borderId="0" fillId="21" fontId="2" numFmtId="164" xfId="0" applyAlignment="1" applyFont="1" applyNumberFormat="1">
      <alignment horizontal="center" vertical="center"/>
    </xf>
    <xf borderId="0" fillId="21" fontId="2" numFmtId="10" xfId="0" applyAlignment="1" applyFont="1" applyNumberFormat="1">
      <alignment horizontal="center" vertical="center"/>
    </xf>
    <xf borderId="0" fillId="21" fontId="2" numFmtId="3" xfId="0" applyAlignment="1" applyFont="1" applyNumberFormat="1">
      <alignment horizontal="center" vertical="center"/>
    </xf>
    <xf borderId="0" fillId="21" fontId="2" numFmtId="164" xfId="0" applyAlignment="1" applyFont="1" applyNumberFormat="1">
      <alignment horizontal="center" vertical="center"/>
    </xf>
    <xf borderId="0" fillId="21" fontId="2" numFmtId="3" xfId="0" applyAlignment="1" applyFont="1" applyNumberFormat="1">
      <alignment horizontal="center" vertical="center"/>
    </xf>
    <xf borderId="0" fillId="21" fontId="1" numFmtId="0" xfId="0" applyAlignment="1" applyFont="1">
      <alignment horizontal="center" readingOrder="0" shrinkToFit="0" vertical="center" wrapText="1"/>
    </xf>
    <xf borderId="0" fillId="0" fontId="27" numFmtId="2" xfId="0" applyAlignment="1" applyFont="1" applyNumberFormat="1">
      <alignment horizontal="center" shrinkToFit="0" vertical="center" wrapText="1"/>
    </xf>
    <xf borderId="0" fillId="0" fontId="28" numFmtId="2" xfId="0" applyAlignment="1" applyFont="1" applyNumberFormat="1">
      <alignment horizontal="center" shrinkToFit="0" vertical="center" wrapText="1"/>
    </xf>
    <xf borderId="0" fillId="0" fontId="25" numFmtId="2" xfId="0" applyAlignment="1" applyFont="1" applyNumberFormat="1">
      <alignment horizontal="center" shrinkToFit="0" vertical="center" wrapText="1"/>
    </xf>
    <xf borderId="0" fillId="22" fontId="4" numFmtId="2" xfId="0" applyAlignment="1" applyFill="1" applyFont="1" applyNumberFormat="1">
      <alignment horizontal="center" readingOrder="0" vertical="center"/>
    </xf>
    <xf borderId="0" fillId="0" fontId="29" numFmtId="2" xfId="0" applyAlignment="1" applyFont="1" applyNumberFormat="1">
      <alignment horizontal="center" shrinkToFit="0" vertical="center" wrapText="1"/>
    </xf>
    <xf borderId="0" fillId="21" fontId="7" numFmtId="0" xfId="0" applyAlignment="1" applyFont="1">
      <alignment horizontal="center" shrinkToFit="0" vertical="center" wrapText="1"/>
    </xf>
    <xf borderId="0" fillId="0" fontId="12" numFmtId="2" xfId="0" applyAlignment="1" applyFont="1" applyNumberFormat="1">
      <alignment horizontal="center" shrinkToFit="0" vertical="center" wrapText="1"/>
    </xf>
    <xf borderId="0" fillId="21" fontId="7" numFmtId="0" xfId="0" applyAlignment="1" applyFont="1">
      <alignment horizontal="center" readingOrder="0" shrinkToFit="0" vertical="center" wrapText="1"/>
    </xf>
    <xf borderId="0" fillId="0" fontId="4" numFmtId="0" xfId="0" applyAlignment="1" applyFont="1">
      <alignment horizontal="center" readingOrder="0" vertical="center"/>
    </xf>
    <xf borderId="0" fillId="8" fontId="4" numFmtId="2" xfId="0" applyAlignment="1" applyFont="1" applyNumberFormat="1">
      <alignment horizontal="center" vertical="center"/>
    </xf>
    <xf borderId="0" fillId="8" fontId="4" numFmtId="0" xfId="0" applyAlignment="1" applyFont="1">
      <alignment horizontal="center" readingOrder="0" vertical="center"/>
    </xf>
    <xf borderId="0" fillId="7" fontId="12" numFmtId="0" xfId="0" applyAlignment="1" applyFont="1">
      <alignment horizontal="center" readingOrder="0" shrinkToFit="0" vertical="center" wrapText="1"/>
    </xf>
    <xf borderId="0" fillId="7" fontId="4" numFmtId="2" xfId="0" applyAlignment="1" applyFont="1" applyNumberFormat="1">
      <alignment horizontal="center" vertical="center"/>
    </xf>
    <xf borderId="0" fillId="21" fontId="2" numFmtId="0" xfId="0" applyAlignment="1" applyFont="1">
      <alignment horizontal="center" readingOrder="0" vertical="center"/>
    </xf>
    <xf borderId="0" fillId="22" fontId="11" numFmtId="0" xfId="0" applyAlignment="1" applyFont="1">
      <alignment horizontal="center" readingOrder="0" shrinkToFit="0" vertical="center" wrapText="1"/>
    </xf>
    <xf borderId="0" fillId="22" fontId="4" numFmtId="2" xfId="0" applyAlignment="1" applyFont="1" applyNumberFormat="1">
      <alignment horizontal="center" vertical="center"/>
    </xf>
    <xf borderId="0" fillId="22" fontId="4" numFmtId="0" xfId="0" applyAlignment="1" applyFont="1">
      <alignment horizontal="center" vertical="center"/>
    </xf>
    <xf borderId="0" fillId="22" fontId="4" numFmtId="164" xfId="0" applyAlignment="1" applyFont="1" applyNumberFormat="1">
      <alignment horizontal="center" vertical="center"/>
    </xf>
    <xf borderId="0" fillId="22" fontId="4" numFmtId="10" xfId="0" applyAlignment="1" applyFont="1" applyNumberFormat="1">
      <alignment horizontal="center" vertical="center"/>
    </xf>
    <xf borderId="0" fillId="22" fontId="4" numFmtId="164" xfId="0" applyAlignment="1" applyFont="1" applyNumberFormat="1">
      <alignment horizontal="center" vertical="center"/>
    </xf>
    <xf borderId="0" fillId="22" fontId="4" numFmtId="3" xfId="0" applyAlignment="1" applyFont="1" applyNumberFormat="1">
      <alignment horizontal="center" vertical="center"/>
    </xf>
    <xf borderId="0" fillId="22" fontId="4" numFmtId="0" xfId="0" applyAlignment="1" applyFont="1">
      <alignment horizontal="center" readingOrder="0" vertical="center"/>
    </xf>
    <xf borderId="0" fillId="23" fontId="4" numFmtId="0" xfId="0" applyFill="1" applyFont="1"/>
    <xf borderId="0" fillId="23" fontId="30" numFmtId="0" xfId="0" applyAlignment="1" applyFont="1">
      <alignment readingOrder="0" vertical="center"/>
    </xf>
    <xf borderId="0" fillId="23" fontId="16" numFmtId="0" xfId="0" applyAlignment="1" applyFont="1">
      <alignment vertical="bottom"/>
    </xf>
    <xf borderId="0" fillId="23" fontId="31" numFmtId="0" xfId="0" applyAlignment="1" applyFont="1">
      <alignment readingOrder="0" vertical="center"/>
    </xf>
    <xf borderId="0" fillId="0" fontId="32" numFmtId="0" xfId="0" applyAlignment="1" applyFont="1">
      <alignment vertical="center"/>
    </xf>
    <xf borderId="0" fillId="0" fontId="16" numFmtId="0" xfId="0" applyAlignment="1" applyFont="1">
      <alignment vertical="bottom"/>
    </xf>
    <xf borderId="1" fillId="0" fontId="16" numFmtId="0" xfId="0" applyAlignment="1" applyBorder="1" applyFont="1">
      <alignment vertical="bottom"/>
    </xf>
    <xf borderId="2" fillId="0" fontId="33" numFmtId="0" xfId="0" applyAlignment="1" applyBorder="1" applyFont="1">
      <alignment readingOrder="0" vertical="center"/>
    </xf>
    <xf borderId="2" fillId="0" fontId="34" numFmtId="0" xfId="0" applyAlignment="1" applyBorder="1" applyFont="1">
      <alignment readingOrder="0" vertical="center"/>
    </xf>
    <xf borderId="0" fillId="0" fontId="16" numFmtId="0" xfId="0" applyAlignment="1" applyFont="1">
      <alignment horizontal="right" readingOrder="0" vertical="bottom"/>
    </xf>
    <xf borderId="0" fillId="0" fontId="16" numFmtId="0" xfId="0" applyAlignment="1" applyFont="1">
      <alignment horizontal="right" readingOrder="0" vertical="bottom"/>
    </xf>
    <xf borderId="0" fillId="0" fontId="16" numFmtId="0" xfId="0" applyAlignment="1" applyFont="1">
      <alignment readingOrder="0" vertical="bottom"/>
    </xf>
    <xf borderId="0" fillId="0" fontId="35" numFmtId="0" xfId="0" applyAlignment="1" applyFont="1">
      <alignment readingOrder="0" vertical="bottom"/>
    </xf>
    <xf borderId="0" fillId="0" fontId="16" numFmtId="165" xfId="0" applyAlignment="1" applyFont="1" applyNumberFormat="1">
      <alignment horizontal="right" readingOrder="0" vertical="bottom"/>
    </xf>
    <xf borderId="0" fillId="0" fontId="16" numFmtId="0" xfId="0" applyAlignment="1" applyFont="1">
      <alignment horizontal="right" vertical="bottom"/>
    </xf>
    <xf borderId="0" fillId="0" fontId="16" numFmtId="0" xfId="0" applyAlignment="1" applyFont="1">
      <alignment readingOrder="0" vertical="bottom"/>
    </xf>
    <xf borderId="0" fillId="0" fontId="16" numFmtId="0" xfId="0" applyAlignment="1" applyFont="1">
      <alignment shrinkToFit="0" vertical="center" wrapText="1"/>
    </xf>
    <xf borderId="1" fillId="0" fontId="4" numFmtId="0" xfId="0" applyAlignment="1" applyBorder="1" applyFont="1">
      <alignment readingOrder="0"/>
    </xf>
    <xf borderId="1" fillId="0" fontId="16" numFmtId="0" xfId="0" applyAlignment="1" applyBorder="1" applyFont="1">
      <alignment readingOrder="0" vertical="bottom"/>
    </xf>
    <xf borderId="0" fillId="0" fontId="4" numFmtId="0" xfId="0" applyFont="1"/>
    <xf borderId="0" fillId="0" fontId="36" numFmtId="0" xfId="0" applyAlignment="1" applyFont="1">
      <alignment readingOrder="0"/>
    </xf>
    <xf borderId="3" fillId="16" fontId="37" numFmtId="0" xfId="0" applyBorder="1" applyFont="1"/>
    <xf borderId="3" fillId="16" fontId="38" numFmtId="2" xfId="0" applyBorder="1" applyFont="1" applyNumberFormat="1"/>
    <xf borderId="4" fillId="16" fontId="38" numFmtId="1" xfId="0" applyBorder="1" applyFont="1" applyNumberFormat="1"/>
    <xf borderId="4" fillId="16" fontId="38" numFmtId="2" xfId="0" applyBorder="1" applyFont="1" applyNumberFormat="1"/>
    <xf borderId="4" fillId="16" fontId="38" numFmtId="0" xfId="0" applyBorder="1" applyFont="1"/>
    <xf borderId="4" fillId="16" fontId="38" numFmtId="166" xfId="0" applyBorder="1" applyFont="1" applyNumberFormat="1"/>
    <xf borderId="4" fillId="16" fontId="38" numFmtId="10" xfId="0" applyBorder="1" applyFont="1" applyNumberFormat="1"/>
    <xf borderId="4" fillId="16" fontId="38" numFmtId="0" xfId="0" applyBorder="1" applyFont="1"/>
    <xf borderId="5" fillId="16" fontId="38" numFmtId="2" xfId="0" applyBorder="1" applyFont="1" applyNumberFormat="1"/>
    <xf borderId="5" fillId="16" fontId="38" numFmtId="166" xfId="0" applyBorder="1" applyFont="1" applyNumberFormat="1"/>
    <xf borderId="5" fillId="16" fontId="38" numFmtId="10" xfId="0" applyBorder="1" applyFont="1" applyNumberFormat="1"/>
    <xf borderId="5" fillId="16" fontId="38" numFmtId="0" xfId="0" applyBorder="1" applyFont="1"/>
    <xf borderId="5" fillId="16" fontId="38" numFmtId="1" xfId="0" applyBorder="1" applyFont="1" applyNumberFormat="1"/>
    <xf borderId="0" fillId="24" fontId="10" numFmtId="0" xfId="0" applyAlignment="1" applyFill="1" applyFont="1">
      <alignment horizontal="center" shrinkToFit="0" vertical="center" wrapText="1"/>
    </xf>
    <xf borderId="0" fillId="24" fontId="39" numFmtId="0" xfId="0" applyAlignment="1" applyFont="1">
      <alignment horizontal="center" shrinkToFit="0" wrapText="1"/>
    </xf>
    <xf borderId="0" fillId="20" fontId="10" numFmtId="164" xfId="0" applyAlignment="1" applyFont="1" applyNumberFormat="1">
      <alignment horizontal="center" readingOrder="0" shrinkToFit="0" vertical="center" wrapText="1"/>
    </xf>
    <xf borderId="0" fillId="24" fontId="10" numFmtId="0" xfId="0" applyAlignment="1" applyFont="1">
      <alignment horizontal="center" readingOrder="0" shrinkToFit="0" vertical="center" wrapText="1"/>
    </xf>
    <xf borderId="0" fillId="25" fontId="10" numFmtId="0" xfId="0" applyAlignment="1" applyFill="1" applyFont="1">
      <alignment horizontal="center" readingOrder="0" shrinkToFit="0" vertical="center" wrapText="1"/>
    </xf>
    <xf borderId="0" fillId="24" fontId="10" numFmtId="49" xfId="0" applyAlignment="1" applyFont="1" applyNumberFormat="1">
      <alignment horizontal="center" shrinkToFit="0" vertical="center" wrapText="1"/>
    </xf>
    <xf borderId="0" fillId="25" fontId="10" numFmtId="49" xfId="0" applyAlignment="1" applyFont="1" applyNumberFormat="1">
      <alignment horizontal="center" shrinkToFit="0" vertical="center" wrapText="1"/>
    </xf>
    <xf borderId="0" fillId="24" fontId="2" numFmtId="0" xfId="0" applyAlignment="1" applyFont="1">
      <alignment horizontal="center" readingOrder="0"/>
    </xf>
    <xf borderId="0" fillId="24" fontId="10" numFmtId="164" xfId="0" applyAlignment="1" applyFont="1" applyNumberFormat="1">
      <alignment horizontal="center" readingOrder="0" shrinkToFit="0" vertical="center" wrapText="1"/>
    </xf>
    <xf borderId="0" fillId="24" fontId="40" numFmtId="164" xfId="0" applyAlignment="1" applyFont="1" applyNumberFormat="1">
      <alignment horizontal="center" readingOrder="0" shrinkToFit="0" vertical="center" wrapText="1"/>
    </xf>
    <xf borderId="0" fillId="24" fontId="40" numFmtId="164" xfId="0" applyAlignment="1" applyFont="1" applyNumberFormat="1">
      <alignment horizontal="center" readingOrder="0" shrinkToFit="0" vertical="center" wrapText="1"/>
    </xf>
    <xf borderId="0" fillId="24" fontId="2" numFmtId="10" xfId="0" applyAlignment="1" applyFont="1" applyNumberFormat="1">
      <alignment horizontal="center"/>
    </xf>
    <xf borderId="0" fillId="24" fontId="40" numFmtId="0" xfId="0" applyAlignment="1" applyFont="1">
      <alignment horizontal="center" readingOrder="0" shrinkToFit="0" vertical="center" wrapText="1"/>
    </xf>
    <xf borderId="0" fillId="24" fontId="40" numFmtId="0" xfId="0" applyAlignment="1" applyFont="1">
      <alignment horizontal="center" shrinkToFit="0" vertical="center" wrapText="1"/>
    </xf>
    <xf borderId="0" fillId="24" fontId="2" numFmtId="164" xfId="0" applyAlignment="1" applyFont="1" applyNumberFormat="1">
      <alignment horizontal="center"/>
    </xf>
    <xf borderId="0" fillId="26" fontId="2" numFmtId="0" xfId="0" applyAlignment="1" applyFill="1" applyFont="1">
      <alignment horizontal="center" readingOrder="0"/>
    </xf>
    <xf borderId="0" fillId="26" fontId="2" numFmtId="0" xfId="0" applyAlignment="1" applyFont="1">
      <alignment horizontal="center"/>
    </xf>
    <xf borderId="0" fillId="26" fontId="2" numFmtId="164" xfId="0" applyAlignment="1" applyFont="1" applyNumberFormat="1">
      <alignment horizontal="center"/>
    </xf>
    <xf borderId="0" fillId="26" fontId="2" numFmtId="164" xfId="0" applyAlignment="1" applyFont="1" applyNumberFormat="1">
      <alignment horizontal="center"/>
    </xf>
    <xf borderId="0" fillId="26" fontId="2" numFmtId="10" xfId="0" applyAlignment="1" applyFont="1" applyNumberFormat="1">
      <alignment horizontal="center"/>
    </xf>
    <xf borderId="0" fillId="0" fontId="4" numFmtId="0" xfId="0" applyAlignment="1" applyFont="1">
      <alignment horizontal="center" readingOrder="0"/>
    </xf>
    <xf borderId="0" fillId="0" fontId="4" numFmtId="164" xfId="0" applyAlignment="1" applyFont="1" applyNumberFormat="1">
      <alignment horizontal="center"/>
    </xf>
    <xf borderId="0" fillId="0" fontId="4" numFmtId="10" xfId="0" applyAlignment="1" applyFont="1" applyNumberFormat="1">
      <alignment horizontal="center"/>
    </xf>
    <xf borderId="0" fillId="27" fontId="8" numFmtId="3" xfId="0" applyAlignment="1" applyFill="1" applyFont="1" applyNumberFormat="1">
      <alignment horizontal="center"/>
    </xf>
    <xf borderId="0" fillId="0" fontId="4" numFmtId="0" xfId="0" applyAlignment="1" applyFont="1">
      <alignment horizontal="center"/>
    </xf>
    <xf borderId="0" fillId="0" fontId="4" numFmtId="3" xfId="0" applyAlignment="1" applyFont="1" applyNumberFormat="1">
      <alignment horizontal="center"/>
    </xf>
    <xf borderId="0" fillId="0" fontId="4" numFmtId="164" xfId="0" applyAlignment="1" applyFont="1" applyNumberFormat="1">
      <alignment horizontal="center"/>
    </xf>
    <xf borderId="0" fillId="22" fontId="4" numFmtId="0" xfId="0" applyAlignment="1" applyFont="1">
      <alignment horizontal="center" readingOrder="0"/>
    </xf>
    <xf borderId="0" fillId="0" fontId="8" numFmtId="0" xfId="0" applyAlignment="1" applyFont="1">
      <alignment horizontal="center"/>
    </xf>
    <xf borderId="0" fillId="22" fontId="4" numFmtId="0" xfId="0" applyAlignment="1" applyFont="1">
      <alignment horizontal="center"/>
    </xf>
    <xf borderId="0" fillId="0" fontId="8" numFmtId="3" xfId="0" applyAlignment="1" applyFont="1" applyNumberFormat="1">
      <alignment horizontal="center"/>
    </xf>
    <xf borderId="0" fillId="28" fontId="4" numFmtId="0" xfId="0" applyAlignment="1" applyFill="1" applyFont="1">
      <alignment horizontal="center" readingOrder="0"/>
    </xf>
    <xf borderId="0" fillId="0" fontId="24" numFmtId="0" xfId="0" applyAlignment="1" applyFont="1">
      <alignment horizontal="center" readingOrder="0"/>
    </xf>
    <xf borderId="0" fillId="0" fontId="8" numFmtId="0" xfId="0" applyAlignment="1" applyFont="1">
      <alignment horizontal="center" readingOrder="0"/>
    </xf>
    <xf borderId="0" fillId="14" fontId="4" numFmtId="0" xfId="0" applyAlignment="1" applyFont="1">
      <alignment horizontal="center" readingOrder="0"/>
    </xf>
    <xf borderId="0" fillId="14" fontId="4" numFmtId="0" xfId="0" applyAlignment="1" applyFont="1">
      <alignment horizontal="center"/>
    </xf>
    <xf borderId="0" fillId="14" fontId="4" numFmtId="2" xfId="0" applyAlignment="1" applyFont="1" applyNumberFormat="1">
      <alignment horizontal="center"/>
    </xf>
    <xf borderId="0" fillId="14" fontId="4" numFmtId="49" xfId="0" applyAlignment="1" applyFont="1" applyNumberFormat="1">
      <alignment horizontal="center" readingOrder="0"/>
    </xf>
    <xf borderId="0" fillId="14" fontId="4" numFmtId="3" xfId="0" applyAlignment="1" applyFont="1" applyNumberFormat="1">
      <alignment horizontal="center"/>
    </xf>
    <xf borderId="0" fillId="7" fontId="4" numFmtId="0" xfId="0" applyAlignment="1" applyFont="1">
      <alignment horizontal="center" readingOrder="0"/>
    </xf>
    <xf borderId="0" fillId="0" fontId="4" numFmtId="3" xfId="0" applyAlignment="1" applyFont="1" applyNumberFormat="1">
      <alignment horizontal="center"/>
    </xf>
    <xf borderId="0" fillId="22" fontId="4" numFmtId="3" xfId="0" applyAlignment="1" applyFont="1" applyNumberFormat="1">
      <alignment horizontal="center"/>
    </xf>
    <xf borderId="0" fillId="22" fontId="4" numFmtId="49" xfId="0" applyAlignment="1" applyFont="1" applyNumberFormat="1">
      <alignment horizontal="center"/>
    </xf>
    <xf borderId="0" fillId="29" fontId="4" numFmtId="0" xfId="0" applyAlignment="1" applyFill="1" applyFont="1">
      <alignment horizontal="center" readingOrder="0"/>
    </xf>
    <xf borderId="0" fillId="27" fontId="8" numFmtId="3" xfId="0" applyAlignment="1" applyFont="1" applyNumberFormat="1">
      <alignment horizontal="center"/>
    </xf>
    <xf borderId="0" fillId="29" fontId="4" numFmtId="3" xfId="0" applyAlignment="1" applyFont="1" applyNumberFormat="1">
      <alignment horizontal="center"/>
    </xf>
    <xf borderId="0" fillId="29" fontId="4" numFmtId="2" xfId="0" applyAlignment="1" applyFont="1" applyNumberFormat="1">
      <alignment horizontal="center"/>
    </xf>
    <xf borderId="0" fillId="29" fontId="4" numFmtId="3" xfId="0" applyAlignment="1" applyFont="1" applyNumberFormat="1">
      <alignment horizontal="center"/>
    </xf>
    <xf borderId="0" fillId="30" fontId="4" numFmtId="2" xfId="0" applyAlignment="1" applyFill="1" applyFont="1" applyNumberFormat="1">
      <alignment horizontal="center"/>
    </xf>
    <xf borderId="0" fillId="31" fontId="4" numFmtId="3" xfId="0" applyAlignment="1" applyFill="1" applyFont="1" applyNumberFormat="1">
      <alignment horizontal="center"/>
    </xf>
    <xf borderId="0" fillId="30" fontId="4" numFmtId="49" xfId="0" applyAlignment="1" applyFont="1" applyNumberFormat="1">
      <alignment horizontal="center" readingOrder="0"/>
    </xf>
    <xf borderId="0" fillId="31" fontId="4" numFmtId="0" xfId="0" applyAlignment="1" applyFont="1">
      <alignment horizontal="center"/>
    </xf>
    <xf borderId="0" fillId="31" fontId="4" numFmtId="3" xfId="0" applyAlignment="1" applyFont="1" applyNumberFormat="1">
      <alignment horizontal="center"/>
    </xf>
    <xf borderId="0" fillId="11" fontId="2" numFmtId="0" xfId="0" applyAlignment="1" applyFont="1">
      <alignment horizontal="center"/>
    </xf>
    <xf borderId="0" fillId="11" fontId="2" numFmtId="0" xfId="0" applyAlignment="1" applyFont="1">
      <alignment horizontal="center" readingOrder="0"/>
    </xf>
    <xf borderId="0" fillId="11" fontId="2" numFmtId="164" xfId="0" applyAlignment="1" applyFont="1" applyNumberFormat="1">
      <alignment horizontal="center"/>
    </xf>
    <xf borderId="0" fillId="11" fontId="2" numFmtId="10" xfId="0" applyAlignment="1" applyFont="1" applyNumberFormat="1">
      <alignment horizontal="center"/>
    </xf>
    <xf borderId="0" fillId="32" fontId="4" numFmtId="0" xfId="0" applyAlignment="1" applyFill="1" applyFont="1">
      <alignment horizontal="center" readingOrder="0"/>
    </xf>
    <xf borderId="0" fillId="0" fontId="4" numFmtId="0" xfId="0" applyAlignment="1" applyFont="1">
      <alignment horizontal="center"/>
    </xf>
    <xf borderId="0" fillId="32" fontId="8" numFmtId="3" xfId="0" applyAlignment="1" applyFont="1" applyNumberFormat="1">
      <alignment horizontal="center"/>
    </xf>
    <xf borderId="0" fillId="28" fontId="24" numFmtId="0" xfId="0" applyAlignment="1" applyFont="1">
      <alignment horizontal="center" readingOrder="0"/>
    </xf>
    <xf borderId="0" fillId="0" fontId="24" numFmtId="0" xfId="0" applyAlignment="1" applyFont="1">
      <alignment horizontal="center"/>
    </xf>
    <xf borderId="0" fillId="0" fontId="24" numFmtId="164" xfId="0" applyAlignment="1" applyFont="1" applyNumberFormat="1">
      <alignment horizontal="center"/>
    </xf>
    <xf borderId="0" fillId="0" fontId="24" numFmtId="10" xfId="0" applyAlignment="1" applyFont="1" applyNumberFormat="1">
      <alignment horizontal="center"/>
    </xf>
    <xf borderId="0" fillId="0" fontId="41" numFmtId="0" xfId="0" applyAlignment="1" applyFont="1">
      <alignment horizontal="center"/>
    </xf>
    <xf borderId="0" fillId="0" fontId="24" numFmtId="164" xfId="0" applyAlignment="1" applyFont="1" applyNumberFormat="1">
      <alignment horizontal="center"/>
    </xf>
    <xf borderId="0" fillId="0" fontId="4" numFmtId="49" xfId="0" applyAlignment="1" applyFont="1" applyNumberFormat="1">
      <alignment horizontal="center" readingOrder="0"/>
    </xf>
    <xf borderId="0" fillId="33" fontId="2" numFmtId="0" xfId="0" applyAlignment="1" applyFill="1" applyFont="1">
      <alignment horizontal="center"/>
    </xf>
    <xf borderId="0" fillId="33" fontId="2" numFmtId="0" xfId="0" applyAlignment="1" applyFont="1">
      <alignment horizontal="center" readingOrder="0"/>
    </xf>
    <xf borderId="0" fillId="33" fontId="2" numFmtId="164" xfId="0" applyAlignment="1" applyFont="1" applyNumberFormat="1">
      <alignment horizontal="center"/>
    </xf>
    <xf borderId="0" fillId="33" fontId="2" numFmtId="164" xfId="0" applyAlignment="1" applyFont="1" applyNumberFormat="1">
      <alignment horizontal="center"/>
    </xf>
    <xf borderId="0" fillId="33" fontId="2" numFmtId="10" xfId="0" applyAlignment="1" applyFont="1" applyNumberFormat="1">
      <alignment horizontal="center"/>
    </xf>
    <xf borderId="0" fillId="19" fontId="2" numFmtId="0" xfId="0" applyAlignment="1" applyFont="1">
      <alignment horizontal="center"/>
    </xf>
    <xf borderId="0" fillId="19" fontId="2" numFmtId="0" xfId="0" applyAlignment="1" applyFont="1">
      <alignment horizontal="center" readingOrder="0"/>
    </xf>
    <xf borderId="0" fillId="19" fontId="2" numFmtId="164" xfId="0" applyAlignment="1" applyFont="1" applyNumberFormat="1">
      <alignment horizontal="center"/>
    </xf>
    <xf borderId="0" fillId="19" fontId="2" numFmtId="164" xfId="0" applyAlignment="1" applyFont="1" applyNumberFormat="1">
      <alignment horizontal="center"/>
    </xf>
    <xf borderId="0" fillId="19" fontId="2" numFmtId="10" xfId="0" applyAlignment="1" applyFont="1" applyNumberFormat="1">
      <alignment horizontal="center"/>
    </xf>
    <xf borderId="0" fillId="4" fontId="4" numFmtId="0" xfId="0" applyAlignment="1" applyFont="1">
      <alignment horizontal="center" readingOrder="0"/>
    </xf>
    <xf borderId="0" fillId="4" fontId="4" numFmtId="0" xfId="0" applyAlignment="1" applyFont="1">
      <alignment horizontal="center"/>
    </xf>
    <xf borderId="0" fillId="4" fontId="4" numFmtId="10" xfId="0" applyAlignment="1" applyFont="1" applyNumberFormat="1">
      <alignment horizontal="center"/>
    </xf>
    <xf borderId="0" fillId="4" fontId="8" numFmtId="3" xfId="0" applyAlignment="1" applyFont="1" applyNumberFormat="1">
      <alignment horizontal="center" readingOrder="0"/>
    </xf>
    <xf borderId="0" fillId="4" fontId="4" numFmtId="0" xfId="0" applyAlignment="1" applyFont="1">
      <alignment horizontal="center"/>
    </xf>
    <xf borderId="0" fillId="4" fontId="4" numFmtId="164" xfId="0" applyAlignment="1" applyFont="1" applyNumberFormat="1">
      <alignment horizontal="center"/>
    </xf>
    <xf borderId="0" fillId="4" fontId="4" numFmtId="3" xfId="0" applyAlignment="1" applyFont="1" applyNumberFormat="1">
      <alignment horizontal="center" readingOrder="0"/>
    </xf>
    <xf borderId="0" fillId="34" fontId="2" numFmtId="0" xfId="0" applyAlignment="1" applyFill="1" applyFont="1">
      <alignment horizontal="center" readingOrder="0" shrinkToFit="0" vertical="center" wrapText="1"/>
    </xf>
    <xf borderId="0" fillId="34" fontId="2" numFmtId="0" xfId="0" applyAlignment="1" applyFont="1">
      <alignment horizontal="center" shrinkToFit="0" vertical="center" wrapText="1"/>
    </xf>
    <xf borderId="0" fillId="35" fontId="2" numFmtId="0" xfId="0" applyAlignment="1" applyFill="1" applyFont="1">
      <alignment horizontal="center" readingOrder="0" shrinkToFit="0" vertical="center" wrapText="1"/>
    </xf>
    <xf borderId="0" fillId="36" fontId="2" numFmtId="0" xfId="0" applyAlignment="1" applyFill="1" applyFont="1">
      <alignment horizontal="center" readingOrder="0" shrinkToFit="0" vertical="center" wrapText="1"/>
    </xf>
    <xf borderId="0" fillId="34" fontId="2" numFmtId="49" xfId="0" applyAlignment="1" applyFont="1" applyNumberFormat="1">
      <alignment horizontal="center" shrinkToFit="0" vertical="center" wrapText="1"/>
    </xf>
    <xf borderId="0" fillId="36" fontId="2" numFmtId="49" xfId="0" applyAlignment="1" applyFont="1" applyNumberFormat="1">
      <alignment horizontal="center" shrinkToFit="0" vertical="center" wrapText="1"/>
    </xf>
    <xf borderId="0" fillId="34" fontId="2" numFmtId="164" xfId="0" applyAlignment="1" applyFont="1" applyNumberFormat="1">
      <alignment horizontal="center" readingOrder="0" shrinkToFit="0" vertical="center" wrapText="1"/>
    </xf>
    <xf borderId="0" fillId="36" fontId="2" numFmtId="164" xfId="0" applyAlignment="1" applyFont="1" applyNumberFormat="1">
      <alignment horizontal="center" readingOrder="0" shrinkToFit="0" vertical="center" wrapText="1"/>
    </xf>
    <xf borderId="0" fillId="34" fontId="2" numFmtId="3" xfId="0" applyAlignment="1" applyFont="1" applyNumberFormat="1">
      <alignment horizontal="center" readingOrder="0" shrinkToFit="0" vertical="center" wrapText="1"/>
    </xf>
    <xf borderId="0" fillId="34" fontId="2" numFmtId="10" xfId="0" applyAlignment="1" applyFont="1" applyNumberFormat="1">
      <alignment horizontal="center" readingOrder="0" shrinkToFit="0" vertical="center" wrapText="1"/>
    </xf>
    <xf borderId="0" fillId="10" fontId="2" numFmtId="164" xfId="0" applyAlignment="1" applyFont="1" applyNumberFormat="1">
      <alignment horizontal="center" readingOrder="0" vertical="center"/>
    </xf>
    <xf borderId="0" fillId="34" fontId="2" numFmtId="0" xfId="0" applyAlignment="1" applyFont="1">
      <alignment horizontal="center" vertical="center"/>
    </xf>
    <xf borderId="0" fillId="34" fontId="2" numFmtId="0" xfId="0" applyAlignment="1" applyFont="1">
      <alignment horizontal="center" readingOrder="0" vertical="center"/>
    </xf>
    <xf borderId="0" fillId="34" fontId="2" numFmtId="164" xfId="0" applyAlignment="1" applyFont="1" applyNumberFormat="1">
      <alignment horizontal="center" readingOrder="0" vertical="center"/>
    </xf>
    <xf borderId="0" fillId="34" fontId="2" numFmtId="10" xfId="0" applyAlignment="1" applyFont="1" applyNumberFormat="1">
      <alignment horizontal="center" vertical="center"/>
    </xf>
    <xf borderId="0" fillId="34" fontId="2" numFmtId="0" xfId="0" applyAlignment="1" applyFont="1">
      <alignment horizontal="center" vertical="center"/>
    </xf>
    <xf borderId="0" fillId="34" fontId="2" numFmtId="164" xfId="0" applyAlignment="1" applyFont="1" applyNumberFormat="1">
      <alignment horizontal="center" vertical="center"/>
    </xf>
    <xf borderId="0" fillId="34" fontId="1" numFmtId="0" xfId="0" applyAlignment="1" applyFont="1">
      <alignment horizontal="center" shrinkToFit="0" vertical="center" wrapText="1"/>
    </xf>
    <xf borderId="0" fillId="8" fontId="42" numFmtId="0" xfId="0" applyAlignment="1" applyFont="1">
      <alignment horizontal="center" readingOrder="0" shrinkToFit="0" vertical="center" wrapText="1"/>
    </xf>
    <xf borderId="0" fillId="8" fontId="43" numFmtId="2" xfId="0" applyAlignment="1" applyFont="1" applyNumberFormat="1">
      <alignment horizontal="center" readingOrder="0" vertical="center"/>
    </xf>
    <xf borderId="0" fillId="8" fontId="43" numFmtId="2" xfId="0" applyAlignment="1" applyFont="1" applyNumberFormat="1">
      <alignment horizontal="center" vertical="center"/>
    </xf>
    <xf borderId="0" fillId="8" fontId="43" numFmtId="0" xfId="0" applyAlignment="1" applyFont="1">
      <alignment horizontal="center" vertical="center"/>
    </xf>
    <xf borderId="0" fillId="8" fontId="43" numFmtId="164" xfId="0" applyAlignment="1" applyFont="1" applyNumberFormat="1">
      <alignment horizontal="center" vertical="center"/>
    </xf>
    <xf borderId="0" fillId="8" fontId="43" numFmtId="10" xfId="0" applyAlignment="1" applyFont="1" applyNumberFormat="1">
      <alignment horizontal="center" vertical="center"/>
    </xf>
    <xf borderId="0" fillId="8" fontId="43" numFmtId="3" xfId="0" applyAlignment="1" applyFont="1" applyNumberFormat="1">
      <alignment horizontal="center" readingOrder="0" vertical="center"/>
    </xf>
    <xf borderId="0" fillId="8" fontId="43" numFmtId="164" xfId="0" applyAlignment="1" applyFont="1" applyNumberFormat="1">
      <alignment horizontal="center" vertical="center"/>
    </xf>
    <xf borderId="0" fillId="8" fontId="43" numFmtId="3" xfId="0" applyAlignment="1" applyFont="1" applyNumberFormat="1">
      <alignment horizontal="center" vertical="center"/>
    </xf>
    <xf borderId="0" fillId="8" fontId="44" numFmtId="0" xfId="0" applyAlignment="1" applyFont="1">
      <alignment horizontal="center" readingOrder="0" shrinkToFit="0" vertical="center" wrapText="1"/>
    </xf>
    <xf borderId="0" fillId="8" fontId="45" numFmtId="0" xfId="0" applyAlignment="1" applyFont="1">
      <alignment horizontal="center" readingOrder="0" shrinkToFit="0" vertical="center" wrapText="1"/>
    </xf>
    <xf borderId="0" fillId="8" fontId="43" numFmtId="3" xfId="0" applyAlignment="1" applyFont="1" applyNumberFormat="1">
      <alignment horizontal="center" vertical="center"/>
    </xf>
    <xf borderId="0" fillId="0" fontId="4" numFmtId="49" xfId="0" applyAlignment="1" applyFont="1" applyNumberFormat="1">
      <alignment readingOrder="0"/>
    </xf>
    <xf borderId="0" fillId="8" fontId="43" numFmtId="0" xfId="0" applyAlignment="1" applyFont="1">
      <alignment horizontal="center" readingOrder="0" vertical="center"/>
    </xf>
    <xf borderId="0" fillId="8" fontId="46" numFmtId="0" xfId="0" applyAlignment="1" applyFont="1">
      <alignment horizontal="center" readingOrder="0" vertical="center"/>
    </xf>
    <xf borderId="0" fillId="0" fontId="8" numFmtId="0" xfId="0" applyAlignment="1" applyFont="1">
      <alignment shrinkToFit="0" vertical="center" wrapText="1"/>
    </xf>
    <xf borderId="0" fillId="0" fontId="47" numFmtId="0" xfId="0" applyAlignment="1" applyFont="1">
      <alignment horizontal="center" shrinkToFit="0" vertical="center" wrapText="1"/>
    </xf>
    <xf borderId="0" fillId="22" fontId="47" numFmtId="0" xfId="0" applyAlignment="1" applyFont="1">
      <alignment horizontal="center" shrinkToFit="0" vertical="center" wrapText="1"/>
    </xf>
    <xf borderId="0" fillId="22" fontId="48" numFmtId="0" xfId="0" applyAlignment="1" applyFont="1">
      <alignment horizontal="center" shrinkToFit="0" vertical="center" wrapText="1"/>
    </xf>
    <xf borderId="0" fillId="0" fontId="48" numFmtId="0" xfId="0" applyAlignment="1" applyFont="1">
      <alignment horizontal="center" shrinkToFit="0" vertical="center" wrapText="1"/>
    </xf>
    <xf borderId="0" fillId="22" fontId="47" numFmtId="0" xfId="0" applyAlignment="1" applyFont="1">
      <alignment horizontal="center" readingOrder="0" shrinkToFit="0" vertical="center" wrapText="1"/>
    </xf>
    <xf borderId="0" fillId="0" fontId="49" numFmtId="0" xfId="0" applyAlignment="1" applyFont="1">
      <alignment horizontal="center" shrinkToFit="0" vertical="center" wrapText="1"/>
    </xf>
    <xf borderId="6" fillId="16" fontId="16" numFmtId="167" xfId="0" applyAlignment="1" applyBorder="1" applyFont="1" applyNumberFormat="1">
      <alignment shrinkToFit="0" vertical="bottom" wrapText="1"/>
    </xf>
    <xf borderId="6" fillId="6" fontId="16" numFmtId="1" xfId="0" applyAlignment="1" applyBorder="1" applyFont="1" applyNumberFormat="1">
      <alignment shrinkToFit="0" vertical="bottom" wrapText="1"/>
    </xf>
    <xf borderId="0" fillId="0" fontId="47" numFmtId="3" xfId="0" applyAlignment="1" applyFont="1" applyNumberFormat="1">
      <alignment horizontal="center" vertical="center"/>
    </xf>
    <xf borderId="6" fillId="16" fontId="16" numFmtId="1" xfId="0" applyAlignment="1" applyBorder="1" applyFont="1" applyNumberFormat="1">
      <alignment shrinkToFit="0" vertical="bottom" wrapText="1"/>
    </xf>
    <xf borderId="6" fillId="16" fontId="16" numFmtId="9" xfId="0" applyAlignment="1" applyBorder="1" applyFont="1" applyNumberFormat="1">
      <alignment shrinkToFit="0" vertical="bottom" wrapText="1"/>
    </xf>
    <xf borderId="0" fillId="0" fontId="32" numFmtId="0" xfId="0" applyAlignment="1" applyFont="1">
      <alignment readingOrder="0" vertical="center"/>
    </xf>
    <xf borderId="0" fillId="0" fontId="4" numFmtId="0" xfId="0" applyAlignment="1" applyFont="1">
      <alignment readingOrder="0"/>
    </xf>
    <xf borderId="0" fillId="0" fontId="8" numFmtId="0" xfId="0" applyAlignment="1" applyFont="1">
      <alignment readingOrder="0"/>
    </xf>
    <xf borderId="0" fillId="0" fontId="4" numFmtId="3" xfId="0" applyAlignment="1" applyFont="1" applyNumberFormat="1">
      <alignment readingOrder="0"/>
    </xf>
    <xf borderId="0" fillId="0" fontId="50" numFmtId="0" xfId="0" applyAlignment="1" applyFont="1">
      <alignment readingOrder="0"/>
    </xf>
    <xf borderId="0" fillId="0" fontId="4" numFmtId="2" xfId="0" applyFont="1" applyNumberFormat="1"/>
    <xf borderId="0" fillId="0" fontId="8" numFmtId="49" xfId="0" applyAlignment="1" applyFont="1" applyNumberFormat="1">
      <alignment readingOrder="0"/>
    </xf>
    <xf borderId="0" fillId="0" fontId="4" numFmtId="49" xfId="0" applyFont="1" applyNumberFormat="1"/>
    <xf borderId="0" fillId="0" fontId="4" numFmtId="3" xfId="0" applyFont="1" applyNumberFormat="1"/>
    <xf borderId="0" fillId="0" fontId="4" numFmtId="0" xfId="0" applyFont="1"/>
    <xf borderId="0" fillId="0" fontId="4" numFmtId="2" xfId="0" applyAlignment="1" applyFont="1" applyNumberFormat="1">
      <alignment readingOrder="0"/>
    </xf>
    <xf borderId="0" fillId="0" fontId="8" numFmtId="49" xfId="0" applyFont="1" applyNumberFormat="1"/>
    <xf borderId="0" fillId="22" fontId="4" numFmtId="0" xfId="0" applyAlignment="1" applyFont="1">
      <alignment readingOrder="0"/>
    </xf>
    <xf borderId="0" fillId="7" fontId="4" numFmtId="0" xfId="0" applyAlignment="1" applyFont="1">
      <alignment readingOrder="0"/>
    </xf>
    <xf borderId="0" fillId="6" fontId="4" numFmtId="49" xfId="0" applyFont="1" applyNumberFormat="1"/>
    <xf borderId="0" fillId="6"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pivotCacheDefinition" Target="pivotCache/pivotCacheDefinition2.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pivotCacheDefinition" Target="pivotCache/pivotCacheDefinition1.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285750</xdr:colOff>
      <xdr:row>0</xdr:row>
      <xdr:rowOff>104775</xdr:rowOff>
    </xdr:from>
    <xdr:ext cx="1200150" cy="2667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5:F1000" sheet="RO_ag"/>
  </cacheSource>
  <cacheFields>
    <cacheField name="Custom event:content_group1" numFmtId="49">
      <sharedItems containsBlank="1">
        <s v="тракторы"/>
        <s v="почвообрабатывающая техника"/>
        <s v="комбайны"/>
        <s v="техника для заготовки сена"/>
        <s v="техника для полива и орошения"/>
        <s v="жатки"/>
        <s v="техника для транспортировки"/>
        <s v="(not set)"/>
        <s v="техника для внесения удобрений"/>
        <s v="лесозаготовительная техника"/>
        <m/>
      </sharedItems>
    </cacheField>
    <cacheField name="Custom event:content_group3" numFmtId="49">
      <sharedItems containsBlank="1">
        <s v="тракторы колесные"/>
        <s v="дисковые бороны"/>
        <s v="стерневые культиваторы"/>
        <s v="зерноуборочные комбайны"/>
        <s v="минитракторы"/>
        <s v="глубокорыхлители"/>
        <s v="плуги"/>
        <s v="пресс-подборщики тюковые"/>
        <s v="опрыскиватели прицепные"/>
        <s v="плуги оборотные"/>
        <s v="роторные косилки"/>
        <s v="жатки кукурузные"/>
        <s v="грабли ворошилки"/>
        <s v="пресс-подборщики рулонные"/>
        <s v="опрыскиватели навесные"/>
        <s v="почвофрезы"/>
        <s v="ротационные бороны"/>
        <s v="опрыскиватели самоходные"/>
        <s v="мульчеры для трактора"/>
        <s v="прицепы тракторные"/>
        <s v="(not set)"/>
        <s v="агрегаты предпосевные"/>
        <s v="разбрасыватели удобрений навесные"/>
        <s v="мульчеры лесные"/>
        <s v="форвардеры"/>
        <s v="катки сельхозтехника"/>
        <s v="культиваторы"/>
        <s v="дождевальные машины"/>
        <m/>
      </sharedItems>
    </cacheField>
    <cacheField name="Event name" numFmtId="49">
      <sharedItems containsBlank="1">
        <s v="sales_full_tel"/>
        <s v="button_messenger"/>
        <s v="send_new_message"/>
        <m/>
      </sharedItems>
    </cacheField>
    <cacheField name="Session source medium" numFmtId="49">
      <sharedItems containsBlank="1">
        <s v="fb / cpc"/>
        <s v="fb / paid"/>
        <s v="ig / cpc"/>
        <m/>
      </sharedItems>
    </cacheField>
    <cacheField name="Session campaign name" numFmtId="49">
      <sharedItems containsBlank="1">
        <s v="RO-Agroline-тракторы_колесные"/>
        <s v="RO-Agroline-rem"/>
        <s v="RO-Agroline-почвообрабатывающая_техника1"/>
        <s v="RO-Agroline-комбайны_жатки"/>
        <s v="RO-Agroline-минитракторы"/>
        <s v="RO-Agroline-почвообрабатывающая_техника2"/>
        <s v="RO-Agroline-лес_сено"/>
        <s v="RO-Agroline-удобрений полив"/>
        <s v="120227265519640573"/>
        <s v="RO-Agronetto-Brand"/>
        <m/>
      </sharedItems>
    </cacheField>
    <cacheField name="Event count" numFmtId="3">
      <sharedItems containsString="0" containsBlank="1" containsNumber="1" containsInteger="1">
        <n v="69.0"/>
        <n v="41.0"/>
        <n v="22.0"/>
        <n v="20.0"/>
        <n v="18.0"/>
        <n v="17.0"/>
        <n v="15.0"/>
        <n v="14.0"/>
        <n v="10.0"/>
        <n v="8.0"/>
        <n v="7.0"/>
        <n v="6.0"/>
        <n v="5.0"/>
        <n v="4.0"/>
        <n v="3.0"/>
        <n v="2.0"/>
        <n v="1.0"/>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5:F1000" sheet="TR_A"/>
  </cacheSource>
  <cacheFields>
    <cacheField name="Custom event:content_group1" numFmtId="49">
      <sharedItems containsBlank="1">
        <s v="цистерны"/>
        <s v="пассажирские микроавтобусы"/>
        <s v="полуприцепы"/>
        <s v="грузовики"/>
        <s v="прицепы"/>
        <s v="автобусы"/>
        <s v="коммунальная техника"/>
        <s v="коммерческие автомобили"/>
        <s v="(not set)"/>
        <m/>
      </sharedItems>
    </cacheField>
    <cacheField name="Custom event:content_group3" numFmtId="49">
      <sharedItems containsBlank="1">
        <s v="прицепы автоцистерны"/>
        <s v="пассажирские микроавтобусы"/>
        <s v="полуприцепы самосвалы"/>
        <s v="самосвалы"/>
        <s v="прицепы самосвалы"/>
        <s v="туристические автобусы"/>
        <s v="полуприцепы бортовые"/>
        <s v="междугородные-пригородные автобусы"/>
        <s v="прицепы низкорамные платформы"/>
        <s v="полуприцепы низкорамные платформы"/>
        <s v="резервуары для топлива"/>
        <s v="машины скорой помощи"/>
        <s v="полуприцепы автовозы"/>
        <s v="цистерны для воды"/>
        <s v="автофургоны &lt; 3.5т"/>
        <s v="грузовики шасси &lt; 3.5т"/>
        <s v="(not set)"/>
        <s v="авторефрижераторы &lt; 3.5т"/>
        <s v="полуприцепы ломовозы"/>
        <s v="полуприцепы автоцистерны"/>
        <s v="химические цистерны"/>
        <s v="цистерны гсм"/>
        <m/>
      </sharedItems>
    </cacheField>
    <cacheField name="Event name" numFmtId="49">
      <sharedItems containsBlank="1">
        <s v="sales_full_tel"/>
        <s v="button_messenger"/>
        <s v="send_new_message"/>
        <m/>
      </sharedItems>
    </cacheField>
    <cacheField name="Session source medium" numFmtId="49">
      <sharedItems containsBlank="1">
        <s v="fb / cpc"/>
        <s v="ig / cpc"/>
        <s v="fb / paid"/>
        <m/>
      </sharedItems>
    </cacheField>
    <cacheField name="Session campaign name" numFmtId="49">
      <sharedItems containsBlank="1">
        <s v="TR-Autoline-цистерны"/>
        <s v="TR-Autoline-автобусы_грузовики"/>
        <s v="TR-Autoline-полуприцепы1"/>
        <s v="TR-Autoline-rem"/>
        <s v="TR-Autoline-полуприцепы_прицепы"/>
        <s v="TR-Autoline-полуприцепы_прицепы_test"/>
        <s v="120230324844850728"/>
        <s v="TR-Autoline-Brand"/>
        <s v="TR-Agriline-rem"/>
        <m/>
      </sharedItems>
    </cacheField>
    <cacheField name="Event count" numFmtId="3">
      <sharedItems containsString="0" containsBlank="1" containsNumber="1" containsInteger="1">
        <n v="120.0"/>
        <n v="114.0"/>
        <n v="80.0"/>
        <n v="69.0"/>
        <n v="60.0"/>
        <n v="55.0"/>
        <n v="53.0"/>
        <n v="45.0"/>
        <n v="40.0"/>
        <n v="38.0"/>
        <n v="36.0"/>
        <n v="34.0"/>
        <n v="29.0"/>
        <n v="20.0"/>
        <n v="18.0"/>
        <n v="16.0"/>
        <n v="15.0"/>
        <n v="14.0"/>
        <n v="11.0"/>
        <n v="7.0"/>
        <n v="6.0"/>
        <n v="5.0"/>
        <n v="4.0"/>
        <n v="3.0"/>
        <n v="2.0"/>
        <n v="1.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RO_ag" cacheId="0" dataCaption="" compact="0" compactData="0">
  <location ref="H2:M15" firstHeaderRow="0" firstDataRow="1" firstDataCol="1"/>
  <pivotFields>
    <pivotField name="Custom event:content_group1" compact="0" numFmtId="49" outline="0" multipleItemSelectionAllowed="1" showAll="0">
      <items>
        <item x="0"/>
        <item x="1"/>
        <item x="2"/>
        <item x="3"/>
        <item x="4"/>
        <item x="5"/>
        <item x="6"/>
        <item x="7"/>
        <item x="8"/>
        <item x="9"/>
        <item x="10"/>
        <item t="default"/>
      </items>
    </pivotField>
    <pivotField name="Custom event:content_group3"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Event name" axis="axisCol" compact="0" numFmtId="49" outline="0" multipleItemSelectionAllowed="1" showAll="0" sortType="ascending">
      <items>
        <item x="3"/>
        <item x="1"/>
        <item x="0"/>
        <item x="2"/>
        <item t="default"/>
      </items>
    </pivotField>
    <pivotField name="Session source medium" compact="0" numFmtId="49" outline="0" multipleItemSelectionAllowed="1" showAll="0">
      <items>
        <item x="0"/>
        <item x="1"/>
        <item x="2"/>
        <item x="3"/>
        <item t="default"/>
      </items>
    </pivotField>
    <pivotField name="Session campaign name" axis="axisRow" compact="0" numFmtId="49" outline="0" multipleItemSelectionAllowed="1" showAll="0" sortType="ascending">
      <items>
        <item x="10"/>
        <item x="8"/>
        <item x="3"/>
        <item x="6"/>
        <item x="4"/>
        <item x="2"/>
        <item x="5"/>
        <item x="0"/>
        <item x="7"/>
        <item x="1"/>
        <item x="9"/>
        <item t="default"/>
      </items>
    </pivotField>
    <pivotField name="Event count" dataField="1" compact="0" numFmtId="3" outline="0" multipleItemSelectionAllowed="1" showAll="0">
      <items>
        <item x="0"/>
        <item x="1"/>
        <item x="2"/>
        <item x="3"/>
        <item x="4"/>
        <item x="5"/>
        <item x="6"/>
        <item x="7"/>
        <item x="8"/>
        <item x="9"/>
        <item x="10"/>
        <item x="11"/>
        <item x="12"/>
        <item x="13"/>
        <item x="14"/>
        <item x="15"/>
        <item x="16"/>
        <item x="17"/>
        <item t="default"/>
      </items>
    </pivotField>
  </pivotFields>
  <rowFields>
    <field x="4"/>
  </rowFields>
  <colFields>
    <field x="2"/>
  </colFields>
  <dataFields>
    <dataField name="SUM of Event count" fld="5" baseField="0"/>
  </dataFields>
</pivotTableDefinition>
</file>

<file path=xl/pivotTables/pivotTable2.xml><?xml version="1.0" encoding="utf-8"?>
<pivotTableDefinition xmlns="http://schemas.openxmlformats.org/spreadsheetml/2006/main" name="TR_A" cacheId="1" dataCaption="" compact="0" compactData="0">
  <location ref="H3:I14" firstHeaderRow="0" firstDataRow="1" firstDataCol="0"/>
  <pivotFields>
    <pivotField name="Custom event:content_group1" compact="0" numFmtId="49" outline="0" multipleItemSelectionAllowed="1" showAll="0">
      <items>
        <item x="0"/>
        <item x="1"/>
        <item x="2"/>
        <item x="3"/>
        <item x="4"/>
        <item x="5"/>
        <item x="6"/>
        <item x="7"/>
        <item x="8"/>
        <item x="9"/>
        <item t="default"/>
      </items>
    </pivotField>
    <pivotField name="Custom event:content_group3" compact="0" numFmtId="4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Event name" compact="0" numFmtId="49" outline="0" multipleItemSelectionAllowed="1" showAll="0">
      <items>
        <item x="0"/>
        <item x="1"/>
        <item x="2"/>
        <item x="3"/>
        <item t="default"/>
      </items>
    </pivotField>
    <pivotField name="Session source medium" compact="0" numFmtId="49" outline="0" multipleItemSelectionAllowed="1" showAll="0">
      <items>
        <item x="0"/>
        <item x="1"/>
        <item x="2"/>
        <item x="3"/>
        <item t="default"/>
      </items>
    </pivotField>
    <pivotField name="Session campaign name" axis="axisRow" compact="0" numFmtId="49" outline="0" multipleItemSelectionAllowed="1" showAll="0" sortType="ascending">
      <items>
        <item x="9"/>
        <item x="6"/>
        <item x="8"/>
        <item x="1"/>
        <item x="4"/>
        <item x="5"/>
        <item x="2"/>
        <item x="0"/>
        <item x="7"/>
        <item x="3"/>
        <item t="default"/>
      </items>
    </pivotField>
    <pivotField name="Event cou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s>
  <rowFields>
    <field x="4"/>
  </rowFields>
  <dataFields>
    <dataField name="SUM of Event count" fld="5"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autoline.sl" TargetMode="External"/><Relationship Id="rId3" Type="http://schemas.openxmlformats.org/officeDocument/2006/relationships/hyperlink" Target="http://forkliftonline.es" TargetMode="External"/><Relationship Id="rId4" Type="http://schemas.openxmlformats.org/officeDocument/2006/relationships/hyperlink" Target="http://forkliftonline.de" TargetMode="External"/><Relationship Id="rId11" Type="http://schemas.openxmlformats.org/officeDocument/2006/relationships/drawing" Target="../drawings/drawing4.xml"/><Relationship Id="rId10" Type="http://schemas.openxmlformats.org/officeDocument/2006/relationships/hyperlink" Target="https://adformatic.com/en/google-analytics-4-add-on-for-google-sheets/" TargetMode="External"/><Relationship Id="rId12" Type="http://schemas.openxmlformats.org/officeDocument/2006/relationships/vmlDrawing" Target="../drawings/vmlDrawing4.vml"/><Relationship Id="rId9" Type="http://schemas.openxmlformats.org/officeDocument/2006/relationships/hyperlink" Target="https://adformatic.com/en/google-analytics-4-add-on-for-google-sheets/" TargetMode="External"/><Relationship Id="rId5" Type="http://schemas.openxmlformats.org/officeDocument/2006/relationships/hyperlink" Target="http://forkliftonline.pl" TargetMode="External"/><Relationship Id="rId6" Type="http://schemas.openxmlformats.org/officeDocument/2006/relationships/hyperlink" Target="http://forkliftonline.com.tr" TargetMode="External"/><Relationship Id="rId7" Type="http://schemas.openxmlformats.org/officeDocument/2006/relationships/hyperlink" Target="http://forkliftonline.com.ua/ua" TargetMode="External"/><Relationship Id="rId8" Type="http://schemas.openxmlformats.org/officeDocument/2006/relationships/hyperlink" Target="http://agronetto.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mda.autoline.com.ua/issues/full/?task=39143" TargetMode="External"/><Relationship Id="rId3" Type="http://schemas.openxmlformats.org/officeDocument/2006/relationships/drawing" Target="../drawings/drawing6.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0.xml"/><Relationship Id="rId3"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1.xml"/><Relationship Id="rId3"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pivotTable" Target="../pivotTables/pivotTable1.xml"/><Relationship Id="rId3" Type="http://schemas.openxmlformats.org/officeDocument/2006/relationships/drawing" Target="../drawings/drawing12.xml"/><Relationship Id="rId4"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5.xml"/><Relationship Id="rId3"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6.xml"/><Relationship Id="rId3"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7.xml"/><Relationship Id="rId3"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8.xml"/><Relationship Id="rId3" Type="http://schemas.openxmlformats.org/officeDocument/2006/relationships/vmlDrawing" Target="../drawings/vmlDrawing16.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9.xml"/><Relationship Id="rId3"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0.xml"/><Relationship Id="rId3"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1.xml"/><Relationship Id="rId3"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2.xml"/><Relationship Id="rId3" Type="http://schemas.openxmlformats.org/officeDocument/2006/relationships/vmlDrawing" Target="../drawings/vmlDrawing20.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3.xml"/><Relationship Id="rId3" Type="http://schemas.openxmlformats.org/officeDocument/2006/relationships/vmlDrawing" Target="../drawings/vmlDrawing21.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4.xml"/><Relationship Id="rId3" Type="http://schemas.openxmlformats.org/officeDocument/2006/relationships/vmlDrawing" Target="../drawings/vmlDrawing22.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5.xml"/><Relationship Id="rId3" Type="http://schemas.openxmlformats.org/officeDocument/2006/relationships/vmlDrawing" Target="../drawings/vmlDrawing23.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6.xml"/><Relationship Id="rId3" Type="http://schemas.openxmlformats.org/officeDocument/2006/relationships/vmlDrawing" Target="../drawings/vmlDrawing24.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7.xml"/><Relationship Id="rId3" Type="http://schemas.openxmlformats.org/officeDocument/2006/relationships/vmlDrawing" Target="../drawings/vmlDrawing25.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8.xml"/><Relationship Id="rId3" Type="http://schemas.openxmlformats.org/officeDocument/2006/relationships/vmlDrawing" Target="../drawings/vmlDrawing26.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29.xml"/><Relationship Id="rId3" Type="http://schemas.openxmlformats.org/officeDocument/2006/relationships/vmlDrawing" Target="../drawings/vmlDrawing27.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30.xml"/><Relationship Id="rId3" Type="http://schemas.openxmlformats.org/officeDocument/2006/relationships/vmlDrawing" Target="../drawings/vmlDrawing28.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31.xml"/><Relationship Id="rId3" Type="http://schemas.openxmlformats.org/officeDocument/2006/relationships/vmlDrawing" Target="../drawings/vmlDrawing29.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drawing32.xml"/><Relationship Id="rId3" Type="http://schemas.openxmlformats.org/officeDocument/2006/relationships/vmlDrawing" Target="../drawings/vmlDrawing30.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drawing33.xml"/><Relationship Id="rId3" Type="http://schemas.openxmlformats.org/officeDocument/2006/relationships/vmlDrawing" Target="../drawings/vmlDrawing31.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drawing34.xml"/><Relationship Id="rId3" Type="http://schemas.openxmlformats.org/officeDocument/2006/relationships/vmlDrawing" Target="../drawings/vmlDrawing32.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drawing" Target="../drawings/drawing35.xml"/><Relationship Id="rId3" Type="http://schemas.openxmlformats.org/officeDocument/2006/relationships/vmlDrawing" Target="../drawings/vmlDrawing33.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drawing" Target="../drawings/drawing36.xml"/><Relationship Id="rId3" Type="http://schemas.openxmlformats.org/officeDocument/2006/relationships/vmlDrawing" Target="../drawings/vmlDrawing34.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drawing" Target="../drawings/drawing37.xml"/><Relationship Id="rId3" Type="http://schemas.openxmlformats.org/officeDocument/2006/relationships/vmlDrawing" Target="../drawings/vmlDrawing35.vml"/></Relationships>
</file>

<file path=xl/worksheets/_rels/sheet38.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38.xml"/><Relationship Id="rId3" Type="http://schemas.openxmlformats.org/officeDocument/2006/relationships/vmlDrawing" Target="../drawings/vmlDrawing36.vml"/></Relationships>
</file>

<file path=xl/worksheets/_rels/sheet39.xml.rels><?xml version="1.0" encoding="UTF-8" standalone="yes"?><Relationships xmlns="http://schemas.openxmlformats.org/package/2006/relationships"><Relationship Id="rId1" Type="http://schemas.openxmlformats.org/officeDocument/2006/relationships/comments" Target="../comments37.xml"/><Relationship Id="rId2" Type="http://schemas.openxmlformats.org/officeDocument/2006/relationships/pivotTable" Target="../pivotTables/pivotTable2.xml"/><Relationship Id="rId3" Type="http://schemas.openxmlformats.org/officeDocument/2006/relationships/drawing" Target="../drawings/drawing39.xml"/><Relationship Id="rId4" Type="http://schemas.openxmlformats.org/officeDocument/2006/relationships/vmlDrawing" Target="../drawings/vmlDrawing37.vml"/></Relationships>
</file>

<file path=xl/worksheets/_rels/sheet40.xml.rels><?xml version="1.0" encoding="UTF-8" standalone="yes"?><Relationships xmlns="http://schemas.openxmlformats.org/package/2006/relationships"><Relationship Id="rId1" Type="http://schemas.openxmlformats.org/officeDocument/2006/relationships/comments" Target="../comments38.xml"/><Relationship Id="rId2" Type="http://schemas.openxmlformats.org/officeDocument/2006/relationships/drawing" Target="../drawings/drawing40.xml"/><Relationship Id="rId3" Type="http://schemas.openxmlformats.org/officeDocument/2006/relationships/vmlDrawing" Target="../drawings/vmlDrawing38.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39.xml"/><Relationship Id="rId2" Type="http://schemas.openxmlformats.org/officeDocument/2006/relationships/drawing" Target="../drawings/drawing41.xml"/><Relationship Id="rId3" Type="http://schemas.openxmlformats.org/officeDocument/2006/relationships/vmlDrawing" Target="../drawings/vmlDrawing39.vml"/></Relationships>
</file>

<file path=xl/worksheets/_rels/sheet42.xml.rels><?xml version="1.0" encoding="UTF-8" standalone="yes"?><Relationships xmlns="http://schemas.openxmlformats.org/package/2006/relationships"><Relationship Id="rId1" Type="http://schemas.openxmlformats.org/officeDocument/2006/relationships/comments" Target="../comments40.xml"/><Relationship Id="rId2" Type="http://schemas.openxmlformats.org/officeDocument/2006/relationships/drawing" Target="../drawings/drawing42.xml"/><Relationship Id="rId3" Type="http://schemas.openxmlformats.org/officeDocument/2006/relationships/vmlDrawing" Target="../drawings/vmlDrawing40.vml"/></Relationships>
</file>

<file path=xl/worksheets/_rels/sheet43.xml.rels><?xml version="1.0" encoding="UTF-8" standalone="yes"?><Relationships xmlns="http://schemas.openxmlformats.org/package/2006/relationships"><Relationship Id="rId1" Type="http://schemas.openxmlformats.org/officeDocument/2006/relationships/comments" Target="../comments41.xml"/><Relationship Id="rId2" Type="http://schemas.openxmlformats.org/officeDocument/2006/relationships/drawing" Target="../drawings/drawing43.xml"/><Relationship Id="rId3" Type="http://schemas.openxmlformats.org/officeDocument/2006/relationships/vmlDrawing" Target="../drawings/vmlDrawing41.vml"/></Relationships>
</file>

<file path=xl/worksheets/_rels/sheet44.xml.rels><?xml version="1.0" encoding="UTF-8" standalone="yes"?>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44.xml"/><Relationship Id="rId3" Type="http://schemas.openxmlformats.org/officeDocument/2006/relationships/vmlDrawing" Target="../drawings/vmlDrawing42.vml"/></Relationships>
</file>

<file path=xl/worksheets/_rels/sheet45.xml.rels><?xml version="1.0" encoding="UTF-8" standalone="yes"?><Relationships xmlns="http://schemas.openxmlformats.org/package/2006/relationships"><Relationship Id="rId1" Type="http://schemas.openxmlformats.org/officeDocument/2006/relationships/comments" Target="../comments43.xml"/><Relationship Id="rId2" Type="http://schemas.openxmlformats.org/officeDocument/2006/relationships/drawing" Target="../drawings/drawing45.xml"/><Relationship Id="rId3" Type="http://schemas.openxmlformats.org/officeDocument/2006/relationships/vmlDrawing" Target="../drawings/vmlDrawing43.vml"/></Relationships>
</file>

<file path=xl/worksheets/_rels/sheet46.xml.rels><?xml version="1.0" encoding="UTF-8" standalone="yes"?><Relationships xmlns="http://schemas.openxmlformats.org/package/2006/relationships"><Relationship Id="rId1" Type="http://schemas.openxmlformats.org/officeDocument/2006/relationships/comments" Target="../comments44.xml"/><Relationship Id="rId2" Type="http://schemas.openxmlformats.org/officeDocument/2006/relationships/drawing" Target="../drawings/drawing46.xml"/><Relationship Id="rId3" Type="http://schemas.openxmlformats.org/officeDocument/2006/relationships/vmlDrawing" Target="../drawings/vmlDrawing44.vml"/></Relationships>
</file>

<file path=xl/worksheets/_rels/sheet47.xml.rels><?xml version="1.0" encoding="UTF-8" standalone="yes"?><Relationships xmlns="http://schemas.openxmlformats.org/package/2006/relationships"><Relationship Id="rId1" Type="http://schemas.openxmlformats.org/officeDocument/2006/relationships/comments" Target="../comments45.xml"/><Relationship Id="rId2" Type="http://schemas.openxmlformats.org/officeDocument/2006/relationships/drawing" Target="../drawings/drawing47.xml"/><Relationship Id="rId3" Type="http://schemas.openxmlformats.org/officeDocument/2006/relationships/vmlDrawing" Target="../drawings/vmlDrawing45.vml"/></Relationships>
</file>

<file path=xl/worksheets/_rels/sheet48.xml.rels><?xml version="1.0" encoding="UTF-8" standalone="yes"?><Relationships xmlns="http://schemas.openxmlformats.org/package/2006/relationships"><Relationship Id="rId1" Type="http://schemas.openxmlformats.org/officeDocument/2006/relationships/comments" Target="../comments46.xml"/><Relationship Id="rId2" Type="http://schemas.openxmlformats.org/officeDocument/2006/relationships/drawing" Target="../drawings/drawing48.xml"/><Relationship Id="rId3" Type="http://schemas.openxmlformats.org/officeDocument/2006/relationships/vmlDrawing" Target="../drawings/vmlDrawing46.vml"/></Relationships>
</file>

<file path=xl/worksheets/_rels/sheet49.xml.rels><?xml version="1.0" encoding="UTF-8" standalone="yes"?><Relationships xmlns="http://schemas.openxmlformats.org/package/2006/relationships"><Relationship Id="rId1" Type="http://schemas.openxmlformats.org/officeDocument/2006/relationships/comments" Target="../comments47.xml"/><Relationship Id="rId2" Type="http://schemas.openxmlformats.org/officeDocument/2006/relationships/drawing" Target="../drawings/drawing49.xml"/><Relationship Id="rId3" Type="http://schemas.openxmlformats.org/officeDocument/2006/relationships/vmlDrawing" Target="../drawings/vmlDrawing47.vml"/></Relationships>
</file>

<file path=xl/worksheets/_rels/sheet50.xml.rels><?xml version="1.0" encoding="UTF-8" standalone="yes"?><Relationships xmlns="http://schemas.openxmlformats.org/package/2006/relationships"><Relationship Id="rId1" Type="http://schemas.openxmlformats.org/officeDocument/2006/relationships/comments" Target="../comments48.xml"/><Relationship Id="rId2" Type="http://schemas.openxmlformats.org/officeDocument/2006/relationships/drawing" Target="../drawings/drawing50.xml"/><Relationship Id="rId3" Type="http://schemas.openxmlformats.org/officeDocument/2006/relationships/vmlDrawing" Target="../drawings/vmlDrawing48.vml"/></Relationships>
</file>

<file path=xl/worksheets/_rels/sheet51.xml.rels><?xml version="1.0" encoding="UTF-8" standalone="yes"?><Relationships xmlns="http://schemas.openxmlformats.org/package/2006/relationships"><Relationship Id="rId1" Type="http://schemas.openxmlformats.org/officeDocument/2006/relationships/comments" Target="../comments49.xml"/><Relationship Id="rId2" Type="http://schemas.openxmlformats.org/officeDocument/2006/relationships/drawing" Target="../drawings/drawing51.xml"/><Relationship Id="rId3" Type="http://schemas.openxmlformats.org/officeDocument/2006/relationships/vmlDrawing" Target="../drawings/vmlDrawing49.vml"/></Relationships>
</file>

<file path=xl/worksheets/_rels/sheet52.xml.rels><?xml version="1.0" encoding="UTF-8" standalone="yes"?><Relationships xmlns="http://schemas.openxmlformats.org/package/2006/relationships"><Relationship Id="rId1" Type="http://schemas.openxmlformats.org/officeDocument/2006/relationships/comments" Target="../comments50.xml"/><Relationship Id="rId2" Type="http://schemas.openxmlformats.org/officeDocument/2006/relationships/drawing" Target="../drawings/drawing52.xml"/><Relationship Id="rId3" Type="http://schemas.openxmlformats.org/officeDocument/2006/relationships/vmlDrawing" Target="../drawings/vmlDrawing50.vml"/></Relationships>
</file>

<file path=xl/worksheets/_rels/sheet53.xml.rels><?xml version="1.0" encoding="UTF-8" standalone="yes"?><Relationships xmlns="http://schemas.openxmlformats.org/package/2006/relationships"><Relationship Id="rId1" Type="http://schemas.openxmlformats.org/officeDocument/2006/relationships/comments" Target="../comments51.xml"/><Relationship Id="rId2" Type="http://schemas.openxmlformats.org/officeDocument/2006/relationships/drawing" Target="../drawings/drawing53.xml"/><Relationship Id="rId3" Type="http://schemas.openxmlformats.org/officeDocument/2006/relationships/vmlDrawing" Target="../drawings/vmlDrawing51.vml"/></Relationships>
</file>

<file path=xl/worksheets/_rels/sheet54.xml.rels><?xml version="1.0" encoding="UTF-8" standalone="yes"?><Relationships xmlns="http://schemas.openxmlformats.org/package/2006/relationships"><Relationship Id="rId1" Type="http://schemas.openxmlformats.org/officeDocument/2006/relationships/comments" Target="../comments52.xml"/><Relationship Id="rId2" Type="http://schemas.openxmlformats.org/officeDocument/2006/relationships/drawing" Target="../drawings/drawing54.xml"/><Relationship Id="rId3" Type="http://schemas.openxmlformats.org/officeDocument/2006/relationships/vmlDrawing" Target="../drawings/vmlDrawing52.vml"/></Relationships>
</file>

<file path=xl/worksheets/_rels/sheet55.xml.rels><?xml version="1.0" encoding="UTF-8" standalone="yes"?><Relationships xmlns="http://schemas.openxmlformats.org/package/2006/relationships"><Relationship Id="rId1" Type="http://schemas.openxmlformats.org/officeDocument/2006/relationships/comments" Target="../comments53.xml"/><Relationship Id="rId2" Type="http://schemas.openxmlformats.org/officeDocument/2006/relationships/drawing" Target="../drawings/drawing55.xml"/><Relationship Id="rId3" Type="http://schemas.openxmlformats.org/officeDocument/2006/relationships/vmlDrawing" Target="../drawings/vmlDrawing5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outlineLevelCol="1" outlineLevelRow="1"/>
  <cols>
    <col collapsed="1" customWidth="1" min="1" max="1" width="17.88"/>
    <col hidden="1" min="2" max="5" width="12.63" outlineLevel="1"/>
    <col collapsed="1" min="6" max="6" width="12.63"/>
    <col hidden="1" min="7" max="8" width="12.63" outlineLevel="1"/>
  </cols>
  <sheetData>
    <row r="1">
      <c r="A1" s="1"/>
      <c r="B1" s="2" t="s">
        <v>0</v>
      </c>
      <c r="C1" s="2" t="s">
        <v>1</v>
      </c>
      <c r="D1" s="2" t="s">
        <v>2</v>
      </c>
      <c r="E1" s="3" t="s">
        <v>3</v>
      </c>
      <c r="F1" s="3" t="s">
        <v>4</v>
      </c>
      <c r="G1" s="4" t="s">
        <v>5</v>
      </c>
      <c r="H1" s="4" t="s">
        <v>6</v>
      </c>
      <c r="I1" s="5" t="s">
        <v>7</v>
      </c>
      <c r="J1" s="6" t="s">
        <v>8</v>
      </c>
      <c r="K1" s="6" t="s">
        <v>9</v>
      </c>
      <c r="L1" s="6" t="s">
        <v>10</v>
      </c>
      <c r="M1" s="5" t="s">
        <v>11</v>
      </c>
      <c r="N1" s="5" t="s">
        <v>12</v>
      </c>
      <c r="O1" s="3" t="s">
        <v>13</v>
      </c>
      <c r="P1" s="7" t="s">
        <v>14</v>
      </c>
      <c r="Q1" s="3" t="s">
        <v>15</v>
      </c>
    </row>
    <row r="2">
      <c r="A2" s="3" t="s">
        <v>16</v>
      </c>
      <c r="B2" s="8">
        <v>0.8573</v>
      </c>
      <c r="C2" s="8">
        <v>0.8736</v>
      </c>
      <c r="D2" s="9"/>
      <c r="E2" s="10"/>
      <c r="F2" s="11">
        <f>SUMIFS(F4:F181,$B4:$B181,"Total")</f>
        <v>8236.106819</v>
      </c>
      <c r="G2" s="11">
        <f>'Итог'!F3</f>
        <v>8236.106819</v>
      </c>
      <c r="H2" s="10">
        <f>'Итог'!I3</f>
        <v>21655</v>
      </c>
      <c r="I2" s="12">
        <f t="shared" ref="I2:N2" si="1">SUMIFS(I4:I181,$B4:$B181,"Total")</f>
        <v>21653</v>
      </c>
      <c r="J2" s="10">
        <f t="shared" si="1"/>
        <v>5229</v>
      </c>
      <c r="K2" s="10">
        <f t="shared" si="1"/>
        <v>8282</v>
      </c>
      <c r="L2" s="10">
        <f t="shared" si="1"/>
        <v>8142</v>
      </c>
      <c r="M2" s="12">
        <f t="shared" si="1"/>
        <v>7110957.151</v>
      </c>
      <c r="N2" s="12">
        <f t="shared" si="1"/>
        <v>810603.7263</v>
      </c>
      <c r="O2" s="13">
        <f t="shared" ref="O2:O18" si="2">iferror(F2/M2*1000,"-")</f>
        <v>1.158227598</v>
      </c>
      <c r="P2" s="14">
        <f t="shared" ref="P2:P18" si="3">iferror(N2/M2,"-")</f>
        <v>0.113993617</v>
      </c>
      <c r="Q2" s="14">
        <f t="shared" ref="Q2:Q18" si="4">iferror(I2/N2,"-")</f>
        <v>0.02671218907</v>
      </c>
    </row>
    <row r="3">
      <c r="A3" s="15"/>
      <c r="B3" s="16"/>
      <c r="C3" s="16"/>
      <c r="D3" s="16"/>
      <c r="E3" s="16"/>
      <c r="F3" s="16"/>
      <c r="G3" s="16"/>
      <c r="H3" s="16"/>
      <c r="I3" s="17"/>
      <c r="J3" s="16"/>
      <c r="K3" s="16"/>
      <c r="L3" s="16"/>
      <c r="M3" s="17"/>
      <c r="N3" s="17"/>
      <c r="O3" s="18" t="str">
        <f t="shared" si="2"/>
        <v>-</v>
      </c>
      <c r="P3" s="19" t="str">
        <f t="shared" si="3"/>
        <v>-</v>
      </c>
      <c r="Q3" s="19" t="str">
        <f t="shared" si="4"/>
        <v>-</v>
      </c>
    </row>
    <row r="4">
      <c r="A4" s="20" t="s">
        <v>17</v>
      </c>
      <c r="B4" s="21" t="s">
        <v>18</v>
      </c>
      <c r="C4" s="22"/>
      <c r="D4" s="22"/>
      <c r="E4" s="23"/>
      <c r="F4" s="24">
        <f>sum(F5:F10)</f>
        <v>667.999587</v>
      </c>
      <c r="G4" s="24">
        <f>'Итог'!F4</f>
        <v>667.999587</v>
      </c>
      <c r="H4" s="25">
        <f>'Итог'!I4</f>
        <v>3864</v>
      </c>
      <c r="I4" s="26">
        <f t="shared" ref="I4:N4" si="5">sum(I5:I10)</f>
        <v>3864</v>
      </c>
      <c r="J4" s="23">
        <f t="shared" si="5"/>
        <v>1603</v>
      </c>
      <c r="K4" s="23">
        <f t="shared" si="5"/>
        <v>116</v>
      </c>
      <c r="L4" s="23">
        <f t="shared" si="5"/>
        <v>2145</v>
      </c>
      <c r="M4" s="26">
        <f t="shared" si="5"/>
        <v>917088.102</v>
      </c>
      <c r="N4" s="26">
        <f t="shared" si="5"/>
        <v>103269.5007</v>
      </c>
      <c r="O4" s="27">
        <f t="shared" si="2"/>
        <v>0.7283919457</v>
      </c>
      <c r="P4" s="28">
        <f t="shared" si="3"/>
        <v>0.1126058668</v>
      </c>
      <c r="Q4" s="28">
        <f t="shared" si="4"/>
        <v>0.03741666197</v>
      </c>
    </row>
    <row r="5">
      <c r="A5" s="29" t="s">
        <v>19</v>
      </c>
      <c r="B5" s="30" t="s">
        <v>20</v>
      </c>
      <c r="C5" s="30" t="s">
        <v>21</v>
      </c>
      <c r="D5" s="30" t="s">
        <v>22</v>
      </c>
      <c r="E5" s="31" t="s">
        <v>21</v>
      </c>
      <c r="F5" s="32">
        <f>SUMIFS(SPEND!N:N,SPEND!$B:$B,$B5,SPEND!$C:$C,$C5,SPEND!$D:$D,$D5)*$B$2</f>
        <v>336.593126</v>
      </c>
      <c r="G5" s="16"/>
      <c r="H5" s="16"/>
      <c r="I5" s="17">
        <f t="shared" ref="I5:I10" si="6">sum(J5:L5)</f>
        <v>1894</v>
      </c>
      <c r="J5" s="16">
        <f>SUMIFS(AF_En_A!$F$16:$F181,AF_En_A!$E$16:$E181,$E5,AF_En_A!$C$16:$C181,J$1)</f>
        <v>822</v>
      </c>
      <c r="K5" s="16">
        <f>SUMIFS(AF_En_A!$F$16:$F181,AF_En_A!$E$16:$E181,$E5,AF_En_A!$C$16:$C181,K$1)</f>
        <v>44</v>
      </c>
      <c r="L5" s="16">
        <f>SUMIFS(AF_En_A!$F$16:$F181,AF_En_A!$E$16:$E181,$E5,AF_En_A!$C$16:$C181,L$1)</f>
        <v>1028</v>
      </c>
      <c r="M5" s="17">
        <f>SUMIFS(SPEND!I:I,SPEND!$B:$B,$B5,SPEND!$C:$C,$C5,SPEND!$D:$D,$D5)*$B$2</f>
        <v>438319.4867</v>
      </c>
      <c r="N5" s="17">
        <f>SUMIFS(SPEND!AD:AD,SPEND!$B:$B,$B5,SPEND!$C:$C,$C5,SPEND!$D:$D,$D5)*$B$2</f>
        <v>45791.8222</v>
      </c>
      <c r="O5" s="18">
        <f t="shared" si="2"/>
        <v>0.7679173211</v>
      </c>
      <c r="P5" s="19">
        <f t="shared" si="3"/>
        <v>0.1044713356</v>
      </c>
      <c r="Q5" s="19">
        <f t="shared" si="4"/>
        <v>0.041361097</v>
      </c>
    </row>
    <row r="6">
      <c r="A6" s="29" t="s">
        <v>23</v>
      </c>
      <c r="B6" s="30" t="s">
        <v>20</v>
      </c>
      <c r="C6" s="30" t="s">
        <v>24</v>
      </c>
      <c r="D6" s="30" t="s">
        <v>25</v>
      </c>
      <c r="E6" s="30" t="s">
        <v>26</v>
      </c>
      <c r="F6" s="32">
        <f>SUMIFS(SPEND!N:N,SPEND!$B:$B,$B6,SPEND!$C:$C,$C6,SPEND!$D:$D,$D6)*$B$2</f>
        <v>284.417848</v>
      </c>
      <c r="G6" s="16"/>
      <c r="H6" s="16"/>
      <c r="I6" s="17">
        <f t="shared" si="6"/>
        <v>1640</v>
      </c>
      <c r="J6" s="16">
        <f>SUMIFS(AF_En_A!$F$16:$F181,AF_En_A!$E$16:$E181,$E6,AF_En_A!$C$16:$C181,J$1)</f>
        <v>722</v>
      </c>
      <c r="K6" s="16">
        <f>SUMIFS(AF_En_A!$F$16:$F181,AF_En_A!$E$16:$E181,$E6,AF_En_A!$C$16:$C181,K$1)</f>
        <v>29</v>
      </c>
      <c r="L6" s="16">
        <f>SUMIFS(AF_En_A!$F$16:$F181,AF_En_A!$E$16:$E181,$E6,AF_En_A!$C$16:$C181,L$1)</f>
        <v>889</v>
      </c>
      <c r="M6" s="17">
        <f>SUMIFS(SPEND!I:I,SPEND!$B:$B,$B6,SPEND!$C:$C,$C6,SPEND!$D:$D,$D6)*$B$2</f>
        <v>396448.0974</v>
      </c>
      <c r="N6" s="17">
        <f>SUMIFS(SPEND!AD:AD,SPEND!$B:$B,$B6,SPEND!$C:$C,$C6,SPEND!$D:$D,$D6)*$B$2</f>
        <v>43922.0509</v>
      </c>
      <c r="O6" s="18">
        <f t="shared" si="2"/>
        <v>0.7174150913</v>
      </c>
      <c r="P6" s="19">
        <f t="shared" si="3"/>
        <v>0.1107889058</v>
      </c>
      <c r="Q6" s="19">
        <f t="shared" si="4"/>
        <v>0.03733887572</v>
      </c>
    </row>
    <row r="7">
      <c r="A7" s="29" t="s">
        <v>27</v>
      </c>
      <c r="B7" s="30" t="s">
        <v>20</v>
      </c>
      <c r="C7" s="30" t="s">
        <v>28</v>
      </c>
      <c r="D7" s="30" t="s">
        <v>25</v>
      </c>
      <c r="E7" s="30" t="s">
        <v>29</v>
      </c>
      <c r="F7" s="32">
        <f>SUMIFS(SPEND!N:N,SPEND!$B:$B,$B7,SPEND!$C:$C,$C7,SPEND!$D:$D,$D7)*$B$2</f>
        <v>46.988613</v>
      </c>
      <c r="G7" s="16"/>
      <c r="H7" s="16"/>
      <c r="I7" s="17">
        <f t="shared" si="6"/>
        <v>313</v>
      </c>
      <c r="J7" s="16">
        <f>SUMIFS(AF_En_A!$F$16:$F181,AF_En_A!$E$16:$E181,$E7,AF_En_A!$C$16:$C181,J$1)</f>
        <v>50</v>
      </c>
      <c r="K7" s="16">
        <f>SUMIFS(AF_En_A!$F$16:$F181,AF_En_A!$E$16:$E181,$E7,AF_En_A!$C$16:$C181,K$1)</f>
        <v>42</v>
      </c>
      <c r="L7" s="16">
        <f>SUMIFS(AF_En_A!$F$16:$F181,AF_En_A!$E$16:$E181,$E7,AF_En_A!$C$16:$C181,L$1)</f>
        <v>221</v>
      </c>
      <c r="M7" s="17">
        <f>SUMIFS(SPEND!I:I,SPEND!$B:$B,$B7,SPEND!$C:$C,$C7,SPEND!$D:$D,$D7)*$B$2</f>
        <v>82320.5179</v>
      </c>
      <c r="N7" s="17">
        <f>SUMIFS(SPEND!AD:AD,SPEND!$B:$B,$B7,SPEND!$C:$C,$C7,SPEND!$D:$D,$D7)*$B$2</f>
        <v>13555.6276</v>
      </c>
      <c r="O7" s="18">
        <f t="shared" si="2"/>
        <v>0.5708007457</v>
      </c>
      <c r="P7" s="19">
        <f t="shared" si="3"/>
        <v>0.1646688814</v>
      </c>
      <c r="Q7" s="19">
        <f t="shared" si="4"/>
        <v>0.02309004122</v>
      </c>
    </row>
    <row r="8">
      <c r="A8" s="33" t="s">
        <v>30</v>
      </c>
      <c r="B8" s="34"/>
      <c r="C8" s="34"/>
      <c r="D8" s="35"/>
      <c r="E8" s="35" t="s">
        <v>20</v>
      </c>
      <c r="F8" s="36">
        <f>SUMIFS(SPEND!N:N,SPEND!$B:$B,$B8,SPEND!$C:$C,$C8,SPEND!$D:$D,$D8)*$B$2</f>
        <v>0</v>
      </c>
      <c r="G8" s="37"/>
      <c r="H8" s="37"/>
      <c r="I8" s="38">
        <f t="shared" si="6"/>
        <v>5</v>
      </c>
      <c r="J8" s="37">
        <f>SUMIFS(AF_En_A!$F$16:$F181,AF_En_A!$E$16:$E181,$E8,AF_En_A!$C$16:$C181,J$1)</f>
        <v>0</v>
      </c>
      <c r="K8" s="37">
        <f>SUMIFS(AF_En_A!$F$16:$F181,AF_En_A!$E$16:$E181,$E8,AF_En_A!$C$16:$C181,K$1)</f>
        <v>1</v>
      </c>
      <c r="L8" s="37">
        <f>SUMIFS(AF_En_A!$F$16:$F181,AF_En_A!$E$16:$E181,$E8,AF_En_A!$C$16:$C181,L$1)</f>
        <v>4</v>
      </c>
      <c r="M8" s="38">
        <f>SUMIFS(SPEND!I:I,SPEND!$B:$B,$B8,SPEND!$C:$C,$C8,SPEND!$D:$D,$D8)*$B$2</f>
        <v>0</v>
      </c>
      <c r="N8" s="38">
        <f>SUMIFS(SPEND!AD:AD,SPEND!$B:$B,$B8,SPEND!$C:$C,$C8,SPEND!$D:$D,$D8)*$B$2</f>
        <v>0</v>
      </c>
      <c r="O8" s="39" t="str">
        <f t="shared" si="2"/>
        <v>-</v>
      </c>
      <c r="P8" s="40" t="str">
        <f t="shared" si="3"/>
        <v>-</v>
      </c>
      <c r="Q8" s="40" t="str">
        <f t="shared" si="4"/>
        <v>-</v>
      </c>
    </row>
    <row r="9">
      <c r="A9" s="33" t="s">
        <v>31</v>
      </c>
      <c r="B9" s="34"/>
      <c r="C9" s="34"/>
      <c r="D9" s="35"/>
      <c r="E9" s="35" t="s">
        <v>32</v>
      </c>
      <c r="F9" s="36">
        <f>SUMIFS(SPEND!N:N,SPEND!$B:$B,$B9,SPEND!$C:$C,$C9,SPEND!$D:$D,$D9)*$B$2</f>
        <v>0</v>
      </c>
      <c r="G9" s="37"/>
      <c r="H9" s="37"/>
      <c r="I9" s="38">
        <f t="shared" si="6"/>
        <v>11</v>
      </c>
      <c r="J9" s="37">
        <f>SUMIFS(AF_En_A!$F$16:$F181,AF_En_A!$E$16:$E181,$E9,AF_En_A!$C$16:$C181,J$1)</f>
        <v>8</v>
      </c>
      <c r="K9" s="37">
        <f>SUMIFS(AF_En_A!$F$16:$F181,AF_En_A!$E$16:$E181,$E9,AF_En_A!$C$16:$C181,K$1)</f>
        <v>0</v>
      </c>
      <c r="L9" s="37">
        <f>SUMIFS(AF_En_A!$F$16:$F181,AF_En_A!$E$16:$E181,$E9,AF_En_A!$C$16:$C181,L$1)</f>
        <v>3</v>
      </c>
      <c r="M9" s="38">
        <f>SUMIFS(SPEND!I:I,SPEND!$B:$B,$B9,SPEND!$C:$C,$C9,SPEND!$D:$D,$D9)*$B$2</f>
        <v>0</v>
      </c>
      <c r="N9" s="38">
        <f>SUMIFS(SPEND!AD:AD,SPEND!$B:$B,$B9,SPEND!$C:$C,$C9,SPEND!$D:$D,$D9)*$B$2</f>
        <v>0</v>
      </c>
      <c r="O9" s="39" t="str">
        <f t="shared" si="2"/>
        <v>-</v>
      </c>
      <c r="P9" s="40" t="str">
        <f t="shared" si="3"/>
        <v>-</v>
      </c>
      <c r="Q9" s="40" t="str">
        <f t="shared" si="4"/>
        <v>-</v>
      </c>
    </row>
    <row r="10">
      <c r="A10" s="33" t="s">
        <v>31</v>
      </c>
      <c r="B10" s="34"/>
      <c r="C10" s="34"/>
      <c r="D10" s="35"/>
      <c r="E10" s="35" t="s">
        <v>33</v>
      </c>
      <c r="F10" s="36">
        <f>SUMIFS(SPEND!N:N,SPEND!$B:$B,$B10,SPEND!$C:$C,$C10,SPEND!$D:$D,$D10)*$B$2</f>
        <v>0</v>
      </c>
      <c r="G10" s="37"/>
      <c r="H10" s="37"/>
      <c r="I10" s="38">
        <f t="shared" si="6"/>
        <v>1</v>
      </c>
      <c r="J10" s="37">
        <f>SUMIFS(AF_En_A!$F$16:$F181,AF_En_A!$E$16:$E181,$E10,AF_En_A!$C$16:$C181,J$1)</f>
        <v>1</v>
      </c>
      <c r="K10" s="37">
        <f>SUMIFS(AF_En_A!$F$16:$F181,AF_En_A!$E$16:$E181,$E10,AF_En_A!$C$16:$C181,K$1)</f>
        <v>0</v>
      </c>
      <c r="L10" s="37">
        <f>SUMIFS(AF_En_A!$F$16:$F181,AF_En_A!$E$16:$E181,$E10,AF_En_A!$C$16:$C181,L$1)</f>
        <v>0</v>
      </c>
      <c r="M10" s="38">
        <f>SUMIFS(SPEND!I:I,SPEND!$B:$B,$B10,SPEND!$C:$C,$C10,SPEND!$D:$D,$D10)*$B$2</f>
        <v>0</v>
      </c>
      <c r="N10" s="38">
        <f>SUMIFS(SPEND!AD:AD,SPEND!$B:$B,$B10,SPEND!$C:$C,$C10,SPEND!$D:$D,$D10)*$B$2</f>
        <v>0</v>
      </c>
      <c r="O10" s="39" t="str">
        <f t="shared" si="2"/>
        <v>-</v>
      </c>
      <c r="P10" s="40" t="str">
        <f t="shared" si="3"/>
        <v>-</v>
      </c>
      <c r="Q10" s="40" t="str">
        <f t="shared" si="4"/>
        <v>-</v>
      </c>
    </row>
    <row r="11">
      <c r="A11" s="15"/>
      <c r="B11" s="41"/>
      <c r="C11" s="41"/>
      <c r="D11" s="41"/>
      <c r="E11" s="16"/>
      <c r="F11" s="16"/>
      <c r="G11" s="16"/>
      <c r="H11" s="16"/>
      <c r="I11" s="17"/>
      <c r="J11" s="16"/>
      <c r="K11" s="16"/>
      <c r="L11" s="16"/>
      <c r="M11" s="17"/>
      <c r="N11" s="17"/>
      <c r="O11" s="18" t="str">
        <f t="shared" si="2"/>
        <v>-</v>
      </c>
      <c r="P11" s="19" t="str">
        <f t="shared" si="3"/>
        <v>-</v>
      </c>
      <c r="Q11" s="19" t="str">
        <f t="shared" si="4"/>
        <v>-</v>
      </c>
    </row>
    <row r="12">
      <c r="A12" s="42" t="s">
        <v>34</v>
      </c>
      <c r="B12" s="21" t="s">
        <v>18</v>
      </c>
      <c r="C12" s="22"/>
      <c r="D12" s="22"/>
      <c r="E12" s="23"/>
      <c r="F12" s="24">
        <f>SUM(F13:F18)</f>
        <v>400.127629</v>
      </c>
      <c r="G12" s="24">
        <f>'Итог'!F5</f>
        <v>400.127629</v>
      </c>
      <c r="H12" s="23">
        <f>'Итог'!I5</f>
        <v>3370</v>
      </c>
      <c r="I12" s="26">
        <f t="shared" ref="I12:N12" si="7">SUM(I13:I18)</f>
        <v>3370</v>
      </c>
      <c r="J12" s="23">
        <f t="shared" si="7"/>
        <v>1343</v>
      </c>
      <c r="K12" s="23">
        <f t="shared" si="7"/>
        <v>207</v>
      </c>
      <c r="L12" s="23">
        <f t="shared" si="7"/>
        <v>1820</v>
      </c>
      <c r="M12" s="26">
        <f t="shared" si="7"/>
        <v>638430.4527</v>
      </c>
      <c r="N12" s="26">
        <f t="shared" si="7"/>
        <v>69064.9453</v>
      </c>
      <c r="O12" s="27">
        <f t="shared" si="2"/>
        <v>0.6267364398</v>
      </c>
      <c r="P12" s="28">
        <f t="shared" si="3"/>
        <v>0.1081792778</v>
      </c>
      <c r="Q12" s="28">
        <f t="shared" si="4"/>
        <v>0.04879465242</v>
      </c>
    </row>
    <row r="13">
      <c r="A13" s="43" t="s">
        <v>35</v>
      </c>
      <c r="B13" s="30" t="s">
        <v>36</v>
      </c>
      <c r="C13" s="30" t="s">
        <v>35</v>
      </c>
      <c r="D13" s="30" t="s">
        <v>25</v>
      </c>
      <c r="E13" s="44" t="s">
        <v>36</v>
      </c>
      <c r="F13" s="32">
        <f>SUMIFS(SPEND!N:N,SPEND!$B:$B,$B13,SPEND!$C:$C,$C13,SPEND!$D:$D,$D13)*$B$2</f>
        <v>213.656306</v>
      </c>
      <c r="G13" s="16"/>
      <c r="H13" s="16"/>
      <c r="I13" s="17">
        <f t="shared" ref="I13:I18" si="8">sum(J13:L13)</f>
        <v>2226</v>
      </c>
      <c r="J13" s="16">
        <f>SUMIFS(Af_FR_A!$F$16:$F181,Af_FR_A!$E$16:$E181,$E13,Af_FR_A!$C$16:$C181,J$1)</f>
        <v>942</v>
      </c>
      <c r="K13" s="16">
        <f>SUMIFS(Af_FR_A!$F$16:$F181,Af_FR_A!$E$16:$E181,$E13,Af_FR_A!$C$16:$C181,K$1)</f>
        <v>130</v>
      </c>
      <c r="L13" s="16">
        <f>SUMIFS(Af_FR_A!$F$16:$F181,Af_FR_A!$E$16:$E181,$E13,Af_FR_A!$C$16:$C181,L$1)</f>
        <v>1154</v>
      </c>
      <c r="M13" s="17">
        <f>SUMIFS(SPEND!I:I,SPEND!$B:$B,$B13,SPEND!$C:$C,$C13,SPEND!$D:$D,$D13)*$B$2</f>
        <v>375865.1817</v>
      </c>
      <c r="N13" s="17">
        <f>SUMIFS(SPEND!AD:AD,SPEND!$B:$B,$B13,SPEND!$C:$C,$C13,SPEND!$D:$D,$D13)*$B$2</f>
        <v>41738.5078</v>
      </c>
      <c r="O13" s="18">
        <f t="shared" si="2"/>
        <v>0.5684386754</v>
      </c>
      <c r="P13" s="19">
        <f t="shared" si="3"/>
        <v>0.1110464864</v>
      </c>
      <c r="Q13" s="19">
        <f t="shared" si="4"/>
        <v>0.05333204557</v>
      </c>
    </row>
    <row r="14">
      <c r="A14" s="43" t="s">
        <v>37</v>
      </c>
      <c r="B14" s="30" t="s">
        <v>36</v>
      </c>
      <c r="C14" s="30" t="s">
        <v>37</v>
      </c>
      <c r="D14" s="30" t="s">
        <v>38</v>
      </c>
      <c r="E14" s="30" t="s">
        <v>39</v>
      </c>
      <c r="F14" s="32">
        <f>SUMIFS(SPEND!N:N,SPEND!$B:$B,$B14,SPEND!$C:$C,$C14,SPEND!$D:$D,$D14)*$B$2</f>
        <v>133.232993</v>
      </c>
      <c r="G14" s="16"/>
      <c r="H14" s="16"/>
      <c r="I14" s="17">
        <f t="shared" si="8"/>
        <v>460</v>
      </c>
      <c r="J14" s="16">
        <f>SUMIFS(Af_FR_A!$F$16:$F181,Af_FR_A!$E$16:$E181,$E14,Af_FR_A!$C$16:$C181,J$1)</f>
        <v>155</v>
      </c>
      <c r="K14" s="16">
        <f>SUMIFS(Af_FR_A!$F$16:$F181,Af_FR_A!$E$16:$E181,$E14,Af_FR_A!$C$16:$C181,K$1)</f>
        <v>42</v>
      </c>
      <c r="L14" s="16">
        <f>SUMIFS(Af_FR_A!$F$16:$F181,Af_FR_A!$E$16:$E181,$E14,Af_FR_A!$C$16:$C181,L$1)</f>
        <v>263</v>
      </c>
      <c r="M14" s="17">
        <f>SUMIFS(SPEND!I:I,SPEND!$B:$B,$B14,SPEND!$C:$C,$C14,SPEND!$D:$D,$D14)*$B$2</f>
        <v>194995.4569</v>
      </c>
      <c r="N14" s="17">
        <f>SUMIFS(SPEND!AD:AD,SPEND!$B:$B,$B14,SPEND!$C:$C,$C14,SPEND!$D:$D,$D14)*$B$2</f>
        <v>13926.8385</v>
      </c>
      <c r="O14" s="18">
        <f t="shared" si="2"/>
        <v>0.6832620366</v>
      </c>
      <c r="P14" s="19">
        <f t="shared" si="3"/>
        <v>0.07142134859</v>
      </c>
      <c r="Q14" s="19">
        <f t="shared" si="4"/>
        <v>0.03302975043</v>
      </c>
    </row>
    <row r="15">
      <c r="A15" s="33" t="s">
        <v>31</v>
      </c>
      <c r="B15" s="35"/>
      <c r="C15" s="35"/>
      <c r="D15" s="35"/>
      <c r="E15" s="45" t="s">
        <v>40</v>
      </c>
      <c r="F15" s="36">
        <f>SUMIFS(SPEND!N:N,SPEND!$B:$B,$B15,SPEND!$C:$C,$C15,SPEND!$D:$D,$D15)*$B$2</f>
        <v>0</v>
      </c>
      <c r="G15" s="37"/>
      <c r="H15" s="37"/>
      <c r="I15" s="38">
        <f t="shared" si="8"/>
        <v>15</v>
      </c>
      <c r="J15" s="37">
        <f>SUMIFS(Af_FR_A!$F$16:$F181,Af_FR_A!$E$16:$E181,$E15,Af_FR_A!$C$16:$C181,J$1)</f>
        <v>8</v>
      </c>
      <c r="K15" s="37">
        <f>SUMIFS(Af_FR_A!$F$16:$F181,Af_FR_A!$E$16:$E181,$E15,Af_FR_A!$C$16:$C181,K$1)</f>
        <v>2</v>
      </c>
      <c r="L15" s="37">
        <f>SUMIFS(Af_FR_A!$F$16:$F181,Af_FR_A!$E$16:$E181,$E15,Af_FR_A!$C$16:$C181,L$1)</f>
        <v>5</v>
      </c>
      <c r="M15" s="38">
        <f>SUMIFS(SPEND!I:I,SPEND!$B:$B,$B15,SPEND!$C:$C,$C15,SPEND!$D:$D,$D15)*$B$2</f>
        <v>0</v>
      </c>
      <c r="N15" s="38">
        <f>SUMIFS(SPEND!AD:AD,SPEND!$B:$B,$B15,SPEND!$C:$C,$C15,SPEND!$D:$D,$D15)*$B$2</f>
        <v>0</v>
      </c>
      <c r="O15" s="39" t="str">
        <f t="shared" si="2"/>
        <v>-</v>
      </c>
      <c r="P15" s="40" t="str">
        <f t="shared" si="3"/>
        <v>-</v>
      </c>
      <c r="Q15" s="40" t="str">
        <f t="shared" si="4"/>
        <v>-</v>
      </c>
    </row>
    <row r="16">
      <c r="A16" s="33" t="s">
        <v>31</v>
      </c>
      <c r="B16" s="35"/>
      <c r="C16" s="35"/>
      <c r="D16" s="35"/>
      <c r="E16" s="45" t="s">
        <v>41</v>
      </c>
      <c r="F16" s="36">
        <f>SUMIFS(SPEND!N:N,SPEND!$B:$B,$B16,SPEND!$C:$C,$C16,SPEND!$D:$D,$D16)*$B$2</f>
        <v>0</v>
      </c>
      <c r="G16" s="37"/>
      <c r="H16" s="37"/>
      <c r="I16" s="38">
        <f t="shared" si="8"/>
        <v>7</v>
      </c>
      <c r="J16" s="37">
        <f>SUMIFS(Af_FR_A!$F$16:$F181,Af_FR_A!$E$16:$E181,$E16,Af_FR_A!$C$16:$C181,J$1)</f>
        <v>5</v>
      </c>
      <c r="K16" s="37">
        <f>SUMIFS(Af_FR_A!$F$16:$F181,Af_FR_A!$E$16:$E181,$E16,Af_FR_A!$C$16:$C181,K$1)</f>
        <v>2</v>
      </c>
      <c r="L16" s="37">
        <f>SUMIFS(Af_FR_A!$F$16:$F181,Af_FR_A!$E$16:$E181,$E16,Af_FR_A!$C$16:$C181,L$1)</f>
        <v>0</v>
      </c>
      <c r="M16" s="38">
        <f>SUMIFS(SPEND!I:I,SPEND!$B:$B,$B16,SPEND!$C:$C,$C16,SPEND!$D:$D,$D16)*$B$2</f>
        <v>0</v>
      </c>
      <c r="N16" s="38">
        <f>SUMIFS(SPEND!AD:AD,SPEND!$B:$B,$B16,SPEND!$C:$C,$C16,SPEND!$D:$D,$D16)*$B$2</f>
        <v>0</v>
      </c>
      <c r="O16" s="39" t="str">
        <f t="shared" si="2"/>
        <v>-</v>
      </c>
      <c r="P16" s="40" t="str">
        <f t="shared" si="3"/>
        <v>-</v>
      </c>
      <c r="Q16" s="40" t="str">
        <f t="shared" si="4"/>
        <v>-</v>
      </c>
    </row>
    <row r="17">
      <c r="A17" s="33" t="s">
        <v>31</v>
      </c>
      <c r="B17" s="35"/>
      <c r="C17" s="35"/>
      <c r="D17" s="35"/>
      <c r="E17" s="45" t="s">
        <v>42</v>
      </c>
      <c r="F17" s="36">
        <f>SUMIFS(SPEND!N:N,SPEND!$B:$B,$B17,SPEND!$C:$C,$C17,SPEND!$D:$D,$D17)*$B$2</f>
        <v>0</v>
      </c>
      <c r="G17" s="37"/>
      <c r="H17" s="37"/>
      <c r="I17" s="38">
        <f t="shared" si="8"/>
        <v>1</v>
      </c>
      <c r="J17" s="37">
        <f>SUMIFS(Af_FR_A!$F$16:$F181,Af_FR_A!$E$16:$E181,$E17,Af_FR_A!$C$16:$C181,J$1)</f>
        <v>0</v>
      </c>
      <c r="K17" s="37">
        <f>SUMIFS(Af_FR_A!$F$16:$F181,Af_FR_A!$E$16:$E181,$E17,Af_FR_A!$C$16:$C181,K$1)</f>
        <v>1</v>
      </c>
      <c r="L17" s="37">
        <f>SUMIFS(Af_FR_A!$F$16:$F181,Af_FR_A!$E$16:$E181,$E17,Af_FR_A!$C$16:$C181,L$1)</f>
        <v>0</v>
      </c>
      <c r="M17" s="38">
        <f>SUMIFS(SPEND!I:I,SPEND!$B:$B,$B17,SPEND!$C:$C,$C17,SPEND!$D:$D,$D17)*$B$2</f>
        <v>0</v>
      </c>
      <c r="N17" s="38">
        <f>SUMIFS(SPEND!AD:AD,SPEND!$B:$B,$B17,SPEND!$C:$C,$C17,SPEND!$D:$D,$D17)*$B$2</f>
        <v>0</v>
      </c>
      <c r="O17" s="39" t="str">
        <f t="shared" si="2"/>
        <v>-</v>
      </c>
      <c r="P17" s="40" t="str">
        <f t="shared" si="3"/>
        <v>-</v>
      </c>
      <c r="Q17" s="40" t="str">
        <f t="shared" si="4"/>
        <v>-</v>
      </c>
    </row>
    <row r="18">
      <c r="A18" s="43" t="s">
        <v>43</v>
      </c>
      <c r="B18" s="30" t="s">
        <v>36</v>
      </c>
      <c r="C18" s="30" t="s">
        <v>43</v>
      </c>
      <c r="D18" s="30" t="s">
        <v>25</v>
      </c>
      <c r="E18" s="30" t="s">
        <v>44</v>
      </c>
      <c r="F18" s="32">
        <f>SUMIFS(SPEND!N:N,SPEND!$B:$B,$B18,SPEND!$C:$C,$C18,SPEND!$D:$D,$D18)*$B$2</f>
        <v>53.23833</v>
      </c>
      <c r="G18" s="16"/>
      <c r="H18" s="16"/>
      <c r="I18" s="17">
        <f t="shared" si="8"/>
        <v>661</v>
      </c>
      <c r="J18" s="16">
        <f>SUMIFS(Af_FR_A!$F$16:$F181,Af_FR_A!$E$16:$E181,$E18,Af_FR_A!$C$16:$C181,J$1)</f>
        <v>233</v>
      </c>
      <c r="K18" s="16">
        <f>SUMIFS(Af_FR_A!$F$16:$F181,Af_FR_A!$E$16:$E181,$E18,Af_FR_A!$C$16:$C181,K$1)</f>
        <v>30</v>
      </c>
      <c r="L18" s="16">
        <f>SUMIFS(Af_FR_A!$F$16:$F181,Af_FR_A!$E$16:$E181,$E18,Af_FR_A!$C$16:$C181,L$1)</f>
        <v>398</v>
      </c>
      <c r="M18" s="17">
        <f>SUMIFS(SPEND!I:I,SPEND!$B:$B,$B18,SPEND!$C:$C,$C18,SPEND!$D:$D,$D18)*$B$2</f>
        <v>67569.8141</v>
      </c>
      <c r="N18" s="17">
        <f>SUMIFS(SPEND!AD:AD,SPEND!$B:$B,$B18,SPEND!$C:$C,$C18,SPEND!$D:$D,$D18)*$B$2</f>
        <v>13399.599</v>
      </c>
      <c r="O18" s="18">
        <f t="shared" si="2"/>
        <v>0.7879010873</v>
      </c>
      <c r="P18" s="19">
        <f t="shared" si="3"/>
        <v>0.1983074717</v>
      </c>
      <c r="Q18" s="19">
        <f t="shared" si="4"/>
        <v>0.04932983442</v>
      </c>
    </row>
    <row r="19">
      <c r="A19" s="15"/>
      <c r="B19" s="30"/>
      <c r="C19" s="30"/>
      <c r="D19" s="30"/>
      <c r="E19" s="46"/>
      <c r="F19" s="16"/>
      <c r="G19" s="16"/>
      <c r="H19" s="16"/>
      <c r="I19" s="17"/>
      <c r="J19" s="16"/>
      <c r="K19" s="16"/>
      <c r="L19" s="16"/>
      <c r="M19" s="17"/>
      <c r="N19" s="17"/>
      <c r="O19" s="18"/>
      <c r="P19" s="19"/>
      <c r="Q19" s="19"/>
    </row>
    <row r="20">
      <c r="A20" s="47" t="s">
        <v>45</v>
      </c>
      <c r="B20" s="21" t="s">
        <v>18</v>
      </c>
      <c r="C20" s="22"/>
      <c r="D20" s="22"/>
      <c r="E20" s="23"/>
      <c r="F20" s="24">
        <f>SUM(F21:F22)</f>
        <v>266.337391</v>
      </c>
      <c r="G20" s="24">
        <f>'Итог'!F6</f>
        <v>266.337391</v>
      </c>
      <c r="H20" s="25">
        <f>'Итог'!I6</f>
        <v>2009</v>
      </c>
      <c r="I20" s="26">
        <f t="shared" ref="I20:L20" si="9">SUM(I21:I23)</f>
        <v>2009</v>
      </c>
      <c r="J20" s="23">
        <f t="shared" si="9"/>
        <v>625</v>
      </c>
      <c r="K20" s="23">
        <f t="shared" si="9"/>
        <v>239</v>
      </c>
      <c r="L20" s="23">
        <f t="shared" si="9"/>
        <v>1145</v>
      </c>
      <c r="M20" s="26">
        <f t="shared" ref="M20:N20" si="10">SUM(M21:M22)</f>
        <v>709340.3076</v>
      </c>
      <c r="N20" s="26">
        <f t="shared" si="10"/>
        <v>85104.171</v>
      </c>
      <c r="O20" s="27">
        <f t="shared" ref="O20:O23" si="11">iferror(F20/M20*1000,"-")</f>
        <v>0.3754719535</v>
      </c>
      <c r="P20" s="28">
        <f t="shared" ref="P20:P23" si="12">iferror(N20/M20,"-")</f>
        <v>0.1199765051</v>
      </c>
      <c r="Q20" s="28">
        <f t="shared" ref="Q20:Q23" si="13">iferror(I20/N20,"-")</f>
        <v>0.02360636355</v>
      </c>
    </row>
    <row r="21">
      <c r="A21" s="43" t="s">
        <v>35</v>
      </c>
      <c r="B21" s="30" t="s">
        <v>46</v>
      </c>
      <c r="C21" s="30" t="s">
        <v>35</v>
      </c>
      <c r="D21" s="30" t="s">
        <v>25</v>
      </c>
      <c r="E21" s="30" t="s">
        <v>46</v>
      </c>
      <c r="F21" s="32">
        <f>SUMIFS(SPEND!N:N,SPEND!$B:$B,$B21,SPEND!$C:$C,$C21,SPEND!$D:$D,$D21)*$B$2</f>
        <v>239.812529</v>
      </c>
      <c r="G21" s="16"/>
      <c r="H21" s="16"/>
      <c r="I21" s="17">
        <f t="shared" ref="I21:I23" si="14">sum(J21:L21)</f>
        <v>1781</v>
      </c>
      <c r="J21" s="16">
        <f>SUMIFS(AR_A!$F$16:$F181,AR_A!$E$16:$E181,$E21,AR_A!$C$16:$C181,J$1)</f>
        <v>564</v>
      </c>
      <c r="K21" s="16">
        <f>SUMIFS(AR_A!$F$16:$F181,AR_A!$E$16:$E181,$E21,AR_A!$C$16:$C181,K$1)</f>
        <v>214</v>
      </c>
      <c r="L21" s="16">
        <f>SUMIFS(AR_A!$F$16:$F181,AR_A!$E$16:$E181,$E21,AR_A!$C$16:$C181,L$1)</f>
        <v>1003</v>
      </c>
      <c r="M21" s="17">
        <f>SUMIFS(SPEND!I:I,SPEND!$B:$B,$B21,SPEND!$C:$C,$C21,SPEND!$D:$D,$D21)*$B$2</f>
        <v>668272.2084</v>
      </c>
      <c r="N21" s="17">
        <f>SUMIFS(SPEND!AD:AD,SPEND!$B:$B,$B21,SPEND!$C:$C,$C21,SPEND!$D:$D,$D21)*$B$2</f>
        <v>78532.1092</v>
      </c>
      <c r="O21" s="18">
        <f t="shared" si="11"/>
        <v>0.3588545595</v>
      </c>
      <c r="P21" s="19">
        <f t="shared" si="12"/>
        <v>0.1175151506</v>
      </c>
      <c r="Q21" s="19">
        <f t="shared" si="13"/>
        <v>0.02267862175</v>
      </c>
    </row>
    <row r="22">
      <c r="A22" s="43" t="s">
        <v>43</v>
      </c>
      <c r="B22" s="30" t="s">
        <v>46</v>
      </c>
      <c r="C22" s="30" t="s">
        <v>43</v>
      </c>
      <c r="D22" s="30" t="s">
        <v>25</v>
      </c>
      <c r="E22" s="30" t="s">
        <v>47</v>
      </c>
      <c r="F22" s="32">
        <f>SUMIFS(SPEND!N:N,SPEND!$B:$B,$B22,SPEND!$C:$C,$C22,SPEND!$D:$D,$D22)*$B$2</f>
        <v>26.524862</v>
      </c>
      <c r="G22" s="16"/>
      <c r="H22" s="16"/>
      <c r="I22" s="17">
        <f t="shared" si="14"/>
        <v>208</v>
      </c>
      <c r="J22" s="16">
        <f>SUMIFS(AR_A!$F$16:$F181,AR_A!$E$16:$E181,$E22,AR_A!$C$16:$C181,J$1)</f>
        <v>54</v>
      </c>
      <c r="K22" s="16">
        <f>SUMIFS(AR_A!$F$16:$F181,AR_A!$E$16:$E181,$E22,AR_A!$C$16:$C181,K$1)</f>
        <v>25</v>
      </c>
      <c r="L22" s="16">
        <f>SUMIFS(AR_A!$F$16:$F181,AR_A!$E$16:$E181,$E22,AR_A!$C$16:$C181,L$1)</f>
        <v>129</v>
      </c>
      <c r="M22" s="17">
        <f>SUMIFS(SPEND!I:I,SPEND!$B:$B,$B22,SPEND!$C:$C,$C22,SPEND!$D:$D,$D22)*$B$2</f>
        <v>41068.0992</v>
      </c>
      <c r="N22" s="17">
        <f>SUMIFS(SPEND!AD:AD,SPEND!$B:$B,$B22,SPEND!$C:$C,$C22,SPEND!$D:$D,$D22)*$B$2</f>
        <v>6572.0618</v>
      </c>
      <c r="O22" s="18">
        <f t="shared" si="11"/>
        <v>0.6458750835</v>
      </c>
      <c r="P22" s="19">
        <f t="shared" si="12"/>
        <v>0.1600283901</v>
      </c>
      <c r="Q22" s="19">
        <f t="shared" si="13"/>
        <v>0.03164912418</v>
      </c>
    </row>
    <row r="23">
      <c r="A23" s="33" t="s">
        <v>31</v>
      </c>
      <c r="B23" s="34"/>
      <c r="C23" s="34"/>
      <c r="D23" s="35"/>
      <c r="E23" s="48" t="s">
        <v>48</v>
      </c>
      <c r="F23" s="36">
        <f>SUMIFS(SPEND!N:N,SPEND!$B:$B,$B23,SPEND!$C:$C,$C23,SPEND!$D:$D,$D23)*$B$2</f>
        <v>0</v>
      </c>
      <c r="G23" s="37"/>
      <c r="H23" s="37"/>
      <c r="I23" s="38">
        <f t="shared" si="14"/>
        <v>20</v>
      </c>
      <c r="J23" s="37">
        <f>SUMIFS(AR_A!$F$16:$F181,AR_A!$E$16:$E181,$E23,AR_A!$C$16:$C181,J$1)</f>
        <v>7</v>
      </c>
      <c r="K23" s="37">
        <f>SUMIFS(AR_A!$F$16:$F181,AR_A!$E$16:$E181,$E23,AR_A!$C$16:$C181,K$1)</f>
        <v>0</v>
      </c>
      <c r="L23" s="37">
        <f>SUMIFS(AR_A!$F$16:$F181,AR_A!$E$16:$E181,$E23,AR_A!$C$16:$C181,L$1)</f>
        <v>13</v>
      </c>
      <c r="M23" s="38">
        <f>SUMIFS(SPEND!I:I,SPEND!$B:$B,$B23,SPEND!$C:$C,$C23,SPEND!$D:$D,$D23)*$B$2</f>
        <v>0</v>
      </c>
      <c r="N23" s="38">
        <f>SUMIFS(SPEND!AD:AD,SPEND!$B:$B,$B23,SPEND!$C:$C,$C23,SPEND!$D:$D,$D23)*$B$2</f>
        <v>0</v>
      </c>
      <c r="O23" s="39" t="str">
        <f t="shared" si="11"/>
        <v>-</v>
      </c>
      <c r="P23" s="40" t="str">
        <f t="shared" si="12"/>
        <v>-</v>
      </c>
      <c r="Q23" s="40" t="str">
        <f t="shared" si="13"/>
        <v>-</v>
      </c>
    </row>
    <row r="24">
      <c r="A24" s="15"/>
      <c r="B24" s="16"/>
      <c r="C24" s="16"/>
      <c r="D24" s="16"/>
      <c r="E24" s="16"/>
      <c r="F24" s="16"/>
      <c r="G24" s="16"/>
      <c r="H24" s="16"/>
      <c r="I24" s="17"/>
      <c r="J24" s="16"/>
      <c r="K24" s="16"/>
      <c r="L24" s="16"/>
      <c r="M24" s="17"/>
      <c r="N24" s="17"/>
      <c r="O24" s="16"/>
      <c r="P24" s="19"/>
      <c r="Q24" s="16"/>
    </row>
    <row r="25" collapsed="1">
      <c r="A25" s="47" t="s">
        <v>49</v>
      </c>
      <c r="B25" s="21" t="s">
        <v>18</v>
      </c>
      <c r="C25" s="22"/>
      <c r="D25" s="22"/>
      <c r="E25" s="23"/>
      <c r="F25" s="24">
        <f>SUM(F26:F32)</f>
        <v>15.131345</v>
      </c>
      <c r="G25" s="24">
        <f>'Итог'!F7</f>
        <v>15.131345</v>
      </c>
      <c r="H25" s="23">
        <f>'Итог'!I7</f>
        <v>37</v>
      </c>
      <c r="I25" s="26">
        <f t="shared" ref="I25:N25" si="15">SUM(I26:I32)</f>
        <v>37</v>
      </c>
      <c r="J25" s="23">
        <f t="shared" si="15"/>
        <v>8</v>
      </c>
      <c r="K25" s="23">
        <f t="shared" si="15"/>
        <v>0</v>
      </c>
      <c r="L25" s="23">
        <f t="shared" si="15"/>
        <v>29</v>
      </c>
      <c r="M25" s="26">
        <f t="shared" si="15"/>
        <v>25785.8694</v>
      </c>
      <c r="N25" s="26">
        <f t="shared" si="15"/>
        <v>1189.9324</v>
      </c>
      <c r="O25" s="27">
        <f t="shared" ref="O25:O30" si="16">iferror(F25/M25*1000,"-")</f>
        <v>0.5868076335</v>
      </c>
      <c r="P25" s="28">
        <f t="shared" ref="P25:P30" si="17">iferror(N25/M25,"-")</f>
        <v>0.04614668528</v>
      </c>
      <c r="Q25" s="28">
        <f t="shared" ref="Q25:Q30" si="18">iferror(I25/N25,"-")</f>
        <v>0.03109420333</v>
      </c>
    </row>
    <row r="26" hidden="1" outlineLevel="1">
      <c r="A26" s="49" t="str">
        <f t="shared" ref="A26:A30" si="19">D26</f>
        <v>Rem-Anema-Autoline-Гана</v>
      </c>
      <c r="B26" s="50" t="s">
        <v>50</v>
      </c>
      <c r="C26" s="50" t="s">
        <v>51</v>
      </c>
      <c r="D26" s="50" t="s">
        <v>52</v>
      </c>
      <c r="E26" s="51" t="s">
        <v>50</v>
      </c>
      <c r="F26" s="32">
        <f>SUMIFS(SPEND!N:N,SPEND!$B:$B,$B26,SPEND!$C:$C,$C26,SPEND!$D:$D,$D26)*$B$2</f>
        <v>2.186115</v>
      </c>
      <c r="G26" s="16"/>
      <c r="H26" s="16"/>
      <c r="I26" s="17"/>
      <c r="J26" s="16"/>
      <c r="K26" s="16"/>
      <c r="L26" s="16"/>
      <c r="M26" s="17">
        <f>SUMIFS(SPEND!I:I,SPEND!$B:$B,$B26,SPEND!$C:$C,$C26,SPEND!$D:$D,$D26)*$B$2</f>
        <v>2451.0207</v>
      </c>
      <c r="N26" s="17">
        <f>SUMIFS(SPEND!AD:AD,SPEND!$B:$B,$B26,SPEND!$C:$C,$C26,SPEND!$D:$D,$D26)*$B$2</f>
        <v>182.6049</v>
      </c>
      <c r="O26" s="18">
        <f t="shared" si="16"/>
        <v>0.8919202518</v>
      </c>
      <c r="P26" s="19">
        <f t="shared" si="17"/>
        <v>0.07450157398</v>
      </c>
      <c r="Q26" s="19">
        <f t="shared" si="18"/>
        <v>0</v>
      </c>
    </row>
    <row r="27" hidden="1" outlineLevel="1">
      <c r="A27" s="49" t="str">
        <f t="shared" si="19"/>
        <v>Гана-Anema-Autoline-interests</v>
      </c>
      <c r="B27" s="50" t="s">
        <v>50</v>
      </c>
      <c r="C27" s="50" t="s">
        <v>53</v>
      </c>
      <c r="D27" s="50" t="s">
        <v>53</v>
      </c>
      <c r="E27" s="51" t="s">
        <v>50</v>
      </c>
      <c r="F27" s="32">
        <f>SUMIFS(SPEND!N:N,SPEND!$B:$B,$B27,SPEND!$C:$C,$C27,SPEND!$D:$D,$D27)*$B$2</f>
        <v>5.983954</v>
      </c>
      <c r="G27" s="16"/>
      <c r="H27" s="16"/>
      <c r="I27" s="17">
        <f>sum(J27:L27)</f>
        <v>12</v>
      </c>
      <c r="J27" s="16">
        <f>SUMIFS(GH_A!$F$16:$F181,GH_A!$E$16:$E181,$E27,GH_A!$C$16:$C181,J$1)</f>
        <v>0</v>
      </c>
      <c r="K27" s="16">
        <f>SUMIFS(GH_A!$F$16:$F181,GH_A!$E$16:$E181,$E27,GH_A!$C$16:$C181,K$1)</f>
        <v>0</v>
      </c>
      <c r="L27" s="16">
        <f>SUMIFS(GH_A!$F$16:$F181,GH_A!$E$16:$E181,$E27,GH_A!$C$16:$C181,L$1)</f>
        <v>12</v>
      </c>
      <c r="M27" s="17">
        <f>SUMIFS(SPEND!I:I,SPEND!$B:$B,$B27,SPEND!$C:$C,$C27,SPEND!$D:$D,$D27)*$B$2</f>
        <v>7878.587</v>
      </c>
      <c r="N27" s="17">
        <f>SUMIFS(SPEND!AD:AD,SPEND!$B:$B,$B27,SPEND!$C:$C,$C27,SPEND!$D:$D,$D27)*$B$2</f>
        <v>306.9134</v>
      </c>
      <c r="O27" s="18">
        <f t="shared" si="16"/>
        <v>0.7595212187</v>
      </c>
      <c r="P27" s="19">
        <f t="shared" si="17"/>
        <v>0.03895538629</v>
      </c>
      <c r="Q27" s="19">
        <f t="shared" si="18"/>
        <v>0.03909897711</v>
      </c>
    </row>
    <row r="28" hidden="1" outlineLevel="1">
      <c r="A28" s="49" t="str">
        <f t="shared" si="19"/>
        <v>Rem-Anema-Autoline-Нигерия</v>
      </c>
      <c r="B28" s="50" t="s">
        <v>50</v>
      </c>
      <c r="C28" s="50" t="s">
        <v>51</v>
      </c>
      <c r="D28" s="50" t="s">
        <v>54</v>
      </c>
      <c r="E28" s="51" t="s">
        <v>50</v>
      </c>
      <c r="F28" s="32">
        <f>SUMIFS(SPEND!N:N,SPEND!$B:$B,$B28,SPEND!$C:$C,$C28,SPEND!$D:$D,$D28)*$B$2</f>
        <v>0.960176</v>
      </c>
      <c r="G28" s="16"/>
      <c r="H28" s="16"/>
      <c r="I28" s="17"/>
      <c r="J28" s="16"/>
      <c r="K28" s="16"/>
      <c r="L28" s="16"/>
      <c r="M28" s="17">
        <f>SUMIFS(SPEND!I:I,SPEND!$B:$B,$B28,SPEND!$C:$C,$C28,SPEND!$D:$D,$D28)*$B$2</f>
        <v>991.8961</v>
      </c>
      <c r="N28" s="17">
        <f>SUMIFS(SPEND!AD:AD,SPEND!$B:$B,$B28,SPEND!$C:$C,$C28,SPEND!$D:$D,$D28)*$B$2</f>
        <v>89.1592</v>
      </c>
      <c r="O28" s="18">
        <f t="shared" si="16"/>
        <v>0.9680207433</v>
      </c>
      <c r="P28" s="19">
        <f t="shared" si="17"/>
        <v>0.08988764045</v>
      </c>
      <c r="Q28" s="19">
        <f t="shared" si="18"/>
        <v>0</v>
      </c>
    </row>
    <row r="29" hidden="1" outlineLevel="1">
      <c r="A29" s="49" t="str">
        <f t="shared" si="19"/>
        <v>Сьерра Леоне-Anema-Autoline-interests</v>
      </c>
      <c r="B29" s="50" t="s">
        <v>50</v>
      </c>
      <c r="C29" s="50" t="s">
        <v>55</v>
      </c>
      <c r="D29" s="50" t="s">
        <v>55</v>
      </c>
      <c r="E29" s="51" t="s">
        <v>50</v>
      </c>
      <c r="F29" s="32">
        <f>SUMIFS(SPEND!N:N,SPEND!$B:$B,$B29,SPEND!$C:$C,$C29,SPEND!$D:$D,$D29)*$B$2</f>
        <v>0</v>
      </c>
      <c r="G29" s="16"/>
      <c r="H29" s="16"/>
      <c r="I29" s="17">
        <f>sum(J29:L29)</f>
        <v>0</v>
      </c>
      <c r="J29" s="16">
        <f>SUMIFS(SL_A!$F$16:$F181,SL_A!$E$16:$E181,$E29,SL_A!$C$16:$C181,J$1)</f>
        <v>0</v>
      </c>
      <c r="K29" s="16">
        <f>SUMIFS(SL_A!$F$16:$F181,SL_A!$E$16:$E181,$E29,SL_A!$C$16:$C181,K$1)</f>
        <v>0</v>
      </c>
      <c r="L29" s="16">
        <f>SUMIFS(SL_A!$F$16:$F181,SL_A!$E$16:$E181,$E29,SL_A!$C$16:$C181,L$1)</f>
        <v>0</v>
      </c>
      <c r="M29" s="17">
        <f>SUMIFS(SPEND!I:I,SPEND!$B:$B,$B29,SPEND!$C:$C,$C29,SPEND!$D:$D,$D29)*$B$2</f>
        <v>0</v>
      </c>
      <c r="N29" s="17">
        <f>SUMIFS(SPEND!AD:AD,SPEND!$B:$B,$B29,SPEND!$C:$C,$C29,SPEND!$D:$D,$D29)*$B$2</f>
        <v>0</v>
      </c>
      <c r="O29" s="18" t="str">
        <f t="shared" si="16"/>
        <v>-</v>
      </c>
      <c r="P29" s="19" t="str">
        <f t="shared" si="17"/>
        <v>-</v>
      </c>
      <c r="Q29" s="19" t="str">
        <f t="shared" si="18"/>
        <v>-</v>
      </c>
    </row>
    <row r="30" hidden="1" outlineLevel="1">
      <c r="A30" s="49" t="str">
        <f t="shared" si="19"/>
        <v>Rem-Anema-Autoline-Сьерра Леоне</v>
      </c>
      <c r="B30" s="50" t="s">
        <v>50</v>
      </c>
      <c r="C30" s="50" t="s">
        <v>51</v>
      </c>
      <c r="D30" s="50" t="s">
        <v>56</v>
      </c>
      <c r="E30" s="51" t="s">
        <v>50</v>
      </c>
      <c r="F30" s="32">
        <f>SUMIFS(SPEND!N:N,SPEND!$B:$B,$B30,SPEND!$C:$C,$C30,SPEND!$D:$D,$D30)*$B$2</f>
        <v>0</v>
      </c>
      <c r="G30" s="16"/>
      <c r="H30" s="16"/>
      <c r="I30" s="17"/>
      <c r="J30" s="16"/>
      <c r="K30" s="16"/>
      <c r="L30" s="16"/>
      <c r="M30" s="17">
        <f>SUMIFS(SPEND!I:I,SPEND!$B:$B,$B30,SPEND!$C:$C,$C30,SPEND!$D:$D,$D30)*$B$2</f>
        <v>0</v>
      </c>
      <c r="N30" s="17">
        <f>SUMIFS(SPEND!AD:AD,SPEND!$B:$B,$B30,SPEND!$C:$C,$C30,SPEND!$D:$D,$D30)*$B$2</f>
        <v>0</v>
      </c>
      <c r="O30" s="18" t="str">
        <f t="shared" si="16"/>
        <v>-</v>
      </c>
      <c r="P30" s="19" t="str">
        <f t="shared" si="17"/>
        <v>-</v>
      </c>
      <c r="Q30" s="19" t="str">
        <f t="shared" si="18"/>
        <v>-</v>
      </c>
    </row>
    <row r="31" hidden="1" outlineLevel="1">
      <c r="A31" s="29" t="s">
        <v>57</v>
      </c>
      <c r="B31" s="50"/>
      <c r="C31" s="50"/>
      <c r="D31" s="50"/>
      <c r="E31" s="51" t="s">
        <v>50</v>
      </c>
      <c r="F31" s="16"/>
      <c r="G31" s="16"/>
      <c r="H31" s="16"/>
      <c r="I31" s="17">
        <f>SUM(J31:L31)</f>
        <v>0</v>
      </c>
      <c r="J31" s="16">
        <f>SUMIFS(AF_En_A!$F$16:$F181,AF_En_A!$E$16:$E181,$E31,AF_En_A!$C$16:$C181,J$1)</f>
        <v>0</v>
      </c>
      <c r="K31" s="16">
        <f>SUMIFS(AF_En_A!$F$16:$F181,AF_En_A!$E$16:$E181,$E31,AF_En_A!$C$16:$C181,K$1)</f>
        <v>0</v>
      </c>
      <c r="L31" s="16">
        <f>SUMIFS(AF_En_A!$F$16:$F181,AF_En_A!$E$16:$E181,$E31,AF_En_A!$C$16:$C181,L$1)</f>
        <v>0</v>
      </c>
      <c r="M31" s="17"/>
      <c r="N31" s="17"/>
      <c r="O31" s="18"/>
      <c r="P31" s="19"/>
      <c r="Q31" s="19"/>
    </row>
    <row r="32" hidden="1" outlineLevel="1">
      <c r="A32" s="49" t="str">
        <f>D32</f>
        <v>Нигерия-Anema-Autoline-interests</v>
      </c>
      <c r="B32" s="50" t="s">
        <v>50</v>
      </c>
      <c r="C32" s="50" t="s">
        <v>58</v>
      </c>
      <c r="D32" s="50" t="s">
        <v>58</v>
      </c>
      <c r="E32" s="51" t="s">
        <v>50</v>
      </c>
      <c r="F32" s="32">
        <f>SUMIFS(SPEND!N:N,SPEND!$B:$B,$B32,SPEND!$C:$C,$C32,SPEND!$D:$D,$D32)*$B$2</f>
        <v>6.0011</v>
      </c>
      <c r="G32" s="16"/>
      <c r="H32" s="16"/>
      <c r="I32" s="17">
        <f>sum(J32:L32)</f>
        <v>25</v>
      </c>
      <c r="J32" s="16">
        <f>SUMIFS(NG_A!$F$16:$F181,NG_A!$E$16:$E181,$E32,NG_A!$C$16:$C181,J$1)</f>
        <v>8</v>
      </c>
      <c r="K32" s="16">
        <f>SUMIFS(NG_A!$F$16:$F181,NG_A!$E$16:$E181,$E32,NG_A!$C$16:$C181,K$1)</f>
        <v>0</v>
      </c>
      <c r="L32" s="16">
        <f>SUMIFS(NG_A!$F$16:$F181,NG_A!$E$16:$E181,$E32,NG_A!$C$16:$C181,L$1)</f>
        <v>17</v>
      </c>
      <c r="M32" s="17">
        <f>SUMIFS(SPEND!I:I,SPEND!$B:$B,$B32,SPEND!$C:$C,$C32,SPEND!$D:$D,$D32)*$B$2</f>
        <v>14464.3656</v>
      </c>
      <c r="N32" s="17">
        <f>SUMIFS(SPEND!AD:AD,SPEND!$B:$B,$B32,SPEND!$C:$C,$C32,SPEND!$D:$D,$D32)*$B$2</f>
        <v>611.2549</v>
      </c>
      <c r="O32" s="18">
        <f>iferror(F32/M32*1000,"-")</f>
        <v>0.4148885728</v>
      </c>
      <c r="P32" s="19">
        <f>iferror(N32/M32,"-")</f>
        <v>0.04225936463</v>
      </c>
      <c r="Q32" s="19">
        <f>iferror(I32/N32,"-")</f>
        <v>0.04089946764</v>
      </c>
    </row>
    <row r="33">
      <c r="A33" s="15"/>
      <c r="B33" s="16"/>
      <c r="C33" s="16"/>
      <c r="D33" s="16"/>
      <c r="E33" s="16"/>
      <c r="F33" s="16"/>
      <c r="G33" s="16"/>
      <c r="H33" s="16"/>
      <c r="I33" s="17"/>
      <c r="J33" s="16"/>
      <c r="K33" s="16"/>
      <c r="L33" s="16"/>
      <c r="M33" s="17"/>
      <c r="N33" s="17"/>
      <c r="O33" s="16"/>
      <c r="P33" s="19"/>
      <c r="Q33" s="16"/>
    </row>
    <row r="34">
      <c r="A34" s="47" t="s">
        <v>59</v>
      </c>
      <c r="B34" s="21" t="s">
        <v>18</v>
      </c>
      <c r="C34" s="22"/>
      <c r="D34" s="22"/>
      <c r="E34" s="23"/>
      <c r="F34" s="24">
        <f>SUM(F35:F36)</f>
        <v>185.502574</v>
      </c>
      <c r="G34" s="24">
        <f>'Итог'!F12</f>
        <v>185.502574</v>
      </c>
      <c r="H34" s="23">
        <f>'Итог'!I12</f>
        <v>152</v>
      </c>
      <c r="I34" s="26">
        <f t="shared" ref="I34:N34" si="20">SUM(I35:I36)</f>
        <v>152</v>
      </c>
      <c r="J34" s="23">
        <f t="shared" si="20"/>
        <v>28</v>
      </c>
      <c r="K34" s="23">
        <f t="shared" si="20"/>
        <v>114</v>
      </c>
      <c r="L34" s="23">
        <f t="shared" si="20"/>
        <v>10</v>
      </c>
      <c r="M34" s="26">
        <f t="shared" si="20"/>
        <v>105436.7551</v>
      </c>
      <c r="N34" s="26">
        <f t="shared" si="20"/>
        <v>11979.0529</v>
      </c>
      <c r="O34" s="27">
        <f t="shared" ref="O34:O38" si="21">iferror(F34/M34*1000,"-")</f>
        <v>1.759372942</v>
      </c>
      <c r="P34" s="28">
        <f t="shared" ref="P34:P38" si="22">iferror(N34/M34,"-")</f>
        <v>0.113613634</v>
      </c>
      <c r="Q34" s="28">
        <f t="shared" ref="Q34:Q38" si="23">iferror(I34/N34,"-")</f>
        <v>0.01268881616</v>
      </c>
    </row>
    <row r="35">
      <c r="A35" s="29" t="s">
        <v>27</v>
      </c>
      <c r="B35" s="30" t="s">
        <v>60</v>
      </c>
      <c r="C35" s="30" t="s">
        <v>61</v>
      </c>
      <c r="D35" s="30" t="s">
        <v>62</v>
      </c>
      <c r="E35" s="44" t="s">
        <v>63</v>
      </c>
      <c r="F35" s="32">
        <f>SUMIFS(SPEND!N:N,SPEND!$B:$B,$B35,SPEND!$C:$C,$C35,SPEND!$D:$D,$D35)*$B$2</f>
        <v>53.101162</v>
      </c>
      <c r="G35" s="16"/>
      <c r="H35" s="16"/>
      <c r="I35" s="17">
        <f t="shared" ref="I35:I38" si="24">sum(J35:L35)</f>
        <v>53</v>
      </c>
      <c r="J35" s="16">
        <f>SUMIFS(CZ_A!$F$16:$F181,CZ_A!$E$16:$E181,$E35,CZ_A!$C$16:$C181,J$1)</f>
        <v>6</v>
      </c>
      <c r="K35" s="16">
        <f>SUMIFS(CZ_A!$F$16:$F181,CZ_A!$E$16:$E181,$E35,CZ_A!$C$16:$C181,K$1)</f>
        <v>43</v>
      </c>
      <c r="L35" s="16">
        <f>SUMIFS(CZ_A!$F$16:$F181,CZ_A!$E$16:$E181,$E35,CZ_A!$C$16:$C181,L$1)</f>
        <v>4</v>
      </c>
      <c r="M35" s="17">
        <f>SUMIFS(SPEND!I:I,SPEND!$B:$B,$B35,SPEND!$C:$C,$C35,SPEND!$D:$D,$D35)*$B$2</f>
        <v>25490.9582</v>
      </c>
      <c r="N35" s="17">
        <f>SUMIFS(SPEND!AD:AD,SPEND!$B:$B,$B35,SPEND!$C:$C,$C35,SPEND!$D:$D,$D35)*$B$2</f>
        <v>2745.0746</v>
      </c>
      <c r="O35" s="18">
        <f t="shared" si="21"/>
        <v>2.083137149</v>
      </c>
      <c r="P35" s="19">
        <f t="shared" si="22"/>
        <v>0.1076881684</v>
      </c>
      <c r="Q35" s="19">
        <f t="shared" si="23"/>
        <v>0.01930730771</v>
      </c>
    </row>
    <row r="36">
      <c r="A36" s="29" t="s">
        <v>64</v>
      </c>
      <c r="B36" s="30" t="s">
        <v>60</v>
      </c>
      <c r="C36" s="30" t="s">
        <v>65</v>
      </c>
      <c r="D36" s="30" t="s">
        <v>62</v>
      </c>
      <c r="E36" s="30" t="s">
        <v>66</v>
      </c>
      <c r="F36" s="32">
        <f>SUMIFS(SPEND!N:N,SPEND!$B:$B,$B36,SPEND!$C:$C,$C36,SPEND!$D:$D,$D36)*$B$2</f>
        <v>132.401412</v>
      </c>
      <c r="G36" s="16"/>
      <c r="H36" s="16"/>
      <c r="I36" s="17">
        <f t="shared" si="24"/>
        <v>99</v>
      </c>
      <c r="J36" s="16">
        <f>SUMIFS(CZ_A!$F$16:$F181,CZ_A!$E$16:$E181,$E36,CZ_A!$C$16:$C181,J$1)</f>
        <v>22</v>
      </c>
      <c r="K36" s="16">
        <f>SUMIFS(CZ_A!$F$16:$F181,CZ_A!$E$16:$E181,$E36,CZ_A!$C$16:$C181,K$1)</f>
        <v>71</v>
      </c>
      <c r="L36" s="16">
        <f>SUMIFS(CZ_A!$F$16:$F181,CZ_A!$E$16:$E181,$E36,CZ_A!$C$16:$C181,L$1)</f>
        <v>6</v>
      </c>
      <c r="M36" s="17">
        <f>SUMIFS(SPEND!I:I,SPEND!$B:$B,$B36,SPEND!$C:$C,$C36,SPEND!$D:$D,$D36)*$B$2</f>
        <v>79945.7969</v>
      </c>
      <c r="N36" s="17">
        <f>SUMIFS(SPEND!AD:AD,SPEND!$B:$B,$B36,SPEND!$C:$C,$C36,SPEND!$D:$D,$D36)*$B$2</f>
        <v>9233.9783</v>
      </c>
      <c r="O36" s="18">
        <f t="shared" si="21"/>
        <v>1.656139749</v>
      </c>
      <c r="P36" s="19">
        <f t="shared" si="22"/>
        <v>0.1155029865</v>
      </c>
      <c r="Q36" s="19">
        <f t="shared" si="23"/>
        <v>0.01072127276</v>
      </c>
    </row>
    <row r="37">
      <c r="A37" s="52" t="s">
        <v>67</v>
      </c>
      <c r="B37" s="53"/>
      <c r="C37" s="53"/>
      <c r="D37" s="53"/>
      <c r="E37" s="53" t="s">
        <v>68</v>
      </c>
      <c r="F37" s="54">
        <f>SUMIFS(SPEND!N:N,SPEND!$B:$B,$B37,SPEND!$C:$C,$C37,SPEND!$D:$D,$D37)*$B$2</f>
        <v>0</v>
      </c>
      <c r="G37" s="55"/>
      <c r="H37" s="55"/>
      <c r="I37" s="56">
        <f t="shared" si="24"/>
        <v>0</v>
      </c>
      <c r="J37" s="55">
        <f>SUMIFS(CZ_A!$F$16:$F181,CZ_A!$E$16:$E181,$E37,CZ_A!$C$16:$C181,J$1)</f>
        <v>0</v>
      </c>
      <c r="K37" s="55">
        <f>SUMIFS(CZ_A!$F$16:$F181,CZ_A!$E$16:$E181,$E37,CZ_A!$C$16:$C181,K$1)</f>
        <v>0</v>
      </c>
      <c r="L37" s="55">
        <f>SUMIFS(CZ_A!$F$16:$F181,CZ_A!$E$16:$E181,$E37,CZ_A!$C$16:$C181,L$1)</f>
        <v>0</v>
      </c>
      <c r="M37" s="56">
        <f>SUMIFS(SPEND!I:I,SPEND!$B:$B,$B37,SPEND!$C:$C,$C37,SPEND!$D:$D,$D37)*$B$2</f>
        <v>0</v>
      </c>
      <c r="N37" s="56">
        <f>SUMIFS(SPEND!AD:AD,SPEND!$B:$B,$B37,SPEND!$C:$C,$C37,SPEND!$D:$D,$D37)*$B$2</f>
        <v>0</v>
      </c>
      <c r="O37" s="57" t="str">
        <f t="shared" si="21"/>
        <v>-</v>
      </c>
      <c r="P37" s="58" t="str">
        <f t="shared" si="22"/>
        <v>-</v>
      </c>
      <c r="Q37" s="58" t="str">
        <f t="shared" si="23"/>
        <v>-</v>
      </c>
    </row>
    <row r="38">
      <c r="A38" s="52" t="s">
        <v>67</v>
      </c>
      <c r="B38" s="53"/>
      <c r="C38" s="53"/>
      <c r="D38" s="53"/>
      <c r="E38" s="53" t="s">
        <v>69</v>
      </c>
      <c r="F38" s="54">
        <f>SUMIFS(SPEND!N:N,SPEND!$B:$B,$B38,SPEND!$C:$C,$C38,SPEND!$D:$D,$D38)*$B$2</f>
        <v>0</v>
      </c>
      <c r="G38" s="55"/>
      <c r="H38" s="55"/>
      <c r="I38" s="56">
        <f t="shared" si="24"/>
        <v>2</v>
      </c>
      <c r="J38" s="55">
        <f>SUMIFS(CZ_A!$F$16:$F181,CZ_A!$E$16:$E181,$E38,CZ_A!$C$16:$C181,J$1)</f>
        <v>1</v>
      </c>
      <c r="K38" s="55">
        <f>SUMIFS(CZ_A!$F$16:$F181,CZ_A!$E$16:$E181,$E38,CZ_A!$C$16:$C181,K$1)</f>
        <v>1</v>
      </c>
      <c r="L38" s="55">
        <f>SUMIFS(CZ_A!$F$16:$F181,CZ_A!$E$16:$E181,$E38,CZ_A!$C$16:$C181,L$1)</f>
        <v>0</v>
      </c>
      <c r="M38" s="56">
        <f>SUMIFS(SPEND!I:I,SPEND!$B:$B,$B38,SPEND!$C:$C,$C38,SPEND!$D:$D,$D38)*$B$2</f>
        <v>0</v>
      </c>
      <c r="N38" s="56">
        <f>SUMIFS(SPEND!AD:AD,SPEND!$B:$B,$B38,SPEND!$C:$C,$C38,SPEND!$D:$D,$D38)*$B$2</f>
        <v>0</v>
      </c>
      <c r="O38" s="57" t="str">
        <f t="shared" si="21"/>
        <v>-</v>
      </c>
      <c r="P38" s="58" t="str">
        <f t="shared" si="22"/>
        <v>-</v>
      </c>
      <c r="Q38" s="58" t="str">
        <f t="shared" si="23"/>
        <v>-</v>
      </c>
    </row>
    <row r="39">
      <c r="A39" s="15"/>
      <c r="B39" s="16"/>
      <c r="C39" s="16"/>
      <c r="D39" s="16"/>
      <c r="E39" s="16"/>
      <c r="F39" s="16"/>
      <c r="G39" s="16"/>
      <c r="H39" s="16"/>
      <c r="I39" s="17"/>
      <c r="J39" s="16"/>
      <c r="K39" s="16"/>
      <c r="L39" s="16"/>
      <c r="M39" s="17"/>
      <c r="N39" s="17"/>
      <c r="O39" s="16"/>
      <c r="P39" s="19"/>
      <c r="Q39" s="16"/>
    </row>
    <row r="40">
      <c r="A40" s="59" t="s">
        <v>70</v>
      </c>
      <c r="B40" s="21" t="s">
        <v>18</v>
      </c>
      <c r="C40" s="22"/>
      <c r="D40" s="22"/>
      <c r="E40" s="23"/>
      <c r="F40" s="24">
        <f>SUM(F41:F53)</f>
        <v>425.855202</v>
      </c>
      <c r="G40" s="24">
        <f>'Итог'!F15</f>
        <v>425.855202</v>
      </c>
      <c r="H40" s="26">
        <f>'Итог'!I15-I38</f>
        <v>154</v>
      </c>
      <c r="I40" s="26">
        <f t="shared" ref="I40:N40" si="25">SUM(I41:I53)</f>
        <v>154</v>
      </c>
      <c r="J40" s="23">
        <f t="shared" si="25"/>
        <v>16</v>
      </c>
      <c r="K40" s="23">
        <f t="shared" si="25"/>
        <v>130</v>
      </c>
      <c r="L40" s="23">
        <f t="shared" si="25"/>
        <v>8</v>
      </c>
      <c r="M40" s="26">
        <f t="shared" si="25"/>
        <v>183876.2759</v>
      </c>
      <c r="N40" s="26">
        <f t="shared" si="25"/>
        <v>21625.3925</v>
      </c>
      <c r="O40" s="27">
        <f t="shared" ref="O40:O53" si="26">iferror(F40/M40*1000,"-")</f>
        <v>2.315987747</v>
      </c>
      <c r="P40" s="28">
        <f t="shared" ref="P40:P53" si="27">iferror(N40/M40,"-")</f>
        <v>0.1176083885</v>
      </c>
      <c r="Q40" s="28">
        <f t="shared" ref="Q40:Q53" si="28">iferror(I40/N40,"-")</f>
        <v>0.00712125803</v>
      </c>
    </row>
    <row r="41">
      <c r="A41" s="43" t="str">
        <f t="shared" ref="A41:A53" si="29">D41</f>
        <v>cz-catalog-rem</v>
      </c>
      <c r="B41" s="30" t="s">
        <v>71</v>
      </c>
      <c r="C41" s="30" t="s">
        <v>72</v>
      </c>
      <c r="D41" s="30" t="s">
        <v>73</v>
      </c>
      <c r="E41" s="44" t="s">
        <v>74</v>
      </c>
      <c r="F41" s="32">
        <f>SUMIFS(SPEND!N:N,SPEND!$B:$B,$B41,SPEND!$C:$C,$C41,SPEND!$D:$D,$D41)*$B$2</f>
        <v>153.276667</v>
      </c>
      <c r="G41" s="16"/>
      <c r="H41" s="16"/>
      <c r="I41" s="17">
        <f t="shared" ref="I41:I53" si="30">sum(J41:L41)</f>
        <v>81</v>
      </c>
      <c r="J41" s="16">
        <f>SUMIFS(CZ_A!$F$16:$F181,CZ_A!$E$16:$E181,$E41,CZ_A!$C$16:$C181,J$1)</f>
        <v>9</v>
      </c>
      <c r="K41" s="16">
        <f>SUMIFS(CZ_A!$F$16:$F181,CZ_A!$E$16:$E181,$E41,CZ_A!$C$16:$C181,K$1)</f>
        <v>68</v>
      </c>
      <c r="L41" s="16">
        <f>SUMIFS(CZ_A!$F$16:$F181,CZ_A!$E$16:$E181,$E41,CZ_A!$C$16:$C181,L$1)</f>
        <v>4</v>
      </c>
      <c r="M41" s="17">
        <f>SUMIFS(SPEND!I:I,SPEND!$B:$B,$B41,SPEND!$C:$C,$C41,SPEND!$D:$D,$D41)*$B$2</f>
        <v>81296.0444</v>
      </c>
      <c r="N41" s="17">
        <f>SUMIFS(SPEND!AD:AD,SPEND!$B:$B,$B41,SPEND!$C:$C,$C41,SPEND!$D:$D,$D41)*$B$2</f>
        <v>9798.939</v>
      </c>
      <c r="O41" s="18">
        <f t="shared" si="26"/>
        <v>1.885413591</v>
      </c>
      <c r="P41" s="19">
        <f t="shared" si="27"/>
        <v>0.1205340195</v>
      </c>
      <c r="Q41" s="19">
        <f t="shared" si="28"/>
        <v>0.008266201065</v>
      </c>
    </row>
    <row r="42">
      <c r="A42" s="43" t="str">
        <f t="shared" si="29"/>
        <v>cz-Toyota-catalog</v>
      </c>
      <c r="B42" s="30" t="s">
        <v>71</v>
      </c>
      <c r="C42" s="30" t="s">
        <v>75</v>
      </c>
      <c r="D42" s="30" t="s">
        <v>76</v>
      </c>
      <c r="E42" s="44" t="str">
        <f t="shared" ref="E42:E47" si="31">C42</f>
        <v>CZ-Autoline-cars-brands-Toyota</v>
      </c>
      <c r="F42" s="32">
        <f>SUMIFS(SPEND!N:N,SPEND!$B:$B,$B42,SPEND!$C:$C,$C42,SPEND!$D:$D,$D42)*$B$2</f>
        <v>9.456019</v>
      </c>
      <c r="G42" s="16"/>
      <c r="H42" s="16"/>
      <c r="I42" s="17">
        <f t="shared" si="30"/>
        <v>1</v>
      </c>
      <c r="J42" s="16">
        <f>SUMIFS(CZ_A!$F$16:$F181,CZ_A!$E$16:$E181,$E42,CZ_A!$C$16:$C181,J$1)</f>
        <v>0</v>
      </c>
      <c r="K42" s="16">
        <f>SUMIFS(CZ_A!$F$16:$F181,CZ_A!$E$16:$E181,$E42,CZ_A!$C$16:$C181,K$1)</f>
        <v>1</v>
      </c>
      <c r="L42" s="16">
        <f>SUMIFS(CZ_A!$F$16:$F181,CZ_A!$E$16:$E181,$E42,CZ_A!$C$16:$C181,L$1)</f>
        <v>0</v>
      </c>
      <c r="M42" s="17">
        <f>SUMIFS(SPEND!I:I,SPEND!$B:$B,$B42,SPEND!$C:$C,$C42,SPEND!$D:$D,$D42)*$B$2</f>
        <v>1651.1598</v>
      </c>
      <c r="N42" s="17">
        <f>SUMIFS(SPEND!AD:AD,SPEND!$B:$B,$B42,SPEND!$C:$C,$C42,SPEND!$D:$D,$D42)*$B$2</f>
        <v>191.1779</v>
      </c>
      <c r="O42" s="18">
        <f t="shared" si="26"/>
        <v>5.726895119</v>
      </c>
      <c r="P42" s="19">
        <f t="shared" si="27"/>
        <v>0.1157840083</v>
      </c>
      <c r="Q42" s="19">
        <f t="shared" si="28"/>
        <v>0.005230730121</v>
      </c>
    </row>
    <row r="43">
      <c r="A43" s="43" t="str">
        <f t="shared" si="29"/>
        <v>cz-Audi-catalog</v>
      </c>
      <c r="B43" s="30" t="s">
        <v>71</v>
      </c>
      <c r="C43" s="30" t="s">
        <v>77</v>
      </c>
      <c r="D43" s="30" t="s">
        <v>78</v>
      </c>
      <c r="E43" s="44" t="str">
        <f t="shared" si="31"/>
        <v>CZ-Autoline-cars-brands-Audi</v>
      </c>
      <c r="F43" s="32">
        <f>SUMIFS(SPEND!N:N,SPEND!$B:$B,$B43,SPEND!$C:$C,$C43,SPEND!$D:$D,$D43)*$B$2</f>
        <v>9.636052</v>
      </c>
      <c r="G43" s="16"/>
      <c r="H43" s="16"/>
      <c r="I43" s="17">
        <f t="shared" si="30"/>
        <v>1</v>
      </c>
      <c r="J43" s="16">
        <f>SUMIFS(CZ_A!$F$16:$F181,CZ_A!$E$16:$E181,$E43,CZ_A!$C$16:$C181,J$1)</f>
        <v>0</v>
      </c>
      <c r="K43" s="16">
        <f>SUMIFS(CZ_A!$F$16:$F181,CZ_A!$E$16:$E181,$E43,CZ_A!$C$16:$C181,K$1)</f>
        <v>1</v>
      </c>
      <c r="L43" s="16">
        <f>SUMIFS(CZ_A!$F$16:$F181,CZ_A!$E$16:$E181,$E43,CZ_A!$C$16:$C181,L$1)</f>
        <v>0</v>
      </c>
      <c r="M43" s="17">
        <f>SUMIFS(SPEND!I:I,SPEND!$B:$B,$B43,SPEND!$C:$C,$C43,SPEND!$D:$D,$D43)*$B$2</f>
        <v>1759.1796</v>
      </c>
      <c r="N43" s="17">
        <f>SUMIFS(SPEND!AD:AD,SPEND!$B:$B,$B43,SPEND!$C:$C,$C43,SPEND!$D:$D,$D43)*$B$2</f>
        <v>219.4688</v>
      </c>
      <c r="O43" s="18">
        <f t="shared" si="26"/>
        <v>5.477582846</v>
      </c>
      <c r="P43" s="19">
        <f t="shared" si="27"/>
        <v>0.1247563353</v>
      </c>
      <c r="Q43" s="19">
        <f t="shared" si="28"/>
        <v>0.004556456316</v>
      </c>
    </row>
    <row r="44">
      <c r="A44" s="43" t="str">
        <f t="shared" si="29"/>
        <v>cz-Volkswagen-catalog</v>
      </c>
      <c r="B44" s="30" t="s">
        <v>71</v>
      </c>
      <c r="C44" s="30" t="s">
        <v>79</v>
      </c>
      <c r="D44" s="30" t="s">
        <v>80</v>
      </c>
      <c r="E44" s="44" t="str">
        <f t="shared" si="31"/>
        <v>CZ-Autoline-cars-brands-Volkswagen</v>
      </c>
      <c r="F44" s="32">
        <f>SUMIFS(SPEND!N:N,SPEND!$B:$B,$B44,SPEND!$C:$C,$C44,SPEND!$D:$D,$D44)*$B$2</f>
        <v>19.03206</v>
      </c>
      <c r="G44" s="16"/>
      <c r="H44" s="16"/>
      <c r="I44" s="17">
        <f t="shared" si="30"/>
        <v>6</v>
      </c>
      <c r="J44" s="16">
        <f>SUMIFS(CZ_A!$F$16:$F181,CZ_A!$E$16:$E181,$E44,CZ_A!$C$16:$C181,J$1)</f>
        <v>0</v>
      </c>
      <c r="K44" s="16">
        <f>SUMIFS(CZ_A!$F$16:$F181,CZ_A!$E$16:$E181,$E44,CZ_A!$C$16:$C181,K$1)</f>
        <v>6</v>
      </c>
      <c r="L44" s="16">
        <f>SUMIFS(CZ_A!$F$16:$F181,CZ_A!$E$16:$E181,$E44,CZ_A!$C$16:$C181,L$1)</f>
        <v>0</v>
      </c>
      <c r="M44" s="17">
        <f>SUMIFS(SPEND!I:I,SPEND!$B:$B,$B44,SPEND!$C:$C,$C44,SPEND!$D:$D,$D44)*$B$2</f>
        <v>5184.0931</v>
      </c>
      <c r="N44" s="17">
        <f>SUMIFS(SPEND!AD:AD,SPEND!$B:$B,$B44,SPEND!$C:$C,$C44,SPEND!$D:$D,$D44)*$B$2</f>
        <v>931.8851</v>
      </c>
      <c r="O44" s="18">
        <f t="shared" si="26"/>
        <v>3.671241938</v>
      </c>
      <c r="P44" s="19">
        <f t="shared" si="27"/>
        <v>0.179758558</v>
      </c>
      <c r="Q44" s="19">
        <f t="shared" si="28"/>
        <v>0.006438562007</v>
      </c>
    </row>
    <row r="45">
      <c r="A45" s="43" t="str">
        <f t="shared" si="29"/>
        <v>cz-Mercedes-Benz-catalog</v>
      </c>
      <c r="B45" s="30" t="s">
        <v>71</v>
      </c>
      <c r="C45" s="30" t="s">
        <v>81</v>
      </c>
      <c r="D45" s="30" t="s">
        <v>82</v>
      </c>
      <c r="E45" s="44" t="str">
        <f t="shared" si="31"/>
        <v>CZ-Autoline-cars-brands-Mercedes-Benz</v>
      </c>
      <c r="F45" s="32">
        <f>SUMIFS(SPEND!N:N,SPEND!$B:$B,$B45,SPEND!$C:$C,$C45,SPEND!$D:$D,$D45)*$B$2</f>
        <v>28.676685</v>
      </c>
      <c r="G45" s="16"/>
      <c r="H45" s="16"/>
      <c r="I45" s="17">
        <f t="shared" si="30"/>
        <v>16</v>
      </c>
      <c r="J45" s="16">
        <f>SUMIFS(CZ_A!$F$16:$F181,CZ_A!$E$16:$E181,$E45,CZ_A!$C$16:$C181,J$1)</f>
        <v>6</v>
      </c>
      <c r="K45" s="16">
        <f>SUMIFS(CZ_A!$F$16:$F181,CZ_A!$E$16:$E181,$E45,CZ_A!$C$16:$C181,K$1)</f>
        <v>9</v>
      </c>
      <c r="L45" s="16">
        <f>SUMIFS(CZ_A!$F$16:$F181,CZ_A!$E$16:$E181,$E45,CZ_A!$C$16:$C181,L$1)</f>
        <v>1</v>
      </c>
      <c r="M45" s="17">
        <f>SUMIFS(SPEND!I:I,SPEND!$B:$B,$B45,SPEND!$C:$C,$C45,SPEND!$D:$D,$D45)*$B$2</f>
        <v>6825.8226</v>
      </c>
      <c r="N45" s="17">
        <f>SUMIFS(SPEND!AD:AD,SPEND!$B:$B,$B45,SPEND!$C:$C,$C45,SPEND!$D:$D,$D45)*$B$2</f>
        <v>1272.2332</v>
      </c>
      <c r="O45" s="18">
        <f t="shared" si="26"/>
        <v>4.201205727</v>
      </c>
      <c r="P45" s="19">
        <f t="shared" si="27"/>
        <v>0.1863853303</v>
      </c>
      <c r="Q45" s="19">
        <f t="shared" si="28"/>
        <v>0.0125763107</v>
      </c>
    </row>
    <row r="46">
      <c r="A46" s="43" t="str">
        <f t="shared" si="29"/>
        <v>cz-BMW-catalog</v>
      </c>
      <c r="B46" s="30" t="s">
        <v>71</v>
      </c>
      <c r="C46" s="30" t="s">
        <v>83</v>
      </c>
      <c r="D46" s="30" t="s">
        <v>84</v>
      </c>
      <c r="E46" s="44" t="str">
        <f t="shared" si="31"/>
        <v>CZ-Autoline-cars-brands-BMW</v>
      </c>
      <c r="F46" s="32">
        <f>SUMIFS(SPEND!N:N,SPEND!$B:$B,$B46,SPEND!$C:$C,$C46,SPEND!$D:$D,$D46)*$B$2</f>
        <v>28.573809</v>
      </c>
      <c r="G46" s="16"/>
      <c r="H46" s="16"/>
      <c r="I46" s="17">
        <f t="shared" si="30"/>
        <v>8</v>
      </c>
      <c r="J46" s="16">
        <f>SUMIFS(CZ_A!$F$16:$F181,CZ_A!$E$16:$E181,$E46,CZ_A!$C$16:$C181,J$1)</f>
        <v>0</v>
      </c>
      <c r="K46" s="16">
        <f>SUMIFS(CZ_A!$F$16:$F181,CZ_A!$E$16:$E181,$E46,CZ_A!$C$16:$C181,K$1)</f>
        <v>7</v>
      </c>
      <c r="L46" s="16">
        <f>SUMIFS(CZ_A!$F$16:$F181,CZ_A!$E$16:$E181,$E46,CZ_A!$C$16:$C181,L$1)</f>
        <v>1</v>
      </c>
      <c r="M46" s="17">
        <f>SUMIFS(SPEND!I:I,SPEND!$B:$B,$B46,SPEND!$C:$C,$C46,SPEND!$D:$D,$D46)*$B$2</f>
        <v>5399.2754</v>
      </c>
      <c r="N46" s="17">
        <f>SUMIFS(SPEND!AD:AD,SPEND!$B:$B,$B46,SPEND!$C:$C,$C46,SPEND!$D:$D,$D46)*$B$2</f>
        <v>567.5326</v>
      </c>
      <c r="O46" s="18">
        <f t="shared" si="26"/>
        <v>5.29215624</v>
      </c>
      <c r="P46" s="19">
        <f t="shared" si="27"/>
        <v>0.1051127342</v>
      </c>
      <c r="Q46" s="19">
        <f t="shared" si="28"/>
        <v>0.01409610655</v>
      </c>
    </row>
    <row r="47">
      <c r="A47" s="43" t="str">
        <f t="shared" si="29"/>
        <v>cz-Škoda-catalog</v>
      </c>
      <c r="B47" s="30" t="s">
        <v>71</v>
      </c>
      <c r="C47" s="30" t="s">
        <v>85</v>
      </c>
      <c r="D47" s="30" t="s">
        <v>86</v>
      </c>
      <c r="E47" s="44" t="str">
        <f t="shared" si="31"/>
        <v>CZ-Autoline-cars-brands-Škoda</v>
      </c>
      <c r="F47" s="32">
        <f>SUMIFS(SPEND!N:N,SPEND!$B:$B,$B47,SPEND!$C:$C,$C47,SPEND!$D:$D,$D47)*$B$2</f>
        <v>47.75161</v>
      </c>
      <c r="G47" s="16"/>
      <c r="H47" s="16"/>
      <c r="I47" s="17">
        <f t="shared" si="30"/>
        <v>16</v>
      </c>
      <c r="J47" s="16">
        <f>SUMIFS(CZ_A!$F$16:$F181,CZ_A!$E$16:$E181,$E47,CZ_A!$C$16:$C181,J$1)</f>
        <v>0</v>
      </c>
      <c r="K47" s="16">
        <f>SUMIFS(CZ_A!$F$16:$F181,CZ_A!$E$16:$E181,$E47,CZ_A!$C$16:$C181,K$1)</f>
        <v>16</v>
      </c>
      <c r="L47" s="16">
        <f>SUMIFS(CZ_A!$F$16:$F181,CZ_A!$E$16:$E181,$E47,CZ_A!$C$16:$C181,L$1)</f>
        <v>0</v>
      </c>
      <c r="M47" s="17">
        <f>SUMIFS(SPEND!I:I,SPEND!$B:$B,$B47,SPEND!$C:$C,$C47,SPEND!$D:$D,$D47)*$B$2</f>
        <v>11386.6586</v>
      </c>
      <c r="N47" s="17">
        <f>SUMIFS(SPEND!AD:AD,SPEND!$B:$B,$B47,SPEND!$C:$C,$C47,SPEND!$D:$D,$D47)*$B$2</f>
        <v>2009.5112</v>
      </c>
      <c r="O47" s="18">
        <f t="shared" si="26"/>
        <v>4.193645535</v>
      </c>
      <c r="P47" s="19">
        <f t="shared" si="27"/>
        <v>0.1764794459</v>
      </c>
      <c r="Q47" s="19">
        <f t="shared" si="28"/>
        <v>0.00796213527</v>
      </c>
    </row>
    <row r="48">
      <c r="A48" s="43" t="str">
        <f t="shared" si="29"/>
        <v>cz-mercedes</v>
      </c>
      <c r="B48" s="30" t="s">
        <v>71</v>
      </c>
      <c r="C48" s="30" t="s">
        <v>87</v>
      </c>
      <c r="D48" s="30" t="s">
        <v>88</v>
      </c>
      <c r="E48" s="30" t="s">
        <v>89</v>
      </c>
      <c r="F48" s="32">
        <f>SUMIFS(SPEND!N:N,SPEND!$B:$B,$B48,SPEND!$C:$C,$C48,SPEND!$D:$D,$D48)*$B$2</f>
        <v>42.916438</v>
      </c>
      <c r="G48" s="16"/>
      <c r="H48" s="16"/>
      <c r="I48" s="17">
        <f t="shared" si="30"/>
        <v>11</v>
      </c>
      <c r="J48" s="16">
        <f>SUMIFS(CZ_A!$F$16:$F181,CZ_A!$E$16:$E181,$E48,CZ_A!$C$16:$C181,J$1)</f>
        <v>0</v>
      </c>
      <c r="K48" s="16">
        <f>SUMIFS(CZ_A!$F$16:$F181,CZ_A!$E$16:$E181,$E48,CZ_A!$C$16:$C181,K$1)</f>
        <v>9</v>
      </c>
      <c r="L48" s="16">
        <f>SUMIFS(CZ_A!$F$16:$F181,CZ_A!$E$16:$E181,$E48,CZ_A!$C$16:$C181,L$1)</f>
        <v>2</v>
      </c>
      <c r="M48" s="17">
        <f>SUMIFS(SPEND!I:I,SPEND!$B:$B,$B48,SPEND!$C:$C,$C48,SPEND!$D:$D,$D48)*$B$2</f>
        <v>18341.0762</v>
      </c>
      <c r="N48" s="17">
        <f>SUMIFS(SPEND!AD:AD,SPEND!$B:$B,$B48,SPEND!$C:$C,$C48,SPEND!$D:$D,$D48)*$B$2</f>
        <v>1859.4837</v>
      </c>
      <c r="O48" s="18">
        <f t="shared" si="26"/>
        <v>2.339908386</v>
      </c>
      <c r="P48" s="19">
        <f t="shared" si="27"/>
        <v>0.1013835655</v>
      </c>
      <c r="Q48" s="19">
        <f t="shared" si="28"/>
        <v>0.005915620556</v>
      </c>
    </row>
    <row r="49">
      <c r="A49" s="43" t="str">
        <f t="shared" si="29"/>
        <v>cz-other</v>
      </c>
      <c r="B49" s="30" t="s">
        <v>71</v>
      </c>
      <c r="C49" s="30" t="s">
        <v>90</v>
      </c>
      <c r="D49" s="30" t="s">
        <v>91</v>
      </c>
      <c r="E49" s="30" t="s">
        <v>92</v>
      </c>
      <c r="F49" s="32">
        <f>SUMIFS(SPEND!N:N,SPEND!$B:$B,$B49,SPEND!$C:$C,$C49,SPEND!$D:$D,$D49)*$B$2</f>
        <v>47.725891</v>
      </c>
      <c r="G49" s="16"/>
      <c r="H49" s="16"/>
      <c r="I49" s="17">
        <f t="shared" si="30"/>
        <v>9</v>
      </c>
      <c r="J49" s="16">
        <f>SUMIFS(CZ_A!$F$16:$F181,CZ_A!$E$16:$E181,$E49,CZ_A!$C$16:$C181,J$1)</f>
        <v>1</v>
      </c>
      <c r="K49" s="16">
        <f>SUMIFS(CZ_A!$F$16:$F181,CZ_A!$E$16:$E181,$E49,CZ_A!$C$16:$C181,K$1)</f>
        <v>8</v>
      </c>
      <c r="L49" s="16">
        <f>SUMIFS(CZ_A!$F$16:$F181,CZ_A!$E$16:$E181,$E49,CZ_A!$C$16:$C181,L$1)</f>
        <v>0</v>
      </c>
      <c r="M49" s="17">
        <f>SUMIFS(SPEND!I:I,SPEND!$B:$B,$B49,SPEND!$C:$C,$C49,SPEND!$D:$D,$D49)*$B$2</f>
        <v>30460.7263</v>
      </c>
      <c r="N49" s="17">
        <f>SUMIFS(SPEND!AD:AD,SPEND!$B:$B,$B49,SPEND!$C:$C,$C49,SPEND!$D:$D,$D49)*$B$2</f>
        <v>3046.8442</v>
      </c>
      <c r="O49" s="18">
        <f t="shared" si="26"/>
        <v>1.566800822</v>
      </c>
      <c r="P49" s="19">
        <f t="shared" si="27"/>
        <v>0.10002533</v>
      </c>
      <c r="Q49" s="19">
        <f t="shared" si="28"/>
        <v>0.002953876014</v>
      </c>
    </row>
    <row r="50">
      <c r="A50" s="43" t="str">
        <f t="shared" si="29"/>
        <v>cz-catalog-less</v>
      </c>
      <c r="B50" s="30" t="s">
        <v>71</v>
      </c>
      <c r="C50" s="30" t="s">
        <v>93</v>
      </c>
      <c r="D50" s="30" t="s">
        <v>94</v>
      </c>
      <c r="E50" s="30" t="s">
        <v>95</v>
      </c>
      <c r="F50" s="32">
        <f>SUMIFS(SPEND!N:N,SPEND!$B:$B,$B50,SPEND!$C:$C,$C50,SPEND!$D:$D,$D50)*$B$2</f>
        <v>0</v>
      </c>
      <c r="G50" s="16"/>
      <c r="H50" s="16"/>
      <c r="I50" s="17">
        <f t="shared" si="30"/>
        <v>0</v>
      </c>
      <c r="J50" s="16">
        <f>SUMIFS(CZ_A!$F$16:$F181,CZ_A!$E$16:$E181,$E50,CZ_A!$C$16:$C181,J$1)</f>
        <v>0</v>
      </c>
      <c r="K50" s="16">
        <f>SUMIFS(CZ_A!$F$16:$F181,CZ_A!$E$16:$E181,$E50,CZ_A!$C$16:$C181,K$1)</f>
        <v>0</v>
      </c>
      <c r="L50" s="16">
        <f>SUMIFS(CZ_A!$F$16:$F181,CZ_A!$E$16:$E181,$E50,CZ_A!$C$16:$C181,L$1)</f>
        <v>0</v>
      </c>
      <c r="M50" s="17">
        <f>SUMIFS(SPEND!I:I,SPEND!$B:$B,$B50,SPEND!$C:$C,$C50,SPEND!$D:$D,$D50)*$B$2</f>
        <v>0</v>
      </c>
      <c r="N50" s="17">
        <f>SUMIFS(SPEND!AD:AD,SPEND!$B:$B,$B50,SPEND!$C:$C,$C50,SPEND!$D:$D,$D50)*$B$2</f>
        <v>0</v>
      </c>
      <c r="O50" s="18" t="str">
        <f t="shared" si="26"/>
        <v>-</v>
      </c>
      <c r="P50" s="19" t="str">
        <f t="shared" si="27"/>
        <v>-</v>
      </c>
      <c r="Q50" s="19" t="str">
        <f t="shared" si="28"/>
        <v>-</v>
      </c>
    </row>
    <row r="51">
      <c r="A51" s="43" t="str">
        <f t="shared" si="29"/>
        <v>CZ-creo</v>
      </c>
      <c r="B51" s="41" t="s">
        <v>71</v>
      </c>
      <c r="C51" s="41" t="s">
        <v>96</v>
      </c>
      <c r="D51" s="41" t="s">
        <v>97</v>
      </c>
      <c r="E51" s="30" t="str">
        <f>C51</f>
        <v>CZ-Autoline-Threads</v>
      </c>
      <c r="F51" s="32">
        <f>SUMIFS(SPEND!N:N,SPEND!$B:$B,$B51,SPEND!$C:$C,$C51,SPEND!$D:$D,$D51)*$B$2</f>
        <v>0</v>
      </c>
      <c r="G51" s="16"/>
      <c r="H51" s="16"/>
      <c r="I51" s="17">
        <f t="shared" si="30"/>
        <v>0</v>
      </c>
      <c r="J51" s="16">
        <f>SUMIFS(CZ_A!$F$16:$F181,CZ_A!$E$16:$E181,$E51,CZ_A!$C$16:$C181,J$1)</f>
        <v>0</v>
      </c>
      <c r="K51" s="16">
        <f>SUMIFS(CZ_A!$F$16:$F181,CZ_A!$E$16:$E181,$E51,CZ_A!$C$16:$C181,K$1)</f>
        <v>0</v>
      </c>
      <c r="L51" s="16">
        <f>SUMIFS(CZ_A!$F$16:$F181,CZ_A!$E$16:$E181,$E51,CZ_A!$C$16:$C181,L$1)</f>
        <v>0</v>
      </c>
      <c r="M51" s="17">
        <f>SUMIFS(SPEND!I:I,SPEND!$B:$B,$B51,SPEND!$C:$C,$C51,SPEND!$D:$D,$D51)*$B$2</f>
        <v>0</v>
      </c>
      <c r="N51" s="17">
        <f>SUMIFS(SPEND!AD:AD,SPEND!$B:$B,$B51,SPEND!$C:$C,$C51,SPEND!$D:$D,$D51)*$B$2</f>
        <v>0</v>
      </c>
      <c r="O51" s="18" t="str">
        <f t="shared" si="26"/>
        <v>-</v>
      </c>
      <c r="P51" s="19" t="str">
        <f t="shared" si="27"/>
        <v>-</v>
      </c>
      <c r="Q51" s="19" t="str">
        <f t="shared" si="28"/>
        <v>-</v>
      </c>
    </row>
    <row r="52">
      <c r="A52" s="43" t="str">
        <f t="shared" si="29"/>
        <v>cz-catalog-more</v>
      </c>
      <c r="B52" s="30" t="s">
        <v>71</v>
      </c>
      <c r="C52" s="30" t="s">
        <v>93</v>
      </c>
      <c r="D52" s="30" t="s">
        <v>98</v>
      </c>
      <c r="E52" s="30" t="s">
        <v>99</v>
      </c>
      <c r="F52" s="32">
        <f>SUMIFS(SPEND!N:N,SPEND!$B:$B,$B52,SPEND!$C:$C,$C52,SPEND!$D:$D,$D52)*$B$2</f>
        <v>0</v>
      </c>
      <c r="G52" s="16"/>
      <c r="H52" s="16"/>
      <c r="I52" s="17">
        <f t="shared" si="30"/>
        <v>0</v>
      </c>
      <c r="J52" s="16">
        <f>SUMIFS(CZ_A!$F$16:$F181,CZ_A!$E$16:$E181,$E52,CZ_A!$C$16:$C181,J$1)</f>
        <v>0</v>
      </c>
      <c r="K52" s="16">
        <f>SUMIFS(CZ_A!$F$16:$F181,CZ_A!$E$16:$E181,$E52,CZ_A!$C$16:$C181,K$1)</f>
        <v>0</v>
      </c>
      <c r="L52" s="16">
        <f>SUMIFS(CZ_A!$F$16:$F181,CZ_A!$E$16:$E181,$E52,CZ_A!$C$16:$C181,L$1)</f>
        <v>0</v>
      </c>
      <c r="M52" s="17">
        <f>SUMIFS(SPEND!I:I,SPEND!$B:$B,$B52,SPEND!$C:$C,$C52,SPEND!$D:$D,$D52)*$B$2</f>
        <v>0</v>
      </c>
      <c r="N52" s="17">
        <f>SUMIFS(SPEND!AD:AD,SPEND!$B:$B,$B52,SPEND!$C:$C,$C52,SPEND!$D:$D,$D52)*$B$2</f>
        <v>0</v>
      </c>
      <c r="O52" s="18" t="str">
        <f t="shared" si="26"/>
        <v>-</v>
      </c>
      <c r="P52" s="19" t="str">
        <f t="shared" si="27"/>
        <v>-</v>
      </c>
      <c r="Q52" s="19" t="str">
        <f t="shared" si="28"/>
        <v>-</v>
      </c>
    </row>
    <row r="53">
      <c r="A53" s="43" t="str">
        <f t="shared" si="29"/>
        <v>cz-volkswagen</v>
      </c>
      <c r="B53" s="30" t="s">
        <v>71</v>
      </c>
      <c r="C53" s="30" t="s">
        <v>100</v>
      </c>
      <c r="D53" s="30" t="s">
        <v>101</v>
      </c>
      <c r="E53" s="30" t="s">
        <v>102</v>
      </c>
      <c r="F53" s="32">
        <f>SUMIFS(SPEND!N:N,SPEND!$B:$B,$B53,SPEND!$C:$C,$C53,SPEND!$D:$D,$D53)*$B$2</f>
        <v>38.809971</v>
      </c>
      <c r="G53" s="16"/>
      <c r="H53" s="16"/>
      <c r="I53" s="17">
        <f t="shared" si="30"/>
        <v>5</v>
      </c>
      <c r="J53" s="16">
        <f>SUMIFS(CZ_A!$F$16:$F181,CZ_A!$E$16:$E181,$E53,CZ_A!$C$16:$C181,J$1)</f>
        <v>0</v>
      </c>
      <c r="K53" s="16">
        <f>SUMIFS(CZ_A!$F$16:$F181,CZ_A!$E$16:$E181,$E53,CZ_A!$C$16:$C181,K$1)</f>
        <v>5</v>
      </c>
      <c r="L53" s="16">
        <f>SUMIFS(CZ_A!$F$16:$F181,CZ_A!$E$16:$E181,$E53,CZ_A!$C$16:$C181,L$1)</f>
        <v>0</v>
      </c>
      <c r="M53" s="17">
        <f>SUMIFS(SPEND!I:I,SPEND!$B:$B,$B53,SPEND!$C:$C,$C53,SPEND!$D:$D,$D53)*$B$2</f>
        <v>21572.2399</v>
      </c>
      <c r="N53" s="17">
        <f>SUMIFS(SPEND!AD:AD,SPEND!$B:$B,$B53,SPEND!$C:$C,$C53,SPEND!$D:$D,$D53)*$B$2</f>
        <v>1728.3168</v>
      </c>
      <c r="O53" s="18">
        <f t="shared" si="26"/>
        <v>1.799070063</v>
      </c>
      <c r="P53" s="19">
        <f t="shared" si="27"/>
        <v>0.08011763303</v>
      </c>
      <c r="Q53" s="19">
        <f t="shared" si="28"/>
        <v>0.002892988137</v>
      </c>
    </row>
    <row r="54">
      <c r="A54" s="15"/>
      <c r="B54" s="16"/>
      <c r="C54" s="16"/>
      <c r="D54" s="16"/>
      <c r="E54" s="16"/>
      <c r="F54" s="16"/>
      <c r="G54" s="16"/>
      <c r="H54" s="16"/>
      <c r="I54" s="17"/>
      <c r="J54" s="16"/>
      <c r="K54" s="16"/>
      <c r="L54" s="16"/>
      <c r="M54" s="17"/>
      <c r="N54" s="17"/>
      <c r="O54" s="16"/>
      <c r="P54" s="19"/>
      <c r="Q54" s="16"/>
    </row>
    <row r="55" collapsed="1">
      <c r="A55" s="47" t="s">
        <v>103</v>
      </c>
      <c r="B55" s="21" t="s">
        <v>18</v>
      </c>
      <c r="C55" s="22"/>
      <c r="D55" s="22"/>
      <c r="E55" s="23"/>
      <c r="F55" s="24">
        <f>SUM(F56:F57)</f>
        <v>50.109185</v>
      </c>
      <c r="G55" s="24">
        <f>'Итог'!F16</f>
        <v>50.109185</v>
      </c>
      <c r="H55" s="23">
        <f>'Итог'!I16</f>
        <v>6</v>
      </c>
      <c r="I55" s="26">
        <f t="shared" ref="I55:N55" si="32">SUM(I56:I57)</f>
        <v>6</v>
      </c>
      <c r="J55" s="23">
        <f t="shared" si="32"/>
        <v>1</v>
      </c>
      <c r="K55" s="23">
        <f t="shared" si="32"/>
        <v>5</v>
      </c>
      <c r="L55" s="23">
        <f t="shared" si="32"/>
        <v>0</v>
      </c>
      <c r="M55" s="26">
        <f t="shared" si="32"/>
        <v>18404.5164</v>
      </c>
      <c r="N55" s="26">
        <f t="shared" si="32"/>
        <v>1876.6297</v>
      </c>
      <c r="O55" s="27">
        <f t="shared" ref="O55:O57" si="33">iferror(F55/M55*1000,"-")</f>
        <v>2.722656978</v>
      </c>
      <c r="P55" s="28">
        <f t="shared" ref="P55:P57" si="34">iferror(N55/M55,"-")</f>
        <v>0.1019657164</v>
      </c>
      <c r="Q55" s="28">
        <f t="shared" ref="Q55:Q57" si="35">iferror(I55/N55,"-")</f>
        <v>0.003197221061</v>
      </c>
    </row>
    <row r="56" hidden="1" outlineLevel="1">
      <c r="A56" s="29" t="s">
        <v>104</v>
      </c>
      <c r="B56" s="30" t="s">
        <v>105</v>
      </c>
      <c r="C56" s="30" t="s">
        <v>106</v>
      </c>
      <c r="D56" s="30" t="s">
        <v>106</v>
      </c>
      <c r="E56" s="44" t="str">
        <f t="shared" ref="E56:E57" si="36">D56</f>
        <v>CZ-Autoline-Clients-BUSINESS LEASE</v>
      </c>
      <c r="F56" s="32">
        <f>SUMIFS(SPEND!N:N,SPEND!$B:$B,$B56,SPEND!$C:$C,$C56,SPEND!$D:$D,$D56)*$B$2</f>
        <v>0</v>
      </c>
      <c r="G56" s="16"/>
      <c r="H56" s="16"/>
      <c r="I56" s="17">
        <f t="shared" ref="I56:I57" si="37">sum(J56:L56)</f>
        <v>0</v>
      </c>
      <c r="J56" s="16">
        <f>SUMIFS(CZ_A!$F$16:$F181,CZ_A!$E$16:$E181,$E56,CZ_A!$C$16:$C181,J$1)</f>
        <v>0</v>
      </c>
      <c r="K56" s="16">
        <f>SUMIFS(CZ_A!$F$16:$F181,CZ_A!$E$16:$E181,$E56,CZ_A!$C$16:$C181,K$1)</f>
        <v>0</v>
      </c>
      <c r="L56" s="16">
        <f>SUMIFS(CZ_A!$F$16:$F181,CZ_A!$E$16:$E181,$E56,CZ_A!$C$16:$C181,L$1)</f>
        <v>0</v>
      </c>
      <c r="M56" s="17">
        <f>SUMIFS(SPEND!I:I,SPEND!$B:$B,$B56,SPEND!$C:$C,$C56,SPEND!$D:$D,$D56)*$B$2</f>
        <v>0</v>
      </c>
      <c r="N56" s="17">
        <f>SUMIFS(SPEND!AD:AD,SPEND!$B:$B,$B56,SPEND!$C:$C,$C56,SPEND!$D:$D,$D56)*$B$2</f>
        <v>0</v>
      </c>
      <c r="O56" s="18" t="str">
        <f t="shared" si="33"/>
        <v>-</v>
      </c>
      <c r="P56" s="19" t="str">
        <f t="shared" si="34"/>
        <v>-</v>
      </c>
      <c r="Q56" s="19" t="str">
        <f t="shared" si="35"/>
        <v>-</v>
      </c>
    </row>
    <row r="57" hidden="1" outlineLevel="1">
      <c r="A57" s="29" t="s">
        <v>107</v>
      </c>
      <c r="B57" s="30" t="s">
        <v>105</v>
      </c>
      <c r="C57" s="30" t="s">
        <v>108</v>
      </c>
      <c r="D57" s="30" t="s">
        <v>108</v>
      </c>
      <c r="E57" s="44" t="str">
        <f t="shared" si="36"/>
        <v>SK-Autoline-Clients-BUSINESS LEASE</v>
      </c>
      <c r="F57" s="32">
        <f>SUMIFS(SPEND!N:N,SPEND!$B:$B,$B57,SPEND!$C:$C,$C57,SPEND!$D:$D,$D57)*$B$2</f>
        <v>50.109185</v>
      </c>
      <c r="G57" s="16"/>
      <c r="H57" s="16"/>
      <c r="I57" s="17">
        <f t="shared" si="37"/>
        <v>6</v>
      </c>
      <c r="J57" s="16">
        <f>SUMIFS(sk_a!$F$16:$F181,sk_a!$E$16:$E181,$E57,sk_a!$C$16:$C181,J$1)</f>
        <v>1</v>
      </c>
      <c r="K57" s="16">
        <f>SUMIFS(sk_a!$F$16:$F181,sk_a!$E$16:$E181,$E57,sk_a!$C$16:$C181,K$1)</f>
        <v>5</v>
      </c>
      <c r="L57" s="16">
        <f>SUMIFS(sk_a!$F$16:$F181,sk_a!$E$16:$E181,$E57,sk_a!$C$16:$C181,L$1)</f>
        <v>0</v>
      </c>
      <c r="M57" s="17">
        <f>SUMIFS(SPEND!I:I,SPEND!$B:$B,$B57,SPEND!$C:$C,$C57,SPEND!$D:$D,$D57)*$B$2</f>
        <v>18404.5164</v>
      </c>
      <c r="N57" s="17">
        <f>SUMIFS(SPEND!AD:AD,SPEND!$B:$B,$B57,SPEND!$C:$C,$C57,SPEND!$D:$D,$D57)*$B$2</f>
        <v>1876.6297</v>
      </c>
      <c r="O57" s="18">
        <f t="shared" si="33"/>
        <v>2.722656978</v>
      </c>
      <c r="P57" s="19">
        <f t="shared" si="34"/>
        <v>0.1019657164</v>
      </c>
      <c r="Q57" s="19">
        <f t="shared" si="35"/>
        <v>0.003197221061</v>
      </c>
    </row>
    <row r="58">
      <c r="A58" s="15"/>
      <c r="B58" s="16"/>
      <c r="C58" s="16"/>
      <c r="D58" s="16"/>
      <c r="E58" s="16"/>
      <c r="F58" s="16"/>
      <c r="G58" s="16"/>
      <c r="H58" s="16"/>
      <c r="I58" s="17"/>
      <c r="J58" s="16"/>
      <c r="K58" s="16"/>
      <c r="L58" s="16"/>
      <c r="M58" s="17"/>
      <c r="N58" s="17"/>
      <c r="O58" s="16"/>
      <c r="P58" s="19"/>
      <c r="Q58" s="16"/>
    </row>
    <row r="59" collapsed="1">
      <c r="A59" s="47" t="s">
        <v>109</v>
      </c>
      <c r="B59" s="21" t="s">
        <v>18</v>
      </c>
      <c r="C59" s="22"/>
      <c r="D59" s="22"/>
      <c r="E59" s="23"/>
      <c r="F59" s="24">
        <f>SUM(F60:F62)</f>
        <v>0</v>
      </c>
      <c r="G59" s="24">
        <f>'Итог'!F17</f>
        <v>0</v>
      </c>
      <c r="H59" s="23">
        <f>'Итог'!I17</f>
        <v>0</v>
      </c>
      <c r="I59" s="26">
        <f t="shared" ref="I59:L59" si="38">SUM(I60:I62)</f>
        <v>0</v>
      </c>
      <c r="J59" s="23">
        <f t="shared" si="38"/>
        <v>0</v>
      </c>
      <c r="K59" s="23">
        <f t="shared" si="38"/>
        <v>0</v>
      </c>
      <c r="L59" s="23">
        <f t="shared" si="38"/>
        <v>0</v>
      </c>
      <c r="M59" s="26">
        <f t="shared" ref="M59:N59" si="39">SUM(M62)</f>
        <v>0</v>
      </c>
      <c r="N59" s="26">
        <f t="shared" si="39"/>
        <v>0</v>
      </c>
      <c r="O59" s="27" t="str">
        <f t="shared" ref="O59:O62" si="40">iferror(F59/M59*1000,"-")</f>
        <v>-</v>
      </c>
      <c r="P59" s="28" t="str">
        <f t="shared" ref="P59:P62" si="41">iferror(N59/M59,"-")</f>
        <v>-</v>
      </c>
      <c r="Q59" s="28" t="str">
        <f t="shared" ref="Q59:Q62" si="42">iferror(I59/N59,"-")</f>
        <v>-</v>
      </c>
    </row>
    <row r="60" hidden="1" outlineLevel="1">
      <c r="A60" s="15"/>
      <c r="B60" s="41" t="s">
        <v>110</v>
      </c>
      <c r="C60" s="41" t="s">
        <v>111</v>
      </c>
      <c r="D60" s="41" t="s">
        <v>112</v>
      </c>
      <c r="E60" s="44" t="str">
        <f t="shared" ref="E60:E61" si="43">C60</f>
        <v>DE-Autoline-glwlkw-mda</v>
      </c>
      <c r="F60" s="32">
        <f>SUMIFS(SPEND!N:N,SPEND!$B:$B,$B60,SPEND!$C:$C,$C60,SPEND!$D:$D,$D60)*$B$2</f>
        <v>0</v>
      </c>
      <c r="G60" s="16"/>
      <c r="H60" s="16"/>
      <c r="I60" s="17">
        <f t="shared" ref="I60:I62" si="44">sum(J60:L60)</f>
        <v>0</v>
      </c>
      <c r="J60" s="16">
        <f>SUMIFS(DE_A!$F$16:$F181,DE_A!$E$16:$E181,$E60,DE_A!$C$16:$C181,J$1)</f>
        <v>0</v>
      </c>
      <c r="K60" s="16">
        <f>SUMIFS(DE_A!$F$16:$F181,DE_A!$E$16:$E181,$E60,DE_A!$C$16:$C181,K$1)</f>
        <v>0</v>
      </c>
      <c r="L60" s="16">
        <f>SUMIFS(DE_A!$F$16:$F181,DE_A!$E$16:$E181,$E60,DE_A!$C$16:$C181,L$1)</f>
        <v>0</v>
      </c>
      <c r="M60" s="17">
        <f>SUMIFS(SPEND!I:I,SPEND!$B:$B,$B60,SPEND!$C:$C,$C60,SPEND!$D:$D,$D60)*$B$2</f>
        <v>0</v>
      </c>
      <c r="N60" s="17">
        <f>SUMIFS(SPEND!AD:AD,SPEND!$B:$B,$B60,SPEND!$C:$C,$C60,SPEND!$D:$D,$D60)*$B$2</f>
        <v>0</v>
      </c>
      <c r="O60" s="18" t="str">
        <f t="shared" si="40"/>
        <v>-</v>
      </c>
      <c r="P60" s="19" t="str">
        <f t="shared" si="41"/>
        <v>-</v>
      </c>
      <c r="Q60" s="19" t="str">
        <f t="shared" si="42"/>
        <v>-</v>
      </c>
    </row>
    <row r="61" hidden="1" outlineLevel="1">
      <c r="A61" s="15"/>
      <c r="B61" s="41" t="s">
        <v>110</v>
      </c>
      <c r="C61" s="41" t="s">
        <v>113</v>
      </c>
      <c r="D61" s="41" t="s">
        <v>113</v>
      </c>
      <c r="E61" s="44" t="str">
        <f t="shared" si="43"/>
        <v>DE-Autoline-glwlkw1</v>
      </c>
      <c r="F61" s="32">
        <f>SUMIFS(SPEND!N:N,SPEND!$B:$B,$B61,SPEND!$C:$C,$C61,SPEND!$D:$D,$D61)*$B$2</f>
        <v>0</v>
      </c>
      <c r="G61" s="16"/>
      <c r="H61" s="16"/>
      <c r="I61" s="17">
        <f t="shared" si="44"/>
        <v>0</v>
      </c>
      <c r="J61" s="16">
        <f>SUMIFS(DE_A!$F$16:$F181,DE_A!$E$16:$E181,$E61,DE_A!$C$16:$C181,J$1)</f>
        <v>0</v>
      </c>
      <c r="K61" s="16">
        <f>SUMIFS(DE_A!$F$16:$F181,DE_A!$E$16:$E181,$E61,DE_A!$C$16:$C181,K$1)</f>
        <v>0</v>
      </c>
      <c r="L61" s="16">
        <f>SUMIFS(DE_A!$F$16:$F181,DE_A!$E$16:$E181,$E61,DE_A!$C$16:$C181,L$1)</f>
        <v>0</v>
      </c>
      <c r="M61" s="17">
        <f>SUMIFS(SPEND!I:I,SPEND!$B:$B,$B61,SPEND!$C:$C,$C61,SPEND!$D:$D,$D61)*$B$2</f>
        <v>0</v>
      </c>
      <c r="N61" s="17">
        <f>SUMIFS(SPEND!AD:AD,SPEND!$B:$B,$B61,SPEND!$C:$C,$C61,SPEND!$D:$D,$D61)*$B$2</f>
        <v>0</v>
      </c>
      <c r="O61" s="18" t="str">
        <f t="shared" si="40"/>
        <v>-</v>
      </c>
      <c r="P61" s="19" t="str">
        <f t="shared" si="41"/>
        <v>-</v>
      </c>
      <c r="Q61" s="19" t="str">
        <f t="shared" si="42"/>
        <v>-</v>
      </c>
    </row>
    <row r="62" hidden="1" outlineLevel="1">
      <c r="A62" s="15"/>
      <c r="B62" s="30" t="s">
        <v>110</v>
      </c>
      <c r="C62" s="30" t="s">
        <v>114</v>
      </c>
      <c r="D62" s="30" t="s">
        <v>114</v>
      </c>
      <c r="E62" s="44" t="str">
        <f>D62</f>
        <v>DE-Autoline-glwlkw</v>
      </c>
      <c r="F62" s="32">
        <f>SUMIFS(SPEND!N:N,SPEND!$B:$B,$B62,SPEND!$C:$C,$C62,SPEND!$D:$D,$D62)*$B$2</f>
        <v>0</v>
      </c>
      <c r="G62" s="16"/>
      <c r="H62" s="16"/>
      <c r="I62" s="17">
        <f t="shared" si="44"/>
        <v>0</v>
      </c>
      <c r="J62" s="16">
        <f>SUMIFS(DE_A!$F$16:$F181,DE_A!$E$16:$E181,$E62,DE_A!$C$16:$C181,J$1)</f>
        <v>0</v>
      </c>
      <c r="K62" s="16">
        <f>SUMIFS(DE_A!$F$16:$F181,DE_A!$E$16:$E181,$E62,DE_A!$C$16:$C181,K$1)</f>
        <v>0</v>
      </c>
      <c r="L62" s="16">
        <f>SUMIFS(DE_A!$F$16:$F181,DE_A!$E$16:$E181,$E62,DE_A!$C$16:$C181,L$1)</f>
        <v>0</v>
      </c>
      <c r="M62" s="17">
        <f>SUMIFS(SPEND!I:I,SPEND!$B:$B,$B62,SPEND!$C:$C,$C62,SPEND!$D:$D,$D62)*$B$2</f>
        <v>0</v>
      </c>
      <c r="N62" s="17">
        <f>SUMIFS(SPEND!AD:AD,SPEND!$B:$B,$B62,SPEND!$C:$C,$C62,SPEND!$D:$D,$D62)*$B$2</f>
        <v>0</v>
      </c>
      <c r="O62" s="18" t="str">
        <f t="shared" si="40"/>
        <v>-</v>
      </c>
      <c r="P62" s="19" t="str">
        <f t="shared" si="41"/>
        <v>-</v>
      </c>
      <c r="Q62" s="19" t="str">
        <f t="shared" si="42"/>
        <v>-</v>
      </c>
    </row>
    <row r="63">
      <c r="A63" s="15"/>
      <c r="B63" s="16"/>
      <c r="C63" s="16"/>
      <c r="D63" s="16"/>
      <c r="E63" s="16"/>
      <c r="F63" s="16"/>
      <c r="G63" s="16"/>
      <c r="H63" s="16"/>
      <c r="I63" s="17"/>
      <c r="J63" s="16"/>
      <c r="K63" s="16"/>
      <c r="L63" s="16"/>
      <c r="M63" s="17"/>
      <c r="N63" s="17"/>
      <c r="O63" s="16"/>
      <c r="P63" s="19"/>
      <c r="Q63" s="16"/>
    </row>
    <row r="64">
      <c r="A64" s="47" t="s">
        <v>115</v>
      </c>
      <c r="B64" s="21" t="s">
        <v>18</v>
      </c>
      <c r="C64" s="22"/>
      <c r="D64" s="22"/>
      <c r="E64" s="23"/>
      <c r="F64" s="24">
        <f>SUM(F65:F71)</f>
        <v>804.293141</v>
      </c>
      <c r="G64" s="24">
        <f>'Итог'!F18</f>
        <v>804.293141</v>
      </c>
      <c r="H64" s="26">
        <f>'Итог'!I18-I74-I75</f>
        <v>495</v>
      </c>
      <c r="I64" s="26">
        <f t="shared" ref="I64:L64" si="45">SUM(I65:I73)</f>
        <v>495</v>
      </c>
      <c r="J64" s="23">
        <f t="shared" si="45"/>
        <v>70</v>
      </c>
      <c r="K64" s="23">
        <f t="shared" si="45"/>
        <v>295</v>
      </c>
      <c r="L64" s="23">
        <f t="shared" si="45"/>
        <v>130</v>
      </c>
      <c r="M64" s="26">
        <f t="shared" ref="M64:N64" si="46">SUM(M65:M71)</f>
        <v>185042.2039</v>
      </c>
      <c r="N64" s="26">
        <f t="shared" si="46"/>
        <v>23299.6994</v>
      </c>
      <c r="O64" s="27">
        <f t="shared" ref="O64:O71" si="47">iferror(F64/M64*1000,"-")</f>
        <v>4.346538919</v>
      </c>
      <c r="P64" s="28">
        <f t="shared" ref="P64:P71" si="48">iferror(N64/M64,"-")</f>
        <v>0.1259155961</v>
      </c>
      <c r="Q64" s="28">
        <f t="shared" ref="Q64:Q71" si="49">iferror(I64/N64,"-")</f>
        <v>0.02124490928</v>
      </c>
    </row>
    <row r="65">
      <c r="A65" s="49" t="str">
        <f t="shared" ref="A65:A67" si="50">D65</f>
        <v>DE-Autoline-грузовики</v>
      </c>
      <c r="B65" s="30" t="s">
        <v>116</v>
      </c>
      <c r="C65" s="30" t="s">
        <v>117</v>
      </c>
      <c r="D65" s="30" t="s">
        <v>118</v>
      </c>
      <c r="E65" s="44" t="s">
        <v>117</v>
      </c>
      <c r="F65" s="32">
        <f>SUMIFS(SPEND!N:N,SPEND!$B:$B,$B65,SPEND!$C:$C,$C65,SPEND!$D:$D,$D65)*$B$2</f>
        <v>215.876713</v>
      </c>
      <c r="G65" s="16"/>
      <c r="H65" s="16"/>
      <c r="I65" s="17">
        <f t="shared" ref="I65:I75" si="51">sum(J65:L65)</f>
        <v>150</v>
      </c>
      <c r="J65" s="16">
        <f>SUMIFS(DE_A!$F$16:$F181,DE_A!$E$16:$E181,$E65,DE_A!$C$16:$C181,J$1)</f>
        <v>26</v>
      </c>
      <c r="K65" s="16">
        <f>SUMIFS(DE_A!$F$16:$F181,DE_A!$E$16:$E181,$E65,DE_A!$C$16:$C181,K$1)</f>
        <v>89</v>
      </c>
      <c r="L65" s="16">
        <f>SUMIFS(DE_A!$F$16:$F181,DE_A!$E$16:$E181,$E65,DE_A!$C$16:$C181,L$1)</f>
        <v>35</v>
      </c>
      <c r="M65" s="17">
        <f>SUMIFS(SPEND!I:I,SPEND!$B:$B,$B65,SPEND!$C:$C,$C65,SPEND!$D:$D,$D65)*$B$2</f>
        <v>48374.0098</v>
      </c>
      <c r="N65" s="17">
        <f>SUMIFS(SPEND!AD:AD,SPEND!$B:$B,$B65,SPEND!$C:$C,$C65,SPEND!$D:$D,$D65)*$B$2</f>
        <v>6727.2331</v>
      </c>
      <c r="O65" s="18">
        <f t="shared" si="47"/>
        <v>4.462659058</v>
      </c>
      <c r="P65" s="19">
        <f t="shared" si="48"/>
        <v>0.1390670967</v>
      </c>
      <c r="Q65" s="19">
        <f t="shared" si="49"/>
        <v>0.02229742864</v>
      </c>
    </row>
    <row r="66">
      <c r="A66" s="49" t="str">
        <f t="shared" si="50"/>
        <v>DE-Autoline-полуприцепы</v>
      </c>
      <c r="B66" s="30" t="s">
        <v>116</v>
      </c>
      <c r="C66" s="30" t="s">
        <v>119</v>
      </c>
      <c r="D66" s="30" t="s">
        <v>120</v>
      </c>
      <c r="E66" s="30" t="s">
        <v>121</v>
      </c>
      <c r="F66" s="32">
        <f>SUMIFS(SPEND!N:N,SPEND!$B:$B,$B66,SPEND!$C:$C,$C66,SPEND!$D:$D,$D66)*$B$2</f>
        <v>196.553171</v>
      </c>
      <c r="G66" s="16"/>
      <c r="H66" s="16"/>
      <c r="I66" s="17">
        <f t="shared" si="51"/>
        <v>20</v>
      </c>
      <c r="J66" s="16">
        <f>SUMIFS(DE_A!$F$16:$F181,DE_A!$E$16:$E181,$E66,DE_A!$C$16:$C181,J$1)</f>
        <v>2</v>
      </c>
      <c r="K66" s="16">
        <f>SUMIFS(DE_A!$F$16:$F181,DE_A!$E$16:$E181,$E66,DE_A!$C$16:$C181,K$1)</f>
        <v>13</v>
      </c>
      <c r="L66" s="16">
        <f>SUMIFS(DE_A!$F$16:$F181,DE_A!$E$16:$E181,$E66,DE_A!$C$16:$C181,L$1)</f>
        <v>5</v>
      </c>
      <c r="M66" s="17">
        <f>SUMIFS(SPEND!I:I,SPEND!$B:$B,$B66,SPEND!$C:$C,$C66,SPEND!$D:$D,$D66)*$B$2</f>
        <v>37974.9608</v>
      </c>
      <c r="N66" s="17">
        <f>SUMIFS(SPEND!AD:AD,SPEND!$B:$B,$B66,SPEND!$C:$C,$C66,SPEND!$D:$D,$D66)*$B$2</f>
        <v>1628.87</v>
      </c>
      <c r="O66" s="18">
        <f t="shared" si="47"/>
        <v>5.17586238</v>
      </c>
      <c r="P66" s="19">
        <f t="shared" si="48"/>
        <v>0.0428932635</v>
      </c>
      <c r="Q66" s="19">
        <f t="shared" si="49"/>
        <v>0.01227845071</v>
      </c>
    </row>
    <row r="67">
      <c r="A67" s="49" t="str">
        <f t="shared" si="50"/>
        <v>DE-Autoline-тягачи</v>
      </c>
      <c r="B67" s="30" t="s">
        <v>116</v>
      </c>
      <c r="C67" s="30" t="s">
        <v>122</v>
      </c>
      <c r="D67" s="30" t="s">
        <v>123</v>
      </c>
      <c r="E67" s="30" t="s">
        <v>122</v>
      </c>
      <c r="F67" s="32">
        <f>SUMIFS(SPEND!N:N,SPEND!$B:$B,$B67,SPEND!$C:$C,$C67,SPEND!$D:$D,$D67)*$B$2</f>
        <v>166.427649</v>
      </c>
      <c r="G67" s="16"/>
      <c r="H67" s="16"/>
      <c r="I67" s="17">
        <f t="shared" si="51"/>
        <v>140</v>
      </c>
      <c r="J67" s="16">
        <f>SUMIFS(DE_A!$F$16:$F181,DE_A!$E$16:$E181,$E67,DE_A!$C$16:$C181,J$1)</f>
        <v>25</v>
      </c>
      <c r="K67" s="16">
        <f>SUMIFS(DE_A!$F$16:$F181,DE_A!$E$16:$E181,$E67,DE_A!$C$16:$C181,K$1)</f>
        <v>72</v>
      </c>
      <c r="L67" s="16">
        <f>SUMIFS(DE_A!$F$16:$F181,DE_A!$E$16:$E181,$E67,DE_A!$C$16:$C181,L$1)</f>
        <v>43</v>
      </c>
      <c r="M67" s="17">
        <f>SUMIFS(SPEND!I:I,SPEND!$B:$B,$B67,SPEND!$C:$C,$C67,SPEND!$D:$D,$D67)*$B$2</f>
        <v>39530.9603</v>
      </c>
      <c r="N67" s="17">
        <f>SUMIFS(SPEND!AD:AD,SPEND!$B:$B,$B67,SPEND!$C:$C,$C67,SPEND!$D:$D,$D67)*$B$2</f>
        <v>5191.8088</v>
      </c>
      <c r="O67" s="18">
        <f t="shared" si="47"/>
        <v>4.210058337</v>
      </c>
      <c r="P67" s="19">
        <f t="shared" si="48"/>
        <v>0.1313352562</v>
      </c>
      <c r="Q67" s="19">
        <f t="shared" si="49"/>
        <v>0.02696555389</v>
      </c>
    </row>
    <row r="68">
      <c r="A68" s="49" t="str">
        <f>C68</f>
        <v>DE-Autoline-rem-mda-lal</v>
      </c>
      <c r="B68" s="30" t="s">
        <v>116</v>
      </c>
      <c r="C68" s="30" t="s">
        <v>124</v>
      </c>
      <c r="D68" s="30" t="s">
        <v>125</v>
      </c>
      <c r="E68" s="44" t="str">
        <f>C68</f>
        <v>DE-Autoline-rem-mda-lal</v>
      </c>
      <c r="F68" s="32">
        <f>SUMIFS(SPEND!N:N,SPEND!$B:$B,$B68,SPEND!$C:$C,$C68,SPEND!$D:$D,$D68)*$B$2</f>
        <v>5.521012</v>
      </c>
      <c r="G68" s="16"/>
      <c r="H68" s="16"/>
      <c r="I68" s="17">
        <f t="shared" si="51"/>
        <v>6</v>
      </c>
      <c r="J68" s="16">
        <f>SUMIFS(DE_A!$F$16:$F181,DE_A!$E$16:$E181,$E68,DE_A!$C$16:$C181,J$1)</f>
        <v>1</v>
      </c>
      <c r="K68" s="16">
        <f>SUMIFS(DE_A!$F$16:$F181,DE_A!$E$16:$E181,$E68,DE_A!$C$16:$C181,K$1)</f>
        <v>5</v>
      </c>
      <c r="L68" s="16">
        <f>SUMIFS(DE_A!$F$16:$F181,DE_A!$E$16:$E181,$E68,DE_A!$C$16:$C181,L$1)</f>
        <v>0</v>
      </c>
      <c r="M68" s="17">
        <f>SUMIFS(SPEND!I:I,SPEND!$B:$B,$B68,SPEND!$C:$C,$C68,SPEND!$D:$D,$D68)*$B$2</f>
        <v>437.223</v>
      </c>
      <c r="N68" s="17">
        <f>SUMIFS(SPEND!AD:AD,SPEND!$B:$B,$B68,SPEND!$C:$C,$C68,SPEND!$D:$D,$D68)*$B$2</f>
        <v>145.741</v>
      </c>
      <c r="O68" s="18">
        <f t="shared" si="47"/>
        <v>12.62745098</v>
      </c>
      <c r="P68" s="19">
        <f t="shared" si="48"/>
        <v>0.3333333333</v>
      </c>
      <c r="Q68" s="19">
        <f t="shared" si="49"/>
        <v>0.04116892295</v>
      </c>
    </row>
    <row r="69">
      <c r="A69" s="49" t="str">
        <f t="shared" ref="A69:A71" si="52">D69</f>
        <v>DE-Autoline-mda</v>
      </c>
      <c r="B69" s="30" t="s">
        <v>116</v>
      </c>
      <c r="C69" s="30" t="s">
        <v>126</v>
      </c>
      <c r="D69" s="30" t="s">
        <v>126</v>
      </c>
      <c r="E69" s="44" t="s">
        <v>126</v>
      </c>
      <c r="F69" s="32">
        <f>SUMIFS(SPEND!N:N,SPEND!$B:$B,$B69,SPEND!$C:$C,$C69,SPEND!$D:$D,$D69)*$B$2</f>
        <v>46.46566</v>
      </c>
      <c r="G69" s="16"/>
      <c r="H69" s="16"/>
      <c r="I69" s="17">
        <f t="shared" si="51"/>
        <v>48</v>
      </c>
      <c r="J69" s="16">
        <f>SUMIFS(DE_A!$F$16:$F181,DE_A!$E$16:$E181,$E69,DE_A!$C$16:$C181,J$1)</f>
        <v>6</v>
      </c>
      <c r="K69" s="16">
        <f>SUMIFS(DE_A!$F$16:$F181,DE_A!$E$16:$E181,$E69,DE_A!$C$16:$C181,K$1)</f>
        <v>28</v>
      </c>
      <c r="L69" s="16">
        <f>SUMIFS(DE_A!$F$16:$F181,DE_A!$E$16:$E181,$E69,DE_A!$C$16:$C181,L$1)</f>
        <v>14</v>
      </c>
      <c r="M69" s="17">
        <f>SUMIFS(SPEND!I:I,SPEND!$B:$B,$B69,SPEND!$C:$C,$C69,SPEND!$D:$D,$D69)*$B$2</f>
        <v>8685.3063</v>
      </c>
      <c r="N69" s="17">
        <f>SUMIFS(SPEND!AD:AD,SPEND!$B:$B,$B69,SPEND!$C:$C,$C69,SPEND!$D:$D,$D69)*$B$2</f>
        <v>2039.5167</v>
      </c>
      <c r="O69" s="18">
        <f t="shared" si="47"/>
        <v>5.349916099</v>
      </c>
      <c r="P69" s="19">
        <f t="shared" si="48"/>
        <v>0.2348238081</v>
      </c>
      <c r="Q69" s="19">
        <f t="shared" si="49"/>
        <v>0.02353498748</v>
      </c>
    </row>
    <row r="70">
      <c r="A70" s="49" t="str">
        <f t="shared" si="52"/>
        <v>DE-Autoline-rem-lal</v>
      </c>
      <c r="B70" s="30" t="s">
        <v>116</v>
      </c>
      <c r="C70" s="30" t="s">
        <v>127</v>
      </c>
      <c r="D70" s="30" t="s">
        <v>127</v>
      </c>
      <c r="E70" s="44" t="s">
        <v>127</v>
      </c>
      <c r="F70" s="32">
        <f>SUMIFS(SPEND!N:N,SPEND!$B:$B,$B70,SPEND!$C:$C,$C70,SPEND!$D:$D,$D70)*$B$2</f>
        <v>46.568536</v>
      </c>
      <c r="G70" s="16"/>
      <c r="H70" s="16"/>
      <c r="I70" s="17">
        <f t="shared" si="51"/>
        <v>60</v>
      </c>
      <c r="J70" s="16">
        <f>SUMIFS(DE_A!$F$16:$F181,DE_A!$E$16:$E181,$E70,DE_A!$C$16:$C181,J$1)</f>
        <v>0</v>
      </c>
      <c r="K70" s="16">
        <f>SUMIFS(DE_A!$F$16:$F181,DE_A!$E$16:$E181,$E70,DE_A!$C$16:$C181,K$1)</f>
        <v>45</v>
      </c>
      <c r="L70" s="16">
        <f>SUMIFS(DE_A!$F$16:$F181,DE_A!$E$16:$E181,$E70,DE_A!$C$16:$C181,L$1)</f>
        <v>15</v>
      </c>
      <c r="M70" s="17">
        <f>SUMIFS(SPEND!I:I,SPEND!$B:$B,$B70,SPEND!$C:$C,$C70,SPEND!$D:$D,$D70)*$B$2</f>
        <v>15499.1267</v>
      </c>
      <c r="N70" s="17">
        <f>SUMIFS(SPEND!AD:AD,SPEND!$B:$B,$B70,SPEND!$C:$C,$C70,SPEND!$D:$D,$D70)*$B$2</f>
        <v>3377.762</v>
      </c>
      <c r="O70" s="18">
        <f t="shared" si="47"/>
        <v>3.004590962</v>
      </c>
      <c r="P70" s="19">
        <f t="shared" si="48"/>
        <v>0.2179324078</v>
      </c>
      <c r="Q70" s="19">
        <f t="shared" si="49"/>
        <v>0.01776324087</v>
      </c>
    </row>
    <row r="71">
      <c r="A71" s="49" t="str">
        <f t="shared" si="52"/>
        <v>DE-Autoline-остальное</v>
      </c>
      <c r="B71" s="30" t="s">
        <v>116</v>
      </c>
      <c r="C71" s="30" t="s">
        <v>128</v>
      </c>
      <c r="D71" s="30" t="s">
        <v>128</v>
      </c>
      <c r="E71" s="44" t="s">
        <v>128</v>
      </c>
      <c r="F71" s="32">
        <f>SUMIFS(SPEND!N:N,SPEND!$B:$B,$B71,SPEND!$C:$C,$C71,SPEND!$D:$D,$D71)*$B$2</f>
        <v>126.8804</v>
      </c>
      <c r="G71" s="16"/>
      <c r="H71" s="16"/>
      <c r="I71" s="17">
        <f t="shared" si="51"/>
        <v>68</v>
      </c>
      <c r="J71" s="16">
        <f>SUMIFS(DE_A!$F$16:$F181,DE_A!$E$16:$E181,$E71,DE_A!$C$16:$C181,J$1)</f>
        <v>9</v>
      </c>
      <c r="K71" s="16">
        <f>SUMIFS(DE_A!$F$16:$F181,DE_A!$E$16:$E181,$E71,DE_A!$C$16:$C181,K$1)</f>
        <v>42</v>
      </c>
      <c r="L71" s="16">
        <f>SUMIFS(DE_A!$F$16:$F181,DE_A!$E$16:$E181,$E71,DE_A!$C$16:$C181,L$1)</f>
        <v>17</v>
      </c>
      <c r="M71" s="17">
        <f>SUMIFS(SPEND!I:I,SPEND!$B:$B,$B71,SPEND!$C:$C,$C71,SPEND!$D:$D,$D71)*$B$2</f>
        <v>34540.617</v>
      </c>
      <c r="N71" s="17">
        <f>SUMIFS(SPEND!AD:AD,SPEND!$B:$B,$B71,SPEND!$C:$C,$C71,SPEND!$D:$D,$D71)*$B$2</f>
        <v>4188.7678</v>
      </c>
      <c r="O71" s="18">
        <f t="shared" si="47"/>
        <v>3.673368081</v>
      </c>
      <c r="P71" s="19">
        <f t="shared" si="48"/>
        <v>0.1212707868</v>
      </c>
      <c r="Q71" s="19">
        <f t="shared" si="49"/>
        <v>0.01623389103</v>
      </c>
    </row>
    <row r="72">
      <c r="A72" s="33" t="s">
        <v>30</v>
      </c>
      <c r="B72" s="37"/>
      <c r="C72" s="37"/>
      <c r="D72" s="37"/>
      <c r="E72" s="48" t="s">
        <v>129</v>
      </c>
      <c r="F72" s="37"/>
      <c r="G72" s="37"/>
      <c r="H72" s="37"/>
      <c r="I72" s="38">
        <f t="shared" si="51"/>
        <v>3</v>
      </c>
      <c r="J72" s="37">
        <f>SUMIFS(DE_A!$F$16:$F181,DE_A!$E$16:$E181,$E72,DE_A!$C$16:$C181,J$1)</f>
        <v>1</v>
      </c>
      <c r="K72" s="37">
        <f>SUMIFS(DE_A!$F$16:$F181,DE_A!$E$16:$E181,$E72,DE_A!$C$16:$C181,K$1)</f>
        <v>1</v>
      </c>
      <c r="L72" s="37">
        <f>SUMIFS(DE_A!$F$16:$F181,DE_A!$E$16:$E181,$E72,DE_A!$C$16:$C181,L$1)</f>
        <v>1</v>
      </c>
      <c r="M72" s="38"/>
      <c r="N72" s="38"/>
      <c r="O72" s="37"/>
      <c r="P72" s="40"/>
      <c r="Q72" s="37"/>
    </row>
    <row r="73">
      <c r="A73" s="33" t="s">
        <v>30</v>
      </c>
      <c r="B73" s="37"/>
      <c r="C73" s="37"/>
      <c r="D73" s="37"/>
      <c r="E73" s="48" t="s">
        <v>130</v>
      </c>
      <c r="F73" s="37"/>
      <c r="G73" s="37"/>
      <c r="H73" s="37"/>
      <c r="I73" s="38">
        <f t="shared" si="51"/>
        <v>0</v>
      </c>
      <c r="J73" s="37">
        <f>SUMIFS(DE_A!$F$16:$F181,DE_A!$E$16:$E181,$E73,DE_A!$C$16:$C181,J$1)</f>
        <v>0</v>
      </c>
      <c r="K73" s="37">
        <f>SUMIFS(DE_A!$F$16:$F181,DE_A!$E$16:$E181,$E73,DE_A!$C$16:$C181,K$1)</f>
        <v>0</v>
      </c>
      <c r="L73" s="37">
        <f>SUMIFS(DE_A!$F$16:$F181,DE_A!$E$16:$E181,$E73,DE_A!$C$16:$C181,L$1)</f>
        <v>0</v>
      </c>
      <c r="M73" s="38"/>
      <c r="N73" s="38"/>
      <c r="O73" s="37"/>
      <c r="P73" s="40"/>
      <c r="Q73" s="37"/>
    </row>
    <row r="74">
      <c r="A74" s="52" t="s">
        <v>67</v>
      </c>
      <c r="B74" s="55"/>
      <c r="C74" s="55"/>
      <c r="D74" s="55"/>
      <c r="E74" s="60" t="s">
        <v>131</v>
      </c>
      <c r="F74" s="55"/>
      <c r="G74" s="55"/>
      <c r="H74" s="55"/>
      <c r="I74" s="56">
        <f t="shared" si="51"/>
        <v>0</v>
      </c>
      <c r="J74" s="55">
        <f>SUMIFS(DE_A!$F$16:$F181,DE_A!$E$16:$E181,$E74,DE_A!$C$16:$C181,J$1)</f>
        <v>0</v>
      </c>
      <c r="K74" s="55">
        <f>SUMIFS(DE_A!$F$16:$F181,DE_A!$E$16:$E181,$E74,DE_A!$C$16:$C181,K$1)</f>
        <v>0</v>
      </c>
      <c r="L74" s="55">
        <f>SUMIFS(DE_A!$F$16:$F181,DE_A!$E$16:$E181,$E74,DE_A!$C$16:$C181,L$1)</f>
        <v>0</v>
      </c>
      <c r="M74" s="56"/>
      <c r="N74" s="56"/>
      <c r="O74" s="55"/>
      <c r="P74" s="58"/>
      <c r="Q74" s="55"/>
    </row>
    <row r="75">
      <c r="A75" s="52" t="s">
        <v>67</v>
      </c>
      <c r="B75" s="55"/>
      <c r="C75" s="55"/>
      <c r="D75" s="55"/>
      <c r="E75" s="60" t="s">
        <v>132</v>
      </c>
      <c r="F75" s="55"/>
      <c r="G75" s="55"/>
      <c r="H75" s="55"/>
      <c r="I75" s="56">
        <f t="shared" si="51"/>
        <v>0</v>
      </c>
      <c r="J75" s="55">
        <f>SUMIFS(DE_A!$F$16:$F181,DE_A!$E$16:$E181,$E75,DE_A!$C$16:$C181,J$1)</f>
        <v>0</v>
      </c>
      <c r="K75" s="55">
        <f>SUMIFS(DE_A!$F$16:$F181,DE_A!$E$16:$E181,$E75,DE_A!$C$16:$C181,K$1)</f>
        <v>0</v>
      </c>
      <c r="L75" s="55">
        <f>SUMIFS(DE_A!$F$16:$F181,DE_A!$E$16:$E181,$E75,DE_A!$C$16:$C181,L$1)</f>
        <v>0</v>
      </c>
      <c r="M75" s="56"/>
      <c r="N75" s="56"/>
      <c r="O75" s="55"/>
      <c r="P75" s="58"/>
      <c r="Q75" s="55"/>
    </row>
    <row r="76">
      <c r="A76" s="29"/>
      <c r="B76" s="16"/>
      <c r="C76" s="16"/>
      <c r="D76" s="16"/>
      <c r="E76" s="46"/>
      <c r="F76" s="16"/>
      <c r="G76" s="16"/>
      <c r="H76" s="16"/>
      <c r="I76" s="17"/>
      <c r="J76" s="16"/>
      <c r="K76" s="16"/>
      <c r="L76" s="16"/>
      <c r="M76" s="17"/>
      <c r="N76" s="17"/>
      <c r="O76" s="16"/>
      <c r="P76" s="19"/>
      <c r="Q76" s="16"/>
    </row>
    <row r="77">
      <c r="A77" s="47" t="s">
        <v>133</v>
      </c>
      <c r="B77" s="21" t="s">
        <v>18</v>
      </c>
      <c r="C77" s="22"/>
      <c r="D77" s="22"/>
      <c r="E77" s="23"/>
      <c r="F77" s="24">
        <f>SUM(F78:F82)</f>
        <v>451.428461</v>
      </c>
      <c r="G77" s="24">
        <f>'Итог'!F22</f>
        <v>451.428461</v>
      </c>
      <c r="H77" s="25">
        <f>'Итог'!I22-I83</f>
        <v>1674</v>
      </c>
      <c r="I77" s="26">
        <f t="shared" ref="I77:N77" si="53">SUM(I78:I82)</f>
        <v>1681</v>
      </c>
      <c r="J77" s="23">
        <f t="shared" si="53"/>
        <v>247</v>
      </c>
      <c r="K77" s="23">
        <f t="shared" si="53"/>
        <v>951</v>
      </c>
      <c r="L77" s="23">
        <f t="shared" si="53"/>
        <v>483</v>
      </c>
      <c r="M77" s="26">
        <f t="shared" si="53"/>
        <v>303042.6905</v>
      </c>
      <c r="N77" s="26">
        <f t="shared" si="53"/>
        <v>41674.2103</v>
      </c>
      <c r="O77" s="27">
        <f t="shared" ref="O77:O83" si="54">iferror(F77/M77*1000,"-")</f>
        <v>1.489653026</v>
      </c>
      <c r="P77" s="28">
        <f t="shared" ref="P77:P83" si="55">iferror(N77/M77,"-")</f>
        <v>0.1375192724</v>
      </c>
      <c r="Q77" s="28">
        <f t="shared" ref="Q77:Q83" si="56">iferror(I77/N77,"-")</f>
        <v>0.04033669715</v>
      </c>
    </row>
    <row r="78">
      <c r="A78" s="29" t="s">
        <v>64</v>
      </c>
      <c r="B78" s="30" t="s">
        <v>134</v>
      </c>
      <c r="C78" s="30" t="s">
        <v>35</v>
      </c>
      <c r="D78" s="30" t="s">
        <v>135</v>
      </c>
      <c r="E78" s="61"/>
      <c r="F78" s="32">
        <f>SUMIFS(SPEND!N:N,SPEND!$B:$B,$B78,SPEND!$C:$C,$C78,SPEND!$D:$D,$D78)*$B$2</f>
        <v>55.287277</v>
      </c>
      <c r="G78" s="16"/>
      <c r="H78" s="16"/>
      <c r="I78" s="17">
        <f t="shared" ref="I78:I83" si="57">sum(J78:L78)</f>
        <v>0</v>
      </c>
      <c r="J78" s="16">
        <f>SUMIFS(ES_A!$F$16:$F181,ES_A!$E$16:$E181,$E78,ES_A!$C$16:$C181,J$1)</f>
        <v>0</v>
      </c>
      <c r="K78" s="16">
        <f>SUMIFS(ES_A!$F$16:$F181,ES_A!$E$16:$E181,$E78,ES_A!$C$16:$C181,K$1)</f>
        <v>0</v>
      </c>
      <c r="L78" s="16">
        <f>SUMIFS(ES_A!$F$16:$F181,ES_A!$E$16:$E181,$E78,ES_A!$C$16:$C181,L$1)</f>
        <v>0</v>
      </c>
      <c r="M78" s="17">
        <f>SUMIFS(SPEND!I:I,SPEND!$B:$B,$B78,SPEND!$C:$C,$C78,SPEND!$D:$D,$D78)*$B$2</f>
        <v>37306.2668</v>
      </c>
      <c r="N78" s="17">
        <f>SUMIFS(SPEND!AD:AD,SPEND!$B:$B,$B78,SPEND!$C:$C,$C78,SPEND!$D:$D,$D78)*$B$2</f>
        <v>5693.3293</v>
      </c>
      <c r="O78" s="18">
        <f t="shared" si="54"/>
        <v>1.481983638</v>
      </c>
      <c r="P78" s="19">
        <f t="shared" si="55"/>
        <v>0.1526105341</v>
      </c>
      <c r="Q78" s="19">
        <f t="shared" si="56"/>
        <v>0</v>
      </c>
    </row>
    <row r="79">
      <c r="A79" s="33" t="s">
        <v>31</v>
      </c>
      <c r="B79" s="35"/>
      <c r="C79" s="35"/>
      <c r="D79" s="35"/>
      <c r="E79" s="62" t="s">
        <v>136</v>
      </c>
      <c r="F79" s="36">
        <f>SUMIFS(SPEND!N:N,SPEND!$B:$B,$B79,SPEND!$C:$C,$C79,SPEND!$D:$D,$D79)*$B$2</f>
        <v>0</v>
      </c>
      <c r="G79" s="37"/>
      <c r="H79" s="37"/>
      <c r="I79" s="38">
        <f t="shared" si="57"/>
        <v>4</v>
      </c>
      <c r="J79" s="37">
        <f>SUMIFS(ES_A!$F$16:$F181,ES_A!$E$16:$E181,$E79,ES_A!$C$16:$C181,J$1)</f>
        <v>1</v>
      </c>
      <c r="K79" s="37">
        <f>SUMIFS(ES_A!$F$16:$F181,ES_A!$E$16:$E181,$E79,ES_A!$C$16:$C181,K$1)</f>
        <v>2</v>
      </c>
      <c r="L79" s="37">
        <f>SUMIFS(ES_A!$F$16:$F181,ES_A!$E$16:$E181,$E79,ES_A!$C$16:$C181,L$1)</f>
        <v>1</v>
      </c>
      <c r="M79" s="38">
        <f>SUMIFS(SPEND!I:I,SPEND!$B:$B,$B79,SPEND!$C:$C,$C79,SPEND!$D:$D,$D79)*$B$2</f>
        <v>0</v>
      </c>
      <c r="N79" s="38">
        <f>SUMIFS(SPEND!AD:AD,SPEND!$B:$B,$B79,SPEND!$C:$C,$C79,SPEND!$D:$D,$D79)*$B$2</f>
        <v>0</v>
      </c>
      <c r="O79" s="39" t="str">
        <f t="shared" si="54"/>
        <v>-</v>
      </c>
      <c r="P79" s="40" t="str">
        <f t="shared" si="55"/>
        <v>-</v>
      </c>
      <c r="Q79" s="40" t="str">
        <f t="shared" si="56"/>
        <v>-</v>
      </c>
    </row>
    <row r="80">
      <c r="A80" s="49" t="str">
        <f t="shared" ref="A80:A82" si="58">C80</f>
        <v>Interests</v>
      </c>
      <c r="B80" s="30" t="s">
        <v>134</v>
      </c>
      <c r="C80" s="30" t="s">
        <v>35</v>
      </c>
      <c r="D80" s="30" t="s">
        <v>137</v>
      </c>
      <c r="E80" s="30" t="s">
        <v>134</v>
      </c>
      <c r="F80" s="32">
        <f>SUMIFS(SPEND!N:N,SPEND!$B:$B,$B80,SPEND!$C:$C,$C80,SPEND!$D:$D,$D80)*$B$2</f>
        <v>263.516874</v>
      </c>
      <c r="G80" s="16"/>
      <c r="H80" s="16"/>
      <c r="I80" s="17">
        <f t="shared" si="57"/>
        <v>1300</v>
      </c>
      <c r="J80" s="16">
        <f>SUMIFS(ES_A!$F$16:$F181,ES_A!$E$16:$E181,$E80,ES_A!$C$16:$C181,J$1)</f>
        <v>190</v>
      </c>
      <c r="K80" s="16">
        <f>SUMIFS(ES_A!$F$16:$F181,ES_A!$E$16:$E181,$E80,ES_A!$C$16:$C181,K$1)</f>
        <v>728</v>
      </c>
      <c r="L80" s="16">
        <f>SUMIFS(ES_A!$F$16:$F181,ES_A!$E$16:$E181,$E80,ES_A!$C$16:$C181,L$1)</f>
        <v>382</v>
      </c>
      <c r="M80" s="17">
        <f>SUMIFS(SPEND!I:I,SPEND!$B:$B,$B80,SPEND!$C:$C,$C80,SPEND!$D:$D,$D80)*$B$2</f>
        <v>186452.4624</v>
      </c>
      <c r="N80" s="17">
        <f>SUMIFS(SPEND!AD:AD,SPEND!$B:$B,$B80,SPEND!$C:$C,$C80,SPEND!$D:$D,$D80)*$B$2</f>
        <v>26367.9761</v>
      </c>
      <c r="O80" s="18">
        <f t="shared" si="54"/>
        <v>1.413319356</v>
      </c>
      <c r="P80" s="19">
        <f t="shared" si="55"/>
        <v>0.1414192967</v>
      </c>
      <c r="Q80" s="19">
        <f t="shared" si="56"/>
        <v>0.04930222915</v>
      </c>
    </row>
    <row r="81">
      <c r="A81" s="49" t="str">
        <f t="shared" si="58"/>
        <v>lal-es-mda</v>
      </c>
      <c r="B81" s="30" t="s">
        <v>134</v>
      </c>
      <c r="C81" s="30" t="s">
        <v>138</v>
      </c>
      <c r="D81" s="30" t="s">
        <v>25</v>
      </c>
      <c r="E81" s="30" t="s">
        <v>139</v>
      </c>
      <c r="F81" s="32">
        <f>SUMIFS(SPEND!N:N,SPEND!$B:$B,$B81,SPEND!$C:$C,$C81,SPEND!$D:$D,$D81)*$B$2</f>
        <v>79.591732</v>
      </c>
      <c r="G81" s="16"/>
      <c r="H81" s="16"/>
      <c r="I81" s="17">
        <f t="shared" si="57"/>
        <v>166</v>
      </c>
      <c r="J81" s="16">
        <f>SUMIFS(ES_A!$F$16:$F181,ES_A!$E$16:$E181,$E81,ES_A!$C$16:$C181,J$1)</f>
        <v>16</v>
      </c>
      <c r="K81" s="16">
        <f>SUMIFS(ES_A!$F$16:$F181,ES_A!$E$16:$E181,$E81,ES_A!$C$16:$C181,K$1)</f>
        <v>104</v>
      </c>
      <c r="L81" s="16">
        <f>SUMIFS(ES_A!$F$16:$F181,ES_A!$E$16:$E181,$E81,ES_A!$C$16:$C181,L$1)</f>
        <v>46</v>
      </c>
      <c r="M81" s="17">
        <f>SUMIFS(SPEND!I:I,SPEND!$B:$B,$B81,SPEND!$C:$C,$C81,SPEND!$D:$D,$D81)*$B$2</f>
        <v>53167.1741</v>
      </c>
      <c r="N81" s="17">
        <f>SUMIFS(SPEND!AD:AD,SPEND!$B:$B,$B81,SPEND!$C:$C,$C81,SPEND!$D:$D,$D81)*$B$2</f>
        <v>5381.2721</v>
      </c>
      <c r="O81" s="18">
        <f t="shared" si="54"/>
        <v>1.497008885</v>
      </c>
      <c r="P81" s="19">
        <f t="shared" si="55"/>
        <v>0.1012141832</v>
      </c>
      <c r="Q81" s="19">
        <f t="shared" si="56"/>
        <v>0.03084772465</v>
      </c>
    </row>
    <row r="82">
      <c r="A82" s="15" t="str">
        <f t="shared" si="58"/>
        <v>remarketing</v>
      </c>
      <c r="B82" s="46" t="s">
        <v>134</v>
      </c>
      <c r="C82" s="46" t="s">
        <v>43</v>
      </c>
      <c r="D82" s="46" t="s">
        <v>25</v>
      </c>
      <c r="E82" s="30" t="s">
        <v>140</v>
      </c>
      <c r="F82" s="32">
        <f>SUMIFS(SPEND!N:N,SPEND!$B:$B,$B82,SPEND!$C:$C,$C82,SPEND!$D:$D,$D82)*$B$2</f>
        <v>53.032578</v>
      </c>
      <c r="G82" s="16"/>
      <c r="H82" s="16"/>
      <c r="I82" s="17">
        <f t="shared" si="57"/>
        <v>211</v>
      </c>
      <c r="J82" s="16">
        <f>SUMIFS(ES_A!$F$16:$F181,ES_A!$E$16:$E181,$E82,ES_A!$C$16:$C181,J$1)</f>
        <v>40</v>
      </c>
      <c r="K82" s="16">
        <f>SUMIFS(ES_A!$F$16:$F181,ES_A!$E$16:$E181,$E82,ES_A!$C$16:$C181,K$1)</f>
        <v>117</v>
      </c>
      <c r="L82" s="16">
        <f>SUMIFS(ES_A!$F$16:$F181,ES_A!$E$16:$E181,$E82,ES_A!$C$16:$C181,L$1)</f>
        <v>54</v>
      </c>
      <c r="M82" s="17">
        <f>SUMIFS(SPEND!I:I,SPEND!$B:$B,$B82,SPEND!$C:$C,$C82,SPEND!$D:$D,$D82)*$B$2</f>
        <v>26116.7872</v>
      </c>
      <c r="N82" s="17">
        <f>SUMIFS(SPEND!AD:AD,SPEND!$B:$B,$B82,SPEND!$C:$C,$C82,SPEND!$D:$D,$D82)*$B$2</f>
        <v>4231.6328</v>
      </c>
      <c r="O82" s="18">
        <f t="shared" si="54"/>
        <v>2.030593487</v>
      </c>
      <c r="P82" s="19">
        <f t="shared" si="55"/>
        <v>0.1620273109</v>
      </c>
      <c r="Q82" s="19">
        <f t="shared" si="56"/>
        <v>0.04986254951</v>
      </c>
    </row>
    <row r="83">
      <c r="A83" s="52" t="s">
        <v>67</v>
      </c>
      <c r="B83" s="60"/>
      <c r="C83" s="60"/>
      <c r="D83" s="60"/>
      <c r="E83" s="53" t="s">
        <v>141</v>
      </c>
      <c r="F83" s="54">
        <f>SUMIFS(SPEND!N:N,SPEND!$B:$B,$B83,SPEND!$C:$C,$C83,SPEND!$D:$D,$D83)*$B$2</f>
        <v>0</v>
      </c>
      <c r="G83" s="55"/>
      <c r="H83" s="55"/>
      <c r="I83" s="56">
        <f t="shared" si="57"/>
        <v>7</v>
      </c>
      <c r="J83" s="55">
        <f>SUMIFS(ES_A!$F$16:$F181,ES_A!$E$16:$E181,$E83,ES_A!$C$16:$C181,J$1)</f>
        <v>4</v>
      </c>
      <c r="K83" s="55">
        <f>SUMIFS(ES_A!$F$16:$F181,ES_A!$E$16:$E181,$E83,ES_A!$C$16:$C181,K$1)</f>
        <v>2</v>
      </c>
      <c r="L83" s="55">
        <f>SUMIFS(ES_A!$F$16:$F181,ES_A!$E$16:$E181,$E83,ES_A!$C$16:$C181,L$1)</f>
        <v>1</v>
      </c>
      <c r="M83" s="56">
        <f>SUMIFS(SPEND!I:I,SPEND!$B:$B,$B83,SPEND!$C:$C,$C83,SPEND!$D:$D,$D83)*$B$2</f>
        <v>0</v>
      </c>
      <c r="N83" s="56">
        <f>SUMIFS(SPEND!AD:AD,SPEND!$B:$B,$B83,SPEND!$C:$C,$C83,SPEND!$D:$D,$D83)*$B$2</f>
        <v>0</v>
      </c>
      <c r="O83" s="57" t="str">
        <f t="shared" si="54"/>
        <v>-</v>
      </c>
      <c r="P83" s="58" t="str">
        <f t="shared" si="55"/>
        <v>-</v>
      </c>
      <c r="Q83" s="58" t="str">
        <f t="shared" si="56"/>
        <v>-</v>
      </c>
    </row>
    <row r="84">
      <c r="A84" s="15"/>
      <c r="B84" s="46"/>
      <c r="C84" s="46"/>
      <c r="D84" s="46"/>
      <c r="E84" s="30"/>
      <c r="F84" s="16"/>
      <c r="G84" s="16"/>
      <c r="H84" s="16"/>
      <c r="I84" s="17"/>
      <c r="J84" s="16"/>
      <c r="K84" s="16"/>
      <c r="L84" s="16"/>
      <c r="M84" s="17"/>
      <c r="N84" s="17"/>
      <c r="O84" s="18"/>
      <c r="P84" s="19"/>
      <c r="Q84" s="19"/>
    </row>
    <row r="85">
      <c r="A85" s="47" t="s">
        <v>142</v>
      </c>
      <c r="B85" s="21" t="s">
        <v>18</v>
      </c>
      <c r="C85" s="22"/>
      <c r="D85" s="22"/>
      <c r="E85" s="23"/>
      <c r="F85" s="24">
        <f>SUM(F86:F87)</f>
        <v>186.651356</v>
      </c>
      <c r="G85" s="24">
        <f>'Итог'!F23</f>
        <v>186.651356</v>
      </c>
      <c r="H85" s="23">
        <f>'Итог'!I23</f>
        <v>562</v>
      </c>
      <c r="I85" s="26">
        <f t="shared" ref="I85:N85" si="59">SUM(I86:I87)</f>
        <v>562</v>
      </c>
      <c r="J85" s="23">
        <f t="shared" si="59"/>
        <v>210</v>
      </c>
      <c r="K85" s="23">
        <f t="shared" si="59"/>
        <v>252</v>
      </c>
      <c r="L85" s="23">
        <f t="shared" si="59"/>
        <v>100</v>
      </c>
      <c r="M85" s="26">
        <f t="shared" si="59"/>
        <v>142245.7879</v>
      </c>
      <c r="N85" s="26">
        <f t="shared" si="59"/>
        <v>11931.9014</v>
      </c>
      <c r="O85" s="27">
        <f t="shared" ref="O85:O87" si="60">iferror(F85/M85*1000,"-")</f>
        <v>1.312174925</v>
      </c>
      <c r="P85" s="28">
        <f t="shared" ref="P85:P87" si="61">iferror(N85/M85,"-")</f>
        <v>0.08388228275</v>
      </c>
      <c r="Q85" s="28">
        <f t="shared" ref="Q85:Q87" si="62">iferror(I85/N85,"-")</f>
        <v>0.04710062388</v>
      </c>
    </row>
    <row r="86">
      <c r="A86" s="49" t="str">
        <f t="shared" ref="A86:A87" si="63">C86</f>
        <v>Interests</v>
      </c>
      <c r="B86" s="30" t="s">
        <v>143</v>
      </c>
      <c r="C86" s="30" t="s">
        <v>35</v>
      </c>
      <c r="D86" s="30" t="s">
        <v>25</v>
      </c>
      <c r="E86" s="44" t="s">
        <v>143</v>
      </c>
      <c r="F86" s="32">
        <f>SUMIFS(SPEND!N:N,SPEND!$B:$B,$B86,SPEND!$C:$C,$C86,SPEND!$D:$D,$D86)*$B$2</f>
        <v>160.666593</v>
      </c>
      <c r="G86" s="16"/>
      <c r="H86" s="16"/>
      <c r="I86" s="17">
        <f t="shared" ref="I86:I87" si="64">sum(J86:L86)</f>
        <v>476</v>
      </c>
      <c r="J86" s="16">
        <f>SUMIFS(Af_FR_A!$F$16:$F181,Af_FR_A!$E$16:$E181,$E86,Af_FR_A!$C$16:$C181,J$1)</f>
        <v>184</v>
      </c>
      <c r="K86" s="16">
        <f>SUMIFS(Af_FR_A!$F$16:$F181,Af_FR_A!$E$16:$E181,$E86,Af_FR_A!$C$16:$C181,K$1)</f>
        <v>209</v>
      </c>
      <c r="L86" s="16">
        <f>SUMIFS(Af_FR_A!$F$16:$F181,Af_FR_A!$E$16:$E181,$E86,Af_FR_A!$C$16:$C181,L$1)</f>
        <v>83</v>
      </c>
      <c r="M86" s="17">
        <f>SUMIFS(SPEND!I:I,SPEND!$B:$B,$B86,SPEND!$C:$C,$C86,SPEND!$D:$D,$D86)*$B$2</f>
        <v>124132.7535</v>
      </c>
      <c r="N86" s="17">
        <f>SUMIFS(SPEND!AD:AD,SPEND!$B:$B,$B86,SPEND!$C:$C,$C86,SPEND!$D:$D,$D86)*$B$2</f>
        <v>10184.724</v>
      </c>
      <c r="O86" s="18">
        <f t="shared" si="60"/>
        <v>1.294312649</v>
      </c>
      <c r="P86" s="19">
        <f t="shared" si="61"/>
        <v>0.08204703201</v>
      </c>
      <c r="Q86" s="19">
        <f t="shared" si="62"/>
        <v>0.04673666169</v>
      </c>
    </row>
    <row r="87">
      <c r="A87" s="49" t="str">
        <f t="shared" si="63"/>
        <v>remarketing</v>
      </c>
      <c r="B87" s="30" t="s">
        <v>143</v>
      </c>
      <c r="C87" s="30" t="s">
        <v>43</v>
      </c>
      <c r="D87" s="30" t="s">
        <v>25</v>
      </c>
      <c r="E87" s="30" t="s">
        <v>144</v>
      </c>
      <c r="F87" s="32">
        <f>SUMIFS(SPEND!N:N,SPEND!$B:$B,$B87,SPEND!$C:$C,$C87,SPEND!$D:$D,$D87)*$B$2</f>
        <v>25.984763</v>
      </c>
      <c r="G87" s="16"/>
      <c r="H87" s="16"/>
      <c r="I87" s="17">
        <f t="shared" si="64"/>
        <v>86</v>
      </c>
      <c r="J87" s="16">
        <f>SUMIFS(Af_FR_A!$F$16:$F181,Af_FR_A!$E$16:$E181,$E87,Af_FR_A!$C$16:$C181,J$1)</f>
        <v>26</v>
      </c>
      <c r="K87" s="16">
        <f>SUMIFS(Af_FR_A!$F$16:$F181,Af_FR_A!$E$16:$E181,$E87,Af_FR_A!$C$16:$C181,K$1)</f>
        <v>43</v>
      </c>
      <c r="L87" s="16">
        <f>SUMIFS(Af_FR_A!$F$16:$F181,Af_FR_A!$E$16:$E181,$E87,Af_FR_A!$C$16:$C181,L$1)</f>
        <v>17</v>
      </c>
      <c r="M87" s="17">
        <f>SUMIFS(SPEND!I:I,SPEND!$B:$B,$B87,SPEND!$C:$C,$C87,SPEND!$D:$D,$D87)*$B$2</f>
        <v>18113.0344</v>
      </c>
      <c r="N87" s="17">
        <f>SUMIFS(SPEND!AD:AD,SPEND!$B:$B,$B87,SPEND!$C:$C,$C87,SPEND!$D:$D,$D87)*$B$2</f>
        <v>1747.1774</v>
      </c>
      <c r="O87" s="18">
        <f t="shared" si="60"/>
        <v>1.434589171</v>
      </c>
      <c r="P87" s="19">
        <f t="shared" si="61"/>
        <v>0.09645967437</v>
      </c>
      <c r="Q87" s="19">
        <f t="shared" si="62"/>
        <v>0.04922224841</v>
      </c>
    </row>
    <row r="88">
      <c r="A88" s="15"/>
      <c r="B88" s="16"/>
      <c r="C88" s="16"/>
      <c r="D88" s="16"/>
      <c r="E88" s="16"/>
      <c r="F88" s="16"/>
      <c r="G88" s="16"/>
      <c r="H88" s="16"/>
      <c r="I88" s="17"/>
      <c r="J88" s="16"/>
      <c r="K88" s="16"/>
      <c r="L88" s="16"/>
      <c r="M88" s="17"/>
      <c r="N88" s="17"/>
      <c r="O88" s="16"/>
      <c r="P88" s="19"/>
      <c r="Q88" s="16"/>
    </row>
    <row r="89">
      <c r="A89" s="47" t="s">
        <v>145</v>
      </c>
      <c r="B89" s="21" t="s">
        <v>18</v>
      </c>
      <c r="C89" s="22"/>
      <c r="D89" s="22"/>
      <c r="E89" s="23"/>
      <c r="F89" s="24">
        <f>SUM(F90:F92)</f>
        <v>185.965516</v>
      </c>
      <c r="G89" s="24">
        <f>'Итог'!F26</f>
        <v>185.965516</v>
      </c>
      <c r="H89" s="26">
        <f>'Итог'!I26-I93</f>
        <v>288</v>
      </c>
      <c r="I89" s="26">
        <f t="shared" ref="I89:N89" si="65">SUM(I90:I92)</f>
        <v>289</v>
      </c>
      <c r="J89" s="23">
        <f t="shared" si="65"/>
        <v>9</v>
      </c>
      <c r="K89" s="23">
        <f t="shared" si="65"/>
        <v>254</v>
      </c>
      <c r="L89" s="23">
        <f t="shared" si="65"/>
        <v>26</v>
      </c>
      <c r="M89" s="26">
        <f t="shared" si="65"/>
        <v>173855.2962</v>
      </c>
      <c r="N89" s="26">
        <f t="shared" si="65"/>
        <v>25701.854</v>
      </c>
      <c r="O89" s="27">
        <f t="shared" ref="O89:O93" si="66">iferror(F89/M89*1000,"-")</f>
        <v>1.069656893</v>
      </c>
      <c r="P89" s="28">
        <f t="shared" ref="P89:P93" si="67">iferror(N89/M89,"-")</f>
        <v>0.1478347486</v>
      </c>
      <c r="Q89" s="28">
        <f t="shared" ref="Q89:Q93" si="68">iferror(I89/N89,"-")</f>
        <v>0.01124432502</v>
      </c>
    </row>
    <row r="90">
      <c r="A90" s="49" t="str">
        <f>C90</f>
        <v>Rem_HU</v>
      </c>
      <c r="B90" s="30" t="s">
        <v>146</v>
      </c>
      <c r="C90" s="30" t="s">
        <v>147</v>
      </c>
      <c r="D90" s="30" t="s">
        <v>25</v>
      </c>
      <c r="E90" s="44" t="s">
        <v>148</v>
      </c>
      <c r="F90" s="32">
        <f>SUMIFS(SPEND!N:N,SPEND!$B:$B,$B90,SPEND!$C:$C,$C90,SPEND!$D:$D,$D90)*$B$2</f>
        <v>53.229757</v>
      </c>
      <c r="G90" s="16"/>
      <c r="H90" s="16"/>
      <c r="I90" s="17">
        <f t="shared" ref="I90:I93" si="69">sum(J90:L90)</f>
        <v>197</v>
      </c>
      <c r="J90" s="16">
        <f>SUMIFS(HU_A!$F$16:$F181,HU_A!$E$16:$E181,$E90,HU_A!$C$16:$C181,J$1)</f>
        <v>5</v>
      </c>
      <c r="K90" s="16">
        <f>SUMIFS(HU_A!$F$16:$F181,HU_A!$E$16:$E181,$E90,HU_A!$C$16:$C181,K$1)</f>
        <v>177</v>
      </c>
      <c r="L90" s="16">
        <f>SUMIFS(HU_A!$F$16:$F181,HU_A!$E$16:$E181,$E90,HU_A!$C$16:$C181,L$1)</f>
        <v>15</v>
      </c>
      <c r="M90" s="17">
        <f>SUMIFS(SPEND!I:I,SPEND!$B:$B,$B90,SPEND!$C:$C,$C90,SPEND!$D:$D,$D90)*$B$2</f>
        <v>56399.1951</v>
      </c>
      <c r="N90" s="17">
        <f>SUMIFS(SPEND!AD:AD,SPEND!$B:$B,$B90,SPEND!$C:$C,$C90,SPEND!$D:$D,$D90)*$B$2</f>
        <v>7419.0742</v>
      </c>
      <c r="O90" s="18">
        <f t="shared" si="66"/>
        <v>0.943803487</v>
      </c>
      <c r="P90" s="19">
        <f t="shared" si="67"/>
        <v>0.1315457461</v>
      </c>
      <c r="Q90" s="19">
        <f t="shared" si="68"/>
        <v>0.02655317829</v>
      </c>
    </row>
    <row r="91">
      <c r="A91" s="33" t="s">
        <v>149</v>
      </c>
      <c r="B91" s="35"/>
      <c r="C91" s="35"/>
      <c r="D91" s="35"/>
      <c r="E91" s="62" t="s">
        <v>150</v>
      </c>
      <c r="F91" s="36">
        <f>SUMIFS(SPEND!N:N,SPEND!$B:$B,$B91,SPEND!$C:$C,$C91,SPEND!$D:$D,$D91)*$B$2</f>
        <v>0</v>
      </c>
      <c r="G91" s="37"/>
      <c r="H91" s="37"/>
      <c r="I91" s="38">
        <f t="shared" si="69"/>
        <v>0</v>
      </c>
      <c r="J91" s="37">
        <f>SUMIFS(HU_A!$F$16:$F181,HU_A!$E$16:$E181,$E91,HU_A!$C$16:$C181,J$1)</f>
        <v>0</v>
      </c>
      <c r="K91" s="37">
        <f>SUMIFS(HU_A!$F$16:$F181,HU_A!$E$16:$E181,$E91,HU_A!$C$16:$C181,K$1)</f>
        <v>0</v>
      </c>
      <c r="L91" s="37">
        <f>SUMIFS(HU_A!$F$16:$F181,HU_A!$E$16:$E181,$E91,HU_A!$C$16:$C181,L$1)</f>
        <v>0</v>
      </c>
      <c r="M91" s="38">
        <f>SUMIFS(SPEND!I:I,SPEND!$B:$B,$B91,SPEND!$C:$C,$C91,SPEND!$D:$D,$D91)*$B$2</f>
        <v>0</v>
      </c>
      <c r="N91" s="38">
        <f>SUMIFS(SPEND!AD:AD,SPEND!$B:$B,$B91,SPEND!$C:$C,$C91,SPEND!$D:$D,$D91)*$B$2</f>
        <v>0</v>
      </c>
      <c r="O91" s="39" t="str">
        <f t="shared" si="66"/>
        <v>-</v>
      </c>
      <c r="P91" s="40" t="str">
        <f t="shared" si="67"/>
        <v>-</v>
      </c>
      <c r="Q91" s="40" t="str">
        <f t="shared" si="68"/>
        <v>-</v>
      </c>
    </row>
    <row r="92">
      <c r="A92" s="49" t="str">
        <f>C92</f>
        <v>advantage_hu</v>
      </c>
      <c r="B92" s="30" t="s">
        <v>146</v>
      </c>
      <c r="C92" s="30" t="s">
        <v>151</v>
      </c>
      <c r="D92" s="30" t="s">
        <v>25</v>
      </c>
      <c r="E92" s="30" t="s">
        <v>152</v>
      </c>
      <c r="F92" s="32">
        <f>SUMIFS(SPEND!N:N,SPEND!$B:$B,$B92,SPEND!$C:$C,$C92,SPEND!$D:$D,$D92)*$B$2</f>
        <v>132.735759</v>
      </c>
      <c r="G92" s="16"/>
      <c r="H92" s="16"/>
      <c r="I92" s="17">
        <f t="shared" si="69"/>
        <v>92</v>
      </c>
      <c r="J92" s="16">
        <f>SUMIFS(HU_A!$F$16:$F181,HU_A!$E$16:$E181,$E92,HU_A!$C$16:$C181,J$1)</f>
        <v>4</v>
      </c>
      <c r="K92" s="16">
        <f>SUMIFS(HU_A!$F$16:$F181,HU_A!$E$16:$E181,$E92,HU_A!$C$16:$C181,K$1)</f>
        <v>77</v>
      </c>
      <c r="L92" s="16">
        <f>SUMIFS(HU_A!$F$16:$F181,HU_A!$E$16:$E181,$E92,HU_A!$C$16:$C181,L$1)</f>
        <v>11</v>
      </c>
      <c r="M92" s="17">
        <f>SUMIFS(SPEND!I:I,SPEND!$B:$B,$B92,SPEND!$C:$C,$C92,SPEND!$D:$D,$D92)*$B$2</f>
        <v>117456.1011</v>
      </c>
      <c r="N92" s="17">
        <f>SUMIFS(SPEND!AD:AD,SPEND!$B:$B,$B92,SPEND!$C:$C,$C92,SPEND!$D:$D,$D92)*$B$2</f>
        <v>18282.7798</v>
      </c>
      <c r="O92" s="18">
        <f t="shared" si="66"/>
        <v>1.130088244</v>
      </c>
      <c r="P92" s="19">
        <f t="shared" si="67"/>
        <v>0.1556562803</v>
      </c>
      <c r="Q92" s="19">
        <f t="shared" si="68"/>
        <v>0.005032057543</v>
      </c>
    </row>
    <row r="93">
      <c r="A93" s="52" t="s">
        <v>67</v>
      </c>
      <c r="B93" s="53"/>
      <c r="C93" s="53"/>
      <c r="D93" s="53"/>
      <c r="E93" s="53" t="s">
        <v>153</v>
      </c>
      <c r="F93" s="54">
        <f>SUMIFS(SPEND!N:N,SPEND!$B:$B,$B93,SPEND!$C:$C,$C93,SPEND!$D:$D,$D93)*$B$2</f>
        <v>0</v>
      </c>
      <c r="G93" s="55"/>
      <c r="H93" s="55"/>
      <c r="I93" s="56">
        <f t="shared" si="69"/>
        <v>1</v>
      </c>
      <c r="J93" s="55">
        <f>SUMIFS(HU_A!$F$16:$F181,HU_A!$E$16:$E181,$E93,HU_A!$C$16:$C181,J$1)</f>
        <v>0</v>
      </c>
      <c r="K93" s="55">
        <f>SUMIFS(HU_A!$F$16:$F181,HU_A!$E$16:$E181,$E93,HU_A!$C$16:$C181,K$1)</f>
        <v>1</v>
      </c>
      <c r="L93" s="55">
        <f>SUMIFS(HU_A!$F$16:$F181,HU_A!$E$16:$E181,$E93,HU_A!$C$16:$C181,L$1)</f>
        <v>0</v>
      </c>
      <c r="M93" s="56">
        <f>SUMIFS(SPEND!I:I,SPEND!$B:$B,$B93,SPEND!$C:$C,$C93,SPEND!$D:$D,$D93)*$B$2</f>
        <v>0</v>
      </c>
      <c r="N93" s="56">
        <f>SUMIFS(SPEND!AD:AD,SPEND!$B:$B,$B93,SPEND!$C:$C,$C93,SPEND!$D:$D,$D93)*$B$2</f>
        <v>0</v>
      </c>
      <c r="O93" s="57" t="str">
        <f t="shared" si="66"/>
        <v>-</v>
      </c>
      <c r="P93" s="58" t="str">
        <f t="shared" si="67"/>
        <v>-</v>
      </c>
      <c r="Q93" s="58" t="str">
        <f t="shared" si="68"/>
        <v>-</v>
      </c>
    </row>
    <row r="94">
      <c r="A94" s="15"/>
      <c r="B94" s="16"/>
      <c r="C94" s="16"/>
      <c r="D94" s="16"/>
      <c r="E94" s="16"/>
      <c r="F94" s="16"/>
      <c r="G94" s="16"/>
      <c r="H94" s="16"/>
      <c r="I94" s="17"/>
      <c r="J94" s="16"/>
      <c r="K94" s="16"/>
      <c r="L94" s="16"/>
      <c r="M94" s="17"/>
      <c r="N94" s="17"/>
      <c r="O94" s="16"/>
      <c r="P94" s="19"/>
      <c r="Q94" s="16"/>
    </row>
    <row r="95" collapsed="1">
      <c r="A95" s="47" t="s">
        <v>154</v>
      </c>
      <c r="B95" s="21" t="s">
        <v>18</v>
      </c>
      <c r="C95" s="22"/>
      <c r="D95" s="22"/>
      <c r="E95" s="23"/>
      <c r="F95" s="24">
        <f>SUM(F96:F97)</f>
        <v>0</v>
      </c>
      <c r="G95" s="24">
        <f>'Итог'!F27</f>
        <v>0</v>
      </c>
      <c r="H95" s="23">
        <f>'Итог'!I27</f>
        <v>0</v>
      </c>
      <c r="I95" s="26">
        <f t="shared" ref="I95:N95" si="70">SUM(I96:I97)</f>
        <v>0</v>
      </c>
      <c r="J95" s="23">
        <f t="shared" si="70"/>
        <v>0</v>
      </c>
      <c r="K95" s="23">
        <f t="shared" si="70"/>
        <v>0</v>
      </c>
      <c r="L95" s="23">
        <f t="shared" si="70"/>
        <v>0</v>
      </c>
      <c r="M95" s="26">
        <f t="shared" si="70"/>
        <v>0</v>
      </c>
      <c r="N95" s="26">
        <f t="shared" si="70"/>
        <v>0</v>
      </c>
      <c r="O95" s="27" t="str">
        <f t="shared" ref="O95:O97" si="71">iferror(F95/M95*1000,"-")</f>
        <v>-</v>
      </c>
      <c r="P95" s="28" t="str">
        <f t="shared" ref="P95:P97" si="72">iferror(N95/M95,"-")</f>
        <v>-</v>
      </c>
      <c r="Q95" s="28" t="str">
        <f t="shared" ref="Q95:Q97" si="73">iferror(I95/N95,"-")</f>
        <v>-</v>
      </c>
    </row>
    <row r="96" hidden="1" outlineLevel="1">
      <c r="A96" s="29"/>
      <c r="B96" s="30" t="s">
        <v>155</v>
      </c>
      <c r="C96" s="30" t="s">
        <v>156</v>
      </c>
      <c r="D96" s="30" t="s">
        <v>157</v>
      </c>
      <c r="E96" s="44" t="s">
        <v>155</v>
      </c>
      <c r="F96" s="32">
        <f>SUMIFS(SPEND!N:N,SPEND!$B:$B,$B96,SPEND!$C:$C,$C96,SPEND!$D:$D,$D96)*$B$2</f>
        <v>0</v>
      </c>
      <c r="G96" s="16"/>
      <c r="H96" s="16"/>
      <c r="I96" s="17">
        <f t="shared" ref="I96:I97" si="74">sum(J96:L96)</f>
        <v>0</v>
      </c>
      <c r="J96" s="16">
        <f>SUMIFS(HU_A!$F$16:$F181,HU_A!$E$16:$E181,$E96,HU_A!$C$16:$C181,J$1)</f>
        <v>0</v>
      </c>
      <c r="K96" s="16">
        <f>SUMIFS(HU_A!$F$16:$F181,HU_A!$E$16:$E181,$E96,HU_A!$C$16:$C181,K$1)</f>
        <v>0</v>
      </c>
      <c r="L96" s="16">
        <f>SUMIFS(HU_A!$F$16:$F181,HU_A!$E$16:$E181,$E96,HU_A!$C$16:$C181,L$1)</f>
        <v>0</v>
      </c>
      <c r="M96" s="17">
        <f>SUMIFS(SPEND!I:I,SPEND!$B:$B,$B96,SPEND!$C:$C,$C96,SPEND!$D:$D,$D96)*$B$2</f>
        <v>0</v>
      </c>
      <c r="N96" s="17">
        <f>SUMIFS(SPEND!AD:AD,SPEND!$B:$B,$B96,SPEND!$C:$C,$C96,SPEND!$D:$D,$D96)*$B$2</f>
        <v>0</v>
      </c>
      <c r="O96" s="18" t="str">
        <f t="shared" si="71"/>
        <v>-</v>
      </c>
      <c r="P96" s="19" t="str">
        <f t="shared" si="72"/>
        <v>-</v>
      </c>
      <c r="Q96" s="19" t="str">
        <f t="shared" si="73"/>
        <v>-</v>
      </c>
    </row>
    <row r="97" hidden="1" outlineLevel="1">
      <c r="A97" s="15"/>
      <c r="B97" s="30" t="s">
        <v>155</v>
      </c>
      <c r="C97" s="30" t="s">
        <v>158</v>
      </c>
      <c r="D97" s="30" t="s">
        <v>159</v>
      </c>
      <c r="E97" s="44"/>
      <c r="F97" s="32">
        <f>SUMIFS(SPEND!N:N,SPEND!$B:$B,$B97,SPEND!$C:$C,$C97,SPEND!$D:$D,$D97)*$B$2</f>
        <v>0</v>
      </c>
      <c r="G97" s="16"/>
      <c r="H97" s="16"/>
      <c r="I97" s="17">
        <f t="shared" si="74"/>
        <v>0</v>
      </c>
      <c r="J97" s="16">
        <f>SUMIFS(HU_A!$F$16:$F181,HU_A!$E$16:$E181,$E97,HU_A!$C$16:$C181,J$1)</f>
        <v>0</v>
      </c>
      <c r="K97" s="16">
        <f>SUMIFS(HU_A!$F$16:$F181,HU_A!$E$16:$E181,$E97,HU_A!$C$16:$C181,K$1)</f>
        <v>0</v>
      </c>
      <c r="L97" s="16">
        <f>SUMIFS(HU_A!$F$16:$F181,HU_A!$E$16:$E181,$E97,HU_A!$C$16:$C181,L$1)</f>
        <v>0</v>
      </c>
      <c r="M97" s="17">
        <f>SUMIFS(SPEND!I:I,SPEND!$B:$B,$B97,SPEND!$C:$C,$C97,SPEND!$D:$D,$D97)*$B$2</f>
        <v>0</v>
      </c>
      <c r="N97" s="17">
        <f>SUMIFS(SPEND!AD:AD,SPEND!$B:$B,$B97,SPEND!$C:$C,$C97,SPEND!$D:$D,$D97)*$B$2</f>
        <v>0</v>
      </c>
      <c r="O97" s="18" t="str">
        <f t="shared" si="71"/>
        <v>-</v>
      </c>
      <c r="P97" s="19" t="str">
        <f t="shared" si="72"/>
        <v>-</v>
      </c>
      <c r="Q97" s="19" t="str">
        <f t="shared" si="73"/>
        <v>-</v>
      </c>
    </row>
    <row r="98">
      <c r="A98" s="15"/>
      <c r="B98" s="16"/>
      <c r="C98" s="16"/>
      <c r="D98" s="16"/>
      <c r="E98" s="16"/>
      <c r="F98" s="16"/>
      <c r="G98" s="16"/>
      <c r="H98" s="16"/>
      <c r="I98" s="17"/>
      <c r="J98" s="16"/>
      <c r="K98" s="16"/>
      <c r="L98" s="16"/>
      <c r="M98" s="17"/>
      <c r="N98" s="17"/>
      <c r="O98" s="16"/>
      <c r="P98" s="19"/>
      <c r="Q98" s="16"/>
    </row>
    <row r="99">
      <c r="A99" s="47" t="s">
        <v>160</v>
      </c>
      <c r="B99" s="21" t="s">
        <v>18</v>
      </c>
      <c r="C99" s="22"/>
      <c r="D99" s="22"/>
      <c r="E99" s="23"/>
      <c r="F99" s="24">
        <f>SUM(F100:F104)</f>
        <v>398.593062</v>
      </c>
      <c r="G99" s="24">
        <f>'Итог'!F28</f>
        <v>398.593062</v>
      </c>
      <c r="H99" s="25">
        <f>'Итог'!I28</f>
        <v>3105</v>
      </c>
      <c r="I99" s="26">
        <f t="shared" ref="I99:N99" si="75">SUM(I100:I104)</f>
        <v>3105</v>
      </c>
      <c r="J99" s="23">
        <f t="shared" si="75"/>
        <v>390</v>
      </c>
      <c r="K99" s="23">
        <f t="shared" si="75"/>
        <v>1774</v>
      </c>
      <c r="L99" s="23">
        <f t="shared" si="75"/>
        <v>941</v>
      </c>
      <c r="M99" s="26">
        <f t="shared" si="75"/>
        <v>395613.0872</v>
      </c>
      <c r="N99" s="26">
        <f t="shared" si="75"/>
        <v>66601.9224</v>
      </c>
      <c r="O99" s="27">
        <f t="shared" ref="O99:O101" si="76">iferror(F99/M99*1000,"-")</f>
        <v>1.007532549</v>
      </c>
      <c r="P99" s="28">
        <f t="shared" ref="P99:P101" si="77">iferror(N99/M99,"-")</f>
        <v>0.1683511607</v>
      </c>
      <c r="Q99" s="28">
        <f t="shared" ref="Q99:Q101" si="78">iferror(I99/N99,"-")</f>
        <v>0.04662027593</v>
      </c>
    </row>
    <row r="100">
      <c r="A100" s="49" t="str">
        <f t="shared" ref="A100:A101" si="79">C100</f>
        <v>IT-MDA-LAL</v>
      </c>
      <c r="B100" s="30" t="s">
        <v>161</v>
      </c>
      <c r="C100" s="30" t="s">
        <v>162</v>
      </c>
      <c r="D100" s="30" t="s">
        <v>25</v>
      </c>
      <c r="E100" s="30" t="s">
        <v>163</v>
      </c>
      <c r="F100" s="32">
        <f>SUMIFS(SPEND!N:N,SPEND!$B:$B,$B100,SPEND!$C:$C,$C100,SPEND!$D:$D,$D100)*$B$2</f>
        <v>132.950084</v>
      </c>
      <c r="G100" s="16"/>
      <c r="H100" s="16"/>
      <c r="I100" s="17">
        <f t="shared" ref="I100:I104" si="80">sum(J100:L100)</f>
        <v>1094</v>
      </c>
      <c r="J100" s="16">
        <f>SUMIFS(IT_A!$F$16:$F181,IT_A!$E$16:$E181,$E100,IT_A!$C$16:$C181,J$1)</f>
        <v>72</v>
      </c>
      <c r="K100" s="16">
        <f>SUMIFS(IT_A!$F$16:$F181,IT_A!$E$16:$E181,$E100,IT_A!$C$16:$C181,K$1)</f>
        <v>682</v>
      </c>
      <c r="L100" s="16">
        <f>SUMIFS(IT_A!$F$16:$F181,IT_A!$E$16:$E181,$E100,IT_A!$C$16:$C181,L$1)</f>
        <v>340</v>
      </c>
      <c r="M100" s="17">
        <f>SUMIFS(SPEND!I:I,SPEND!$B:$B,$B100,SPEND!$C:$C,$C100,SPEND!$D:$D,$D100)*$B$2</f>
        <v>168311.1371</v>
      </c>
      <c r="N100" s="17">
        <f>SUMIFS(SPEND!AD:AD,SPEND!$B:$B,$B100,SPEND!$C:$C,$C100,SPEND!$D:$D,$D100)*$B$2</f>
        <v>25910.1779</v>
      </c>
      <c r="O100" s="18">
        <f t="shared" si="76"/>
        <v>0.7899066354</v>
      </c>
      <c r="P100" s="19">
        <f t="shared" si="77"/>
        <v>0.1539421475</v>
      </c>
      <c r="Q100" s="19">
        <f t="shared" si="78"/>
        <v>0.04222278999</v>
      </c>
    </row>
    <row r="101">
      <c r="A101" s="49" t="str">
        <f t="shared" si="79"/>
        <v>Interests</v>
      </c>
      <c r="B101" s="30" t="s">
        <v>161</v>
      </c>
      <c r="C101" s="30" t="s">
        <v>35</v>
      </c>
      <c r="D101" s="30" t="s">
        <v>25</v>
      </c>
      <c r="E101" s="44" t="s">
        <v>161</v>
      </c>
      <c r="F101" s="32">
        <f>SUMIFS(SPEND!N:N,SPEND!$B:$B,$B101,SPEND!$C:$C,$C101,SPEND!$D:$D,$D101)*$B$2</f>
        <v>212.644692</v>
      </c>
      <c r="G101" s="16"/>
      <c r="H101" s="16"/>
      <c r="I101" s="17">
        <f t="shared" si="80"/>
        <v>1580</v>
      </c>
      <c r="J101" s="16">
        <f>SUMIFS(IT_A!$F$16:$F181,IT_A!$E$16:$E181,$E101,IT_A!$C$16:$C181,J$1)</f>
        <v>287</v>
      </c>
      <c r="K101" s="16">
        <f>SUMIFS(IT_A!$F$16:$F181,IT_A!$E$16:$E181,$E101,IT_A!$C$16:$C181,K$1)</f>
        <v>797</v>
      </c>
      <c r="L101" s="16">
        <f>SUMIFS(IT_A!$F$16:$F181,IT_A!$E$16:$E181,$E101,IT_A!$C$16:$C181,L$1)</f>
        <v>496</v>
      </c>
      <c r="M101" s="17">
        <f>SUMIFS(SPEND!I:I,SPEND!$B:$B,$B101,SPEND!$C:$C,$C101,SPEND!$D:$D,$D101)*$B$2</f>
        <v>193239.7065</v>
      </c>
      <c r="N101" s="17">
        <f>SUMIFS(SPEND!AD:AD,SPEND!$B:$B,$B101,SPEND!$C:$C,$C101,SPEND!$D:$D,$D101)*$B$2</f>
        <v>32583.4011</v>
      </c>
      <c r="O101" s="18">
        <f t="shared" si="76"/>
        <v>1.100419245</v>
      </c>
      <c r="P101" s="19">
        <f t="shared" si="77"/>
        <v>0.1686164903</v>
      </c>
      <c r="Q101" s="19">
        <f t="shared" si="78"/>
        <v>0.04849094774</v>
      </c>
    </row>
    <row r="102">
      <c r="A102" s="33" t="s">
        <v>149</v>
      </c>
      <c r="B102" s="37"/>
      <c r="C102" s="37"/>
      <c r="D102" s="37"/>
      <c r="E102" s="48">
        <v>6.847956627652E12</v>
      </c>
      <c r="F102" s="37"/>
      <c r="G102" s="37"/>
      <c r="H102" s="37"/>
      <c r="I102" s="38">
        <f t="shared" si="80"/>
        <v>1</v>
      </c>
      <c r="J102" s="37">
        <f>SUMIFS(IT_A!$F$16:$F181,IT_A!$E$16:$E181,$E102,IT_A!$C$16:$C181,J$1)</f>
        <v>0</v>
      </c>
      <c r="K102" s="37">
        <f>SUMIFS(IT_A!$F$16:$F181,IT_A!$E$16:$E181,$E102,IT_A!$C$16:$C181,K$1)</f>
        <v>1</v>
      </c>
      <c r="L102" s="37">
        <f>SUMIFS(IT_A!$F$16:$F181,IT_A!$E$16:$E181,$E102,IT_A!$C$16:$C181,L$1)</f>
        <v>0</v>
      </c>
      <c r="M102" s="38"/>
      <c r="N102" s="38"/>
      <c r="O102" s="37"/>
      <c r="P102" s="40"/>
      <c r="Q102" s="37"/>
    </row>
    <row r="103">
      <c r="A103" s="33" t="s">
        <v>149</v>
      </c>
      <c r="B103" s="37"/>
      <c r="C103" s="37"/>
      <c r="D103" s="37"/>
      <c r="E103" s="48" t="s">
        <v>164</v>
      </c>
      <c r="F103" s="37"/>
      <c r="G103" s="37"/>
      <c r="H103" s="37"/>
      <c r="I103" s="38">
        <f t="shared" si="80"/>
        <v>2</v>
      </c>
      <c r="J103" s="37">
        <f>SUMIFS(IT_A!$F$16:$F181,IT_A!$E$16:$E181,$E103,IT_A!$C$16:$C181,J$1)</f>
        <v>1</v>
      </c>
      <c r="K103" s="37">
        <f>SUMIFS(IT_A!$F$16:$F181,IT_A!$E$16:$E181,$E103,IT_A!$C$16:$C181,K$1)</f>
        <v>1</v>
      </c>
      <c r="L103" s="37">
        <f>SUMIFS(IT_A!$F$16:$F181,IT_A!$E$16:$E181,$E103,IT_A!$C$16:$C181,L$1)</f>
        <v>0</v>
      </c>
      <c r="M103" s="38"/>
      <c r="N103" s="38"/>
      <c r="O103" s="37"/>
      <c r="P103" s="40"/>
      <c r="Q103" s="37"/>
    </row>
    <row r="104">
      <c r="A104" s="49" t="str">
        <f>C104</f>
        <v>remakreting_it</v>
      </c>
      <c r="B104" s="30" t="s">
        <v>161</v>
      </c>
      <c r="C104" s="30" t="s">
        <v>165</v>
      </c>
      <c r="D104" s="30" t="s">
        <v>25</v>
      </c>
      <c r="E104" s="30" t="s">
        <v>166</v>
      </c>
      <c r="F104" s="32">
        <f>SUMIFS(SPEND!N:N,SPEND!$B:$B,$B104,SPEND!$C:$C,$C104,SPEND!$D:$D,$D104)*$B$2</f>
        <v>52.998286</v>
      </c>
      <c r="G104" s="16"/>
      <c r="H104" s="16"/>
      <c r="I104" s="17">
        <f t="shared" si="80"/>
        <v>428</v>
      </c>
      <c r="J104" s="16">
        <f>SUMIFS(IT_A!$F$16:$F181,IT_A!$E$16:$E181,$E104,IT_A!$C$16:$C181,J$1)</f>
        <v>30</v>
      </c>
      <c r="K104" s="16">
        <f>SUMIFS(IT_A!$F$16:$F181,IT_A!$E$16:$E181,$E104,IT_A!$C$16:$C181,K$1)</f>
        <v>293</v>
      </c>
      <c r="L104" s="16">
        <f>SUMIFS(IT_A!$F$16:$F181,IT_A!$E$16:$E181,$E104,IT_A!$C$16:$C181,L$1)</f>
        <v>105</v>
      </c>
      <c r="M104" s="17">
        <f>SUMIFS(SPEND!I:I,SPEND!$B:$B,$B104,SPEND!$C:$C,$C104,SPEND!$D:$D,$D104)*$B$2</f>
        <v>34062.2436</v>
      </c>
      <c r="N104" s="17">
        <f>SUMIFS(SPEND!AD:AD,SPEND!$B:$B,$B104,SPEND!$C:$C,$C104,SPEND!$D:$D,$D104)*$B$2</f>
        <v>8108.3434</v>
      </c>
      <c r="O104" s="18">
        <f>iferror(F104/M104*1000,"-")</f>
        <v>1.555924695</v>
      </c>
      <c r="P104" s="19">
        <f>iferror(N104/M104,"-")</f>
        <v>0.2380449008</v>
      </c>
      <c r="Q104" s="19">
        <f>iferror(I104/N104,"-")</f>
        <v>0.05278513488</v>
      </c>
    </row>
    <row r="105">
      <c r="A105" s="15"/>
      <c r="B105" s="16"/>
      <c r="C105" s="16"/>
      <c r="D105" s="16"/>
      <c r="E105" s="16"/>
      <c r="F105" s="16"/>
      <c r="G105" s="16"/>
      <c r="H105" s="16"/>
      <c r="I105" s="17"/>
      <c r="J105" s="16"/>
      <c r="K105" s="16"/>
      <c r="L105" s="16"/>
      <c r="M105" s="17"/>
      <c r="N105" s="17"/>
      <c r="O105" s="16"/>
      <c r="P105" s="19"/>
      <c r="Q105" s="16"/>
    </row>
    <row r="106">
      <c r="A106" s="47" t="s">
        <v>167</v>
      </c>
      <c r="B106" s="21" t="s">
        <v>18</v>
      </c>
      <c r="C106" s="22"/>
      <c r="D106" s="22"/>
      <c r="E106" s="23"/>
      <c r="F106" s="24">
        <f>SUM(F107:F109)</f>
        <v>185.716899</v>
      </c>
      <c r="G106" s="24">
        <f>'Итог'!F29</f>
        <v>185.716899</v>
      </c>
      <c r="H106" s="25">
        <f>'Итог'!I29</f>
        <v>212</v>
      </c>
      <c r="I106" s="26">
        <f t="shared" ref="I106:N106" si="81">SUM(I107:I109)</f>
        <v>212</v>
      </c>
      <c r="J106" s="23">
        <f t="shared" si="81"/>
        <v>24</v>
      </c>
      <c r="K106" s="23">
        <f t="shared" si="81"/>
        <v>115</v>
      </c>
      <c r="L106" s="23">
        <f t="shared" si="81"/>
        <v>73</v>
      </c>
      <c r="M106" s="26">
        <f t="shared" si="81"/>
        <v>60852.8686</v>
      </c>
      <c r="N106" s="26">
        <f t="shared" si="81"/>
        <v>10069.8458</v>
      </c>
      <c r="O106" s="27">
        <f t="shared" ref="O106:O109" si="82">iferror(F106/M106*1000,"-")</f>
        <v>3.051900482</v>
      </c>
      <c r="P106" s="28">
        <f t="shared" ref="P106:P109" si="83">iferror(N106/M106,"-")</f>
        <v>0.165478572</v>
      </c>
      <c r="Q106" s="28">
        <f t="shared" ref="Q106:Q109" si="84">iferror(I106/N106,"-")</f>
        <v>0.02105295396</v>
      </c>
    </row>
    <row r="107">
      <c r="A107" s="49" t="str">
        <f t="shared" ref="A107:A109" si="85">C107</f>
        <v>Interests-1</v>
      </c>
      <c r="B107" s="30" t="s">
        <v>168</v>
      </c>
      <c r="C107" s="30" t="s">
        <v>169</v>
      </c>
      <c r="D107" s="30" t="s">
        <v>170</v>
      </c>
      <c r="E107" s="44" t="s">
        <v>171</v>
      </c>
      <c r="F107" s="32">
        <f>SUMIFS(SPEND!N:N,SPEND!$B:$B,$B107,SPEND!$C:$C,$C107,SPEND!$D:$D,$D107)*$B$2</f>
        <v>100.715604</v>
      </c>
      <c r="G107" s="16"/>
      <c r="H107" s="16"/>
      <c r="I107" s="17">
        <f t="shared" ref="I107:I109" si="86">sum(J107:L107)</f>
        <v>98</v>
      </c>
      <c r="J107" s="16">
        <f>SUMIFS(NL_A!$F$16:$F181,NL_A!$E$16:$E181,$E107,NL_A!$C$16:$C181,J$1)</f>
        <v>10</v>
      </c>
      <c r="K107" s="16">
        <f>SUMIFS(NL_A!$F$16:$F181,NL_A!$E$16:$E181,$E107,NL_A!$C$16:$C181,K$1)</f>
        <v>49</v>
      </c>
      <c r="L107" s="16">
        <f>SUMIFS(NL_A!$F$16:$F181,NL_A!$E$16:$E181,$E107,NL_A!$C$16:$C181,L$1)</f>
        <v>39</v>
      </c>
      <c r="M107" s="17">
        <f>SUMIFS(SPEND!I:I,SPEND!$B:$B,$B107,SPEND!$C:$C,$C107,SPEND!$D:$D,$D107)*$B$2</f>
        <v>30435.8646</v>
      </c>
      <c r="N107" s="17">
        <f>SUMIFS(SPEND!AD:AD,SPEND!$B:$B,$B107,SPEND!$C:$C,$C107,SPEND!$D:$D,$D107)*$B$2</f>
        <v>4669.7131</v>
      </c>
      <c r="O107" s="18">
        <f t="shared" si="82"/>
        <v>3.309109346</v>
      </c>
      <c r="P107" s="19">
        <f t="shared" si="83"/>
        <v>0.1534279759</v>
      </c>
      <c r="Q107" s="19">
        <f t="shared" si="84"/>
        <v>0.02098629999</v>
      </c>
    </row>
    <row r="108">
      <c r="A108" s="49" t="str">
        <f t="shared" si="85"/>
        <v>Interests-brands</v>
      </c>
      <c r="B108" s="30" t="s">
        <v>168</v>
      </c>
      <c r="C108" s="30" t="s">
        <v>172</v>
      </c>
      <c r="D108" s="30" t="s">
        <v>170</v>
      </c>
      <c r="E108" s="30" t="s">
        <v>173</v>
      </c>
      <c r="F108" s="32">
        <f>SUMIFS(SPEND!N:N,SPEND!$B:$B,$B108,SPEND!$C:$C,$C108,SPEND!$D:$D,$D108)*$B$2</f>
        <v>58.407849</v>
      </c>
      <c r="G108" s="16"/>
      <c r="H108" s="16"/>
      <c r="I108" s="17">
        <f t="shared" si="86"/>
        <v>58</v>
      </c>
      <c r="J108" s="16">
        <f>SUMIFS(NL_A!$F$16:$F181,NL_A!$E$16:$E181,$E108,NL_A!$C$16:$C181,J$1)</f>
        <v>10</v>
      </c>
      <c r="K108" s="16">
        <f>SUMIFS(NL_A!$F$16:$F181,NL_A!$E$16:$E181,$E108,NL_A!$C$16:$C181,K$1)</f>
        <v>35</v>
      </c>
      <c r="L108" s="16">
        <f>SUMIFS(NL_A!$F$16:$F181,NL_A!$E$16:$E181,$E108,NL_A!$C$16:$C181,L$1)</f>
        <v>13</v>
      </c>
      <c r="M108" s="17">
        <f>SUMIFS(SPEND!I:I,SPEND!$B:$B,$B108,SPEND!$C:$C,$C108,SPEND!$D:$D,$D108)*$B$2</f>
        <v>14480.6543</v>
      </c>
      <c r="N108" s="17">
        <f>SUMIFS(SPEND!AD:AD,SPEND!$B:$B,$B108,SPEND!$C:$C,$C108,SPEND!$D:$D,$D108)*$B$2</f>
        <v>2731.3578</v>
      </c>
      <c r="O108" s="18">
        <f t="shared" si="82"/>
        <v>4.033508969</v>
      </c>
      <c r="P108" s="19">
        <f t="shared" si="83"/>
        <v>0.1886211592</v>
      </c>
      <c r="Q108" s="19">
        <f t="shared" si="84"/>
        <v>0.02123485982</v>
      </c>
    </row>
    <row r="109">
      <c r="A109" s="49" t="str">
        <f t="shared" si="85"/>
        <v>remarketing</v>
      </c>
      <c r="B109" s="30" t="s">
        <v>168</v>
      </c>
      <c r="C109" s="30" t="s">
        <v>43</v>
      </c>
      <c r="D109" s="30" t="s">
        <v>25</v>
      </c>
      <c r="E109" s="30" t="s">
        <v>174</v>
      </c>
      <c r="F109" s="32">
        <f>SUMIFS(SPEND!N:N,SPEND!$B:$B,$B109,SPEND!$C:$C,$C109,SPEND!$D:$D,$D109)*$B$2</f>
        <v>26.593446</v>
      </c>
      <c r="G109" s="16"/>
      <c r="H109" s="16"/>
      <c r="I109" s="17">
        <f t="shared" si="86"/>
        <v>56</v>
      </c>
      <c r="J109" s="16">
        <f>SUMIFS(NL_A!$F$16:$F181,NL_A!$E$16:$E181,$E109,NL_A!$C$16:$C181,J$1)</f>
        <v>4</v>
      </c>
      <c r="K109" s="16">
        <f>SUMIFS(NL_A!$F$16:$F181,NL_A!$E$16:$E181,$E109,NL_A!$C$16:$C181,K$1)</f>
        <v>31</v>
      </c>
      <c r="L109" s="16">
        <f>SUMIFS(NL_A!$F$16:$F181,NL_A!$E$16:$E181,$E109,NL_A!$C$16:$C181,L$1)</f>
        <v>21</v>
      </c>
      <c r="M109" s="17">
        <f>SUMIFS(SPEND!I:I,SPEND!$B:$B,$B109,SPEND!$C:$C,$C109,SPEND!$D:$D,$D109)*$B$2</f>
        <v>15936.3497</v>
      </c>
      <c r="N109" s="17">
        <f>SUMIFS(SPEND!AD:AD,SPEND!$B:$B,$B109,SPEND!$C:$C,$C109,SPEND!$D:$D,$D109)*$B$2</f>
        <v>2668.7749</v>
      </c>
      <c r="O109" s="18">
        <f t="shared" si="82"/>
        <v>1.668728818</v>
      </c>
      <c r="P109" s="19">
        <f t="shared" si="83"/>
        <v>0.1674646296</v>
      </c>
      <c r="Q109" s="19">
        <f t="shared" si="84"/>
        <v>0.02098341078</v>
      </c>
    </row>
    <row r="110">
      <c r="A110" s="15"/>
      <c r="B110" s="16"/>
      <c r="C110" s="16"/>
      <c r="D110" s="16"/>
      <c r="E110" s="16"/>
      <c r="F110" s="16"/>
      <c r="G110" s="16"/>
      <c r="H110" s="16"/>
      <c r="I110" s="17"/>
      <c r="J110" s="16"/>
      <c r="K110" s="16"/>
      <c r="L110" s="16"/>
      <c r="M110" s="17"/>
      <c r="N110" s="17"/>
      <c r="O110" s="16"/>
      <c r="P110" s="19"/>
      <c r="Q110" s="16"/>
    </row>
    <row r="111">
      <c r="A111" s="47" t="s">
        <v>175</v>
      </c>
      <c r="B111" s="21" t="s">
        <v>18</v>
      </c>
      <c r="C111" s="22"/>
      <c r="D111" s="22"/>
      <c r="E111" s="23"/>
      <c r="F111" s="24">
        <f>SUM(F112:F124)</f>
        <v>1761.022795</v>
      </c>
      <c r="G111" s="24">
        <f>'Итог'!F30</f>
        <v>1761.022795</v>
      </c>
      <c r="H111" s="25">
        <f>'Итог'!I30-I125</f>
        <v>1033</v>
      </c>
      <c r="I111" s="26">
        <f t="shared" ref="I111:N111" si="87">SUM(I112:I124)</f>
        <v>1033</v>
      </c>
      <c r="J111" s="23">
        <f t="shared" si="87"/>
        <v>114</v>
      </c>
      <c r="K111" s="23">
        <f t="shared" si="87"/>
        <v>807</v>
      </c>
      <c r="L111" s="23">
        <f t="shared" si="87"/>
        <v>112</v>
      </c>
      <c r="M111" s="26">
        <f t="shared" si="87"/>
        <v>973781.351</v>
      </c>
      <c r="N111" s="26">
        <f t="shared" si="87"/>
        <v>106426.0793</v>
      </c>
      <c r="O111" s="27">
        <f t="shared" ref="O111:O118" si="88">iferror(F111/M111*1000,"-")</f>
        <v>1.808437585</v>
      </c>
      <c r="P111" s="28">
        <f t="shared" ref="P111:P118" si="89">iferror(N111/M111,"-")</f>
        <v>0.1092915563</v>
      </c>
      <c r="Q111" s="28">
        <f t="shared" ref="Q111:Q118" si="90">iferror(I111/N111,"-")</f>
        <v>0.00970626755</v>
      </c>
    </row>
    <row r="112">
      <c r="A112" s="49" t="str">
        <f t="shared" ref="A112:A118" si="91">C112</f>
        <v>PL-автобусы</v>
      </c>
      <c r="B112" s="30" t="s">
        <v>176</v>
      </c>
      <c r="C112" s="30" t="s">
        <v>177</v>
      </c>
      <c r="D112" s="30" t="s">
        <v>178</v>
      </c>
      <c r="E112" s="44" t="s">
        <v>179</v>
      </c>
      <c r="F112" s="32">
        <f>SUMIFS(SPEND!N:N,SPEND!$B:$B,$B112,SPEND!$C:$C,$C112,SPEND!$D:$D,$D112)*$B$2</f>
        <v>0</v>
      </c>
      <c r="G112" s="16"/>
      <c r="H112" s="16"/>
      <c r="I112" s="17">
        <f t="shared" ref="I112:I125" si="92">sum(J112:L112)</f>
        <v>0</v>
      </c>
      <c r="J112" s="16">
        <f>SUMIFS(PL_A!$F$16:$F181,PL_A!$E$16:$E181,$E112,PL_A!$C$16:$C181,J$1)</f>
        <v>0</v>
      </c>
      <c r="K112" s="16">
        <f>SUMIFS(PL_A!$F$16:$F181,PL_A!$E$16:$E181,$E112,PL_A!$C$16:$C181,K$1)</f>
        <v>0</v>
      </c>
      <c r="L112" s="16">
        <f>SUMIFS(PL_A!$F$16:$F181,PL_A!$E$16:$E181,$E112,PL_A!$C$16:$C181,L$1)</f>
        <v>0</v>
      </c>
      <c r="M112" s="17">
        <f>SUMIFS(SPEND!I:I,SPEND!$B:$B,$B112,SPEND!$C:$C,$C112,SPEND!$D:$D,$D112)*$B$2</f>
        <v>0</v>
      </c>
      <c r="N112" s="17">
        <f>SUMIFS(SPEND!AD:AD,SPEND!$B:$B,$B112,SPEND!$C:$C,$C112,SPEND!$D:$D,$D112)*$B$2</f>
        <v>0</v>
      </c>
      <c r="O112" s="18" t="str">
        <f t="shared" si="88"/>
        <v>-</v>
      </c>
      <c r="P112" s="19" t="str">
        <f t="shared" si="89"/>
        <v>-</v>
      </c>
      <c r="Q112" s="19" t="str">
        <f t="shared" si="90"/>
        <v>-</v>
      </c>
    </row>
    <row r="113">
      <c r="A113" s="49" t="str">
        <f t="shared" si="91"/>
        <v>PL-грузовики</v>
      </c>
      <c r="B113" s="30" t="s">
        <v>176</v>
      </c>
      <c r="C113" s="30" t="s">
        <v>180</v>
      </c>
      <c r="D113" s="30" t="s">
        <v>181</v>
      </c>
      <c r="E113" s="44" t="s">
        <v>182</v>
      </c>
      <c r="F113" s="32">
        <f>SUMIFS(SPEND!N:N,SPEND!$B:$B,$B113,SPEND!$C:$C,$C113,SPEND!$D:$D,$D113)*$B$2</f>
        <v>425.572293</v>
      </c>
      <c r="G113" s="16"/>
      <c r="H113" s="16"/>
      <c r="I113" s="17">
        <f t="shared" si="92"/>
        <v>251</v>
      </c>
      <c r="J113" s="16">
        <f>SUMIFS(PL_A!$F$16:$F181,PL_A!$E$16:$E181,$E113,PL_A!$C$16:$C181,J$1)</f>
        <v>27</v>
      </c>
      <c r="K113" s="16">
        <f>SUMIFS(PL_A!$F$16:$F181,PL_A!$E$16:$E181,$E113,PL_A!$C$16:$C181,K$1)</f>
        <v>195</v>
      </c>
      <c r="L113" s="16">
        <f>SUMIFS(PL_A!$F$16:$F181,PL_A!$E$16:$E181,$E113,PL_A!$C$16:$C181,L$1)</f>
        <v>29</v>
      </c>
      <c r="M113" s="17">
        <f>SUMIFS(SPEND!I:I,SPEND!$B:$B,$B113,SPEND!$C:$C,$C113,SPEND!$D:$D,$D113)*$B$2</f>
        <v>239653.0712</v>
      </c>
      <c r="N113" s="17">
        <f>SUMIFS(SPEND!AD:AD,SPEND!$B:$B,$B113,SPEND!$C:$C,$C113,SPEND!$D:$D,$D113)*$B$2</f>
        <v>22945.6345</v>
      </c>
      <c r="O113" s="18">
        <f t="shared" si="88"/>
        <v>1.77578485</v>
      </c>
      <c r="P113" s="19">
        <f t="shared" si="89"/>
        <v>0.09574521363</v>
      </c>
      <c r="Q113" s="19">
        <f t="shared" si="90"/>
        <v>0.01093889995</v>
      </c>
    </row>
    <row r="114">
      <c r="A114" s="49" t="str">
        <f t="shared" si="91"/>
        <v>PL-полуприцепы</v>
      </c>
      <c r="B114" s="30" t="s">
        <v>176</v>
      </c>
      <c r="C114" s="30" t="s">
        <v>183</v>
      </c>
      <c r="D114" s="30" t="s">
        <v>184</v>
      </c>
      <c r="E114" s="44" t="s">
        <v>185</v>
      </c>
      <c r="F114" s="32">
        <f>SUMIFS(SPEND!N:N,SPEND!$B:$B,$B114,SPEND!$C:$C,$C114,SPEND!$D:$D,$D114)*$B$2</f>
        <v>210.758632</v>
      </c>
      <c r="G114" s="16"/>
      <c r="H114" s="16"/>
      <c r="I114" s="17">
        <f t="shared" si="92"/>
        <v>67</v>
      </c>
      <c r="J114" s="16">
        <f>SUMIFS(PL_A!$F$16:$F181,PL_A!$E$16:$E181,$E114,PL_A!$C$16:$C181,J$1)</f>
        <v>2</v>
      </c>
      <c r="K114" s="16">
        <f>SUMIFS(PL_A!$F$16:$F181,PL_A!$E$16:$E181,$E114,PL_A!$C$16:$C181,K$1)</f>
        <v>59</v>
      </c>
      <c r="L114" s="16">
        <f>SUMIFS(PL_A!$F$16:$F181,PL_A!$E$16:$E181,$E114,PL_A!$C$16:$C181,L$1)</f>
        <v>6</v>
      </c>
      <c r="M114" s="17">
        <f>SUMIFS(SPEND!I:I,SPEND!$B:$B,$B114,SPEND!$C:$C,$C114,SPEND!$D:$D,$D114)*$B$2</f>
        <v>109406.0541</v>
      </c>
      <c r="N114" s="17">
        <f>SUMIFS(SPEND!AD:AD,SPEND!$B:$B,$B114,SPEND!$C:$C,$C114,SPEND!$D:$D,$D114)*$B$2</f>
        <v>5890.5083</v>
      </c>
      <c r="O114" s="18">
        <f t="shared" si="88"/>
        <v>1.926389117</v>
      </c>
      <c r="P114" s="19">
        <f t="shared" si="89"/>
        <v>0.05384078924</v>
      </c>
      <c r="Q114" s="19">
        <f t="shared" si="90"/>
        <v>0.01137423064</v>
      </c>
    </row>
    <row r="115">
      <c r="A115" s="49" t="str">
        <f t="shared" si="91"/>
        <v>PL-Autoline-полуприцепы-test</v>
      </c>
      <c r="B115" s="30" t="s">
        <v>176</v>
      </c>
      <c r="C115" s="30" t="s">
        <v>186</v>
      </c>
      <c r="D115" s="30" t="s">
        <v>187</v>
      </c>
      <c r="E115" s="44" t="str">
        <f>C115</f>
        <v>PL-Autoline-полуприцепы-test</v>
      </c>
      <c r="F115" s="32">
        <f>SUMIFS(SPEND!N:N,SPEND!$B:$B,$B115,SPEND!$C:$C,$C115,SPEND!$D:$D,$D115)*$B$2</f>
        <v>139.988517</v>
      </c>
      <c r="G115" s="16"/>
      <c r="H115" s="16"/>
      <c r="I115" s="17">
        <f t="shared" si="92"/>
        <v>34</v>
      </c>
      <c r="J115" s="16">
        <f>SUMIFS(PL_A!$F$16:$F181,PL_A!$E$16:$E181,$E115,PL_A!$C$16:$C181,J$1)</f>
        <v>3</v>
      </c>
      <c r="K115" s="16">
        <f>SUMIFS(PL_A!$F$16:$F181,PL_A!$E$16:$E181,$E115,PL_A!$C$16:$C181,K$1)</f>
        <v>28</v>
      </c>
      <c r="L115" s="16">
        <f>SUMIFS(PL_A!$F$16:$F181,PL_A!$E$16:$E181,$E115,PL_A!$C$16:$C181,L$1)</f>
        <v>3</v>
      </c>
      <c r="M115" s="17">
        <f>SUMIFS(SPEND!I:I,SPEND!$B:$B,$B115,SPEND!$C:$C,$C115,SPEND!$D:$D,$D115)*$B$2</f>
        <v>52269.581</v>
      </c>
      <c r="N115" s="17">
        <f>SUMIFS(SPEND!AD:AD,SPEND!$B:$B,$B115,SPEND!$C:$C,$C115,SPEND!$D:$D,$D115)*$B$2</f>
        <v>2802.5137</v>
      </c>
      <c r="O115" s="18">
        <f t="shared" si="88"/>
        <v>2.678202395</v>
      </c>
      <c r="P115" s="19">
        <f t="shared" si="89"/>
        <v>0.05361653272</v>
      </c>
      <c r="Q115" s="19">
        <f t="shared" si="90"/>
        <v>0.01213196567</v>
      </c>
    </row>
    <row r="116">
      <c r="A116" s="49" t="str">
        <f t="shared" si="91"/>
        <v>PL-прицепы</v>
      </c>
      <c r="B116" s="30" t="s">
        <v>176</v>
      </c>
      <c r="C116" s="30" t="s">
        <v>188</v>
      </c>
      <c r="D116" s="30" t="s">
        <v>189</v>
      </c>
      <c r="E116" s="44" t="s">
        <v>190</v>
      </c>
      <c r="F116" s="32">
        <f>SUMIFS(SPEND!N:N,SPEND!$B:$B,$B116,SPEND!$C:$C,$C116,SPEND!$D:$D,$D116)*$B$2</f>
        <v>265.925887</v>
      </c>
      <c r="G116" s="16"/>
      <c r="H116" s="16"/>
      <c r="I116" s="17">
        <f t="shared" si="92"/>
        <v>153</v>
      </c>
      <c r="J116" s="16">
        <f>SUMIFS(PL_A!$F$16:$F181,PL_A!$E$16:$E181,$E116,PL_A!$C$16:$C181,J$1)</f>
        <v>11</v>
      </c>
      <c r="K116" s="16">
        <f>SUMIFS(PL_A!$F$16:$F181,PL_A!$E$16:$E181,$E116,PL_A!$C$16:$C181,K$1)</f>
        <v>137</v>
      </c>
      <c r="L116" s="16">
        <f>SUMIFS(PL_A!$F$16:$F181,PL_A!$E$16:$E181,$E116,PL_A!$C$16:$C181,L$1)</f>
        <v>5</v>
      </c>
      <c r="M116" s="17">
        <f>SUMIFS(SPEND!I:I,SPEND!$B:$B,$B116,SPEND!$C:$C,$C116,SPEND!$D:$D,$D116)*$B$2</f>
        <v>209416.9575</v>
      </c>
      <c r="N116" s="17">
        <f>SUMIFS(SPEND!AD:AD,SPEND!$B:$B,$B116,SPEND!$C:$C,$C116,SPEND!$D:$D,$D116)*$B$2</f>
        <v>17424.6225</v>
      </c>
      <c r="O116" s="18">
        <f t="shared" si="88"/>
        <v>1.26983932</v>
      </c>
      <c r="P116" s="19">
        <f t="shared" si="89"/>
        <v>0.08320540375</v>
      </c>
      <c r="Q116" s="19">
        <f t="shared" si="90"/>
        <v>0.008780678032</v>
      </c>
    </row>
    <row r="117">
      <c r="A117" s="49" t="str">
        <f t="shared" si="91"/>
        <v>PL-тягачи</v>
      </c>
      <c r="B117" s="30" t="s">
        <v>176</v>
      </c>
      <c r="C117" s="30" t="s">
        <v>191</v>
      </c>
      <c r="D117" s="30" t="s">
        <v>192</v>
      </c>
      <c r="E117" s="44" t="s">
        <v>193</v>
      </c>
      <c r="F117" s="32">
        <f>SUMIFS(SPEND!N:N,SPEND!$B:$B,$B117,SPEND!$C:$C,$C117,SPEND!$D:$D,$D117)*$B$2</f>
        <v>426.180976</v>
      </c>
      <c r="G117" s="16"/>
      <c r="H117" s="16"/>
      <c r="I117" s="17">
        <f t="shared" si="92"/>
        <v>229</v>
      </c>
      <c r="J117" s="16">
        <f>SUMIFS(PL_A!$F$16:$F181,PL_A!$E$16:$E181,$E117,PL_A!$C$16:$C181,J$1)</f>
        <v>23</v>
      </c>
      <c r="K117" s="16">
        <f>SUMIFS(PL_A!$F$16:$F181,PL_A!$E$16:$E181,$E117,PL_A!$C$16:$C181,K$1)</f>
        <v>178</v>
      </c>
      <c r="L117" s="16">
        <f>SUMIFS(PL_A!$F$16:$F181,PL_A!$E$16:$E181,$E117,PL_A!$C$16:$C181,L$1)</f>
        <v>28</v>
      </c>
      <c r="M117" s="17">
        <f>SUMIFS(SPEND!I:I,SPEND!$B:$B,$B117,SPEND!$C:$C,$C117,SPEND!$D:$D,$D117)*$B$2</f>
        <v>177724.2911</v>
      </c>
      <c r="N117" s="17">
        <f>SUMIFS(SPEND!AD:AD,SPEND!$B:$B,$B117,SPEND!$C:$C,$C117,SPEND!$D:$D,$D117)*$B$2</f>
        <v>27667.6429</v>
      </c>
      <c r="O117" s="18">
        <f t="shared" si="88"/>
        <v>2.397989455</v>
      </c>
      <c r="P117" s="19">
        <f t="shared" si="89"/>
        <v>0.1556773288</v>
      </c>
      <c r="Q117" s="19">
        <f t="shared" si="90"/>
        <v>0.008276816382</v>
      </c>
    </row>
    <row r="118">
      <c r="A118" s="49" t="str">
        <f t="shared" si="91"/>
        <v>pl-MDA-rem</v>
      </c>
      <c r="B118" s="30" t="s">
        <v>176</v>
      </c>
      <c r="C118" s="30" t="s">
        <v>194</v>
      </c>
      <c r="D118" s="30" t="s">
        <v>195</v>
      </c>
      <c r="E118" s="44" t="s">
        <v>196</v>
      </c>
      <c r="F118" s="32">
        <f>SUMIFS(SPEND!N:N,SPEND!$B:$B,$B118,SPEND!$C:$C,$C118,SPEND!$D:$D,$D118)*$B$2</f>
        <v>159.432081</v>
      </c>
      <c r="G118" s="16"/>
      <c r="H118" s="16"/>
      <c r="I118" s="17">
        <f t="shared" si="92"/>
        <v>187</v>
      </c>
      <c r="J118" s="16">
        <f>SUMIFS(PL_A!$F$16:$F181,PL_A!$E$16:$E181,$E118,PL_A!$C$16:$C181,J$1)</f>
        <v>25</v>
      </c>
      <c r="K118" s="16">
        <f>SUMIFS(PL_A!$F$16:$F181,PL_A!$E$16:$E181,$E118,PL_A!$C$16:$C181,K$1)</f>
        <v>138</v>
      </c>
      <c r="L118" s="16">
        <f>SUMIFS(PL_A!$F$16:$F181,PL_A!$E$16:$E181,$E118,PL_A!$C$16:$C181,L$1)</f>
        <v>24</v>
      </c>
      <c r="M118" s="17">
        <f>SUMIFS(SPEND!I:I,SPEND!$B:$B,$B118,SPEND!$C:$C,$C118,SPEND!$D:$D,$D118)*$B$2</f>
        <v>110388.5199</v>
      </c>
      <c r="N118" s="17">
        <f>SUMIFS(SPEND!AD:AD,SPEND!$B:$B,$B118,SPEND!$C:$C,$C118,SPEND!$D:$D,$D118)*$B$2</f>
        <v>17073.9868</v>
      </c>
      <c r="O118" s="18">
        <f t="shared" si="88"/>
        <v>1.444281354</v>
      </c>
      <c r="P118" s="19">
        <f t="shared" si="89"/>
        <v>0.1546717613</v>
      </c>
      <c r="Q118" s="19">
        <f t="shared" si="90"/>
        <v>0.01095233364</v>
      </c>
    </row>
    <row r="119">
      <c r="A119" s="33" t="s">
        <v>149</v>
      </c>
      <c r="B119" s="35"/>
      <c r="C119" s="35"/>
      <c r="D119" s="35"/>
      <c r="E119" s="62" t="s">
        <v>197</v>
      </c>
      <c r="F119" s="37"/>
      <c r="G119" s="37"/>
      <c r="H119" s="37"/>
      <c r="I119" s="38">
        <f t="shared" si="92"/>
        <v>2</v>
      </c>
      <c r="J119" s="37">
        <f>SUMIFS(PL_A!$F$16:$F181,PL_A!$E$16:$E181,$E119,PL_A!$C$16:$C181,J$1)</f>
        <v>0</v>
      </c>
      <c r="K119" s="37">
        <f>SUMIFS(PL_A!$F$16:$F181,PL_A!$E$16:$E181,$E119,PL_A!$C$16:$C181,K$1)</f>
        <v>2</v>
      </c>
      <c r="L119" s="37">
        <f>SUMIFS(PL_A!$F$16:$F181,PL_A!$E$16:$E181,$E119,PL_A!$C$16:$C181,L$1)</f>
        <v>0</v>
      </c>
      <c r="M119" s="38"/>
      <c r="N119" s="38"/>
      <c r="O119" s="39"/>
      <c r="P119" s="40"/>
      <c r="Q119" s="40"/>
    </row>
    <row r="120">
      <c r="A120" s="33" t="s">
        <v>30</v>
      </c>
      <c r="B120" s="35"/>
      <c r="C120" s="35"/>
      <c r="D120" s="35"/>
      <c r="E120" s="62" t="s">
        <v>198</v>
      </c>
      <c r="F120" s="37"/>
      <c r="G120" s="37"/>
      <c r="H120" s="37"/>
      <c r="I120" s="38">
        <f t="shared" si="92"/>
        <v>0</v>
      </c>
      <c r="J120" s="37">
        <f>SUMIFS(PL_A!$F$16:$F181,PL_A!$E$16:$E181,$E120,PL_A!$C$16:$C181,J$1)</f>
        <v>0</v>
      </c>
      <c r="K120" s="37">
        <f>SUMIFS(PL_A!$F$16:$F181,PL_A!$E$16:$E181,$E120,PL_A!$C$16:$C181,K$1)</f>
        <v>0</v>
      </c>
      <c r="L120" s="37">
        <f>SUMIFS(PL_A!$F$16:$F181,PL_A!$E$16:$E181,$E120,PL_A!$C$16:$C181,L$1)</f>
        <v>0</v>
      </c>
      <c r="M120" s="38"/>
      <c r="N120" s="38"/>
      <c r="O120" s="39"/>
      <c r="P120" s="40"/>
      <c r="Q120" s="40"/>
    </row>
    <row r="121">
      <c r="A121" s="33" t="s">
        <v>30</v>
      </c>
      <c r="B121" s="35"/>
      <c r="C121" s="35"/>
      <c r="D121" s="35"/>
      <c r="E121" s="62" t="s">
        <v>199</v>
      </c>
      <c r="F121" s="37"/>
      <c r="G121" s="37"/>
      <c r="H121" s="37"/>
      <c r="I121" s="38">
        <f t="shared" si="92"/>
        <v>0</v>
      </c>
      <c r="J121" s="37">
        <f>SUMIFS(PL_A!$F$16:$F181,PL_A!$E$16:$E181,$E121,PL_A!$C$16:$C181,J$1)</f>
        <v>0</v>
      </c>
      <c r="K121" s="37">
        <f>SUMIFS(PL_A!$F$16:$F181,PL_A!$E$16:$E181,$E121,PL_A!$C$16:$C181,K$1)</f>
        <v>0</v>
      </c>
      <c r="L121" s="37">
        <f>SUMIFS(PL_A!$F$16:$F181,PL_A!$E$16:$E181,$E121,PL_A!$C$16:$C181,L$1)</f>
        <v>0</v>
      </c>
      <c r="M121" s="38"/>
      <c r="N121" s="38"/>
      <c r="O121" s="39"/>
      <c r="P121" s="40"/>
      <c r="Q121" s="40"/>
    </row>
    <row r="122">
      <c r="A122" s="33" t="s">
        <v>30</v>
      </c>
      <c r="B122" s="35"/>
      <c r="C122" s="35"/>
      <c r="D122" s="35"/>
      <c r="E122" s="62" t="s">
        <v>200</v>
      </c>
      <c r="F122" s="37"/>
      <c r="G122" s="37"/>
      <c r="H122" s="37"/>
      <c r="I122" s="38">
        <f t="shared" si="92"/>
        <v>0</v>
      </c>
      <c r="J122" s="37">
        <f>SUMIFS(PL_A!$F$16:$F181,PL_A!$E$16:$E181,$E122,PL_A!$C$16:$C181,J$1)</f>
        <v>0</v>
      </c>
      <c r="K122" s="37">
        <f>SUMIFS(PL_A!$F$16:$F181,PL_A!$E$16:$E181,$E122,PL_A!$C$16:$C181,K$1)</f>
        <v>0</v>
      </c>
      <c r="L122" s="37">
        <f>SUMIFS(PL_A!$F$16:$F181,PL_A!$E$16:$E181,$E122,PL_A!$C$16:$C181,L$1)</f>
        <v>0</v>
      </c>
      <c r="M122" s="38"/>
      <c r="N122" s="38"/>
      <c r="O122" s="39"/>
      <c r="P122" s="40"/>
      <c r="Q122" s="40"/>
    </row>
    <row r="123">
      <c r="A123" s="33" t="s">
        <v>30</v>
      </c>
      <c r="B123" s="35"/>
      <c r="C123" s="35"/>
      <c r="D123" s="35"/>
      <c r="E123" s="62" t="s">
        <v>201</v>
      </c>
      <c r="F123" s="37"/>
      <c r="G123" s="37"/>
      <c r="H123" s="37"/>
      <c r="I123" s="38">
        <f t="shared" si="92"/>
        <v>8</v>
      </c>
      <c r="J123" s="37">
        <f>SUMIFS(PL_A!$F$16:$F181,PL_A!$E$16:$E181,$E123,PL_A!$C$16:$C181,J$1)</f>
        <v>2</v>
      </c>
      <c r="K123" s="37">
        <f>SUMIFS(PL_A!$F$16:$F181,PL_A!$E$16:$E181,$E123,PL_A!$C$16:$C181,K$1)</f>
        <v>2</v>
      </c>
      <c r="L123" s="37">
        <f>SUMIFS(PL_A!$F$16:$F181,PL_A!$E$16:$E181,$E123,PL_A!$C$16:$C181,L$1)</f>
        <v>4</v>
      </c>
      <c r="M123" s="38"/>
      <c r="N123" s="38"/>
      <c r="O123" s="39"/>
      <c r="P123" s="40"/>
      <c r="Q123" s="40"/>
    </row>
    <row r="124">
      <c r="A124" s="49" t="str">
        <f>C124</f>
        <v>pl-нетоп</v>
      </c>
      <c r="B124" s="30" t="s">
        <v>176</v>
      </c>
      <c r="C124" s="30" t="s">
        <v>202</v>
      </c>
      <c r="D124" s="30" t="s">
        <v>203</v>
      </c>
      <c r="E124" s="44" t="s">
        <v>204</v>
      </c>
      <c r="F124" s="32">
        <f>SUMIFS(SPEND!N:N,SPEND!$B:$B,$B124,SPEND!$C:$C,$C124,SPEND!$D:$D,$D124)*$B$2</f>
        <v>133.164409</v>
      </c>
      <c r="G124" s="16"/>
      <c r="H124" s="16"/>
      <c r="I124" s="17">
        <f t="shared" si="92"/>
        <v>102</v>
      </c>
      <c r="J124" s="16">
        <f>SUMIFS(PL_A!$F$16:$F181,PL_A!$E$16:$E181,$E124,PL_A!$C$16:$C181,J$1)</f>
        <v>21</v>
      </c>
      <c r="K124" s="16">
        <f>SUMIFS(PL_A!$F$16:$F181,PL_A!$E$16:$E181,$E124,PL_A!$C$16:$C181,K$1)</f>
        <v>68</v>
      </c>
      <c r="L124" s="16">
        <f>SUMIFS(PL_A!$F$16:$F181,PL_A!$E$16:$E181,$E124,PL_A!$C$16:$C181,L$1)</f>
        <v>13</v>
      </c>
      <c r="M124" s="17">
        <f>SUMIFS(SPEND!I:I,SPEND!$B:$B,$B124,SPEND!$C:$C,$C124,SPEND!$D:$D,$D124)*$B$2</f>
        <v>74922.8762</v>
      </c>
      <c r="N124" s="17">
        <f>SUMIFS(SPEND!AD:AD,SPEND!$B:$B,$B124,SPEND!$C:$C,$C124,SPEND!$D:$D,$D124)*$B$2</f>
        <v>12621.1706</v>
      </c>
      <c r="O124" s="18">
        <f t="shared" ref="O124:O125" si="93">iferror(F124/M124*1000,"-")</f>
        <v>1.777353136</v>
      </c>
      <c r="P124" s="19">
        <f t="shared" ref="P124:P125" si="94">iferror(N124/M124,"-")</f>
        <v>0.1684555004</v>
      </c>
      <c r="Q124" s="19">
        <f t="shared" ref="Q124:Q125" si="95">iferror(I124/N124,"-")</f>
        <v>0.00808165924</v>
      </c>
    </row>
    <row r="125">
      <c r="A125" s="52" t="s">
        <v>67</v>
      </c>
      <c r="B125" s="53"/>
      <c r="C125" s="53"/>
      <c r="D125" s="53"/>
      <c r="E125" s="63" t="s">
        <v>205</v>
      </c>
      <c r="F125" s="54">
        <f>SUMIFS(SPEND!N:N,SPEND!$B:$B,$B125,SPEND!$C:$C,$C125,SPEND!$D:$D,$D125)*$B$2</f>
        <v>0</v>
      </c>
      <c r="G125" s="55"/>
      <c r="H125" s="55"/>
      <c r="I125" s="56">
        <f t="shared" si="92"/>
        <v>0</v>
      </c>
      <c r="J125" s="55">
        <f>SUMIFS(PL_A!$F$16:$F181,PL_A!$E$16:$E181,$E125,PL_A!$C$16:$C181,J$1)</f>
        <v>0</v>
      </c>
      <c r="K125" s="55">
        <f>SUMIFS(PL_A!$F$16:$F181,PL_A!$E$16:$E181,$E125,PL_A!$C$16:$C181,K$1)</f>
        <v>0</v>
      </c>
      <c r="L125" s="55">
        <f>SUMIFS(PL_A!$F$16:$F181,PL_A!$E$16:$E181,$E125,PL_A!$C$16:$C181,L$1)</f>
        <v>0</v>
      </c>
      <c r="M125" s="56">
        <f>SUMIFS(SPEND!I:I,SPEND!$B:$B,$B125,SPEND!$C:$C,$C125,SPEND!$D:$D,$D125)*$B$2</f>
        <v>0</v>
      </c>
      <c r="N125" s="56">
        <f>SUMIFS(SPEND!AD:AD,SPEND!$B:$B,$B125,SPEND!$C:$C,$C125,SPEND!$D:$D,$D125)*$B$2</f>
        <v>0</v>
      </c>
      <c r="O125" s="57" t="str">
        <f t="shared" si="93"/>
        <v>-</v>
      </c>
      <c r="P125" s="58" t="str">
        <f t="shared" si="94"/>
        <v>-</v>
      </c>
      <c r="Q125" s="58" t="str">
        <f t="shared" si="95"/>
        <v>-</v>
      </c>
    </row>
    <row r="126">
      <c r="A126" s="15"/>
      <c r="B126" s="16"/>
      <c r="C126" s="16"/>
      <c r="D126" s="16"/>
      <c r="E126" s="16"/>
      <c r="F126" s="16"/>
      <c r="G126" s="16"/>
      <c r="H126" s="16"/>
      <c r="I126" s="17"/>
      <c r="J126" s="16"/>
      <c r="K126" s="16"/>
      <c r="L126" s="16"/>
      <c r="M126" s="17"/>
      <c r="N126" s="17"/>
      <c r="O126" s="16"/>
      <c r="P126" s="19"/>
      <c r="Q126" s="16"/>
    </row>
    <row r="127">
      <c r="A127" s="47" t="s">
        <v>206</v>
      </c>
      <c r="B127" s="21" t="s">
        <v>18</v>
      </c>
      <c r="C127" s="22"/>
      <c r="D127" s="22"/>
      <c r="E127" s="23"/>
      <c r="F127" s="24">
        <f>SUM(F128:F130)</f>
        <v>132.598591</v>
      </c>
      <c r="G127" s="24">
        <f>'Итог'!F31</f>
        <v>132.598591</v>
      </c>
      <c r="H127" s="25">
        <f>'Итог'!I31</f>
        <v>1010</v>
      </c>
      <c r="I127" s="26">
        <f t="shared" ref="I127:N127" si="96">SUM(I128:I130)</f>
        <v>1010</v>
      </c>
      <c r="J127" s="23">
        <f t="shared" si="96"/>
        <v>141</v>
      </c>
      <c r="K127" s="23">
        <f t="shared" si="96"/>
        <v>590</v>
      </c>
      <c r="L127" s="23">
        <f t="shared" si="96"/>
        <v>279</v>
      </c>
      <c r="M127" s="26">
        <f t="shared" si="96"/>
        <v>179605.2073</v>
      </c>
      <c r="N127" s="26">
        <f t="shared" si="96"/>
        <v>23634.0464</v>
      </c>
      <c r="O127" s="27">
        <f t="shared" ref="O127:O128" si="97">iferror(F127/M127*1000,"-")</f>
        <v>0.7382780989</v>
      </c>
      <c r="P127" s="28">
        <f t="shared" ref="P127:P128" si="98">iferror(N127/M127,"-")</f>
        <v>0.1315888707</v>
      </c>
      <c r="Q127" s="28">
        <f t="shared" ref="Q127:Q128" si="99">iferror(I127/N127,"-")</f>
        <v>0.04273495883</v>
      </c>
    </row>
    <row r="128">
      <c r="A128" s="49" t="str">
        <f>C128</f>
        <v>Interests</v>
      </c>
      <c r="B128" s="30" t="s">
        <v>207</v>
      </c>
      <c r="C128" s="30" t="s">
        <v>35</v>
      </c>
      <c r="D128" s="30" t="s">
        <v>25</v>
      </c>
      <c r="E128" s="44" t="s">
        <v>207</v>
      </c>
      <c r="F128" s="32">
        <f>SUMIFS(SPEND!N:N,SPEND!$B:$B,$B128,SPEND!$C:$C,$C128,SPEND!$D:$D,$D128)*$B$2</f>
        <v>106.459514</v>
      </c>
      <c r="G128" s="16"/>
      <c r="H128" s="16"/>
      <c r="I128" s="17">
        <f t="shared" ref="I128:I130" si="100">sum(J128:L128)</f>
        <v>814</v>
      </c>
      <c r="J128" s="16">
        <f>SUMIFS(PT_A!$F$16:$F181,PT_A!$E$16:$E181,$E128,PT_A!$C$16:$C181,J$1)</f>
        <v>115</v>
      </c>
      <c r="K128" s="16">
        <f>SUMIFS(PT_A!$F$16:$F181,PT_A!$E$16:$E181,$E128,PT_A!$C$16:$C181,K$1)</f>
        <v>469</v>
      </c>
      <c r="L128" s="16">
        <f>SUMIFS(PT_A!$F$16:$F181,PT_A!$E$16:$E181,$E128,PT_A!$C$16:$C181,L$1)</f>
        <v>230</v>
      </c>
      <c r="M128" s="17">
        <f>SUMIFS(SPEND!I:I,SPEND!$B:$B,$B128,SPEND!$C:$C,$C128,SPEND!$D:$D,$D128)*$B$2</f>
        <v>149355.3768</v>
      </c>
      <c r="N128" s="17">
        <f>SUMIFS(SPEND!AD:AD,SPEND!$B:$B,$B128,SPEND!$C:$C,$C128,SPEND!$D:$D,$D128)*$B$2</f>
        <v>19698.1821</v>
      </c>
      <c r="O128" s="18">
        <f t="shared" si="97"/>
        <v>0.712793314</v>
      </c>
      <c r="P128" s="19">
        <f t="shared" si="98"/>
        <v>0.1318880011</v>
      </c>
      <c r="Q128" s="19">
        <f t="shared" si="99"/>
        <v>0.04132361026</v>
      </c>
    </row>
    <row r="129">
      <c r="A129" s="33" t="s">
        <v>149</v>
      </c>
      <c r="B129" s="35"/>
      <c r="C129" s="35"/>
      <c r="D129" s="35"/>
      <c r="E129" s="35" t="s">
        <v>208</v>
      </c>
      <c r="F129" s="37"/>
      <c r="G129" s="37"/>
      <c r="H129" s="37"/>
      <c r="I129" s="38">
        <f t="shared" si="100"/>
        <v>1</v>
      </c>
      <c r="J129" s="37">
        <f>SUMIFS(PT_A!$F$16:$F181,PT_A!$E$16:$E181,$E129,PT_A!$C$16:$C181,J$1)</f>
        <v>1</v>
      </c>
      <c r="K129" s="37">
        <f>SUMIFS(PT_A!$F$16:$F181,PT_A!$E$16:$E181,$E129,PT_A!$C$16:$C181,K$1)</f>
        <v>0</v>
      </c>
      <c r="L129" s="37">
        <f>SUMIFS(PT_A!$F$16:$F181,PT_A!$E$16:$E181,$E129,PT_A!$C$16:$C181,L$1)</f>
        <v>0</v>
      </c>
      <c r="M129" s="38"/>
      <c r="N129" s="38"/>
      <c r="O129" s="39"/>
      <c r="P129" s="40"/>
      <c r="Q129" s="40"/>
    </row>
    <row r="130">
      <c r="A130" s="49" t="str">
        <f>C130</f>
        <v>remarketing</v>
      </c>
      <c r="B130" s="30" t="s">
        <v>207</v>
      </c>
      <c r="C130" s="30" t="s">
        <v>43</v>
      </c>
      <c r="D130" s="30" t="s">
        <v>25</v>
      </c>
      <c r="E130" s="30" t="s">
        <v>209</v>
      </c>
      <c r="F130" s="32">
        <f>SUMIFS(SPEND!N:N,SPEND!$B:$B,$B130,SPEND!$C:$C,$C130,SPEND!$D:$D,$D130)*$B$2</f>
        <v>26.139077</v>
      </c>
      <c r="G130" s="16"/>
      <c r="H130" s="16"/>
      <c r="I130" s="17">
        <f t="shared" si="100"/>
        <v>195</v>
      </c>
      <c r="J130" s="16">
        <f>SUMIFS(PT_A!$F$16:$F181,PT_A!$E$16:$E181,$E130,PT_A!$C$16:$C181,J$1)</f>
        <v>25</v>
      </c>
      <c r="K130" s="16">
        <f>SUMIFS(PT_A!$F$16:$F181,PT_A!$E$16:$E181,$E130,PT_A!$C$16:$C181,K$1)</f>
        <v>121</v>
      </c>
      <c r="L130" s="16">
        <f>SUMIFS(PT_A!$F$16:$F181,PT_A!$E$16:$E181,$E130,PT_A!$C$16:$C181,L$1)</f>
        <v>49</v>
      </c>
      <c r="M130" s="17">
        <f>SUMIFS(SPEND!I:I,SPEND!$B:$B,$B130,SPEND!$C:$C,$C130,SPEND!$D:$D,$D130)*$B$2</f>
        <v>30249.8305</v>
      </c>
      <c r="N130" s="17">
        <f>SUMIFS(SPEND!AD:AD,SPEND!$B:$B,$B130,SPEND!$C:$C,$C130,SPEND!$D:$D,$D130)*$B$2</f>
        <v>3935.8643</v>
      </c>
      <c r="O130" s="18">
        <f>iferror(F130/M130*1000,"-")</f>
        <v>0.8641065609</v>
      </c>
      <c r="P130" s="19">
        <f>iferror(N130/M130,"-")</f>
        <v>0.1301119456</v>
      </c>
      <c r="Q130" s="19">
        <f>iferror(I130/N130,"-")</f>
        <v>0.04954439105</v>
      </c>
    </row>
    <row r="131">
      <c r="A131" s="15"/>
      <c r="B131" s="16"/>
      <c r="C131" s="16"/>
      <c r="D131" s="16"/>
      <c r="E131" s="16"/>
      <c r="F131" s="16"/>
      <c r="G131" s="16"/>
      <c r="H131" s="16"/>
      <c r="I131" s="17"/>
      <c r="J131" s="16"/>
      <c r="K131" s="16"/>
      <c r="L131" s="16"/>
      <c r="M131" s="17"/>
      <c r="N131" s="17"/>
      <c r="O131" s="16"/>
      <c r="P131" s="19"/>
      <c r="Q131" s="16"/>
    </row>
    <row r="132">
      <c r="A132" s="47" t="s">
        <v>210</v>
      </c>
      <c r="B132" s="21" t="s">
        <v>18</v>
      </c>
      <c r="C132" s="22"/>
      <c r="D132" s="22"/>
      <c r="E132" s="23"/>
      <c r="F132" s="24">
        <f>SUM(F133:F138)</f>
        <v>505.601248</v>
      </c>
      <c r="G132" s="24">
        <f>'Итог'!F32</f>
        <v>505.601248</v>
      </c>
      <c r="H132" s="25">
        <f>'Итог'!I32-I139</f>
        <v>1055</v>
      </c>
      <c r="I132" s="26">
        <f t="shared" ref="I132:N132" si="101">SUM(I133:I138)</f>
        <v>1056</v>
      </c>
      <c r="J132" s="23">
        <f t="shared" si="101"/>
        <v>119</v>
      </c>
      <c r="K132" s="23">
        <f t="shared" si="101"/>
        <v>683</v>
      </c>
      <c r="L132" s="23">
        <f t="shared" si="101"/>
        <v>254</v>
      </c>
      <c r="M132" s="26">
        <f t="shared" si="101"/>
        <v>498213.8939</v>
      </c>
      <c r="N132" s="26">
        <f t="shared" si="101"/>
        <v>53677.2676</v>
      </c>
      <c r="O132" s="27">
        <f t="shared" ref="O132:O133" si="102">iferror(F132/M132*1000,"-")</f>
        <v>1.014827676</v>
      </c>
      <c r="P132" s="28">
        <f t="shared" ref="P132:P133" si="103">iferror(N132/M132,"-")</f>
        <v>0.1077394032</v>
      </c>
      <c r="Q132" s="28">
        <f t="shared" ref="Q132:Q133" si="104">iferror(I132/N132,"-")</f>
        <v>0.01967313254</v>
      </c>
    </row>
    <row r="133">
      <c r="A133" s="49" t="str">
        <f>C133</f>
        <v>Interests-not_top</v>
      </c>
      <c r="B133" s="30" t="s">
        <v>211</v>
      </c>
      <c r="C133" s="30" t="s">
        <v>212</v>
      </c>
      <c r="D133" s="30" t="s">
        <v>25</v>
      </c>
      <c r="E133" s="30" t="s">
        <v>213</v>
      </c>
      <c r="F133" s="32">
        <f>SUMIFS(SPEND!N:N,SPEND!$B:$B,$B133,SPEND!$C:$C,$C133,SPEND!$D:$D,$D133)*$B$2</f>
        <v>100.724177</v>
      </c>
      <c r="G133" s="16"/>
      <c r="H133" s="16"/>
      <c r="I133" s="17">
        <f t="shared" ref="I133:I139" si="105">sum(J133:L133)</f>
        <v>287</v>
      </c>
      <c r="J133" s="16">
        <f>SUMIFS(RO_A!$F$16:$F181,RO_A!$E$16:$E181,$E133,RO_A!$C$16:$C181,J$1)</f>
        <v>39</v>
      </c>
      <c r="K133" s="16">
        <f>SUMIFS(RO_A!$F$16:$F181,RO_A!$E$16:$E181,$E133,RO_A!$C$16:$C181,K$1)</f>
        <v>188</v>
      </c>
      <c r="L133" s="16">
        <f>SUMIFS(RO_A!$F$16:$F181,RO_A!$E$16:$E181,$E133,RO_A!$C$16:$C181,L$1)</f>
        <v>60</v>
      </c>
      <c r="M133" s="17">
        <f>SUMIFS(SPEND!I:I,SPEND!$B:$B,$B133,SPEND!$C:$C,$C133,SPEND!$D:$D,$D133)*$B$2</f>
        <v>91473.91</v>
      </c>
      <c r="N133" s="17">
        <f>SUMIFS(SPEND!AD:AD,SPEND!$B:$B,$B133,SPEND!$C:$C,$C133,SPEND!$D:$D,$D133)*$B$2</f>
        <v>14217.4632</v>
      </c>
      <c r="O133" s="18">
        <f t="shared" si="102"/>
        <v>1.101124649</v>
      </c>
      <c r="P133" s="19">
        <f t="shared" si="103"/>
        <v>0.1554264292</v>
      </c>
      <c r="Q133" s="19">
        <f t="shared" si="104"/>
        <v>0.02018644226</v>
      </c>
    </row>
    <row r="134">
      <c r="A134" s="33" t="s">
        <v>149</v>
      </c>
      <c r="B134" s="35"/>
      <c r="C134" s="35"/>
      <c r="D134" s="35"/>
      <c r="E134" s="35" t="s">
        <v>214</v>
      </c>
      <c r="F134" s="37"/>
      <c r="G134" s="37"/>
      <c r="H134" s="37"/>
      <c r="I134" s="38">
        <f t="shared" si="105"/>
        <v>3</v>
      </c>
      <c r="J134" s="37">
        <f>SUMIFS(RO_A!$F$16:$F181,RO_A!$E$16:$E181,$E134,RO_A!$C$16:$C181,J$1)</f>
        <v>0</v>
      </c>
      <c r="K134" s="37">
        <f>SUMIFS(RO_A!$F$16:$F181,RO_A!$E$16:$E181,$E134,RO_A!$C$16:$C181,K$1)</f>
        <v>3</v>
      </c>
      <c r="L134" s="37">
        <f>SUMIFS(RO_A!$F$16:$F181,RO_A!$E$16:$E181,$E134,RO_A!$C$16:$C181,L$1)</f>
        <v>0</v>
      </c>
      <c r="M134" s="38"/>
      <c r="N134" s="38"/>
      <c r="O134" s="39"/>
      <c r="P134" s="40"/>
      <c r="Q134" s="40"/>
    </row>
    <row r="135">
      <c r="A135" s="33" t="s">
        <v>149</v>
      </c>
      <c r="B135" s="35"/>
      <c r="C135" s="35"/>
      <c r="D135" s="35"/>
      <c r="E135" s="35" t="s">
        <v>215</v>
      </c>
      <c r="F135" s="37"/>
      <c r="G135" s="37"/>
      <c r="H135" s="37"/>
      <c r="I135" s="38">
        <f t="shared" si="105"/>
        <v>2</v>
      </c>
      <c r="J135" s="37">
        <f>SUMIFS(RO_A!$F$16:$F181,RO_A!$E$16:$E181,$E135,RO_A!$C$16:$C181,J$1)</f>
        <v>1</v>
      </c>
      <c r="K135" s="37">
        <f>SUMIFS(RO_A!$F$16:$F181,RO_A!$E$16:$E181,$E135,RO_A!$C$16:$C181,K$1)</f>
        <v>1</v>
      </c>
      <c r="L135" s="37">
        <f>SUMIFS(RO_A!$F$16:$F181,RO_A!$E$16:$E181,$E135,RO_A!$C$16:$C181,L$1)</f>
        <v>0</v>
      </c>
      <c r="M135" s="38"/>
      <c r="N135" s="38"/>
      <c r="O135" s="39"/>
      <c r="P135" s="40"/>
      <c r="Q135" s="40"/>
    </row>
    <row r="136">
      <c r="A136" s="49" t="str">
        <f>C136</f>
        <v>Interests-top</v>
      </c>
      <c r="B136" s="30" t="s">
        <v>211</v>
      </c>
      <c r="C136" s="30" t="s">
        <v>216</v>
      </c>
      <c r="D136" s="30" t="s">
        <v>217</v>
      </c>
      <c r="E136" s="44" t="s">
        <v>218</v>
      </c>
      <c r="F136" s="32">
        <f>SUMIFS(SPEND!N:N,SPEND!$B:$B,$B136,SPEND!$C:$C,$C136,SPEND!$D:$D,$D136)*$B$2</f>
        <v>245.127789</v>
      </c>
      <c r="G136" s="16"/>
      <c r="H136" s="16"/>
      <c r="I136" s="17">
        <f t="shared" si="105"/>
        <v>401</v>
      </c>
      <c r="J136" s="16">
        <f>SUMIFS(RO_A!$F$16:$F181,RO_A!$E$16:$E181,$E136,RO_A!$C$16:$C181,J$1)</f>
        <v>39</v>
      </c>
      <c r="K136" s="16">
        <f>SUMIFS(RO_A!$F$16:$F181,RO_A!$E$16:$E181,$E136,RO_A!$C$16:$C181,K$1)</f>
        <v>251</v>
      </c>
      <c r="L136" s="16">
        <f>SUMIFS(RO_A!$F$16:$F181,RO_A!$E$16:$E181,$E136,RO_A!$C$16:$C181,L$1)</f>
        <v>111</v>
      </c>
      <c r="M136" s="17">
        <f>SUMIFS(SPEND!I:I,SPEND!$B:$B,$B136,SPEND!$C:$C,$C136,SPEND!$D:$D,$D136)*$B$2</f>
        <v>249893.5197</v>
      </c>
      <c r="N136" s="17">
        <f>SUMIFS(SPEND!AD:AD,SPEND!$B:$B,$B136,SPEND!$C:$C,$C136,SPEND!$D:$D,$D136)*$B$2</f>
        <v>20263.1428</v>
      </c>
      <c r="O136" s="18">
        <f t="shared" ref="O136:O139" si="106">iferror(F136/M136*1000,"-")</f>
        <v>0.9809289544</v>
      </c>
      <c r="P136" s="19">
        <f t="shared" ref="P136:P139" si="107">iferror(N136/M136,"-")</f>
        <v>0.08108710792</v>
      </c>
      <c r="Q136" s="19">
        <f t="shared" ref="Q136:Q139" si="108">iferror(I136/N136,"-")</f>
        <v>0.01978962513</v>
      </c>
    </row>
    <row r="137">
      <c r="A137" s="29" t="s">
        <v>27</v>
      </c>
      <c r="B137" s="30" t="s">
        <v>211</v>
      </c>
      <c r="C137" s="30" t="s">
        <v>219</v>
      </c>
      <c r="D137" s="30" t="s">
        <v>25</v>
      </c>
      <c r="E137" s="30" t="s">
        <v>220</v>
      </c>
      <c r="F137" s="32">
        <f>SUMIFS(SPEND!N:N,SPEND!$B:$B,$B137,SPEND!$C:$C,$C137,SPEND!$D:$D,$D137)*$B$2</f>
        <v>53.178319</v>
      </c>
      <c r="G137" s="16"/>
      <c r="H137" s="16"/>
      <c r="I137" s="17">
        <f t="shared" si="105"/>
        <v>106</v>
      </c>
      <c r="J137" s="16">
        <f>SUMIFS(RO_A!$F$16:$F181,RO_A!$E$16:$E181,$E137,RO_A!$C$16:$C181,J$1)</f>
        <v>19</v>
      </c>
      <c r="K137" s="16">
        <f>SUMIFS(RO_A!$F$16:$F181,RO_A!$E$16:$E181,$E137,RO_A!$C$16:$C181,K$1)</f>
        <v>66</v>
      </c>
      <c r="L137" s="16">
        <f>SUMIFS(RO_A!$F$16:$F181,RO_A!$E$16:$E181,$E137,RO_A!$C$16:$C181,L$1)</f>
        <v>21</v>
      </c>
      <c r="M137" s="17">
        <f>SUMIFS(SPEND!I:I,SPEND!$B:$B,$B137,SPEND!$C:$C,$C137,SPEND!$D:$D,$D137)*$B$2</f>
        <v>37002.7826</v>
      </c>
      <c r="N137" s="17">
        <f>SUMIFS(SPEND!AD:AD,SPEND!$B:$B,$B137,SPEND!$C:$C,$C137,SPEND!$D:$D,$D137)*$B$2</f>
        <v>5347.8374</v>
      </c>
      <c r="O137" s="18">
        <f t="shared" si="106"/>
        <v>1.437143784</v>
      </c>
      <c r="P137" s="19">
        <f t="shared" si="107"/>
        <v>0.1445252769</v>
      </c>
      <c r="Q137" s="19">
        <f t="shared" si="108"/>
        <v>0.01982109628</v>
      </c>
    </row>
    <row r="138">
      <c r="A138" s="49" t="str">
        <f>C138</f>
        <v>lal-ro-mda-top</v>
      </c>
      <c r="B138" s="30" t="s">
        <v>211</v>
      </c>
      <c r="C138" s="30" t="s">
        <v>221</v>
      </c>
      <c r="D138" s="30" t="s">
        <v>25</v>
      </c>
      <c r="E138" s="30" t="s">
        <v>222</v>
      </c>
      <c r="F138" s="32">
        <f>SUMIFS(SPEND!N:N,SPEND!$B:$B,$B138,SPEND!$C:$C,$C138,SPEND!$D:$D,$D138)*$B$2</f>
        <v>106.570963</v>
      </c>
      <c r="G138" s="16"/>
      <c r="H138" s="16"/>
      <c r="I138" s="17">
        <f t="shared" si="105"/>
        <v>257</v>
      </c>
      <c r="J138" s="16">
        <f>SUMIFS(RO_A!$F$16:$F181,RO_A!$E$16:$E181,$E138,RO_A!$C$16:$C181,J$1)</f>
        <v>21</v>
      </c>
      <c r="K138" s="16">
        <f>SUMIFS(RO_A!$F$16:$F181,RO_A!$E$16:$E181,$E138,RO_A!$C$16:$C181,K$1)</f>
        <v>174</v>
      </c>
      <c r="L138" s="16">
        <f>SUMIFS(RO_A!$F$16:$F181,RO_A!$E$16:$E181,$E138,RO_A!$C$16:$C181,L$1)</f>
        <v>62</v>
      </c>
      <c r="M138" s="17">
        <f>SUMIFS(SPEND!I:I,SPEND!$B:$B,$B138,SPEND!$C:$C,$C138,SPEND!$D:$D,$D138)*$B$2</f>
        <v>119843.6816</v>
      </c>
      <c r="N138" s="17">
        <f>SUMIFS(SPEND!AD:AD,SPEND!$B:$B,$B138,SPEND!$C:$C,$C138,SPEND!$D:$D,$D138)*$B$2</f>
        <v>13848.8242</v>
      </c>
      <c r="O138" s="18">
        <f t="shared" si="106"/>
        <v>0.8892497425</v>
      </c>
      <c r="P138" s="19">
        <f t="shared" si="107"/>
        <v>0.1155573996</v>
      </c>
      <c r="Q138" s="19">
        <f t="shared" si="108"/>
        <v>0.01855753213</v>
      </c>
    </row>
    <row r="139">
      <c r="A139" s="52" t="s">
        <v>67</v>
      </c>
      <c r="B139" s="53"/>
      <c r="C139" s="53"/>
      <c r="D139" s="53"/>
      <c r="E139" s="53" t="s">
        <v>223</v>
      </c>
      <c r="F139" s="54">
        <f>SUMIFS(SPEND!N:N,SPEND!$B:$B,$B139,SPEND!$C:$C,$C139,SPEND!$D:$D,$D139)*$B$2</f>
        <v>0</v>
      </c>
      <c r="G139" s="55"/>
      <c r="H139" s="55"/>
      <c r="I139" s="56">
        <f t="shared" si="105"/>
        <v>1</v>
      </c>
      <c r="J139" s="55">
        <f>SUMIFS(RO_A!$F$16:$F181,RO_A!$E$16:$E181,$E139,RO_A!$C$16:$C181,J$1)</f>
        <v>0</v>
      </c>
      <c r="K139" s="55">
        <f>SUMIFS(RO_A!$F$16:$F181,RO_A!$E$16:$E181,$E139,RO_A!$C$16:$C181,K$1)</f>
        <v>1</v>
      </c>
      <c r="L139" s="55">
        <f>SUMIFS(RO_A!$F$16:$F181,RO_A!$E$16:$E181,$E139,RO_A!$C$16:$C181,L$1)</f>
        <v>0</v>
      </c>
      <c r="M139" s="56">
        <f>SUMIFS(SPEND!I:I,SPEND!$B:$B,$B139,SPEND!$C:$C,$C139,SPEND!$D:$D,$D139)*$B$2</f>
        <v>0</v>
      </c>
      <c r="N139" s="56">
        <f>SUMIFS(SPEND!AD:AD,SPEND!$B:$B,$B139,SPEND!$C:$C,$C139,SPEND!$D:$D,$D139)*$B$2</f>
        <v>0</v>
      </c>
      <c r="O139" s="57" t="str">
        <f t="shared" si="106"/>
        <v>-</v>
      </c>
      <c r="P139" s="58" t="str">
        <f t="shared" si="107"/>
        <v>-</v>
      </c>
      <c r="Q139" s="58" t="str">
        <f t="shared" si="108"/>
        <v>-</v>
      </c>
    </row>
    <row r="140">
      <c r="A140" s="15"/>
      <c r="B140" s="16"/>
      <c r="C140" s="16"/>
      <c r="D140" s="16"/>
      <c r="E140" s="16"/>
      <c r="F140" s="16"/>
      <c r="G140" s="16"/>
      <c r="H140" s="16"/>
      <c r="I140" s="17"/>
      <c r="J140" s="16"/>
      <c r="K140" s="16"/>
      <c r="L140" s="16"/>
      <c r="M140" s="17"/>
      <c r="N140" s="17"/>
      <c r="O140" s="16"/>
      <c r="P140" s="19"/>
      <c r="Q140" s="16"/>
    </row>
    <row r="141">
      <c r="A141" s="47" t="s">
        <v>224</v>
      </c>
      <c r="B141" s="21" t="s">
        <v>18</v>
      </c>
      <c r="C141" s="22"/>
      <c r="D141" s="22"/>
      <c r="E141" s="23"/>
      <c r="F141" s="24">
        <f>SUM(F142:F150)</f>
        <v>315.537838</v>
      </c>
      <c r="G141" s="24">
        <f>'Итог'!F36</f>
        <v>315.537838</v>
      </c>
      <c r="H141" s="26">
        <f>'Итог'!I36-I155-I156</f>
        <v>245</v>
      </c>
      <c r="I141" s="26">
        <f t="shared" ref="I141:N141" si="109">SUM(I142:I150)</f>
        <v>245</v>
      </c>
      <c r="J141" s="23">
        <f t="shared" si="109"/>
        <v>63</v>
      </c>
      <c r="K141" s="23">
        <f t="shared" si="109"/>
        <v>162</v>
      </c>
      <c r="L141" s="23">
        <f t="shared" si="109"/>
        <v>20</v>
      </c>
      <c r="M141" s="26">
        <f t="shared" si="109"/>
        <v>109136.0046</v>
      </c>
      <c r="N141" s="26">
        <f t="shared" si="109"/>
        <v>24175.86</v>
      </c>
      <c r="O141" s="27">
        <f t="shared" ref="O141:O150" si="110">iferror(F141/M141*1000,"-")</f>
        <v>2.891235016</v>
      </c>
      <c r="P141" s="28">
        <f t="shared" ref="P141:P150" si="111">iferror(N141/M141,"-")</f>
        <v>0.2215204789</v>
      </c>
      <c r="Q141" s="28">
        <f t="shared" ref="Q141:Q150" si="112">iferror(I141/N141,"-")</f>
        <v>0.01013407589</v>
      </c>
    </row>
    <row r="142">
      <c r="A142" s="43" t="str">
        <f t="shared" ref="A142:A150" si="113">D142</f>
        <v>Mercedes</v>
      </c>
      <c r="B142" s="30" t="s">
        <v>225</v>
      </c>
      <c r="C142" s="30" t="s">
        <v>226</v>
      </c>
      <c r="D142" s="30" t="s">
        <v>227</v>
      </c>
      <c r="E142" s="44" t="s">
        <v>228</v>
      </c>
      <c r="F142" s="32">
        <f>SUMIFS(SPEND!N:N,SPEND!$B:$B,$B142,SPEND!$C:$C,$C142,SPEND!$D:$D,$D142)*$B$2</f>
        <v>52.946848</v>
      </c>
      <c r="G142" s="16"/>
      <c r="H142" s="16"/>
      <c r="I142" s="17">
        <f t="shared" ref="I142:I150" si="114">sum(J142:L142)</f>
        <v>34</v>
      </c>
      <c r="J142" s="16">
        <f>SUMIFS(sk_a!$F$16:$F181,sk_a!$E$16:$E181,$E142,sk_a!$C$16:$C181,J$1)</f>
        <v>6</v>
      </c>
      <c r="K142" s="16">
        <f>SUMIFS(sk_a!$F$16:$F181,sk_a!$E$16:$E181,$E142,sk_a!$C$16:$C181,K$1)</f>
        <v>27</v>
      </c>
      <c r="L142" s="16">
        <f>SUMIFS(sk_a!$F$16:$F181,sk_a!$E$16:$E181,$E142,sk_a!$C$16:$C181,L$1)</f>
        <v>1</v>
      </c>
      <c r="M142" s="17">
        <f>SUMIFS(SPEND!I:I,SPEND!$B:$B,$B142,SPEND!$C:$C,$C142,SPEND!$D:$D,$D142)*$B$2</f>
        <v>20686.649</v>
      </c>
      <c r="N142" s="17">
        <f>SUMIFS(SPEND!AD:AD,SPEND!$B:$B,$B142,SPEND!$C:$C,$C142,SPEND!$D:$D,$D142)*$B$2</f>
        <v>2961.9715</v>
      </c>
      <c r="O142" s="18">
        <f t="shared" si="110"/>
        <v>2.55946954</v>
      </c>
      <c r="P142" s="19">
        <f t="shared" si="111"/>
        <v>0.14318276</v>
      </c>
      <c r="Q142" s="19">
        <f t="shared" si="112"/>
        <v>0.01147884104</v>
      </c>
    </row>
    <row r="143">
      <c r="A143" s="43" t="str">
        <f t="shared" si="113"/>
        <v>sk-catalog-other</v>
      </c>
      <c r="B143" s="30" t="s">
        <v>225</v>
      </c>
      <c r="C143" s="30" t="s">
        <v>229</v>
      </c>
      <c r="D143" s="30" t="s">
        <v>230</v>
      </c>
      <c r="E143" s="44" t="str">
        <f>C143</f>
        <v>SK-Autoline-cars-other</v>
      </c>
      <c r="F143" s="32">
        <f>SUMIFS(SPEND!N:N,SPEND!$B:$B,$B143,SPEND!$C:$C,$C143,SPEND!$D:$D,$D143)*$B$2</f>
        <v>42.342047</v>
      </c>
      <c r="G143" s="16"/>
      <c r="H143" s="16"/>
      <c r="I143" s="17">
        <f t="shared" si="114"/>
        <v>43</v>
      </c>
      <c r="J143" s="16">
        <f>SUMIFS(sk_a!$F$16:$F181,sk_a!$E$16:$E181,$E143,sk_a!$C$16:$C181,J$1)</f>
        <v>6</v>
      </c>
      <c r="K143" s="16">
        <f>SUMIFS(sk_a!$F$16:$F181,sk_a!$E$16:$E181,$E143,sk_a!$C$16:$C181,K$1)</f>
        <v>33</v>
      </c>
      <c r="L143" s="16">
        <f>SUMIFS(sk_a!$F$16:$F181,sk_a!$E$16:$E181,$E143,sk_a!$C$16:$C181,L$1)</f>
        <v>4</v>
      </c>
      <c r="M143" s="17">
        <f>SUMIFS(SPEND!I:I,SPEND!$B:$B,$B143,SPEND!$C:$C,$C143,SPEND!$D:$D,$D143)*$B$2</f>
        <v>14549.2383</v>
      </c>
      <c r="N143" s="17">
        <f>SUMIFS(SPEND!AD:AD,SPEND!$B:$B,$B143,SPEND!$C:$C,$C143,SPEND!$D:$D,$D143)*$B$2</f>
        <v>2673.0614</v>
      </c>
      <c r="O143" s="18">
        <f t="shared" si="110"/>
        <v>2.910258677</v>
      </c>
      <c r="P143" s="19">
        <f t="shared" si="111"/>
        <v>0.1837251782</v>
      </c>
      <c r="Q143" s="19">
        <f t="shared" si="112"/>
        <v>0.01608642435</v>
      </c>
    </row>
    <row r="144">
      <c r="A144" s="43" t="str">
        <f t="shared" si="113"/>
        <v>Volkswagen</v>
      </c>
      <c r="B144" s="30" t="s">
        <v>225</v>
      </c>
      <c r="C144" s="30" t="s">
        <v>231</v>
      </c>
      <c r="D144" s="30" t="s">
        <v>232</v>
      </c>
      <c r="E144" s="30" t="s">
        <v>233</v>
      </c>
      <c r="F144" s="32">
        <f>SUMIFS(SPEND!N:N,SPEND!$B:$B,$B144,SPEND!$C:$C,$C144,SPEND!$D:$D,$D144)*$B$2</f>
        <v>88.696258</v>
      </c>
      <c r="G144" s="16"/>
      <c r="H144" s="16"/>
      <c r="I144" s="17">
        <f t="shared" si="114"/>
        <v>40</v>
      </c>
      <c r="J144" s="16">
        <f>SUMIFS(sk_a!$F$16:$F181,sk_a!$E$16:$E181,$E144,sk_a!$C$16:$C181,J$1)</f>
        <v>12</v>
      </c>
      <c r="K144" s="16">
        <f>SUMIFS(sk_a!$F$16:$F181,sk_a!$E$16:$E181,$E144,sk_a!$C$16:$C181,K$1)</f>
        <v>26</v>
      </c>
      <c r="L144" s="16">
        <f>SUMIFS(sk_a!$F$16:$F181,sk_a!$E$16:$E181,$E144,sk_a!$C$16:$C181,L$1)</f>
        <v>2</v>
      </c>
      <c r="M144" s="17">
        <f>SUMIFS(SPEND!I:I,SPEND!$B:$B,$B144,SPEND!$C:$C,$C144,SPEND!$D:$D,$D144)*$B$2</f>
        <v>35794.8469</v>
      </c>
      <c r="N144" s="17">
        <f>SUMIFS(SPEND!AD:AD,SPEND!$B:$B,$B144,SPEND!$C:$C,$C144,SPEND!$D:$D,$D144)*$B$2</f>
        <v>6706.6579</v>
      </c>
      <c r="O144" s="18">
        <f t="shared" si="110"/>
        <v>2.477905779</v>
      </c>
      <c r="P144" s="19">
        <f t="shared" si="111"/>
        <v>0.1873637822</v>
      </c>
      <c r="Q144" s="19">
        <f t="shared" si="112"/>
        <v>0.005964222508</v>
      </c>
    </row>
    <row r="145">
      <c r="A145" s="43" t="str">
        <f t="shared" si="113"/>
        <v>Škoda</v>
      </c>
      <c r="B145" s="30" t="s">
        <v>225</v>
      </c>
      <c r="C145" s="30" t="s">
        <v>234</v>
      </c>
      <c r="D145" s="30" t="s">
        <v>235</v>
      </c>
      <c r="E145" s="44" t="s">
        <v>236</v>
      </c>
      <c r="F145" s="32">
        <f>SUMIFS(SPEND!N:N,SPEND!$B:$B,$B145,SPEND!$C:$C,$C145,SPEND!$D:$D,$D145)*$B$2</f>
        <v>0</v>
      </c>
      <c r="G145" s="16"/>
      <c r="H145" s="16"/>
      <c r="I145" s="17">
        <f t="shared" si="114"/>
        <v>0</v>
      </c>
      <c r="J145" s="16">
        <f>SUMIFS(sk_a!$F$16:$F181,sk_a!$E$16:$E181,$E145,sk_a!$C$16:$C181,J$1)</f>
        <v>0</v>
      </c>
      <c r="K145" s="16">
        <f>SUMIFS(sk_a!$F$16:$F181,sk_a!$E$16:$E181,$E145,sk_a!$C$16:$C181,K$1)</f>
        <v>0</v>
      </c>
      <c r="L145" s="16">
        <f>SUMIFS(sk_a!$F$16:$F181,sk_a!$E$16:$E181,$E145,sk_a!$C$16:$C181,L$1)</f>
        <v>0</v>
      </c>
      <c r="M145" s="17">
        <f>SUMIFS(SPEND!I:I,SPEND!$B:$B,$B145,SPEND!$C:$C,$C145,SPEND!$D:$D,$D145)*$B$2</f>
        <v>0</v>
      </c>
      <c r="N145" s="17">
        <f>SUMIFS(SPEND!AD:AD,SPEND!$B:$B,$B145,SPEND!$C:$C,$C145,SPEND!$D:$D,$D145)*$B$2</f>
        <v>0</v>
      </c>
      <c r="O145" s="18" t="str">
        <f t="shared" si="110"/>
        <v>-</v>
      </c>
      <c r="P145" s="19" t="str">
        <f t="shared" si="111"/>
        <v>-</v>
      </c>
      <c r="Q145" s="19" t="str">
        <f t="shared" si="112"/>
        <v>-</v>
      </c>
    </row>
    <row r="146">
      <c r="A146" s="43" t="str">
        <f t="shared" si="113"/>
        <v>catalog-sk-cars-more</v>
      </c>
      <c r="B146" s="30" t="s">
        <v>225</v>
      </c>
      <c r="C146" s="30" t="s">
        <v>237</v>
      </c>
      <c r="D146" s="30" t="s">
        <v>238</v>
      </c>
      <c r="E146" s="30" t="s">
        <v>239</v>
      </c>
      <c r="F146" s="32">
        <f>SUMIFS(SPEND!N:N,SPEND!$B:$B,$B146,SPEND!$C:$C,$C146,SPEND!$D:$D,$D146)*$B$2</f>
        <v>0</v>
      </c>
      <c r="G146" s="16"/>
      <c r="H146" s="16"/>
      <c r="I146" s="17">
        <f t="shared" si="114"/>
        <v>0</v>
      </c>
      <c r="J146" s="16">
        <f>SUMIFS(sk_a!$F$16:$F181,sk_a!$E$16:$E181,$E146,sk_a!$C$16:$C181,J$1)</f>
        <v>0</v>
      </c>
      <c r="K146" s="16">
        <f>SUMIFS(sk_a!$F$16:$F181,sk_a!$E$16:$E181,$E146,sk_a!$C$16:$C181,K$1)</f>
        <v>0</v>
      </c>
      <c r="L146" s="16">
        <f>SUMIFS(sk_a!$F$16:$F181,sk_a!$E$16:$E181,$E146,sk_a!$C$16:$C181,L$1)</f>
        <v>0</v>
      </c>
      <c r="M146" s="17">
        <f>SUMIFS(SPEND!I:I,SPEND!$B:$B,$B146,SPEND!$C:$C,$C146,SPEND!$D:$D,$D146)*$B$2</f>
        <v>0</v>
      </c>
      <c r="N146" s="17">
        <f>SUMIFS(SPEND!AD:AD,SPEND!$B:$B,$B146,SPEND!$C:$C,$C146,SPEND!$D:$D,$D146)*$B$2</f>
        <v>0</v>
      </c>
      <c r="O146" s="18" t="str">
        <f t="shared" si="110"/>
        <v>-</v>
      </c>
      <c r="P146" s="19" t="str">
        <f t="shared" si="111"/>
        <v>-</v>
      </c>
      <c r="Q146" s="19" t="str">
        <f t="shared" si="112"/>
        <v>-</v>
      </c>
    </row>
    <row r="147">
      <c r="A147" s="43" t="str">
        <f t="shared" si="113"/>
        <v>sk-cars-catalog-all</v>
      </c>
      <c r="B147" s="30" t="s">
        <v>225</v>
      </c>
      <c r="C147" s="30" t="s">
        <v>240</v>
      </c>
      <c r="D147" s="30" t="s">
        <v>241</v>
      </c>
      <c r="E147" s="30" t="str">
        <f t="shared" ref="E147:E148" si="115">C147</f>
        <v>SK-cars-remarketing&amp;lal</v>
      </c>
      <c r="F147" s="32">
        <f>SUMIFS(SPEND!N:N,SPEND!$B:$B,$B147,SPEND!$C:$C,$C147,SPEND!$D:$D,$D147)*$B$2</f>
        <v>53.126881</v>
      </c>
      <c r="G147" s="16"/>
      <c r="H147" s="16"/>
      <c r="I147" s="17">
        <f t="shared" si="114"/>
        <v>76</v>
      </c>
      <c r="J147" s="16">
        <f>SUMIFS(sk_a!$F$16:$F181,sk_a!$E$16:$E181,$E147,sk_a!$C$16:$C181,J$1)</f>
        <v>27</v>
      </c>
      <c r="K147" s="16">
        <f>SUMIFS(sk_a!$F$16:$F181,sk_a!$E$16:$E181,$E147,sk_a!$C$16:$C181,K$1)</f>
        <v>42</v>
      </c>
      <c r="L147" s="16">
        <f>SUMIFS(sk_a!$F$16:$F181,sk_a!$E$16:$E181,$E147,sk_a!$C$16:$C181,L$1)</f>
        <v>7</v>
      </c>
      <c r="M147" s="17">
        <f>SUMIFS(SPEND!I:I,SPEND!$B:$B,$B147,SPEND!$C:$C,$C147,SPEND!$D:$D,$D147)*$B$2</f>
        <v>15590.8578</v>
      </c>
      <c r="N147" s="17">
        <f>SUMIFS(SPEND!AD:AD,SPEND!$B:$B,$B147,SPEND!$C:$C,$C147,SPEND!$D:$D,$D147)*$B$2</f>
        <v>5232.1019</v>
      </c>
      <c r="O147" s="18">
        <f t="shared" si="110"/>
        <v>3.40756626</v>
      </c>
      <c r="P147" s="19">
        <f t="shared" si="111"/>
        <v>0.3355878148</v>
      </c>
      <c r="Q147" s="19">
        <f t="shared" si="112"/>
        <v>0.01452571098</v>
      </c>
    </row>
    <row r="148">
      <c r="A148" s="43" t="str">
        <f t="shared" si="113"/>
        <v>sk-catalog-brands</v>
      </c>
      <c r="B148" s="30" t="s">
        <v>225</v>
      </c>
      <c r="C148" s="30" t="s">
        <v>242</v>
      </c>
      <c r="D148" s="30" t="s">
        <v>243</v>
      </c>
      <c r="E148" s="30" t="str">
        <f t="shared" si="115"/>
        <v>SK-Autoline-cars-brands</v>
      </c>
      <c r="F148" s="32">
        <f>SUMIFS(SPEND!N:N,SPEND!$B:$B,$B148,SPEND!$C:$C,$C148,SPEND!$D:$D,$D148)*$B$2</f>
        <v>78.425804</v>
      </c>
      <c r="G148" s="16"/>
      <c r="H148" s="16"/>
      <c r="I148" s="17">
        <f t="shared" si="114"/>
        <v>43</v>
      </c>
      <c r="J148" s="16">
        <f>SUMIFS(sk_a!$F$16:$F181,sk_a!$E$16:$E181,$E148,sk_a!$C$16:$C181,J$1)</f>
        <v>6</v>
      </c>
      <c r="K148" s="16">
        <f>SUMIFS(sk_a!$F$16:$F181,sk_a!$E$16:$E181,$E148,sk_a!$C$16:$C181,K$1)</f>
        <v>31</v>
      </c>
      <c r="L148" s="16">
        <f>SUMIFS(sk_a!$F$16:$F181,sk_a!$E$16:$E181,$E148,sk_a!$C$16:$C181,L$1)</f>
        <v>6</v>
      </c>
      <c r="M148" s="17">
        <f>SUMIFS(SPEND!I:I,SPEND!$B:$B,$B148,SPEND!$C:$C,$C148,SPEND!$D:$D,$D148)*$B$2</f>
        <v>22514.4126</v>
      </c>
      <c r="N148" s="17">
        <f>SUMIFS(SPEND!AD:AD,SPEND!$B:$B,$B148,SPEND!$C:$C,$C148,SPEND!$D:$D,$D148)*$B$2</f>
        <v>6602.0673</v>
      </c>
      <c r="O148" s="18">
        <f t="shared" si="110"/>
        <v>3.483359988</v>
      </c>
      <c r="P148" s="19">
        <f t="shared" si="111"/>
        <v>0.2932373772</v>
      </c>
      <c r="Q148" s="19">
        <f t="shared" si="112"/>
        <v>0.006513111431</v>
      </c>
    </row>
    <row r="149">
      <c r="A149" s="43" t="str">
        <f t="shared" si="113"/>
        <v>catalog-sk-cars-less</v>
      </c>
      <c r="B149" s="30" t="s">
        <v>225</v>
      </c>
      <c r="C149" s="30" t="s">
        <v>244</v>
      </c>
      <c r="D149" s="30" t="s">
        <v>245</v>
      </c>
      <c r="E149" s="30" t="s">
        <v>246</v>
      </c>
      <c r="F149" s="32">
        <f>SUMIFS(SPEND!N:N,SPEND!$B:$B,$B149,SPEND!$C:$C,$C149,SPEND!$D:$D,$D149)*$B$2</f>
        <v>0</v>
      </c>
      <c r="G149" s="16"/>
      <c r="H149" s="16"/>
      <c r="I149" s="17">
        <f t="shared" si="114"/>
        <v>9</v>
      </c>
      <c r="J149" s="16">
        <f>SUMIFS(sk_a!$F$16:$F181,sk_a!$E$16:$E181,$E149,sk_a!$C$16:$C181,J$1)</f>
        <v>6</v>
      </c>
      <c r="K149" s="16">
        <f>SUMIFS(sk_a!$F$16:$F181,sk_a!$E$16:$E181,$E149,sk_a!$C$16:$C181,K$1)</f>
        <v>3</v>
      </c>
      <c r="L149" s="16">
        <f>SUMIFS(sk_a!$F$16:$F181,sk_a!$E$16:$E181,$E149,sk_a!$C$16:$C181,L$1)</f>
        <v>0</v>
      </c>
      <c r="M149" s="17">
        <f>SUMIFS(SPEND!I:I,SPEND!$B:$B,$B149,SPEND!$C:$C,$C149,SPEND!$D:$D,$D149)*$B$2</f>
        <v>0</v>
      </c>
      <c r="N149" s="17">
        <f>SUMIFS(SPEND!AD:AD,SPEND!$B:$B,$B149,SPEND!$C:$C,$C149,SPEND!$D:$D,$D149)*$B$2</f>
        <v>0</v>
      </c>
      <c r="O149" s="18" t="str">
        <f t="shared" si="110"/>
        <v>-</v>
      </c>
      <c r="P149" s="19" t="str">
        <f t="shared" si="111"/>
        <v>-</v>
      </c>
      <c r="Q149" s="19" t="str">
        <f t="shared" si="112"/>
        <v>-</v>
      </c>
    </row>
    <row r="150">
      <c r="A150" s="43" t="str">
        <f t="shared" si="113"/>
        <v>catalog-sk-cars-less</v>
      </c>
      <c r="B150" s="30" t="s">
        <v>225</v>
      </c>
      <c r="C150" s="30" t="s">
        <v>247</v>
      </c>
      <c r="D150" s="30" t="s">
        <v>245</v>
      </c>
      <c r="E150" s="30" t="s">
        <v>248</v>
      </c>
      <c r="F150" s="32">
        <f>SUMIFS(SPEND!N:N,SPEND!$B:$B,$B150,SPEND!$C:$C,$C150,SPEND!$D:$D,$D150)*$B$2</f>
        <v>0</v>
      </c>
      <c r="G150" s="16"/>
      <c r="H150" s="16"/>
      <c r="I150" s="17">
        <f t="shared" si="114"/>
        <v>0</v>
      </c>
      <c r="J150" s="16">
        <f>SUMIFS(sk_a!$F$16:$F181,sk_a!$E$16:$E181,$E150,sk_a!$C$16:$C181,J$1)</f>
        <v>0</v>
      </c>
      <c r="K150" s="16">
        <f>SUMIFS(sk_a!$F$16:$F181,sk_a!$E$16:$E181,$E150,sk_a!$C$16:$C181,K$1)</f>
        <v>0</v>
      </c>
      <c r="L150" s="16">
        <f>SUMIFS(sk_a!$F$16:$F181,sk_a!$E$16:$E181,$E150,sk_a!$C$16:$C181,L$1)</f>
        <v>0</v>
      </c>
      <c r="M150" s="17">
        <f>SUMIFS(SPEND!I:I,SPEND!$B:$B,$B150,SPEND!$C:$C,$C150,SPEND!$D:$D,$D150)*$B$2</f>
        <v>0</v>
      </c>
      <c r="N150" s="17">
        <f>SUMIFS(SPEND!AD:AD,SPEND!$B:$B,$B150,SPEND!$C:$C,$C150,SPEND!$D:$D,$D150)*$B$2</f>
        <v>0</v>
      </c>
      <c r="O150" s="18" t="str">
        <f t="shared" si="110"/>
        <v>-</v>
      </c>
      <c r="P150" s="19" t="str">
        <f t="shared" si="111"/>
        <v>-</v>
      </c>
      <c r="Q150" s="19" t="str">
        <f t="shared" si="112"/>
        <v>-</v>
      </c>
    </row>
    <row r="151">
      <c r="A151" s="15"/>
      <c r="B151" s="16"/>
      <c r="C151" s="16"/>
      <c r="D151" s="16"/>
      <c r="E151" s="16"/>
      <c r="F151" s="16"/>
      <c r="G151" s="16"/>
      <c r="H151" s="16"/>
      <c r="I151" s="17"/>
      <c r="J151" s="16"/>
      <c r="K151" s="16"/>
      <c r="L151" s="16"/>
      <c r="M151" s="17"/>
      <c r="N151" s="17"/>
      <c r="O151" s="16"/>
      <c r="P151" s="19"/>
      <c r="Q151" s="16"/>
    </row>
    <row r="152">
      <c r="A152" s="47" t="s">
        <v>249</v>
      </c>
      <c r="B152" s="21" t="s">
        <v>18</v>
      </c>
      <c r="C152" s="22"/>
      <c r="D152" s="22"/>
      <c r="E152" s="23"/>
      <c r="F152" s="24">
        <f>SUM(F153:F154)</f>
        <v>159.646406</v>
      </c>
      <c r="G152" s="24">
        <f>'Итог'!F33</f>
        <v>159.646406</v>
      </c>
      <c r="H152" s="26">
        <f>'Итог'!I33</f>
        <v>132</v>
      </c>
      <c r="I152" s="26">
        <f t="shared" ref="I152:N152" si="116">SUM(I153:I154)</f>
        <v>136</v>
      </c>
      <c r="J152" s="23">
        <f t="shared" si="116"/>
        <v>27</v>
      </c>
      <c r="K152" s="23">
        <f t="shared" si="116"/>
        <v>103</v>
      </c>
      <c r="L152" s="23">
        <f t="shared" si="116"/>
        <v>6</v>
      </c>
      <c r="M152" s="26">
        <f t="shared" si="116"/>
        <v>96059.6077</v>
      </c>
      <c r="N152" s="26">
        <f t="shared" si="116"/>
        <v>14055.4335</v>
      </c>
      <c r="O152" s="27">
        <f t="shared" ref="O152:O156" si="117">iferror(F152/M152*1000,"-")</f>
        <v>1.661951468</v>
      </c>
      <c r="P152" s="28">
        <f t="shared" ref="P152:P156" si="118">iferror(N152/M152,"-")</f>
        <v>0.1463199136</v>
      </c>
      <c r="Q152" s="28">
        <f t="shared" ref="Q152:Q156" si="119">iferror(I152/N152,"-")</f>
        <v>0.009675973352</v>
      </c>
    </row>
    <row r="153">
      <c r="A153" s="49" t="str">
        <f t="shared" ref="A153:A154" si="120">C153</f>
        <v>interests-sk</v>
      </c>
      <c r="B153" s="30" t="s">
        <v>250</v>
      </c>
      <c r="C153" s="30" t="s">
        <v>251</v>
      </c>
      <c r="D153" s="30" t="s">
        <v>252</v>
      </c>
      <c r="E153" s="44" t="s">
        <v>253</v>
      </c>
      <c r="F153" s="32">
        <f>SUMIFS(SPEND!N:N,SPEND!$B:$B,$B153,SPEND!$C:$C,$C153,SPEND!$D:$D,$D153)*$B$2</f>
        <v>133.215847</v>
      </c>
      <c r="G153" s="16"/>
      <c r="H153" s="16"/>
      <c r="I153" s="17">
        <f t="shared" ref="I153:I156" si="121">sum(J153:L153)</f>
        <v>115</v>
      </c>
      <c r="J153" s="16">
        <f>SUMIFS(sk_a!$F$16:$F181,sk_a!$E$16:$E181,$E153,sk_a!$C$16:$C181,J$1)</f>
        <v>23</v>
      </c>
      <c r="K153" s="16">
        <f>SUMIFS(sk_a!$F$16:$F181,sk_a!$E$16:$E181,$E153,sk_a!$C$16:$C181,K$1)</f>
        <v>89</v>
      </c>
      <c r="L153" s="16">
        <f>SUMIFS(sk_a!$F$16:$F181,sk_a!$E$16:$E181,$E153,sk_a!$C$16:$C181,L$1)</f>
        <v>3</v>
      </c>
      <c r="M153" s="17">
        <f>SUMIFS(SPEND!I:I,SPEND!$B:$B,$B153,SPEND!$C:$C,$C153,SPEND!$D:$D,$D153)*$B$2</f>
        <v>82736.3084</v>
      </c>
      <c r="N153" s="17">
        <f>SUMIFS(SPEND!AD:AD,SPEND!$B:$B,$B153,SPEND!$C:$C,$C153,SPEND!$D:$D,$D153)*$B$2</f>
        <v>11627.5599</v>
      </c>
      <c r="O153" s="18">
        <f t="shared" si="117"/>
        <v>1.610125585</v>
      </c>
      <c r="P153" s="19">
        <f t="shared" si="118"/>
        <v>0.140537572</v>
      </c>
      <c r="Q153" s="19">
        <f t="shared" si="119"/>
        <v>0.009890295211</v>
      </c>
    </row>
    <row r="154">
      <c r="A154" s="49" t="str">
        <f t="shared" si="120"/>
        <v>rem-sk</v>
      </c>
      <c r="B154" s="30" t="s">
        <v>250</v>
      </c>
      <c r="C154" s="30" t="s">
        <v>254</v>
      </c>
      <c r="D154" s="30" t="s">
        <v>252</v>
      </c>
      <c r="E154" s="30" t="s">
        <v>255</v>
      </c>
      <c r="F154" s="32">
        <f>SUMIFS(SPEND!N:N,SPEND!$B:$B,$B154,SPEND!$C:$C,$C154,SPEND!$D:$D,$D154)*$B$2</f>
        <v>26.430559</v>
      </c>
      <c r="G154" s="16"/>
      <c r="H154" s="16"/>
      <c r="I154" s="17">
        <f t="shared" si="121"/>
        <v>21</v>
      </c>
      <c r="J154" s="16">
        <f>SUMIFS(sk_a!$F$16:$F181,sk_a!$E$16:$E181,$E154,sk_a!$C$16:$C181,J$1)</f>
        <v>4</v>
      </c>
      <c r="K154" s="16">
        <f>SUMIFS(sk_a!$F$16:$F181,sk_a!$E$16:$E181,$E154,sk_a!$C$16:$C181,K$1)</f>
        <v>14</v>
      </c>
      <c r="L154" s="16">
        <f>SUMIFS(sk_a!$F$16:$F181,sk_a!$E$16:$E181,$E154,sk_a!$C$16:$C181,L$1)</f>
        <v>3</v>
      </c>
      <c r="M154" s="17">
        <f>SUMIFS(SPEND!I:I,SPEND!$B:$B,$B154,SPEND!$C:$C,$C154,SPEND!$D:$D,$D154)*$B$2</f>
        <v>13323.2993</v>
      </c>
      <c r="N154" s="17">
        <f>SUMIFS(SPEND!AD:AD,SPEND!$B:$B,$B154,SPEND!$C:$C,$C154,SPEND!$D:$D,$D154)*$B$2</f>
        <v>2427.8736</v>
      </c>
      <c r="O154" s="18">
        <f t="shared" si="117"/>
        <v>1.983784827</v>
      </c>
      <c r="P154" s="19">
        <f t="shared" si="118"/>
        <v>0.1822276559</v>
      </c>
      <c r="Q154" s="19">
        <f t="shared" si="119"/>
        <v>0.008649544194</v>
      </c>
    </row>
    <row r="155">
      <c r="A155" s="52" t="s">
        <v>67</v>
      </c>
      <c r="B155" s="53"/>
      <c r="C155" s="53"/>
      <c r="D155" s="53"/>
      <c r="E155" s="53" t="s">
        <v>256</v>
      </c>
      <c r="F155" s="54">
        <f>SUMIFS(SPEND!N:N,SPEND!$B:$B,$B155,SPEND!$C:$C,$C155,SPEND!$D:$D,$D155)*$B$2</f>
        <v>0</v>
      </c>
      <c r="G155" s="55"/>
      <c r="H155" s="55"/>
      <c r="I155" s="56">
        <f t="shared" si="121"/>
        <v>4</v>
      </c>
      <c r="J155" s="55">
        <f>SUMIFS(sk_a!$F$16:$F181,sk_a!$E$16:$E181,$E155,sk_a!$C$16:$C181,J$1)</f>
        <v>0</v>
      </c>
      <c r="K155" s="55">
        <f>SUMIFS(sk_a!$F$16:$F181,sk_a!$E$16:$E181,$E155,sk_a!$C$16:$C181,K$1)</f>
        <v>3</v>
      </c>
      <c r="L155" s="55">
        <f>SUMIFS(sk_a!$F$16:$F181,sk_a!$E$16:$E181,$E155,sk_a!$C$16:$C181,L$1)</f>
        <v>1</v>
      </c>
      <c r="M155" s="56">
        <f>SUMIFS(SPEND!I:I,SPEND!$B:$B,$B155,SPEND!$C:$C,$C155,SPEND!$D:$D,$D155)*$B$2</f>
        <v>0</v>
      </c>
      <c r="N155" s="56">
        <f>SUMIFS(SPEND!AD:AD,SPEND!$B:$B,$B155,SPEND!$C:$C,$C155,SPEND!$D:$D,$D155)*$B$2</f>
        <v>0</v>
      </c>
      <c r="O155" s="57" t="str">
        <f t="shared" si="117"/>
        <v>-</v>
      </c>
      <c r="P155" s="58" t="str">
        <f t="shared" si="118"/>
        <v>-</v>
      </c>
      <c r="Q155" s="58" t="str">
        <f t="shared" si="119"/>
        <v>-</v>
      </c>
    </row>
    <row r="156">
      <c r="A156" s="52" t="s">
        <v>67</v>
      </c>
      <c r="B156" s="53"/>
      <c r="C156" s="53"/>
      <c r="D156" s="53"/>
      <c r="E156" s="53" t="s">
        <v>257</v>
      </c>
      <c r="F156" s="54">
        <f>SUMIFS(SPEND!N:N,SPEND!$B:$B,$B156,SPEND!$C:$C,$C156,SPEND!$D:$D,$D156)*$B$2</f>
        <v>0</v>
      </c>
      <c r="G156" s="55"/>
      <c r="H156" s="55"/>
      <c r="I156" s="56">
        <f t="shared" si="121"/>
        <v>0</v>
      </c>
      <c r="J156" s="55">
        <f>SUMIFS(sk_a!$F$16:$F181,sk_a!$E$16:$E181,$E156,sk_a!$C$16:$C181,J$1)</f>
        <v>0</v>
      </c>
      <c r="K156" s="55">
        <f>SUMIFS(sk_a!$F$16:$F181,sk_a!$E$16:$E181,$E156,sk_a!$C$16:$C181,K$1)</f>
        <v>0</v>
      </c>
      <c r="L156" s="55">
        <f>SUMIFS(sk_a!$F$16:$F181,sk_a!$E$16:$E181,$E156,sk_a!$C$16:$C181,L$1)</f>
        <v>0</v>
      </c>
      <c r="M156" s="56">
        <f>SUMIFS(SPEND!I:I,SPEND!$B:$B,$B156,SPEND!$C:$C,$C156,SPEND!$D:$D,$D156)*$B$2</f>
        <v>0</v>
      </c>
      <c r="N156" s="56">
        <f>SUMIFS(SPEND!AD:AD,SPEND!$B:$B,$B156,SPEND!$C:$C,$C156,SPEND!$D:$D,$D156)*$B$2</f>
        <v>0</v>
      </c>
      <c r="O156" s="57" t="str">
        <f t="shared" si="117"/>
        <v>-</v>
      </c>
      <c r="P156" s="58" t="str">
        <f t="shared" si="118"/>
        <v>-</v>
      </c>
      <c r="Q156" s="58" t="str">
        <f t="shared" si="119"/>
        <v>-</v>
      </c>
    </row>
    <row r="157">
      <c r="A157" s="15"/>
      <c r="B157" s="16"/>
      <c r="C157" s="16"/>
      <c r="D157" s="16"/>
      <c r="E157" s="16"/>
      <c r="F157" s="16"/>
      <c r="G157" s="16"/>
      <c r="H157" s="16"/>
      <c r="I157" s="17"/>
      <c r="J157" s="16"/>
      <c r="K157" s="16"/>
      <c r="L157" s="16"/>
      <c r="M157" s="17"/>
      <c r="N157" s="17"/>
      <c r="O157" s="16"/>
      <c r="P157" s="19"/>
      <c r="Q157" s="16"/>
    </row>
    <row r="158">
      <c r="A158" s="47" t="s">
        <v>258</v>
      </c>
      <c r="B158" s="21" t="s">
        <v>18</v>
      </c>
      <c r="C158" s="22"/>
      <c r="D158" s="22"/>
      <c r="E158" s="23"/>
      <c r="F158" s="24">
        <f>SUM(F159:F168)</f>
        <v>472.449457</v>
      </c>
      <c r="G158" s="24">
        <f>'Итог'!F37</f>
        <v>472.449457</v>
      </c>
      <c r="H158" s="25">
        <f>'Итог'!I37-I169</f>
        <v>1093</v>
      </c>
      <c r="I158" s="26">
        <f t="shared" ref="I158:N158" si="122">SUM(I159:I168)</f>
        <v>1098</v>
      </c>
      <c r="J158" s="23">
        <f t="shared" si="122"/>
        <v>44</v>
      </c>
      <c r="K158" s="23">
        <f t="shared" si="122"/>
        <v>624</v>
      </c>
      <c r="L158" s="23">
        <f t="shared" si="122"/>
        <v>430</v>
      </c>
      <c r="M158" s="26">
        <f t="shared" si="122"/>
        <v>891799.4666</v>
      </c>
      <c r="N158" s="26">
        <f t="shared" si="122"/>
        <v>53572.677</v>
      </c>
      <c r="O158" s="27">
        <f t="shared" ref="O158:O162" si="123">iferror(F158/M158*1000,"-")</f>
        <v>0.5297709571</v>
      </c>
      <c r="P158" s="28">
        <f t="shared" ref="P158:P162" si="124">iferror(N158/M158,"-")</f>
        <v>0.06007256004</v>
      </c>
      <c r="Q158" s="28">
        <f t="shared" ref="Q158:Q162" si="125">iferror(I158/N158,"-")</f>
        <v>0.02049552237</v>
      </c>
    </row>
    <row r="159">
      <c r="A159" s="49" t="str">
        <f t="shared" ref="A159:A160" si="126">C159</f>
        <v>TR-Autoline-rem</v>
      </c>
      <c r="B159" s="30" t="s">
        <v>259</v>
      </c>
      <c r="C159" s="30" t="s">
        <v>260</v>
      </c>
      <c r="D159" s="64" t="s">
        <v>260</v>
      </c>
      <c r="E159" s="44" t="str">
        <f t="shared" ref="E159:E162" si="127">D159</f>
        <v>TR-Autoline-rem</v>
      </c>
      <c r="F159" s="32">
        <f>SUMIFS(SPEND!N:N,SPEND!$B:$B,$B159,SPEND!$C:$C,$C159,SPEND!$D:$D,$D159)*$B$2</f>
        <v>53.204038</v>
      </c>
      <c r="G159" s="16"/>
      <c r="H159" s="16"/>
      <c r="I159" s="17">
        <f t="shared" ref="I159:I169" si="128">sum(J159:L159)</f>
        <v>226</v>
      </c>
      <c r="J159" s="16">
        <f>SUMIFS(TR_A!$F$16:$F181,TR_A!$E$16:$E181,$E159,TR_A!$C$16:$C181,J$1)</f>
        <v>11</v>
      </c>
      <c r="K159" s="16">
        <f>SUMIFS(TR_A!$F$16:$F181,TR_A!$E$16:$E181,$E159,TR_A!$C$16:$C181,K$1)</f>
        <v>117</v>
      </c>
      <c r="L159" s="16">
        <f>SUMIFS(TR_A!$F$16:$F181,TR_A!$E$16:$E181,$E159,TR_A!$C$16:$C181,L$1)</f>
        <v>98</v>
      </c>
      <c r="M159" s="17">
        <f>SUMIFS(SPEND!I:I,SPEND!$B:$B,$B159,SPEND!$C:$C,$C159,SPEND!$D:$D,$D159)*$B$2</f>
        <v>81294.3298</v>
      </c>
      <c r="N159" s="17">
        <f>SUMIFS(SPEND!AD:AD,SPEND!$B:$B,$B159,SPEND!$C:$C,$C159,SPEND!$D:$D,$D159)*$B$2</f>
        <v>7581.1039</v>
      </c>
      <c r="O159" s="18">
        <f t="shared" si="123"/>
        <v>0.6544618565</v>
      </c>
      <c r="P159" s="19">
        <f t="shared" si="124"/>
        <v>0.09325501445</v>
      </c>
      <c r="Q159" s="19">
        <f t="shared" si="125"/>
        <v>0.02981096196</v>
      </c>
    </row>
    <row r="160">
      <c r="A160" s="65" t="str">
        <f t="shared" si="126"/>
        <v>TR-Autoline-автобусы_грузовики</v>
      </c>
      <c r="B160" s="30" t="s">
        <v>259</v>
      </c>
      <c r="C160" s="30" t="s">
        <v>261</v>
      </c>
      <c r="D160" s="64" t="s">
        <v>261</v>
      </c>
      <c r="E160" s="44" t="str">
        <f t="shared" si="127"/>
        <v>TR-Autoline-автобусы_грузовики</v>
      </c>
      <c r="F160" s="32">
        <f>SUMIFS(SPEND!N:N,SPEND!$B:$B,$B160,SPEND!$C:$C,$C160,SPEND!$D:$D,$D160)*$B$2</f>
        <v>106.73385</v>
      </c>
      <c r="G160" s="16"/>
      <c r="H160" s="16"/>
      <c r="I160" s="17">
        <f t="shared" si="128"/>
        <v>303</v>
      </c>
      <c r="J160" s="16">
        <f>SUMIFS(TR_A!$F$16:$F181,TR_A!$E$16:$E181,$E160,TR_A!$C$16:$C181,J$1)</f>
        <v>18</v>
      </c>
      <c r="K160" s="16">
        <f>SUMIFS(TR_A!$F$16:$F181,TR_A!$E$16:$E181,$E160,TR_A!$C$16:$C181,K$1)</f>
        <v>191</v>
      </c>
      <c r="L160" s="16">
        <f>SUMIFS(TR_A!$F$16:$F181,TR_A!$E$16:$E181,$E160,TR_A!$C$16:$C181,L$1)</f>
        <v>94</v>
      </c>
      <c r="M160" s="17">
        <f>SUMIFS(SPEND!I:I,SPEND!$B:$B,$B160,SPEND!$C:$C,$C160,SPEND!$D:$D,$D160)*$B$2</f>
        <v>273802.7594</v>
      </c>
      <c r="N160" s="17">
        <f>SUMIFS(SPEND!AD:AD,SPEND!$B:$B,$B160,SPEND!$C:$C,$C160,SPEND!$D:$D,$D160)*$B$2</f>
        <v>20491.1846</v>
      </c>
      <c r="O160" s="18">
        <f t="shared" si="123"/>
        <v>0.389820213</v>
      </c>
      <c r="P160" s="19">
        <f t="shared" si="124"/>
        <v>0.07483921873</v>
      </c>
      <c r="Q160" s="19">
        <f t="shared" si="125"/>
        <v>0.01478684644</v>
      </c>
    </row>
    <row r="161">
      <c r="A161" s="66"/>
      <c r="B161" s="67" t="s">
        <v>259</v>
      </c>
      <c r="C161" s="67" t="s">
        <v>262</v>
      </c>
      <c r="D161" s="67" t="s">
        <v>262</v>
      </c>
      <c r="E161" s="61" t="str">
        <f t="shared" si="127"/>
        <v>TR-Autoline-коммунальная_техника</v>
      </c>
      <c r="F161" s="68">
        <f>SUMIFS(SPEND!N:N,SPEND!$B:$B,$B161,SPEND!$C:$C,$C161,SPEND!$D:$D,$D161)*$B$2</f>
        <v>0</v>
      </c>
      <c r="G161" s="69"/>
      <c r="H161" s="69"/>
      <c r="I161" s="70">
        <f t="shared" si="128"/>
        <v>0</v>
      </c>
      <c r="J161" s="69">
        <f>SUMIFS(TR_A!$F$16:$F181,TR_A!$E$16:$E181,$E161,TR_A!$C$16:$C181,J$1)</f>
        <v>0</v>
      </c>
      <c r="K161" s="69">
        <f>SUMIFS(TR_A!$F$16:$F181,TR_A!$E$16:$E181,$E161,TR_A!$C$16:$C181,K$1)</f>
        <v>0</v>
      </c>
      <c r="L161" s="69">
        <f>SUMIFS(TR_A!$F$16:$F181,TR_A!$E$16:$E181,$E161,TR_A!$C$16:$C181,L$1)</f>
        <v>0</v>
      </c>
      <c r="M161" s="70">
        <f>SUMIFS(SPEND!I:I,SPEND!$B:$B,$B161,SPEND!$C:$C,$C161,SPEND!$D:$D,$D161)*$B$2</f>
        <v>0</v>
      </c>
      <c r="N161" s="70">
        <f>SUMIFS(SPEND!AD:AD,SPEND!$B:$B,$B161,SPEND!$C:$C,$C161,SPEND!$D:$D,$D161)*$B$2</f>
        <v>0</v>
      </c>
      <c r="O161" s="71" t="str">
        <f t="shared" si="123"/>
        <v>-</v>
      </c>
      <c r="P161" s="72" t="str">
        <f t="shared" si="124"/>
        <v>-</v>
      </c>
      <c r="Q161" s="72" t="str">
        <f t="shared" si="125"/>
        <v>-</v>
      </c>
    </row>
    <row r="162">
      <c r="A162" s="49" t="str">
        <f>D162</f>
        <v>TR-Autoline-полуприцепы1</v>
      </c>
      <c r="B162" s="30" t="s">
        <v>259</v>
      </c>
      <c r="C162" s="30" t="s">
        <v>263</v>
      </c>
      <c r="D162" s="30" t="s">
        <v>264</v>
      </c>
      <c r="E162" s="44" t="str">
        <f t="shared" si="127"/>
        <v>TR-Autoline-полуприцепы1</v>
      </c>
      <c r="F162" s="32">
        <f>SUMIFS(SPEND!N:N,SPEND!$B:$B,$B162,SPEND!$C:$C,$C162,SPEND!$D:$D,$D162)*$B$2</f>
        <v>106.605255</v>
      </c>
      <c r="G162" s="16"/>
      <c r="H162" s="16"/>
      <c r="I162" s="17">
        <f t="shared" si="128"/>
        <v>124</v>
      </c>
      <c r="J162" s="16">
        <f>SUMIFS(TR_A!$F$16:$F181,TR_A!$E$16:$E181,$E162,TR_A!$C$16:$C181,J$1)</f>
        <v>3</v>
      </c>
      <c r="K162" s="16">
        <f>SUMIFS(TR_A!$F$16:$F181,TR_A!$E$16:$E181,$E162,TR_A!$C$16:$C181,K$1)</f>
        <v>80</v>
      </c>
      <c r="L162" s="16">
        <f>SUMIFS(TR_A!$F$16:$F181,TR_A!$E$16:$E181,$E162,TR_A!$C$16:$C181,L$1)</f>
        <v>41</v>
      </c>
      <c r="M162" s="17">
        <f>SUMIFS(SPEND!I:I,SPEND!$B:$B,$B162,SPEND!$C:$C,$C162,SPEND!$D:$D,$D162)*$B$2</f>
        <v>187627.8207</v>
      </c>
      <c r="N162" s="17">
        <f>SUMIFS(SPEND!AD:AD,SPEND!$B:$B,$B162,SPEND!$C:$C,$C162,SPEND!$D:$D,$D162)*$B$2</f>
        <v>6919.2683</v>
      </c>
      <c r="O162" s="18">
        <f t="shared" si="123"/>
        <v>0.5681740299</v>
      </c>
      <c r="P162" s="19">
        <f t="shared" si="124"/>
        <v>0.03687762441</v>
      </c>
      <c r="Q162" s="19">
        <f t="shared" si="125"/>
        <v>0.01792097005</v>
      </c>
    </row>
    <row r="163">
      <c r="A163" s="33" t="s">
        <v>265</v>
      </c>
      <c r="B163" s="35"/>
      <c r="C163" s="35"/>
      <c r="D163" s="35"/>
      <c r="E163" s="62" t="s">
        <v>266</v>
      </c>
      <c r="F163" s="37"/>
      <c r="G163" s="37"/>
      <c r="H163" s="37"/>
      <c r="I163" s="38">
        <f t="shared" si="128"/>
        <v>2</v>
      </c>
      <c r="J163" s="37">
        <f>SUMIFS(TR_A!$F$16:$F181,TR_A!$E$16:$E181,$E163,TR_A!$C$16:$C181,J$1)</f>
        <v>0</v>
      </c>
      <c r="K163" s="37">
        <f>SUMIFS(TR_A!$F$16:$F181,TR_A!$E$16:$E181,$E163,TR_A!$C$16:$C181,K$1)</f>
        <v>1</v>
      </c>
      <c r="L163" s="37">
        <f>SUMIFS(TR_A!$F$16:$F181,TR_A!$E$16:$E181,$E163,TR_A!$C$16:$C181,L$1)</f>
        <v>1</v>
      </c>
      <c r="M163" s="38"/>
      <c r="N163" s="38"/>
      <c r="O163" s="39"/>
      <c r="P163" s="40"/>
      <c r="Q163" s="40"/>
    </row>
    <row r="164">
      <c r="A164" s="33" t="s">
        <v>149</v>
      </c>
      <c r="B164" s="35"/>
      <c r="C164" s="35"/>
      <c r="D164" s="35"/>
      <c r="E164" s="62" t="s">
        <v>267</v>
      </c>
      <c r="F164" s="37"/>
      <c r="G164" s="37"/>
      <c r="H164" s="37"/>
      <c r="I164" s="38">
        <f t="shared" si="128"/>
        <v>9</v>
      </c>
      <c r="J164" s="37">
        <f>SUMIFS(TR_A!$F$16:$F181,TR_A!$E$16:$E181,$E164,TR_A!$C$16:$C181,J$1)</f>
        <v>0</v>
      </c>
      <c r="K164" s="37">
        <f>SUMIFS(TR_A!$F$16:$F181,TR_A!$E$16:$E181,$E164,TR_A!$C$16:$C181,K$1)</f>
        <v>7</v>
      </c>
      <c r="L164" s="37">
        <f>SUMIFS(TR_A!$F$16:$F181,TR_A!$E$16:$E181,$E164,TR_A!$C$16:$C181,L$1)</f>
        <v>2</v>
      </c>
      <c r="M164" s="38"/>
      <c r="N164" s="38"/>
      <c r="O164" s="39"/>
      <c r="P164" s="40"/>
      <c r="Q164" s="40"/>
    </row>
    <row r="165">
      <c r="A165" s="33" t="s">
        <v>30</v>
      </c>
      <c r="B165" s="35"/>
      <c r="C165" s="35"/>
      <c r="D165" s="35"/>
      <c r="E165" s="62" t="s">
        <v>268</v>
      </c>
      <c r="F165" s="37"/>
      <c r="G165" s="37"/>
      <c r="H165" s="37"/>
      <c r="I165" s="38">
        <f t="shared" si="128"/>
        <v>0</v>
      </c>
      <c r="J165" s="37">
        <f>SUMIFS(TR_A!$F$16:$F181,TR_A!$E$16:$E181,$E165,TR_A!$C$16:$C181,J$1)</f>
        <v>0</v>
      </c>
      <c r="K165" s="37">
        <f>SUMIFS(TR_A!$F$16:$F181,TR_A!$E$16:$E181,$E165,TR_A!$C$16:$C181,K$1)</f>
        <v>0</v>
      </c>
      <c r="L165" s="37">
        <f>SUMIFS(TR_A!$F$16:$F181,TR_A!$E$16:$E181,$E165,TR_A!$C$16:$C181,L$1)</f>
        <v>0</v>
      </c>
      <c r="M165" s="38"/>
      <c r="N165" s="38"/>
      <c r="O165" s="39"/>
      <c r="P165" s="40"/>
      <c r="Q165" s="40"/>
    </row>
    <row r="166">
      <c r="A166" s="65" t="str">
        <f t="shared" ref="A166:A168" si="129">D166</f>
        <v>TR-Autoline-полуприцепы_прицепы</v>
      </c>
      <c r="B166" s="30" t="s">
        <v>259</v>
      </c>
      <c r="C166" s="30" t="s">
        <v>269</v>
      </c>
      <c r="D166" s="30" t="s">
        <v>269</v>
      </c>
      <c r="E166" s="44" t="str">
        <f t="shared" ref="E166:E168" si="130">D166</f>
        <v>TR-Autoline-полуприцепы_прицепы</v>
      </c>
      <c r="F166" s="32">
        <f>SUMIFS(SPEND!N:N,SPEND!$B:$B,$B166,SPEND!$C:$C,$C166,SPEND!$D:$D,$D166)*$B$2</f>
        <v>79.917506</v>
      </c>
      <c r="G166" s="16"/>
      <c r="H166" s="16"/>
      <c r="I166" s="17">
        <f t="shared" si="128"/>
        <v>108</v>
      </c>
      <c r="J166" s="16">
        <f>SUMIFS(TR_A!$F$16:$F181,TR_A!$E$16:$E181,$E166,TR_A!$C$16:$C181,J$1)</f>
        <v>3</v>
      </c>
      <c r="K166" s="16">
        <f>SUMIFS(TR_A!$F$16:$F181,TR_A!$E$16:$E181,$E166,TR_A!$C$16:$C181,K$1)</f>
        <v>64</v>
      </c>
      <c r="L166" s="16">
        <f>SUMIFS(TR_A!$F$16:$F181,TR_A!$E$16:$E181,$E166,TR_A!$C$16:$C181,L$1)</f>
        <v>41</v>
      </c>
      <c r="M166" s="17">
        <f>SUMIFS(SPEND!I:I,SPEND!$B:$B,$B166,SPEND!$C:$C,$C166,SPEND!$D:$D,$D166)*$B$2</f>
        <v>128420.9681</v>
      </c>
      <c r="N166" s="17">
        <f>SUMIFS(SPEND!AD:AD,SPEND!$B:$B,$B166,SPEND!$C:$C,$C166,SPEND!$D:$D,$D166)*$B$2</f>
        <v>6767.5262</v>
      </c>
      <c r="O166" s="18">
        <f t="shared" ref="O166:O169" si="131">iferror(F166/M166*1000,"-")</f>
        <v>0.622308858</v>
      </c>
      <c r="P166" s="19">
        <f t="shared" ref="P166:P169" si="132">iferror(N166/M166,"-")</f>
        <v>0.05269798461</v>
      </c>
      <c r="Q166" s="19">
        <f t="shared" ref="Q166:Q169" si="133">iferror(I166/N166,"-")</f>
        <v>0.015958564</v>
      </c>
    </row>
    <row r="167">
      <c r="A167" s="65" t="str">
        <f t="shared" si="129"/>
        <v>TR-Autoline-полуприцепы_прицепы_test</v>
      </c>
      <c r="B167" s="30" t="s">
        <v>259</v>
      </c>
      <c r="C167" s="30" t="s">
        <v>270</v>
      </c>
      <c r="D167" s="30" t="s">
        <v>270</v>
      </c>
      <c r="E167" s="44" t="str">
        <f t="shared" si="130"/>
        <v>TR-Autoline-полуприцепы_прицепы_test</v>
      </c>
      <c r="F167" s="32">
        <f>SUMIFS(SPEND!N:N,SPEND!$B:$B,$B167,SPEND!$C:$C,$C167,SPEND!$D:$D,$D167)*$B$2</f>
        <v>19.477856</v>
      </c>
      <c r="G167" s="16"/>
      <c r="H167" s="16"/>
      <c r="I167" s="17">
        <f t="shared" si="128"/>
        <v>29</v>
      </c>
      <c r="J167" s="16">
        <f>SUMIFS(TR_A!$F$16:$F181,TR_A!$E$16:$E181,$E167,TR_A!$C$16:$C181,J$1)</f>
        <v>0</v>
      </c>
      <c r="K167" s="16">
        <f>SUMIFS(TR_A!$F$16:$F181,TR_A!$E$16:$E181,$E167,TR_A!$C$16:$C181,K$1)</f>
        <v>18</v>
      </c>
      <c r="L167" s="16">
        <f>SUMIFS(TR_A!$F$16:$F181,TR_A!$E$16:$E181,$E167,TR_A!$C$16:$C181,L$1)</f>
        <v>11</v>
      </c>
      <c r="M167" s="17">
        <f>SUMIFS(SPEND!I:I,SPEND!$B:$B,$B167,SPEND!$C:$C,$C167,SPEND!$D:$D,$D167)*$B$2</f>
        <v>29835.7546</v>
      </c>
      <c r="N167" s="17">
        <f>SUMIFS(SPEND!AD:AD,SPEND!$B:$B,$B167,SPEND!$C:$C,$C167,SPEND!$D:$D,$D167)*$B$2</f>
        <v>1636.5857</v>
      </c>
      <c r="O167" s="18">
        <f t="shared" si="131"/>
        <v>0.6528360439</v>
      </c>
      <c r="P167" s="19">
        <f t="shared" si="132"/>
        <v>0.05485316936</v>
      </c>
      <c r="Q167" s="19">
        <f t="shared" si="133"/>
        <v>0.01771981754</v>
      </c>
    </row>
    <row r="168">
      <c r="A168" s="49" t="str">
        <f t="shared" si="129"/>
        <v>TR-Autoline-цистерны</v>
      </c>
      <c r="B168" s="30" t="s">
        <v>259</v>
      </c>
      <c r="C168" s="30" t="s">
        <v>271</v>
      </c>
      <c r="D168" s="64" t="s">
        <v>271</v>
      </c>
      <c r="E168" s="44" t="str">
        <f t="shared" si="130"/>
        <v>TR-Autoline-цистерны</v>
      </c>
      <c r="F168" s="32">
        <f>SUMIFS(SPEND!N:N,SPEND!$B:$B,$B168,SPEND!$C:$C,$C168,SPEND!$D:$D,$D168)*$B$2</f>
        <v>106.510952</v>
      </c>
      <c r="G168" s="16"/>
      <c r="H168" s="16"/>
      <c r="I168" s="17">
        <f t="shared" si="128"/>
        <v>297</v>
      </c>
      <c r="J168" s="16">
        <f>SUMIFS(TR_A!$F$16:$F181,TR_A!$E$16:$E181,$E168,TR_A!$C$16:$C181,J$1)</f>
        <v>9</v>
      </c>
      <c r="K168" s="16">
        <f>SUMIFS(TR_A!$F$16:$F181,TR_A!$E$16:$E181,$E168,TR_A!$C$16:$C181,K$1)</f>
        <v>146</v>
      </c>
      <c r="L168" s="16">
        <f>SUMIFS(TR_A!$F$16:$F181,TR_A!$E$16:$E181,$E168,TR_A!$C$16:$C181,L$1)</f>
        <v>142</v>
      </c>
      <c r="M168" s="17">
        <f>SUMIFS(SPEND!I:I,SPEND!$B:$B,$B168,SPEND!$C:$C,$C168,SPEND!$D:$D,$D168)*$B$2</f>
        <v>190817.834</v>
      </c>
      <c r="N168" s="17">
        <f>SUMIFS(SPEND!AD:AD,SPEND!$B:$B,$B168,SPEND!$C:$C,$C168,SPEND!$D:$D,$D168)*$B$2</f>
        <v>10177.0083</v>
      </c>
      <c r="O168" s="18">
        <f t="shared" si="131"/>
        <v>0.5581813281</v>
      </c>
      <c r="P168" s="19">
        <f t="shared" si="132"/>
        <v>0.05333363285</v>
      </c>
      <c r="Q168" s="19">
        <f t="shared" si="133"/>
        <v>0.02918342908</v>
      </c>
    </row>
    <row r="169">
      <c r="A169" s="52" t="s">
        <v>67</v>
      </c>
      <c r="B169" s="53"/>
      <c r="C169" s="53"/>
      <c r="D169" s="53"/>
      <c r="E169" s="63" t="s">
        <v>272</v>
      </c>
      <c r="F169" s="54">
        <f>SUMIFS(SPEND!N:N,SPEND!$B:$B,$B169,SPEND!$C:$C,$C169,SPEND!$D:$D,$D169)*$B$2</f>
        <v>0</v>
      </c>
      <c r="G169" s="55"/>
      <c r="H169" s="55"/>
      <c r="I169" s="56">
        <f t="shared" si="128"/>
        <v>5</v>
      </c>
      <c r="J169" s="55">
        <f>SUMIFS(TR_A!$F$16:$F181,TR_A!$E$16:$E181,$E169,TR_A!$C$16:$C181,J$1)</f>
        <v>0</v>
      </c>
      <c r="K169" s="55">
        <f>SUMIFS(TR_A!$F$16:$F181,TR_A!$E$16:$E181,$E169,TR_A!$C$16:$C181,K$1)</f>
        <v>5</v>
      </c>
      <c r="L169" s="55">
        <f>SUMIFS(TR_A!$F$16:$F181,TR_A!$E$16:$E181,$E169,TR_A!$C$16:$C181,L$1)</f>
        <v>0</v>
      </c>
      <c r="M169" s="56">
        <f>SUMIFS(SPEND!I:I,SPEND!$B:$B,$B169,SPEND!$C:$C,$C169,SPEND!$D:$D,$D169)*$B$2</f>
        <v>0</v>
      </c>
      <c r="N169" s="56">
        <f>SUMIFS(SPEND!AD:AD,SPEND!$B:$B,$B169,SPEND!$C:$C,$C169,SPEND!$D:$D,$D169)*$B$2</f>
        <v>0</v>
      </c>
      <c r="O169" s="57" t="str">
        <f t="shared" si="131"/>
        <v>-</v>
      </c>
      <c r="P169" s="58" t="str">
        <f t="shared" si="132"/>
        <v>-</v>
      </c>
      <c r="Q169" s="58" t="str">
        <f t="shared" si="133"/>
        <v>-</v>
      </c>
    </row>
    <row r="170">
      <c r="A170" s="15"/>
      <c r="B170" s="16"/>
      <c r="C170" s="16"/>
      <c r="D170" s="16"/>
      <c r="E170" s="16"/>
      <c r="F170" s="16"/>
      <c r="G170" s="16"/>
      <c r="H170" s="16"/>
      <c r="I170" s="17"/>
      <c r="J170" s="16"/>
      <c r="K170" s="16"/>
      <c r="L170" s="16"/>
      <c r="M170" s="17"/>
      <c r="N170" s="17"/>
      <c r="O170" s="16"/>
      <c r="P170" s="19"/>
      <c r="Q170" s="16"/>
    </row>
    <row r="171">
      <c r="A171" s="47" t="s">
        <v>273</v>
      </c>
      <c r="B171" s="21" t="s">
        <v>18</v>
      </c>
      <c r="C171" s="22"/>
      <c r="D171" s="22"/>
      <c r="E171" s="23"/>
      <c r="F171" s="24">
        <f>SUM(F172:F174)</f>
        <v>399.116015</v>
      </c>
      <c r="G171" s="24">
        <f>'Итог'!F38</f>
        <v>399.116015</v>
      </c>
      <c r="H171" s="25">
        <f>'Итог'!I38-I175</f>
        <v>717</v>
      </c>
      <c r="I171" s="26">
        <f t="shared" ref="I171:N171" si="134">SUM(I172:I174)</f>
        <v>717</v>
      </c>
      <c r="J171" s="23">
        <f t="shared" si="134"/>
        <v>28</v>
      </c>
      <c r="K171" s="23">
        <f t="shared" si="134"/>
        <v>628</v>
      </c>
      <c r="L171" s="23">
        <f t="shared" si="134"/>
        <v>61</v>
      </c>
      <c r="M171" s="26">
        <f t="shared" si="134"/>
        <v>384727.9491</v>
      </c>
      <c r="N171" s="26">
        <f t="shared" si="134"/>
        <v>49472.2111</v>
      </c>
      <c r="O171" s="27">
        <f t="shared" ref="O171:O175" si="135">iferror(F171/M171*1000,"-")</f>
        <v>1.037398026</v>
      </c>
      <c r="P171" s="28">
        <f t="shared" ref="P171:P175" si="136">iferror(N171/M171,"-")</f>
        <v>0.1285901147</v>
      </c>
      <c r="Q171" s="28">
        <f t="shared" ref="Q171:Q175" si="137">iferror(I171/N171,"-")</f>
        <v>0.01449298473</v>
      </c>
    </row>
    <row r="172">
      <c r="A172" s="49" t="str">
        <f t="shared" ref="A172:A174" si="138">C172</f>
        <v>Interests_category</v>
      </c>
      <c r="B172" s="30" t="s">
        <v>274</v>
      </c>
      <c r="C172" s="30" t="s">
        <v>275</v>
      </c>
      <c r="D172" s="30" t="s">
        <v>137</v>
      </c>
      <c r="E172" s="44" t="s">
        <v>274</v>
      </c>
      <c r="F172" s="32">
        <f>SUMIFS(SPEND!N:N,SPEND!$B:$B,$B172,SPEND!$C:$C,$C172,SPEND!$D:$D,$D172)*$B$2</f>
        <v>265.951606</v>
      </c>
      <c r="G172" s="16"/>
      <c r="H172" s="16"/>
      <c r="I172" s="17">
        <f t="shared" ref="I172:I175" si="139">sum(J172:L172)</f>
        <v>468</v>
      </c>
      <c r="J172" s="16">
        <f>SUMIFS(UA_A!$F$16:$F181,UA_A!$E$16:$E181,$E172,UA_A!$C$16:$C181,J$1)</f>
        <v>14</v>
      </c>
      <c r="K172" s="16">
        <f>SUMIFS(UA_A!$F$16:$F181,UA_A!$E$16:$E181,$E172,UA_A!$C$16:$C181,K$1)</f>
        <v>417</v>
      </c>
      <c r="L172" s="16">
        <f>SUMIFS(UA_A!$F$16:$F181,UA_A!$E$16:$E181,$E172,UA_A!$C$16:$C181,L$1)</f>
        <v>37</v>
      </c>
      <c r="M172" s="17">
        <f>SUMIFS(SPEND!I:I,SPEND!$B:$B,$B172,SPEND!$C:$C,$C172,SPEND!$D:$D,$D172)*$B$2</f>
        <v>262794.1701</v>
      </c>
      <c r="N172" s="17">
        <f>SUMIFS(SPEND!AD:AD,SPEND!$B:$B,$B172,SPEND!$C:$C,$C172,SPEND!$D:$D,$D172)*$B$2</f>
        <v>35252.176</v>
      </c>
      <c r="O172" s="18">
        <f t="shared" si="135"/>
        <v>1.012014863</v>
      </c>
      <c r="P172" s="19">
        <f t="shared" si="136"/>
        <v>0.134143676</v>
      </c>
      <c r="Q172" s="19">
        <f t="shared" si="137"/>
        <v>0.01327577622</v>
      </c>
    </row>
    <row r="173">
      <c r="A173" s="49" t="str">
        <f t="shared" si="138"/>
        <v>Interests_not_top</v>
      </c>
      <c r="B173" s="30" t="s">
        <v>274</v>
      </c>
      <c r="C173" s="30" t="s">
        <v>276</v>
      </c>
      <c r="D173" s="30" t="s">
        <v>277</v>
      </c>
      <c r="E173" s="30" t="s">
        <v>278</v>
      </c>
      <c r="F173" s="32">
        <f>SUMIFS(SPEND!N:N,SPEND!$B:$B,$B173,SPEND!$C:$C,$C173,SPEND!$D:$D,$D173)*$B$2</f>
        <v>79.883214</v>
      </c>
      <c r="G173" s="16"/>
      <c r="H173" s="16"/>
      <c r="I173" s="17">
        <f t="shared" si="139"/>
        <v>109</v>
      </c>
      <c r="J173" s="16">
        <f>SUMIFS(UA_A!$F$16:$F181,UA_A!$E$16:$E181,$E173,UA_A!$C$16:$C181,J$1)</f>
        <v>7</v>
      </c>
      <c r="K173" s="16">
        <f>SUMIFS(UA_A!$F$16:$F181,UA_A!$E$16:$E181,$E173,UA_A!$C$16:$C181,K$1)</f>
        <v>87</v>
      </c>
      <c r="L173" s="16">
        <f>SUMIFS(UA_A!$F$16:$F181,UA_A!$E$16:$E181,$E173,UA_A!$C$16:$C181,L$1)</f>
        <v>15</v>
      </c>
      <c r="M173" s="17">
        <f>SUMIFS(SPEND!I:I,SPEND!$B:$B,$B173,SPEND!$C:$C,$C173,SPEND!$D:$D,$D173)*$B$2</f>
        <v>80047.8156</v>
      </c>
      <c r="N173" s="17">
        <f>SUMIFS(SPEND!AD:AD,SPEND!$B:$B,$B173,SPEND!$C:$C,$C173,SPEND!$D:$D,$D173)*$B$2</f>
        <v>7450.7943</v>
      </c>
      <c r="O173" s="18">
        <f t="shared" si="135"/>
        <v>0.997943709</v>
      </c>
      <c r="P173" s="19">
        <f t="shared" si="136"/>
        <v>0.09307929572</v>
      </c>
      <c r="Q173" s="19">
        <f t="shared" si="137"/>
        <v>0.01462931274</v>
      </c>
    </row>
    <row r="174">
      <c r="A174" s="49" t="str">
        <f t="shared" si="138"/>
        <v>remarketing</v>
      </c>
      <c r="B174" s="30" t="s">
        <v>274</v>
      </c>
      <c r="C174" s="30" t="s">
        <v>43</v>
      </c>
      <c r="D174" s="30" t="s">
        <v>25</v>
      </c>
      <c r="E174" s="30" t="s">
        <v>279</v>
      </c>
      <c r="F174" s="32">
        <f>SUMIFS(SPEND!N:N,SPEND!$B:$B,$B174,SPEND!$C:$C,$C174,SPEND!$D:$D,$D174)*$B$2</f>
        <v>53.281195</v>
      </c>
      <c r="G174" s="16"/>
      <c r="H174" s="16"/>
      <c r="I174" s="17">
        <f t="shared" si="139"/>
        <v>140</v>
      </c>
      <c r="J174" s="16">
        <f>SUMIFS(UA_A!$F$16:$F181,UA_A!$E$16:$E181,$E174,UA_A!$C$16:$C181,J$1)</f>
        <v>7</v>
      </c>
      <c r="K174" s="16">
        <f>SUMIFS(UA_A!$F$16:$F181,UA_A!$E$16:$E181,$E174,UA_A!$C$16:$C181,K$1)</f>
        <v>124</v>
      </c>
      <c r="L174" s="16">
        <f>SUMIFS(UA_A!$F$16:$F181,UA_A!$E$16:$E181,$E174,UA_A!$C$16:$C181,L$1)</f>
        <v>9</v>
      </c>
      <c r="M174" s="17">
        <f>SUMIFS(SPEND!I:I,SPEND!$B:$B,$B174,SPEND!$C:$C,$C174,SPEND!$D:$D,$D174)*$B$2</f>
        <v>41885.9634</v>
      </c>
      <c r="N174" s="17">
        <f>SUMIFS(SPEND!AD:AD,SPEND!$B:$B,$B174,SPEND!$C:$C,$C174,SPEND!$D:$D,$D174)*$B$2</f>
        <v>6769.2408</v>
      </c>
      <c r="O174" s="18">
        <f t="shared" si="135"/>
        <v>1.272053707</v>
      </c>
      <c r="P174" s="19">
        <f t="shared" si="136"/>
        <v>0.1616111998</v>
      </c>
      <c r="Q174" s="19">
        <f t="shared" si="137"/>
        <v>0.02068178754</v>
      </c>
    </row>
    <row r="175">
      <c r="A175" s="52" t="s">
        <v>67</v>
      </c>
      <c r="B175" s="53"/>
      <c r="C175" s="53"/>
      <c r="D175" s="53"/>
      <c r="E175" s="53" t="s">
        <v>280</v>
      </c>
      <c r="F175" s="54">
        <f>SUMIFS(SPEND!N:N,SPEND!$B:$B,$B175,SPEND!$C:$C,$C175,SPEND!$D:$D,$D175)*$B$2</f>
        <v>0</v>
      </c>
      <c r="G175" s="55"/>
      <c r="H175" s="55"/>
      <c r="I175" s="56">
        <f t="shared" si="139"/>
        <v>0</v>
      </c>
      <c r="J175" s="55">
        <f>SUMIFS(UA_A!$F$16:$F181,UA_A!$E$16:$E181,$E175,UA_A!$C$16:$C181,J$1)</f>
        <v>0</v>
      </c>
      <c r="K175" s="55">
        <f>SUMIFS(UA_A!$F$16:$F181,UA_A!$E$16:$E181,$E175,UA_A!$C$16:$C181,K$1)</f>
        <v>0</v>
      </c>
      <c r="L175" s="55">
        <f>SUMIFS(UA_A!$F$16:$F181,UA_A!$E$16:$E181,$E175,UA_A!$C$16:$C181,L$1)</f>
        <v>0</v>
      </c>
      <c r="M175" s="56">
        <f>SUMIFS(SPEND!I:I,SPEND!$B:$B,$B175,SPEND!$C:$C,$C175,SPEND!$D:$D,$D175)*$B$2</f>
        <v>0</v>
      </c>
      <c r="N175" s="56">
        <f>SUMIFS(SPEND!AD:AD,SPEND!$B:$B,$B175,SPEND!$C:$C,$C175,SPEND!$D:$D,$D175)*$B$2</f>
        <v>0</v>
      </c>
      <c r="O175" s="57" t="str">
        <f t="shared" si="135"/>
        <v>-</v>
      </c>
      <c r="P175" s="58" t="str">
        <f t="shared" si="136"/>
        <v>-</v>
      </c>
      <c r="Q175" s="58" t="str">
        <f t="shared" si="137"/>
        <v>-</v>
      </c>
    </row>
    <row r="176">
      <c r="A176" s="15"/>
      <c r="B176" s="16"/>
      <c r="C176" s="16"/>
      <c r="D176" s="16"/>
      <c r="E176" s="16"/>
      <c r="F176" s="16"/>
      <c r="G176" s="16"/>
      <c r="H176" s="16"/>
      <c r="I176" s="17"/>
      <c r="J176" s="16"/>
      <c r="K176" s="16"/>
      <c r="L176" s="16"/>
      <c r="M176" s="17"/>
      <c r="N176" s="17"/>
      <c r="O176" s="16"/>
      <c r="P176" s="19"/>
      <c r="Q176" s="16"/>
    </row>
    <row r="177">
      <c r="A177" s="73" t="s">
        <v>281</v>
      </c>
      <c r="B177" s="21" t="s">
        <v>18</v>
      </c>
      <c r="C177" s="22"/>
      <c r="D177" s="22"/>
      <c r="E177" s="23"/>
      <c r="F177" s="24">
        <f>SUM(F178:F180)</f>
        <v>266.423121</v>
      </c>
      <c r="G177" s="24">
        <f>'Итог'!F39</f>
        <v>266.423121</v>
      </c>
      <c r="H177" s="25">
        <f>'Итог'!I39</f>
        <v>422</v>
      </c>
      <c r="I177" s="26">
        <f t="shared" ref="I177:N177" si="140">SUM(I178:I180)</f>
        <v>422</v>
      </c>
      <c r="J177" s="23">
        <f t="shared" si="140"/>
        <v>119</v>
      </c>
      <c r="K177" s="23">
        <f t="shared" si="140"/>
        <v>233</v>
      </c>
      <c r="L177" s="23">
        <f t="shared" si="140"/>
        <v>70</v>
      </c>
      <c r="M177" s="26">
        <f t="shared" si="140"/>
        <v>118619.4572</v>
      </c>
      <c r="N177" s="26">
        <f t="shared" si="140"/>
        <v>12201.0936</v>
      </c>
      <c r="O177" s="27">
        <f t="shared" ref="O177:O178" si="141">iferror(F177/M177*1000,"-")</f>
        <v>2.246032205</v>
      </c>
      <c r="P177" s="28">
        <f t="shared" ref="P177:P178" si="142">iferror(N177/M177,"-")</f>
        <v>0.1028591252</v>
      </c>
      <c r="Q177" s="28">
        <f t="shared" ref="Q177:Q178" si="143">iferror(I177/N177,"-")</f>
        <v>0.03458706357</v>
      </c>
    </row>
    <row r="178">
      <c r="A178" s="49" t="str">
        <f>C178</f>
        <v>Interests</v>
      </c>
      <c r="B178" s="30" t="s">
        <v>282</v>
      </c>
      <c r="C178" s="30" t="s">
        <v>35</v>
      </c>
      <c r="D178" s="30" t="s">
        <v>25</v>
      </c>
      <c r="E178" s="44" t="s">
        <v>282</v>
      </c>
      <c r="F178" s="32">
        <f>SUMIFS(SPEND!N:N,SPEND!$B:$B,$B178,SPEND!$C:$C,$C178,SPEND!$D:$D,$D178)*$B$2</f>
        <v>239.906832</v>
      </c>
      <c r="G178" s="16"/>
      <c r="H178" s="16"/>
      <c r="I178" s="17">
        <f t="shared" ref="I178:I180" si="144">sum(J178:L178)</f>
        <v>360</v>
      </c>
      <c r="J178" s="16">
        <f>SUMIFS(UK_A!$F$16:$F181,UK_A!$E$16:$E181,$E178,UK_A!$C$16:$C181,J$1)</f>
        <v>110</v>
      </c>
      <c r="K178" s="16">
        <f>SUMIFS(UK_A!$F$16:$F181,UK_A!$E$16:$E181,$E178,UK_A!$C$16:$C181,K$1)</f>
        <v>194</v>
      </c>
      <c r="L178" s="16">
        <f>SUMIFS(UK_A!$F$16:$F181,UK_A!$E$16:$E181,$E178,UK_A!$C$16:$C181,L$1)</f>
        <v>56</v>
      </c>
      <c r="M178" s="17">
        <f>SUMIFS(SPEND!I:I,SPEND!$B:$B,$B178,SPEND!$C:$C,$C178,SPEND!$D:$D,$D178)*$B$2</f>
        <v>105219.8582</v>
      </c>
      <c r="N178" s="17">
        <f>SUMIFS(SPEND!AD:AD,SPEND!$B:$B,$B178,SPEND!$C:$C,$C178,SPEND!$D:$D,$D178)*$B$2</f>
        <v>10777.1183</v>
      </c>
      <c r="O178" s="18">
        <f t="shared" si="141"/>
        <v>2.280052797</v>
      </c>
      <c r="P178" s="19">
        <f t="shared" si="142"/>
        <v>0.102424756</v>
      </c>
      <c r="Q178" s="19">
        <f t="shared" si="143"/>
        <v>0.03340410581</v>
      </c>
    </row>
    <row r="179">
      <c r="A179" s="33" t="s">
        <v>149</v>
      </c>
      <c r="B179" s="35"/>
      <c r="C179" s="35"/>
      <c r="D179" s="35"/>
      <c r="E179" s="35" t="s">
        <v>283</v>
      </c>
      <c r="F179" s="37"/>
      <c r="G179" s="37"/>
      <c r="H179" s="37"/>
      <c r="I179" s="38">
        <f t="shared" si="144"/>
        <v>0</v>
      </c>
      <c r="J179" s="37">
        <f>SUMIFS(UK_A!$F$16:$F181,UK_A!$E$16:$E181,$E179,UK_A!$C$16:$C181,J$1)</f>
        <v>0</v>
      </c>
      <c r="K179" s="37">
        <f>SUMIFS(UK_A!$F$16:$F181,UK_A!$E$16:$E181,$E179,UK_A!$C$16:$C181,K$1)</f>
        <v>0</v>
      </c>
      <c r="L179" s="37">
        <f>SUMIFS(UK_A!$F$16:$F181,UK_A!$E$16:$E181,$E179,UK_A!$C$16:$C181,L$1)</f>
        <v>0</v>
      </c>
      <c r="M179" s="38"/>
      <c r="N179" s="38"/>
      <c r="O179" s="39"/>
      <c r="P179" s="40"/>
      <c r="Q179" s="40"/>
    </row>
    <row r="180">
      <c r="A180" s="29" t="s">
        <v>27</v>
      </c>
      <c r="B180" s="30" t="s">
        <v>282</v>
      </c>
      <c r="C180" s="30" t="s">
        <v>284</v>
      </c>
      <c r="D180" s="30" t="s">
        <v>25</v>
      </c>
      <c r="E180" s="30" t="s">
        <v>285</v>
      </c>
      <c r="F180" s="32">
        <f>SUMIFS(SPEND!N:N,SPEND!$B:$B,$B180,SPEND!$C:$C,$C180,SPEND!$D:$D,$D180)*$B$2</f>
        <v>26.516289</v>
      </c>
      <c r="G180" s="16"/>
      <c r="H180" s="16"/>
      <c r="I180" s="17">
        <f t="shared" si="144"/>
        <v>62</v>
      </c>
      <c r="J180" s="16">
        <f>SUMIFS(UK_A!$F$16:$F181,UK_A!$E$16:$E181,$E180,UK_A!$C$16:$C181,J$1)</f>
        <v>9</v>
      </c>
      <c r="K180" s="16">
        <f>SUMIFS(UK_A!$F$16:$F181,UK_A!$E$16:$E181,$E180,UK_A!$C$16:$C181,K$1)</f>
        <v>39</v>
      </c>
      <c r="L180" s="16">
        <f>SUMIFS(UK_A!$F$16:$F181,UK_A!$E$16:$E181,$E180,UK_A!$C$16:$C181,L$1)</f>
        <v>14</v>
      </c>
      <c r="M180" s="17">
        <f>SUMIFS(SPEND!I:I,SPEND!$B:$B,$B180,SPEND!$C:$C,$C180,SPEND!$D:$D,$D180)*$B$2</f>
        <v>13399.599</v>
      </c>
      <c r="N180" s="17">
        <f>SUMIFS(SPEND!AD:AD,SPEND!$B:$B,$B180,SPEND!$C:$C,$C180,SPEND!$D:$D,$D180)*$B$2</f>
        <v>1423.9753</v>
      </c>
      <c r="O180" s="18">
        <f>iferror(F180/M180*1000,"-")</f>
        <v>1.978886756</v>
      </c>
      <c r="P180" s="19">
        <f>iferror(N180/M180,"-")</f>
        <v>0.1062699936</v>
      </c>
      <c r="Q180" s="19">
        <f>iferror(I180/N180,"-")</f>
        <v>0.04354008107</v>
      </c>
    </row>
    <row r="181">
      <c r="A181" s="12" t="s">
        <v>286</v>
      </c>
      <c r="B181" s="30"/>
      <c r="C181" s="30"/>
      <c r="D181" s="30"/>
      <c r="E181" s="30"/>
      <c r="F181" s="16"/>
      <c r="G181" s="16"/>
      <c r="H181" s="16"/>
      <c r="I181" s="12">
        <f t="shared" ref="I181:L181" si="145">SUMIFS(I3:I180,$A3:$A180,"бренд")</f>
        <v>20</v>
      </c>
      <c r="J181" s="12">
        <f t="shared" si="145"/>
        <v>5</v>
      </c>
      <c r="K181" s="12">
        <f t="shared" si="145"/>
        <v>13</v>
      </c>
      <c r="L181" s="12">
        <f t="shared" si="145"/>
        <v>2</v>
      </c>
      <c r="M181" s="17"/>
      <c r="N181" s="17"/>
      <c r="O181" s="18"/>
      <c r="P181" s="19"/>
      <c r="Q181" s="19"/>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outlineLevelCol="1" outlineLevelRow="1"/>
  <cols>
    <col customWidth="1" min="1" max="1" width="23.25"/>
    <col min="2" max="4" width="12.63" outlineLevel="1"/>
    <col customWidth="1" min="5" max="5" width="20.5" outlineLevel="1"/>
    <col collapsed="1" min="6" max="6" width="12.63"/>
    <col hidden="1" min="7" max="7" width="12.63" outlineLevel="1"/>
    <col collapsed="1" min="9" max="9" width="12.63"/>
    <col hidden="1" min="10" max="10" width="12.63" outlineLevel="1"/>
    <col collapsed="1" min="11" max="11" width="12.63"/>
    <col hidden="1" min="12" max="14" width="12.63" outlineLevel="1"/>
    <col collapsed="1" min="15" max="15" width="12.63"/>
    <col hidden="1" min="16" max="18" width="12.63" outlineLevel="1"/>
    <col collapsed="1" min="19" max="19" width="12.63"/>
    <col hidden="1" min="20" max="22" width="12.63" outlineLevel="1"/>
    <col collapsed="1" min="25" max="25" width="12.63"/>
    <col hidden="1" min="26" max="41" width="12.63" outlineLevel="1"/>
    <col customWidth="1" min="42" max="42" width="114.88"/>
    <col customWidth="1" min="43" max="43" width="75.88"/>
  </cols>
  <sheetData>
    <row r="1">
      <c r="A1" s="74"/>
      <c r="B1" s="75" t="s">
        <v>0</v>
      </c>
      <c r="C1" s="75" t="s">
        <v>1</v>
      </c>
      <c r="D1" s="75" t="s">
        <v>2</v>
      </c>
      <c r="E1" s="76" t="s">
        <v>3</v>
      </c>
      <c r="F1" s="76" t="s">
        <v>4</v>
      </c>
      <c r="G1" s="77" t="s">
        <v>5</v>
      </c>
      <c r="H1" s="78" t="s">
        <v>287</v>
      </c>
      <c r="I1" s="76" t="s">
        <v>288</v>
      </c>
      <c r="J1" s="77" t="s">
        <v>6</v>
      </c>
      <c r="K1" s="76" t="s">
        <v>7</v>
      </c>
      <c r="L1" s="79" t="s">
        <v>8</v>
      </c>
      <c r="M1" s="79" t="s">
        <v>9</v>
      </c>
      <c r="N1" s="79" t="s">
        <v>10</v>
      </c>
      <c r="O1" s="78" t="s">
        <v>289</v>
      </c>
      <c r="P1" s="80" t="s">
        <v>8</v>
      </c>
      <c r="Q1" s="80" t="s">
        <v>9</v>
      </c>
      <c r="R1" s="80" t="s">
        <v>10</v>
      </c>
      <c r="S1" s="76" t="s">
        <v>288</v>
      </c>
      <c r="T1" s="79" t="s">
        <v>8</v>
      </c>
      <c r="U1" s="79" t="s">
        <v>9</v>
      </c>
      <c r="V1" s="79" t="s">
        <v>10</v>
      </c>
      <c r="W1" s="81" t="s">
        <v>290</v>
      </c>
      <c r="X1" s="82" t="s">
        <v>291</v>
      </c>
      <c r="Y1" s="76" t="s">
        <v>288</v>
      </c>
      <c r="Z1" s="83" t="s">
        <v>11</v>
      </c>
      <c r="AA1" s="83" t="s">
        <v>292</v>
      </c>
      <c r="AB1" s="76" t="s">
        <v>288</v>
      </c>
      <c r="AC1" s="83" t="s">
        <v>12</v>
      </c>
      <c r="AD1" s="83" t="s">
        <v>293</v>
      </c>
      <c r="AE1" s="76" t="s">
        <v>288</v>
      </c>
      <c r="AF1" s="76" t="s">
        <v>13</v>
      </c>
      <c r="AG1" s="76" t="s">
        <v>294</v>
      </c>
      <c r="AH1" s="76" t="s">
        <v>288</v>
      </c>
      <c r="AI1" s="76" t="s">
        <v>288</v>
      </c>
      <c r="AJ1" s="84" t="s">
        <v>14</v>
      </c>
      <c r="AK1" s="76" t="s">
        <v>295</v>
      </c>
      <c r="AL1" s="76" t="s">
        <v>288</v>
      </c>
      <c r="AM1" s="76" t="s">
        <v>15</v>
      </c>
      <c r="AN1" s="76" t="s">
        <v>296</v>
      </c>
      <c r="AO1" s="76" t="s">
        <v>288</v>
      </c>
      <c r="AP1" s="76" t="s">
        <v>297</v>
      </c>
      <c r="AQ1" s="85" t="s">
        <v>298</v>
      </c>
    </row>
    <row r="2">
      <c r="A2" s="76" t="s">
        <v>16</v>
      </c>
      <c r="B2" s="86">
        <v>0.8573</v>
      </c>
      <c r="C2" s="86">
        <v>0.8736</v>
      </c>
      <c r="D2" s="87"/>
      <c r="E2" s="88"/>
      <c r="F2" s="89">
        <f>SUMIFS(F4:F118,$B4:$B118,"Total")</f>
        <v>6263.082307</v>
      </c>
      <c r="G2" s="89">
        <f>'Итог'!F40</f>
        <v>6263.082307</v>
      </c>
      <c r="H2" s="89">
        <f>SUMIFS(H4:H118,$B4:$B118,"Total")+SUM(H93:H95)</f>
        <v>6099.595197</v>
      </c>
      <c r="I2" s="90">
        <f>IFERROR(F2/H2-1,"-")</f>
        <v>0.02680294425</v>
      </c>
      <c r="J2" s="88">
        <f>'Итог'!I40</f>
        <v>7748</v>
      </c>
      <c r="K2" s="88">
        <f>SUMIFS(K4:K118,$B4:$B118,"Total")</f>
        <v>7748</v>
      </c>
      <c r="L2" s="91">
        <f t="shared" ref="L2:N2" si="1">SUMIFS(L4:L118,$B4:$B118,"Total")+SUM(L93:L95)</f>
        <v>1814</v>
      </c>
      <c r="M2" s="91">
        <f t="shared" si="1"/>
        <v>3639</v>
      </c>
      <c r="N2" s="91">
        <f t="shared" si="1"/>
        <v>2410</v>
      </c>
      <c r="O2" s="88">
        <v>7562.0</v>
      </c>
      <c r="P2" s="91">
        <v>1852.0</v>
      </c>
      <c r="Q2" s="91">
        <v>3555.0</v>
      </c>
      <c r="R2" s="91">
        <v>2315.0</v>
      </c>
      <c r="S2" s="90">
        <f>iferror(K2/O2-1,"-")</f>
        <v>0.02459666755</v>
      </c>
      <c r="T2" s="92"/>
      <c r="U2" s="92"/>
      <c r="V2" s="92"/>
      <c r="W2" s="93">
        <f>IFERROR(F2/K2,"-")</f>
        <v>0.8083482585</v>
      </c>
      <c r="X2" s="93">
        <f>IFERROR(H2/O2,"-")</f>
        <v>0.8066113723</v>
      </c>
      <c r="Y2" s="90">
        <f>IFERROR(W2/X2-1,"-")</f>
        <v>0.002153312391</v>
      </c>
      <c r="Z2" s="91">
        <f t="shared" ref="Z2:AA2" si="2">SUMIFS(Z4:Z118,$B4:$B118,"Total")+SUM(Z93:Z95)</f>
        <v>5987761.269</v>
      </c>
      <c r="AA2" s="91">
        <f t="shared" si="2"/>
        <v>5730461.535</v>
      </c>
      <c r="AB2" s="90">
        <f>IFERROR(Z2/AA2-1,"-")</f>
        <v>0.04490035102</v>
      </c>
      <c r="AC2" s="91">
        <f t="shared" ref="AC2:AD2" si="3">SUMIFS(AC4:AC118,$B4:$B118,"Total")+SUM(AC93:AC95)</f>
        <v>358067.6337</v>
      </c>
      <c r="AD2" s="91">
        <f t="shared" si="3"/>
        <v>328495.0702</v>
      </c>
      <c r="AE2" s="90">
        <f>IFERROR(AC2/AD2-1,"-")</f>
        <v>0.09002437535</v>
      </c>
      <c r="AF2" s="93">
        <f t="shared" ref="AF2:AF30" si="6">iferror(F2/Z2*1000,"-")</f>
        <v>1.04598063</v>
      </c>
      <c r="AG2" s="93">
        <f t="shared" ref="AG2:AG30" si="7">iferror(H2/AA2*1000,"-")</f>
        <v>1.064416044</v>
      </c>
      <c r="AH2" s="90">
        <f>IFERROR(AF2/AG2-1,"-")</f>
        <v>-0.01731974418</v>
      </c>
      <c r="AI2" s="90">
        <f>IFERROR(AC2/AD2-1,"-")</f>
        <v>0.09002437535</v>
      </c>
      <c r="AJ2" s="90">
        <f t="shared" ref="AJ2:AK2" si="4">iferror(AC2/Z2,"-")</f>
        <v>0.05979991813</v>
      </c>
      <c r="AK2" s="90">
        <f t="shared" si="4"/>
        <v>0.05732436527</v>
      </c>
      <c r="AL2" s="90">
        <f>IFERROR(AJ2/AK2-1,"-")</f>
        <v>0.04318500256</v>
      </c>
      <c r="AM2" s="90">
        <f t="shared" ref="AM2:AN2" si="5">iferror(K2/AC2,"-")</f>
        <v>0.02163837016</v>
      </c>
      <c r="AN2" s="90">
        <f t="shared" si="5"/>
        <v>0.005522152886</v>
      </c>
      <c r="AO2" s="90">
        <f>IFERROR(AM2/AN2-1,"-")</f>
        <v>2.918466331</v>
      </c>
      <c r="AP2" s="94"/>
      <c r="AQ2" s="95"/>
    </row>
    <row r="3">
      <c r="A3" s="96"/>
      <c r="B3" s="16"/>
      <c r="C3" s="16"/>
      <c r="D3" s="16"/>
      <c r="E3" s="16"/>
      <c r="F3" s="16"/>
      <c r="G3" s="16"/>
      <c r="H3" s="16"/>
      <c r="I3" s="19"/>
      <c r="J3" s="16"/>
      <c r="K3" s="16"/>
      <c r="L3" s="16"/>
      <c r="M3" s="16"/>
      <c r="N3" s="16"/>
      <c r="O3" s="16"/>
      <c r="P3" s="16"/>
      <c r="Q3" s="16"/>
      <c r="R3" s="16"/>
      <c r="S3" s="19"/>
      <c r="T3" s="16"/>
      <c r="U3" s="16"/>
      <c r="V3" s="16"/>
      <c r="W3" s="18"/>
      <c r="X3" s="18"/>
      <c r="Y3" s="19"/>
      <c r="Z3" s="17"/>
      <c r="AA3" s="17"/>
      <c r="AB3" s="19"/>
      <c r="AC3" s="17"/>
      <c r="AD3" s="17"/>
      <c r="AE3" s="19"/>
      <c r="AF3" s="18" t="str">
        <f t="shared" si="6"/>
        <v>-</v>
      </c>
      <c r="AG3" s="18" t="str">
        <f t="shared" si="7"/>
        <v>-</v>
      </c>
      <c r="AH3" s="19"/>
      <c r="AI3" s="19"/>
      <c r="AJ3" s="19" t="str">
        <f t="shared" ref="AJ3:AK3" si="8">iferror(AC3/Z3,"-")</f>
        <v>-</v>
      </c>
      <c r="AK3" s="19" t="str">
        <f t="shared" si="8"/>
        <v>-</v>
      </c>
      <c r="AL3" s="19"/>
      <c r="AM3" s="19" t="str">
        <f t="shared" ref="AM3:AN3" si="9">iferror(K3/AC3,"-")</f>
        <v>-</v>
      </c>
      <c r="AN3" s="19" t="str">
        <f t="shared" si="9"/>
        <v>-</v>
      </c>
      <c r="AO3" s="19"/>
      <c r="AP3" s="97"/>
      <c r="AQ3" s="15"/>
    </row>
    <row r="4">
      <c r="A4" s="98" t="s">
        <v>299</v>
      </c>
      <c r="B4" s="99" t="s">
        <v>18</v>
      </c>
      <c r="C4" s="100"/>
      <c r="D4" s="100"/>
      <c r="E4" s="101"/>
      <c r="F4" s="102">
        <f>sum(F5:F6)</f>
        <v>399.090296</v>
      </c>
      <c r="G4" s="102">
        <f>'Итог'!F41</f>
        <v>399.090296</v>
      </c>
      <c r="H4" s="102">
        <f>sum(H5:H6)</f>
        <v>396.732721</v>
      </c>
      <c r="I4" s="103">
        <f t="shared" ref="I4:I6" si="15">IFERROR(F4/H4-1,"-")</f>
        <v>0.005942476824</v>
      </c>
      <c r="J4" s="104">
        <f>'Итог'!I41</f>
        <v>843</v>
      </c>
      <c r="K4" s="101">
        <f t="shared" ref="K4:N4" si="10">sum(K5:K6)</f>
        <v>843</v>
      </c>
      <c r="L4" s="101">
        <f t="shared" si="10"/>
        <v>521</v>
      </c>
      <c r="M4" s="101">
        <f t="shared" si="10"/>
        <v>16</v>
      </c>
      <c r="N4" s="101">
        <f t="shared" si="10"/>
        <v>306</v>
      </c>
      <c r="O4" s="101">
        <v>1013.0</v>
      </c>
      <c r="P4" s="101">
        <v>633.0</v>
      </c>
      <c r="Q4" s="101">
        <v>28.0</v>
      </c>
      <c r="R4" s="101">
        <v>352.0</v>
      </c>
      <c r="S4" s="103">
        <f t="shared" ref="S4:S6" si="16">iferror(K4/O4-1,"-")</f>
        <v>-0.1678183613</v>
      </c>
      <c r="T4" s="101"/>
      <c r="U4" s="101"/>
      <c r="V4" s="101"/>
      <c r="W4" s="105">
        <f t="shared" ref="W4:W6" si="17">IFERROR(F4/K4,"-")</f>
        <v>0.4734167212</v>
      </c>
      <c r="X4" s="105">
        <f t="shared" ref="X4:X6" si="18">IFERROR(H4/O4,"-")</f>
        <v>0.391641383</v>
      </c>
      <c r="Y4" s="103">
        <f t="shared" ref="Y4:Y6" si="19">IFERROR(W4/X4-1,"-")</f>
        <v>0.2088015765</v>
      </c>
      <c r="Z4" s="106">
        <f t="shared" ref="Z4:AA4" si="11">sum(Z5:Z6)</f>
        <v>607152.7195</v>
      </c>
      <c r="AA4" s="106">
        <f t="shared" si="11"/>
        <v>800426.718</v>
      </c>
      <c r="AB4" s="103">
        <f t="shared" ref="AB4:AB6" si="20">IFERROR(Z4/AA4-1,"-")</f>
        <v>-0.241463702</v>
      </c>
      <c r="AC4" s="106">
        <f t="shared" ref="AC4:AD4" si="12">sum(AC5:AC6)</f>
        <v>26947.5109</v>
      </c>
      <c r="AD4" s="106">
        <f t="shared" si="12"/>
        <v>33456.1325</v>
      </c>
      <c r="AE4" s="103">
        <f t="shared" ref="AE4:AE6" si="21">IFERROR(AC4/AD4-1,"-")</f>
        <v>-0.1945419603</v>
      </c>
      <c r="AF4" s="105">
        <f t="shared" si="6"/>
        <v>0.6573145161</v>
      </c>
      <c r="AG4" s="105">
        <f t="shared" si="7"/>
        <v>0.495651522</v>
      </c>
      <c r="AH4" s="103">
        <f t="shared" ref="AH4:AH6" si="22">IFERROR(AF4/AG4-1,"-")</f>
        <v>0.3261626101</v>
      </c>
      <c r="AI4" s="103">
        <f t="shared" ref="AI4:AI6" si="23">IFERROR(AC4/AD4-1,"-")</f>
        <v>-0.1945419603</v>
      </c>
      <c r="AJ4" s="103">
        <f t="shared" ref="AJ4:AK4" si="13">iferror(AC4/Z4,"-")</f>
        <v>0.04438341464</v>
      </c>
      <c r="AK4" s="103">
        <f t="shared" si="13"/>
        <v>0.04179787075</v>
      </c>
      <c r="AL4" s="103">
        <f t="shared" ref="AL4:AL6" si="25">IFERROR(AJ4/AK4-1,"-")</f>
        <v>0.06185826813</v>
      </c>
      <c r="AM4" s="103">
        <f t="shared" ref="AM4:AN4" si="14">iferror(K4/AC4,"-")</f>
        <v>0.03128303772</v>
      </c>
      <c r="AN4" s="103">
        <f t="shared" si="14"/>
        <v>0.01557263082</v>
      </c>
      <c r="AO4" s="103">
        <f t="shared" ref="AO4:AO6" si="27">IFERROR(AM4/AN4-1,"-")</f>
        <v>1.008847323</v>
      </c>
      <c r="AP4" s="107" t="s">
        <v>300</v>
      </c>
      <c r="AQ4" s="108"/>
    </row>
    <row r="5">
      <c r="A5" s="109" t="str">
        <f t="shared" ref="A5:A6" si="28">C5</f>
        <v>AF_EN-Machineryline-brands</v>
      </c>
      <c r="B5" s="41" t="s">
        <v>301</v>
      </c>
      <c r="C5" s="41" t="s">
        <v>302</v>
      </c>
      <c r="D5" s="41" t="s">
        <v>25</v>
      </c>
      <c r="E5" s="30" t="s">
        <v>302</v>
      </c>
      <c r="F5" s="32">
        <f>SUMIFS(SPEND!N:N,SPEND!$B:$B,$B5,SPEND!$C:$C,$C5,SPEND!$D:$D,$D5)*$B$2</f>
        <v>92.134031</v>
      </c>
      <c r="G5" s="16"/>
      <c r="H5" s="32">
        <f>SUMIFS(SPEND!O:O,SPEND!$B:$B,$B5,SPEND!$C:$C,$C5,SPEND!$D:$D,$D5)*$B$2</f>
        <v>132.45285</v>
      </c>
      <c r="I5" s="19">
        <f t="shared" si="15"/>
        <v>-0.3044012945</v>
      </c>
      <c r="J5" s="16"/>
      <c r="K5" s="16">
        <f t="shared" ref="K5:K6" si="29">sum(L5:N5)</f>
        <v>224</v>
      </c>
      <c r="L5" s="16">
        <f>SUMIFS(AF_En_M!$F$16:$F118,AF_En_M!$E$16:$E118,$E5,AF_En_M!$C$16:$C118,L$1)</f>
        <v>123</v>
      </c>
      <c r="M5" s="16">
        <f>SUMIFS(AF_En_M!$F$16:$F118,AF_En_M!$E$16:$E118,$E5,AF_En_M!$C$16:$C118,M$1)</f>
        <v>6</v>
      </c>
      <c r="N5" s="16">
        <f>SUMIFS(AF_En_M!$F$16:$F118,AF_En_M!$E$16:$E118,$E5,AF_En_M!$C$16:$C118,N$1)</f>
        <v>95</v>
      </c>
      <c r="O5" s="16">
        <v>366.0</v>
      </c>
      <c r="P5" s="16">
        <v>235.0</v>
      </c>
      <c r="Q5" s="16">
        <v>11.0</v>
      </c>
      <c r="R5" s="16">
        <v>120.0</v>
      </c>
      <c r="S5" s="19">
        <f t="shared" si="16"/>
        <v>-0.3879781421</v>
      </c>
      <c r="T5" s="16"/>
      <c r="U5" s="16"/>
      <c r="V5" s="16"/>
      <c r="W5" s="18">
        <f t="shared" si="17"/>
        <v>0.4113126384</v>
      </c>
      <c r="X5" s="18">
        <f t="shared" si="18"/>
        <v>0.3618930328</v>
      </c>
      <c r="Y5" s="19">
        <f t="shared" si="19"/>
        <v>0.1365585992</v>
      </c>
      <c r="Z5" s="17">
        <f>SUMIFS(SPEND!I:I,SPEND!$B:$B,$B5,SPEND!$C:$C,$C5,SPEND!$D:$D,$D5)*$B$2</f>
        <v>115131.9608</v>
      </c>
      <c r="AA5" s="17">
        <f>SUMIFS(SPEND!J:J,SPEND!$B:$B,$B5,SPEND!$C:$C,$C5,SPEND!$D:$D,$D5)*$B$2</f>
        <v>229692.1025</v>
      </c>
      <c r="AB5" s="19">
        <f t="shared" si="20"/>
        <v>-0.4987552487</v>
      </c>
      <c r="AC5" s="17">
        <f>SUMIFS(SPEND!AD:AD,SPEND!$B:$B,$B5,SPEND!$C:$C,$C5,SPEND!$D:$D,$D5)*$B$2</f>
        <v>6053.3953</v>
      </c>
      <c r="AD5" s="17">
        <f>SUMIFS(SPEND!AE:AE,SPEND!$B:$B,$B5,SPEND!$C:$C,$C5,SPEND!$D:$D,$D5)*$B$2</f>
        <v>11134.6124</v>
      </c>
      <c r="AE5" s="19">
        <f t="shared" si="21"/>
        <v>-0.4563443178</v>
      </c>
      <c r="AF5" s="18">
        <f t="shared" si="6"/>
        <v>0.8002472151</v>
      </c>
      <c r="AG5" s="18">
        <f t="shared" si="7"/>
        <v>0.5766539143</v>
      </c>
      <c r="AH5" s="19">
        <f t="shared" si="22"/>
        <v>0.3877426221</v>
      </c>
      <c r="AI5" s="19">
        <f t="shared" si="23"/>
        <v>-0.4563443178</v>
      </c>
      <c r="AJ5" s="19">
        <f t="shared" ref="AJ5:AK5" si="24">iferror(AC5/Z5,"-")</f>
        <v>0.05257788765</v>
      </c>
      <c r="AK5" s="19">
        <f t="shared" si="24"/>
        <v>0.04847625268</v>
      </c>
      <c r="AL5" s="19">
        <f t="shared" si="25"/>
        <v>0.08461122182</v>
      </c>
      <c r="AM5" s="19">
        <f t="shared" ref="AM5:AN5" si="26">iferror(K5/AC5,"-")</f>
        <v>0.03700402648</v>
      </c>
      <c r="AN5" s="19">
        <f t="shared" si="26"/>
        <v>0.01104663509</v>
      </c>
      <c r="AO5" s="19">
        <f t="shared" si="27"/>
        <v>2.349800749</v>
      </c>
      <c r="AP5" s="110" t="s">
        <v>303</v>
      </c>
      <c r="AQ5" s="15"/>
    </row>
    <row r="6">
      <c r="A6" s="109" t="str">
        <f t="shared" si="28"/>
        <v>AF_EN-Machineryline-interests</v>
      </c>
      <c r="B6" s="41" t="s">
        <v>301</v>
      </c>
      <c r="C6" s="41" t="s">
        <v>304</v>
      </c>
      <c r="D6" s="41" t="s">
        <v>25</v>
      </c>
      <c r="E6" s="30" t="s">
        <v>304</v>
      </c>
      <c r="F6" s="32">
        <f>SUMIFS(SPEND!N:N,SPEND!$B:$B,$B6,SPEND!$C:$C,$C6,SPEND!$D:$D,$D6)*$B$2</f>
        <v>306.956265</v>
      </c>
      <c r="G6" s="16"/>
      <c r="H6" s="32">
        <f>SUMIFS(SPEND!O:O,SPEND!$B:$B,$B6,SPEND!$C:$C,$C6,SPEND!$D:$D,$D6)*$B$2</f>
        <v>264.279871</v>
      </c>
      <c r="I6" s="19">
        <f t="shared" si="15"/>
        <v>0.1614818179</v>
      </c>
      <c r="J6" s="16"/>
      <c r="K6" s="16">
        <f t="shared" si="29"/>
        <v>619</v>
      </c>
      <c r="L6" s="16">
        <f>SUMIFS(AF_En_M!$F$16:$F118,AF_En_M!$E$16:$E118,$E6,AF_En_M!$C$16:$C118,L$1)</f>
        <v>398</v>
      </c>
      <c r="M6" s="16">
        <f>SUMIFS(AF_En_M!$F$16:$F118,AF_En_M!$E$16:$E118,$E6,AF_En_M!$C$16:$C118,M$1)</f>
        <v>10</v>
      </c>
      <c r="N6" s="16">
        <f>SUMIFS(AF_En_M!$F$16:$F118,AF_En_M!$E$16:$E118,$E6,AF_En_M!$C$16:$C118,N$1)</f>
        <v>211</v>
      </c>
      <c r="O6" s="16">
        <v>647.0</v>
      </c>
      <c r="P6" s="16">
        <v>398.0</v>
      </c>
      <c r="Q6" s="16">
        <v>17.0</v>
      </c>
      <c r="R6" s="16">
        <v>232.0</v>
      </c>
      <c r="S6" s="19">
        <f t="shared" si="16"/>
        <v>-0.04327666151</v>
      </c>
      <c r="T6" s="16"/>
      <c r="U6" s="16"/>
      <c r="V6" s="16"/>
      <c r="W6" s="18">
        <f t="shared" si="17"/>
        <v>0.4958905735</v>
      </c>
      <c r="X6" s="18">
        <f t="shared" si="18"/>
        <v>0.4084696615</v>
      </c>
      <c r="Y6" s="19">
        <f t="shared" si="19"/>
        <v>0.2140205754</v>
      </c>
      <c r="Z6" s="17">
        <f>SUMIFS(SPEND!I:I,SPEND!$B:$B,$B6,SPEND!$C:$C,$C6,SPEND!$D:$D,$D6)*$B$2</f>
        <v>492020.7587</v>
      </c>
      <c r="AA6" s="17">
        <f>SUMIFS(SPEND!J:J,SPEND!$B:$B,$B6,SPEND!$C:$C,$C6,SPEND!$D:$D,$D6)*$B$2</f>
        <v>570734.6155</v>
      </c>
      <c r="AB6" s="19">
        <f t="shared" si="20"/>
        <v>-0.1379167386</v>
      </c>
      <c r="AC6" s="17">
        <f>SUMIFS(SPEND!AD:AD,SPEND!$B:$B,$B6,SPEND!$C:$C,$C6,SPEND!$D:$D,$D6)*$B$2</f>
        <v>20894.1156</v>
      </c>
      <c r="AD6" s="17">
        <f>SUMIFS(SPEND!AE:AE,SPEND!$B:$B,$B6,SPEND!$C:$C,$C6,SPEND!$D:$D,$D6)*$B$2</f>
        <v>22321.5201</v>
      </c>
      <c r="AE6" s="19">
        <f t="shared" si="21"/>
        <v>-0.06394745938</v>
      </c>
      <c r="AF6" s="18">
        <f t="shared" si="6"/>
        <v>0.623868525</v>
      </c>
      <c r="AG6" s="18">
        <f t="shared" si="7"/>
        <v>0.4630521153</v>
      </c>
      <c r="AH6" s="19">
        <f t="shared" si="22"/>
        <v>0.3472965663</v>
      </c>
      <c r="AI6" s="19">
        <f t="shared" si="23"/>
        <v>-0.06394745938</v>
      </c>
      <c r="AJ6" s="19">
        <f t="shared" ref="AJ6:AK6" si="30">iferror(AC6/Z6,"-")</f>
        <v>0.04246592289</v>
      </c>
      <c r="AK6" s="19">
        <f t="shared" si="30"/>
        <v>0.03911015644</v>
      </c>
      <c r="AL6" s="19">
        <f t="shared" si="25"/>
        <v>0.08580294105</v>
      </c>
      <c r="AM6" s="19">
        <f t="shared" ref="AM6:AN6" si="31">iferror(K6/AC6,"-")</f>
        <v>0.02962556597</v>
      </c>
      <c r="AN6" s="19">
        <f t="shared" si="31"/>
        <v>0.01783032689</v>
      </c>
      <c r="AO6" s="19">
        <f t="shared" si="27"/>
        <v>0.6615267994</v>
      </c>
      <c r="AP6" s="97"/>
      <c r="AQ6" s="15"/>
    </row>
    <row r="7">
      <c r="A7" s="96"/>
      <c r="B7" s="41"/>
      <c r="C7" s="41"/>
      <c r="D7" s="41"/>
      <c r="E7" s="16"/>
      <c r="F7" s="16"/>
      <c r="G7" s="16"/>
      <c r="H7" s="16"/>
      <c r="I7" s="19"/>
      <c r="J7" s="16"/>
      <c r="K7" s="16"/>
      <c r="L7" s="16"/>
      <c r="M7" s="16"/>
      <c r="N7" s="16"/>
      <c r="O7" s="16"/>
      <c r="P7" s="16"/>
      <c r="Q7" s="16"/>
      <c r="R7" s="16"/>
      <c r="S7" s="19"/>
      <c r="T7" s="16"/>
      <c r="U7" s="16"/>
      <c r="V7" s="16"/>
      <c r="W7" s="18"/>
      <c r="X7" s="18"/>
      <c r="Y7" s="19"/>
      <c r="Z7" s="17"/>
      <c r="AA7" s="17"/>
      <c r="AB7" s="19"/>
      <c r="AC7" s="17"/>
      <c r="AD7" s="17"/>
      <c r="AE7" s="19"/>
      <c r="AF7" s="18" t="str">
        <f t="shared" si="6"/>
        <v>-</v>
      </c>
      <c r="AG7" s="18" t="str">
        <f t="shared" si="7"/>
        <v>-</v>
      </c>
      <c r="AH7" s="19"/>
      <c r="AI7" s="19"/>
      <c r="AJ7" s="19" t="str">
        <f t="shared" ref="AJ7:AK7" si="32">iferror(AC7/Z7,"-")</f>
        <v>-</v>
      </c>
      <c r="AK7" s="19" t="str">
        <f t="shared" si="32"/>
        <v>-</v>
      </c>
      <c r="AL7" s="19"/>
      <c r="AM7" s="19" t="str">
        <f t="shared" ref="AM7:AN7" si="33">iferror(K7/AC7,"-")</f>
        <v>-</v>
      </c>
      <c r="AN7" s="19" t="str">
        <f t="shared" si="33"/>
        <v>-</v>
      </c>
      <c r="AO7" s="19"/>
      <c r="AP7" s="97"/>
      <c r="AQ7" s="15"/>
    </row>
    <row r="8">
      <c r="A8" s="111" t="s">
        <v>305</v>
      </c>
      <c r="B8" s="99" t="s">
        <v>18</v>
      </c>
      <c r="C8" s="100"/>
      <c r="D8" s="100"/>
      <c r="E8" s="101"/>
      <c r="F8" s="102">
        <f>SUM(F9:F10)</f>
        <v>186.188414</v>
      </c>
      <c r="G8" s="102">
        <f>'Итог'!F42</f>
        <v>186.188414</v>
      </c>
      <c r="H8" s="102">
        <f>SUM(H9:H10)</f>
        <v>185.43399</v>
      </c>
      <c r="I8" s="103">
        <f t="shared" ref="I8:I10" si="39">IFERROR(F8/H8-1,"-")</f>
        <v>0.004068423486</v>
      </c>
      <c r="J8" s="104">
        <f>'Итог'!I42</f>
        <v>266</v>
      </c>
      <c r="K8" s="101">
        <f t="shared" ref="K8:N8" si="34">SUM(K9:K10)</f>
        <v>266</v>
      </c>
      <c r="L8" s="101">
        <f t="shared" si="34"/>
        <v>64</v>
      </c>
      <c r="M8" s="101">
        <f t="shared" si="34"/>
        <v>159</v>
      </c>
      <c r="N8" s="101">
        <f t="shared" si="34"/>
        <v>43</v>
      </c>
      <c r="O8" s="101">
        <v>242.0</v>
      </c>
      <c r="P8" s="101">
        <v>60.0</v>
      </c>
      <c r="Q8" s="101">
        <v>148.0</v>
      </c>
      <c r="R8" s="101">
        <v>34.0</v>
      </c>
      <c r="S8" s="103">
        <f t="shared" ref="S8:S10" si="40">iferror(K8/O8-1,"-")</f>
        <v>0.09917355372</v>
      </c>
      <c r="T8" s="101"/>
      <c r="U8" s="101"/>
      <c r="V8" s="101"/>
      <c r="W8" s="105">
        <f t="shared" ref="W8:W10" si="41">IFERROR(F8/K8,"-")</f>
        <v>0.6999564436</v>
      </c>
      <c r="X8" s="105">
        <f t="shared" ref="X8:X10" si="42">IFERROR(H8/O8,"-")</f>
        <v>0.766256157</v>
      </c>
      <c r="Y8" s="103">
        <f t="shared" ref="Y8:Y10" si="43">IFERROR(W8/X8-1,"-")</f>
        <v>-0.08652421623</v>
      </c>
      <c r="Z8" s="106">
        <f t="shared" ref="Z8:AA8" si="35">SUM(Z9:Z10)</f>
        <v>96766.8802</v>
      </c>
      <c r="AA8" s="106">
        <f t="shared" si="35"/>
        <v>110548.835</v>
      </c>
      <c r="AB8" s="103">
        <f t="shared" ref="AB8:AB10" si="44">IFERROR(Z8/AA8-1,"-")</f>
        <v>-0.1246684762</v>
      </c>
      <c r="AC8" s="106">
        <f t="shared" ref="AC8:AD8" si="36">SUM(AC9:AC10)</f>
        <v>7654.8317</v>
      </c>
      <c r="AD8" s="106">
        <f t="shared" si="36"/>
        <v>8092.912</v>
      </c>
      <c r="AE8" s="103">
        <f t="shared" ref="AE8:AE10" si="45">IFERROR(AC8/AD8-1,"-")</f>
        <v>-0.05413135593</v>
      </c>
      <c r="AF8" s="105">
        <f t="shared" si="6"/>
        <v>1.924092351</v>
      </c>
      <c r="AG8" s="105">
        <f t="shared" si="7"/>
        <v>1.677394339</v>
      </c>
      <c r="AH8" s="103">
        <f t="shared" ref="AH8:AH10" si="46">IFERROR(AF8/AG8-1,"-")</f>
        <v>0.147072162</v>
      </c>
      <c r="AI8" s="103">
        <f t="shared" ref="AI8:AI10" si="47">IFERROR(AC8/AD8-1,"-")</f>
        <v>-0.05413135593</v>
      </c>
      <c r="AJ8" s="103">
        <f t="shared" ref="AJ8:AK8" si="37">iferror(AC8/Z8,"-")</f>
        <v>0.0791059057</v>
      </c>
      <c r="AK8" s="103">
        <f t="shared" si="37"/>
        <v>0.07320666925</v>
      </c>
      <c r="AL8" s="103">
        <f t="shared" ref="AL8:AL10" si="49">IFERROR(AJ8/AK8-1,"-")</f>
        <v>0.08058331992</v>
      </c>
      <c r="AM8" s="103">
        <f t="shared" ref="AM8:AN8" si="38">iferror(K8/AC8,"-")</f>
        <v>0.03474929436</v>
      </c>
      <c r="AN8" s="103">
        <f t="shared" si="38"/>
        <v>0.007908154691</v>
      </c>
      <c r="AO8" s="103">
        <f t="shared" ref="AO8:AO10" si="51">IFERROR(AM8/AN8-1,"-")</f>
        <v>3.394109083</v>
      </c>
      <c r="AP8" s="107" t="s">
        <v>306</v>
      </c>
      <c r="AQ8" s="108"/>
    </row>
    <row r="9">
      <c r="A9" s="112" t="s">
        <v>64</v>
      </c>
      <c r="B9" s="30" t="s">
        <v>307</v>
      </c>
      <c r="C9" s="30" t="s">
        <v>308</v>
      </c>
      <c r="D9" s="30" t="s">
        <v>25</v>
      </c>
      <c r="E9" s="44" t="s">
        <v>308</v>
      </c>
      <c r="F9" s="32">
        <f>SUMIFS(SPEND!N:N,SPEND!$B:$B,$B9,SPEND!$C:$C,$C9,SPEND!$D:$D,$D9)*$B$2</f>
        <v>133.027241</v>
      </c>
      <c r="G9" s="16"/>
      <c r="H9" s="32">
        <f>SUMIFS(SPEND!O:O,SPEND!$B:$B,$B9,SPEND!$C:$C,$C9,SPEND!$D:$D,$D9)*$B$2</f>
        <v>132.521434</v>
      </c>
      <c r="I9" s="19">
        <f t="shared" si="39"/>
        <v>0.003816793893</v>
      </c>
      <c r="J9" s="16"/>
      <c r="K9" s="16">
        <f t="shared" ref="K9:K10" si="52">sum(L9:N9)</f>
        <v>154</v>
      </c>
      <c r="L9" s="16">
        <f>SUMIFS(BE_M!$F$16:$F118,BE_M!$E$16:$E118,$E9,BE_M!$C$16:$C118,L$1)</f>
        <v>50</v>
      </c>
      <c r="M9" s="16">
        <f>SUMIFS(BE_M!$F$16:$F118,BE_M!$E$16:$E118,$E9,BE_M!$C$16:$C118,M$1)</f>
        <v>83</v>
      </c>
      <c r="N9" s="16">
        <f>SUMIFS(BE_M!$F$16:$F118,BE_M!$E$16:$E118,$E9,BE_M!$C$16:$C118,N$1)</f>
        <v>21</v>
      </c>
      <c r="O9" s="16">
        <v>162.0</v>
      </c>
      <c r="P9" s="16">
        <v>48.0</v>
      </c>
      <c r="Q9" s="16">
        <v>91.0</v>
      </c>
      <c r="R9" s="16">
        <v>23.0</v>
      </c>
      <c r="S9" s="19">
        <f t="shared" si="40"/>
        <v>-0.04938271605</v>
      </c>
      <c r="T9" s="16"/>
      <c r="U9" s="16"/>
      <c r="V9" s="16"/>
      <c r="W9" s="18">
        <f t="shared" si="41"/>
        <v>0.8638132532</v>
      </c>
      <c r="X9" s="18">
        <f t="shared" si="42"/>
        <v>0.8180335432</v>
      </c>
      <c r="Y9" s="19">
        <f t="shared" si="43"/>
        <v>0.05596312085</v>
      </c>
      <c r="Z9" s="17">
        <f>SUMIFS(SPEND!I:I,SPEND!$B:$B,$B9,SPEND!$C:$C,$C9,SPEND!$D:$D,$D9)*$B$2</f>
        <v>68600.2887</v>
      </c>
      <c r="AA9" s="17">
        <f>SUMIFS(SPEND!J:J,SPEND!$B:$B,$B9,SPEND!$C:$C,$C9,SPEND!$D:$D,$D9)*$B$2</f>
        <v>79728.0427</v>
      </c>
      <c r="AB9" s="19">
        <f t="shared" si="44"/>
        <v>-0.1395713932</v>
      </c>
      <c r="AC9" s="17">
        <f>SUMIFS(SPEND!AD:AD,SPEND!$B:$B,$B9,SPEND!$C:$C,$C9,SPEND!$D:$D,$D9)*$B$2</f>
        <v>5530.4423</v>
      </c>
      <c r="AD9" s="17">
        <f>SUMIFS(SPEND!AE:AE,SPEND!$B:$B,$B9,SPEND!$C:$C,$C9,SPEND!$D:$D,$D9)*$B$2</f>
        <v>5906.797</v>
      </c>
      <c r="AE9" s="19">
        <f t="shared" si="45"/>
        <v>-0.06371552975</v>
      </c>
      <c r="AF9" s="18">
        <f t="shared" si="6"/>
        <v>1.939164448</v>
      </c>
      <c r="AG9" s="18">
        <f t="shared" si="7"/>
        <v>1.66216841</v>
      </c>
      <c r="AH9" s="19">
        <f t="shared" si="46"/>
        <v>0.1666473964</v>
      </c>
      <c r="AI9" s="19">
        <f t="shared" si="47"/>
        <v>-0.06371552975</v>
      </c>
      <c r="AJ9" s="19">
        <f t="shared" ref="AJ9:AK9" si="48">iferror(AC9/Z9,"-")</f>
        <v>0.08061835314</v>
      </c>
      <c r="AK9" s="19">
        <f t="shared" si="48"/>
        <v>0.07408681814</v>
      </c>
      <c r="AL9" s="19">
        <f t="shared" si="49"/>
        <v>0.08816055497</v>
      </c>
      <c r="AM9" s="19">
        <f t="shared" ref="AM9:AN9" si="50">iferror(K9/AC9,"-")</f>
        <v>0.0278458741</v>
      </c>
      <c r="AN9" s="19">
        <f t="shared" si="50"/>
        <v>0.008464824506</v>
      </c>
      <c r="AO9" s="19">
        <f t="shared" si="51"/>
        <v>2.289598512</v>
      </c>
      <c r="AP9" s="97"/>
      <c r="AQ9" s="15"/>
    </row>
    <row r="10">
      <c r="A10" s="109" t="str">
        <f>C10</f>
        <v>rem_be</v>
      </c>
      <c r="B10" s="30" t="s">
        <v>307</v>
      </c>
      <c r="C10" s="30" t="s">
        <v>309</v>
      </c>
      <c r="D10" s="30" t="s">
        <v>25</v>
      </c>
      <c r="E10" s="30" t="s">
        <v>310</v>
      </c>
      <c r="F10" s="32">
        <f>SUMIFS(SPEND!N:N,SPEND!$B:$B,$B10,SPEND!$C:$C,$C10,SPEND!$D:$D,$D10)*$B$2</f>
        <v>53.161173</v>
      </c>
      <c r="G10" s="16"/>
      <c r="H10" s="32">
        <f>SUMIFS(SPEND!O:O,SPEND!$B:$B,$B10,SPEND!$C:$C,$C10,SPEND!$D:$D,$D10)*$B$2</f>
        <v>52.912556</v>
      </c>
      <c r="I10" s="19">
        <f t="shared" si="39"/>
        <v>0.004698639015</v>
      </c>
      <c r="J10" s="16"/>
      <c r="K10" s="16">
        <f t="shared" si="52"/>
        <v>112</v>
      </c>
      <c r="L10" s="16">
        <f>SUMIFS(BE_M!$F$16:$F118,BE_M!$E$16:$E118,$E10,BE_M!$C$16:$C118,L$1)</f>
        <v>14</v>
      </c>
      <c r="M10" s="16">
        <f>SUMIFS(BE_M!$F$16:$F118,BE_M!$E$16:$E118,$E10,BE_M!$C$16:$C118,M$1)</f>
        <v>76</v>
      </c>
      <c r="N10" s="16">
        <f>SUMIFS(BE_M!$F$16:$F118,BE_M!$E$16:$E118,$E10,BE_M!$C$16:$C118,N$1)</f>
        <v>22</v>
      </c>
      <c r="O10" s="16">
        <v>80.0</v>
      </c>
      <c r="P10" s="16">
        <v>12.0</v>
      </c>
      <c r="Q10" s="16">
        <v>57.0</v>
      </c>
      <c r="R10" s="16">
        <v>11.0</v>
      </c>
      <c r="S10" s="19">
        <f t="shared" si="40"/>
        <v>0.4</v>
      </c>
      <c r="T10" s="16"/>
      <c r="U10" s="16"/>
      <c r="V10" s="16"/>
      <c r="W10" s="18">
        <f t="shared" si="41"/>
        <v>0.4746533304</v>
      </c>
      <c r="X10" s="18">
        <f t="shared" si="42"/>
        <v>0.66140695</v>
      </c>
      <c r="Y10" s="19">
        <f t="shared" si="43"/>
        <v>-0.282358115</v>
      </c>
      <c r="Z10" s="17">
        <f>SUMIFS(SPEND!I:I,SPEND!$B:$B,$B10,SPEND!$C:$C,$C10,SPEND!$D:$D,$D10)*$B$2</f>
        <v>28166.5915</v>
      </c>
      <c r="AA10" s="17">
        <f>SUMIFS(SPEND!J:J,SPEND!$B:$B,$B10,SPEND!$C:$C,$C10,SPEND!$D:$D,$D10)*$B$2</f>
        <v>30820.7923</v>
      </c>
      <c r="AB10" s="19">
        <f t="shared" si="44"/>
        <v>-0.0861172151</v>
      </c>
      <c r="AC10" s="17">
        <f>SUMIFS(SPEND!AD:AD,SPEND!$B:$B,$B10,SPEND!$C:$C,$C10,SPEND!$D:$D,$D10)*$B$2</f>
        <v>2124.3894</v>
      </c>
      <c r="AD10" s="17">
        <f>SUMIFS(SPEND!AE:AE,SPEND!$B:$B,$B10,SPEND!$C:$C,$C10,SPEND!$D:$D,$D10)*$B$2</f>
        <v>2186.115</v>
      </c>
      <c r="AE10" s="19">
        <f t="shared" si="45"/>
        <v>-0.02823529412</v>
      </c>
      <c r="AF10" s="18">
        <f t="shared" si="6"/>
        <v>1.88738396</v>
      </c>
      <c r="AG10" s="18">
        <f t="shared" si="7"/>
        <v>1.716781174</v>
      </c>
      <c r="AH10" s="19">
        <f t="shared" si="46"/>
        <v>0.0993736348</v>
      </c>
      <c r="AI10" s="19">
        <f t="shared" si="47"/>
        <v>-0.02823529412</v>
      </c>
      <c r="AJ10" s="19">
        <f t="shared" ref="AJ10:AK10" si="53">iferror(AC10/Z10,"-")</f>
        <v>0.07542231015</v>
      </c>
      <c r="AK10" s="19">
        <f t="shared" si="53"/>
        <v>0.07092987678</v>
      </c>
      <c r="AL10" s="19">
        <f t="shared" si="49"/>
        <v>0.06333626362</v>
      </c>
      <c r="AM10" s="19">
        <f t="shared" ref="AM10:AN10" si="54">iferror(K10/AC10,"-")</f>
        <v>0.05272103128</v>
      </c>
      <c r="AN10" s="19">
        <f t="shared" si="54"/>
        <v>0.006404054681</v>
      </c>
      <c r="AO10" s="19">
        <f t="shared" si="51"/>
        <v>7.232445521</v>
      </c>
      <c r="AP10" s="97"/>
      <c r="AQ10" s="15"/>
    </row>
    <row r="11">
      <c r="A11" s="96"/>
      <c r="B11" s="41"/>
      <c r="C11" s="41"/>
      <c r="D11" s="41"/>
      <c r="E11" s="16"/>
      <c r="F11" s="16"/>
      <c r="G11" s="16"/>
      <c r="H11" s="16"/>
      <c r="I11" s="19"/>
      <c r="J11" s="16"/>
      <c r="K11" s="16"/>
      <c r="L11" s="16"/>
      <c r="M11" s="16"/>
      <c r="N11" s="16"/>
      <c r="O11" s="16"/>
      <c r="P11" s="16"/>
      <c r="Q11" s="16"/>
      <c r="R11" s="16"/>
      <c r="S11" s="19"/>
      <c r="T11" s="16"/>
      <c r="U11" s="16"/>
      <c r="V11" s="16"/>
      <c r="W11" s="18"/>
      <c r="X11" s="18"/>
      <c r="Y11" s="19"/>
      <c r="Z11" s="17"/>
      <c r="AA11" s="17"/>
      <c r="AB11" s="19"/>
      <c r="AC11" s="17"/>
      <c r="AD11" s="17"/>
      <c r="AE11" s="19"/>
      <c r="AF11" s="18" t="str">
        <f t="shared" si="6"/>
        <v>-</v>
      </c>
      <c r="AG11" s="18" t="str">
        <f t="shared" si="7"/>
        <v>-</v>
      </c>
      <c r="AH11" s="19"/>
      <c r="AI11" s="19"/>
      <c r="AJ11" s="19" t="str">
        <f t="shared" ref="AJ11:AK11" si="55">iferror(AC11/Z11,"-")</f>
        <v>-</v>
      </c>
      <c r="AK11" s="19" t="str">
        <f t="shared" si="55"/>
        <v>-</v>
      </c>
      <c r="AL11" s="19"/>
      <c r="AM11" s="19" t="str">
        <f t="shared" ref="AM11:AN11" si="56">iferror(K11/AC11,"-")</f>
        <v>-</v>
      </c>
      <c r="AN11" s="19" t="str">
        <f t="shared" si="56"/>
        <v>-</v>
      </c>
      <c r="AO11" s="19"/>
      <c r="AP11" s="97"/>
      <c r="AQ11" s="15"/>
    </row>
    <row r="12">
      <c r="A12" s="111" t="s">
        <v>311</v>
      </c>
      <c r="B12" s="99" t="s">
        <v>18</v>
      </c>
      <c r="C12" s="100"/>
      <c r="D12" s="100"/>
      <c r="E12" s="101"/>
      <c r="F12" s="102">
        <f>sum(F13:F15)</f>
        <v>188.708876</v>
      </c>
      <c r="G12" s="102">
        <f>'Итог'!F43</f>
        <v>188.708876</v>
      </c>
      <c r="H12" s="102">
        <f>sum(H13:H15)</f>
        <v>184.602409</v>
      </c>
      <c r="I12" s="103">
        <f t="shared" ref="I12:I16" si="62">IFERROR(F12/H12-1,"-")</f>
        <v>0.02224492639</v>
      </c>
      <c r="J12" s="104">
        <f>'Итог'!I43</f>
        <v>87</v>
      </c>
      <c r="K12" s="101">
        <f t="shared" ref="K12:N12" si="57">sum(K13:K15)</f>
        <v>87</v>
      </c>
      <c r="L12" s="101">
        <f t="shared" si="57"/>
        <v>23</v>
      </c>
      <c r="M12" s="101">
        <f t="shared" si="57"/>
        <v>60</v>
      </c>
      <c r="N12" s="101">
        <f t="shared" si="57"/>
        <v>4</v>
      </c>
      <c r="O12" s="101">
        <v>69.0</v>
      </c>
      <c r="P12" s="101">
        <v>17.0</v>
      </c>
      <c r="Q12" s="101">
        <v>51.0</v>
      </c>
      <c r="R12" s="101">
        <v>1.0</v>
      </c>
      <c r="S12" s="103">
        <f t="shared" ref="S12:S16" si="63">iferror(K12/O12-1,"-")</f>
        <v>0.2608695652</v>
      </c>
      <c r="T12" s="101"/>
      <c r="U12" s="101"/>
      <c r="V12" s="101"/>
      <c r="W12" s="105">
        <f t="shared" ref="W12:W16" si="64">IFERROR(F12/K12,"-")</f>
        <v>2.16906754</v>
      </c>
      <c r="X12" s="105">
        <f t="shared" ref="X12:X16" si="65">IFERROR(H12/O12,"-")</f>
        <v>2.675397232</v>
      </c>
      <c r="Y12" s="103">
        <f t="shared" ref="Y12:Y16" si="66">IFERROR(W12/X12-1,"-")</f>
        <v>-0.1892540239</v>
      </c>
      <c r="Z12" s="106">
        <f t="shared" ref="Z12:AA12" si="58">sum(Z13:Z15)</f>
        <v>82196.2094</v>
      </c>
      <c r="AA12" s="106">
        <f t="shared" si="58"/>
        <v>88534.2283</v>
      </c>
      <c r="AB12" s="103">
        <f t="shared" ref="AB12:AB16" si="67">IFERROR(Z12/AA12-1,"-")</f>
        <v>-0.07158834523</v>
      </c>
      <c r="AC12" s="106">
        <f t="shared" ref="AC12:AD12" si="59">sum(AC13:AC15)</f>
        <v>5488.4346</v>
      </c>
      <c r="AD12" s="106">
        <f t="shared" si="59"/>
        <v>6062.8256</v>
      </c>
      <c r="AE12" s="103">
        <f t="shared" ref="AE12:AE16" si="68">IFERROR(AC12/AD12-1,"-")</f>
        <v>-0.094739819</v>
      </c>
      <c r="AF12" s="105">
        <f t="shared" si="6"/>
        <v>2.295834289</v>
      </c>
      <c r="AG12" s="105">
        <f t="shared" si="7"/>
        <v>2.085096494</v>
      </c>
      <c r="AH12" s="103">
        <f t="shared" ref="AH12:AH16" si="69">IFERROR(AF12/AG12-1,"-")</f>
        <v>0.1010686059</v>
      </c>
      <c r="AI12" s="103">
        <f t="shared" ref="AI12:AI16" si="70">IFERROR(AC12/AD12-1,"-")</f>
        <v>-0.094739819</v>
      </c>
      <c r="AJ12" s="103">
        <f t="shared" ref="AJ12:AK12" si="60">iferror(AC12/Z12,"-")</f>
        <v>0.06677235654</v>
      </c>
      <c r="AK12" s="103">
        <f t="shared" si="60"/>
        <v>0.06848001859</v>
      </c>
      <c r="AL12" s="103">
        <f t="shared" ref="AL12:AL16" si="72">IFERROR(AJ12/AK12-1,"-")</f>
        <v>-0.02493664708</v>
      </c>
      <c r="AM12" s="103">
        <f t="shared" ref="AM12:AN12" si="61">iferror(K12/AC12,"-")</f>
        <v>0.01585151438</v>
      </c>
      <c r="AN12" s="103">
        <f t="shared" si="61"/>
        <v>0.003793610689</v>
      </c>
      <c r="AO12" s="103">
        <f t="shared" ref="AO12:AO16" si="74">IFERROR(AM12/AN12-1,"-")</f>
        <v>3.178476835</v>
      </c>
      <c r="AP12" s="107" t="s">
        <v>312</v>
      </c>
      <c r="AQ12" s="113"/>
    </row>
    <row r="13">
      <c r="A13" s="109" t="str">
        <f t="shared" ref="A13:A15" si="75">C13</f>
        <v>cz-interests</v>
      </c>
      <c r="B13" s="30" t="s">
        <v>313</v>
      </c>
      <c r="C13" s="30" t="s">
        <v>314</v>
      </c>
      <c r="D13" s="30" t="s">
        <v>315</v>
      </c>
      <c r="E13" s="30" t="s">
        <v>316</v>
      </c>
      <c r="F13" s="32">
        <f>SUMIFS(SPEND!N:N,SPEND!$B:$B,$B13,SPEND!$C:$C,$C13,SPEND!$D:$D,$D13)*$B$2</f>
        <v>111.594741</v>
      </c>
      <c r="G13" s="16"/>
      <c r="H13" s="32">
        <f>SUMIFS(SPEND!O:O,SPEND!$B:$B,$B13,SPEND!$C:$C,$C13,SPEND!$D:$D,$D13)*$B$2</f>
        <v>160.803761</v>
      </c>
      <c r="I13" s="19">
        <f t="shared" si="62"/>
        <v>-0.3060190862</v>
      </c>
      <c r="J13" s="16"/>
      <c r="K13" s="16">
        <f t="shared" ref="K13:K16" si="76">sum(L13:N13)</f>
        <v>56</v>
      </c>
      <c r="L13" s="16">
        <f>SUMIFS(CZ_M!$F$16:$F118,CZ_M!$E$16:$E118,$E13,CZ_M!$C$16:$C118,L$1)</f>
        <v>13</v>
      </c>
      <c r="M13" s="16">
        <f>SUMIFS(CZ_M!$F$16:$F118,CZ_M!$E$16:$E118,$E13,CZ_M!$C$16:$C118,M$1)</f>
        <v>41</v>
      </c>
      <c r="N13" s="16">
        <f>SUMIFS(CZ_M!$F$16:$F118,CZ_M!$E$16:$E118,$E13,CZ_M!$C$16:$C118,N$1)</f>
        <v>2</v>
      </c>
      <c r="O13" s="16">
        <v>63.0</v>
      </c>
      <c r="P13" s="16">
        <v>17.0</v>
      </c>
      <c r="Q13" s="16">
        <v>45.0</v>
      </c>
      <c r="R13" s="16">
        <v>1.0</v>
      </c>
      <c r="S13" s="19">
        <f t="shared" si="63"/>
        <v>-0.1111111111</v>
      </c>
      <c r="T13" s="16"/>
      <c r="U13" s="16"/>
      <c r="V13" s="16"/>
      <c r="W13" s="18">
        <f t="shared" si="64"/>
        <v>1.992763232</v>
      </c>
      <c r="X13" s="18">
        <f t="shared" si="65"/>
        <v>2.552440651</v>
      </c>
      <c r="Y13" s="19">
        <f t="shared" si="66"/>
        <v>-0.219271472</v>
      </c>
      <c r="Z13" s="17">
        <f>SUMIFS(SPEND!I:I,SPEND!$B:$B,$B13,SPEND!$C:$C,$C13,SPEND!$D:$D,$D13)*$B$2</f>
        <v>51804.9244</v>
      </c>
      <c r="AA13" s="17">
        <f>SUMIFS(SPEND!J:J,SPEND!$B:$B,$B13,SPEND!$C:$C,$C13,SPEND!$D:$D,$D13)*$B$2</f>
        <v>80249.2811</v>
      </c>
      <c r="AB13" s="19">
        <f t="shared" si="67"/>
        <v>-0.3544499877</v>
      </c>
      <c r="AC13" s="17">
        <f>SUMIFS(SPEND!AD:AD,SPEND!$B:$B,$B13,SPEND!$C:$C,$C13,SPEND!$D:$D,$D13)*$B$2</f>
        <v>3122.2866</v>
      </c>
      <c r="AD13" s="17">
        <f>SUMIFS(SPEND!AE:AE,SPEND!$B:$B,$B13,SPEND!$C:$C,$C13,SPEND!$D:$D,$D13)*$B$2</f>
        <v>5548.4456</v>
      </c>
      <c r="AE13" s="19">
        <f t="shared" si="68"/>
        <v>-0.4372682324</v>
      </c>
      <c r="AF13" s="18">
        <f t="shared" si="6"/>
        <v>2.154133845</v>
      </c>
      <c r="AG13" s="18">
        <f t="shared" si="7"/>
        <v>2.003803134</v>
      </c>
      <c r="AH13" s="19">
        <f t="shared" si="69"/>
        <v>0.07502269473</v>
      </c>
      <c r="AI13" s="19">
        <f t="shared" si="70"/>
        <v>-0.4372682324</v>
      </c>
      <c r="AJ13" s="19">
        <f t="shared" ref="AJ13:AK13" si="71">iferror(AC13/Z13,"-")</f>
        <v>0.06027007348</v>
      </c>
      <c r="AK13" s="19">
        <f t="shared" si="71"/>
        <v>0.06914012841</v>
      </c>
      <c r="AL13" s="19">
        <f t="shared" si="72"/>
        <v>-0.1282909815</v>
      </c>
      <c r="AM13" s="19">
        <f t="shared" ref="AM13:AN13" si="73">iferror(K13/AC13,"-")</f>
        <v>0.01793557324</v>
      </c>
      <c r="AN13" s="19">
        <f t="shared" si="73"/>
        <v>0.002342998551</v>
      </c>
      <c r="AO13" s="19">
        <f t="shared" si="74"/>
        <v>6.654965573</v>
      </c>
      <c r="AP13" s="110"/>
      <c r="AQ13" s="15"/>
    </row>
    <row r="14">
      <c r="A14" s="109" t="str">
        <f t="shared" si="75"/>
        <v>cz-interests2</v>
      </c>
      <c r="B14" s="30" t="s">
        <v>313</v>
      </c>
      <c r="C14" s="30" t="s">
        <v>317</v>
      </c>
      <c r="D14" s="30" t="s">
        <v>318</v>
      </c>
      <c r="E14" s="30" t="s">
        <v>319</v>
      </c>
      <c r="F14" s="32">
        <f>SUMIFS(SPEND!N:N,SPEND!$B:$B,$B14,SPEND!$C:$C,$C14,SPEND!$D:$D,$D14)*$B$2</f>
        <v>51.643752</v>
      </c>
      <c r="G14" s="16"/>
      <c r="H14" s="32">
        <f>SUMIFS(SPEND!O:O,SPEND!$B:$B,$B14,SPEND!$C:$C,$C14,SPEND!$D:$D,$D14)*$B$2</f>
        <v>0</v>
      </c>
      <c r="I14" s="19" t="str">
        <f t="shared" si="62"/>
        <v>-</v>
      </c>
      <c r="J14" s="16"/>
      <c r="K14" s="16">
        <f t="shared" si="76"/>
        <v>23</v>
      </c>
      <c r="L14" s="16">
        <f>SUMIFS(CZ_M!$F$16:$F118,CZ_M!$E$16:$E118,$E14,CZ_M!$C$16:$C118,L$1)</f>
        <v>7</v>
      </c>
      <c r="M14" s="16">
        <f>SUMIFS(CZ_M!$F$16:$F118,CZ_M!$E$16:$E118,$E14,CZ_M!$C$16:$C118,M$1)</f>
        <v>14</v>
      </c>
      <c r="N14" s="16">
        <f>SUMIFS(CZ_M!$F$16:$F118,CZ_M!$E$16:$E118,$E14,CZ_M!$C$16:$C118,N$1)</f>
        <v>2</v>
      </c>
      <c r="O14" s="16">
        <v>0.0</v>
      </c>
      <c r="P14" s="16">
        <v>0.0</v>
      </c>
      <c r="Q14" s="16">
        <v>0.0</v>
      </c>
      <c r="R14" s="16">
        <v>0.0</v>
      </c>
      <c r="S14" s="19" t="str">
        <f t="shared" si="63"/>
        <v>-</v>
      </c>
      <c r="T14" s="16"/>
      <c r="U14" s="16"/>
      <c r="V14" s="16"/>
      <c r="W14" s="18">
        <f t="shared" si="64"/>
        <v>2.245380522</v>
      </c>
      <c r="X14" s="18" t="str">
        <f t="shared" si="65"/>
        <v>-</v>
      </c>
      <c r="Y14" s="19" t="str">
        <f t="shared" si="66"/>
        <v>-</v>
      </c>
      <c r="Z14" s="17">
        <f>SUMIFS(SPEND!I:I,SPEND!$B:$B,$B14,SPEND!$C:$C,$C14,SPEND!$D:$D,$D14)*$B$2</f>
        <v>20244.2822</v>
      </c>
      <c r="AA14" s="17">
        <f>SUMIFS(SPEND!J:J,SPEND!$B:$B,$B14,SPEND!$C:$C,$C14,SPEND!$D:$D,$D14)*$B$2</f>
        <v>0</v>
      </c>
      <c r="AB14" s="19" t="str">
        <f t="shared" si="67"/>
        <v>-</v>
      </c>
      <c r="AC14" s="17">
        <f>SUMIFS(SPEND!AD:AD,SPEND!$B:$B,$B14,SPEND!$C:$C,$C14,SPEND!$D:$D,$D14)*$B$2</f>
        <v>1789.1851</v>
      </c>
      <c r="AD14" s="17">
        <f>SUMIFS(SPEND!AE:AE,SPEND!$B:$B,$B14,SPEND!$C:$C,$C14,SPEND!$D:$D,$D14)*$B$2</f>
        <v>0</v>
      </c>
      <c r="AE14" s="19" t="str">
        <f t="shared" si="68"/>
        <v>-</v>
      </c>
      <c r="AF14" s="18">
        <f t="shared" si="6"/>
        <v>2.551029051</v>
      </c>
      <c r="AG14" s="18" t="str">
        <f t="shared" si="7"/>
        <v>-</v>
      </c>
      <c r="AH14" s="19" t="str">
        <f t="shared" si="69"/>
        <v>-</v>
      </c>
      <c r="AI14" s="19" t="str">
        <f t="shared" si="70"/>
        <v>-</v>
      </c>
      <c r="AJ14" s="19">
        <f t="shared" ref="AJ14:AK14" si="77">iferror(AC14/Z14,"-")</f>
        <v>0.08837977471</v>
      </c>
      <c r="AK14" s="19" t="str">
        <f t="shared" si="77"/>
        <v>-</v>
      </c>
      <c r="AL14" s="19" t="str">
        <f t="shared" si="72"/>
        <v>-</v>
      </c>
      <c r="AM14" s="19">
        <f t="shared" ref="AM14:AN14" si="78">iferror(K14/AC14,"-")</f>
        <v>0.01285501427</v>
      </c>
      <c r="AN14" s="19" t="str">
        <f t="shared" si="78"/>
        <v>-</v>
      </c>
      <c r="AO14" s="19" t="str">
        <f t="shared" si="74"/>
        <v>-</v>
      </c>
      <c r="AP14" s="110"/>
      <c r="AQ14" s="15"/>
    </row>
    <row r="15">
      <c r="A15" s="109" t="str">
        <f t="shared" si="75"/>
        <v>cz-remarketing</v>
      </c>
      <c r="B15" s="30" t="s">
        <v>313</v>
      </c>
      <c r="C15" s="30" t="s">
        <v>320</v>
      </c>
      <c r="D15" s="30" t="s">
        <v>315</v>
      </c>
      <c r="E15" s="30" t="s">
        <v>321</v>
      </c>
      <c r="F15" s="32">
        <f>SUMIFS(SPEND!N:N,SPEND!$B:$B,$B15,SPEND!$C:$C,$C15,SPEND!$D:$D,$D15)*$B$2</f>
        <v>25.470383</v>
      </c>
      <c r="G15" s="16"/>
      <c r="H15" s="32">
        <f>SUMIFS(SPEND!O:O,SPEND!$B:$B,$B15,SPEND!$C:$C,$C15,SPEND!$D:$D,$D15)*$B$2</f>
        <v>23.798648</v>
      </c>
      <c r="I15" s="19">
        <f t="shared" si="62"/>
        <v>0.07024495677</v>
      </c>
      <c r="J15" s="16"/>
      <c r="K15" s="16">
        <f t="shared" si="76"/>
        <v>8</v>
      </c>
      <c r="L15" s="16">
        <f>SUMIFS(CZ_M!$F$16:$F118,CZ_M!$E$16:$E118,$E15,CZ_M!$C$16:$C118,L$1)</f>
        <v>3</v>
      </c>
      <c r="M15" s="16">
        <f>SUMIFS(CZ_M!$F$16:$F118,CZ_M!$E$16:$E118,$E15,CZ_M!$C$16:$C118,M$1)</f>
        <v>5</v>
      </c>
      <c r="N15" s="16">
        <f>SUMIFS(CZ_M!$F$16:$F118,CZ_M!$E$16:$E118,$E15,CZ_M!$C$16:$C118,N$1)</f>
        <v>0</v>
      </c>
      <c r="O15" s="16">
        <v>6.0</v>
      </c>
      <c r="P15" s="16">
        <v>0.0</v>
      </c>
      <c r="Q15" s="16">
        <v>6.0</v>
      </c>
      <c r="R15" s="16">
        <v>0.0</v>
      </c>
      <c r="S15" s="19">
        <f t="shared" si="63"/>
        <v>0.3333333333</v>
      </c>
      <c r="T15" s="16"/>
      <c r="U15" s="16"/>
      <c r="V15" s="16"/>
      <c r="W15" s="18">
        <f t="shared" si="64"/>
        <v>3.183797875</v>
      </c>
      <c r="X15" s="18">
        <f t="shared" si="65"/>
        <v>3.966441333</v>
      </c>
      <c r="Y15" s="19">
        <f t="shared" si="66"/>
        <v>-0.1973162824</v>
      </c>
      <c r="Z15" s="17">
        <f>SUMIFS(SPEND!I:I,SPEND!$B:$B,$B15,SPEND!$C:$C,$C15,SPEND!$D:$D,$D15)*$B$2</f>
        <v>10147.0028</v>
      </c>
      <c r="AA15" s="17">
        <f>SUMIFS(SPEND!J:J,SPEND!$B:$B,$B15,SPEND!$C:$C,$C15,SPEND!$D:$D,$D15)*$B$2</f>
        <v>8284.9472</v>
      </c>
      <c r="AB15" s="19">
        <f t="shared" si="67"/>
        <v>0.2247516556</v>
      </c>
      <c r="AC15" s="17">
        <f>SUMIFS(SPEND!AD:AD,SPEND!$B:$B,$B15,SPEND!$C:$C,$C15,SPEND!$D:$D,$D15)*$B$2</f>
        <v>576.9629</v>
      </c>
      <c r="AD15" s="17">
        <f>SUMIFS(SPEND!AE:AE,SPEND!$B:$B,$B15,SPEND!$C:$C,$C15,SPEND!$D:$D,$D15)*$B$2</f>
        <v>514.38</v>
      </c>
      <c r="AE15" s="19">
        <f t="shared" si="68"/>
        <v>0.1216666667</v>
      </c>
      <c r="AF15" s="18">
        <f t="shared" si="6"/>
        <v>2.51013856</v>
      </c>
      <c r="AG15" s="18">
        <f t="shared" si="7"/>
        <v>2.872516556</v>
      </c>
      <c r="AH15" s="19">
        <f t="shared" si="69"/>
        <v>-0.1261534925</v>
      </c>
      <c r="AI15" s="19">
        <f t="shared" si="70"/>
        <v>0.1216666667</v>
      </c>
      <c r="AJ15" s="19">
        <f t="shared" ref="AJ15:AK15" si="79">iferror(AC15/Z15,"-")</f>
        <v>0.05686042582</v>
      </c>
      <c r="AK15" s="19">
        <f t="shared" si="79"/>
        <v>0.06208609272</v>
      </c>
      <c r="AL15" s="19">
        <f t="shared" si="72"/>
        <v>-0.0841680748</v>
      </c>
      <c r="AM15" s="19">
        <f t="shared" ref="AM15:AN15" si="80">iferror(K15/AC15,"-")</f>
        <v>0.01386570956</v>
      </c>
      <c r="AN15" s="19">
        <f t="shared" si="80"/>
        <v>0.005832264085</v>
      </c>
      <c r="AO15" s="19">
        <f t="shared" si="74"/>
        <v>1.377414562</v>
      </c>
      <c r="AP15" s="97"/>
      <c r="AQ15" s="15"/>
    </row>
    <row r="16">
      <c r="A16" s="114" t="s">
        <v>67</v>
      </c>
      <c r="B16" s="53"/>
      <c r="C16" s="53"/>
      <c r="D16" s="53"/>
      <c r="E16" s="53" t="s">
        <v>322</v>
      </c>
      <c r="F16" s="54">
        <f>SUMIFS(SPEND!N:N,SPEND!$B:$B,$B16,SPEND!$C:$C,$C16,SPEND!$D:$D,$D16)*$B$2</f>
        <v>0</v>
      </c>
      <c r="G16" s="55"/>
      <c r="H16" s="54">
        <f>SUMIFS(SPEND!O:O,SPEND!$B:$B,$B16,SPEND!$C:$C,$C16,SPEND!$D:$D,$D16)*$B$2</f>
        <v>0</v>
      </c>
      <c r="I16" s="58" t="str">
        <f t="shared" si="62"/>
        <v>-</v>
      </c>
      <c r="J16" s="55"/>
      <c r="K16" s="55">
        <f t="shared" si="76"/>
        <v>1</v>
      </c>
      <c r="L16" s="55">
        <f>SUMIFS(CZ_M!$F$16:$F118,CZ_M!$E$16:$E118,$E16,CZ_M!$C$16:$C118,L$1)</f>
        <v>0</v>
      </c>
      <c r="M16" s="55">
        <f>SUMIFS(CZ_M!$F$16:$F118,CZ_M!$E$16:$E118,$E16,CZ_M!$C$16:$C118,M$1)</f>
        <v>1</v>
      </c>
      <c r="N16" s="55">
        <f>SUMIFS(CZ_M!$F$16:$F118,CZ_M!$E$16:$E118,$E16,CZ_M!$C$16:$C118,N$1)</f>
        <v>0</v>
      </c>
      <c r="O16" s="55">
        <v>0.0</v>
      </c>
      <c r="P16" s="55">
        <v>0.0</v>
      </c>
      <c r="Q16" s="55">
        <v>0.0</v>
      </c>
      <c r="R16" s="55">
        <v>0.0</v>
      </c>
      <c r="S16" s="58" t="str">
        <f t="shared" si="63"/>
        <v>-</v>
      </c>
      <c r="T16" s="55"/>
      <c r="U16" s="55"/>
      <c r="V16" s="55"/>
      <c r="W16" s="57">
        <f t="shared" si="64"/>
        <v>0</v>
      </c>
      <c r="X16" s="57" t="str">
        <f t="shared" si="65"/>
        <v>-</v>
      </c>
      <c r="Y16" s="58" t="str">
        <f t="shared" si="66"/>
        <v>-</v>
      </c>
      <c r="Z16" s="56">
        <f>SUMIFS(SPEND!I:I,SPEND!$B:$B,$B16,SPEND!$C:$C,$C16,SPEND!$D:$D,$D16)*$B$2</f>
        <v>0</v>
      </c>
      <c r="AA16" s="56">
        <f>SUMIFS(SPEND!J:J,SPEND!$B:$B,$B16,SPEND!$C:$C,$C16,SPEND!$D:$D,$D16)*$B$2</f>
        <v>0</v>
      </c>
      <c r="AB16" s="58" t="str">
        <f t="shared" si="67"/>
        <v>-</v>
      </c>
      <c r="AC16" s="56">
        <f>SUMIFS(SPEND!AD:AD,SPEND!$B:$B,$B16,SPEND!$C:$C,$C16,SPEND!$D:$D,$D16)*$B$2</f>
        <v>0</v>
      </c>
      <c r="AD16" s="56">
        <f>SUMIFS(SPEND!AE:AE,SPEND!$B:$B,$B16,SPEND!$C:$C,$C16,SPEND!$D:$D,$D16)*$B$2</f>
        <v>0</v>
      </c>
      <c r="AE16" s="58" t="str">
        <f t="shared" si="68"/>
        <v>-</v>
      </c>
      <c r="AF16" s="57" t="str">
        <f t="shared" si="6"/>
        <v>-</v>
      </c>
      <c r="AG16" s="57" t="str">
        <f t="shared" si="7"/>
        <v>-</v>
      </c>
      <c r="AH16" s="58" t="str">
        <f t="shared" si="69"/>
        <v>-</v>
      </c>
      <c r="AI16" s="58" t="str">
        <f t="shared" si="70"/>
        <v>-</v>
      </c>
      <c r="AJ16" s="58" t="str">
        <f t="shared" ref="AJ16:AK16" si="81">iferror(AC16/Z16,"-")</f>
        <v>-</v>
      </c>
      <c r="AK16" s="58" t="str">
        <f t="shared" si="81"/>
        <v>-</v>
      </c>
      <c r="AL16" s="58" t="str">
        <f t="shared" si="72"/>
        <v>-</v>
      </c>
      <c r="AM16" s="58" t="str">
        <f t="shared" ref="AM16:AN16" si="82">iferror(K16/AC16,"-")</f>
        <v>-</v>
      </c>
      <c r="AN16" s="58" t="str">
        <f t="shared" si="82"/>
        <v>-</v>
      </c>
      <c r="AO16" s="58" t="str">
        <f t="shared" si="74"/>
        <v>-</v>
      </c>
      <c r="AP16" s="115"/>
      <c r="AQ16" s="116"/>
    </row>
    <row r="17">
      <c r="A17" s="96"/>
      <c r="B17" s="41"/>
      <c r="C17" s="41"/>
      <c r="D17" s="41"/>
      <c r="E17" s="16"/>
      <c r="F17" s="16"/>
      <c r="G17" s="16"/>
      <c r="H17" s="16"/>
      <c r="I17" s="19"/>
      <c r="J17" s="16"/>
      <c r="K17" s="16"/>
      <c r="L17" s="16"/>
      <c r="M17" s="16"/>
      <c r="N17" s="16"/>
      <c r="O17" s="16"/>
      <c r="P17" s="16"/>
      <c r="Q17" s="16"/>
      <c r="R17" s="16"/>
      <c r="S17" s="19"/>
      <c r="T17" s="16"/>
      <c r="U17" s="16"/>
      <c r="V17" s="16"/>
      <c r="W17" s="18"/>
      <c r="X17" s="18"/>
      <c r="Y17" s="19"/>
      <c r="Z17" s="17"/>
      <c r="AA17" s="17"/>
      <c r="AB17" s="19"/>
      <c r="AC17" s="17"/>
      <c r="AD17" s="17"/>
      <c r="AE17" s="19"/>
      <c r="AF17" s="18" t="str">
        <f t="shared" si="6"/>
        <v>-</v>
      </c>
      <c r="AG17" s="18" t="str">
        <f t="shared" si="7"/>
        <v>-</v>
      </c>
      <c r="AH17" s="19"/>
      <c r="AI17" s="19"/>
      <c r="AJ17" s="19" t="str">
        <f t="shared" ref="AJ17:AK17" si="83">iferror(AC17/Z17,"-")</f>
        <v>-</v>
      </c>
      <c r="AK17" s="19" t="str">
        <f t="shared" si="83"/>
        <v>-</v>
      </c>
      <c r="AL17" s="19"/>
      <c r="AM17" s="19" t="str">
        <f t="shared" ref="AM17:AN17" si="84">iferror(K17/AC17,"-")</f>
        <v>-</v>
      </c>
      <c r="AN17" s="19" t="str">
        <f t="shared" si="84"/>
        <v>-</v>
      </c>
      <c r="AO17" s="19"/>
      <c r="AP17" s="97"/>
      <c r="AQ17" s="15"/>
    </row>
    <row r="18">
      <c r="A18" s="111" t="s">
        <v>323</v>
      </c>
      <c r="B18" s="99" t="s">
        <v>18</v>
      </c>
      <c r="C18" s="100"/>
      <c r="D18" s="100"/>
      <c r="E18" s="101"/>
      <c r="F18" s="102">
        <f>SUM(F19:F30)</f>
        <v>1279.588834</v>
      </c>
      <c r="G18" s="102">
        <f>'Итог'!F45</f>
        <v>1279.588834</v>
      </c>
      <c r="H18" s="102">
        <f>sum(H25:H30)</f>
        <v>668.651135</v>
      </c>
      <c r="I18" s="103">
        <f t="shared" ref="I18:I30" si="90">IFERROR(F18/H18-1,"-")</f>
        <v>0.9136867748</v>
      </c>
      <c r="J18" s="101">
        <f>'Итог'!I44</f>
        <v>846</v>
      </c>
      <c r="K18" s="101">
        <f t="shared" ref="K18:N18" si="85">SUM(K19:K34)</f>
        <v>846</v>
      </c>
      <c r="L18" s="101">
        <f t="shared" si="85"/>
        <v>353</v>
      </c>
      <c r="M18" s="101">
        <f t="shared" si="85"/>
        <v>61</v>
      </c>
      <c r="N18" s="101">
        <f t="shared" si="85"/>
        <v>432</v>
      </c>
      <c r="O18" s="101">
        <v>593.0</v>
      </c>
      <c r="P18" s="101">
        <v>193.0</v>
      </c>
      <c r="Q18" s="101">
        <v>39.0</v>
      </c>
      <c r="R18" s="101">
        <v>361.0</v>
      </c>
      <c r="S18" s="103">
        <f t="shared" ref="S18:S30" si="91">iferror(K18/O18-1,"-")</f>
        <v>0.4266441821</v>
      </c>
      <c r="T18" s="101"/>
      <c r="U18" s="101"/>
      <c r="V18" s="101"/>
      <c r="W18" s="105">
        <f t="shared" ref="W18:W30" si="92">IFERROR(F18/K18,"-")</f>
        <v>1.512516352</v>
      </c>
      <c r="X18" s="105">
        <f t="shared" ref="X18:X30" si="93">IFERROR(H18/O18,"-")</f>
        <v>1.127573583</v>
      </c>
      <c r="Y18" s="103">
        <f t="shared" ref="Y18:Y30" si="94">IFERROR(W18/X18-1,"-")</f>
        <v>0.3413903752</v>
      </c>
      <c r="Z18" s="106">
        <f t="shared" ref="Z18:AA18" si="86">SUM(Z19:Z34)</f>
        <v>895398.412</v>
      </c>
      <c r="AA18" s="106">
        <f t="shared" si="86"/>
        <v>497215.1394</v>
      </c>
      <c r="AB18" s="103">
        <f t="shared" ref="AB18:AB30" si="95">IFERROR(Z18/AA18-1,"-")</f>
        <v>0.8008269279</v>
      </c>
      <c r="AC18" s="106">
        <f t="shared" ref="AC18:AD18" si="87">SUM(AC19:AC34)</f>
        <v>25127.463</v>
      </c>
      <c r="AD18" s="106">
        <f t="shared" si="87"/>
        <v>14605.8201</v>
      </c>
      <c r="AE18" s="103">
        <f t="shared" ref="AE18:AE30" si="96">IFERROR(AC18/AD18-1,"-")</f>
        <v>0.7203733052</v>
      </c>
      <c r="AF18" s="105">
        <f t="shared" si="6"/>
        <v>1.429072039</v>
      </c>
      <c r="AG18" s="105">
        <f t="shared" si="7"/>
        <v>1.344792389</v>
      </c>
      <c r="AH18" s="103">
        <f t="shared" ref="AH18:AH30" si="97">IFERROR(AF18/AG18-1,"-")</f>
        <v>0.06267112354</v>
      </c>
      <c r="AI18" s="103">
        <f t="shared" ref="AI18:AI30" si="98">IFERROR(AC18/AD18-1,"-")</f>
        <v>0.7203733052</v>
      </c>
      <c r="AJ18" s="103">
        <f t="shared" ref="AJ18:AK18" si="88">iferror(AC18/Z18,"-")</f>
        <v>0.02806288537</v>
      </c>
      <c r="AK18" s="103">
        <f t="shared" si="88"/>
        <v>0.02937525216</v>
      </c>
      <c r="AL18" s="103">
        <f t="shared" ref="AL18:AL30" si="100">IFERROR(AJ18/AK18-1,"-")</f>
        <v>-0.04467593277</v>
      </c>
      <c r="AM18" s="103">
        <f t="shared" ref="AM18:AN18" si="89">iferror(K18/AC18,"-")</f>
        <v>0.03366834129</v>
      </c>
      <c r="AN18" s="103">
        <f t="shared" si="89"/>
        <v>0.02416844775</v>
      </c>
      <c r="AO18" s="103">
        <f t="shared" ref="AO18:AO30" si="102">IFERROR(AM18/AN18-1,"-")</f>
        <v>0.3930700734</v>
      </c>
      <c r="AP18" s="107" t="s">
        <v>324</v>
      </c>
      <c r="AQ18" s="108"/>
    </row>
    <row r="19">
      <c r="A19" s="117" t="str">
        <f t="shared" ref="A19:A30" si="103">D19</f>
        <v>XINDA MACHINERY CO1</v>
      </c>
      <c r="B19" s="118" t="s">
        <v>325</v>
      </c>
      <c r="C19" s="118" t="s">
        <v>326</v>
      </c>
      <c r="D19" s="118" t="s">
        <v>327</v>
      </c>
      <c r="E19" s="118" t="str">
        <f t="shared" ref="E19:E24" si="104">C19</f>
        <v>CN_EN-Machineryline-XINDA MACHINERY CO1</v>
      </c>
      <c r="F19" s="119">
        <f>SUMIFS(SPEND!N:N,SPEND!$B:$B,$B19,SPEND!$C:$C,$C19,SPEND!$D:$D,$D19)*$B$2</f>
        <v>105.722236</v>
      </c>
      <c r="G19" s="120"/>
      <c r="H19" s="119">
        <f>SUMIFS(SPEND!O:O,SPEND!$B:$B,$B19,SPEND!$C:$C,$C19,SPEND!$D:$D,$D19)*$B$2</f>
        <v>21.278186</v>
      </c>
      <c r="I19" s="121">
        <f t="shared" si="90"/>
        <v>3.968573731</v>
      </c>
      <c r="J19" s="120"/>
      <c r="K19" s="120">
        <f t="shared" ref="K19:K34" si="105">sum(L19:N19)</f>
        <v>82</v>
      </c>
      <c r="L19" s="120">
        <f>SUMIFS(CN_EN_M!$F$16:$F118,CN_EN_M!$E$16:$E118,$E19,CN_EN_M!$C$16:$C118,L$1)</f>
        <v>44</v>
      </c>
      <c r="M19" s="120">
        <f>SUMIFS(CN_EN_M!$F$16:$F118,CN_EN_M!$E$16:$E118,$E19,CN_EN_M!$C$16:$C118,M$1)</f>
        <v>5</v>
      </c>
      <c r="N19" s="120">
        <f>SUMIFS(CN_EN_M!$F$16:$F118,CN_EN_M!$E$16:$E118,$E19,CN_EN_M!$C$16:$C118,N$1)</f>
        <v>33</v>
      </c>
      <c r="O19" s="120">
        <v>17.0</v>
      </c>
      <c r="P19" s="120">
        <v>7.0</v>
      </c>
      <c r="Q19" s="120">
        <v>0.0</v>
      </c>
      <c r="R19" s="120">
        <v>10.0</v>
      </c>
      <c r="S19" s="121">
        <f t="shared" si="91"/>
        <v>3.823529412</v>
      </c>
      <c r="T19" s="120"/>
      <c r="U19" s="120"/>
      <c r="V19" s="120"/>
      <c r="W19" s="122">
        <f t="shared" si="92"/>
        <v>1.289295561</v>
      </c>
      <c r="X19" s="122">
        <f t="shared" si="93"/>
        <v>1.251658</v>
      </c>
      <c r="Y19" s="121">
        <f t="shared" si="94"/>
        <v>0.03007016372</v>
      </c>
      <c r="Z19" s="123">
        <f>SUMIFS(SPEND!I:I,SPEND!$B:$B,$B19,SPEND!$C:$C,$C19,SPEND!$D:$D,$D19)*$B$2</f>
        <v>51696.0473</v>
      </c>
      <c r="AA19" s="123">
        <f>SUMIFS(SPEND!J:J,SPEND!$B:$B,$B19,SPEND!$C:$C,$C19,SPEND!$D:$D,$D19)*$B$2</f>
        <v>9502.3132</v>
      </c>
      <c r="AB19" s="121">
        <f t="shared" si="95"/>
        <v>4.440364489</v>
      </c>
      <c r="AC19" s="123">
        <f>SUMIFS(SPEND!AD:AD,SPEND!$B:$B,$B19,SPEND!$C:$C,$C19,SPEND!$D:$D,$D19)*$B$2</f>
        <v>1682.0226</v>
      </c>
      <c r="AD19" s="123">
        <f>SUMIFS(SPEND!AE:AE,SPEND!$B:$B,$B19,SPEND!$C:$C,$C19,SPEND!$D:$D,$D19)*$B$2</f>
        <v>282.0517</v>
      </c>
      <c r="AE19" s="121">
        <f t="shared" si="96"/>
        <v>4.963525836</v>
      </c>
      <c r="AF19" s="122">
        <f t="shared" si="6"/>
        <v>2.045073879</v>
      </c>
      <c r="AG19" s="122">
        <f t="shared" si="7"/>
        <v>2.239263804</v>
      </c>
      <c r="AH19" s="121">
        <f t="shared" si="97"/>
        <v>-0.08672043195</v>
      </c>
      <c r="AI19" s="121">
        <f t="shared" si="98"/>
        <v>4.963525836</v>
      </c>
      <c r="AJ19" s="121">
        <f t="shared" ref="AJ19:AK19" si="99">iferror(AC19/Z19,"-")</f>
        <v>0.03253677385</v>
      </c>
      <c r="AK19" s="121">
        <f t="shared" si="99"/>
        <v>0.02968242512</v>
      </c>
      <c r="AL19" s="121">
        <f t="shared" si="100"/>
        <v>0.09616292209</v>
      </c>
      <c r="AM19" s="121">
        <f t="shared" ref="AM19:AN19" si="101">iferror(K19/AC19,"-")</f>
        <v>0.04875083129</v>
      </c>
      <c r="AN19" s="121">
        <f t="shared" si="101"/>
        <v>0.1559997688</v>
      </c>
      <c r="AO19" s="121">
        <f t="shared" si="102"/>
        <v>-0.6874942081</v>
      </c>
      <c r="AP19" s="124" t="s">
        <v>328</v>
      </c>
      <c r="AQ19" s="125"/>
    </row>
    <row r="20">
      <c r="A20" s="117" t="str">
        <f t="shared" si="103"/>
        <v>Zhongcheng Machinery Trading1</v>
      </c>
      <c r="B20" s="118" t="s">
        <v>325</v>
      </c>
      <c r="C20" s="118" t="s">
        <v>329</v>
      </c>
      <c r="D20" s="118" t="s">
        <v>330</v>
      </c>
      <c r="E20" s="118" t="str">
        <f t="shared" si="104"/>
        <v>CN_EN-Machineryline-Zhongcheng Machinery Trading1</v>
      </c>
      <c r="F20" s="119">
        <f>SUMIFS(SPEND!N:N,SPEND!$B:$B,$B20,SPEND!$C:$C,$C20,SPEND!$D:$D,$D20)*$B$2</f>
        <v>150.961957</v>
      </c>
      <c r="G20" s="120"/>
      <c r="H20" s="119">
        <f>SUMIFS(SPEND!O:O,SPEND!$B:$B,$B20,SPEND!$C:$C,$C20,SPEND!$D:$D,$D20)*$B$2</f>
        <v>20.978131</v>
      </c>
      <c r="I20" s="121">
        <f t="shared" si="90"/>
        <v>6.196158562</v>
      </c>
      <c r="J20" s="120"/>
      <c r="K20" s="120">
        <f t="shared" si="105"/>
        <v>171</v>
      </c>
      <c r="L20" s="120">
        <f>SUMIFS(CN_EN_M!$F$16:$F118,CN_EN_M!$E$16:$E118,$E20,CN_EN_M!$C$16:$C118,L$1)</f>
        <v>68</v>
      </c>
      <c r="M20" s="120">
        <f>SUMIFS(CN_EN_M!$F$16:$F118,CN_EN_M!$E$16:$E118,$E20,CN_EN_M!$C$16:$C118,M$1)</f>
        <v>12</v>
      </c>
      <c r="N20" s="120">
        <f>SUMIFS(CN_EN_M!$F$16:$F118,CN_EN_M!$E$16:$E118,$E20,CN_EN_M!$C$16:$C118,N$1)</f>
        <v>91</v>
      </c>
      <c r="O20" s="120">
        <v>36.0</v>
      </c>
      <c r="P20" s="120">
        <v>5.0</v>
      </c>
      <c r="Q20" s="120">
        <v>2.0</v>
      </c>
      <c r="R20" s="120">
        <v>29.0</v>
      </c>
      <c r="S20" s="121">
        <f t="shared" si="91"/>
        <v>3.75</v>
      </c>
      <c r="T20" s="120"/>
      <c r="U20" s="120"/>
      <c r="V20" s="120"/>
      <c r="W20" s="122">
        <f t="shared" si="92"/>
        <v>0.882818462</v>
      </c>
      <c r="X20" s="122">
        <f t="shared" si="93"/>
        <v>0.5827258611</v>
      </c>
      <c r="Y20" s="121">
        <f t="shared" si="94"/>
        <v>0.5149807498</v>
      </c>
      <c r="Z20" s="123">
        <f>SUMIFS(SPEND!I:I,SPEND!$B:$B,$B20,SPEND!$C:$C,$C20,SPEND!$D:$D,$D20)*$B$2</f>
        <v>72226.6677</v>
      </c>
      <c r="AA20" s="123">
        <f>SUMIFS(SPEND!J:J,SPEND!$B:$B,$B20,SPEND!$C:$C,$C20,SPEND!$D:$D,$D20)*$B$2</f>
        <v>9804.0828</v>
      </c>
      <c r="AB20" s="121">
        <f t="shared" si="95"/>
        <v>6.366998951</v>
      </c>
      <c r="AC20" s="123">
        <f>SUMIFS(SPEND!AD:AD,SPEND!$B:$B,$B20,SPEND!$C:$C,$C20,SPEND!$D:$D,$D20)*$B$2</f>
        <v>2375.5783</v>
      </c>
      <c r="AD20" s="123">
        <f>SUMIFS(SPEND!AE:AE,SPEND!$B:$B,$B20,SPEND!$C:$C,$C20,SPEND!$D:$D,$D20)*$B$2</f>
        <v>391.7861</v>
      </c>
      <c r="AE20" s="121">
        <f t="shared" si="96"/>
        <v>5.06345733</v>
      </c>
      <c r="AF20" s="122">
        <f t="shared" si="6"/>
        <v>2.090113829</v>
      </c>
      <c r="AG20" s="122">
        <f t="shared" si="7"/>
        <v>2.139734173</v>
      </c>
      <c r="AH20" s="121">
        <f t="shared" si="97"/>
        <v>-0.02318995704</v>
      </c>
      <c r="AI20" s="121">
        <f t="shared" si="98"/>
        <v>5.06345733</v>
      </c>
      <c r="AJ20" s="121">
        <f t="shared" ref="AJ20:AK20" si="106">iferror(AC20/Z20,"-")</f>
        <v>0.03289059811</v>
      </c>
      <c r="AK20" s="121">
        <f t="shared" si="106"/>
        <v>0.03996152501</v>
      </c>
      <c r="AL20" s="121">
        <f t="shared" si="100"/>
        <v>-0.1769433699</v>
      </c>
      <c r="AM20" s="121">
        <f t="shared" ref="AM20:AN20" si="107">iferror(K20/AC20,"-")</f>
        <v>0.07198247265</v>
      </c>
      <c r="AN20" s="121">
        <f t="shared" si="107"/>
        <v>0.1735640953</v>
      </c>
      <c r="AO20" s="121">
        <f t="shared" si="102"/>
        <v>-0.5852686437</v>
      </c>
      <c r="AP20" s="126"/>
      <c r="AQ20" s="125"/>
    </row>
    <row r="21">
      <c r="A21" s="117" t="str">
        <f t="shared" si="103"/>
        <v>Spark Machinery Trading Limited</v>
      </c>
      <c r="B21" s="118" t="s">
        <v>325</v>
      </c>
      <c r="C21" s="118" t="s">
        <v>331</v>
      </c>
      <c r="D21" s="118" t="s">
        <v>332</v>
      </c>
      <c r="E21" s="118" t="str">
        <f t="shared" si="104"/>
        <v>CN_EN-Machineryline-Spark Machinery Trading Limited</v>
      </c>
      <c r="F21" s="119">
        <f>SUMIFS(SPEND!N:N,SPEND!$B:$B,$B21,SPEND!$C:$C,$C21,SPEND!$D:$D,$D21)*$B$2</f>
        <v>86.390121</v>
      </c>
      <c r="G21" s="120"/>
      <c r="H21" s="119">
        <f>SUMIFS(SPEND!O:O,SPEND!$B:$B,$B21,SPEND!$C:$C,$C21,SPEND!$D:$D,$D21)*$B$2</f>
        <v>0</v>
      </c>
      <c r="I21" s="121" t="str">
        <f t="shared" si="90"/>
        <v>-</v>
      </c>
      <c r="J21" s="120"/>
      <c r="K21" s="120">
        <f t="shared" si="105"/>
        <v>39</v>
      </c>
      <c r="L21" s="120">
        <f>SUMIFS(CN_EN_M!$F$16:$F118,CN_EN_M!$E$16:$E118,$E21,CN_EN_M!$C$16:$C118,L$1)</f>
        <v>18</v>
      </c>
      <c r="M21" s="120">
        <f>SUMIFS(CN_EN_M!$F$16:$F118,CN_EN_M!$E$16:$E118,$E21,CN_EN_M!$C$16:$C118,M$1)</f>
        <v>3</v>
      </c>
      <c r="N21" s="120">
        <f>SUMIFS(CN_EN_M!$F$16:$F118,CN_EN_M!$E$16:$E118,$E21,CN_EN_M!$C$16:$C118,N$1)</f>
        <v>18</v>
      </c>
      <c r="O21" s="120">
        <v>0.0</v>
      </c>
      <c r="P21" s="120">
        <v>0.0</v>
      </c>
      <c r="Q21" s="120">
        <v>0.0</v>
      </c>
      <c r="R21" s="120">
        <v>0.0</v>
      </c>
      <c r="S21" s="121" t="str">
        <f t="shared" si="91"/>
        <v>-</v>
      </c>
      <c r="T21" s="120"/>
      <c r="U21" s="120"/>
      <c r="V21" s="120"/>
      <c r="W21" s="122">
        <f t="shared" si="92"/>
        <v>2.215131308</v>
      </c>
      <c r="X21" s="122" t="str">
        <f t="shared" si="93"/>
        <v>-</v>
      </c>
      <c r="Y21" s="121" t="str">
        <f t="shared" si="94"/>
        <v>-</v>
      </c>
      <c r="Z21" s="123">
        <f>SUMIFS(SPEND!I:I,SPEND!$B:$B,$B21,SPEND!$C:$C,$C21,SPEND!$D:$D,$D21)*$B$2</f>
        <v>37413.4293</v>
      </c>
      <c r="AA21" s="123">
        <f>SUMIFS(SPEND!J:J,SPEND!$B:$B,$B21,SPEND!$C:$C,$C21,SPEND!$D:$D,$D21)*$B$2</f>
        <v>0</v>
      </c>
      <c r="AB21" s="121" t="str">
        <f t="shared" si="95"/>
        <v>-</v>
      </c>
      <c r="AC21" s="123">
        <f>SUMIFS(SPEND!AD:AD,SPEND!$B:$B,$B21,SPEND!$C:$C,$C21,SPEND!$D:$D,$D21)*$B$2</f>
        <v>937.0289</v>
      </c>
      <c r="AD21" s="123">
        <f>SUMIFS(SPEND!AE:AE,SPEND!$B:$B,$B21,SPEND!$C:$C,$C21,SPEND!$D:$D,$D21)*$B$2</f>
        <v>0</v>
      </c>
      <c r="AE21" s="121" t="str">
        <f t="shared" si="96"/>
        <v>-</v>
      </c>
      <c r="AF21" s="122">
        <f t="shared" si="6"/>
        <v>2.309067162</v>
      </c>
      <c r="AG21" s="122" t="str">
        <f t="shared" si="7"/>
        <v>-</v>
      </c>
      <c r="AH21" s="121" t="str">
        <f t="shared" si="97"/>
        <v>-</v>
      </c>
      <c r="AI21" s="121" t="str">
        <f t="shared" si="98"/>
        <v>-</v>
      </c>
      <c r="AJ21" s="121">
        <f t="shared" ref="AJ21:AK21" si="108">iferror(AC21/Z21,"-")</f>
        <v>0.02504525561</v>
      </c>
      <c r="AK21" s="121" t="str">
        <f t="shared" si="108"/>
        <v>-</v>
      </c>
      <c r="AL21" s="121" t="str">
        <f t="shared" si="100"/>
        <v>-</v>
      </c>
      <c r="AM21" s="121">
        <f t="shared" ref="AM21:AN21" si="109">iferror(K21/AC21,"-")</f>
        <v>0.04162091479</v>
      </c>
      <c r="AN21" s="121" t="str">
        <f t="shared" si="109"/>
        <v>-</v>
      </c>
      <c r="AO21" s="121" t="str">
        <f t="shared" si="102"/>
        <v>-</v>
      </c>
      <c r="AP21" s="126"/>
      <c r="AQ21" s="125"/>
    </row>
    <row r="22">
      <c r="A22" s="117" t="str">
        <f t="shared" si="103"/>
        <v>XCMG E-commerce Inc.</v>
      </c>
      <c r="B22" s="118" t="s">
        <v>325</v>
      </c>
      <c r="C22" s="118" t="s">
        <v>333</v>
      </c>
      <c r="D22" s="118" t="s">
        <v>334</v>
      </c>
      <c r="E22" s="118" t="str">
        <f t="shared" si="104"/>
        <v>CN_EN-Machineryline-XCMG E-commerce Inc.</v>
      </c>
      <c r="F22" s="119">
        <f>SUMIFS(SPEND!N:N,SPEND!$B:$B,$B22,SPEND!$C:$C,$C22,SPEND!$D:$D,$D22)*$B$2</f>
        <v>86.261526</v>
      </c>
      <c r="G22" s="120"/>
      <c r="H22" s="119">
        <f>SUMIFS(SPEND!O:O,SPEND!$B:$B,$B22,SPEND!$C:$C,$C22,SPEND!$D:$D,$D22)*$B$2</f>
        <v>0</v>
      </c>
      <c r="I22" s="121" t="str">
        <f t="shared" si="90"/>
        <v>-</v>
      </c>
      <c r="J22" s="120"/>
      <c r="K22" s="120">
        <f t="shared" si="105"/>
        <v>42</v>
      </c>
      <c r="L22" s="120">
        <f>SUMIFS(CN_EN_M!$F$16:$F118,CN_EN_M!$E$16:$E118,$E22,CN_EN_M!$C$16:$C118,L$1)</f>
        <v>20</v>
      </c>
      <c r="M22" s="120">
        <f>SUMIFS(CN_EN_M!$F$16:$F118,CN_EN_M!$E$16:$E118,$E22,CN_EN_M!$C$16:$C118,M$1)</f>
        <v>1</v>
      </c>
      <c r="N22" s="120">
        <f>SUMIFS(CN_EN_M!$F$16:$F118,CN_EN_M!$E$16:$E118,$E22,CN_EN_M!$C$16:$C118,N$1)</f>
        <v>21</v>
      </c>
      <c r="O22" s="120">
        <v>0.0</v>
      </c>
      <c r="P22" s="120">
        <v>0.0</v>
      </c>
      <c r="Q22" s="120">
        <v>0.0</v>
      </c>
      <c r="R22" s="120">
        <v>0.0</v>
      </c>
      <c r="S22" s="121" t="str">
        <f t="shared" si="91"/>
        <v>-</v>
      </c>
      <c r="T22" s="120"/>
      <c r="U22" s="120"/>
      <c r="V22" s="120"/>
      <c r="W22" s="122">
        <f t="shared" si="92"/>
        <v>2.053845857</v>
      </c>
      <c r="X22" s="122" t="str">
        <f t="shared" si="93"/>
        <v>-</v>
      </c>
      <c r="Y22" s="121" t="str">
        <f t="shared" si="94"/>
        <v>-</v>
      </c>
      <c r="Z22" s="123">
        <f>SUMIFS(SPEND!I:I,SPEND!$B:$B,$B22,SPEND!$C:$C,$C22,SPEND!$D:$D,$D22)*$B$2</f>
        <v>35591.6668</v>
      </c>
      <c r="AA22" s="123">
        <f>SUMIFS(SPEND!J:J,SPEND!$B:$B,$B22,SPEND!$C:$C,$C22,SPEND!$D:$D,$D22)*$B$2</f>
        <v>0</v>
      </c>
      <c r="AB22" s="121" t="str">
        <f t="shared" si="95"/>
        <v>-</v>
      </c>
      <c r="AC22" s="123">
        <f>SUMIFS(SPEND!AD:AD,SPEND!$B:$B,$B22,SPEND!$C:$C,$C22,SPEND!$D:$D,$D22)*$B$2</f>
        <v>937.8862</v>
      </c>
      <c r="AD22" s="123">
        <f>SUMIFS(SPEND!AE:AE,SPEND!$B:$B,$B22,SPEND!$C:$C,$C22,SPEND!$D:$D,$D22)*$B$2</f>
        <v>0</v>
      </c>
      <c r="AE22" s="121" t="str">
        <f t="shared" si="96"/>
        <v>-</v>
      </c>
      <c r="AF22" s="122">
        <f t="shared" si="6"/>
        <v>2.423643896</v>
      </c>
      <c r="AG22" s="122" t="str">
        <f t="shared" si="7"/>
        <v>-</v>
      </c>
      <c r="AH22" s="121" t="str">
        <f t="shared" si="97"/>
        <v>-</v>
      </c>
      <c r="AI22" s="121" t="str">
        <f t="shared" si="98"/>
        <v>-</v>
      </c>
      <c r="AJ22" s="121">
        <f t="shared" ref="AJ22:AK22" si="110">iferror(AC22/Z22,"-")</f>
        <v>0.02635128625</v>
      </c>
      <c r="AK22" s="121" t="str">
        <f t="shared" si="110"/>
        <v>-</v>
      </c>
      <c r="AL22" s="121" t="str">
        <f t="shared" si="100"/>
        <v>-</v>
      </c>
      <c r="AM22" s="121">
        <f t="shared" ref="AM22:AN22" si="111">iferror(K22/AC22,"-")</f>
        <v>0.04478155239</v>
      </c>
      <c r="AN22" s="121" t="str">
        <f t="shared" si="111"/>
        <v>-</v>
      </c>
      <c r="AO22" s="121" t="str">
        <f t="shared" si="102"/>
        <v>-</v>
      </c>
      <c r="AP22" s="126"/>
      <c r="AQ22" s="125"/>
    </row>
    <row r="23">
      <c r="A23" s="117" t="str">
        <f t="shared" si="103"/>
        <v>mix1</v>
      </c>
      <c r="B23" s="118" t="s">
        <v>325</v>
      </c>
      <c r="C23" s="118" t="s">
        <v>335</v>
      </c>
      <c r="D23" s="118" t="s">
        <v>336</v>
      </c>
      <c r="E23" s="118" t="str">
        <f t="shared" si="104"/>
        <v>CN_EN-Machineryline-mix1</v>
      </c>
      <c r="F23" s="119">
        <f>SUMIFS(SPEND!N:N,SPEND!$B:$B,$B23,SPEND!$C:$C,$C23,SPEND!$D:$D,$D23)*$B$2</f>
        <v>86.167223</v>
      </c>
      <c r="G23" s="120"/>
      <c r="H23" s="119">
        <f>SUMIFS(SPEND!O:O,SPEND!$B:$B,$B23,SPEND!$C:$C,$C23,SPEND!$D:$D,$D23)*$B$2</f>
        <v>0</v>
      </c>
      <c r="I23" s="121" t="str">
        <f t="shared" si="90"/>
        <v>-</v>
      </c>
      <c r="J23" s="120"/>
      <c r="K23" s="120">
        <f t="shared" si="105"/>
        <v>57</v>
      </c>
      <c r="L23" s="120">
        <f>SUMIFS(CN_EN_M!$F$16:$F118,CN_EN_M!$E$16:$E118,$E23,CN_EN_M!$C$16:$C118,L$1)</f>
        <v>24</v>
      </c>
      <c r="M23" s="120">
        <f>SUMIFS(CN_EN_M!$F$16:$F118,CN_EN_M!$E$16:$E118,$E23,CN_EN_M!$C$16:$C118,M$1)</f>
        <v>4</v>
      </c>
      <c r="N23" s="120">
        <f>SUMIFS(CN_EN_M!$F$16:$F118,CN_EN_M!$E$16:$E118,$E23,CN_EN_M!$C$16:$C118,N$1)</f>
        <v>29</v>
      </c>
      <c r="O23" s="120">
        <v>0.0</v>
      </c>
      <c r="P23" s="120">
        <v>0.0</v>
      </c>
      <c r="Q23" s="120">
        <v>0.0</v>
      </c>
      <c r="R23" s="120">
        <v>0.0</v>
      </c>
      <c r="S23" s="121" t="str">
        <f t="shared" si="91"/>
        <v>-</v>
      </c>
      <c r="T23" s="120"/>
      <c r="U23" s="120"/>
      <c r="V23" s="120"/>
      <c r="W23" s="122">
        <f t="shared" si="92"/>
        <v>1.511705667</v>
      </c>
      <c r="X23" s="122" t="str">
        <f t="shared" si="93"/>
        <v>-</v>
      </c>
      <c r="Y23" s="121" t="str">
        <f t="shared" si="94"/>
        <v>-</v>
      </c>
      <c r="Z23" s="123">
        <f>SUMIFS(SPEND!I:I,SPEND!$B:$B,$B23,SPEND!$C:$C,$C23,SPEND!$D:$D,$D23)*$B$2</f>
        <v>41275.5658</v>
      </c>
      <c r="AA23" s="123">
        <f>SUMIFS(SPEND!J:J,SPEND!$B:$B,$B23,SPEND!$C:$C,$C23,SPEND!$D:$D,$D23)*$B$2</f>
        <v>0</v>
      </c>
      <c r="AB23" s="121" t="str">
        <f t="shared" si="95"/>
        <v>-</v>
      </c>
      <c r="AC23" s="123">
        <f>SUMIFS(SPEND!AD:AD,SPEND!$B:$B,$B23,SPEND!$C:$C,$C23,SPEND!$D:$D,$D23)*$B$2</f>
        <v>1171.9291</v>
      </c>
      <c r="AD23" s="123">
        <f>SUMIFS(SPEND!AE:AE,SPEND!$B:$B,$B23,SPEND!$C:$C,$C23,SPEND!$D:$D,$D23)*$B$2</f>
        <v>0</v>
      </c>
      <c r="AE23" s="121" t="str">
        <f t="shared" si="96"/>
        <v>-</v>
      </c>
      <c r="AF23" s="122">
        <f t="shared" si="6"/>
        <v>2.087608524</v>
      </c>
      <c r="AG23" s="122" t="str">
        <f t="shared" si="7"/>
        <v>-</v>
      </c>
      <c r="AH23" s="121" t="str">
        <f t="shared" si="97"/>
        <v>-</v>
      </c>
      <c r="AI23" s="121" t="str">
        <f t="shared" si="98"/>
        <v>-</v>
      </c>
      <c r="AJ23" s="121">
        <f t="shared" ref="AJ23:AK23" si="112">iferror(AC23/Z23,"-")</f>
        <v>0.02839280522</v>
      </c>
      <c r="AK23" s="121" t="str">
        <f t="shared" si="112"/>
        <v>-</v>
      </c>
      <c r="AL23" s="121" t="str">
        <f t="shared" si="100"/>
        <v>-</v>
      </c>
      <c r="AM23" s="121">
        <f t="shared" ref="AM23:AN23" si="113">iferror(K23/AC23,"-")</f>
        <v>0.04863775462</v>
      </c>
      <c r="AN23" s="121" t="str">
        <f t="shared" si="113"/>
        <v>-</v>
      </c>
      <c r="AO23" s="121" t="str">
        <f t="shared" si="102"/>
        <v>-</v>
      </c>
      <c r="AP23" s="126"/>
      <c r="AQ23" s="125"/>
    </row>
    <row r="24">
      <c r="A24" s="117" t="str">
        <f t="shared" si="103"/>
        <v>mix2</v>
      </c>
      <c r="B24" s="118" t="s">
        <v>325</v>
      </c>
      <c r="C24" s="118" t="s">
        <v>337</v>
      </c>
      <c r="D24" s="118" t="s">
        <v>338</v>
      </c>
      <c r="E24" s="118" t="str">
        <f t="shared" si="104"/>
        <v>CN_EN-Machineryline-mix2</v>
      </c>
      <c r="F24" s="119">
        <f>SUMIFS(SPEND!N:N,SPEND!$B:$B,$B24,SPEND!$C:$C,$C24,SPEND!$D:$D,$D24)*$B$2</f>
        <v>87.041669</v>
      </c>
      <c r="G24" s="120"/>
      <c r="H24" s="119">
        <f>SUMIFS(SPEND!O:O,SPEND!$B:$B,$B24,SPEND!$C:$C,$C24,SPEND!$D:$D,$D24)*$B$2</f>
        <v>0</v>
      </c>
      <c r="I24" s="121" t="str">
        <f t="shared" si="90"/>
        <v>-</v>
      </c>
      <c r="J24" s="120"/>
      <c r="K24" s="120">
        <f t="shared" si="105"/>
        <v>66</v>
      </c>
      <c r="L24" s="120">
        <f>SUMIFS(CN_EN_M!$F$16:$F118,CN_EN_M!$E$16:$E118,$E24,CN_EN_M!$C$16:$C118,L$1)</f>
        <v>40</v>
      </c>
      <c r="M24" s="120">
        <f>SUMIFS(CN_EN_M!$F$16:$F118,CN_EN_M!$E$16:$E118,$E24,CN_EN_M!$C$16:$C118,M$1)</f>
        <v>2</v>
      </c>
      <c r="N24" s="120">
        <f>SUMIFS(CN_EN_M!$F$16:$F118,CN_EN_M!$E$16:$E118,$E24,CN_EN_M!$C$16:$C118,N$1)</f>
        <v>24</v>
      </c>
      <c r="O24" s="120">
        <v>0.0</v>
      </c>
      <c r="P24" s="120">
        <v>0.0</v>
      </c>
      <c r="Q24" s="120">
        <v>0.0</v>
      </c>
      <c r="R24" s="120">
        <v>0.0</v>
      </c>
      <c r="S24" s="121" t="str">
        <f t="shared" si="91"/>
        <v>-</v>
      </c>
      <c r="T24" s="120"/>
      <c r="U24" s="120"/>
      <c r="V24" s="120"/>
      <c r="W24" s="122">
        <f t="shared" si="92"/>
        <v>1.318813167</v>
      </c>
      <c r="X24" s="122" t="str">
        <f t="shared" si="93"/>
        <v>-</v>
      </c>
      <c r="Y24" s="121" t="str">
        <f t="shared" si="94"/>
        <v>-</v>
      </c>
      <c r="Z24" s="123">
        <f>SUMIFS(SPEND!I:I,SPEND!$B:$B,$B24,SPEND!$C:$C,$C24,SPEND!$D:$D,$D24)*$B$2</f>
        <v>36467.8274</v>
      </c>
      <c r="AA24" s="123">
        <f>SUMIFS(SPEND!J:J,SPEND!$B:$B,$B24,SPEND!$C:$C,$C24,SPEND!$D:$D,$D24)*$B$2</f>
        <v>0</v>
      </c>
      <c r="AB24" s="121" t="str">
        <f t="shared" si="95"/>
        <v>-</v>
      </c>
      <c r="AC24" s="123">
        <f>SUMIFS(SPEND!AD:AD,SPEND!$B:$B,$B24,SPEND!$C:$C,$C24,SPEND!$D:$D,$D24)*$B$2</f>
        <v>1147.9247</v>
      </c>
      <c r="AD24" s="123">
        <f>SUMIFS(SPEND!AE:AE,SPEND!$B:$B,$B24,SPEND!$C:$C,$C24,SPEND!$D:$D,$D24)*$B$2</f>
        <v>0</v>
      </c>
      <c r="AE24" s="121" t="str">
        <f t="shared" si="96"/>
        <v>-</v>
      </c>
      <c r="AF24" s="122">
        <f t="shared" si="6"/>
        <v>2.38680709</v>
      </c>
      <c r="AG24" s="122" t="str">
        <f t="shared" si="7"/>
        <v>-</v>
      </c>
      <c r="AH24" s="121" t="str">
        <f t="shared" si="97"/>
        <v>-</v>
      </c>
      <c r="AI24" s="121" t="str">
        <f t="shared" si="98"/>
        <v>-</v>
      </c>
      <c r="AJ24" s="121">
        <f t="shared" ref="AJ24:AK24" si="114">iferror(AC24/Z24,"-")</f>
        <v>0.03147773755</v>
      </c>
      <c r="AK24" s="121" t="str">
        <f t="shared" si="114"/>
        <v>-</v>
      </c>
      <c r="AL24" s="121" t="str">
        <f t="shared" si="100"/>
        <v>-</v>
      </c>
      <c r="AM24" s="121">
        <f t="shared" ref="AM24:AN24" si="115">iferror(K24/AC24,"-")</f>
        <v>0.05749506043</v>
      </c>
      <c r="AN24" s="121" t="str">
        <f t="shared" si="115"/>
        <v>-</v>
      </c>
      <c r="AO24" s="121" t="str">
        <f t="shared" si="102"/>
        <v>-</v>
      </c>
      <c r="AP24" s="126"/>
      <c r="AQ24" s="125"/>
    </row>
    <row r="25">
      <c r="A25" s="109" t="str">
        <f t="shared" si="103"/>
        <v>XINDA MACHINERY CO</v>
      </c>
      <c r="B25" s="30" t="s">
        <v>339</v>
      </c>
      <c r="C25" s="30" t="s">
        <v>340</v>
      </c>
      <c r="D25" s="30" t="s">
        <v>341</v>
      </c>
      <c r="E25" s="30" t="s">
        <v>340</v>
      </c>
      <c r="F25" s="32">
        <f>SUMIFS(SPEND!N:N,SPEND!$B:$B,$B25,SPEND!$C:$C,$C25,SPEND!$D:$D,$D25)*$B$2</f>
        <v>0</v>
      </c>
      <c r="G25" s="16"/>
      <c r="H25" s="32">
        <f>SUMIFS(SPEND!O:O,SPEND!$B:$B,$B25,SPEND!$C:$C,$C25,SPEND!$D:$D,$D25)*$B$2</f>
        <v>57.790593</v>
      </c>
      <c r="I25" s="19">
        <f t="shared" si="90"/>
        <v>-1</v>
      </c>
      <c r="J25" s="16"/>
      <c r="K25" s="16">
        <f t="shared" si="105"/>
        <v>0</v>
      </c>
      <c r="L25" s="16">
        <f>SUMIFS(CN_EN_M!$F$16:$F118,CN_EN_M!$E$16:$E118,$E25,CN_EN_M!$C$16:$C118,L$1)</f>
        <v>0</v>
      </c>
      <c r="M25" s="16">
        <f>SUMIFS(CN_EN_M!$F$16:$F118,CN_EN_M!$E$16:$E118,$E25,CN_EN_M!$C$16:$C118,M$1)</f>
        <v>0</v>
      </c>
      <c r="N25" s="16">
        <f>SUMIFS(CN_EN_M!$F$16:$F118,CN_EN_M!$E$16:$E118,$E25,CN_EN_M!$C$16:$C118,N$1)</f>
        <v>0</v>
      </c>
      <c r="O25" s="16">
        <v>25.0</v>
      </c>
      <c r="P25" s="16">
        <v>8.0</v>
      </c>
      <c r="Q25" s="16">
        <v>3.0</v>
      </c>
      <c r="R25" s="16">
        <v>14.0</v>
      </c>
      <c r="S25" s="19">
        <f t="shared" si="91"/>
        <v>-1</v>
      </c>
      <c r="T25" s="16"/>
      <c r="U25" s="16"/>
      <c r="V25" s="16"/>
      <c r="W25" s="18" t="str">
        <f t="shared" si="92"/>
        <v>-</v>
      </c>
      <c r="X25" s="18">
        <f t="shared" si="93"/>
        <v>2.31162372</v>
      </c>
      <c r="Y25" s="19" t="str">
        <f t="shared" si="94"/>
        <v>-</v>
      </c>
      <c r="Z25" s="17">
        <f>SUMIFS(SPEND!I:I,SPEND!$B:$B,$B25,SPEND!$C:$C,$C25,SPEND!$D:$D,$D25)*$B$2</f>
        <v>0</v>
      </c>
      <c r="AA25" s="17">
        <f>SUMIFS(SPEND!J:J,SPEND!$B:$B,$B25,SPEND!$C:$C,$C25,SPEND!$D:$D,$D25)*$B$2</f>
        <v>58672.7547</v>
      </c>
      <c r="AB25" s="19">
        <f t="shared" si="95"/>
        <v>-1</v>
      </c>
      <c r="AC25" s="17">
        <f>SUMIFS(SPEND!AD:AD,SPEND!$B:$B,$B25,SPEND!$C:$C,$C25,SPEND!$D:$D,$D25)*$B$2</f>
        <v>0</v>
      </c>
      <c r="AD25" s="17">
        <f>SUMIFS(SPEND!AE:AE,SPEND!$B:$B,$B25,SPEND!$C:$C,$C25,SPEND!$D:$D,$D25)*$B$2</f>
        <v>1504.5615</v>
      </c>
      <c r="AE25" s="19">
        <f t="shared" si="96"/>
        <v>-1</v>
      </c>
      <c r="AF25" s="18" t="str">
        <f t="shared" si="6"/>
        <v>-</v>
      </c>
      <c r="AG25" s="18">
        <f t="shared" si="7"/>
        <v>0.9849647131</v>
      </c>
      <c r="AH25" s="19" t="str">
        <f t="shared" si="97"/>
        <v>-</v>
      </c>
      <c r="AI25" s="19">
        <f t="shared" si="98"/>
        <v>-1</v>
      </c>
      <c r="AJ25" s="19" t="str">
        <f t="shared" ref="AJ25:AK25" si="116">iferror(AC25/Z25,"-")</f>
        <v>-</v>
      </c>
      <c r="AK25" s="19">
        <f t="shared" si="116"/>
        <v>0.02564327357</v>
      </c>
      <c r="AL25" s="19" t="str">
        <f t="shared" si="100"/>
        <v>-</v>
      </c>
      <c r="AM25" s="19" t="str">
        <f t="shared" ref="AM25:AN25" si="117">iferror(K25/AC25,"-")</f>
        <v>-</v>
      </c>
      <c r="AN25" s="19">
        <f t="shared" si="117"/>
        <v>0</v>
      </c>
      <c r="AO25" s="19" t="str">
        <f t="shared" si="102"/>
        <v>-</v>
      </c>
      <c r="AP25" s="97"/>
      <c r="AQ25" s="15"/>
    </row>
    <row r="26">
      <c r="A26" s="109" t="str">
        <f t="shared" si="103"/>
        <v>Zhongcheng Machinery Trading</v>
      </c>
      <c r="B26" s="30" t="s">
        <v>339</v>
      </c>
      <c r="C26" s="30" t="s">
        <v>342</v>
      </c>
      <c r="D26" s="30" t="s">
        <v>343</v>
      </c>
      <c r="E26" s="30" t="s">
        <v>342</v>
      </c>
      <c r="F26" s="32">
        <f>SUMIFS(SPEND!N:N,SPEND!$B:$B,$B26,SPEND!$C:$C,$C26,SPEND!$D:$D,$D26)*$B$2</f>
        <v>0</v>
      </c>
      <c r="G26" s="16"/>
      <c r="H26" s="32">
        <f>SUMIFS(SPEND!O:O,SPEND!$B:$B,$B26,SPEND!$C:$C,$C26,SPEND!$D:$D,$D26)*$B$2</f>
        <v>83.269549</v>
      </c>
      <c r="I26" s="19">
        <f t="shared" si="90"/>
        <v>-1</v>
      </c>
      <c r="J26" s="16"/>
      <c r="K26" s="16">
        <f t="shared" si="105"/>
        <v>0</v>
      </c>
      <c r="L26" s="16">
        <f>SUMIFS(CN_EN_M!$F$16:$F118,CN_EN_M!$E$16:$E118,$E26,CN_EN_M!$C$16:$C118,L$1)</f>
        <v>0</v>
      </c>
      <c r="M26" s="16">
        <f>SUMIFS(CN_EN_M!$F$16:$F118,CN_EN_M!$E$16:$E118,$E26,CN_EN_M!$C$16:$C118,M$1)</f>
        <v>0</v>
      </c>
      <c r="N26" s="16">
        <f>SUMIFS(CN_EN_M!$F$16:$F118,CN_EN_M!$E$16:$E118,$E26,CN_EN_M!$C$16:$C118,N$1)</f>
        <v>0</v>
      </c>
      <c r="O26" s="16">
        <v>78.0</v>
      </c>
      <c r="P26" s="16">
        <v>21.0</v>
      </c>
      <c r="Q26" s="16">
        <v>7.0</v>
      </c>
      <c r="R26" s="16">
        <v>50.0</v>
      </c>
      <c r="S26" s="19">
        <f t="shared" si="91"/>
        <v>-1</v>
      </c>
      <c r="T26" s="16"/>
      <c r="U26" s="16"/>
      <c r="V26" s="16"/>
      <c r="W26" s="18" t="str">
        <f t="shared" si="92"/>
        <v>-</v>
      </c>
      <c r="X26" s="18">
        <f t="shared" si="93"/>
        <v>1.067558321</v>
      </c>
      <c r="Y26" s="19" t="str">
        <f t="shared" si="94"/>
        <v>-</v>
      </c>
      <c r="Z26" s="17">
        <f>SUMIFS(SPEND!I:I,SPEND!$B:$B,$B26,SPEND!$C:$C,$C26,SPEND!$D:$D,$D26)*$B$2</f>
        <v>0</v>
      </c>
      <c r="AA26" s="17">
        <f>SUMIFS(SPEND!J:J,SPEND!$B:$B,$B26,SPEND!$C:$C,$C26,SPEND!$D:$D,$D26)*$B$2</f>
        <v>75214.3582</v>
      </c>
      <c r="AB26" s="19">
        <f t="shared" si="95"/>
        <v>-1</v>
      </c>
      <c r="AC26" s="17">
        <f>SUMIFS(SPEND!AD:AD,SPEND!$B:$B,$B26,SPEND!$C:$C,$C26,SPEND!$D:$D,$D26)*$B$2</f>
        <v>0</v>
      </c>
      <c r="AD26" s="17">
        <f>SUMIFS(SPEND!AE:AE,SPEND!$B:$B,$B26,SPEND!$C:$C,$C26,SPEND!$D:$D,$D26)*$B$2</f>
        <v>2264.9866</v>
      </c>
      <c r="AE26" s="19">
        <f t="shared" si="96"/>
        <v>-1</v>
      </c>
      <c r="AF26" s="18" t="str">
        <f t="shared" si="6"/>
        <v>-</v>
      </c>
      <c r="AG26" s="18">
        <f t="shared" si="7"/>
        <v>1.107096451</v>
      </c>
      <c r="AH26" s="19" t="str">
        <f t="shared" si="97"/>
        <v>-</v>
      </c>
      <c r="AI26" s="19">
        <f t="shared" si="98"/>
        <v>-1</v>
      </c>
      <c r="AJ26" s="19" t="str">
        <f t="shared" ref="AJ26:AK26" si="118">iferror(AC26/Z26,"-")</f>
        <v>-</v>
      </c>
      <c r="AK26" s="19">
        <f t="shared" si="118"/>
        <v>0.03011375294</v>
      </c>
      <c r="AL26" s="19" t="str">
        <f t="shared" si="100"/>
        <v>-</v>
      </c>
      <c r="AM26" s="19" t="str">
        <f t="shared" ref="AM26:AN26" si="119">iferror(K26/AC26,"-")</f>
        <v>-</v>
      </c>
      <c r="AN26" s="19">
        <f t="shared" si="119"/>
        <v>0</v>
      </c>
      <c r="AO26" s="19" t="str">
        <f t="shared" si="102"/>
        <v>-</v>
      </c>
      <c r="AP26" s="97"/>
      <c r="AQ26" s="15"/>
    </row>
    <row r="27">
      <c r="A27" s="109" t="str">
        <f t="shared" si="103"/>
        <v>CN_EN-Mach-interests</v>
      </c>
      <c r="B27" s="30" t="s">
        <v>339</v>
      </c>
      <c r="C27" s="30" t="s">
        <v>344</v>
      </c>
      <c r="D27" s="30" t="s">
        <v>345</v>
      </c>
      <c r="E27" s="30" t="s">
        <v>345</v>
      </c>
      <c r="F27" s="32">
        <f>SUMIFS(SPEND!N:N,SPEND!$B:$B,$B27,SPEND!$C:$C,$C27,SPEND!$D:$D,$D27)*$B$2</f>
        <v>499.685878</v>
      </c>
      <c r="G27" s="16"/>
      <c r="H27" s="32">
        <f>SUMIFS(SPEND!O:O,SPEND!$B:$B,$B27,SPEND!$C:$C,$C27,SPEND!$D:$D,$D27)*$B$2</f>
        <v>436.399992</v>
      </c>
      <c r="I27" s="19">
        <f t="shared" si="90"/>
        <v>0.1450180732</v>
      </c>
      <c r="J27" s="16"/>
      <c r="K27" s="16">
        <f t="shared" si="105"/>
        <v>244</v>
      </c>
      <c r="L27" s="16">
        <f>SUMIFS(CN_EN_M!$F$16:$F118,CN_EN_M!$E$16:$E118,$E27,CN_EN_M!$C$16:$C118,L$1)</f>
        <v>80</v>
      </c>
      <c r="M27" s="16">
        <f>SUMIFS(CN_EN_M!$F$16:$F118,CN_EN_M!$E$16:$E118,$E27,CN_EN_M!$C$16:$C118,M$1)</f>
        <v>22</v>
      </c>
      <c r="N27" s="16">
        <f>SUMIFS(CN_EN_M!$F$16:$F118,CN_EN_M!$E$16:$E118,$E27,CN_EN_M!$C$16:$C118,N$1)</f>
        <v>142</v>
      </c>
      <c r="O27" s="16">
        <v>301.0</v>
      </c>
      <c r="P27" s="16">
        <v>121.0</v>
      </c>
      <c r="Q27" s="16">
        <v>12.0</v>
      </c>
      <c r="R27" s="16">
        <v>168.0</v>
      </c>
      <c r="S27" s="19">
        <f t="shared" si="91"/>
        <v>-0.1893687708</v>
      </c>
      <c r="T27" s="16"/>
      <c r="U27" s="16"/>
      <c r="V27" s="16"/>
      <c r="W27" s="18">
        <f t="shared" si="92"/>
        <v>2.047892943</v>
      </c>
      <c r="X27" s="18">
        <f t="shared" si="93"/>
        <v>1.44983386</v>
      </c>
      <c r="Y27" s="19">
        <f t="shared" si="94"/>
        <v>0.4125018035</v>
      </c>
      <c r="Z27" s="17">
        <f>SUMIFS(SPEND!I:I,SPEND!$B:$B,$B27,SPEND!$C:$C,$C27,SPEND!$D:$D,$D27)*$B$2</f>
        <v>499207.5046</v>
      </c>
      <c r="AA27" s="17">
        <f>SUMIFS(SPEND!J:J,SPEND!$B:$B,$B27,SPEND!$C:$C,$C27,SPEND!$D:$D,$D27)*$B$2</f>
        <v>304140.0345</v>
      </c>
      <c r="AB27" s="19">
        <f t="shared" si="95"/>
        <v>0.6413738672</v>
      </c>
      <c r="AC27" s="17">
        <f>SUMIFS(SPEND!AD:AD,SPEND!$B:$B,$B27,SPEND!$C:$C,$C27,SPEND!$D:$D,$D27)*$B$2</f>
        <v>12789.2014</v>
      </c>
      <c r="AD27" s="17">
        <f>SUMIFS(SPEND!AE:AE,SPEND!$B:$B,$B27,SPEND!$C:$C,$C27,SPEND!$D:$D,$D27)*$B$2</f>
        <v>8662.1592</v>
      </c>
      <c r="AE27" s="19">
        <f t="shared" si="96"/>
        <v>0.4764449723</v>
      </c>
      <c r="AF27" s="18">
        <f t="shared" si="6"/>
        <v>1.000958266</v>
      </c>
      <c r="AG27" s="18">
        <f t="shared" si="7"/>
        <v>1.434865333</v>
      </c>
      <c r="AH27" s="19">
        <f t="shared" si="97"/>
        <v>-0.302402642</v>
      </c>
      <c r="AI27" s="19">
        <f t="shared" si="98"/>
        <v>0.4764449723</v>
      </c>
      <c r="AJ27" s="19">
        <f t="shared" ref="AJ27:AK27" si="120">iferror(AC27/Z27,"-")</f>
        <v>0.02561900869</v>
      </c>
      <c r="AK27" s="19">
        <f t="shared" si="120"/>
        <v>0.02848082534</v>
      </c>
      <c r="AL27" s="19">
        <f t="shared" si="100"/>
        <v>-0.100482223</v>
      </c>
      <c r="AM27" s="19">
        <f t="shared" ref="AM27:AN27" si="121">iferror(K27/AC27,"-")</f>
        <v>0.01907859548</v>
      </c>
      <c r="AN27" s="19">
        <f t="shared" si="121"/>
        <v>0.009235572581</v>
      </c>
      <c r="AO27" s="19">
        <f t="shared" si="102"/>
        <v>1.065772892</v>
      </c>
      <c r="AP27" s="97"/>
      <c r="AQ27" s="15"/>
    </row>
    <row r="28">
      <c r="A28" s="109" t="str">
        <f t="shared" si="103"/>
        <v>CN_EN-rem</v>
      </c>
      <c r="B28" s="30" t="s">
        <v>339</v>
      </c>
      <c r="C28" s="30" t="s">
        <v>346</v>
      </c>
      <c r="D28" s="30" t="s">
        <v>346</v>
      </c>
      <c r="E28" s="30" t="s">
        <v>346</v>
      </c>
      <c r="F28" s="32">
        <f>SUMIFS(SPEND!N:N,SPEND!$B:$B,$B28,SPEND!$C:$C,$C28,SPEND!$D:$D,$D28)*$B$2</f>
        <v>53.272622</v>
      </c>
      <c r="G28" s="16"/>
      <c r="H28" s="32">
        <f>SUMIFS(SPEND!O:O,SPEND!$B:$B,$B28,SPEND!$C:$C,$C28,SPEND!$D:$D,$D28)*$B$2</f>
        <v>44.459578</v>
      </c>
      <c r="I28" s="19">
        <f t="shared" si="90"/>
        <v>0.1982259931</v>
      </c>
      <c r="J28" s="16"/>
      <c r="K28" s="16">
        <f t="shared" si="105"/>
        <v>63</v>
      </c>
      <c r="L28" s="16">
        <f>SUMIFS(CN_EN_M!$F$16:$F118,CN_EN_M!$E$16:$E118,$E28,CN_EN_M!$C$16:$C118,L$1)</f>
        <v>22</v>
      </c>
      <c r="M28" s="16">
        <f>SUMIFS(CN_EN_M!$F$16:$F118,CN_EN_M!$E$16:$E118,$E28,CN_EN_M!$C$16:$C118,M$1)</f>
        <v>7</v>
      </c>
      <c r="N28" s="16">
        <f>SUMIFS(CN_EN_M!$F$16:$F118,CN_EN_M!$E$16:$E118,$E28,CN_EN_M!$C$16:$C118,N$1)</f>
        <v>34</v>
      </c>
      <c r="O28" s="16">
        <v>54.0</v>
      </c>
      <c r="P28" s="16">
        <v>22.0</v>
      </c>
      <c r="Q28" s="16">
        <v>5.0</v>
      </c>
      <c r="R28" s="16">
        <v>27.0</v>
      </c>
      <c r="S28" s="19">
        <f t="shared" si="91"/>
        <v>0.1666666667</v>
      </c>
      <c r="T28" s="16"/>
      <c r="U28" s="16"/>
      <c r="V28" s="16"/>
      <c r="W28" s="18">
        <f t="shared" si="92"/>
        <v>0.8455971746</v>
      </c>
      <c r="X28" s="18">
        <f t="shared" si="93"/>
        <v>0.8233255185</v>
      </c>
      <c r="Y28" s="19">
        <f t="shared" si="94"/>
        <v>0.02705085119</v>
      </c>
      <c r="Z28" s="17">
        <f>SUMIFS(SPEND!I:I,SPEND!$B:$B,$B28,SPEND!$C:$C,$C28,SPEND!$D:$D,$D28)*$B$2</f>
        <v>26848.0641</v>
      </c>
      <c r="AA28" s="17">
        <f>SUMIFS(SPEND!J:J,SPEND!$B:$B,$B28,SPEND!$C:$C,$C28,SPEND!$D:$D,$D28)*$B$2</f>
        <v>17097.9912</v>
      </c>
      <c r="AB28" s="19">
        <f t="shared" si="95"/>
        <v>0.5702466907</v>
      </c>
      <c r="AC28" s="17">
        <f>SUMIFS(SPEND!AD:AD,SPEND!$B:$B,$B28,SPEND!$C:$C,$C28,SPEND!$D:$D,$D28)*$B$2</f>
        <v>1505.4188</v>
      </c>
      <c r="AD28" s="17">
        <f>SUMIFS(SPEND!AE:AE,SPEND!$B:$B,$B28,SPEND!$C:$C,$C28,SPEND!$D:$D,$D28)*$B$2</f>
        <v>808.4339</v>
      </c>
      <c r="AE28" s="19">
        <f t="shared" si="96"/>
        <v>0.8621420997</v>
      </c>
      <c r="AF28" s="18">
        <f t="shared" si="6"/>
        <v>1.98422582</v>
      </c>
      <c r="AG28" s="18">
        <f t="shared" si="7"/>
        <v>2.600280786</v>
      </c>
      <c r="AH28" s="19">
        <f t="shared" si="97"/>
        <v>-0.2369186319</v>
      </c>
      <c r="AI28" s="19">
        <f t="shared" si="98"/>
        <v>0.8621420997</v>
      </c>
      <c r="AJ28" s="19">
        <f t="shared" ref="AJ28:AK28" si="122">iferror(AC28/Z28,"-")</f>
        <v>0.0560717821</v>
      </c>
      <c r="AK28" s="19">
        <f t="shared" si="122"/>
        <v>0.04728239069</v>
      </c>
      <c r="AL28" s="19">
        <f t="shared" si="100"/>
        <v>0.1858914339</v>
      </c>
      <c r="AM28" s="19">
        <f t="shared" ref="AM28:AN28" si="123">iferror(K28/AC28,"-")</f>
        <v>0.04184881974</v>
      </c>
      <c r="AN28" s="19">
        <f t="shared" si="123"/>
        <v>0.0272131092</v>
      </c>
      <c r="AO28" s="19">
        <f t="shared" si="102"/>
        <v>0.5378183889</v>
      </c>
      <c r="AP28" s="97"/>
      <c r="AQ28" s="15"/>
    </row>
    <row r="29">
      <c r="A29" s="109" t="str">
        <f t="shared" si="103"/>
        <v>CN_EN-Mach-mda-2%</v>
      </c>
      <c r="B29" s="41" t="s">
        <v>339</v>
      </c>
      <c r="C29" s="41" t="s">
        <v>347</v>
      </c>
      <c r="D29" s="41" t="s">
        <v>348</v>
      </c>
      <c r="E29" s="44" t="s">
        <v>348</v>
      </c>
      <c r="F29" s="32">
        <f>SUMIFS(SPEND!N:N,SPEND!$B:$B,$B29,SPEND!$C:$C,$C29,SPEND!$D:$D,$D29)*$B$2</f>
        <v>124.085602</v>
      </c>
      <c r="G29" s="16"/>
      <c r="H29" s="32">
        <f>SUMIFS(SPEND!O:O,SPEND!$B:$B,$B29,SPEND!$C:$C,$C29,SPEND!$D:$D,$D29)*$B$2</f>
        <v>38.698522</v>
      </c>
      <c r="I29" s="19">
        <f t="shared" si="90"/>
        <v>2.206468764</v>
      </c>
      <c r="J29" s="16"/>
      <c r="K29" s="16">
        <f t="shared" si="105"/>
        <v>73</v>
      </c>
      <c r="L29" s="16">
        <f>SUMIFS(CN_EN_M!$F$16:$F118,CN_EN_M!$E$16:$E118,$E29,CN_EN_M!$C$16:$C118,L$1)</f>
        <v>36</v>
      </c>
      <c r="M29" s="16">
        <f>SUMIFS(CN_EN_M!$F$16:$F118,CN_EN_M!$E$16:$E118,$E29,CN_EN_M!$C$16:$C118,M$1)</f>
        <v>4</v>
      </c>
      <c r="N29" s="16">
        <f>SUMIFS(CN_EN_M!$F$16:$F118,CN_EN_M!$E$16:$E118,$E29,CN_EN_M!$C$16:$C118,N$1)</f>
        <v>33</v>
      </c>
      <c r="O29" s="16">
        <v>20.0</v>
      </c>
      <c r="P29" s="16">
        <v>3.0</v>
      </c>
      <c r="Q29" s="16">
        <v>2.0</v>
      </c>
      <c r="R29" s="16">
        <v>15.0</v>
      </c>
      <c r="S29" s="19">
        <f t="shared" si="91"/>
        <v>2.65</v>
      </c>
      <c r="T29" s="16"/>
      <c r="U29" s="16"/>
      <c r="V29" s="16"/>
      <c r="W29" s="18">
        <f t="shared" si="92"/>
        <v>1.699802767</v>
      </c>
      <c r="X29" s="18">
        <f t="shared" si="93"/>
        <v>1.9349261</v>
      </c>
      <c r="Y29" s="19">
        <f t="shared" si="94"/>
        <v>-0.1215154072</v>
      </c>
      <c r="Z29" s="17">
        <f>SUMIFS(SPEND!I:I,SPEND!$B:$B,$B29,SPEND!$C:$C,$C29,SPEND!$D:$D,$D29)*$B$2</f>
        <v>94671.639</v>
      </c>
      <c r="AA29" s="17">
        <f>SUMIFS(SPEND!J:J,SPEND!$B:$B,$B29,SPEND!$C:$C,$C29,SPEND!$D:$D,$D29)*$B$2</f>
        <v>19665.6047</v>
      </c>
      <c r="AB29" s="19">
        <f t="shared" si="95"/>
        <v>3.814072104</v>
      </c>
      <c r="AC29" s="17">
        <f>SUMIFS(SPEND!AD:AD,SPEND!$B:$B,$B29,SPEND!$C:$C,$C29,SPEND!$D:$D,$D29)*$B$2</f>
        <v>2580.473</v>
      </c>
      <c r="AD29" s="17">
        <f>SUMIFS(SPEND!AE:AE,SPEND!$B:$B,$B29,SPEND!$C:$C,$C29,SPEND!$D:$D,$D29)*$B$2</f>
        <v>576.9629</v>
      </c>
      <c r="AE29" s="19">
        <f t="shared" si="96"/>
        <v>3.472511144</v>
      </c>
      <c r="AF29" s="18">
        <f t="shared" si="6"/>
        <v>1.310694558</v>
      </c>
      <c r="AG29" s="18">
        <f t="shared" si="7"/>
        <v>1.967827717</v>
      </c>
      <c r="AH29" s="19">
        <f t="shared" si="97"/>
        <v>-0.3339383594</v>
      </c>
      <c r="AI29" s="19">
        <f t="shared" si="98"/>
        <v>3.472511144</v>
      </c>
      <c r="AJ29" s="19">
        <f t="shared" ref="AJ29:AK29" si="124">iferror(AC29/Z29,"-")</f>
        <v>0.02725708594</v>
      </c>
      <c r="AK29" s="19">
        <f t="shared" si="124"/>
        <v>0.02933868085</v>
      </c>
      <c r="AL29" s="19">
        <f t="shared" si="100"/>
        <v>-0.07095052852</v>
      </c>
      <c r="AM29" s="19">
        <f t="shared" ref="AM29:AN29" si="125">iferror(K29/AC29,"-")</f>
        <v>0.02828938726</v>
      </c>
      <c r="AN29" s="19">
        <f t="shared" si="125"/>
        <v>0.06239569303</v>
      </c>
      <c r="AO29" s="19">
        <f t="shared" si="102"/>
        <v>-0.5466131414</v>
      </c>
      <c r="AP29" s="97"/>
      <c r="AQ29" s="15"/>
    </row>
    <row r="30">
      <c r="A30" s="109" t="str">
        <f t="shared" si="103"/>
        <v>CN_EN-rem-creo</v>
      </c>
      <c r="B30" s="30" t="s">
        <v>339</v>
      </c>
      <c r="C30" s="30" t="s">
        <v>346</v>
      </c>
      <c r="D30" s="30" t="s">
        <v>349</v>
      </c>
      <c r="E30" s="30" t="s">
        <v>349</v>
      </c>
      <c r="F30" s="32">
        <f>SUMIFS(SPEND!N:N,SPEND!$B:$B,$B30,SPEND!$C:$C,$C30,SPEND!$D:$D,$D30)*$B$2</f>
        <v>0</v>
      </c>
      <c r="G30" s="16"/>
      <c r="H30" s="32">
        <f>SUMIFS(SPEND!O:O,SPEND!$B:$B,$B30,SPEND!$C:$C,$C30,SPEND!$D:$D,$D30)*$B$2</f>
        <v>8.032901</v>
      </c>
      <c r="I30" s="19">
        <f t="shared" si="90"/>
        <v>-1</v>
      </c>
      <c r="J30" s="16"/>
      <c r="K30" s="16">
        <f t="shared" si="105"/>
        <v>0</v>
      </c>
      <c r="L30" s="16">
        <f>SUMIFS(CN_EN_M!$F$16:$F118,CN_EN_M!$E$16:$E118,$E30,CN_EN_M!$C$16:$C118,L$1)</f>
        <v>0</v>
      </c>
      <c r="M30" s="16">
        <f>SUMIFS(CN_EN_M!$F$16:$F118,CN_EN_M!$E$16:$E118,$E30,CN_EN_M!$C$16:$C118,M$1)</f>
        <v>0</v>
      </c>
      <c r="N30" s="16">
        <f>SUMIFS(CN_EN_M!$F$16:$F118,CN_EN_M!$E$16:$E118,$E30,CN_EN_M!$C$16:$C118,N$1)</f>
        <v>0</v>
      </c>
      <c r="O30" s="16">
        <v>6.0</v>
      </c>
      <c r="P30" s="16">
        <v>0.0</v>
      </c>
      <c r="Q30" s="16">
        <v>0.0</v>
      </c>
      <c r="R30" s="16">
        <v>6.0</v>
      </c>
      <c r="S30" s="19">
        <f t="shared" si="91"/>
        <v>-1</v>
      </c>
      <c r="T30" s="16"/>
      <c r="U30" s="16"/>
      <c r="V30" s="16"/>
      <c r="W30" s="18" t="str">
        <f t="shared" si="92"/>
        <v>-</v>
      </c>
      <c r="X30" s="18">
        <f t="shared" si="93"/>
        <v>1.338816833</v>
      </c>
      <c r="Y30" s="19" t="str">
        <f t="shared" si="94"/>
        <v>-</v>
      </c>
      <c r="Z30" s="17">
        <f>SUMIFS(SPEND!I:I,SPEND!$B:$B,$B30,SPEND!$C:$C,$C30,SPEND!$D:$D,$D30)*$B$2</f>
        <v>0</v>
      </c>
      <c r="AA30" s="17">
        <f>SUMIFS(SPEND!J:J,SPEND!$B:$B,$B30,SPEND!$C:$C,$C30,SPEND!$D:$D,$D30)*$B$2</f>
        <v>3118.0001</v>
      </c>
      <c r="AB30" s="19">
        <f t="shared" si="95"/>
        <v>-1</v>
      </c>
      <c r="AC30" s="17">
        <f>SUMIFS(SPEND!AD:AD,SPEND!$B:$B,$B30,SPEND!$C:$C,$C30,SPEND!$D:$D,$D30)*$B$2</f>
        <v>0</v>
      </c>
      <c r="AD30" s="17">
        <f>SUMIFS(SPEND!AE:AE,SPEND!$B:$B,$B30,SPEND!$C:$C,$C30,SPEND!$D:$D,$D30)*$B$2</f>
        <v>114.8782</v>
      </c>
      <c r="AE30" s="19">
        <f t="shared" si="96"/>
        <v>-1</v>
      </c>
      <c r="AF30" s="18" t="str">
        <f t="shared" si="6"/>
        <v>-</v>
      </c>
      <c r="AG30" s="18">
        <f t="shared" si="7"/>
        <v>2.576299148</v>
      </c>
      <c r="AH30" s="19" t="str">
        <f t="shared" si="97"/>
        <v>-</v>
      </c>
      <c r="AI30" s="19">
        <f t="shared" si="98"/>
        <v>-1</v>
      </c>
      <c r="AJ30" s="19" t="str">
        <f t="shared" ref="AJ30:AK30" si="126">iferror(AC30/Z30,"-")</f>
        <v>-</v>
      </c>
      <c r="AK30" s="19">
        <f t="shared" si="126"/>
        <v>0.03684355238</v>
      </c>
      <c r="AL30" s="19" t="str">
        <f t="shared" si="100"/>
        <v>-</v>
      </c>
      <c r="AM30" s="19" t="str">
        <f t="shared" ref="AM30:AN30" si="127">iferror(K30/AC30,"-")</f>
        <v>-</v>
      </c>
      <c r="AN30" s="19">
        <f t="shared" si="127"/>
        <v>0</v>
      </c>
      <c r="AO30" s="19" t="str">
        <f t="shared" si="102"/>
        <v>-</v>
      </c>
      <c r="AP30" s="97"/>
      <c r="AQ30" s="15"/>
    </row>
    <row r="31">
      <c r="A31" s="127" t="s">
        <v>30</v>
      </c>
      <c r="B31" s="41"/>
      <c r="C31" s="41"/>
      <c r="D31" s="41"/>
      <c r="E31" s="46" t="s">
        <v>350</v>
      </c>
      <c r="F31" s="16"/>
      <c r="G31" s="16"/>
      <c r="H31" s="16"/>
      <c r="I31" s="19"/>
      <c r="J31" s="16"/>
      <c r="K31" s="16">
        <f t="shared" si="105"/>
        <v>0</v>
      </c>
      <c r="L31" s="16">
        <f>SUMIFS(CN_EN_M!$F$16:$F118,CN_EN_M!$E$16:$E118,$E31,CN_EN_M!$C$16:$C118,L$1)</f>
        <v>0</v>
      </c>
      <c r="M31" s="16">
        <f>SUMIFS(CN_EN_M!$F$16:$F118,CN_EN_M!$E$16:$E118,$E31,CN_EN_M!$C$16:$C118,M$1)</f>
        <v>0</v>
      </c>
      <c r="N31" s="16">
        <f>SUMIFS(CN_EN_M!$F$16:$F118,CN_EN_M!$E$16:$E118,$E31,CN_EN_M!$C$16:$C118,N$1)</f>
        <v>0</v>
      </c>
      <c r="O31" s="16">
        <v>4.0</v>
      </c>
      <c r="P31" s="16">
        <v>0.0</v>
      </c>
      <c r="Q31" s="16">
        <v>2.0</v>
      </c>
      <c r="R31" s="16">
        <v>2.0</v>
      </c>
      <c r="S31" s="19"/>
      <c r="T31" s="16"/>
      <c r="U31" s="16"/>
      <c r="V31" s="16"/>
      <c r="W31" s="18"/>
      <c r="X31" s="18"/>
      <c r="Y31" s="19"/>
      <c r="Z31" s="17"/>
      <c r="AA31" s="17"/>
      <c r="AB31" s="19"/>
      <c r="AC31" s="17"/>
      <c r="AD31" s="17"/>
      <c r="AE31" s="19"/>
      <c r="AF31" s="18"/>
      <c r="AG31" s="18"/>
      <c r="AH31" s="19"/>
      <c r="AI31" s="19"/>
      <c r="AJ31" s="19"/>
      <c r="AK31" s="19"/>
      <c r="AL31" s="19"/>
      <c r="AM31" s="19"/>
      <c r="AN31" s="19"/>
      <c r="AO31" s="19"/>
      <c r="AP31" s="97"/>
      <c r="AQ31" s="15"/>
    </row>
    <row r="32">
      <c r="A32" s="127" t="s">
        <v>149</v>
      </c>
      <c r="B32" s="41"/>
      <c r="C32" s="41"/>
      <c r="D32" s="41"/>
      <c r="E32" s="46" t="s">
        <v>351</v>
      </c>
      <c r="F32" s="16"/>
      <c r="G32" s="16"/>
      <c r="H32" s="16"/>
      <c r="I32" s="19"/>
      <c r="J32" s="16"/>
      <c r="K32" s="16">
        <f t="shared" si="105"/>
        <v>5</v>
      </c>
      <c r="L32" s="16">
        <f>SUMIFS(CN_EN_M!$F$16:$F118,CN_EN_M!$E$16:$E118,$E32,CN_EN_M!$C$16:$C118,L$1)</f>
        <v>1</v>
      </c>
      <c r="M32" s="16">
        <f>SUMIFS(CN_EN_M!$F$16:$F118,CN_EN_M!$E$16:$E118,$E32,CN_EN_M!$C$16:$C118,M$1)</f>
        <v>1</v>
      </c>
      <c r="N32" s="16">
        <f>SUMIFS(CN_EN_M!$F$16:$F118,CN_EN_M!$E$16:$E118,$E32,CN_EN_M!$C$16:$C118,N$1)</f>
        <v>3</v>
      </c>
      <c r="O32" s="16">
        <v>0.0</v>
      </c>
      <c r="P32" s="16">
        <v>0.0</v>
      </c>
      <c r="Q32" s="16">
        <v>0.0</v>
      </c>
      <c r="R32" s="16">
        <v>0.0</v>
      </c>
      <c r="S32" s="19"/>
      <c r="T32" s="16"/>
      <c r="U32" s="16"/>
      <c r="V32" s="16"/>
      <c r="W32" s="18"/>
      <c r="X32" s="18"/>
      <c r="Y32" s="19"/>
      <c r="Z32" s="17"/>
      <c r="AA32" s="17"/>
      <c r="AB32" s="19"/>
      <c r="AC32" s="17"/>
      <c r="AD32" s="17"/>
      <c r="AE32" s="19"/>
      <c r="AF32" s="18"/>
      <c r="AG32" s="18"/>
      <c r="AH32" s="19"/>
      <c r="AI32" s="19"/>
      <c r="AJ32" s="19"/>
      <c r="AK32" s="19"/>
      <c r="AL32" s="19"/>
      <c r="AM32" s="19"/>
      <c r="AN32" s="19"/>
      <c r="AO32" s="19"/>
      <c r="AP32" s="97"/>
      <c r="AQ32" s="15"/>
    </row>
    <row r="33">
      <c r="A33" s="127" t="s">
        <v>149</v>
      </c>
      <c r="B33" s="41"/>
      <c r="C33" s="41"/>
      <c r="D33" s="41"/>
      <c r="E33" s="46" t="s">
        <v>352</v>
      </c>
      <c r="F33" s="16"/>
      <c r="G33" s="16"/>
      <c r="H33" s="16"/>
      <c r="I33" s="19"/>
      <c r="J33" s="16"/>
      <c r="K33" s="16">
        <f t="shared" si="105"/>
        <v>4</v>
      </c>
      <c r="L33" s="16">
        <f>SUMIFS(CN_EN_M!$F$16:$F118,CN_EN_M!$E$16:$E118,$E33,CN_EN_M!$C$16:$C118,L$1)</f>
        <v>0</v>
      </c>
      <c r="M33" s="16">
        <f>SUMIFS(CN_EN_M!$F$16:$F118,CN_EN_M!$E$16:$E118,$E33,CN_EN_M!$C$16:$C118,M$1)</f>
        <v>0</v>
      </c>
      <c r="N33" s="16">
        <f>SUMIFS(CN_EN_M!$F$16:$F118,CN_EN_M!$E$16:$E118,$E33,CN_EN_M!$C$16:$C118,N$1)</f>
        <v>4</v>
      </c>
      <c r="O33" s="16">
        <v>4.0</v>
      </c>
      <c r="P33" s="16">
        <v>1.0</v>
      </c>
      <c r="Q33" s="16">
        <v>0.0</v>
      </c>
      <c r="R33" s="16">
        <v>3.0</v>
      </c>
      <c r="S33" s="19"/>
      <c r="T33" s="16"/>
      <c r="U33" s="16"/>
      <c r="V33" s="16"/>
      <c r="W33" s="18"/>
      <c r="X33" s="18"/>
      <c r="Y33" s="19"/>
      <c r="Z33" s="17"/>
      <c r="AA33" s="17"/>
      <c r="AB33" s="19"/>
      <c r="AC33" s="17"/>
      <c r="AD33" s="17"/>
      <c r="AE33" s="19"/>
      <c r="AF33" s="18"/>
      <c r="AG33" s="18"/>
      <c r="AH33" s="19"/>
      <c r="AI33" s="19"/>
      <c r="AJ33" s="19"/>
      <c r="AK33" s="19"/>
      <c r="AL33" s="19"/>
      <c r="AM33" s="19"/>
      <c r="AN33" s="19"/>
      <c r="AO33" s="19"/>
      <c r="AP33" s="97"/>
      <c r="AQ33" s="15"/>
    </row>
    <row r="34">
      <c r="A34" s="127" t="s">
        <v>30</v>
      </c>
      <c r="B34" s="41"/>
      <c r="C34" s="41"/>
      <c r="D34" s="41"/>
      <c r="E34" s="46" t="s">
        <v>339</v>
      </c>
      <c r="F34" s="16"/>
      <c r="G34" s="16"/>
      <c r="H34" s="16"/>
      <c r="I34" s="19"/>
      <c r="J34" s="16"/>
      <c r="K34" s="16">
        <f t="shared" si="105"/>
        <v>0</v>
      </c>
      <c r="L34" s="16">
        <f>SUMIFS(CN_EN_M!$F$16:$F118,CN_EN_M!$E$16:$E118,$E34,CN_EN_M!$C$16:$C118,L$1)</f>
        <v>0</v>
      </c>
      <c r="M34" s="16">
        <f>SUMIFS(CN_EN_M!$F$16:$F118,CN_EN_M!$E$16:$E118,$E34,CN_EN_M!$C$16:$C118,M$1)</f>
        <v>0</v>
      </c>
      <c r="N34" s="16">
        <f>SUMIFS(CN_EN_M!$F$16:$F118,CN_EN_M!$E$16:$E118,$E34,CN_EN_M!$C$16:$C118,N$1)</f>
        <v>0</v>
      </c>
      <c r="O34" s="16">
        <v>48.0</v>
      </c>
      <c r="P34" s="16">
        <v>5.0</v>
      </c>
      <c r="Q34" s="16">
        <v>6.0</v>
      </c>
      <c r="R34" s="16">
        <v>37.0</v>
      </c>
      <c r="S34" s="19"/>
      <c r="T34" s="16"/>
      <c r="U34" s="16"/>
      <c r="V34" s="16"/>
      <c r="W34" s="18"/>
      <c r="X34" s="18"/>
      <c r="Y34" s="19"/>
      <c r="Z34" s="17"/>
      <c r="AA34" s="17"/>
      <c r="AB34" s="19"/>
      <c r="AC34" s="17"/>
      <c r="AD34" s="17"/>
      <c r="AE34" s="19"/>
      <c r="AF34" s="18" t="str">
        <f>iferror(F34/Z34*1000,"-")</f>
        <v>-</v>
      </c>
      <c r="AG34" s="18" t="str">
        <f>iferror(H34/AA34*1000,"-")</f>
        <v>-</v>
      </c>
      <c r="AH34" s="19"/>
      <c r="AI34" s="19"/>
      <c r="AJ34" s="19" t="str">
        <f t="shared" ref="AJ34:AK34" si="128">iferror(AC34/Z34,"-")</f>
        <v>-</v>
      </c>
      <c r="AK34" s="19" t="str">
        <f t="shared" si="128"/>
        <v>-</v>
      </c>
      <c r="AL34" s="19"/>
      <c r="AM34" s="19" t="str">
        <f t="shared" ref="AM34:AN34" si="129">iferror(K34/AC34,"-")</f>
        <v>-</v>
      </c>
      <c r="AN34" s="19" t="str">
        <f t="shared" si="129"/>
        <v>-</v>
      </c>
      <c r="AO34" s="19"/>
      <c r="AP34" s="97"/>
      <c r="AQ34" s="15"/>
    </row>
    <row r="35">
      <c r="A35" s="112"/>
      <c r="B35" s="41"/>
      <c r="C35" s="41"/>
      <c r="D35" s="41"/>
      <c r="E35" s="46"/>
      <c r="F35" s="16"/>
      <c r="G35" s="16"/>
      <c r="H35" s="16"/>
      <c r="I35" s="19"/>
      <c r="J35" s="16"/>
      <c r="K35" s="16"/>
      <c r="L35" s="16"/>
      <c r="M35" s="16"/>
      <c r="N35" s="16"/>
      <c r="O35" s="16"/>
      <c r="P35" s="16"/>
      <c r="Q35" s="16"/>
      <c r="R35" s="16"/>
      <c r="S35" s="19"/>
      <c r="T35" s="16"/>
      <c r="U35" s="16"/>
      <c r="V35" s="16"/>
      <c r="W35" s="18"/>
      <c r="X35" s="18"/>
      <c r="Y35" s="19"/>
      <c r="Z35" s="17"/>
      <c r="AA35" s="17"/>
      <c r="AB35" s="19"/>
      <c r="AC35" s="17"/>
      <c r="AD35" s="17"/>
      <c r="AE35" s="19"/>
      <c r="AF35" s="18"/>
      <c r="AG35" s="18"/>
      <c r="AH35" s="19"/>
      <c r="AI35" s="19"/>
      <c r="AJ35" s="19"/>
      <c r="AK35" s="19"/>
      <c r="AL35" s="19"/>
      <c r="AM35" s="19"/>
      <c r="AN35" s="19"/>
      <c r="AO35" s="19"/>
      <c r="AP35" s="97"/>
      <c r="AQ35" s="15"/>
    </row>
    <row r="36">
      <c r="A36" s="111" t="s">
        <v>353</v>
      </c>
      <c r="B36" s="99" t="s">
        <v>18</v>
      </c>
      <c r="C36" s="100"/>
      <c r="D36" s="100"/>
      <c r="E36" s="101"/>
      <c r="F36" s="102">
        <f>F37</f>
        <v>172.042964</v>
      </c>
      <c r="G36" s="102" t="str">
        <f>'Итог'!F63</f>
        <v/>
      </c>
      <c r="H36" s="102">
        <f>H37</f>
        <v>0</v>
      </c>
      <c r="I36" s="103" t="str">
        <f t="shared" ref="I36:I37" si="135">IFERROR(F36/H36-1,"-")</f>
        <v>-</v>
      </c>
      <c r="J36" s="104">
        <f>'Итог'!I48</f>
        <v>523</v>
      </c>
      <c r="K36" s="101">
        <f t="shared" ref="K36:N36" si="130">K37</f>
        <v>523</v>
      </c>
      <c r="L36" s="101">
        <f t="shared" si="130"/>
        <v>48</v>
      </c>
      <c r="M36" s="101">
        <f t="shared" si="130"/>
        <v>161</v>
      </c>
      <c r="N36" s="101">
        <f t="shared" si="130"/>
        <v>314</v>
      </c>
      <c r="O36" s="101">
        <v>0.0</v>
      </c>
      <c r="P36" s="101">
        <v>0.0</v>
      </c>
      <c r="Q36" s="101">
        <v>0.0</v>
      </c>
      <c r="R36" s="101">
        <v>0.0</v>
      </c>
      <c r="S36" s="103" t="str">
        <f t="shared" ref="S36:S37" si="136">iferror(K36/O36-1,"-")</f>
        <v>-</v>
      </c>
      <c r="T36" s="101"/>
      <c r="U36" s="101"/>
      <c r="V36" s="101"/>
      <c r="W36" s="105">
        <f t="shared" ref="W36:W37" si="137">IFERROR(F36/K36,"-")</f>
        <v>0.3289540421</v>
      </c>
      <c r="X36" s="105" t="str">
        <f t="shared" ref="X36:X37" si="138">IFERROR(H36/O36,"-")</f>
        <v>-</v>
      </c>
      <c r="Y36" s="103" t="str">
        <f t="shared" ref="Y36:Y37" si="139">IFERROR(W36/X36-1,"-")</f>
        <v>-</v>
      </c>
      <c r="Z36" s="106">
        <f t="shared" ref="Z36:AA36" si="131">SUM(Z37:Z54)</f>
        <v>1424341.367</v>
      </c>
      <c r="AA36" s="106">
        <f t="shared" si="131"/>
        <v>838303.9466</v>
      </c>
      <c r="AB36" s="103">
        <f t="shared" ref="AB36:AB37" si="140">IFERROR(Z36/AA36-1,"-")</f>
        <v>0.6990751062</v>
      </c>
      <c r="AC36" s="106">
        <f t="shared" ref="AC36:AD36" si="132">SUM(AC37:AC54)</f>
        <v>90900.3763</v>
      </c>
      <c r="AD36" s="106">
        <f t="shared" si="132"/>
        <v>61266.0872</v>
      </c>
      <c r="AE36" s="103">
        <f t="shared" ref="AE36:AE37" si="141">IFERROR(AC36/AD36-1,"-")</f>
        <v>0.4836980857</v>
      </c>
      <c r="AF36" s="105">
        <f t="shared" ref="AF36:AF37" si="142">iferror(F36/Z36*1000,"-")</f>
        <v>0.1207877325</v>
      </c>
      <c r="AG36" s="105">
        <f t="shared" ref="AG36:AG37" si="143">iferror(H36/AA36*1000,"-")</f>
        <v>0</v>
      </c>
      <c r="AH36" s="103" t="str">
        <f t="shared" ref="AH36:AH37" si="144">IFERROR(AF36/AG36-1,"-")</f>
        <v>-</v>
      </c>
      <c r="AI36" s="103">
        <f t="shared" ref="AI36:AI37" si="145">IFERROR(AC36/AD36-1,"-")</f>
        <v>0.4836980857</v>
      </c>
      <c r="AJ36" s="103">
        <f t="shared" ref="AJ36:AK36" si="133">iferror(AC36/Z36,"-")</f>
        <v>0.06381923491</v>
      </c>
      <c r="AK36" s="103">
        <f t="shared" si="133"/>
        <v>0.07308338157</v>
      </c>
      <c r="AL36" s="103">
        <f t="shared" ref="AL36:AL37" si="147">IFERROR(AJ36/AK36-1,"-")</f>
        <v>-0.1267613301</v>
      </c>
      <c r="AM36" s="103">
        <f t="shared" ref="AM36:AN36" si="134">iferror(K36/AC36,"-")</f>
        <v>0.005753551539</v>
      </c>
      <c r="AN36" s="103">
        <f t="shared" si="134"/>
        <v>0.000783467693</v>
      </c>
      <c r="AO36" s="103">
        <f t="shared" ref="AO36:AO37" si="149">IFERROR(AM36/AN36-1,"-")</f>
        <v>6.343699798</v>
      </c>
      <c r="AP36" s="107" t="s">
        <v>354</v>
      </c>
      <c r="AQ36" s="108"/>
    </row>
    <row r="37">
      <c r="A37" s="112"/>
      <c r="B37" s="30" t="s">
        <v>355</v>
      </c>
      <c r="C37" s="30" t="s">
        <v>356</v>
      </c>
      <c r="D37" s="30" t="s">
        <v>357</v>
      </c>
      <c r="E37" s="30" t="str">
        <f>C37</f>
        <v>CN_IND-Machineryline-interests</v>
      </c>
      <c r="F37" s="32">
        <f>SUMIFS(SPEND!N:N,SPEND!$B:$B,$B37,SPEND!$C:$C,$C37,SPEND!$D:$D,$D37)*$B$2</f>
        <v>172.042964</v>
      </c>
      <c r="G37" s="16"/>
      <c r="H37" s="32">
        <f>SUMIFS(SPEND!O:O,SPEND!$B:$B,$B37,SPEND!$C:$C,$C37,SPEND!$D:$D,$D37)*$B$2</f>
        <v>0</v>
      </c>
      <c r="I37" s="19" t="str">
        <f t="shared" si="135"/>
        <v>-</v>
      </c>
      <c r="J37" s="16"/>
      <c r="K37" s="16">
        <f>sum(L37:N37)</f>
        <v>523</v>
      </c>
      <c r="L37" s="16">
        <f>SUMIFS(CN_EN_M!$F$16:$F118,CN_EN_M!$E$16:$E118,$E37,CN_EN_M!$C$16:$C118,L$1)</f>
        <v>48</v>
      </c>
      <c r="M37" s="16">
        <f>SUMIFS(CN_EN_M!$F$16:$F118,CN_EN_M!$E$16:$E118,$E37,CN_EN_M!$C$16:$C118,M$1)</f>
        <v>161</v>
      </c>
      <c r="N37" s="16">
        <f>SUMIFS(CN_EN_M!$F$16:$F118,CN_EN_M!$E$16:$E118,$E37,CN_EN_M!$C$16:$C118,N$1)</f>
        <v>314</v>
      </c>
      <c r="O37" s="16">
        <v>0.0</v>
      </c>
      <c r="P37" s="16">
        <v>0.0</v>
      </c>
      <c r="Q37" s="16">
        <v>0.0</v>
      </c>
      <c r="R37" s="16">
        <v>0.0</v>
      </c>
      <c r="S37" s="19" t="str">
        <f t="shared" si="136"/>
        <v>-</v>
      </c>
      <c r="T37" s="16"/>
      <c r="U37" s="16"/>
      <c r="V37" s="16"/>
      <c r="W37" s="18">
        <f t="shared" si="137"/>
        <v>0.3289540421</v>
      </c>
      <c r="X37" s="18" t="str">
        <f t="shared" si="138"/>
        <v>-</v>
      </c>
      <c r="Y37" s="19" t="str">
        <f t="shared" si="139"/>
        <v>-</v>
      </c>
      <c r="Z37" s="17">
        <f>SUMIFS(SPEND!I:I,SPEND!$B:$B,$B37,SPEND!$C:$C,$C37,SPEND!$D:$D,$D37)*$B$2</f>
        <v>485446.9823</v>
      </c>
      <c r="AA37" s="17">
        <f>SUMIFS(SPEND!J:J,SPEND!$B:$B,$B37,SPEND!$C:$C,$C37,SPEND!$D:$D,$D37)*$B$2</f>
        <v>0</v>
      </c>
      <c r="AB37" s="19" t="str">
        <f t="shared" si="140"/>
        <v>-</v>
      </c>
      <c r="AC37" s="17">
        <f>SUMIFS(SPEND!AD:AD,SPEND!$B:$B,$B37,SPEND!$C:$C,$C37,SPEND!$D:$D,$D37)*$B$2</f>
        <v>24154.4275</v>
      </c>
      <c r="AD37" s="17">
        <f>SUMIFS(SPEND!AE:AE,SPEND!$B:$B,$B37,SPEND!$C:$C,$C37,SPEND!$D:$D,$D37)*$B$2</f>
        <v>0</v>
      </c>
      <c r="AE37" s="19" t="str">
        <f t="shared" si="141"/>
        <v>-</v>
      </c>
      <c r="AF37" s="18">
        <f t="shared" si="142"/>
        <v>0.3544011401</v>
      </c>
      <c r="AG37" s="18" t="str">
        <f t="shared" si="143"/>
        <v>-</v>
      </c>
      <c r="AH37" s="19" t="str">
        <f t="shared" si="144"/>
        <v>-</v>
      </c>
      <c r="AI37" s="19" t="str">
        <f t="shared" si="145"/>
        <v>-</v>
      </c>
      <c r="AJ37" s="19">
        <f t="shared" ref="AJ37:AK37" si="146">iferror(AC37/Z37,"-")</f>
        <v>0.04975708652</v>
      </c>
      <c r="AK37" s="19" t="str">
        <f t="shared" si="146"/>
        <v>-</v>
      </c>
      <c r="AL37" s="19" t="str">
        <f t="shared" si="147"/>
        <v>-</v>
      </c>
      <c r="AM37" s="19">
        <f t="shared" ref="AM37:AN37" si="148">iferror(K37/AC37,"-")</f>
        <v>0.0216523451</v>
      </c>
      <c r="AN37" s="19" t="str">
        <f t="shared" si="148"/>
        <v>-</v>
      </c>
      <c r="AO37" s="19" t="str">
        <f t="shared" si="149"/>
        <v>-</v>
      </c>
      <c r="AP37" s="110"/>
      <c r="AQ37" s="15"/>
    </row>
    <row r="38">
      <c r="A38" s="112"/>
      <c r="B38" s="30"/>
      <c r="C38" s="41"/>
      <c r="D38" s="41"/>
      <c r="E38" s="46"/>
      <c r="F38" s="16"/>
      <c r="G38" s="16"/>
      <c r="H38" s="16"/>
      <c r="I38" s="19"/>
      <c r="J38" s="16"/>
      <c r="K38" s="16"/>
      <c r="L38" s="16"/>
      <c r="M38" s="16"/>
      <c r="N38" s="16"/>
      <c r="O38" s="16"/>
      <c r="P38" s="16"/>
      <c r="Q38" s="16"/>
      <c r="R38" s="16"/>
      <c r="S38" s="19"/>
      <c r="T38" s="16"/>
      <c r="U38" s="16"/>
      <c r="V38" s="16"/>
      <c r="W38" s="18"/>
      <c r="X38" s="18"/>
      <c r="Y38" s="19"/>
      <c r="Z38" s="17"/>
      <c r="AA38" s="17"/>
      <c r="AB38" s="19"/>
      <c r="AC38" s="17"/>
      <c r="AD38" s="17"/>
      <c r="AE38" s="19"/>
      <c r="AF38" s="18"/>
      <c r="AG38" s="18"/>
      <c r="AH38" s="19"/>
      <c r="AI38" s="19"/>
      <c r="AJ38" s="19"/>
      <c r="AK38" s="19"/>
      <c r="AL38" s="19"/>
      <c r="AM38" s="19"/>
      <c r="AN38" s="19"/>
      <c r="AO38" s="19"/>
      <c r="AP38" s="97"/>
      <c r="AQ38" s="15"/>
    </row>
    <row r="39" ht="42.0" customHeight="1">
      <c r="A39" s="111" t="s">
        <v>358</v>
      </c>
      <c r="B39" s="99" t="s">
        <v>18</v>
      </c>
      <c r="C39" s="100"/>
      <c r="D39" s="100"/>
      <c r="E39" s="101"/>
      <c r="F39" s="102">
        <f>SUM(F40:F44)</f>
        <v>517.12336</v>
      </c>
      <c r="G39" s="102">
        <f>'Итог'!F49</f>
        <v>517.12336</v>
      </c>
      <c r="H39" s="102">
        <f>SUM(H40:H44)</f>
        <v>515.92314</v>
      </c>
      <c r="I39" s="103">
        <f t="shared" ref="I39:I45" si="155">IFERROR(F39/H39-1,"-")</f>
        <v>0.002326354271</v>
      </c>
      <c r="J39" s="104">
        <f>'Итог'!I49-K45</f>
        <v>180</v>
      </c>
      <c r="K39" s="101">
        <f t="shared" ref="K39:N39" si="150">sum(K40:K44)</f>
        <v>180</v>
      </c>
      <c r="L39" s="101">
        <f t="shared" si="150"/>
        <v>33</v>
      </c>
      <c r="M39" s="101">
        <f t="shared" si="150"/>
        <v>108</v>
      </c>
      <c r="N39" s="101">
        <f t="shared" si="150"/>
        <v>39</v>
      </c>
      <c r="O39" s="101">
        <v>222.0</v>
      </c>
      <c r="P39" s="101">
        <v>38.0</v>
      </c>
      <c r="Q39" s="101">
        <v>126.0</v>
      </c>
      <c r="R39" s="101">
        <v>58.0</v>
      </c>
      <c r="S39" s="103">
        <f t="shared" ref="S39:S45" si="156">iferror(K39/O39-1,"-")</f>
        <v>-0.1891891892</v>
      </c>
      <c r="T39" s="101"/>
      <c r="U39" s="101"/>
      <c r="V39" s="101"/>
      <c r="W39" s="105">
        <f t="shared" ref="W39:W45" si="157">IFERROR(F39/K39,"-")</f>
        <v>2.872907556</v>
      </c>
      <c r="X39" s="105">
        <f t="shared" ref="X39:X45" si="158">IFERROR(H39/O39,"-")</f>
        <v>2.323978108</v>
      </c>
      <c r="Y39" s="103">
        <f t="shared" ref="Y39:Y45" si="159">IFERROR(W39/X39-1,"-")</f>
        <v>0.2362025036</v>
      </c>
      <c r="Z39" s="106">
        <f t="shared" ref="Z39:AA39" si="151">SUM(Z40:Z44)</f>
        <v>92197.4712</v>
      </c>
      <c r="AA39" s="106">
        <f t="shared" si="151"/>
        <v>101606.3387</v>
      </c>
      <c r="AB39" s="103">
        <f t="shared" ref="AB39:AB45" si="160">IFERROR(Z39/AA39-1,"-")</f>
        <v>-0.09260118631</v>
      </c>
      <c r="AC39" s="106">
        <f t="shared" ref="AC39:AD39" si="152">SUM(AC40:AC44)</f>
        <v>6406.6029</v>
      </c>
      <c r="AD39" s="106">
        <f t="shared" si="152"/>
        <v>6049.1088</v>
      </c>
      <c r="AE39" s="103">
        <f t="shared" ref="AE39:AE45" si="161">IFERROR(AC39/AD39-1,"-")</f>
        <v>0.05909863946</v>
      </c>
      <c r="AF39" s="105">
        <f t="shared" ref="AF39:AF45" si="162">iferror(F39/Z39*1000,"-")</f>
        <v>5.608867068</v>
      </c>
      <c r="AG39" s="105">
        <f t="shared" ref="AG39:AG45" si="163">iferror(H39/AA39*1000,"-")</f>
        <v>5.077666872</v>
      </c>
      <c r="AH39" s="103">
        <f t="shared" ref="AH39:AH45" si="164">IFERROR(AF39/AG39-1,"-")</f>
        <v>0.1046150151</v>
      </c>
      <c r="AI39" s="103">
        <f t="shared" ref="AI39:AI45" si="165">IFERROR(AC39/AD39-1,"-")</f>
        <v>0.05909863946</v>
      </c>
      <c r="AJ39" s="103">
        <f t="shared" ref="AJ39:AK39" si="153">iferror(AC39/Z39,"-")</f>
        <v>0.06948783754</v>
      </c>
      <c r="AK39" s="103">
        <f t="shared" si="153"/>
        <v>0.05953475814</v>
      </c>
      <c r="AL39" s="103">
        <f t="shared" ref="AL39:AL45" si="167">IFERROR(AJ39/AK39-1,"-")</f>
        <v>0.1671809831</v>
      </c>
      <c r="AM39" s="103">
        <f t="shared" ref="AM39:AN39" si="154">iferror(K39/AC39,"-")</f>
        <v>0.02809601326</v>
      </c>
      <c r="AN39" s="103">
        <f t="shared" si="154"/>
        <v>0.005455349059</v>
      </c>
      <c r="AO39" s="103">
        <f t="shared" ref="AO39:AO45" si="169">IFERROR(AM39/AN39-1,"-")</f>
        <v>4.150177001</v>
      </c>
      <c r="AP39" s="107" t="s">
        <v>359</v>
      </c>
      <c r="AQ39" s="108"/>
    </row>
    <row r="40">
      <c r="A40" s="109" t="str">
        <f t="shared" ref="A40:A44" si="170">C40</f>
        <v>DE-Machineryline-Interests1</v>
      </c>
      <c r="B40" s="30" t="s">
        <v>360</v>
      </c>
      <c r="C40" s="30" t="s">
        <v>361</v>
      </c>
      <c r="D40" s="30" t="s">
        <v>362</v>
      </c>
      <c r="E40" s="30" t="s">
        <v>360</v>
      </c>
      <c r="F40" s="32">
        <f>SUMIFS(SPEND!N:N,SPEND!$B:$B,$B40,SPEND!$C:$C,$C40,SPEND!$D:$D,$D40)*$B$2</f>
        <v>0</v>
      </c>
      <c r="G40" s="16"/>
      <c r="H40" s="32">
        <f>SUMIFS(SPEND!O:O,SPEND!$B:$B,$B40,SPEND!$C:$C,$C40,SPEND!$D:$D,$D40)*$B$2</f>
        <v>127.617678</v>
      </c>
      <c r="I40" s="19">
        <f t="shared" si="155"/>
        <v>-1</v>
      </c>
      <c r="J40" s="16"/>
      <c r="K40" s="16">
        <f t="shared" ref="K40:K45" si="171">sum(L40:N40)</f>
        <v>0</v>
      </c>
      <c r="L40" s="16">
        <f>SUMIFS(DE_M!$F$16:$F118,DE_M!$E$16:$E118,$E40,DE_M!$C$16:$C118,L$1)</f>
        <v>0</v>
      </c>
      <c r="M40" s="16">
        <f>SUMIFS(DE_M!$F$16:$F118,DE_M!$E$16:$E118,$E40,DE_M!$C$16:$C118,M$1)</f>
        <v>0</v>
      </c>
      <c r="N40" s="16">
        <f>SUMIFS(DE_M!$F$16:$F118,DE_M!$E$16:$E118,$E40,DE_M!$C$16:$C118,N$1)</f>
        <v>0</v>
      </c>
      <c r="O40" s="16">
        <v>30.0</v>
      </c>
      <c r="P40" s="16">
        <v>9.0</v>
      </c>
      <c r="Q40" s="16">
        <v>13.0</v>
      </c>
      <c r="R40" s="16">
        <v>8.0</v>
      </c>
      <c r="S40" s="19">
        <f t="shared" si="156"/>
        <v>-1</v>
      </c>
      <c r="T40" s="16"/>
      <c r="U40" s="16"/>
      <c r="V40" s="16"/>
      <c r="W40" s="18" t="str">
        <f t="shared" si="157"/>
        <v>-</v>
      </c>
      <c r="X40" s="18">
        <f t="shared" si="158"/>
        <v>4.2539226</v>
      </c>
      <c r="Y40" s="19" t="str">
        <f t="shared" si="159"/>
        <v>-</v>
      </c>
      <c r="Z40" s="17">
        <f>SUMIFS(SPEND!I:I,SPEND!$B:$B,$B40,SPEND!$C:$C,$C40,SPEND!$D:$D,$D40)*$B$2</f>
        <v>0</v>
      </c>
      <c r="AA40" s="17">
        <f>SUMIFS(SPEND!J:J,SPEND!$B:$B,$B40,SPEND!$C:$C,$C40,SPEND!$D:$D,$D40)*$B$2</f>
        <v>31477.4841</v>
      </c>
      <c r="AB40" s="19">
        <f t="shared" si="160"/>
        <v>-1</v>
      </c>
      <c r="AC40" s="17">
        <f>SUMIFS(SPEND!AD:AD,SPEND!$B:$B,$B40,SPEND!$C:$C,$C40,SPEND!$D:$D,$D40)*$B$2</f>
        <v>0</v>
      </c>
      <c r="AD40" s="17">
        <f>SUMIFS(SPEND!AE:AE,SPEND!$B:$B,$B40,SPEND!$C:$C,$C40,SPEND!$D:$D,$D40)*$B$2</f>
        <v>1248.2288</v>
      </c>
      <c r="AE40" s="19">
        <f t="shared" si="161"/>
        <v>-1</v>
      </c>
      <c r="AF40" s="18" t="str">
        <f t="shared" si="162"/>
        <v>-</v>
      </c>
      <c r="AG40" s="18">
        <f t="shared" si="163"/>
        <v>4.054252798</v>
      </c>
      <c r="AH40" s="19" t="str">
        <f t="shared" si="164"/>
        <v>-</v>
      </c>
      <c r="AI40" s="19">
        <f t="shared" si="165"/>
        <v>-1</v>
      </c>
      <c r="AJ40" s="19" t="str">
        <f t="shared" ref="AJ40:AK40" si="166">iferror(AC40/Z40,"-")</f>
        <v>-</v>
      </c>
      <c r="AK40" s="19">
        <f t="shared" si="166"/>
        <v>0.03965465588</v>
      </c>
      <c r="AL40" s="19" t="str">
        <f t="shared" si="167"/>
        <v>-</v>
      </c>
      <c r="AM40" s="19" t="str">
        <f t="shared" ref="AM40:AN40" si="168">iferror(K40/AC40,"-")</f>
        <v>-</v>
      </c>
      <c r="AN40" s="19">
        <f t="shared" si="168"/>
        <v>0</v>
      </c>
      <c r="AO40" s="19" t="str">
        <f t="shared" si="169"/>
        <v>-</v>
      </c>
      <c r="AP40" s="97"/>
      <c r="AQ40" s="15"/>
    </row>
    <row r="41">
      <c r="A41" s="109" t="str">
        <f t="shared" si="170"/>
        <v>DE-Machineryline-Interests2</v>
      </c>
      <c r="B41" s="30" t="s">
        <v>360</v>
      </c>
      <c r="C41" s="30" t="s">
        <v>363</v>
      </c>
      <c r="D41" s="30" t="s">
        <v>362</v>
      </c>
      <c r="E41" s="30" t="s">
        <v>363</v>
      </c>
      <c r="F41" s="32">
        <f>SUMIFS(SPEND!N:N,SPEND!$B:$B,$B41,SPEND!$C:$C,$C41,SPEND!$D:$D,$D41)*$B$2</f>
        <v>445.050149</v>
      </c>
      <c r="G41" s="16"/>
      <c r="H41" s="32">
        <f>SUMIFS(SPEND!O:O,SPEND!$B:$B,$B41,SPEND!$C:$C,$C41,SPEND!$D:$D,$D41)*$B$2</f>
        <v>217.085506</v>
      </c>
      <c r="I41" s="19">
        <f t="shared" si="155"/>
        <v>1.050114525</v>
      </c>
      <c r="J41" s="16"/>
      <c r="K41" s="16">
        <f t="shared" si="171"/>
        <v>126</v>
      </c>
      <c r="L41" s="16">
        <f>SUMIFS(DE_M!$F$16:$F118,DE_M!$E$16:$E118,$E41,DE_M!$C$16:$C118,L$1)</f>
        <v>28</v>
      </c>
      <c r="M41" s="16">
        <f>SUMIFS(DE_M!$F$16:$F118,DE_M!$E$16:$E118,$E41,DE_M!$C$16:$C118,M$1)</f>
        <v>76</v>
      </c>
      <c r="N41" s="16">
        <f>SUMIFS(DE_M!$F$16:$F118,DE_M!$E$16:$E118,$E41,DE_M!$C$16:$C118,N$1)</f>
        <v>22</v>
      </c>
      <c r="O41" s="16">
        <v>125.0</v>
      </c>
      <c r="P41" s="16">
        <v>15.0</v>
      </c>
      <c r="Q41" s="16">
        <v>84.0</v>
      </c>
      <c r="R41" s="16">
        <v>26.0</v>
      </c>
      <c r="S41" s="19">
        <f t="shared" si="156"/>
        <v>0.008</v>
      </c>
      <c r="T41" s="16"/>
      <c r="U41" s="16"/>
      <c r="V41" s="16"/>
      <c r="W41" s="18">
        <f t="shared" si="157"/>
        <v>3.53214404</v>
      </c>
      <c r="X41" s="18">
        <f t="shared" si="158"/>
        <v>1.736684048</v>
      </c>
      <c r="Y41" s="19">
        <f t="shared" si="159"/>
        <v>1.033843775</v>
      </c>
      <c r="Z41" s="17">
        <f>SUMIFS(SPEND!I:I,SPEND!$B:$B,$B41,SPEND!$C:$C,$C41,SPEND!$D:$D,$D41)*$B$2</f>
        <v>77806.8334</v>
      </c>
      <c r="AA41" s="17">
        <f>SUMIFS(SPEND!J:J,SPEND!$B:$B,$B41,SPEND!$C:$C,$C41,SPEND!$D:$D,$D41)*$B$2</f>
        <v>35542.8007</v>
      </c>
      <c r="AB41" s="19">
        <f t="shared" si="160"/>
        <v>1.189102487</v>
      </c>
      <c r="AC41" s="17">
        <f>SUMIFS(SPEND!AD:AD,SPEND!$B:$B,$B41,SPEND!$C:$C,$C41,SPEND!$D:$D,$D41)*$B$2</f>
        <v>5073.5014</v>
      </c>
      <c r="AD41" s="17">
        <f>SUMIFS(SPEND!AE:AE,SPEND!$B:$B,$B41,SPEND!$C:$C,$C41,SPEND!$D:$D,$D41)*$B$2</f>
        <v>2633.6256</v>
      </c>
      <c r="AE41" s="19">
        <f t="shared" si="161"/>
        <v>0.9264322917</v>
      </c>
      <c r="AF41" s="18">
        <f t="shared" si="162"/>
        <v>5.719936535</v>
      </c>
      <c r="AG41" s="18">
        <f t="shared" si="163"/>
        <v>6.107720881</v>
      </c>
      <c r="AH41" s="19">
        <f t="shared" si="164"/>
        <v>-0.06349084281</v>
      </c>
      <c r="AI41" s="19">
        <f t="shared" si="165"/>
        <v>0.9264322917</v>
      </c>
      <c r="AJ41" s="19">
        <f t="shared" ref="AJ41:AK41" si="172">iferror(AC41/Z41,"-")</f>
        <v>0.06520637299</v>
      </c>
      <c r="AK41" s="19">
        <f t="shared" si="172"/>
        <v>0.07409730095</v>
      </c>
      <c r="AL41" s="19">
        <f t="shared" si="167"/>
        <v>-0.119989903</v>
      </c>
      <c r="AM41" s="19">
        <f t="shared" ref="AM41:AN41" si="173">iferror(K41/AC41,"-")</f>
        <v>0.02483491973</v>
      </c>
      <c r="AN41" s="19">
        <f t="shared" si="173"/>
        <v>0.0106317314</v>
      </c>
      <c r="AO41" s="19">
        <f t="shared" si="169"/>
        <v>1.335924299</v>
      </c>
      <c r="AP41" s="97"/>
      <c r="AQ41" s="15"/>
    </row>
    <row r="42">
      <c r="A42" s="109" t="str">
        <f t="shared" si="170"/>
        <v>DE-Machineryline-Interests3</v>
      </c>
      <c r="B42" s="30" t="s">
        <v>360</v>
      </c>
      <c r="C42" s="30" t="s">
        <v>364</v>
      </c>
      <c r="D42" s="30" t="s">
        <v>362</v>
      </c>
      <c r="E42" s="30" t="s">
        <v>364</v>
      </c>
      <c r="F42" s="32">
        <f>SUMIFS(SPEND!N:N,SPEND!$B:$B,$B42,SPEND!$C:$C,$C42,SPEND!$D:$D,$D42)*$B$2</f>
        <v>3.08628</v>
      </c>
      <c r="G42" s="16"/>
      <c r="H42" s="32">
        <f>SUMIFS(SPEND!O:O,SPEND!$B:$B,$B42,SPEND!$C:$C,$C42,SPEND!$D:$D,$D42)*$B$2</f>
        <v>118.127367</v>
      </c>
      <c r="I42" s="19">
        <f t="shared" si="155"/>
        <v>-0.9738732854</v>
      </c>
      <c r="J42" s="16"/>
      <c r="K42" s="16">
        <f t="shared" si="171"/>
        <v>0</v>
      </c>
      <c r="L42" s="16">
        <f>SUMIFS(DE_M!$F$16:$F118,DE_M!$E$16:$E118,$E42,DE_M!$C$16:$C118,L$1)</f>
        <v>0</v>
      </c>
      <c r="M42" s="16">
        <f>SUMIFS(DE_M!$F$16:$F118,DE_M!$E$16:$E118,$E42,DE_M!$C$16:$C118,M$1)</f>
        <v>0</v>
      </c>
      <c r="N42" s="16">
        <f>SUMIFS(DE_M!$F$16:$F118,DE_M!$E$16:$E118,$E42,DE_M!$C$16:$C118,N$1)</f>
        <v>0</v>
      </c>
      <c r="O42" s="16">
        <v>17.0</v>
      </c>
      <c r="P42" s="16">
        <v>7.0</v>
      </c>
      <c r="Q42" s="16">
        <v>8.0</v>
      </c>
      <c r="R42" s="16">
        <v>2.0</v>
      </c>
      <c r="S42" s="19">
        <f t="shared" si="156"/>
        <v>-1</v>
      </c>
      <c r="T42" s="16"/>
      <c r="U42" s="16"/>
      <c r="V42" s="16"/>
      <c r="W42" s="18" t="str">
        <f t="shared" si="157"/>
        <v>-</v>
      </c>
      <c r="X42" s="18">
        <f t="shared" si="158"/>
        <v>6.948668647</v>
      </c>
      <c r="Y42" s="19" t="str">
        <f t="shared" si="159"/>
        <v>-</v>
      </c>
      <c r="Z42" s="17">
        <f>SUMIFS(SPEND!I:I,SPEND!$B:$B,$B42,SPEND!$C:$C,$C42,SPEND!$D:$D,$D42)*$B$2</f>
        <v>618.1133</v>
      </c>
      <c r="AA42" s="17">
        <f>SUMIFS(SPEND!J:J,SPEND!$B:$B,$B42,SPEND!$C:$C,$C42,SPEND!$D:$D,$D42)*$B$2</f>
        <v>24912.2807</v>
      </c>
      <c r="AB42" s="19">
        <f t="shared" si="160"/>
        <v>-0.9751884098</v>
      </c>
      <c r="AC42" s="17">
        <f>SUMIFS(SPEND!AD:AD,SPEND!$B:$B,$B42,SPEND!$C:$C,$C42,SPEND!$D:$D,$D42)*$B$2</f>
        <v>30.8628</v>
      </c>
      <c r="AD42" s="17">
        <f>SUMIFS(SPEND!AE:AE,SPEND!$B:$B,$B42,SPEND!$C:$C,$C42,SPEND!$D:$D,$D42)*$B$2</f>
        <v>1081.9126</v>
      </c>
      <c r="AE42" s="19">
        <f t="shared" si="161"/>
        <v>-0.971473851</v>
      </c>
      <c r="AF42" s="18">
        <f t="shared" si="162"/>
        <v>4.993065187</v>
      </c>
      <c r="AG42" s="18">
        <f t="shared" si="163"/>
        <v>4.741732338</v>
      </c>
      <c r="AH42" s="19">
        <f t="shared" si="164"/>
        <v>0.05300443629</v>
      </c>
      <c r="AI42" s="19">
        <f t="shared" si="165"/>
        <v>-0.971473851</v>
      </c>
      <c r="AJ42" s="19">
        <f t="shared" ref="AJ42:AK42" si="174">iferror(AC42/Z42,"-")</f>
        <v>0.04993065187</v>
      </c>
      <c r="AK42" s="19">
        <f t="shared" si="174"/>
        <v>0.04342888606</v>
      </c>
      <c r="AL42" s="19">
        <f t="shared" si="167"/>
        <v>0.1497106282</v>
      </c>
      <c r="AM42" s="19">
        <f t="shared" ref="AM42:AN42" si="175">iferror(K42/AC42,"-")</f>
        <v>0</v>
      </c>
      <c r="AN42" s="19">
        <f t="shared" si="175"/>
        <v>0</v>
      </c>
      <c r="AO42" s="19" t="str">
        <f t="shared" si="169"/>
        <v>-</v>
      </c>
      <c r="AP42" s="110" t="s">
        <v>365</v>
      </c>
      <c r="AQ42" s="15"/>
    </row>
    <row r="43">
      <c r="A43" s="109" t="str">
        <f t="shared" si="170"/>
        <v>DE-Machineryline-rem</v>
      </c>
      <c r="B43" s="30" t="s">
        <v>360</v>
      </c>
      <c r="C43" s="30" t="s">
        <v>366</v>
      </c>
      <c r="D43" s="30" t="s">
        <v>362</v>
      </c>
      <c r="E43" s="30" t="s">
        <v>367</v>
      </c>
      <c r="F43" s="32">
        <f>SUMIFS(SPEND!N:N,SPEND!$B:$B,$B43,SPEND!$C:$C,$C43,SPEND!$D:$D,$D43)*$B$2</f>
        <v>51.755201</v>
      </c>
      <c r="G43" s="16"/>
      <c r="H43" s="32">
        <f>SUMIFS(SPEND!O:O,SPEND!$B:$B,$B43,SPEND!$C:$C,$C43,SPEND!$D:$D,$D43)*$B$2</f>
        <v>53.092589</v>
      </c>
      <c r="I43" s="19">
        <f t="shared" si="155"/>
        <v>-0.02518973034</v>
      </c>
      <c r="J43" s="16"/>
      <c r="K43" s="16">
        <f t="shared" si="171"/>
        <v>54</v>
      </c>
      <c r="L43" s="16">
        <f>SUMIFS(DE_M!$F$16:$F118,DE_M!$E$16:$E118,$E43,DE_M!$C$16:$C118,L$1)</f>
        <v>5</v>
      </c>
      <c r="M43" s="16">
        <f>SUMIFS(DE_M!$F$16:$F118,DE_M!$E$16:$E118,$E43,DE_M!$C$16:$C118,M$1)</f>
        <v>32</v>
      </c>
      <c r="N43" s="16">
        <f>SUMIFS(DE_M!$F$16:$F118,DE_M!$E$16:$E118,$E43,DE_M!$C$16:$C118,N$1)</f>
        <v>17</v>
      </c>
      <c r="O43" s="16">
        <v>50.0</v>
      </c>
      <c r="P43" s="16">
        <v>7.0</v>
      </c>
      <c r="Q43" s="16">
        <v>21.0</v>
      </c>
      <c r="R43" s="16">
        <v>22.0</v>
      </c>
      <c r="S43" s="19">
        <f t="shared" si="156"/>
        <v>0.08</v>
      </c>
      <c r="T43" s="16"/>
      <c r="U43" s="16"/>
      <c r="V43" s="16"/>
      <c r="W43" s="18">
        <f t="shared" si="157"/>
        <v>0.9584296481</v>
      </c>
      <c r="X43" s="18">
        <f t="shared" si="158"/>
        <v>1.06185178</v>
      </c>
      <c r="Y43" s="19">
        <f t="shared" si="159"/>
        <v>-0.09739789846</v>
      </c>
      <c r="Z43" s="17">
        <f>SUMIFS(SPEND!I:I,SPEND!$B:$B,$B43,SPEND!$C:$C,$C43,SPEND!$D:$D,$D43)*$B$2</f>
        <v>10665.6693</v>
      </c>
      <c r="AA43" s="17">
        <f>SUMIFS(SPEND!J:J,SPEND!$B:$B,$B43,SPEND!$C:$C,$C43,SPEND!$D:$D,$D43)*$B$2</f>
        <v>9673.7732</v>
      </c>
      <c r="AB43" s="19">
        <f t="shared" si="160"/>
        <v>0.1025345622</v>
      </c>
      <c r="AC43" s="17">
        <f>SUMIFS(SPEND!AD:AD,SPEND!$B:$B,$B43,SPEND!$C:$C,$C43,SPEND!$D:$D,$D43)*$B$2</f>
        <v>1259.3737</v>
      </c>
      <c r="AD43" s="17">
        <f>SUMIFS(SPEND!AE:AE,SPEND!$B:$B,$B43,SPEND!$C:$C,$C43,SPEND!$D:$D,$D43)*$B$2</f>
        <v>1085.3418</v>
      </c>
      <c r="AE43" s="19">
        <f t="shared" si="161"/>
        <v>0.1603475513</v>
      </c>
      <c r="AF43" s="18">
        <f t="shared" si="162"/>
        <v>4.852503818</v>
      </c>
      <c r="AG43" s="18">
        <f t="shared" si="163"/>
        <v>5.488302021</v>
      </c>
      <c r="AH43" s="19">
        <f t="shared" si="164"/>
        <v>-0.1158460668</v>
      </c>
      <c r="AI43" s="19">
        <f t="shared" si="165"/>
        <v>0.1603475513</v>
      </c>
      <c r="AJ43" s="19">
        <f t="shared" ref="AJ43:AK43" si="176">iferror(AC43/Z43,"-")</f>
        <v>0.118077325</v>
      </c>
      <c r="AK43" s="19">
        <f t="shared" si="176"/>
        <v>0.1121942574</v>
      </c>
      <c r="AL43" s="19">
        <f t="shared" si="167"/>
        <v>0.05243644155</v>
      </c>
      <c r="AM43" s="19">
        <f t="shared" ref="AM43:AN43" si="177">iferror(K43/AC43,"-")</f>
        <v>0.04287845617</v>
      </c>
      <c r="AN43" s="19">
        <f t="shared" si="177"/>
        <v>0.004606843669</v>
      </c>
      <c r="AO43" s="19">
        <f t="shared" si="169"/>
        <v>8.307556161</v>
      </c>
      <c r="AP43" s="97"/>
      <c r="AQ43" s="15"/>
    </row>
    <row r="44">
      <c r="A44" s="109" t="str">
        <f t="shared" si="170"/>
        <v>DE-Machineryline-interests-forklift</v>
      </c>
      <c r="B44" s="30" t="s">
        <v>360</v>
      </c>
      <c r="C44" s="30" t="s">
        <v>368</v>
      </c>
      <c r="D44" s="30" t="s">
        <v>369</v>
      </c>
      <c r="E44" s="30" t="str">
        <f>C44</f>
        <v>DE-Machineryline-interests-forklift</v>
      </c>
      <c r="F44" s="32">
        <f>SUMIFS(SPEND!N:N,SPEND!$B:$B,$B44,SPEND!$C:$C,$C44,SPEND!$D:$D,$D44)*$B$2</f>
        <v>17.23173</v>
      </c>
      <c r="G44" s="16"/>
      <c r="H44" s="32">
        <f>SUMIFS(SPEND!O:O,SPEND!$B:$B,$B44,SPEND!$C:$C,$C44,SPEND!$D:$D,$D44)*$B$2</f>
        <v>0</v>
      </c>
      <c r="I44" s="19" t="str">
        <f t="shared" si="155"/>
        <v>-</v>
      </c>
      <c r="J44" s="16"/>
      <c r="K44" s="16">
        <f t="shared" si="171"/>
        <v>0</v>
      </c>
      <c r="L44" s="16">
        <f>SUMIFS(DE_M!$F$16:$F118,DE_M!$E$16:$E118,$E44,DE_M!$C$16:$C118,L$1)</f>
        <v>0</v>
      </c>
      <c r="M44" s="16">
        <f>SUMIFS(DE_M!$F$16:$F118,DE_M!$E$16:$E118,$E44,DE_M!$C$16:$C118,M$1)</f>
        <v>0</v>
      </c>
      <c r="N44" s="16">
        <f>SUMIFS(DE_M!$F$16:$F118,DE_M!$E$16:$E118,$E44,DE_M!$C$16:$C118,N$1)</f>
        <v>0</v>
      </c>
      <c r="O44" s="16">
        <v>0.0</v>
      </c>
      <c r="P44" s="16">
        <v>0.0</v>
      </c>
      <c r="Q44" s="16">
        <v>0.0</v>
      </c>
      <c r="R44" s="16">
        <v>0.0</v>
      </c>
      <c r="S44" s="19" t="str">
        <f t="shared" si="156"/>
        <v>-</v>
      </c>
      <c r="T44" s="16"/>
      <c r="U44" s="16"/>
      <c r="V44" s="16"/>
      <c r="W44" s="18" t="str">
        <f t="shared" si="157"/>
        <v>-</v>
      </c>
      <c r="X44" s="18" t="str">
        <f t="shared" si="158"/>
        <v>-</v>
      </c>
      <c r="Y44" s="19" t="str">
        <f t="shared" si="159"/>
        <v>-</v>
      </c>
      <c r="Z44" s="17">
        <f>SUMIFS(SPEND!I:I,SPEND!$B:$B,$B44,SPEND!$C:$C,$C44,SPEND!$D:$D,$D44)*$B$2</f>
        <v>3106.8552</v>
      </c>
      <c r="AA44" s="17">
        <f>SUMIFS(SPEND!J:J,SPEND!$B:$B,$B44,SPEND!$C:$C,$C44,SPEND!$D:$D,$D44)*$B$2</f>
        <v>0</v>
      </c>
      <c r="AB44" s="19" t="str">
        <f t="shared" si="160"/>
        <v>-</v>
      </c>
      <c r="AC44" s="17">
        <f>SUMIFS(SPEND!AD:AD,SPEND!$B:$B,$B44,SPEND!$C:$C,$C44,SPEND!$D:$D,$D44)*$B$2</f>
        <v>42.865</v>
      </c>
      <c r="AD44" s="17">
        <f>SUMIFS(SPEND!AE:AE,SPEND!$B:$B,$B44,SPEND!$C:$C,$C44,SPEND!$D:$D,$D44)*$B$2</f>
        <v>0</v>
      </c>
      <c r="AE44" s="19" t="str">
        <f t="shared" si="161"/>
        <v>-</v>
      </c>
      <c r="AF44" s="18">
        <f t="shared" si="162"/>
        <v>5.546357616</v>
      </c>
      <c r="AG44" s="18" t="str">
        <f t="shared" si="163"/>
        <v>-</v>
      </c>
      <c r="AH44" s="19" t="str">
        <f t="shared" si="164"/>
        <v>-</v>
      </c>
      <c r="AI44" s="19" t="str">
        <f t="shared" si="165"/>
        <v>-</v>
      </c>
      <c r="AJ44" s="19">
        <f t="shared" ref="AJ44:AK44" si="178">iferror(AC44/Z44,"-")</f>
        <v>0.01379690949</v>
      </c>
      <c r="AK44" s="19" t="str">
        <f t="shared" si="178"/>
        <v>-</v>
      </c>
      <c r="AL44" s="19" t="str">
        <f t="shared" si="167"/>
        <v>-</v>
      </c>
      <c r="AM44" s="19">
        <f t="shared" ref="AM44:AN44" si="179">iferror(K44/AC44,"-")</f>
        <v>0</v>
      </c>
      <c r="AN44" s="19" t="str">
        <f t="shared" si="179"/>
        <v>-</v>
      </c>
      <c r="AO44" s="19" t="str">
        <f t="shared" si="169"/>
        <v>-</v>
      </c>
      <c r="AP44" s="97"/>
      <c r="AQ44" s="15"/>
    </row>
    <row r="45">
      <c r="A45" s="128" t="s">
        <v>67</v>
      </c>
      <c r="B45" s="53"/>
      <c r="C45" s="53"/>
      <c r="D45" s="53"/>
      <c r="E45" s="53" t="s">
        <v>370</v>
      </c>
      <c r="F45" s="54">
        <f>SUMIFS(SPEND!N:N,SPEND!$B:$B,$B45,SPEND!$C:$C,$C45,SPEND!$D:$D,$D45)*$B$2</f>
        <v>0</v>
      </c>
      <c r="G45" s="55"/>
      <c r="H45" s="54">
        <f>SUMIFS(SPEND!O:O,SPEND!$B:$B,$B45,SPEND!$C:$C,$C45,SPEND!$D:$D,$D45)*$B$2</f>
        <v>0</v>
      </c>
      <c r="I45" s="58" t="str">
        <f t="shared" si="155"/>
        <v>-</v>
      </c>
      <c r="J45" s="55"/>
      <c r="K45" s="55">
        <f t="shared" si="171"/>
        <v>0</v>
      </c>
      <c r="L45" s="55">
        <f>SUMIFS(DE_M!$F$16:$F118,DE_M!$E$16:$E118,$E45,DE_M!$C$16:$C118,L$1)</f>
        <v>0</v>
      </c>
      <c r="M45" s="55">
        <f>SUMIFS(DE_M!$F$16:$F118,DE_M!$E$16:$E118,$E45,DE_M!$C$16:$C118,M$1)</f>
        <v>0</v>
      </c>
      <c r="N45" s="55">
        <f>SUMIFS(DE_M!$F$16:$F118,DE_M!$E$16:$E118,$E45,DE_M!$C$16:$C118,N$1)</f>
        <v>0</v>
      </c>
      <c r="O45" s="55">
        <v>0.0</v>
      </c>
      <c r="P45" s="55">
        <v>0.0</v>
      </c>
      <c r="Q45" s="55">
        <v>0.0</v>
      </c>
      <c r="R45" s="55">
        <v>0.0</v>
      </c>
      <c r="S45" s="58" t="str">
        <f t="shared" si="156"/>
        <v>-</v>
      </c>
      <c r="T45" s="55"/>
      <c r="U45" s="55"/>
      <c r="V45" s="55"/>
      <c r="W45" s="57" t="str">
        <f t="shared" si="157"/>
        <v>-</v>
      </c>
      <c r="X45" s="57" t="str">
        <f t="shared" si="158"/>
        <v>-</v>
      </c>
      <c r="Y45" s="58" t="str">
        <f t="shared" si="159"/>
        <v>-</v>
      </c>
      <c r="Z45" s="56">
        <f>SUMIFS(SPEND!I:I,SPEND!$B:$B,$B45,SPEND!$C:$C,$C45,SPEND!$D:$D,$D45)*$B$2</f>
        <v>0</v>
      </c>
      <c r="AA45" s="56">
        <f>SUMIFS(SPEND!J:J,SPEND!$B:$B,$B45,SPEND!$C:$C,$C45,SPEND!$D:$D,$D45)*$B$2</f>
        <v>0</v>
      </c>
      <c r="AB45" s="58" t="str">
        <f t="shared" si="160"/>
        <v>-</v>
      </c>
      <c r="AC45" s="56">
        <f>SUMIFS(SPEND!AD:AD,SPEND!$B:$B,$B45,SPEND!$C:$C,$C45,SPEND!$D:$D,$D45)*$B$2</f>
        <v>0</v>
      </c>
      <c r="AD45" s="56">
        <f>SUMIFS(SPEND!AE:AE,SPEND!$B:$B,$B45,SPEND!$C:$C,$C45,SPEND!$D:$D,$D45)*$B$2</f>
        <v>0</v>
      </c>
      <c r="AE45" s="58" t="str">
        <f t="shared" si="161"/>
        <v>-</v>
      </c>
      <c r="AF45" s="57" t="str">
        <f t="shared" si="162"/>
        <v>-</v>
      </c>
      <c r="AG45" s="57" t="str">
        <f t="shared" si="163"/>
        <v>-</v>
      </c>
      <c r="AH45" s="58" t="str">
        <f t="shared" si="164"/>
        <v>-</v>
      </c>
      <c r="AI45" s="58" t="str">
        <f t="shared" si="165"/>
        <v>-</v>
      </c>
      <c r="AJ45" s="58" t="str">
        <f t="shared" ref="AJ45:AK45" si="180">iferror(AC45/Z45,"-")</f>
        <v>-</v>
      </c>
      <c r="AK45" s="58" t="str">
        <f t="shared" si="180"/>
        <v>-</v>
      </c>
      <c r="AL45" s="58" t="str">
        <f t="shared" si="167"/>
        <v>-</v>
      </c>
      <c r="AM45" s="58" t="str">
        <f t="shared" ref="AM45:AN45" si="181">iferror(K45/AC45,"-")</f>
        <v>-</v>
      </c>
      <c r="AN45" s="58" t="str">
        <f t="shared" si="181"/>
        <v>-</v>
      </c>
      <c r="AO45" s="58" t="str">
        <f t="shared" si="169"/>
        <v>-</v>
      </c>
      <c r="AP45" s="115"/>
      <c r="AQ45" s="116"/>
    </row>
    <row r="46">
      <c r="A46" s="112"/>
      <c r="B46" s="41"/>
      <c r="C46" s="41"/>
      <c r="D46" s="41"/>
      <c r="E46" s="44"/>
      <c r="F46" s="16"/>
      <c r="G46" s="16"/>
      <c r="H46" s="16"/>
      <c r="I46" s="19"/>
      <c r="J46" s="16"/>
      <c r="K46" s="16"/>
      <c r="L46" s="16"/>
      <c r="M46" s="16"/>
      <c r="N46" s="16"/>
      <c r="O46" s="16"/>
      <c r="P46" s="16"/>
      <c r="Q46" s="16"/>
      <c r="R46" s="16"/>
      <c r="S46" s="19"/>
      <c r="T46" s="16"/>
      <c r="U46" s="16"/>
      <c r="V46" s="16"/>
      <c r="W46" s="18"/>
      <c r="X46" s="18"/>
      <c r="Y46" s="19"/>
      <c r="Z46" s="17"/>
      <c r="AA46" s="17"/>
      <c r="AB46" s="19"/>
      <c r="AC46" s="17"/>
      <c r="AD46" s="17"/>
      <c r="AE46" s="19"/>
      <c r="AF46" s="18"/>
      <c r="AG46" s="18"/>
      <c r="AH46" s="19"/>
      <c r="AI46" s="19"/>
      <c r="AJ46" s="19"/>
      <c r="AK46" s="19"/>
      <c r="AL46" s="19"/>
      <c r="AM46" s="19"/>
      <c r="AN46" s="19"/>
      <c r="AO46" s="19"/>
      <c r="AP46" s="97"/>
      <c r="AQ46" s="15"/>
    </row>
    <row r="47">
      <c r="A47" s="129" t="s">
        <v>371</v>
      </c>
      <c r="B47" s="130" t="s">
        <v>18</v>
      </c>
      <c r="C47" s="131"/>
      <c r="D47" s="131"/>
      <c r="E47" s="131"/>
      <c r="F47" s="132">
        <f>SUM(F48:F53)</f>
        <v>532.434738</v>
      </c>
      <c r="G47" s="132">
        <f>'Итог'!F50</f>
        <v>532.434738</v>
      </c>
      <c r="H47" s="132">
        <f>SUM(H48:H53)</f>
        <v>527.728161</v>
      </c>
      <c r="I47" s="133">
        <f t="shared" ref="I47:I53" si="187">IFERROR(F47/H47-1,"-")</f>
        <v>0.008918563283</v>
      </c>
      <c r="J47" s="104">
        <f>'Итог'!I50-K53</f>
        <v>759</v>
      </c>
      <c r="K47" s="101">
        <f>SUM(K48:K52)</f>
        <v>770</v>
      </c>
      <c r="L47" s="134">
        <f t="shared" ref="L47:N47" si="182">SUM(L48:L53)</f>
        <v>134</v>
      </c>
      <c r="M47" s="134">
        <f t="shared" si="182"/>
        <v>451</v>
      </c>
      <c r="N47" s="134">
        <f t="shared" si="182"/>
        <v>196</v>
      </c>
      <c r="O47" s="135">
        <v>721.0</v>
      </c>
      <c r="P47" s="134">
        <v>153.0</v>
      </c>
      <c r="Q47" s="134">
        <v>369.0</v>
      </c>
      <c r="R47" s="134">
        <v>199.0</v>
      </c>
      <c r="S47" s="133">
        <f t="shared" ref="S47:S53" si="188">IFERROR(K47/O47-1,"-")</f>
        <v>0.06796116505</v>
      </c>
      <c r="T47" s="136"/>
      <c r="U47" s="136"/>
      <c r="V47" s="136"/>
      <c r="W47" s="132">
        <f t="shared" ref="W47:W52" si="189">IFERROR(F47/K47,"-")</f>
        <v>0.6914736857</v>
      </c>
      <c r="X47" s="132">
        <f t="shared" ref="X47:X52" si="190">IFERROR(H47/O47,"-")</f>
        <v>0.7319391969</v>
      </c>
      <c r="Y47" s="133">
        <f t="shared" ref="Y47:Y53" si="191">IFERROR(W47/X47-1,"-")</f>
        <v>-0.05528534529</v>
      </c>
      <c r="Z47" s="134">
        <f t="shared" ref="Z47:AA47" si="183">SUM(Z48:Z53)</f>
        <v>377249.7212</v>
      </c>
      <c r="AA47" s="134">
        <f t="shared" si="183"/>
        <v>317545.6346</v>
      </c>
      <c r="AB47" s="133">
        <f t="shared" ref="AB47:AB53" si="192">IFERROR(Z47/AA47-1,"-")</f>
        <v>0.1880173433</v>
      </c>
      <c r="AC47" s="134">
        <f t="shared" ref="AC47:AD47" si="184">SUM(AC48:AC53)</f>
        <v>26966.3715</v>
      </c>
      <c r="AD47" s="134">
        <f t="shared" si="184"/>
        <v>24583.9348</v>
      </c>
      <c r="AE47" s="133">
        <f t="shared" ref="AE47:AE53" si="193">IFERROR(AC47/AD47-1,"-")</f>
        <v>0.09691030827</v>
      </c>
      <c r="AF47" s="132">
        <f t="shared" ref="AF47:AF53" si="194">IFERROR(F47/Z47*1000,"-")</f>
        <v>1.411358864</v>
      </c>
      <c r="AG47" s="132">
        <f t="shared" ref="AG47:AG53" si="195">IFERROR(H47/AA47*1000,"-")</f>
        <v>1.661897074</v>
      </c>
      <c r="AH47" s="133">
        <f t="shared" ref="AH47:AH53" si="196">IFERROR(AF47/AG47-1,"-")</f>
        <v>-0.150754348</v>
      </c>
      <c r="AI47" s="133">
        <f t="shared" ref="AI47:AI53" si="197">IFERROR(AC47/AD47-1,"-")</f>
        <v>0.09691030827</v>
      </c>
      <c r="AJ47" s="133">
        <f t="shared" ref="AJ47:AK47" si="185">IFERROR(AC47/Z47,"-")</f>
        <v>0.07148148821</v>
      </c>
      <c r="AK47" s="133">
        <f t="shared" si="185"/>
        <v>0.07741858845</v>
      </c>
      <c r="AL47" s="133">
        <f t="shared" ref="AL47:AL53" si="199">IFERROR(AJ47/AK47-1,"-")</f>
        <v>-0.07668830389</v>
      </c>
      <c r="AM47" s="133">
        <f t="shared" ref="AM47:AN47" si="186">IFERROR(K47/AC47,"-")</f>
        <v>0.02855408263</v>
      </c>
      <c r="AN47" s="133">
        <f t="shared" si="186"/>
        <v>0.005450714098</v>
      </c>
      <c r="AO47" s="133">
        <f t="shared" ref="AO47:AO53" si="201">IFERROR(AM47/AN47-1,"-")</f>
        <v>4.238594818</v>
      </c>
      <c r="AP47" s="107" t="s">
        <v>372</v>
      </c>
      <c r="AQ47" s="113"/>
    </row>
    <row r="48">
      <c r="A48" s="137" t="str">
        <f t="shared" ref="A48:A50" si="202">C48</f>
        <v>ES-LAL-MDA</v>
      </c>
      <c r="B48" s="138" t="s">
        <v>373</v>
      </c>
      <c r="C48" s="138" t="s">
        <v>374</v>
      </c>
      <c r="D48" s="138" t="s">
        <v>25</v>
      </c>
      <c r="E48" s="139" t="s">
        <v>375</v>
      </c>
      <c r="F48" s="140">
        <f>SUMIFS(SPEND!N:N,SPEND!$B:$B,$B48,SPEND!$C:$C,$C48,SPEND!$D:$D,$D48)*$B$2</f>
        <v>79.977517</v>
      </c>
      <c r="G48" s="140"/>
      <c r="H48" s="140">
        <f>SUMIFS(SPEND!O:O,SPEND!$B:$B,$B48,SPEND!$C:$C,$C48,SPEND!$D:$D,$D48)*$B$2</f>
        <v>78.845881</v>
      </c>
      <c r="I48" s="141">
        <f t="shared" si="187"/>
        <v>0.01435250625</v>
      </c>
      <c r="J48" s="142"/>
      <c r="K48" s="142">
        <f t="shared" ref="K48:K53" si="203">SUM(L48:N48)</f>
        <v>149</v>
      </c>
      <c r="L48" s="142">
        <f>SUMIFS(ES_M!$F$16:$F118,ES_M!$E$16:$E118,$E48,ES_M!$C$16:$C118,L$1)</f>
        <v>11</v>
      </c>
      <c r="M48" s="142">
        <f>SUMIFS(ES_M!$F$16:$F118,ES_M!$E$16:$E118,$E48,ES_M!$C$16:$C118,M$1)</f>
        <v>88</v>
      </c>
      <c r="N48" s="142">
        <f>SUMIFS(ES_M!$F$16:$F118,ES_M!$E$16:$E118,$E48,ES_M!$C$16:$C118,N$1)</f>
        <v>50</v>
      </c>
      <c r="O48" s="142">
        <v>164.0</v>
      </c>
      <c r="P48" s="142">
        <v>28.0</v>
      </c>
      <c r="Q48" s="142">
        <v>83.0</v>
      </c>
      <c r="R48" s="142">
        <v>53.0</v>
      </c>
      <c r="S48" s="141">
        <f t="shared" si="188"/>
        <v>-0.09146341463</v>
      </c>
      <c r="T48" s="142"/>
      <c r="U48" s="142"/>
      <c r="V48" s="142"/>
      <c r="W48" s="140">
        <f t="shared" si="189"/>
        <v>0.5367618591</v>
      </c>
      <c r="X48" s="140">
        <f t="shared" si="190"/>
        <v>0.4807675671</v>
      </c>
      <c r="Y48" s="141">
        <f t="shared" si="191"/>
        <v>0.1164685304</v>
      </c>
      <c r="Z48" s="143">
        <f>SUMIFS(SPEND!I:I,SPEND!$B:$B,$B48,SPEND!$C:$C,$C48,SPEND!$D:$D,$D48)*$B$2</f>
        <v>70923.5717</v>
      </c>
      <c r="AA48" s="143">
        <f>SUMIFS(SPEND!J:J,SPEND!$B:$B,$B48,SPEND!$C:$C,$C48,SPEND!$D:$D,$D48)*$B$2</f>
        <v>56044.2729</v>
      </c>
      <c r="AB48" s="141">
        <f t="shared" si="192"/>
        <v>0.2654918697</v>
      </c>
      <c r="AC48" s="143">
        <f>SUMIFS(SPEND!AD:AD,SPEND!$B:$B,$B48,SPEND!$C:$C,$C48,SPEND!$D:$D,$D48)*$B$2</f>
        <v>6056.8245</v>
      </c>
      <c r="AD48" s="143">
        <f>SUMIFS(SPEND!AE:AE,SPEND!$B:$B,$B48,SPEND!$C:$C,$C48,SPEND!$D:$D,$D48)*$B$2</f>
        <v>5417.2787</v>
      </c>
      <c r="AE48" s="141">
        <f t="shared" si="193"/>
        <v>0.1180566545</v>
      </c>
      <c r="AF48" s="140">
        <f t="shared" si="194"/>
        <v>1.127657774</v>
      </c>
      <c r="AG48" s="140">
        <f t="shared" si="195"/>
        <v>1.406849923</v>
      </c>
      <c r="AH48" s="141">
        <f t="shared" si="196"/>
        <v>-0.198451977</v>
      </c>
      <c r="AI48" s="141">
        <f t="shared" si="197"/>
        <v>0.1180566545</v>
      </c>
      <c r="AJ48" s="141">
        <f t="shared" ref="AJ48:AK48" si="198">IFERROR(AC48/Z48,"-")</f>
        <v>0.08539931584</v>
      </c>
      <c r="AK48" s="141">
        <f t="shared" si="198"/>
        <v>0.0966607009</v>
      </c>
      <c r="AL48" s="141">
        <f t="shared" si="199"/>
        <v>-0.1165042769</v>
      </c>
      <c r="AM48" s="141">
        <f t="shared" ref="AM48:AN48" si="200">IFERROR(K48/AC48,"-")</f>
        <v>0.02460034957</v>
      </c>
      <c r="AN48" s="141">
        <f t="shared" si="200"/>
        <v>0.002030539799</v>
      </c>
      <c r="AO48" s="141">
        <f t="shared" si="201"/>
        <v>11.11517725</v>
      </c>
      <c r="AP48" s="144" t="s">
        <v>376</v>
      </c>
      <c r="AQ48" s="145"/>
    </row>
    <row r="49">
      <c r="A49" s="137" t="str">
        <f t="shared" si="202"/>
        <v>Interets_not_top</v>
      </c>
      <c r="B49" s="138" t="s">
        <v>373</v>
      </c>
      <c r="C49" s="138" t="s">
        <v>377</v>
      </c>
      <c r="D49" s="138" t="s">
        <v>378</v>
      </c>
      <c r="E49" s="139" t="s">
        <v>373</v>
      </c>
      <c r="F49" s="140">
        <f>SUMIFS(SPEND!N:N,SPEND!$B:$B,$B49,SPEND!$C:$C,$C49,SPEND!$D:$D,$D49)*$B$2</f>
        <v>133.035814</v>
      </c>
      <c r="G49" s="140"/>
      <c r="H49" s="140">
        <f>SUMIFS(SPEND!O:O,SPEND!$B:$B,$B49,SPEND!$C:$C,$C49,SPEND!$D:$D,$D49)*$B$2</f>
        <v>132.092784</v>
      </c>
      <c r="I49" s="141">
        <f t="shared" si="187"/>
        <v>0.007139148494</v>
      </c>
      <c r="J49" s="142"/>
      <c r="K49" s="142">
        <f t="shared" si="203"/>
        <v>113</v>
      </c>
      <c r="L49" s="142">
        <f>SUMIFS(ES_M!$F$16:$F118,ES_M!$E$16:$E118,$E49,ES_M!$C$16:$C118,L$1)</f>
        <v>20</v>
      </c>
      <c r="M49" s="142">
        <f>SUMIFS(ES_M!$F$16:$F118,ES_M!$E$16:$E118,$E49,ES_M!$C$16:$C118,M$1)</f>
        <v>71</v>
      </c>
      <c r="N49" s="142">
        <f>SUMIFS(ES_M!$F$16:$F118,ES_M!$E$16:$E118,$E49,ES_M!$C$16:$C118,N$1)</f>
        <v>22</v>
      </c>
      <c r="O49" s="142">
        <v>97.0</v>
      </c>
      <c r="P49" s="142">
        <v>19.0</v>
      </c>
      <c r="Q49" s="142">
        <v>59.0</v>
      </c>
      <c r="R49" s="142">
        <v>19.0</v>
      </c>
      <c r="S49" s="141">
        <f t="shared" si="188"/>
        <v>0.1649484536</v>
      </c>
      <c r="T49" s="142"/>
      <c r="U49" s="142"/>
      <c r="V49" s="142"/>
      <c r="W49" s="140">
        <f t="shared" si="189"/>
        <v>1.177308088</v>
      </c>
      <c r="X49" s="140">
        <f t="shared" si="190"/>
        <v>1.361781278</v>
      </c>
      <c r="Y49" s="141">
        <f t="shared" si="191"/>
        <v>-0.1354646247</v>
      </c>
      <c r="Z49" s="143">
        <f>SUMIFS(SPEND!I:I,SPEND!$B:$B,$B49,SPEND!$C:$C,$C49,SPEND!$D:$D,$D49)*$B$2</f>
        <v>106578.6787</v>
      </c>
      <c r="AA49" s="143">
        <f>SUMIFS(SPEND!J:J,SPEND!$B:$B,$B49,SPEND!$C:$C,$C49,SPEND!$D:$D,$D49)*$B$2</f>
        <v>82422.5366</v>
      </c>
      <c r="AB49" s="141">
        <f t="shared" si="192"/>
        <v>0.2930769071</v>
      </c>
      <c r="AC49" s="143">
        <f>SUMIFS(SPEND!AD:AD,SPEND!$B:$B,$B49,SPEND!$C:$C,$C49,SPEND!$D:$D,$D49)*$B$2</f>
        <v>5147.2292</v>
      </c>
      <c r="AD49" s="143">
        <f>SUMIFS(SPEND!AE:AE,SPEND!$B:$B,$B49,SPEND!$C:$C,$C49,SPEND!$D:$D,$D49)*$B$2</f>
        <v>4472.5341</v>
      </c>
      <c r="AE49" s="141">
        <f t="shared" si="193"/>
        <v>0.1508529806</v>
      </c>
      <c r="AF49" s="140">
        <f t="shared" si="194"/>
        <v>1.248240414</v>
      </c>
      <c r="AG49" s="140">
        <f t="shared" si="195"/>
        <v>1.602629444</v>
      </c>
      <c r="AH49" s="141">
        <f t="shared" si="196"/>
        <v>-0.2211297387</v>
      </c>
      <c r="AI49" s="141">
        <f t="shared" si="197"/>
        <v>0.1508529806</v>
      </c>
      <c r="AJ49" s="141">
        <f t="shared" ref="AJ49:AK49" si="204">IFERROR(AC49/Z49,"-")</f>
        <v>0.04829511177</v>
      </c>
      <c r="AK49" s="141">
        <f t="shared" si="204"/>
        <v>0.05426348526</v>
      </c>
      <c r="AL49" s="141">
        <f t="shared" si="199"/>
        <v>-0.1099887607</v>
      </c>
      <c r="AM49" s="141">
        <f t="shared" ref="AM49:AN49" si="205">IFERROR(K49/AC49,"-")</f>
        <v>0.02195355901</v>
      </c>
      <c r="AN49" s="141">
        <f t="shared" si="205"/>
        <v>0.004471737845</v>
      </c>
      <c r="AO49" s="141">
        <f t="shared" si="201"/>
        <v>3.909402065</v>
      </c>
      <c r="AP49" s="146"/>
      <c r="AQ49" s="145"/>
    </row>
    <row r="50">
      <c r="A50" s="137" t="str">
        <f t="shared" si="202"/>
        <v>Interets_top</v>
      </c>
      <c r="B50" s="138" t="s">
        <v>373</v>
      </c>
      <c r="C50" s="138" t="s">
        <v>379</v>
      </c>
      <c r="D50" s="138" t="s">
        <v>380</v>
      </c>
      <c r="E50" s="139" t="s">
        <v>381</v>
      </c>
      <c r="F50" s="140">
        <f>SUMIFS(SPEND!N:N,SPEND!$B:$B,$B50,SPEND!$C:$C,$C50,SPEND!$D:$D,$D50)*$B$2</f>
        <v>266.311672</v>
      </c>
      <c r="G50" s="140"/>
      <c r="H50" s="140">
        <f>SUMIFS(SPEND!O:O,SPEND!$B:$B,$B50,SPEND!$C:$C,$C50,SPEND!$D:$D,$D50)*$B$2</f>
        <v>264.108411</v>
      </c>
      <c r="I50" s="141">
        <f t="shared" si="187"/>
        <v>0.008342259876</v>
      </c>
      <c r="J50" s="142"/>
      <c r="K50" s="142">
        <f t="shared" si="203"/>
        <v>360</v>
      </c>
      <c r="L50" s="142">
        <f>SUMIFS(ES_M!$F$16:$F118,ES_M!$E$16:$E118,$E50,ES_M!$C$16:$C118,L$1)</f>
        <v>83</v>
      </c>
      <c r="M50" s="142">
        <f>SUMIFS(ES_M!$F$16:$F118,ES_M!$E$16:$E118,$E50,ES_M!$C$16:$C118,M$1)</f>
        <v>190</v>
      </c>
      <c r="N50" s="142">
        <f>SUMIFS(ES_M!$F$16:$F118,ES_M!$E$16:$E118,$E50,ES_M!$C$16:$C118,N$1)</f>
        <v>87</v>
      </c>
      <c r="O50" s="142">
        <v>341.0</v>
      </c>
      <c r="P50" s="142">
        <v>96.0</v>
      </c>
      <c r="Q50" s="142">
        <v>163.0</v>
      </c>
      <c r="R50" s="142">
        <v>82.0</v>
      </c>
      <c r="S50" s="141">
        <f t="shared" si="188"/>
        <v>0.05571847507</v>
      </c>
      <c r="T50" s="142"/>
      <c r="U50" s="142"/>
      <c r="V50" s="142"/>
      <c r="W50" s="140">
        <f t="shared" si="189"/>
        <v>0.7397546444</v>
      </c>
      <c r="X50" s="140">
        <f t="shared" si="190"/>
        <v>0.7745114692</v>
      </c>
      <c r="Y50" s="141">
        <f t="shared" si="191"/>
        <v>-0.04487580384</v>
      </c>
      <c r="Z50" s="143">
        <f>SUMIFS(SPEND!I:I,SPEND!$B:$B,$B50,SPEND!$C:$C,$C50,SPEND!$D:$D,$D50)*$B$2</f>
        <v>160839.7676</v>
      </c>
      <c r="AA50" s="143">
        <f>SUMIFS(SPEND!J:J,SPEND!$B:$B,$B50,SPEND!$C:$C,$C50,SPEND!$D:$D,$D50)*$B$2</f>
        <v>137320.5994</v>
      </c>
      <c r="AB50" s="141">
        <f t="shared" si="192"/>
        <v>0.1712719599</v>
      </c>
      <c r="AC50" s="143">
        <f>SUMIFS(SPEND!AD:AD,SPEND!$B:$B,$B50,SPEND!$C:$C,$C50,SPEND!$D:$D,$D50)*$B$2</f>
        <v>12706.0433</v>
      </c>
      <c r="AD50" s="143">
        <f>SUMIFS(SPEND!AE:AE,SPEND!$B:$B,$B50,SPEND!$C:$C,$C50,SPEND!$D:$D,$D50)*$B$2</f>
        <v>11607.842</v>
      </c>
      <c r="AE50" s="141">
        <f t="shared" si="193"/>
        <v>0.09460856721</v>
      </c>
      <c r="AF50" s="140">
        <f t="shared" si="194"/>
        <v>1.655757627</v>
      </c>
      <c r="AG50" s="140">
        <f t="shared" si="195"/>
        <v>1.923297831</v>
      </c>
      <c r="AH50" s="141">
        <f t="shared" si="196"/>
        <v>-0.1391049266</v>
      </c>
      <c r="AI50" s="141">
        <f t="shared" si="197"/>
        <v>0.09460856721</v>
      </c>
      <c r="AJ50" s="141">
        <f t="shared" ref="AJ50:AK50" si="206">IFERROR(AC50/Z50,"-")</f>
        <v>0.07899814511</v>
      </c>
      <c r="AK50" s="141">
        <f t="shared" si="206"/>
        <v>0.08453095931</v>
      </c>
      <c r="AL50" s="141">
        <f t="shared" si="199"/>
        <v>-0.06545311026</v>
      </c>
      <c r="AM50" s="141">
        <f t="shared" ref="AM50:AN50" si="207">IFERROR(K50/AC50,"-")</f>
        <v>0.02833297444</v>
      </c>
      <c r="AN50" s="141">
        <f t="shared" si="207"/>
        <v>0.007150338538</v>
      </c>
      <c r="AO50" s="141">
        <f t="shared" si="201"/>
        <v>2.962466152</v>
      </c>
      <c r="AP50" s="146"/>
      <c r="AQ50" s="145"/>
    </row>
    <row r="51">
      <c r="A51" s="33" t="s">
        <v>149</v>
      </c>
      <c r="B51" s="147"/>
      <c r="C51" s="147"/>
      <c r="D51" s="147"/>
      <c r="E51" s="148" t="s">
        <v>382</v>
      </c>
      <c r="F51" s="149">
        <f>SUMIFS(SPEND!N:N,SPEND!$B:$B,$B51,SPEND!$C:$C,$C51,SPEND!$D:$D,$D51)*$B$2</f>
        <v>0</v>
      </c>
      <c r="G51" s="149"/>
      <c r="H51" s="149">
        <f>SUMIFS(SPEND!O:O,SPEND!$B:$B,$B51,SPEND!$C:$C,$C51,SPEND!$D:$D,$D51)*$B$2</f>
        <v>0</v>
      </c>
      <c r="I51" s="150" t="str">
        <f t="shared" si="187"/>
        <v>-</v>
      </c>
      <c r="J51" s="151"/>
      <c r="K51" s="151">
        <f t="shared" si="203"/>
        <v>3</v>
      </c>
      <c r="L51" s="151">
        <f>SUMIFS(ES_M!$F$16:$F118,ES_M!$E$16:$E118,$E51,ES_M!$C$16:$C118,L$1)</f>
        <v>0</v>
      </c>
      <c r="M51" s="151">
        <f>SUMIFS(ES_M!$F$16:$F118,ES_M!$E$16:$E118,$E51,ES_M!$C$16:$C118,M$1)</f>
        <v>3</v>
      </c>
      <c r="N51" s="151">
        <f>SUMIFS(ES_M!$F$16:$F118,ES_M!$E$16:$E118,$E51,ES_M!$C$16:$C118,N$1)</f>
        <v>0</v>
      </c>
      <c r="O51" s="151"/>
      <c r="P51" s="151"/>
      <c r="Q51" s="151"/>
      <c r="R51" s="151"/>
      <c r="S51" s="150" t="str">
        <f t="shared" si="188"/>
        <v>-</v>
      </c>
      <c r="T51" s="151"/>
      <c r="U51" s="151"/>
      <c r="V51" s="151"/>
      <c r="W51" s="149">
        <f t="shared" si="189"/>
        <v>0</v>
      </c>
      <c r="X51" s="149" t="str">
        <f t="shared" si="190"/>
        <v>-</v>
      </c>
      <c r="Y51" s="150" t="str">
        <f t="shared" si="191"/>
        <v>-</v>
      </c>
      <c r="Z51" s="152">
        <f>SUMIFS(SPEND!I:I,SPEND!$B:$B,$B51,SPEND!$C:$C,$C51,SPEND!$D:$D,$D51)*$B$2</f>
        <v>0</v>
      </c>
      <c r="AA51" s="152">
        <f>SUMIFS(SPEND!J:J,SPEND!$B:$B,$B51,SPEND!$C:$C,$C51,SPEND!$D:$D,$D51)*$B$2</f>
        <v>0</v>
      </c>
      <c r="AB51" s="150" t="str">
        <f t="shared" si="192"/>
        <v>-</v>
      </c>
      <c r="AC51" s="152">
        <f>SUMIFS(SPEND!AD:AD,SPEND!$B:$B,$B51,SPEND!$C:$C,$C51,SPEND!$D:$D,$D51)*$B$2</f>
        <v>0</v>
      </c>
      <c r="AD51" s="152">
        <f>SUMIFS(SPEND!AE:AE,SPEND!$B:$B,$B51,SPEND!$C:$C,$C51,SPEND!$D:$D,$D51)*$B$2</f>
        <v>0</v>
      </c>
      <c r="AE51" s="150" t="str">
        <f t="shared" si="193"/>
        <v>-</v>
      </c>
      <c r="AF51" s="149" t="str">
        <f t="shared" si="194"/>
        <v>-</v>
      </c>
      <c r="AG51" s="149" t="str">
        <f t="shared" si="195"/>
        <v>-</v>
      </c>
      <c r="AH51" s="150" t="str">
        <f t="shared" si="196"/>
        <v>-</v>
      </c>
      <c r="AI51" s="150" t="str">
        <f t="shared" si="197"/>
        <v>-</v>
      </c>
      <c r="AJ51" s="150" t="str">
        <f t="shared" ref="AJ51:AK51" si="208">IFERROR(AC51/Z51,"-")</f>
        <v>-</v>
      </c>
      <c r="AK51" s="150" t="str">
        <f t="shared" si="208"/>
        <v>-</v>
      </c>
      <c r="AL51" s="150" t="str">
        <f t="shared" si="199"/>
        <v>-</v>
      </c>
      <c r="AM51" s="150" t="str">
        <f t="shared" ref="AM51:AN51" si="209">IFERROR(K51/AC51,"-")</f>
        <v>-</v>
      </c>
      <c r="AN51" s="150" t="str">
        <f t="shared" si="209"/>
        <v>-</v>
      </c>
      <c r="AO51" s="150" t="str">
        <f t="shared" si="201"/>
        <v>-</v>
      </c>
      <c r="AP51" s="153"/>
      <c r="AQ51" s="154"/>
    </row>
    <row r="52">
      <c r="A52" s="137" t="str">
        <f>C52</f>
        <v>remarketing</v>
      </c>
      <c r="B52" s="138" t="s">
        <v>373</v>
      </c>
      <c r="C52" s="138" t="s">
        <v>43</v>
      </c>
      <c r="D52" s="138" t="s">
        <v>25</v>
      </c>
      <c r="E52" s="139" t="s">
        <v>383</v>
      </c>
      <c r="F52" s="140">
        <f>SUMIFS(SPEND!N:N,SPEND!$B:$B,$B52,SPEND!$C:$C,$C52,SPEND!$D:$D,$D52)*$B$2</f>
        <v>53.109735</v>
      </c>
      <c r="G52" s="140"/>
      <c r="H52" s="140">
        <f>SUMIFS(SPEND!O:O,SPEND!$B:$B,$B52,SPEND!$C:$C,$C52,SPEND!$D:$D,$D52)*$B$2</f>
        <v>52.681085</v>
      </c>
      <c r="I52" s="141">
        <f t="shared" si="187"/>
        <v>0.008136696501</v>
      </c>
      <c r="J52" s="142"/>
      <c r="K52" s="142">
        <f t="shared" si="203"/>
        <v>145</v>
      </c>
      <c r="L52" s="142">
        <f>SUMIFS(ES_M!$F$16:$F118,ES_M!$E$16:$E118,$E52,ES_M!$C$16:$C118,L$1)</f>
        <v>17</v>
      </c>
      <c r="M52" s="142">
        <f>SUMIFS(ES_M!$F$16:$F118,ES_M!$E$16:$E118,$E52,ES_M!$C$16:$C118,M$1)</f>
        <v>96</v>
      </c>
      <c r="N52" s="142">
        <f>SUMIFS(ES_M!$F$16:$F118,ES_M!$E$16:$E118,$E52,ES_M!$C$16:$C118,N$1)</f>
        <v>32</v>
      </c>
      <c r="O52" s="142">
        <v>119.0</v>
      </c>
      <c r="P52" s="142">
        <v>10.0</v>
      </c>
      <c r="Q52" s="142">
        <v>64.0</v>
      </c>
      <c r="R52" s="142">
        <v>45.0</v>
      </c>
      <c r="S52" s="141">
        <f t="shared" si="188"/>
        <v>0.218487395</v>
      </c>
      <c r="T52" s="142"/>
      <c r="U52" s="142"/>
      <c r="V52" s="142"/>
      <c r="W52" s="140">
        <f t="shared" si="189"/>
        <v>0.3662740345</v>
      </c>
      <c r="X52" s="140">
        <f t="shared" si="190"/>
        <v>0.4426981933</v>
      </c>
      <c r="Y52" s="141">
        <f t="shared" si="191"/>
        <v>-0.1726326422</v>
      </c>
      <c r="Z52" s="143">
        <f>SUMIFS(SPEND!I:I,SPEND!$B:$B,$B52,SPEND!$C:$C,$C52,SPEND!$D:$D,$D52)*$B$2</f>
        <v>38907.7032</v>
      </c>
      <c r="AA52" s="143">
        <f>SUMIFS(SPEND!J:J,SPEND!$B:$B,$B52,SPEND!$C:$C,$C52,SPEND!$D:$D,$D52)*$B$2</f>
        <v>41758.2257</v>
      </c>
      <c r="AB52" s="141">
        <f t="shared" si="192"/>
        <v>-0.06826253875</v>
      </c>
      <c r="AC52" s="143">
        <f>SUMIFS(SPEND!AD:AD,SPEND!$B:$B,$B52,SPEND!$C:$C,$C52,SPEND!$D:$D,$D52)*$B$2</f>
        <v>3056.2745</v>
      </c>
      <c r="AD52" s="143">
        <f>SUMIFS(SPEND!AE:AE,SPEND!$B:$B,$B52,SPEND!$C:$C,$C52,SPEND!$D:$D,$D52)*$B$2</f>
        <v>3086.28</v>
      </c>
      <c r="AE52" s="141">
        <f t="shared" si="193"/>
        <v>-0.009722222222</v>
      </c>
      <c r="AF52" s="140">
        <f t="shared" si="194"/>
        <v>1.365018509</v>
      </c>
      <c r="AG52" s="140">
        <f t="shared" si="195"/>
        <v>1.261573836</v>
      </c>
      <c r="AH52" s="141">
        <f t="shared" si="196"/>
        <v>0.08199652631</v>
      </c>
      <c r="AI52" s="141">
        <f t="shared" si="197"/>
        <v>-0.009722222222</v>
      </c>
      <c r="AJ52" s="141">
        <f t="shared" ref="AJ52:AK52" si="210">IFERROR(AC52/Z52,"-")</f>
        <v>0.07855191257</v>
      </c>
      <c r="AK52" s="141">
        <f t="shared" si="210"/>
        <v>0.07390831263</v>
      </c>
      <c r="AL52" s="141">
        <f t="shared" si="199"/>
        <v>0.06282919702</v>
      </c>
      <c r="AM52" s="141">
        <f t="shared" ref="AM52:AN52" si="211">IFERROR(K52/AC52,"-")</f>
        <v>0.04744338246</v>
      </c>
      <c r="AN52" s="141">
        <f t="shared" si="211"/>
        <v>0.005508249414</v>
      </c>
      <c r="AO52" s="141">
        <f t="shared" si="201"/>
        <v>7.61315073</v>
      </c>
      <c r="AP52" s="146"/>
      <c r="AQ52" s="145"/>
    </row>
    <row r="53">
      <c r="A53" s="155" t="s">
        <v>67</v>
      </c>
      <c r="B53" s="156"/>
      <c r="C53" s="156"/>
      <c r="D53" s="156"/>
      <c r="E53" s="157" t="s">
        <v>384</v>
      </c>
      <c r="F53" s="158">
        <f>SUMIFS(SPEND!N:N,SPEND!$B:$B,$B53,SPEND!$C:$C,$C53,SPEND!$D:$D,$D53)*$B$2</f>
        <v>0</v>
      </c>
      <c r="G53" s="158"/>
      <c r="H53" s="158">
        <f>SUMIFS(SPEND!O:O,SPEND!$B:$B,$B53,SPEND!$C:$C,$C53,SPEND!$D:$D,$D53)*$B$2</f>
        <v>0</v>
      </c>
      <c r="I53" s="159" t="str">
        <f t="shared" si="187"/>
        <v>-</v>
      </c>
      <c r="J53" s="160"/>
      <c r="K53" s="160">
        <f t="shared" si="203"/>
        <v>11</v>
      </c>
      <c r="L53" s="160">
        <f>SUMIFS(ES_M!$F$16:$F118,ES_M!$E$16:$E118,$E53,ES_M!$C$16:$C118,L$1)</f>
        <v>3</v>
      </c>
      <c r="M53" s="160">
        <f>SUMIFS(ES_M!$F$16:$F118,ES_M!$E$16:$E118,$E53,ES_M!$C$16:$C118,M$1)</f>
        <v>3</v>
      </c>
      <c r="N53" s="160">
        <f>SUMIFS(ES_M!$F$16:$F118,ES_M!$E$16:$E118,$E53,ES_M!$C$16:$C118,N$1)</f>
        <v>5</v>
      </c>
      <c r="O53" s="160">
        <v>0.0</v>
      </c>
      <c r="P53" s="160">
        <v>0.0</v>
      </c>
      <c r="Q53" s="160">
        <v>0.0</v>
      </c>
      <c r="R53" s="160">
        <v>0.0</v>
      </c>
      <c r="S53" s="159" t="str">
        <f t="shared" si="188"/>
        <v>-</v>
      </c>
      <c r="T53" s="160"/>
      <c r="U53" s="160"/>
      <c r="V53" s="160"/>
      <c r="W53" s="161">
        <f>SUMIFS(SPEND!X:X,SPEND!$B:$B,$B53,SPEND!$C:$C,$C53,SPEND!$D:$D,$D53)*$B$2</f>
        <v>0</v>
      </c>
      <c r="X53" s="161">
        <f>SUMIFS(SPEND!Y:Y,SPEND!$B:$B,$B53,SPEND!$C:$C,$C53,SPEND!$D:$D,$D53)*$B$2</f>
        <v>0</v>
      </c>
      <c r="Y53" s="159" t="str">
        <f t="shared" si="191"/>
        <v>-</v>
      </c>
      <c r="Z53" s="161">
        <f>SUMIFS(SPEND!I:I,SPEND!$B:$B,$B53,SPEND!$C:$C,$C53,SPEND!$D:$D,$D53)*$B$2</f>
        <v>0</v>
      </c>
      <c r="AA53" s="161">
        <f>SUMIFS(SPEND!J:J,SPEND!$B:$B,$B53,SPEND!$C:$C,$C53,SPEND!$D:$D,$D53)*$B$2</f>
        <v>0</v>
      </c>
      <c r="AB53" s="159" t="str">
        <f t="shared" si="192"/>
        <v>-</v>
      </c>
      <c r="AC53" s="161">
        <f>SUMIFS(SPEND!AD:AD,SPEND!$B:$B,$B53,SPEND!$C:$C,$C53,SPEND!$D:$D,$D53)*$B$2</f>
        <v>0</v>
      </c>
      <c r="AD53" s="161">
        <f>SUMIFS(SPEND!AE:AE,SPEND!$B:$B,$B53,SPEND!$C:$C,$C53,SPEND!$D:$D,$D53)*$B$2</f>
        <v>0</v>
      </c>
      <c r="AE53" s="159" t="str">
        <f t="shared" si="193"/>
        <v>-</v>
      </c>
      <c r="AF53" s="158" t="str">
        <f t="shared" si="194"/>
        <v>-</v>
      </c>
      <c r="AG53" s="158" t="str">
        <f t="shared" si="195"/>
        <v>-</v>
      </c>
      <c r="AH53" s="159" t="str">
        <f t="shared" si="196"/>
        <v>-</v>
      </c>
      <c r="AI53" s="159" t="str">
        <f t="shared" si="197"/>
        <v>-</v>
      </c>
      <c r="AJ53" s="159" t="str">
        <f t="shared" ref="AJ53:AK53" si="212">IFERROR(AC53/Z53,"-")</f>
        <v>-</v>
      </c>
      <c r="AK53" s="159" t="str">
        <f t="shared" si="212"/>
        <v>-</v>
      </c>
      <c r="AL53" s="159" t="str">
        <f t="shared" si="199"/>
        <v>-</v>
      </c>
      <c r="AM53" s="159" t="str">
        <f t="shared" ref="AM53:AN53" si="213">IFERROR(K53/AC53,"-")</f>
        <v>-</v>
      </c>
      <c r="AN53" s="159" t="str">
        <f t="shared" si="213"/>
        <v>-</v>
      </c>
      <c r="AO53" s="159" t="str">
        <f t="shared" si="201"/>
        <v>-</v>
      </c>
      <c r="AP53" s="162"/>
      <c r="AQ53" s="163"/>
    </row>
    <row r="54">
      <c r="A54" s="164"/>
      <c r="B54" s="165"/>
      <c r="C54" s="165"/>
      <c r="D54" s="165"/>
      <c r="E54" s="165"/>
      <c r="F54" s="140"/>
      <c r="G54" s="140"/>
      <c r="H54" s="140"/>
      <c r="I54" s="141"/>
      <c r="J54" s="142"/>
      <c r="K54" s="142"/>
      <c r="L54" s="142"/>
      <c r="M54" s="142"/>
      <c r="N54" s="142"/>
      <c r="O54" s="142"/>
      <c r="P54" s="142"/>
      <c r="Q54" s="142"/>
      <c r="R54" s="142"/>
      <c r="S54" s="141"/>
      <c r="T54" s="142"/>
      <c r="U54" s="142"/>
      <c r="V54" s="142"/>
      <c r="W54" s="140"/>
      <c r="X54" s="140"/>
      <c r="Y54" s="141"/>
      <c r="Z54" s="143"/>
      <c r="AA54" s="143"/>
      <c r="AB54" s="141"/>
      <c r="AC54" s="143"/>
      <c r="AD54" s="143"/>
      <c r="AE54" s="141"/>
      <c r="AF54" s="140"/>
      <c r="AG54" s="140"/>
      <c r="AH54" s="141"/>
      <c r="AI54" s="141"/>
      <c r="AJ54" s="141"/>
      <c r="AK54" s="141"/>
      <c r="AL54" s="141"/>
      <c r="AM54" s="141"/>
      <c r="AN54" s="141"/>
      <c r="AO54" s="141"/>
      <c r="AP54" s="146"/>
      <c r="AQ54" s="145"/>
    </row>
    <row r="55">
      <c r="A55" s="111" t="s">
        <v>385</v>
      </c>
      <c r="B55" s="99" t="s">
        <v>18</v>
      </c>
      <c r="C55" s="100"/>
      <c r="D55" s="100"/>
      <c r="E55" s="101"/>
      <c r="F55" s="102">
        <f>SUM(F56:F58)</f>
        <v>185.768337</v>
      </c>
      <c r="G55" s="102">
        <f>'Итог'!F51</f>
        <v>185.768337</v>
      </c>
      <c r="H55" s="102">
        <f>SUM(H56:H58)</f>
        <v>185.416844</v>
      </c>
      <c r="I55" s="103">
        <f t="shared" ref="I55:I56" si="219">IFERROR(F55/H55-1,"-")</f>
        <v>0.001895690771</v>
      </c>
      <c r="J55" s="106">
        <f>'Итог'!I51</f>
        <v>250</v>
      </c>
      <c r="K55" s="106">
        <f t="shared" ref="K55:N55" si="214">SUM(K56:K58)</f>
        <v>250</v>
      </c>
      <c r="L55" s="106">
        <f t="shared" si="214"/>
        <v>63</v>
      </c>
      <c r="M55" s="106">
        <f t="shared" si="214"/>
        <v>143</v>
      </c>
      <c r="N55" s="106">
        <f t="shared" si="214"/>
        <v>44</v>
      </c>
      <c r="O55" s="106">
        <v>386.0</v>
      </c>
      <c r="P55" s="106">
        <v>125.0</v>
      </c>
      <c r="Q55" s="106">
        <v>180.0</v>
      </c>
      <c r="R55" s="106">
        <v>81.0</v>
      </c>
      <c r="S55" s="103">
        <f t="shared" ref="S55:S56" si="220">iferror(K55/O55-1,"-")</f>
        <v>-0.3523316062</v>
      </c>
      <c r="T55" s="101"/>
      <c r="U55" s="101"/>
      <c r="V55" s="101"/>
      <c r="W55" s="105">
        <f t="shared" ref="W55:W56" si="221">IFERROR(F55/K55,"-")</f>
        <v>0.743073348</v>
      </c>
      <c r="X55" s="105">
        <f t="shared" ref="X55:X56" si="222">IFERROR(H55/O55,"-")</f>
        <v>0.4803545181</v>
      </c>
      <c r="Y55" s="103">
        <f t="shared" ref="Y55:Y56" si="223">IFERROR(W55/X55-1,"-")</f>
        <v>0.5469269466</v>
      </c>
      <c r="Z55" s="106">
        <f t="shared" ref="Z55:AA55" si="215">SUM(Z56:Z58)</f>
        <v>121381.6778</v>
      </c>
      <c r="AA55" s="106">
        <f t="shared" si="215"/>
        <v>108285.563</v>
      </c>
      <c r="AB55" s="103">
        <f t="shared" ref="AB55:AB56" si="224">IFERROR(Z55/AA55-1,"-")</f>
        <v>0.1209405431</v>
      </c>
      <c r="AC55" s="106">
        <f t="shared" ref="AC55:AD55" si="216">SUM(AC56:AC58)</f>
        <v>9919.8183</v>
      </c>
      <c r="AD55" s="106">
        <f t="shared" si="216"/>
        <v>9044.515</v>
      </c>
      <c r="AE55" s="103">
        <f t="shared" ref="AE55:AE56" si="225">IFERROR(AC55/AD55-1,"-")</f>
        <v>0.09677725118</v>
      </c>
      <c r="AF55" s="105">
        <f t="shared" ref="AF55:AF56" si="226">iferror(F55/Z55*1000,"-")</f>
        <v>1.530447926</v>
      </c>
      <c r="AG55" s="105">
        <f t="shared" ref="AG55:AG56" si="227">iferror(H55/AA55*1000,"-")</f>
        <v>1.712295147</v>
      </c>
      <c r="AH55" s="103">
        <f t="shared" ref="AH55:AH56" si="228">IFERROR(AF55/AG55-1,"-")</f>
        <v>-0.1062008624</v>
      </c>
      <c r="AI55" s="103">
        <f t="shared" ref="AI55:AI56" si="229">IFERROR(AC55/AD55-1,"-")</f>
        <v>0.09677725118</v>
      </c>
      <c r="AJ55" s="103">
        <f t="shared" ref="AJ55:AK55" si="217">iferror(AC55/Z55,"-")</f>
        <v>0.08172418177</v>
      </c>
      <c r="AK55" s="103">
        <f t="shared" si="217"/>
        <v>0.08352466155</v>
      </c>
      <c r="AL55" s="103">
        <f t="shared" ref="AL55:AL56" si="231">IFERROR(AJ55/AK55-1,"-")</f>
        <v>-0.02155626547</v>
      </c>
      <c r="AM55" s="103">
        <f t="shared" ref="AM55:AN55" si="218">iferror(K55/AC55,"-")</f>
        <v>0.02520207452</v>
      </c>
      <c r="AN55" s="103">
        <f t="shared" si="218"/>
        <v>0.006965547627</v>
      </c>
      <c r="AO55" s="103">
        <f t="shared" ref="AO55:AO56" si="233">IFERROR(AM55/AN55-1,"-")</f>
        <v>2.618103826</v>
      </c>
      <c r="AP55" s="107" t="s">
        <v>386</v>
      </c>
      <c r="AQ55" s="166" t="s">
        <v>387</v>
      </c>
    </row>
    <row r="56">
      <c r="A56" s="109" t="str">
        <f>C56</f>
        <v>Interests</v>
      </c>
      <c r="B56" s="30" t="s">
        <v>388</v>
      </c>
      <c r="C56" s="30" t="s">
        <v>35</v>
      </c>
      <c r="D56" s="30" t="s">
        <v>25</v>
      </c>
      <c r="E56" s="30" t="s">
        <v>388</v>
      </c>
      <c r="F56" s="32">
        <f>SUMIFS(SPEND!N:N,SPEND!$B:$B,$B56,SPEND!$C:$C,$C56,SPEND!$D:$D,$D56)*$B$2</f>
        <v>162.741259</v>
      </c>
      <c r="G56" s="16"/>
      <c r="H56" s="32">
        <f>SUMIFS(SPEND!O:O,SPEND!$B:$B,$B56,SPEND!$C:$C,$C56,SPEND!$D:$D,$D56)*$B$2</f>
        <v>83.603896</v>
      </c>
      <c r="I56" s="19">
        <f t="shared" si="219"/>
        <v>0.9465750615</v>
      </c>
      <c r="J56" s="16"/>
      <c r="K56" s="16">
        <f t="shared" ref="K56:K58" si="234">sum(L56:N56)</f>
        <v>223</v>
      </c>
      <c r="L56" s="16">
        <f>SUMIFS(FR_M!$F$16:$F118,FR_M!$E$16:$E118,$E56,FR_M!$C$16:$C118,L$1)</f>
        <v>54</v>
      </c>
      <c r="M56" s="16">
        <f>SUMIFS(FR_M!$F$16:$F118,FR_M!$E$16:$E118,$E56,FR_M!$C$16:$C118,M$1)</f>
        <v>131</v>
      </c>
      <c r="N56" s="16">
        <f>SUMIFS(FR_M!$F$16:$F118,FR_M!$E$16:$E118,$E56,FR_M!$C$16:$C118,N$1)</f>
        <v>38</v>
      </c>
      <c r="O56" s="16">
        <v>141.0</v>
      </c>
      <c r="P56" s="16">
        <v>47.0</v>
      </c>
      <c r="Q56" s="16">
        <v>64.0</v>
      </c>
      <c r="R56" s="16">
        <v>30.0</v>
      </c>
      <c r="S56" s="19">
        <f t="shared" si="220"/>
        <v>0.5815602837</v>
      </c>
      <c r="T56" s="16"/>
      <c r="U56" s="16"/>
      <c r="V56" s="16"/>
      <c r="W56" s="18">
        <f t="shared" si="221"/>
        <v>0.7297814305</v>
      </c>
      <c r="X56" s="18">
        <f t="shared" si="222"/>
        <v>0.5929354326</v>
      </c>
      <c r="Y56" s="19">
        <f t="shared" si="223"/>
        <v>0.2307940972</v>
      </c>
      <c r="Z56" s="17">
        <f>SUMIFS(SPEND!I:I,SPEND!$B:$B,$B56,SPEND!$C:$C,$C56,SPEND!$D:$D,$D56)*$B$2</f>
        <v>108913.1066</v>
      </c>
      <c r="AA56" s="17">
        <f>SUMIFS(SPEND!J:J,SPEND!$B:$B,$B56,SPEND!$C:$C,$C56,SPEND!$D:$D,$D56)*$B$2</f>
        <v>50692.149</v>
      </c>
      <c r="AB56" s="19">
        <f t="shared" si="224"/>
        <v>1.14852021</v>
      </c>
      <c r="AC56" s="17">
        <f>SUMIFS(SPEND!AD:AD,SPEND!$B:$B,$B56,SPEND!$C:$C,$C56,SPEND!$D:$D,$D56)*$B$2</f>
        <v>8945.0682</v>
      </c>
      <c r="AD56" s="17">
        <f>SUMIFS(SPEND!AE:AE,SPEND!$B:$B,$B56,SPEND!$C:$C,$C56,SPEND!$D:$D,$D56)*$B$2</f>
        <v>4043.0268</v>
      </c>
      <c r="AE56" s="19">
        <f t="shared" si="225"/>
        <v>1.212468193</v>
      </c>
      <c r="AF56" s="18">
        <f t="shared" si="226"/>
        <v>1.494230255</v>
      </c>
      <c r="AG56" s="18">
        <f t="shared" si="227"/>
        <v>1.649247421</v>
      </c>
      <c r="AH56" s="19">
        <f t="shared" si="228"/>
        <v>-0.09399266866</v>
      </c>
      <c r="AI56" s="19">
        <f t="shared" si="229"/>
        <v>1.212468193</v>
      </c>
      <c r="AJ56" s="19">
        <f t="shared" ref="AJ56:AK56" si="230">iferror(AC56/Z56,"-")</f>
        <v>0.08213031911</v>
      </c>
      <c r="AK56" s="19">
        <f t="shared" si="230"/>
        <v>0.0797564688</v>
      </c>
      <c r="AL56" s="19">
        <f t="shared" si="231"/>
        <v>0.02976373384</v>
      </c>
      <c r="AM56" s="19">
        <f t="shared" ref="AM56:AN56" si="232">iferror(K56/AC56,"-")</f>
        <v>0.02492993849</v>
      </c>
      <c r="AN56" s="19">
        <f t="shared" si="232"/>
        <v>0.01335632997</v>
      </c>
      <c r="AO56" s="19">
        <f t="shared" si="233"/>
        <v>0.8665261006</v>
      </c>
      <c r="AP56" s="110" t="s">
        <v>389</v>
      </c>
      <c r="AQ56" s="15"/>
    </row>
    <row r="57">
      <c r="A57" s="127" t="s">
        <v>149</v>
      </c>
      <c r="B57" s="35"/>
      <c r="C57" s="35"/>
      <c r="D57" s="35"/>
      <c r="E57" s="35" t="s">
        <v>390</v>
      </c>
      <c r="F57" s="37"/>
      <c r="G57" s="37"/>
      <c r="H57" s="37"/>
      <c r="I57" s="40"/>
      <c r="J57" s="37"/>
      <c r="K57" s="37">
        <f t="shared" si="234"/>
        <v>0</v>
      </c>
      <c r="L57" s="37">
        <f>SUMIFS(FR_M!$F$16:$F118,FR_M!$E$16:$E118,$E57,FR_M!$C$16:$C118,L$1)</f>
        <v>0</v>
      </c>
      <c r="M57" s="37">
        <f>SUMIFS(FR_M!$F$16:$F118,FR_M!$E$16:$E118,$E57,FR_M!$C$16:$C118,M$1)</f>
        <v>0</v>
      </c>
      <c r="N57" s="37">
        <f>SUMIFS(FR_M!$F$16:$F118,FR_M!$E$16:$E118,$E57,FR_M!$C$16:$C118,N$1)</f>
        <v>0</v>
      </c>
      <c r="O57" s="37">
        <v>1.0</v>
      </c>
      <c r="P57" s="37">
        <v>0.0</v>
      </c>
      <c r="Q57" s="37">
        <v>1.0</v>
      </c>
      <c r="R57" s="37">
        <v>0.0</v>
      </c>
      <c r="S57" s="40"/>
      <c r="T57" s="37"/>
      <c r="U57" s="37"/>
      <c r="V57" s="37"/>
      <c r="W57" s="39"/>
      <c r="X57" s="39"/>
      <c r="Y57" s="40"/>
      <c r="Z57" s="38"/>
      <c r="AA57" s="38"/>
      <c r="AB57" s="40"/>
      <c r="AC57" s="38"/>
      <c r="AD57" s="38"/>
      <c r="AE57" s="40"/>
      <c r="AF57" s="39"/>
      <c r="AG57" s="39"/>
      <c r="AH57" s="40"/>
      <c r="AI57" s="40"/>
      <c r="AJ57" s="40"/>
      <c r="AK57" s="40"/>
      <c r="AL57" s="40"/>
      <c r="AM57" s="40"/>
      <c r="AN57" s="40"/>
      <c r="AO57" s="40"/>
      <c r="AP57" s="167"/>
      <c r="AQ57" s="168"/>
    </row>
    <row r="58">
      <c r="A58" s="109" t="str">
        <f>C58</f>
        <v>remarketing</v>
      </c>
      <c r="B58" s="30" t="s">
        <v>388</v>
      </c>
      <c r="C58" s="30" t="s">
        <v>43</v>
      </c>
      <c r="D58" s="30" t="s">
        <v>25</v>
      </c>
      <c r="E58" s="30" t="s">
        <v>391</v>
      </c>
      <c r="F58" s="32">
        <f>SUMIFS(SPEND!N:N,SPEND!$B:$B,$B58,SPEND!$C:$C,$C58,SPEND!$D:$D,$D58)*$B$2</f>
        <v>23.027078</v>
      </c>
      <c r="G58" s="16"/>
      <c r="H58" s="32">
        <f>SUMIFS(SPEND!O:O,SPEND!$B:$B,$B58,SPEND!$C:$C,$C58,SPEND!$D:$D,$D58)*$B$2</f>
        <v>101.812948</v>
      </c>
      <c r="I58" s="19">
        <f>IFERROR(F58/H58-1,"-")</f>
        <v>-0.7738295722</v>
      </c>
      <c r="J58" s="16"/>
      <c r="K58" s="16">
        <f t="shared" si="234"/>
        <v>27</v>
      </c>
      <c r="L58" s="16">
        <f>SUMIFS(FR_M!$F$16:$F118,FR_M!$E$16:$E118,$E58,FR_M!$C$16:$C118,L$1)</f>
        <v>9</v>
      </c>
      <c r="M58" s="16">
        <f>SUMIFS(FR_M!$F$16:$F118,FR_M!$E$16:$E118,$E58,FR_M!$C$16:$C118,M$1)</f>
        <v>12</v>
      </c>
      <c r="N58" s="16">
        <f>SUMIFS(FR_M!$F$16:$F118,FR_M!$E$16:$E118,$E58,FR_M!$C$16:$C118,N$1)</f>
        <v>6</v>
      </c>
      <c r="O58" s="16">
        <v>244.0</v>
      </c>
      <c r="P58" s="16">
        <v>78.0</v>
      </c>
      <c r="Q58" s="16">
        <v>115.0</v>
      </c>
      <c r="R58" s="16">
        <v>51.0</v>
      </c>
      <c r="S58" s="19">
        <f>iferror(K58/O58-1,"-")</f>
        <v>-0.8893442623</v>
      </c>
      <c r="T58" s="16"/>
      <c r="U58" s="16"/>
      <c r="V58" s="16"/>
      <c r="W58" s="18">
        <f>IFERROR(F58/K58,"-")</f>
        <v>0.8528547407</v>
      </c>
      <c r="X58" s="18">
        <f>IFERROR(H58/O58,"-")</f>
        <v>0.4172661803</v>
      </c>
      <c r="Y58" s="19">
        <f>IFERROR(W58/X58-1,"-")</f>
        <v>1.043910532</v>
      </c>
      <c r="Z58" s="17">
        <f>SUMIFS(SPEND!I:I,SPEND!$B:$B,$B58,SPEND!$C:$C,$C58,SPEND!$D:$D,$D58)*$B$2</f>
        <v>12468.5712</v>
      </c>
      <c r="AA58" s="17">
        <f>SUMIFS(SPEND!J:J,SPEND!$B:$B,$B58,SPEND!$C:$C,$C58,SPEND!$D:$D,$D58)*$B$2</f>
        <v>57593.414</v>
      </c>
      <c r="AB58" s="19">
        <f>IFERROR(Z58/AA58-1,"-")</f>
        <v>-0.7835069961</v>
      </c>
      <c r="AC58" s="17">
        <f>SUMIFS(SPEND!AD:AD,SPEND!$B:$B,$B58,SPEND!$C:$C,$C58,SPEND!$D:$D,$D58)*$B$2</f>
        <v>974.7501</v>
      </c>
      <c r="AD58" s="17">
        <f>SUMIFS(SPEND!AE:AE,SPEND!$B:$B,$B58,SPEND!$C:$C,$C58,SPEND!$D:$D,$D58)*$B$2</f>
        <v>5001.4882</v>
      </c>
      <c r="AE58" s="19">
        <f>IFERROR(AC58/AD58-1,"-")</f>
        <v>-0.8051079877</v>
      </c>
      <c r="AF58" s="18">
        <f>iferror(F58/Z58*1000,"-")</f>
        <v>1.846809681</v>
      </c>
      <c r="AG58" s="18">
        <f>iferror(H58/AA58*1000,"-")</f>
        <v>1.767788032</v>
      </c>
      <c r="AH58" s="19">
        <f>IFERROR(AF58/AG58-1,"-")</f>
        <v>0.04470086197</v>
      </c>
      <c r="AI58" s="19">
        <f>IFERROR(AC58/AD58-1,"-")</f>
        <v>-0.8051079877</v>
      </c>
      <c r="AJ58" s="19">
        <f t="shared" ref="AJ58:AK58" si="235">iferror(AC58/Z58,"-")</f>
        <v>0.07817656766</v>
      </c>
      <c r="AK58" s="19">
        <f t="shared" si="235"/>
        <v>0.08684132182</v>
      </c>
      <c r="AL58" s="19">
        <f>IFERROR(AJ58/AK58-1,"-")</f>
        <v>-0.09977685719</v>
      </c>
      <c r="AM58" s="19">
        <f t="shared" ref="AM58:AN58" si="236">iferror(K58/AC58,"-")</f>
        <v>0.02769940726</v>
      </c>
      <c r="AN58" s="19">
        <f t="shared" si="236"/>
        <v>0.001799464407</v>
      </c>
      <c r="AO58" s="19">
        <f>IFERROR(AM58/AN58-1,"-")</f>
        <v>14.39313984</v>
      </c>
      <c r="AP58" s="97"/>
      <c r="AQ58" s="15"/>
    </row>
    <row r="59">
      <c r="A59" s="96"/>
      <c r="B59" s="30"/>
      <c r="C59" s="30"/>
      <c r="D59" s="30"/>
      <c r="E59" s="30"/>
      <c r="F59" s="16"/>
      <c r="G59" s="16"/>
      <c r="H59" s="16"/>
      <c r="I59" s="19"/>
      <c r="J59" s="16"/>
      <c r="K59" s="16"/>
      <c r="L59" s="16"/>
      <c r="M59" s="16"/>
      <c r="N59" s="16"/>
      <c r="O59" s="16"/>
      <c r="P59" s="16"/>
      <c r="Q59" s="16"/>
      <c r="R59" s="16"/>
      <c r="S59" s="19"/>
      <c r="T59" s="16"/>
      <c r="U59" s="16"/>
      <c r="V59" s="16"/>
      <c r="W59" s="18"/>
      <c r="X59" s="18"/>
      <c r="Y59" s="19"/>
      <c r="Z59" s="17"/>
      <c r="AA59" s="17"/>
      <c r="AB59" s="19"/>
      <c r="AC59" s="17"/>
      <c r="AD59" s="17"/>
      <c r="AE59" s="19"/>
      <c r="AF59" s="18"/>
      <c r="AG59" s="18"/>
      <c r="AH59" s="19"/>
      <c r="AI59" s="19"/>
      <c r="AJ59" s="19"/>
      <c r="AK59" s="19"/>
      <c r="AL59" s="19"/>
      <c r="AM59" s="19"/>
      <c r="AN59" s="19"/>
      <c r="AO59" s="19"/>
      <c r="AP59" s="97"/>
      <c r="AQ59" s="15"/>
    </row>
    <row r="60">
      <c r="A60" s="169" t="s">
        <v>392</v>
      </c>
      <c r="B60" s="99" t="s">
        <v>18</v>
      </c>
      <c r="C60" s="100"/>
      <c r="D60" s="100"/>
      <c r="E60" s="101"/>
      <c r="F60" s="102">
        <f>SUM(F61:F62)</f>
        <v>156.397239</v>
      </c>
      <c r="G60" s="102">
        <f>'Итог'!F52</f>
        <v>156.397239</v>
      </c>
      <c r="H60" s="102">
        <f>SUM(H61:H62)</f>
        <v>183.993726</v>
      </c>
      <c r="I60" s="103">
        <f t="shared" ref="I60:I63" si="242">IFERROR(F60/H60-1,"-")</f>
        <v>-0.1499860218</v>
      </c>
      <c r="J60" s="106">
        <f>'Итог'!I52-K63</f>
        <v>90</v>
      </c>
      <c r="K60" s="106">
        <f t="shared" ref="K60:N60" si="237">SUM(K61:K62)</f>
        <v>93</v>
      </c>
      <c r="L60" s="106">
        <f t="shared" si="237"/>
        <v>6</v>
      </c>
      <c r="M60" s="106">
        <f t="shared" si="237"/>
        <v>87</v>
      </c>
      <c r="N60" s="106">
        <f t="shared" si="237"/>
        <v>0</v>
      </c>
      <c r="O60" s="106">
        <v>132.0</v>
      </c>
      <c r="P60" s="106">
        <v>25.0</v>
      </c>
      <c r="Q60" s="106">
        <v>97.0</v>
      </c>
      <c r="R60" s="106">
        <v>10.0</v>
      </c>
      <c r="S60" s="103">
        <f t="shared" ref="S60:S63" si="243">iferror(K60/O60-1,"-")</f>
        <v>-0.2954545455</v>
      </c>
      <c r="T60" s="101"/>
      <c r="U60" s="101"/>
      <c r="V60" s="101"/>
      <c r="W60" s="105">
        <f t="shared" ref="W60:W63" si="244">IFERROR(F60/K60,"-")</f>
        <v>1.681690742</v>
      </c>
      <c r="X60" s="105">
        <f t="shared" ref="X60:X63" si="245">IFERROR(H60/O60,"-")</f>
        <v>1.393891864</v>
      </c>
      <c r="Y60" s="103">
        <f t="shared" ref="Y60:Y63" si="246">IFERROR(W60/X60-1,"-")</f>
        <v>0.2064714529</v>
      </c>
      <c r="Z60" s="106">
        <f t="shared" ref="Z60:AA60" si="238">SUM(Z61:Z62)</f>
        <v>92979.3288</v>
      </c>
      <c r="AA60" s="106">
        <f t="shared" si="238"/>
        <v>105543.9176</v>
      </c>
      <c r="AB60" s="103">
        <f t="shared" ref="AB60:AB63" si="247">IFERROR(Z60/AA60-1,"-")</f>
        <v>-0.1190460719</v>
      </c>
      <c r="AC60" s="106">
        <f t="shared" ref="AC60:AD60" si="239">SUM(AC61:AC62)</f>
        <v>7696.8394</v>
      </c>
      <c r="AD60" s="106">
        <f t="shared" si="239"/>
        <v>8499.2722</v>
      </c>
      <c r="AE60" s="103">
        <f t="shared" ref="AE60:AE63" si="248">IFERROR(AC60/AD60-1,"-")</f>
        <v>-0.09441194271</v>
      </c>
      <c r="AF60" s="105">
        <f t="shared" ref="AF60:AF63" si="249">iferror(F60/Z60*1000,"-")</f>
        <v>1.682064616</v>
      </c>
      <c r="AG60" s="105">
        <f t="shared" ref="AG60:AG63" si="250">iferror(H60/AA60*1000,"-")</f>
        <v>1.743290662</v>
      </c>
      <c r="AH60" s="103">
        <f t="shared" ref="AH60:AH63" si="251">IFERROR(AF60/AG60-1,"-")</f>
        <v>-0.03512096257</v>
      </c>
      <c r="AI60" s="103">
        <f t="shared" ref="AI60:AI63" si="252">IFERROR(AC60/AD60-1,"-")</f>
        <v>-0.09441194271</v>
      </c>
      <c r="AJ60" s="103">
        <f t="shared" ref="AJ60:AK60" si="240">iferror(AC60/Z60,"-")</f>
        <v>0.08278011359</v>
      </c>
      <c r="AK60" s="103">
        <f t="shared" si="240"/>
        <v>0.08052829943</v>
      </c>
      <c r="AL60" s="103">
        <f t="shared" ref="AL60:AL63" si="254">IFERROR(AJ60/AK60-1,"-")</f>
        <v>0.02796301643</v>
      </c>
      <c r="AM60" s="103">
        <f t="shared" ref="AM60:AN60" si="241">iferror(K60/AC60,"-")</f>
        <v>0.01208288171</v>
      </c>
      <c r="AN60" s="103">
        <f t="shared" si="241"/>
        <v>0.0007059427983</v>
      </c>
      <c r="AO60" s="103">
        <f t="shared" ref="AO60:AO63" si="256">IFERROR(AM60/AN60-1,"-")</f>
        <v>16.1159501</v>
      </c>
      <c r="AP60" s="107" t="s">
        <v>393</v>
      </c>
      <c r="AQ60" s="113"/>
    </row>
    <row r="61">
      <c r="A61" s="109" t="str">
        <f t="shared" ref="A61:A62" si="257">C61</f>
        <v>hu-interests</v>
      </c>
      <c r="B61" s="30" t="s">
        <v>394</v>
      </c>
      <c r="C61" s="30" t="s">
        <v>395</v>
      </c>
      <c r="D61" s="30" t="s">
        <v>396</v>
      </c>
      <c r="E61" s="30" t="s">
        <v>394</v>
      </c>
      <c r="F61" s="32">
        <f>SUMIFS(SPEND!N:N,SPEND!$B:$B,$B61,SPEND!$C:$C,$C61,SPEND!$D:$D,$D61)*$B$2</f>
        <v>133.190128</v>
      </c>
      <c r="G61" s="16"/>
      <c r="H61" s="32">
        <f>SUMIFS(SPEND!O:O,SPEND!$B:$B,$B61,SPEND!$C:$C,$C61,SPEND!$D:$D,$D61)*$B$2</f>
        <v>131.638415</v>
      </c>
      <c r="I61" s="19">
        <f t="shared" si="242"/>
        <v>0.01178769131</v>
      </c>
      <c r="J61" s="16"/>
      <c r="K61" s="16">
        <f t="shared" ref="K61:K63" si="258">sum(L61:N61)</f>
        <v>83</v>
      </c>
      <c r="L61" s="16">
        <f>SUMIFS(HU_M!$F$16:$F118,HU_M!$E$16:$E118,$E61,HU_M!$C$16:$C118,L$1)</f>
        <v>6</v>
      </c>
      <c r="M61" s="16">
        <f>SUMIFS(HU_M!$F$16:$F118,HU_M!$E$16:$E118,$E61,HU_M!$C$16:$C118,M$1)</f>
        <v>77</v>
      </c>
      <c r="N61" s="16">
        <f>SUMIFS(HU_M!$F$16:$F118,HU_M!$E$16:$E118,$E61,HU_M!$C$16:$C118,N$1)</f>
        <v>0</v>
      </c>
      <c r="O61" s="16">
        <v>110.0</v>
      </c>
      <c r="P61" s="16">
        <v>24.0</v>
      </c>
      <c r="Q61" s="16">
        <v>79.0</v>
      </c>
      <c r="R61" s="16">
        <v>7.0</v>
      </c>
      <c r="S61" s="19">
        <f t="shared" si="243"/>
        <v>-0.2454545455</v>
      </c>
      <c r="T61" s="16"/>
      <c r="U61" s="16"/>
      <c r="V61" s="16"/>
      <c r="W61" s="18">
        <f t="shared" si="244"/>
        <v>1.604700337</v>
      </c>
      <c r="X61" s="18">
        <f t="shared" si="245"/>
        <v>1.196712864</v>
      </c>
      <c r="Y61" s="19">
        <f t="shared" si="246"/>
        <v>0.3409234463</v>
      </c>
      <c r="Z61" s="17">
        <f>SUMIFS(SPEND!I:I,SPEND!$B:$B,$B61,SPEND!$C:$C,$C61,SPEND!$D:$D,$D61)*$B$2</f>
        <v>81992.172</v>
      </c>
      <c r="AA61" s="17">
        <f>SUMIFS(SPEND!J:J,SPEND!$B:$B,$B61,SPEND!$C:$C,$C61,SPEND!$D:$D,$D61)*$B$2</f>
        <v>82900.91</v>
      </c>
      <c r="AB61" s="19">
        <f t="shared" si="247"/>
        <v>-0.01096173733</v>
      </c>
      <c r="AC61" s="17">
        <f>SUMIFS(SPEND!AD:AD,SPEND!$B:$B,$B61,SPEND!$C:$C,$C61,SPEND!$D:$D,$D61)*$B$2</f>
        <v>6845.5405</v>
      </c>
      <c r="AD61" s="17">
        <f>SUMIFS(SPEND!AE:AE,SPEND!$B:$B,$B61,SPEND!$C:$C,$C61,SPEND!$D:$D,$D61)*$B$2</f>
        <v>6643.2177</v>
      </c>
      <c r="AE61" s="19">
        <f t="shared" si="248"/>
        <v>0.03045554265</v>
      </c>
      <c r="AF61" s="18">
        <f t="shared" si="249"/>
        <v>1.624424927</v>
      </c>
      <c r="AG61" s="18">
        <f t="shared" si="250"/>
        <v>1.587900724</v>
      </c>
      <c r="AH61" s="19">
        <f t="shared" si="251"/>
        <v>0.02300156576</v>
      </c>
      <c r="AI61" s="19">
        <f t="shared" si="252"/>
        <v>0.03045554265</v>
      </c>
      <c r="AJ61" s="19">
        <f t="shared" ref="AJ61:AK61" si="253">iferror(AC61/Z61,"-")</f>
        <v>0.08349017148</v>
      </c>
      <c r="AK61" s="19">
        <f t="shared" si="253"/>
        <v>0.0801344364</v>
      </c>
      <c r="AL61" s="19">
        <f t="shared" si="254"/>
        <v>0.04187631717</v>
      </c>
      <c r="AM61" s="19">
        <f t="shared" ref="AM61:AN61" si="255">iferror(K61/AC61,"-")</f>
        <v>0.01212468175</v>
      </c>
      <c r="AN61" s="19">
        <f t="shared" si="255"/>
        <v>0.0009031767843</v>
      </c>
      <c r="AO61" s="19">
        <f t="shared" si="256"/>
        <v>12.42448341</v>
      </c>
      <c r="AP61" s="97"/>
      <c r="AQ61" s="15"/>
    </row>
    <row r="62">
      <c r="A62" s="109" t="str">
        <f t="shared" si="257"/>
        <v>hu-rem</v>
      </c>
      <c r="B62" s="30" t="s">
        <v>394</v>
      </c>
      <c r="C62" s="30" t="s">
        <v>397</v>
      </c>
      <c r="D62" s="30" t="s">
        <v>396</v>
      </c>
      <c r="E62" s="30" t="s">
        <v>398</v>
      </c>
      <c r="F62" s="32">
        <f>SUMIFS(SPEND!N:N,SPEND!$B:$B,$B62,SPEND!$C:$C,$C62,SPEND!$D:$D,$D62)*$B$2</f>
        <v>23.207111</v>
      </c>
      <c r="G62" s="16"/>
      <c r="H62" s="32">
        <f>SUMIFS(SPEND!O:O,SPEND!$B:$B,$B62,SPEND!$C:$C,$C62,SPEND!$D:$D,$D62)*$B$2</f>
        <v>52.355311</v>
      </c>
      <c r="I62" s="19">
        <f t="shared" si="242"/>
        <v>-0.5567381693</v>
      </c>
      <c r="J62" s="16"/>
      <c r="K62" s="16">
        <f t="shared" si="258"/>
        <v>10</v>
      </c>
      <c r="L62" s="16">
        <f>SUMIFS(HU_M!$F$16:$F118,HU_M!$E$16:$E118,$E62,HU_M!$C$16:$C118,L$1)</f>
        <v>0</v>
      </c>
      <c r="M62" s="16">
        <f>SUMIFS(HU_M!$F$16:$F118,HU_M!$E$16:$E118,$E62,HU_M!$C$16:$C118,M$1)</f>
        <v>10</v>
      </c>
      <c r="N62" s="16">
        <f>SUMIFS(HU_M!$F$16:$F118,HU_M!$E$16:$E118,$E62,HU_M!$C$16:$C118,N$1)</f>
        <v>0</v>
      </c>
      <c r="O62" s="16">
        <v>22.0</v>
      </c>
      <c r="P62" s="16">
        <v>1.0</v>
      </c>
      <c r="Q62" s="16">
        <v>18.0</v>
      </c>
      <c r="R62" s="16">
        <v>3.0</v>
      </c>
      <c r="S62" s="19">
        <f t="shared" si="243"/>
        <v>-0.5454545455</v>
      </c>
      <c r="T62" s="16"/>
      <c r="U62" s="16"/>
      <c r="V62" s="16"/>
      <c r="W62" s="18">
        <f t="shared" si="244"/>
        <v>2.3207111</v>
      </c>
      <c r="X62" s="18">
        <f t="shared" si="245"/>
        <v>2.379786864</v>
      </c>
      <c r="Y62" s="19">
        <f t="shared" si="246"/>
        <v>-0.02482397249</v>
      </c>
      <c r="Z62" s="17">
        <f>SUMIFS(SPEND!I:I,SPEND!$B:$B,$B62,SPEND!$C:$C,$C62,SPEND!$D:$D,$D62)*$B$2</f>
        <v>10987.1568</v>
      </c>
      <c r="AA62" s="17">
        <f>SUMIFS(SPEND!J:J,SPEND!$B:$B,$B62,SPEND!$C:$C,$C62,SPEND!$D:$D,$D62)*$B$2</f>
        <v>22643.0076</v>
      </c>
      <c r="AB62" s="19">
        <f t="shared" si="247"/>
        <v>-0.5147660154</v>
      </c>
      <c r="AC62" s="17">
        <f>SUMIFS(SPEND!AD:AD,SPEND!$B:$B,$B62,SPEND!$C:$C,$C62,SPEND!$D:$D,$D62)*$B$2</f>
        <v>851.2989</v>
      </c>
      <c r="AD62" s="17">
        <f>SUMIFS(SPEND!AE:AE,SPEND!$B:$B,$B62,SPEND!$C:$C,$C62,SPEND!$D:$D,$D62)*$B$2</f>
        <v>1856.0545</v>
      </c>
      <c r="AE62" s="19">
        <f t="shared" si="248"/>
        <v>-0.5413394919</v>
      </c>
      <c r="AF62" s="18">
        <f t="shared" si="249"/>
        <v>2.112203496</v>
      </c>
      <c r="AG62" s="18">
        <f t="shared" si="250"/>
        <v>2.312206573</v>
      </c>
      <c r="AH62" s="19">
        <f t="shared" si="251"/>
        <v>-0.08649879275</v>
      </c>
      <c r="AI62" s="19">
        <f t="shared" si="252"/>
        <v>-0.5413394919</v>
      </c>
      <c r="AJ62" s="19">
        <f t="shared" ref="AJ62:AK62" si="259">iferror(AC62/Z62,"-")</f>
        <v>0.07748127341</v>
      </c>
      <c r="AK62" s="19">
        <f t="shared" si="259"/>
        <v>0.08197031652</v>
      </c>
      <c r="AL62" s="19">
        <f t="shared" si="254"/>
        <v>-0.05476425254</v>
      </c>
      <c r="AM62" s="19">
        <f t="shared" ref="AM62:AN62" si="260">iferror(K62/AC62,"-")</f>
        <v>0.01174675546</v>
      </c>
      <c r="AN62" s="19">
        <f t="shared" si="260"/>
        <v>0</v>
      </c>
      <c r="AO62" s="19" t="str">
        <f t="shared" si="256"/>
        <v>-</v>
      </c>
      <c r="AP62" s="97"/>
      <c r="AQ62" s="15"/>
    </row>
    <row r="63">
      <c r="A63" s="155" t="s">
        <v>67</v>
      </c>
      <c r="B63" s="53"/>
      <c r="C63" s="53"/>
      <c r="D63" s="53"/>
      <c r="E63" s="53" t="s">
        <v>399</v>
      </c>
      <c r="F63" s="54">
        <f>SUMIFS(SPEND!N:N,SPEND!$B:$B,$B63,SPEND!$C:$C,$C63,SPEND!$D:$D,$D63)*$B$2</f>
        <v>0</v>
      </c>
      <c r="G63" s="55"/>
      <c r="H63" s="54">
        <f>SUMIFS(SPEND!O:O,SPEND!$B:$B,$B63,SPEND!$C:$C,$C63,SPEND!$D:$D,$D63)*$B$2</f>
        <v>0</v>
      </c>
      <c r="I63" s="58" t="str">
        <f t="shared" si="242"/>
        <v>-</v>
      </c>
      <c r="J63" s="55"/>
      <c r="K63" s="55">
        <f t="shared" si="258"/>
        <v>3</v>
      </c>
      <c r="L63" s="55">
        <f>SUMIFS(HU_M!$F$16:$F118,HU_M!$E$16:$E118,$E63,HU_M!$C$16:$C118,L$1)</f>
        <v>0</v>
      </c>
      <c r="M63" s="55">
        <f>SUMIFS(HU_M!$F$16:$F118,HU_M!$E$16:$E118,$E63,HU_M!$C$16:$C118,M$1)</f>
        <v>3</v>
      </c>
      <c r="N63" s="55">
        <f>SUMIFS(HU_M!$F$16:$F118,HU_M!$E$16:$E118,$E63,HU_M!$C$16:$C118,N$1)</f>
        <v>0</v>
      </c>
      <c r="O63" s="55">
        <v>0.0</v>
      </c>
      <c r="P63" s="55">
        <v>0.0</v>
      </c>
      <c r="Q63" s="55">
        <v>0.0</v>
      </c>
      <c r="R63" s="55">
        <v>0.0</v>
      </c>
      <c r="S63" s="58" t="str">
        <f t="shared" si="243"/>
        <v>-</v>
      </c>
      <c r="T63" s="55"/>
      <c r="U63" s="55"/>
      <c r="V63" s="55"/>
      <c r="W63" s="57">
        <f t="shared" si="244"/>
        <v>0</v>
      </c>
      <c r="X63" s="57" t="str">
        <f t="shared" si="245"/>
        <v>-</v>
      </c>
      <c r="Y63" s="58" t="str">
        <f t="shared" si="246"/>
        <v>-</v>
      </c>
      <c r="Z63" s="56">
        <f>SUMIFS(SPEND!I:I,SPEND!$B:$B,$B63,SPEND!$C:$C,$C63,SPEND!$D:$D,$D63)*$B$2</f>
        <v>0</v>
      </c>
      <c r="AA63" s="56">
        <f>SUMIFS(SPEND!J:J,SPEND!$B:$B,$B63,SPEND!$C:$C,$C63,SPEND!$D:$D,$D63)*$B$2</f>
        <v>0</v>
      </c>
      <c r="AB63" s="58" t="str">
        <f t="shared" si="247"/>
        <v>-</v>
      </c>
      <c r="AC63" s="56">
        <f>SUMIFS(SPEND!AD:AD,SPEND!$B:$B,$B63,SPEND!$C:$C,$C63,SPEND!$D:$D,$D63)*$B$2</f>
        <v>0</v>
      </c>
      <c r="AD63" s="56">
        <f>SUMIFS(SPEND!AE:AE,SPEND!$B:$B,$B63,SPEND!$C:$C,$C63,SPEND!$D:$D,$D63)*$B$2</f>
        <v>0</v>
      </c>
      <c r="AE63" s="58" t="str">
        <f t="shared" si="248"/>
        <v>-</v>
      </c>
      <c r="AF63" s="57" t="str">
        <f t="shared" si="249"/>
        <v>-</v>
      </c>
      <c r="AG63" s="57" t="str">
        <f t="shared" si="250"/>
        <v>-</v>
      </c>
      <c r="AH63" s="58" t="str">
        <f t="shared" si="251"/>
        <v>-</v>
      </c>
      <c r="AI63" s="58" t="str">
        <f t="shared" si="252"/>
        <v>-</v>
      </c>
      <c r="AJ63" s="58" t="str">
        <f t="shared" ref="AJ63:AK63" si="261">iferror(AC63/Z63,"-")</f>
        <v>-</v>
      </c>
      <c r="AK63" s="58" t="str">
        <f t="shared" si="261"/>
        <v>-</v>
      </c>
      <c r="AL63" s="58" t="str">
        <f t="shared" si="254"/>
        <v>-</v>
      </c>
      <c r="AM63" s="58" t="str">
        <f t="shared" ref="AM63:AN63" si="262">iferror(K63/AC63,"-")</f>
        <v>-</v>
      </c>
      <c r="AN63" s="58" t="str">
        <f t="shared" si="262"/>
        <v>-</v>
      </c>
      <c r="AO63" s="58" t="str">
        <f t="shared" si="256"/>
        <v>-</v>
      </c>
      <c r="AP63" s="115"/>
      <c r="AQ63" s="116"/>
    </row>
    <row r="64">
      <c r="A64" s="96"/>
      <c r="B64" s="30"/>
      <c r="C64" s="30"/>
      <c r="D64" s="30"/>
      <c r="E64" s="30"/>
      <c r="F64" s="16"/>
      <c r="G64" s="16"/>
      <c r="H64" s="16"/>
      <c r="I64" s="19"/>
      <c r="J64" s="16"/>
      <c r="K64" s="16"/>
      <c r="L64" s="16"/>
      <c r="M64" s="16"/>
      <c r="N64" s="16"/>
      <c r="O64" s="16"/>
      <c r="P64" s="16"/>
      <c r="Q64" s="16"/>
      <c r="R64" s="16"/>
      <c r="S64" s="19"/>
      <c r="T64" s="16"/>
      <c r="U64" s="16"/>
      <c r="V64" s="16"/>
      <c r="W64" s="18"/>
      <c r="X64" s="18"/>
      <c r="Y64" s="19"/>
      <c r="Z64" s="17"/>
      <c r="AA64" s="17"/>
      <c r="AB64" s="19"/>
      <c r="AC64" s="17"/>
      <c r="AD64" s="17"/>
      <c r="AE64" s="19"/>
      <c r="AF64" s="18"/>
      <c r="AG64" s="18"/>
      <c r="AH64" s="19"/>
      <c r="AI64" s="19"/>
      <c r="AJ64" s="19"/>
      <c r="AK64" s="19"/>
      <c r="AL64" s="19"/>
      <c r="AM64" s="19"/>
      <c r="AN64" s="19"/>
      <c r="AO64" s="19"/>
      <c r="AP64" s="97"/>
      <c r="AQ64" s="15"/>
    </row>
    <row r="65">
      <c r="A65" s="169" t="s">
        <v>400</v>
      </c>
      <c r="B65" s="99" t="s">
        <v>18</v>
      </c>
      <c r="C65" s="100"/>
      <c r="D65" s="100"/>
      <c r="E65" s="101"/>
      <c r="F65" s="102">
        <f>SUM(F66:F68)</f>
        <v>159.303486</v>
      </c>
      <c r="G65" s="102">
        <f>'Итог'!F53</f>
        <v>159.303486</v>
      </c>
      <c r="H65" s="102">
        <f>SUM(H66:H68)</f>
        <v>157.383134</v>
      </c>
      <c r="I65" s="103">
        <f t="shared" ref="I65:I68" si="268">IFERROR(F65/H65-1,"-")</f>
        <v>0.0122017649</v>
      </c>
      <c r="J65" s="106">
        <f>'Итог'!I53</f>
        <v>1021</v>
      </c>
      <c r="K65" s="106">
        <f t="shared" ref="K65:N65" si="263">SUM(K66:K68)</f>
        <v>1021</v>
      </c>
      <c r="L65" s="106">
        <f t="shared" si="263"/>
        <v>132</v>
      </c>
      <c r="M65" s="106">
        <f t="shared" si="263"/>
        <v>577</v>
      </c>
      <c r="N65" s="106">
        <f t="shared" si="263"/>
        <v>312</v>
      </c>
      <c r="O65" s="106">
        <v>836.0</v>
      </c>
      <c r="P65" s="106">
        <v>101.0</v>
      </c>
      <c r="Q65" s="106">
        <v>449.0</v>
      </c>
      <c r="R65" s="106">
        <v>286.0</v>
      </c>
      <c r="S65" s="103">
        <f t="shared" ref="S65:S68" si="269">iferror(K65/O65-1,"-")</f>
        <v>0.221291866</v>
      </c>
      <c r="T65" s="101"/>
      <c r="U65" s="101"/>
      <c r="V65" s="101"/>
      <c r="W65" s="105">
        <f t="shared" ref="W65:W68" si="270">IFERROR(F65/K65,"-")</f>
        <v>0.1560269207</v>
      </c>
      <c r="X65" s="105">
        <f t="shared" ref="X65:X68" si="271">IFERROR(H65/O65,"-")</f>
        <v>0.1882573373</v>
      </c>
      <c r="Y65" s="103">
        <f t="shared" ref="Y65:Y68" si="272">IFERROR(W65/X65-1,"-")</f>
        <v>-0.1712040397</v>
      </c>
      <c r="Z65" s="106">
        <f t="shared" ref="Z65:AA65" si="264">SUM(Z66:Z68)</f>
        <v>180571.3844</v>
      </c>
      <c r="AA65" s="106">
        <f t="shared" si="264"/>
        <v>170184.3376</v>
      </c>
      <c r="AB65" s="103">
        <f t="shared" ref="AB65:AB68" si="273">IFERROR(Z65/AA65-1,"-")</f>
        <v>0.06103409366</v>
      </c>
      <c r="AC65" s="106">
        <f t="shared" ref="AC65:AD65" si="265">SUM(AC66:AC68)</f>
        <v>29799.748</v>
      </c>
      <c r="AD65" s="106">
        <f t="shared" si="265"/>
        <v>23326.2757</v>
      </c>
      <c r="AE65" s="103">
        <f t="shared" ref="AE65:AE68" si="274">IFERROR(AC65/AD65-1,"-")</f>
        <v>0.2775184682</v>
      </c>
      <c r="AF65" s="105">
        <f t="shared" ref="AF65:AF68" si="275">iferror(F65/Z65*1000,"-")</f>
        <v>0.8822188883</v>
      </c>
      <c r="AG65" s="105">
        <f t="shared" ref="AG65:AG68" si="276">iferror(H65/AA65*1000,"-")</f>
        <v>0.9247803659</v>
      </c>
      <c r="AH65" s="103">
        <f t="shared" ref="AH65:AH68" si="277">IFERROR(AF65/AG65-1,"-")</f>
        <v>-0.04602333615</v>
      </c>
      <c r="AI65" s="103">
        <f t="shared" ref="AI65:AI68" si="278">IFERROR(AC65/AD65-1,"-")</f>
        <v>0.2775184682</v>
      </c>
      <c r="AJ65" s="103">
        <f t="shared" ref="AJ65:AK65" si="266">iferror(AC65/Z65,"-")</f>
        <v>0.1650302904</v>
      </c>
      <c r="AK65" s="103">
        <f t="shared" si="266"/>
        <v>0.1370647618</v>
      </c>
      <c r="AL65" s="103">
        <f t="shared" ref="AL65:AL68" si="280">IFERROR(AJ65/AK65-1,"-")</f>
        <v>0.204031497</v>
      </c>
      <c r="AM65" s="103">
        <f t="shared" ref="AM65:AN65" si="267">iferror(K65/AC65,"-")</f>
        <v>0.0342620347</v>
      </c>
      <c r="AN65" s="103">
        <f t="shared" si="267"/>
        <v>0.005658854491</v>
      </c>
      <c r="AO65" s="103">
        <f t="shared" ref="AO65:AO68" si="282">IFERROR(AM65/AN65-1,"-")</f>
        <v>5.05458839</v>
      </c>
      <c r="AP65" s="107" t="s">
        <v>401</v>
      </c>
      <c r="AQ65" s="113"/>
    </row>
    <row r="66">
      <c r="A66" s="109" t="str">
        <f>C66</f>
        <v>Interests</v>
      </c>
      <c r="B66" s="30" t="s">
        <v>402</v>
      </c>
      <c r="C66" s="30" t="s">
        <v>35</v>
      </c>
      <c r="D66" s="30" t="s">
        <v>25</v>
      </c>
      <c r="E66" s="30" t="s">
        <v>402</v>
      </c>
      <c r="F66" s="32">
        <f>SUMIFS(SPEND!N:N,SPEND!$B:$B,$B66,SPEND!$C:$C,$C66,SPEND!$D:$D,$D66)*$B$2</f>
        <v>132.701467</v>
      </c>
      <c r="G66" s="16"/>
      <c r="H66" s="32">
        <f>SUMIFS(SPEND!O:O,SPEND!$B:$B,$B66,SPEND!$C:$C,$C66,SPEND!$D:$D,$D66)*$B$2</f>
        <v>131.192619</v>
      </c>
      <c r="I66" s="19">
        <f t="shared" si="268"/>
        <v>0.01150101287</v>
      </c>
      <c r="J66" s="16"/>
      <c r="K66" s="16">
        <f t="shared" ref="K66:K68" si="283">sum(L66:N66)</f>
        <v>875</v>
      </c>
      <c r="L66" s="16">
        <f>SUMIFS(IT_M!$F$16:$F118,IT_M!$E$16:$E118,$E66,IT_M!$C$16:$C118,L$1)</f>
        <v>113</v>
      </c>
      <c r="M66" s="16">
        <f>SUMIFS(IT_M!$F$16:$F118,IT_M!$E$16:$E118,$E66,IT_M!$C$16:$C118,M$1)</f>
        <v>499</v>
      </c>
      <c r="N66" s="16">
        <f>SUMIFS(IT_M!$F$16:$F118,IT_M!$E$16:$E118,$E66,IT_M!$C$16:$C118,N$1)</f>
        <v>263</v>
      </c>
      <c r="O66" s="16">
        <v>706.0</v>
      </c>
      <c r="P66" s="16">
        <v>89.0</v>
      </c>
      <c r="Q66" s="16">
        <v>385.0</v>
      </c>
      <c r="R66" s="16">
        <v>232.0</v>
      </c>
      <c r="S66" s="19">
        <f t="shared" si="269"/>
        <v>0.2393767705</v>
      </c>
      <c r="T66" s="16"/>
      <c r="U66" s="16"/>
      <c r="V66" s="16"/>
      <c r="W66" s="18">
        <f t="shared" si="270"/>
        <v>0.1516588194</v>
      </c>
      <c r="X66" s="18">
        <f t="shared" si="271"/>
        <v>0.1858252394</v>
      </c>
      <c r="Y66" s="19">
        <f t="shared" si="272"/>
        <v>-0.1838631828</v>
      </c>
      <c r="Z66" s="17">
        <f>SUMIFS(SPEND!I:I,SPEND!$B:$B,$B66,SPEND!$C:$C,$C66,SPEND!$D:$D,$D66)*$B$2</f>
        <v>156269.5013</v>
      </c>
      <c r="AA66" s="17">
        <f>SUMIFS(SPEND!J:J,SPEND!$B:$B,$B66,SPEND!$C:$C,$C66,SPEND!$D:$D,$D66)*$B$2</f>
        <v>147092.9621</v>
      </c>
      <c r="AB66" s="19">
        <f t="shared" si="273"/>
        <v>0.06238598414</v>
      </c>
      <c r="AC66" s="17">
        <f>SUMIFS(SPEND!AD:AD,SPEND!$B:$B,$B66,SPEND!$C:$C,$C66,SPEND!$D:$D,$D66)*$B$2</f>
        <v>26745.1881</v>
      </c>
      <c r="AD66" s="17">
        <f>SUMIFS(SPEND!AE:AE,SPEND!$B:$B,$B66,SPEND!$C:$C,$C66,SPEND!$D:$D,$D66)*$B$2</f>
        <v>20033.3864</v>
      </c>
      <c r="AE66" s="19">
        <f t="shared" si="274"/>
        <v>0.3350308114</v>
      </c>
      <c r="AF66" s="18">
        <f t="shared" si="275"/>
        <v>0.8491834036</v>
      </c>
      <c r="AG66" s="18">
        <f t="shared" si="276"/>
        <v>0.8919027609</v>
      </c>
      <c r="AH66" s="19">
        <f t="shared" si="277"/>
        <v>-0.04789687743</v>
      </c>
      <c r="AI66" s="19">
        <f t="shared" si="278"/>
        <v>0.3350308114</v>
      </c>
      <c r="AJ66" s="19">
        <f t="shared" ref="AJ66:AK66" si="279">iferror(AC66/Z66,"-")</f>
        <v>0.1711478432</v>
      </c>
      <c r="AK66" s="19">
        <f t="shared" si="279"/>
        <v>0.1361954108</v>
      </c>
      <c r="AL66" s="19">
        <f t="shared" si="280"/>
        <v>0.2566344354</v>
      </c>
      <c r="AM66" s="19">
        <f t="shared" ref="AM66:AN66" si="281">iferror(K66/AC66,"-")</f>
        <v>0.03271616549</v>
      </c>
      <c r="AN66" s="19">
        <f t="shared" si="281"/>
        <v>0.00564058406</v>
      </c>
      <c r="AO66" s="19">
        <f t="shared" si="282"/>
        <v>4.800137919</v>
      </c>
      <c r="AP66" s="110" t="s">
        <v>403</v>
      </c>
      <c r="AQ66" s="15"/>
    </row>
    <row r="67">
      <c r="A67" s="127" t="s">
        <v>149</v>
      </c>
      <c r="B67" s="35"/>
      <c r="C67" s="35"/>
      <c r="D67" s="35"/>
      <c r="E67" s="35" t="s">
        <v>404</v>
      </c>
      <c r="F67" s="36">
        <f>SUMIFS(SPEND!N:N,SPEND!$B:$B,$B67,SPEND!$C:$C,$C67,SPEND!$D:$D,$D67)*$B$2</f>
        <v>0</v>
      </c>
      <c r="G67" s="37"/>
      <c r="H67" s="36">
        <f>SUMIFS(SPEND!O:O,SPEND!$B:$B,$B67,SPEND!$C:$C,$C67,SPEND!$D:$D,$D67)*$B$2</f>
        <v>0</v>
      </c>
      <c r="I67" s="40" t="str">
        <f t="shared" si="268"/>
        <v>-</v>
      </c>
      <c r="J67" s="37"/>
      <c r="K67" s="37">
        <f t="shared" si="283"/>
        <v>2</v>
      </c>
      <c r="L67" s="37">
        <f>SUMIFS(IT_M!$F$16:$F118,IT_M!$E$16:$E118,$E67,IT_M!$C$16:$C118,L$1)</f>
        <v>0</v>
      </c>
      <c r="M67" s="37">
        <f>SUMIFS(IT_M!$F$16:$F118,IT_M!$E$16:$E118,$E67,IT_M!$C$16:$C118,M$1)</f>
        <v>2</v>
      </c>
      <c r="N67" s="37">
        <f>SUMIFS(IT_M!$F$16:$F118,IT_M!$E$16:$E118,$E67,IT_M!$C$16:$C118,N$1)</f>
        <v>0</v>
      </c>
      <c r="O67" s="37"/>
      <c r="P67" s="37"/>
      <c r="Q67" s="37"/>
      <c r="R67" s="37"/>
      <c r="S67" s="40" t="str">
        <f t="shared" si="269"/>
        <v>-</v>
      </c>
      <c r="T67" s="37"/>
      <c r="U67" s="37"/>
      <c r="V67" s="37"/>
      <c r="W67" s="39">
        <f t="shared" si="270"/>
        <v>0</v>
      </c>
      <c r="X67" s="39" t="str">
        <f t="shared" si="271"/>
        <v>-</v>
      </c>
      <c r="Y67" s="40" t="str">
        <f t="shared" si="272"/>
        <v>-</v>
      </c>
      <c r="Z67" s="38">
        <f>SUMIFS(SPEND!I:I,SPEND!$B:$B,$B67,SPEND!$C:$C,$C67,SPEND!$D:$D,$D67)*$B$2</f>
        <v>0</v>
      </c>
      <c r="AA67" s="38">
        <f>SUMIFS(SPEND!J:J,SPEND!$B:$B,$B67,SPEND!$C:$C,$C67,SPEND!$D:$D,$D67)*$B$2</f>
        <v>0</v>
      </c>
      <c r="AB67" s="40" t="str">
        <f t="shared" si="273"/>
        <v>-</v>
      </c>
      <c r="AC67" s="38">
        <f>SUMIFS(SPEND!AD:AD,SPEND!$B:$B,$B67,SPEND!$C:$C,$C67,SPEND!$D:$D,$D67)*$B$2</f>
        <v>0</v>
      </c>
      <c r="AD67" s="38">
        <f>SUMIFS(SPEND!AE:AE,SPEND!$B:$B,$B67,SPEND!$C:$C,$C67,SPEND!$D:$D,$D67)*$B$2</f>
        <v>0</v>
      </c>
      <c r="AE67" s="40" t="str">
        <f t="shared" si="274"/>
        <v>-</v>
      </c>
      <c r="AF67" s="39" t="str">
        <f t="shared" si="275"/>
        <v>-</v>
      </c>
      <c r="AG67" s="39" t="str">
        <f t="shared" si="276"/>
        <v>-</v>
      </c>
      <c r="AH67" s="40" t="str">
        <f t="shared" si="277"/>
        <v>-</v>
      </c>
      <c r="AI67" s="40" t="str">
        <f t="shared" si="278"/>
        <v>-</v>
      </c>
      <c r="AJ67" s="40" t="str">
        <f t="shared" ref="AJ67:AK67" si="284">iferror(AC67/Z67,"-")</f>
        <v>-</v>
      </c>
      <c r="AK67" s="40" t="str">
        <f t="shared" si="284"/>
        <v>-</v>
      </c>
      <c r="AL67" s="40" t="str">
        <f t="shared" si="280"/>
        <v>-</v>
      </c>
      <c r="AM67" s="40" t="str">
        <f t="shared" ref="AM67:AN67" si="285">iferror(K67/AC67,"-")</f>
        <v>-</v>
      </c>
      <c r="AN67" s="40" t="str">
        <f t="shared" si="285"/>
        <v>-</v>
      </c>
      <c r="AO67" s="40" t="str">
        <f t="shared" si="282"/>
        <v>-</v>
      </c>
      <c r="AP67" s="167"/>
      <c r="AQ67" s="168"/>
    </row>
    <row r="68">
      <c r="A68" s="109" t="str">
        <f>C68</f>
        <v>remarketing</v>
      </c>
      <c r="B68" s="30" t="s">
        <v>402</v>
      </c>
      <c r="C68" s="30" t="s">
        <v>43</v>
      </c>
      <c r="D68" s="30" t="s">
        <v>25</v>
      </c>
      <c r="E68" s="30" t="s">
        <v>405</v>
      </c>
      <c r="F68" s="32">
        <f>SUMIFS(SPEND!N:N,SPEND!$B:$B,$B68,SPEND!$C:$C,$C68,SPEND!$D:$D,$D68)*$B$2</f>
        <v>26.602019</v>
      </c>
      <c r="G68" s="16"/>
      <c r="H68" s="32">
        <f>SUMIFS(SPEND!O:O,SPEND!$B:$B,$B68,SPEND!$C:$C,$C68,SPEND!$D:$D,$D68)*$B$2</f>
        <v>26.190515</v>
      </c>
      <c r="I68" s="19">
        <f t="shared" si="268"/>
        <v>0.01571194763</v>
      </c>
      <c r="J68" s="16"/>
      <c r="K68" s="16">
        <f t="shared" si="283"/>
        <v>144</v>
      </c>
      <c r="L68" s="16">
        <f>SUMIFS(IT_M!$F$16:$F118,IT_M!$E$16:$E118,$E68,IT_M!$C$16:$C118,L$1)</f>
        <v>19</v>
      </c>
      <c r="M68" s="16">
        <f>SUMIFS(IT_M!$F$16:$F118,IT_M!$E$16:$E118,$E68,IT_M!$C$16:$C118,M$1)</f>
        <v>76</v>
      </c>
      <c r="N68" s="16">
        <f>SUMIFS(IT_M!$F$16:$F118,IT_M!$E$16:$E118,$E68,IT_M!$C$16:$C118,N$1)</f>
        <v>49</v>
      </c>
      <c r="O68" s="16">
        <v>130.0</v>
      </c>
      <c r="P68" s="16">
        <v>12.0</v>
      </c>
      <c r="Q68" s="16">
        <v>64.0</v>
      </c>
      <c r="R68" s="16">
        <v>54.0</v>
      </c>
      <c r="S68" s="19">
        <f t="shared" si="269"/>
        <v>0.1076923077</v>
      </c>
      <c r="T68" s="16"/>
      <c r="U68" s="16"/>
      <c r="V68" s="16"/>
      <c r="W68" s="18">
        <f t="shared" si="270"/>
        <v>0.1847362431</v>
      </c>
      <c r="X68" s="18">
        <f t="shared" si="271"/>
        <v>0.2014655</v>
      </c>
      <c r="Y68" s="19">
        <f t="shared" si="272"/>
        <v>-0.08303782506</v>
      </c>
      <c r="Z68" s="17">
        <f>SUMIFS(SPEND!I:I,SPEND!$B:$B,$B68,SPEND!$C:$C,$C68,SPEND!$D:$D,$D68)*$B$2</f>
        <v>24301.8831</v>
      </c>
      <c r="AA68" s="17">
        <f>SUMIFS(SPEND!J:J,SPEND!$B:$B,$B68,SPEND!$C:$C,$C68,SPEND!$D:$D,$D68)*$B$2</f>
        <v>23091.3755</v>
      </c>
      <c r="AB68" s="19">
        <f t="shared" si="273"/>
        <v>0.05242249861</v>
      </c>
      <c r="AC68" s="17">
        <f>SUMIFS(SPEND!AD:AD,SPEND!$B:$B,$B68,SPEND!$C:$C,$C68,SPEND!$D:$D,$D68)*$B$2</f>
        <v>3054.5599</v>
      </c>
      <c r="AD68" s="17">
        <f>SUMIFS(SPEND!AE:AE,SPEND!$B:$B,$B68,SPEND!$C:$C,$C68,SPEND!$D:$D,$D68)*$B$2</f>
        <v>3292.8893</v>
      </c>
      <c r="AE68" s="19">
        <f t="shared" si="274"/>
        <v>-0.07237698516</v>
      </c>
      <c r="AF68" s="18">
        <f t="shared" si="275"/>
        <v>1.094648464</v>
      </c>
      <c r="AG68" s="18">
        <f t="shared" si="276"/>
        <v>1.134211992</v>
      </c>
      <c r="AH68" s="19">
        <f t="shared" si="277"/>
        <v>-0.03488195191</v>
      </c>
      <c r="AI68" s="19">
        <f t="shared" si="278"/>
        <v>-0.07237698516</v>
      </c>
      <c r="AJ68" s="19">
        <f t="shared" ref="AJ68:AK68" si="286">iferror(AC68/Z68,"-")</f>
        <v>0.1256923131</v>
      </c>
      <c r="AK68" s="19">
        <f t="shared" si="286"/>
        <v>0.1426025617</v>
      </c>
      <c r="AL68" s="19">
        <f t="shared" si="280"/>
        <v>-0.1185830633</v>
      </c>
      <c r="AM68" s="19">
        <f t="shared" ref="AM68:AN68" si="287">iferror(K68/AC68,"-")</f>
        <v>0.0471426342</v>
      </c>
      <c r="AN68" s="19">
        <f t="shared" si="287"/>
        <v>0.005770008728</v>
      </c>
      <c r="AO68" s="19">
        <f t="shared" si="282"/>
        <v>7.170288196</v>
      </c>
      <c r="AP68" s="97"/>
      <c r="AQ68" s="15"/>
    </row>
    <row r="69">
      <c r="A69" s="96"/>
      <c r="B69" s="30"/>
      <c r="C69" s="30"/>
      <c r="D69" s="30"/>
      <c r="E69" s="30"/>
      <c r="F69" s="16"/>
      <c r="G69" s="16"/>
      <c r="H69" s="16"/>
      <c r="I69" s="19"/>
      <c r="J69" s="16"/>
      <c r="K69" s="16"/>
      <c r="L69" s="16"/>
      <c r="M69" s="16"/>
      <c r="N69" s="16"/>
      <c r="O69" s="16"/>
      <c r="P69" s="16"/>
      <c r="Q69" s="16"/>
      <c r="R69" s="16"/>
      <c r="S69" s="19"/>
      <c r="T69" s="16"/>
      <c r="U69" s="16"/>
      <c r="V69" s="16"/>
      <c r="W69" s="18"/>
      <c r="X69" s="18"/>
      <c r="Y69" s="19"/>
      <c r="Z69" s="17"/>
      <c r="AA69" s="17"/>
      <c r="AB69" s="19"/>
      <c r="AC69" s="17"/>
      <c r="AD69" s="17"/>
      <c r="AE69" s="19"/>
      <c r="AF69" s="18"/>
      <c r="AG69" s="18"/>
      <c r="AH69" s="19"/>
      <c r="AI69" s="19"/>
      <c r="AJ69" s="19"/>
      <c r="AK69" s="19"/>
      <c r="AL69" s="19"/>
      <c r="AM69" s="19"/>
      <c r="AN69" s="19"/>
      <c r="AO69" s="19"/>
      <c r="AP69" s="97"/>
      <c r="AQ69" s="15"/>
    </row>
    <row r="70">
      <c r="A70" s="170" t="s">
        <v>406</v>
      </c>
      <c r="B70" s="171" t="s">
        <v>18</v>
      </c>
      <c r="C70" s="172"/>
      <c r="D70" s="172"/>
      <c r="E70" s="172"/>
      <c r="F70" s="173">
        <f>SUM(F71:F72)</f>
        <v>159.269194</v>
      </c>
      <c r="G70" s="173">
        <f>'Итог'!F54</f>
        <v>159.269194</v>
      </c>
      <c r="H70" s="173">
        <f>SUM(H71:H72)</f>
        <v>188.365956</v>
      </c>
      <c r="I70" s="174">
        <f t="shared" ref="I70:I74" si="293">IFERROR(F70/H70-1,"-")</f>
        <v>-0.1544693246</v>
      </c>
      <c r="J70" s="175">
        <f>'Итог'!I54</f>
        <v>46</v>
      </c>
      <c r="K70" s="176">
        <f t="shared" ref="K70:N70" si="288">K72+K71</f>
        <v>46</v>
      </c>
      <c r="L70" s="176">
        <f t="shared" si="288"/>
        <v>11</v>
      </c>
      <c r="M70" s="176">
        <f t="shared" si="288"/>
        <v>23</v>
      </c>
      <c r="N70" s="176">
        <f t="shared" si="288"/>
        <v>12</v>
      </c>
      <c r="O70" s="176">
        <v>99.0</v>
      </c>
      <c r="P70" s="176">
        <v>29.0</v>
      </c>
      <c r="Q70" s="176">
        <v>38.0</v>
      </c>
      <c r="R70" s="176">
        <v>32.0</v>
      </c>
      <c r="S70" s="174">
        <f t="shared" ref="S70:S72" si="294">IFERROR(K70/O70-1,"-")</f>
        <v>-0.5353535354</v>
      </c>
      <c r="T70" s="177"/>
      <c r="U70" s="177"/>
      <c r="V70" s="177"/>
      <c r="W70" s="173">
        <f t="shared" ref="W70:W74" si="295">IFERROR(F70/K70,"-")</f>
        <v>3.462373783</v>
      </c>
      <c r="X70" s="173">
        <f t="shared" ref="X70:X74" si="296">IFERROR(H70/O70,"-")</f>
        <v>1.902686424</v>
      </c>
      <c r="Y70" s="174">
        <f t="shared" ref="Y70:Y74" si="297">IFERROR(W70/X70-1,"-")</f>
        <v>0.8197290623</v>
      </c>
      <c r="Z70" s="178">
        <f t="shared" ref="Z70:AA70" si="289">Z71+Z72</f>
        <v>36887.0471</v>
      </c>
      <c r="AA70" s="178">
        <f t="shared" si="289"/>
        <v>43001.3107</v>
      </c>
      <c r="AB70" s="174">
        <f t="shared" ref="AB70:AB74" si="298">IFERROR(Z70/AA70-1,"-")</f>
        <v>-0.1421878427</v>
      </c>
      <c r="AC70" s="178">
        <f t="shared" ref="AC70:AD70" si="290">AC71+AC72</f>
        <v>3180.583</v>
      </c>
      <c r="AD70" s="178">
        <f t="shared" si="290"/>
        <v>3949.5811</v>
      </c>
      <c r="AE70" s="174">
        <f t="shared" ref="AE70:AE74" si="299">IFERROR(AC70/AD70-1,"-")</f>
        <v>-0.1947037117</v>
      </c>
      <c r="AF70" s="173">
        <f t="shared" ref="AF70:AF72" si="300">IFERROR(F70/Z70*1000,"-")</f>
        <v>4.317753968</v>
      </c>
      <c r="AG70" s="173">
        <f t="shared" ref="AG70:AG72" si="301">IFERROR(H70/AA70*1000,"-")</f>
        <v>4.380470105</v>
      </c>
      <c r="AH70" s="174">
        <f t="shared" ref="AH70:AH74" si="302">IFERROR(AF70/AG70-1,"-")</f>
        <v>-0.01431721599</v>
      </c>
      <c r="AI70" s="174">
        <f t="shared" ref="AI70:AI74" si="303">IFERROR(AC70/AD70-1,"-")</f>
        <v>-0.1947037117</v>
      </c>
      <c r="AJ70" s="174">
        <f t="shared" ref="AJ70:AK70" si="291">IFERROR(AC70/Z70,"-")</f>
        <v>0.08622492853</v>
      </c>
      <c r="AK70" s="174">
        <f t="shared" si="291"/>
        <v>0.0918479236</v>
      </c>
      <c r="AL70" s="174">
        <f t="shared" ref="AL70:AL74" si="305">IFERROR(AJ70/AK70-1,"-")</f>
        <v>-0.06122070972</v>
      </c>
      <c r="AM70" s="174">
        <f t="shared" ref="AM70:AN70" si="292">IFERROR(K70/AC70,"-")</f>
        <v>0.0144627573</v>
      </c>
      <c r="AN70" s="174">
        <f t="shared" si="292"/>
        <v>0.002785105489</v>
      </c>
      <c r="AO70" s="174">
        <f t="shared" ref="AO70:AO74" si="307">IFERROR(AM70/AN70-1,"-")</f>
        <v>4.192893899</v>
      </c>
      <c r="AP70" s="107" t="s">
        <v>407</v>
      </c>
      <c r="AQ70" s="179"/>
    </row>
    <row r="71">
      <c r="A71" s="112" t="s">
        <v>408</v>
      </c>
      <c r="B71" s="180" t="s">
        <v>409</v>
      </c>
      <c r="C71" s="180" t="s">
        <v>410</v>
      </c>
      <c r="D71" s="180" t="s">
        <v>25</v>
      </c>
      <c r="E71" s="181" t="s">
        <v>411</v>
      </c>
      <c r="F71" s="182">
        <f>SUMIFS(SPEND!N:N,SPEND!$B:$B,$B71,SPEND!$C:$C,$C71,SPEND!$D:$D,$D71)*$B$2</f>
        <v>0</v>
      </c>
      <c r="G71" s="182"/>
      <c r="H71" s="182">
        <f>SUMIFS(SPEND!O:O,SPEND!$B:$B,$B71,SPEND!$C:$C,$C71,SPEND!$D:$D,$D71)*$B$2</f>
        <v>30.26269</v>
      </c>
      <c r="I71" s="183">
        <f t="shared" si="293"/>
        <v>-1</v>
      </c>
      <c r="J71" s="184"/>
      <c r="K71" s="184">
        <f t="shared" ref="K71:K72" si="308">SUM(L71:N71)</f>
        <v>0</v>
      </c>
      <c r="L71" s="184">
        <f>SUMIFS(NL_M!$F$16:$F118,NL_M!$E$16:$E118,$E71,NL_M!$C$16:$C118,L$1)</f>
        <v>0</v>
      </c>
      <c r="M71" s="184">
        <f>SUMIFS(NL_M!$F$16:$F118,NL_M!$E$16:$E118,$E71,NL_M!$C$16:$C118,M$1)</f>
        <v>0</v>
      </c>
      <c r="N71" s="184">
        <f>SUMIFS(NL_M!$F$16:$F118,NL_M!$E$16:$E118,$E71,NL_M!$C$16:$C118,N$1)</f>
        <v>0</v>
      </c>
      <c r="O71" s="184">
        <v>12.0</v>
      </c>
      <c r="P71" s="184">
        <v>1.0</v>
      </c>
      <c r="Q71" s="184">
        <v>5.0</v>
      </c>
      <c r="R71" s="184">
        <v>6.0</v>
      </c>
      <c r="S71" s="183">
        <f t="shared" si="294"/>
        <v>-1</v>
      </c>
      <c r="T71" s="184"/>
      <c r="U71" s="184"/>
      <c r="V71" s="184"/>
      <c r="W71" s="182" t="str">
        <f t="shared" si="295"/>
        <v>-</v>
      </c>
      <c r="X71" s="182">
        <f t="shared" si="296"/>
        <v>2.521890833</v>
      </c>
      <c r="Y71" s="183" t="str">
        <f t="shared" si="297"/>
        <v>-</v>
      </c>
      <c r="Z71" s="185">
        <f>SUMIFS(SPEND!I:I,SPEND!$B:$B,$B71,SPEND!$C:$C,$C71,SPEND!$D:$D,$D71)*$B$2</f>
        <v>0</v>
      </c>
      <c r="AA71" s="185">
        <f>SUMIFS(SPEND!J:J,SPEND!$B:$B,$B71,SPEND!$C:$C,$C71,SPEND!$D:$D,$D71)*$B$2</f>
        <v>7341.0599</v>
      </c>
      <c r="AB71" s="183">
        <f t="shared" si="298"/>
        <v>-1</v>
      </c>
      <c r="AC71" s="185">
        <f>SUMIFS(SPEND!AD:AD,SPEND!$B:$B,$B71,SPEND!$C:$C,$C71,SPEND!$D:$D,$D71)*$B$2</f>
        <v>0</v>
      </c>
      <c r="AD71" s="185">
        <f>SUMIFS(SPEND!AE:AE,SPEND!$B:$B,$B71,SPEND!$C:$C,$C71,SPEND!$D:$D,$D71)*$B$2</f>
        <v>739.8499</v>
      </c>
      <c r="AE71" s="183">
        <f t="shared" si="299"/>
        <v>-1</v>
      </c>
      <c r="AF71" s="182" t="str">
        <f t="shared" si="300"/>
        <v>-</v>
      </c>
      <c r="AG71" s="182">
        <f t="shared" si="301"/>
        <v>4.122387014</v>
      </c>
      <c r="AH71" s="183" t="str">
        <f t="shared" si="302"/>
        <v>-</v>
      </c>
      <c r="AI71" s="183">
        <f t="shared" si="303"/>
        <v>-1</v>
      </c>
      <c r="AJ71" s="183" t="str">
        <f t="shared" ref="AJ71:AK71" si="304">IFERROR(AC71/Z71,"-")</f>
        <v>-</v>
      </c>
      <c r="AK71" s="183">
        <f t="shared" si="304"/>
        <v>0.1007824361</v>
      </c>
      <c r="AL71" s="183" t="str">
        <f t="shared" si="305"/>
        <v>-</v>
      </c>
      <c r="AM71" s="183" t="str">
        <f t="shared" ref="AM71:AN71" si="306">IFERROR(K71/AC71,"-")</f>
        <v>-</v>
      </c>
      <c r="AN71" s="183">
        <f t="shared" si="306"/>
        <v>0</v>
      </c>
      <c r="AO71" s="183" t="str">
        <f t="shared" si="307"/>
        <v>-</v>
      </c>
      <c r="AP71" s="186"/>
      <c r="AQ71" s="187"/>
    </row>
    <row r="72">
      <c r="A72" s="112" t="s">
        <v>412</v>
      </c>
      <c r="B72" s="188" t="s">
        <v>413</v>
      </c>
      <c r="C72" s="188" t="s">
        <v>414</v>
      </c>
      <c r="D72" s="188" t="s">
        <v>25</v>
      </c>
      <c r="E72" s="188" t="s">
        <v>414</v>
      </c>
      <c r="F72" s="182">
        <f>SUMIFS(SPEND!N:N,SPEND!$B:$B,$B72,SPEND!$C:$C,$C72,SPEND!$D:$D,$D72)*$B$2</f>
        <v>159.269194</v>
      </c>
      <c r="G72" s="182"/>
      <c r="H72" s="182">
        <f>SUMIFS(SPEND!O:O,SPEND!$B:$B,$B72,SPEND!$C:$C,$C72,SPEND!$D:$D,$D72)*$B$2</f>
        <v>158.103266</v>
      </c>
      <c r="I72" s="183">
        <f t="shared" si="293"/>
        <v>0.007374471315</v>
      </c>
      <c r="J72" s="184"/>
      <c r="K72" s="184">
        <f t="shared" si="308"/>
        <v>46</v>
      </c>
      <c r="L72" s="184">
        <f>SUMIFS(NL_M!$F$16:$F118,NL_M!$E$16:$E118,$E72,NL_M!$C$16:$C118,L$1)</f>
        <v>11</v>
      </c>
      <c r="M72" s="184">
        <f>SUMIFS(NL_M!$F$16:$F118,NL_M!$E$16:$E118,$E72,NL_M!$C$16:$C118,M$1)</f>
        <v>23</v>
      </c>
      <c r="N72" s="184">
        <f>SUMIFS(NL_M!$F$16:$F118,NL_M!$E$16:$E118,$E72,NL_M!$C$16:$C118,N$1)</f>
        <v>12</v>
      </c>
      <c r="O72" s="184">
        <v>87.0</v>
      </c>
      <c r="P72" s="184">
        <v>28.0</v>
      </c>
      <c r="Q72" s="184">
        <v>33.0</v>
      </c>
      <c r="R72" s="184">
        <v>26.0</v>
      </c>
      <c r="S72" s="183">
        <f t="shared" si="294"/>
        <v>-0.4712643678</v>
      </c>
      <c r="T72" s="184"/>
      <c r="U72" s="184"/>
      <c r="V72" s="184"/>
      <c r="W72" s="182">
        <f t="shared" si="295"/>
        <v>3.462373783</v>
      </c>
      <c r="X72" s="182">
        <f t="shared" si="296"/>
        <v>1.81727892</v>
      </c>
      <c r="Y72" s="183">
        <f t="shared" si="297"/>
        <v>0.9052517175</v>
      </c>
      <c r="Z72" s="185">
        <f>SUMIFS(SPEND!I:I,SPEND!$B:$B,$B72,SPEND!$C:$C,$C72,SPEND!$D:$D,$D72)*$B$2</f>
        <v>36887.0471</v>
      </c>
      <c r="AA72" s="185">
        <f>SUMIFS(SPEND!J:J,SPEND!$B:$B,$B72,SPEND!$C:$C,$C72,SPEND!$D:$D,$D72)*$B$2</f>
        <v>35660.2508</v>
      </c>
      <c r="AB72" s="183">
        <f t="shared" si="298"/>
        <v>0.03440234638</v>
      </c>
      <c r="AC72" s="185">
        <f>SUMIFS(SPEND!AD:AD,SPEND!$B:$B,$B72,SPEND!$C:$C,$C72,SPEND!$D:$D,$D72)*$B$2</f>
        <v>3180.583</v>
      </c>
      <c r="AD72" s="185">
        <f>SUMIFS(SPEND!AE:AE,SPEND!$B:$B,$B72,SPEND!$C:$C,$C72,SPEND!$D:$D,$D72)*$B$2</f>
        <v>3209.7312</v>
      </c>
      <c r="AE72" s="183">
        <f t="shared" si="299"/>
        <v>-0.009081196581</v>
      </c>
      <c r="AF72" s="182">
        <f t="shared" si="300"/>
        <v>4.317753968</v>
      </c>
      <c r="AG72" s="182">
        <f t="shared" si="301"/>
        <v>4.433599385</v>
      </c>
      <c r="AH72" s="183">
        <f t="shared" si="302"/>
        <v>-0.02612897695</v>
      </c>
      <c r="AI72" s="183">
        <f t="shared" si="303"/>
        <v>-0.009081196581</v>
      </c>
      <c r="AJ72" s="183">
        <f t="shared" ref="AJ72:AK72" si="309">IFERROR(AC72/Z72,"-")</f>
        <v>0.08622492853</v>
      </c>
      <c r="AK72" s="183">
        <f t="shared" si="309"/>
        <v>0.09000865468</v>
      </c>
      <c r="AL72" s="183">
        <f t="shared" si="305"/>
        <v>-0.04203735917</v>
      </c>
      <c r="AM72" s="183">
        <f t="shared" ref="AM72:AN72" si="310">IFERROR(K72/AC72,"-")</f>
        <v>0.0144627573</v>
      </c>
      <c r="AN72" s="183">
        <f t="shared" si="310"/>
        <v>0.003427078255</v>
      </c>
      <c r="AO72" s="183">
        <f t="shared" si="307"/>
        <v>3.220142122</v>
      </c>
      <c r="AP72" s="186"/>
      <c r="AQ72" s="187"/>
    </row>
    <row r="73">
      <c r="A73" s="170" t="s">
        <v>415</v>
      </c>
      <c r="B73" s="99" t="s">
        <v>18</v>
      </c>
      <c r="C73" s="100"/>
      <c r="D73" s="100"/>
      <c r="E73" s="101"/>
      <c r="F73" s="105">
        <f>SUM(F74:F77)</f>
        <v>883.850581</v>
      </c>
      <c r="G73" s="102">
        <f>'Итог'!F55</f>
        <v>883.850581</v>
      </c>
      <c r="H73" s="105">
        <f>SUM(H74:H77)</f>
        <v>822.124981</v>
      </c>
      <c r="I73" s="103">
        <f t="shared" si="293"/>
        <v>0.07508055518</v>
      </c>
      <c r="J73" s="106">
        <f>'Итог'!I55-K78</f>
        <v>545</v>
      </c>
      <c r="K73" s="106">
        <f t="shared" ref="K73:N73" si="311">SUM(K74:K77)</f>
        <v>546</v>
      </c>
      <c r="L73" s="106">
        <f t="shared" si="311"/>
        <v>146</v>
      </c>
      <c r="M73" s="106">
        <f t="shared" si="311"/>
        <v>352</v>
      </c>
      <c r="N73" s="106">
        <f t="shared" si="311"/>
        <v>48</v>
      </c>
      <c r="O73" s="106">
        <v>568.0</v>
      </c>
      <c r="P73" s="106">
        <v>139.0</v>
      </c>
      <c r="Q73" s="106">
        <v>370.0</v>
      </c>
      <c r="R73" s="106">
        <v>59.0</v>
      </c>
      <c r="S73" s="103">
        <f>iferror(K73/O73-1,"-")</f>
        <v>-0.03873239437</v>
      </c>
      <c r="T73" s="101"/>
      <c r="U73" s="101"/>
      <c r="V73" s="101"/>
      <c r="W73" s="105">
        <f t="shared" si="295"/>
        <v>1.618773958</v>
      </c>
      <c r="X73" s="105">
        <f t="shared" si="296"/>
        <v>1.447403136</v>
      </c>
      <c r="Y73" s="103">
        <f t="shared" si="297"/>
        <v>0.1183988193</v>
      </c>
      <c r="Z73" s="106">
        <f t="shared" ref="Z73:AA73" si="312">SUM(Z74:Z77)</f>
        <v>356797.9724</v>
      </c>
      <c r="AA73" s="106">
        <f t="shared" si="312"/>
        <v>377069.6882</v>
      </c>
      <c r="AB73" s="103">
        <f t="shared" si="298"/>
        <v>-0.05376119172</v>
      </c>
      <c r="AC73" s="106">
        <f t="shared" ref="AC73:AD73" si="313">SUM(AC74:AC77)</f>
        <v>24379.0401</v>
      </c>
      <c r="AD73" s="106">
        <f t="shared" si="313"/>
        <v>24494.7756</v>
      </c>
      <c r="AE73" s="103">
        <f t="shared" si="299"/>
        <v>-0.004724905502</v>
      </c>
      <c r="AF73" s="105">
        <f>iferror(F73/Z73*1000,"-")</f>
        <v>2.477173777</v>
      </c>
      <c r="AG73" s="105">
        <f>iferror(H73/AA73*1000,"-")</f>
        <v>2.18029984</v>
      </c>
      <c r="AH73" s="103">
        <f t="shared" si="302"/>
        <v>0.1361619771</v>
      </c>
      <c r="AI73" s="103">
        <f t="shared" si="303"/>
        <v>-0.004724905502</v>
      </c>
      <c r="AJ73" s="103">
        <f t="shared" ref="AJ73:AK73" si="314">iferror(AC73/Z73,"-")</f>
        <v>0.0683272944</v>
      </c>
      <c r="AK73" s="103">
        <f t="shared" si="314"/>
        <v>0.0649608716</v>
      </c>
      <c r="AL73" s="103">
        <f t="shared" si="305"/>
        <v>0.05182231567</v>
      </c>
      <c r="AM73" s="103">
        <f t="shared" ref="AM73:AN73" si="315">iferror(K73/AC73,"-")</f>
        <v>0.02239628787</v>
      </c>
      <c r="AN73" s="103">
        <f t="shared" si="315"/>
        <v>0.005960454686</v>
      </c>
      <c r="AO73" s="103">
        <f t="shared" si="307"/>
        <v>2.757479764</v>
      </c>
      <c r="AP73" s="107" t="s">
        <v>416</v>
      </c>
      <c r="AQ73" s="108"/>
    </row>
    <row r="74">
      <c r="A74" s="189" t="s">
        <v>417</v>
      </c>
      <c r="B74" s="188" t="s">
        <v>418</v>
      </c>
      <c r="C74" s="188" t="s">
        <v>419</v>
      </c>
      <c r="D74" s="188" t="s">
        <v>420</v>
      </c>
      <c r="E74" s="188" t="s">
        <v>419</v>
      </c>
      <c r="F74" s="182">
        <f>SUMIFS(SPEND!N:N,SPEND!$B:$B,$B74,SPEND!$C:$C,$C74,SPEND!$D:$D,$D74)*$B$2</f>
        <v>771.638584</v>
      </c>
      <c r="G74" s="182"/>
      <c r="H74" s="182">
        <f>SUMIFS(SPEND!O:O,SPEND!$B:$B,$B74,SPEND!$C:$C,$C74,SPEND!$D:$D,$D74)*$B$2</f>
        <v>685.737124</v>
      </c>
      <c r="I74" s="183">
        <f t="shared" si="293"/>
        <v>0.1252687903</v>
      </c>
      <c r="J74" s="184"/>
      <c r="K74" s="184">
        <f t="shared" ref="K74:K78" si="318">SUM(L74:N74)</f>
        <v>490</v>
      </c>
      <c r="L74" s="184">
        <f>SUMIFS(PL_M!$F$16:$F118,PL_M!$E$16:$E118,$E74,PL_M!$C$16:$C118,L$1)</f>
        <v>127</v>
      </c>
      <c r="M74" s="184">
        <f>SUMIFS(PL_M!$F$16:$F118,PL_M!$E$16:$E118,$E74,PL_M!$C$16:$C118,M$1)</f>
        <v>320</v>
      </c>
      <c r="N74" s="184">
        <f>SUMIFS(PL_M!$F$16:$F118,PL_M!$E$16:$E118,$E74,PL_M!$C$16:$C118,N$1)</f>
        <v>43</v>
      </c>
      <c r="O74" s="184">
        <v>498.0</v>
      </c>
      <c r="P74" s="184">
        <v>126.0</v>
      </c>
      <c r="Q74" s="184">
        <v>319.0</v>
      </c>
      <c r="R74" s="184">
        <v>53.0</v>
      </c>
      <c r="S74" s="183">
        <f>IFERROR(K74/O74-1,"-")</f>
        <v>-0.01606425703</v>
      </c>
      <c r="T74" s="184"/>
      <c r="U74" s="184"/>
      <c r="V74" s="184"/>
      <c r="W74" s="182">
        <f t="shared" si="295"/>
        <v>1.57477262</v>
      </c>
      <c r="X74" s="182">
        <f t="shared" si="296"/>
        <v>1.376982177</v>
      </c>
      <c r="Y74" s="183">
        <f t="shared" si="297"/>
        <v>0.1436405257</v>
      </c>
      <c r="Z74" s="185">
        <f>SUMIFS(SPEND!I:I,SPEND!$B:$B,$B74,SPEND!$C:$C,$C74,SPEND!$D:$D,$D74)*$B$2</f>
        <v>318604.4001</v>
      </c>
      <c r="AA74" s="185">
        <f>SUMIFS(SPEND!J:J,SPEND!$B:$B,$B74,SPEND!$C:$C,$C74,SPEND!$D:$D,$D74)*$B$2</f>
        <v>312029.7664</v>
      </c>
      <c r="AB74" s="183">
        <f t="shared" si="298"/>
        <v>0.02107053367</v>
      </c>
      <c r="AC74" s="185">
        <f>SUMIFS(SPEND!AD:AD,SPEND!$B:$B,$B74,SPEND!$C:$C,$C74,SPEND!$D:$D,$D74)*$B$2</f>
        <v>22232.3609</v>
      </c>
      <c r="AD74" s="185">
        <f>SUMIFS(SPEND!AE:AE,SPEND!$B:$B,$B74,SPEND!$C:$C,$C74,SPEND!$D:$D,$D74)*$B$2</f>
        <v>20270.0012</v>
      </c>
      <c r="AE74" s="183">
        <f t="shared" si="299"/>
        <v>0.09681103028</v>
      </c>
      <c r="AF74" s="182">
        <f>IFERROR(F74/Z74*1000,"-")</f>
        <v>2.421933231</v>
      </c>
      <c r="AG74" s="182">
        <f>IFERROR(H74/AA74*1000,"-")</f>
        <v>2.197665729</v>
      </c>
      <c r="AH74" s="183">
        <f t="shared" si="302"/>
        <v>0.1020480498</v>
      </c>
      <c r="AI74" s="183">
        <f t="shared" si="303"/>
        <v>0.09681103028</v>
      </c>
      <c r="AJ74" s="183">
        <f t="shared" ref="AJ74:AK74" si="316">IFERROR(AC74/Z74,"-")</f>
        <v>0.06978045781</v>
      </c>
      <c r="AK74" s="183">
        <f t="shared" si="316"/>
        <v>0.06496175488</v>
      </c>
      <c r="AL74" s="183">
        <f t="shared" si="305"/>
        <v>0.07417753633</v>
      </c>
      <c r="AM74" s="183">
        <f t="shared" ref="AM74:AN74" si="317">IFERROR(K74/AC74,"-")</f>
        <v>0.02203994448</v>
      </c>
      <c r="AN74" s="183">
        <f t="shared" si="317"/>
        <v>0.006265416501</v>
      </c>
      <c r="AO74" s="183">
        <f t="shared" si="307"/>
        <v>2.517714182</v>
      </c>
      <c r="AP74" s="186"/>
      <c r="AQ74" s="187"/>
    </row>
    <row r="75">
      <c r="A75" s="127" t="s">
        <v>149</v>
      </c>
      <c r="B75" s="190"/>
      <c r="C75" s="190"/>
      <c r="D75" s="190"/>
      <c r="E75" s="190" t="s">
        <v>421</v>
      </c>
      <c r="F75" s="191"/>
      <c r="G75" s="191"/>
      <c r="H75" s="191"/>
      <c r="I75" s="192"/>
      <c r="J75" s="193"/>
      <c r="K75" s="193">
        <f t="shared" si="318"/>
        <v>7</v>
      </c>
      <c r="L75" s="193">
        <f>SUMIFS(PL_M!$F$16:$F118,PL_M!$E$16:$E118,$E75,PL_M!$C$16:$C118,L$1)</f>
        <v>0</v>
      </c>
      <c r="M75" s="193">
        <f>SUMIFS(PL_M!$F$16:$F118,PL_M!$E$16:$E118,$E75,PL_M!$C$16:$C118,M$1)</f>
        <v>6</v>
      </c>
      <c r="N75" s="193">
        <f>SUMIFS(PL_M!$F$16:$F118,PL_M!$E$16:$E118,$E75,PL_M!$C$16:$C118,N$1)</f>
        <v>1</v>
      </c>
      <c r="O75" s="193">
        <v>1.0</v>
      </c>
      <c r="P75" s="193">
        <v>0.0</v>
      </c>
      <c r="Q75" s="193">
        <v>1.0</v>
      </c>
      <c r="R75" s="193">
        <v>0.0</v>
      </c>
      <c r="S75" s="192"/>
      <c r="T75" s="193"/>
      <c r="U75" s="193"/>
      <c r="V75" s="193"/>
      <c r="W75" s="191"/>
      <c r="X75" s="191"/>
      <c r="Y75" s="192"/>
      <c r="Z75" s="194"/>
      <c r="AA75" s="194"/>
      <c r="AB75" s="192"/>
      <c r="AC75" s="194"/>
      <c r="AD75" s="194"/>
      <c r="AE75" s="192"/>
      <c r="AF75" s="191"/>
      <c r="AG75" s="191"/>
      <c r="AH75" s="192"/>
      <c r="AI75" s="192"/>
      <c r="AJ75" s="192"/>
      <c r="AK75" s="192"/>
      <c r="AL75" s="192"/>
      <c r="AM75" s="192"/>
      <c r="AN75" s="192"/>
      <c r="AO75" s="192"/>
      <c r="AP75" s="195"/>
      <c r="AQ75" s="196"/>
    </row>
    <row r="76">
      <c r="A76" s="189" t="s">
        <v>422</v>
      </c>
      <c r="B76" s="188" t="s">
        <v>418</v>
      </c>
      <c r="C76" s="188" t="s">
        <v>423</v>
      </c>
      <c r="D76" s="188" t="s">
        <v>424</v>
      </c>
      <c r="E76" s="188" t="str">
        <f>C76</f>
        <v>PL-Machineryline-interests-forklift</v>
      </c>
      <c r="F76" s="182">
        <f>SUMIFS(SPEND!N:N,SPEND!$B:$B,$B76,SPEND!$C:$C,$C76,SPEND!$D:$D,$D76)*$B$2</f>
        <v>59.213711</v>
      </c>
      <c r="G76" s="182"/>
      <c r="H76" s="182">
        <f>SUMIFS(SPEND!O:O,SPEND!$B:$B,$B76,SPEND!$C:$C,$C76,SPEND!$D:$D,$D76)*$B$2</f>
        <v>0</v>
      </c>
      <c r="I76" s="183" t="str">
        <f t="shared" ref="I76:I78" si="321">IFERROR(F76/H76-1,"-")</f>
        <v>-</v>
      </c>
      <c r="J76" s="184"/>
      <c r="K76" s="184">
        <f t="shared" si="318"/>
        <v>5</v>
      </c>
      <c r="L76" s="184">
        <f>SUMIFS(PL_M!$F$16:$F118,PL_M!$E$16:$E118,$E76,PL_M!$C$16:$C118,L$1)</f>
        <v>1</v>
      </c>
      <c r="M76" s="184">
        <f>SUMIFS(PL_M!$F$16:$F118,PL_M!$E$16:$E118,$E76,PL_M!$C$16:$C118,M$1)</f>
        <v>4</v>
      </c>
      <c r="N76" s="184">
        <f>SUMIFS(PL_M!$F$16:$F118,PL_M!$E$16:$E118,$E76,PL_M!$C$16:$C118,N$1)</f>
        <v>0</v>
      </c>
      <c r="O76" s="184">
        <v>0.0</v>
      </c>
      <c r="P76" s="184">
        <v>0.0</v>
      </c>
      <c r="Q76" s="184">
        <v>0.0</v>
      </c>
      <c r="R76" s="184">
        <v>0.0</v>
      </c>
      <c r="S76" s="183" t="str">
        <f t="shared" ref="S76:S78" si="322">IFERROR(K76/O76-1,"-")</f>
        <v>-</v>
      </c>
      <c r="T76" s="184"/>
      <c r="U76" s="184"/>
      <c r="V76" s="184"/>
      <c r="W76" s="182">
        <f t="shared" ref="W76:W78" si="323">IFERROR(F76/K76,"-")</f>
        <v>11.8427422</v>
      </c>
      <c r="X76" s="182" t="str">
        <f t="shared" ref="X76:X78" si="324">IFERROR(H76/O76,"-")</f>
        <v>-</v>
      </c>
      <c r="Y76" s="183" t="str">
        <f t="shared" ref="Y76:Y78" si="325">IFERROR(W76/X76-1,"-")</f>
        <v>-</v>
      </c>
      <c r="Z76" s="185">
        <f>SUMIFS(SPEND!I:I,SPEND!$B:$B,$B76,SPEND!$C:$C,$C76,SPEND!$D:$D,$D76)*$B$2</f>
        <v>19813.9176</v>
      </c>
      <c r="AA76" s="185">
        <f>SUMIFS(SPEND!J:J,SPEND!$B:$B,$B76,SPEND!$C:$C,$C76,SPEND!$D:$D,$D76)*$B$2</f>
        <v>0</v>
      </c>
      <c r="AB76" s="183" t="str">
        <f t="shared" ref="AB76:AB78" si="326">IFERROR(Z76/AA76-1,"-")</f>
        <v>-</v>
      </c>
      <c r="AC76" s="185">
        <f>SUMIFS(SPEND!AD:AD,SPEND!$B:$B,$B76,SPEND!$C:$C,$C76,SPEND!$D:$D,$D76)*$B$2</f>
        <v>485.2318</v>
      </c>
      <c r="AD76" s="185">
        <f>SUMIFS(SPEND!AE:AE,SPEND!$B:$B,$B76,SPEND!$C:$C,$C76,SPEND!$D:$D,$D76)*$B$2</f>
        <v>0</v>
      </c>
      <c r="AE76" s="183" t="str">
        <f t="shared" ref="AE76:AE78" si="327">IFERROR(AC76/AD76-1,"-")</f>
        <v>-</v>
      </c>
      <c r="AF76" s="182">
        <f t="shared" ref="AF76:AF78" si="328">IFERROR(F76/Z76*1000,"-")</f>
        <v>2.988490827</v>
      </c>
      <c r="AG76" s="182" t="str">
        <f t="shared" ref="AG76:AG78" si="329">IFERROR(H76/AA76*1000,"-")</f>
        <v>-</v>
      </c>
      <c r="AH76" s="183" t="str">
        <f t="shared" ref="AH76:AH78" si="330">IFERROR(AF76/AG76-1,"-")</f>
        <v>-</v>
      </c>
      <c r="AI76" s="183" t="str">
        <f t="shared" ref="AI76:AI78" si="331">IFERROR(AC76/AD76-1,"-")</f>
        <v>-</v>
      </c>
      <c r="AJ76" s="183">
        <f t="shared" ref="AJ76:AK76" si="319">IFERROR(AC76/Z76,"-")</f>
        <v>0.02448944271</v>
      </c>
      <c r="AK76" s="183" t="str">
        <f t="shared" si="319"/>
        <v>-</v>
      </c>
      <c r="AL76" s="183" t="str">
        <f t="shared" ref="AL76:AL78" si="333">IFERROR(AJ76/AK76-1,"-")</f>
        <v>-</v>
      </c>
      <c r="AM76" s="183">
        <f t="shared" ref="AM76:AN76" si="320">IFERROR(K76/AC76,"-")</f>
        <v>0.01030435351</v>
      </c>
      <c r="AN76" s="183" t="str">
        <f t="shared" si="320"/>
        <v>-</v>
      </c>
      <c r="AO76" s="183" t="str">
        <f t="shared" ref="AO76:AO78" si="335">IFERROR(AM76/AN76-1,"-")</f>
        <v>-</v>
      </c>
      <c r="AP76" s="197" t="s">
        <v>425</v>
      </c>
      <c r="AQ76" s="187"/>
    </row>
    <row r="77">
      <c r="A77" s="189" t="s">
        <v>27</v>
      </c>
      <c r="B77" s="188" t="s">
        <v>418</v>
      </c>
      <c r="C77" s="188" t="s">
        <v>426</v>
      </c>
      <c r="D77" s="188" t="s">
        <v>420</v>
      </c>
      <c r="E77" s="188" t="s">
        <v>426</v>
      </c>
      <c r="F77" s="182">
        <f>SUMIFS(SPEND!N:N,SPEND!$B:$B,$B77,SPEND!$C:$C,$C77,SPEND!$D:$D,$D77)*$B$2</f>
        <v>52.998286</v>
      </c>
      <c r="G77" s="182"/>
      <c r="H77" s="182">
        <f>SUMIFS(SPEND!O:O,SPEND!$B:$B,$B77,SPEND!$C:$C,$C77,SPEND!$D:$D,$D77)*$B$2</f>
        <v>136.387857</v>
      </c>
      <c r="I77" s="183">
        <f t="shared" si="321"/>
        <v>-0.6114149224</v>
      </c>
      <c r="J77" s="184"/>
      <c r="K77" s="184">
        <f t="shared" si="318"/>
        <v>44</v>
      </c>
      <c r="L77" s="184">
        <f>SUMIFS(PL_M!$F$16:$F118,PL_M!$E$16:$E118,$E77,PL_M!$C$16:$C118,L$1)</f>
        <v>18</v>
      </c>
      <c r="M77" s="184">
        <f>SUMIFS(PL_M!$F$16:$F118,PL_M!$E$16:$E118,$E77,PL_M!$C$16:$C118,M$1)</f>
        <v>22</v>
      </c>
      <c r="N77" s="184">
        <f>SUMIFS(PL_M!$F$16:$F118,PL_M!$E$16:$E118,$E77,PL_M!$C$16:$C118,N$1)</f>
        <v>4</v>
      </c>
      <c r="O77" s="184">
        <v>69.0</v>
      </c>
      <c r="P77" s="184">
        <v>13.0</v>
      </c>
      <c r="Q77" s="184">
        <v>50.0</v>
      </c>
      <c r="R77" s="184">
        <v>6.0</v>
      </c>
      <c r="S77" s="183">
        <f t="shared" si="322"/>
        <v>-0.3623188406</v>
      </c>
      <c r="T77" s="184"/>
      <c r="U77" s="184"/>
      <c r="V77" s="184"/>
      <c r="W77" s="182">
        <f t="shared" si="323"/>
        <v>1.2045065</v>
      </c>
      <c r="X77" s="182">
        <f t="shared" si="324"/>
        <v>1.976635609</v>
      </c>
      <c r="Y77" s="183">
        <f t="shared" si="325"/>
        <v>-0.3906279464</v>
      </c>
      <c r="Z77" s="185">
        <f>SUMIFS(SPEND!I:I,SPEND!$B:$B,$B77,SPEND!$C:$C,$C77,SPEND!$D:$D,$D77)*$B$2</f>
        <v>18379.6547</v>
      </c>
      <c r="AA77" s="185">
        <f>SUMIFS(SPEND!J:J,SPEND!$B:$B,$B77,SPEND!$C:$C,$C77,SPEND!$D:$D,$D77)*$B$2</f>
        <v>65039.9218</v>
      </c>
      <c r="AB77" s="183">
        <f t="shared" si="326"/>
        <v>-0.7174096433</v>
      </c>
      <c r="AC77" s="185">
        <f>SUMIFS(SPEND!AD:AD,SPEND!$B:$B,$B77,SPEND!$C:$C,$C77,SPEND!$D:$D,$D77)*$B$2</f>
        <v>1661.4474</v>
      </c>
      <c r="AD77" s="185">
        <f>SUMIFS(SPEND!AE:AE,SPEND!$B:$B,$B77,SPEND!$C:$C,$C77,SPEND!$D:$D,$D77)*$B$2</f>
        <v>4224.7744</v>
      </c>
      <c r="AE77" s="183">
        <f t="shared" si="327"/>
        <v>-0.606737013</v>
      </c>
      <c r="AF77" s="182">
        <f t="shared" si="328"/>
        <v>2.883530015</v>
      </c>
      <c r="AG77" s="182">
        <f t="shared" si="329"/>
        <v>2.096986793</v>
      </c>
      <c r="AH77" s="183">
        <f t="shared" si="330"/>
        <v>0.3750825831</v>
      </c>
      <c r="AI77" s="183">
        <f t="shared" si="331"/>
        <v>-0.606737013</v>
      </c>
      <c r="AJ77" s="183">
        <f t="shared" ref="AJ77:AK77" si="332">IFERROR(AC77/Z77,"-")</f>
        <v>0.09039600728</v>
      </c>
      <c r="AK77" s="183">
        <f t="shared" si="332"/>
        <v>0.06495663407</v>
      </c>
      <c r="AL77" s="183">
        <f t="shared" si="333"/>
        <v>0.3916362597</v>
      </c>
      <c r="AM77" s="183">
        <f t="shared" ref="AM77:AN77" si="334">IFERROR(K77/AC77,"-")</f>
        <v>0.02648293289</v>
      </c>
      <c r="AN77" s="183">
        <f t="shared" si="334"/>
        <v>0.00426058253</v>
      </c>
      <c r="AO77" s="183">
        <f t="shared" si="335"/>
        <v>5.21580094</v>
      </c>
      <c r="AP77" s="186"/>
      <c r="AQ77" s="187"/>
    </row>
    <row r="78">
      <c r="A78" s="114" t="s">
        <v>67</v>
      </c>
      <c r="B78" s="198"/>
      <c r="C78" s="198"/>
      <c r="D78" s="198"/>
      <c r="E78" s="198" t="s">
        <v>427</v>
      </c>
      <c r="F78" s="199">
        <f>SUMIFS(SPEND!N:N,SPEND!$B:$B,$B78,SPEND!$C:$C,$C78,SPEND!$D:$D,$D78)*$B$2</f>
        <v>0</v>
      </c>
      <c r="G78" s="199"/>
      <c r="H78" s="199">
        <f>SUMIFS(SPEND!O:O,SPEND!$B:$B,$B78,SPEND!$C:$C,$C78,SPEND!$D:$D,$D78)*$B$2</f>
        <v>0</v>
      </c>
      <c r="I78" s="200" t="str">
        <f t="shared" si="321"/>
        <v>-</v>
      </c>
      <c r="J78" s="201"/>
      <c r="K78" s="201">
        <f t="shared" si="318"/>
        <v>1</v>
      </c>
      <c r="L78" s="201">
        <f>SUMIFS(PL_M!$F$16:$F118,PL_M!$E$16:$E118,$E78,PL_M!$C$16:$C118,L$1)</f>
        <v>1</v>
      </c>
      <c r="M78" s="201">
        <f>SUMIFS(PL_M!$F$16:$F118,PL_M!$E$16:$E118,$E78,PL_M!$C$16:$C118,M$1)</f>
        <v>0</v>
      </c>
      <c r="N78" s="201">
        <f>SUMIFS(PL_M!$F$16:$F118,PL_M!$E$16:$E118,$E78,PL_M!$C$16:$C118,N$1)</f>
        <v>0</v>
      </c>
      <c r="O78" s="201">
        <v>0.0</v>
      </c>
      <c r="P78" s="201">
        <v>0.0</v>
      </c>
      <c r="Q78" s="201">
        <v>0.0</v>
      </c>
      <c r="R78" s="201">
        <v>0.0</v>
      </c>
      <c r="S78" s="200" t="str">
        <f t="shared" si="322"/>
        <v>-</v>
      </c>
      <c r="T78" s="201"/>
      <c r="U78" s="201"/>
      <c r="V78" s="201"/>
      <c r="W78" s="199">
        <f t="shared" si="323"/>
        <v>0</v>
      </c>
      <c r="X78" s="199" t="str">
        <f t="shared" si="324"/>
        <v>-</v>
      </c>
      <c r="Y78" s="200" t="str">
        <f t="shared" si="325"/>
        <v>-</v>
      </c>
      <c r="Z78" s="202">
        <f>SUMIFS(SPEND!I:I,SPEND!$B:$B,$B78,SPEND!$C:$C,$C78,SPEND!$D:$D,$D78)*$B$2</f>
        <v>0</v>
      </c>
      <c r="AA78" s="202">
        <f>SUMIFS(SPEND!J:J,SPEND!$B:$B,$B78,SPEND!$C:$C,$C78,SPEND!$D:$D,$D78)*$B$2</f>
        <v>0</v>
      </c>
      <c r="AB78" s="200" t="str">
        <f t="shared" si="326"/>
        <v>-</v>
      </c>
      <c r="AC78" s="202">
        <f>SUMIFS(SPEND!AD:AD,SPEND!$B:$B,$B78,SPEND!$C:$C,$C78,SPEND!$D:$D,$D78)*$B$2</f>
        <v>0</v>
      </c>
      <c r="AD78" s="202">
        <f>SUMIFS(SPEND!AE:AE,SPEND!$B:$B,$B78,SPEND!$C:$C,$C78,SPEND!$D:$D,$D78)*$B$2</f>
        <v>0</v>
      </c>
      <c r="AE78" s="200" t="str">
        <f t="shared" si="327"/>
        <v>-</v>
      </c>
      <c r="AF78" s="199" t="str">
        <f t="shared" si="328"/>
        <v>-</v>
      </c>
      <c r="AG78" s="199" t="str">
        <f t="shared" si="329"/>
        <v>-</v>
      </c>
      <c r="AH78" s="200" t="str">
        <f t="shared" si="330"/>
        <v>-</v>
      </c>
      <c r="AI78" s="200" t="str">
        <f t="shared" si="331"/>
        <v>-</v>
      </c>
      <c r="AJ78" s="200" t="str">
        <f t="shared" ref="AJ78:AK78" si="336">IFERROR(AC78/Z78,"-")</f>
        <v>-</v>
      </c>
      <c r="AK78" s="200" t="str">
        <f t="shared" si="336"/>
        <v>-</v>
      </c>
      <c r="AL78" s="200" t="str">
        <f t="shared" si="333"/>
        <v>-</v>
      </c>
      <c r="AM78" s="200" t="str">
        <f t="shared" ref="AM78:AN78" si="337">IFERROR(K78/AC78,"-")</f>
        <v>-</v>
      </c>
      <c r="AN78" s="200" t="str">
        <f t="shared" si="337"/>
        <v>-</v>
      </c>
      <c r="AO78" s="200" t="str">
        <f t="shared" si="335"/>
        <v>-</v>
      </c>
      <c r="AP78" s="203"/>
      <c r="AQ78" s="204"/>
    </row>
    <row r="79">
      <c r="A79" s="189"/>
      <c r="B79" s="188"/>
      <c r="C79" s="188"/>
      <c r="D79" s="188"/>
      <c r="E79" s="188"/>
      <c r="F79" s="182"/>
      <c r="G79" s="182"/>
      <c r="H79" s="182"/>
      <c r="I79" s="183"/>
      <c r="J79" s="184"/>
      <c r="K79" s="184"/>
      <c r="L79" s="184"/>
      <c r="M79" s="184"/>
      <c r="N79" s="184"/>
      <c r="O79" s="184"/>
      <c r="P79" s="184"/>
      <c r="Q79" s="184"/>
      <c r="R79" s="184"/>
      <c r="S79" s="183"/>
      <c r="T79" s="184"/>
      <c r="U79" s="184"/>
      <c r="V79" s="184"/>
      <c r="W79" s="182"/>
      <c r="X79" s="182"/>
      <c r="Y79" s="183"/>
      <c r="Z79" s="185"/>
      <c r="AA79" s="185"/>
      <c r="AB79" s="183"/>
      <c r="AC79" s="185"/>
      <c r="AD79" s="185"/>
      <c r="AE79" s="183"/>
      <c r="AF79" s="182"/>
      <c r="AG79" s="182"/>
      <c r="AH79" s="183"/>
      <c r="AI79" s="183"/>
      <c r="AJ79" s="183"/>
      <c r="AK79" s="183"/>
      <c r="AL79" s="183"/>
      <c r="AM79" s="183"/>
      <c r="AN79" s="183"/>
      <c r="AO79" s="183"/>
      <c r="AP79" s="186"/>
      <c r="AQ79" s="187"/>
    </row>
    <row r="80">
      <c r="A80" s="98" t="s">
        <v>428</v>
      </c>
      <c r="B80" s="99" t="s">
        <v>18</v>
      </c>
      <c r="C80" s="100"/>
      <c r="D80" s="100"/>
      <c r="E80" s="101"/>
      <c r="F80" s="105">
        <f>SUM(F81:F83)</f>
        <v>186.059819</v>
      </c>
      <c r="G80" s="102">
        <f>'Итог'!F56</f>
        <v>186.059819</v>
      </c>
      <c r="H80" s="105">
        <f>SUM(H81:H83)</f>
        <v>184.499533</v>
      </c>
      <c r="I80" s="103">
        <f t="shared" ref="I80:I83" si="343">IFERROR(F80/H80-1,"-")</f>
        <v>0.008456856094</v>
      </c>
      <c r="J80" s="106">
        <f>'Итог'!I56</f>
        <v>445</v>
      </c>
      <c r="K80" s="106">
        <f t="shared" ref="K80:N80" si="338">SUM(K81:K83)</f>
        <v>445</v>
      </c>
      <c r="L80" s="106">
        <f t="shared" si="338"/>
        <v>91</v>
      </c>
      <c r="M80" s="106">
        <f t="shared" si="338"/>
        <v>234</v>
      </c>
      <c r="N80" s="106">
        <f t="shared" si="338"/>
        <v>120</v>
      </c>
      <c r="O80" s="106">
        <v>402.0</v>
      </c>
      <c r="P80" s="106">
        <v>73.0</v>
      </c>
      <c r="Q80" s="106">
        <v>230.0</v>
      </c>
      <c r="R80" s="106">
        <v>99.0</v>
      </c>
      <c r="S80" s="103">
        <f>iferror(K80/O80-1,"-")</f>
        <v>0.1069651741</v>
      </c>
      <c r="T80" s="101"/>
      <c r="U80" s="101"/>
      <c r="V80" s="101"/>
      <c r="W80" s="105">
        <f t="shared" ref="W80:W83" si="344">IFERROR(F80/K80,"-")</f>
        <v>0.4181119528</v>
      </c>
      <c r="X80" s="105">
        <f t="shared" ref="X80:X83" si="345">IFERROR(H80/O80,"-")</f>
        <v>0.4589540622</v>
      </c>
      <c r="Y80" s="103">
        <f t="shared" ref="Y80:Y83" si="346">IFERROR(W80/X80-1,"-")</f>
        <v>-0.08898953674</v>
      </c>
      <c r="Z80" s="106">
        <f t="shared" ref="Z80:AA80" si="339">SUM(Z81:Z83)</f>
        <v>211384.461</v>
      </c>
      <c r="AA80" s="106">
        <f t="shared" si="339"/>
        <v>201636.1027</v>
      </c>
      <c r="AB80" s="103">
        <f t="shared" ref="AB80:AB83" si="347">IFERROR(Z80/AA80-1,"-")</f>
        <v>0.04834629399</v>
      </c>
      <c r="AC80" s="106">
        <f t="shared" ref="AC80:AD80" si="340">SUM(AC81:AC83)</f>
        <v>14382.0648</v>
      </c>
      <c r="AD80" s="106">
        <f t="shared" si="340"/>
        <v>13001.8118</v>
      </c>
      <c r="AE80" s="103">
        <f t="shared" ref="AE80:AE83" si="348">IFERROR(AC80/AD80-1,"-")</f>
        <v>0.1061585125</v>
      </c>
      <c r="AF80" s="105">
        <f>iferror(F80/Z80*1000,"-")</f>
        <v>0.8801962931</v>
      </c>
      <c r="AG80" s="105">
        <f>iferror(H80/AA80*1000,"-")</f>
        <v>0.9150123938</v>
      </c>
      <c r="AH80" s="103">
        <f t="shared" ref="AH80:AH83" si="349">IFERROR(AF80/AG80-1,"-")</f>
        <v>-0.0380498678</v>
      </c>
      <c r="AI80" s="103">
        <f t="shared" ref="AI80:AI83" si="350">IFERROR(AC80/AD80-1,"-")</f>
        <v>0.1061585125</v>
      </c>
      <c r="AJ80" s="103">
        <f t="shared" ref="AJ80:AK80" si="341">iferror(AC80/Z80,"-")</f>
        <v>0.06803747415</v>
      </c>
      <c r="AK80" s="103">
        <f t="shared" si="341"/>
        <v>0.06448156667</v>
      </c>
      <c r="AL80" s="103">
        <f t="shared" ref="AL80:AL83" si="352">IFERROR(AJ80/AK80-1,"-")</f>
        <v>0.0551461085</v>
      </c>
      <c r="AM80" s="103">
        <f t="shared" ref="AM80:AN80" si="342">iferror(K80/AC80,"-")</f>
        <v>0.03094131519</v>
      </c>
      <c r="AN80" s="103">
        <f t="shared" si="342"/>
        <v>0.006999024551</v>
      </c>
      <c r="AO80" s="103">
        <f t="shared" ref="AO80:AO83" si="354">IFERROR(AM80/AN80-1,"-")</f>
        <v>3.420803922</v>
      </c>
      <c r="AP80" s="107" t="s">
        <v>429</v>
      </c>
      <c r="AQ80" s="108"/>
    </row>
    <row r="81">
      <c r="A81" s="109" t="str">
        <f>C81</f>
        <v>Interests</v>
      </c>
      <c r="B81" s="188" t="s">
        <v>430</v>
      </c>
      <c r="C81" s="188" t="s">
        <v>35</v>
      </c>
      <c r="D81" s="188" t="s">
        <v>25</v>
      </c>
      <c r="E81" s="188" t="s">
        <v>430</v>
      </c>
      <c r="F81" s="182">
        <f>SUMIFS(SPEND!N:N,SPEND!$B:$B,$B81,SPEND!$C:$C,$C81,SPEND!$D:$D,$D81)*$B$2</f>
        <v>159.603541</v>
      </c>
      <c r="G81" s="182"/>
      <c r="H81" s="182">
        <f>SUMIFS(SPEND!O:O,SPEND!$B:$B,$B81,SPEND!$C:$C,$C81,SPEND!$D:$D,$D81)*$B$2</f>
        <v>158.266153</v>
      </c>
      <c r="I81" s="183">
        <f t="shared" si="343"/>
        <v>0.008450246466</v>
      </c>
      <c r="J81" s="184"/>
      <c r="K81" s="184">
        <f t="shared" ref="K81:K83" si="355">SUM(L81:N81)</f>
        <v>379</v>
      </c>
      <c r="L81" s="184">
        <f>SUMIFS(PT_M!$F$16:$F118,PT_M!$E$16:$E118,$E81,PT_M!$C$16:$C118,L$1)</f>
        <v>69</v>
      </c>
      <c r="M81" s="184">
        <f>SUMIFS(PT_M!$F$16:$F118,PT_M!$E$16:$E118,$E81,PT_M!$C$16:$C118,M$1)</f>
        <v>197</v>
      </c>
      <c r="N81" s="184">
        <f>SUMIFS(PT_M!$F$16:$F118,PT_M!$E$16:$E118,$E81,PT_M!$C$16:$C118,N$1)</f>
        <v>113</v>
      </c>
      <c r="O81" s="184">
        <v>323.0</v>
      </c>
      <c r="P81" s="184">
        <v>63.0</v>
      </c>
      <c r="Q81" s="184">
        <v>178.0</v>
      </c>
      <c r="R81" s="184">
        <v>82.0</v>
      </c>
      <c r="S81" s="183">
        <f t="shared" ref="S81:S83" si="356">IFERROR(K81/O81-1,"-")</f>
        <v>0.173374613</v>
      </c>
      <c r="T81" s="184"/>
      <c r="U81" s="184"/>
      <c r="V81" s="184"/>
      <c r="W81" s="182">
        <f t="shared" si="344"/>
        <v>0.4211175224</v>
      </c>
      <c r="X81" s="182">
        <f t="shared" si="345"/>
        <v>0.4899880898</v>
      </c>
      <c r="Y81" s="183">
        <f t="shared" si="346"/>
        <v>-0.1405555947</v>
      </c>
      <c r="Z81" s="185">
        <f>SUMIFS(SPEND!I:I,SPEND!$B:$B,$B81,SPEND!$C:$C,$C81,SPEND!$D:$D,$D81)*$B$2</f>
        <v>191657.1307</v>
      </c>
      <c r="AA81" s="185">
        <f>SUMIFS(SPEND!J:J,SPEND!$B:$B,$B81,SPEND!$C:$C,$C81,SPEND!$D:$D,$D81)*$B$2</f>
        <v>174506.8442</v>
      </c>
      <c r="AB81" s="183">
        <f t="shared" si="347"/>
        <v>0.09827858947</v>
      </c>
      <c r="AC81" s="185">
        <f>SUMIFS(SPEND!AD:AD,SPEND!$B:$B,$B81,SPEND!$C:$C,$C81,SPEND!$D:$D,$D81)*$B$2</f>
        <v>12714.6163</v>
      </c>
      <c r="AD81" s="185">
        <f>SUMIFS(SPEND!AE:AE,SPEND!$B:$B,$B81,SPEND!$C:$C,$C81,SPEND!$D:$D,$D81)*$B$2</f>
        <v>10949.4356</v>
      </c>
      <c r="AE81" s="183">
        <f t="shared" si="348"/>
        <v>0.1612120263</v>
      </c>
      <c r="AF81" s="182">
        <f t="shared" ref="AF81:AF83" si="357">IFERROR(F81/Z81*1000,"-")</f>
        <v>0.8327555589</v>
      </c>
      <c r="AG81" s="182">
        <f t="shared" ref="AG81:AG83" si="358">IFERROR(H81/AA81*1000,"-")</f>
        <v>0.9069337866</v>
      </c>
      <c r="AH81" s="183">
        <f t="shared" si="349"/>
        <v>-0.08179012489</v>
      </c>
      <c r="AI81" s="183">
        <f t="shared" si="350"/>
        <v>0.1612120263</v>
      </c>
      <c r="AJ81" s="183">
        <f t="shared" ref="AJ81:AK81" si="351">IFERROR(AC81/Z81,"-")</f>
        <v>0.06634042915</v>
      </c>
      <c r="AK81" s="183">
        <f t="shared" si="351"/>
        <v>0.06274502098</v>
      </c>
      <c r="AL81" s="183">
        <f t="shared" si="352"/>
        <v>0.05730188811</v>
      </c>
      <c r="AM81" s="183">
        <f t="shared" ref="AM81:AN81" si="353">IFERROR(K81/AC81,"-")</f>
        <v>0.02980821372</v>
      </c>
      <c r="AN81" s="183">
        <f t="shared" si="353"/>
        <v>0.006301694674</v>
      </c>
      <c r="AO81" s="183">
        <f t="shared" si="354"/>
        <v>3.730190093</v>
      </c>
      <c r="AP81" s="146"/>
      <c r="AQ81" s="145"/>
    </row>
    <row r="82">
      <c r="A82" s="127" t="s">
        <v>149</v>
      </c>
      <c r="B82" s="190"/>
      <c r="C82" s="190"/>
      <c r="D82" s="190"/>
      <c r="E82" s="190" t="s">
        <v>431</v>
      </c>
      <c r="F82" s="191">
        <f>SUMIFS(SPEND!N:N,SPEND!$B:$B,$B82,SPEND!$C:$C,$C82,SPEND!$D:$D,$D82)*$B$2</f>
        <v>0</v>
      </c>
      <c r="G82" s="191"/>
      <c r="H82" s="191">
        <f>SUMIFS(SPEND!O:O,SPEND!$B:$B,$B82,SPEND!$C:$C,$C82,SPEND!$D:$D,$D82)*$B$2</f>
        <v>0</v>
      </c>
      <c r="I82" s="192" t="str">
        <f t="shared" si="343"/>
        <v>-</v>
      </c>
      <c r="J82" s="193"/>
      <c r="K82" s="193">
        <f t="shared" si="355"/>
        <v>1</v>
      </c>
      <c r="L82" s="193">
        <f>SUMIFS(PT_M!$F$16:$F118,PT_M!$E$16:$E118,$E82,PT_M!$C$16:$C118,L$1)</f>
        <v>0</v>
      </c>
      <c r="M82" s="193">
        <f>SUMIFS(PT_M!$F$16:$F118,PT_M!$E$16:$E118,$E82,PT_M!$C$16:$C118,M$1)</f>
        <v>1</v>
      </c>
      <c r="N82" s="193">
        <f>SUMIFS(PT_M!$F$16:$F118,PT_M!$E$16:$E118,$E82,PT_M!$C$16:$C118,N$1)</f>
        <v>0</v>
      </c>
      <c r="O82" s="193"/>
      <c r="P82" s="193"/>
      <c r="Q82" s="193"/>
      <c r="R82" s="193"/>
      <c r="S82" s="192" t="str">
        <f t="shared" si="356"/>
        <v>-</v>
      </c>
      <c r="T82" s="193"/>
      <c r="U82" s="193"/>
      <c r="V82" s="193"/>
      <c r="W82" s="191">
        <f t="shared" si="344"/>
        <v>0</v>
      </c>
      <c r="X82" s="191" t="str">
        <f t="shared" si="345"/>
        <v>-</v>
      </c>
      <c r="Y82" s="192" t="str">
        <f t="shared" si="346"/>
        <v>-</v>
      </c>
      <c r="Z82" s="194">
        <f>SUMIFS(SPEND!I:I,SPEND!$B:$B,$B82,SPEND!$C:$C,$C82,SPEND!$D:$D,$D82)*$B$2</f>
        <v>0</v>
      </c>
      <c r="AA82" s="194">
        <f>SUMIFS(SPEND!J:J,SPEND!$B:$B,$B82,SPEND!$C:$C,$C82,SPEND!$D:$D,$D82)*$B$2</f>
        <v>0</v>
      </c>
      <c r="AB82" s="192" t="str">
        <f t="shared" si="347"/>
        <v>-</v>
      </c>
      <c r="AC82" s="194">
        <f>SUMIFS(SPEND!AD:AD,SPEND!$B:$B,$B82,SPEND!$C:$C,$C82,SPEND!$D:$D,$D82)*$B$2</f>
        <v>0</v>
      </c>
      <c r="AD82" s="194">
        <f>SUMIFS(SPEND!AE:AE,SPEND!$B:$B,$B82,SPEND!$C:$C,$C82,SPEND!$D:$D,$D82)*$B$2</f>
        <v>0</v>
      </c>
      <c r="AE82" s="192" t="str">
        <f t="shared" si="348"/>
        <v>-</v>
      </c>
      <c r="AF82" s="191" t="str">
        <f t="shared" si="357"/>
        <v>-</v>
      </c>
      <c r="AG82" s="191" t="str">
        <f t="shared" si="358"/>
        <v>-</v>
      </c>
      <c r="AH82" s="192" t="str">
        <f t="shared" si="349"/>
        <v>-</v>
      </c>
      <c r="AI82" s="192" t="str">
        <f t="shared" si="350"/>
        <v>-</v>
      </c>
      <c r="AJ82" s="192" t="str">
        <f t="shared" ref="AJ82:AK82" si="359">IFERROR(AC82/Z82,"-")</f>
        <v>-</v>
      </c>
      <c r="AK82" s="192" t="str">
        <f t="shared" si="359"/>
        <v>-</v>
      </c>
      <c r="AL82" s="192" t="str">
        <f t="shared" si="352"/>
        <v>-</v>
      </c>
      <c r="AM82" s="192" t="str">
        <f t="shared" ref="AM82:AN82" si="360">IFERROR(K82/AC82,"-")</f>
        <v>-</v>
      </c>
      <c r="AN82" s="192" t="str">
        <f t="shared" si="360"/>
        <v>-</v>
      </c>
      <c r="AO82" s="192" t="str">
        <f t="shared" si="354"/>
        <v>-</v>
      </c>
      <c r="AP82" s="153"/>
      <c r="AQ82" s="154"/>
    </row>
    <row r="83">
      <c r="A83" s="109" t="str">
        <f>C83</f>
        <v>remarketing</v>
      </c>
      <c r="B83" s="188" t="s">
        <v>430</v>
      </c>
      <c r="C83" s="188" t="s">
        <v>43</v>
      </c>
      <c r="D83" s="188" t="s">
        <v>25</v>
      </c>
      <c r="E83" s="188" t="s">
        <v>432</v>
      </c>
      <c r="F83" s="182">
        <f>SUMIFS(SPEND!N:N,SPEND!$B:$B,$B83,SPEND!$C:$C,$C83,SPEND!$D:$D,$D83)*$B$2</f>
        <v>26.456278</v>
      </c>
      <c r="G83" s="182"/>
      <c r="H83" s="182">
        <f>SUMIFS(SPEND!O:O,SPEND!$B:$B,$B83,SPEND!$C:$C,$C83,SPEND!$D:$D,$D83)*$B$2</f>
        <v>26.23338</v>
      </c>
      <c r="I83" s="183">
        <f t="shared" si="343"/>
        <v>0.008496732026</v>
      </c>
      <c r="J83" s="184"/>
      <c r="K83" s="184">
        <f t="shared" si="355"/>
        <v>65</v>
      </c>
      <c r="L83" s="184">
        <f>SUMIFS(PT_M!$F$16:$F118,PT_M!$E$16:$E118,$E83,PT_M!$C$16:$C118,L$1)</f>
        <v>22</v>
      </c>
      <c r="M83" s="184">
        <f>SUMIFS(PT_M!$F$16:$F118,PT_M!$E$16:$E118,$E83,PT_M!$C$16:$C118,M$1)</f>
        <v>36</v>
      </c>
      <c r="N83" s="184">
        <f>SUMIFS(PT_M!$F$16:$F118,PT_M!$E$16:$E118,$E83,PT_M!$C$16:$C118,N$1)</f>
        <v>7</v>
      </c>
      <c r="O83" s="184">
        <v>79.0</v>
      </c>
      <c r="P83" s="184">
        <v>10.0</v>
      </c>
      <c r="Q83" s="184">
        <v>52.0</v>
      </c>
      <c r="R83" s="184">
        <v>17.0</v>
      </c>
      <c r="S83" s="183">
        <f t="shared" si="356"/>
        <v>-0.1772151899</v>
      </c>
      <c r="T83" s="184"/>
      <c r="U83" s="184"/>
      <c r="V83" s="184"/>
      <c r="W83" s="182">
        <f t="shared" si="344"/>
        <v>0.4070196615</v>
      </c>
      <c r="X83" s="182">
        <f t="shared" si="345"/>
        <v>0.3320681013</v>
      </c>
      <c r="Y83" s="183">
        <f t="shared" si="346"/>
        <v>0.2257114128</v>
      </c>
      <c r="Z83" s="185">
        <f>SUMIFS(SPEND!I:I,SPEND!$B:$B,$B83,SPEND!$C:$C,$C83,SPEND!$D:$D,$D83)*$B$2</f>
        <v>19727.3303</v>
      </c>
      <c r="AA83" s="185">
        <f>SUMIFS(SPEND!J:J,SPEND!$B:$B,$B83,SPEND!$C:$C,$C83,SPEND!$D:$D,$D83)*$B$2</f>
        <v>27129.2585</v>
      </c>
      <c r="AB83" s="183">
        <f t="shared" si="347"/>
        <v>-0.2728393111</v>
      </c>
      <c r="AC83" s="185">
        <f>SUMIFS(SPEND!AD:AD,SPEND!$B:$B,$B83,SPEND!$C:$C,$C83,SPEND!$D:$D,$D83)*$B$2</f>
        <v>1667.4485</v>
      </c>
      <c r="AD83" s="185">
        <f>SUMIFS(SPEND!AE:AE,SPEND!$B:$B,$B83,SPEND!$C:$C,$C83,SPEND!$D:$D,$D83)*$B$2</f>
        <v>2052.3762</v>
      </c>
      <c r="AE83" s="183">
        <f t="shared" si="348"/>
        <v>-0.1875522139</v>
      </c>
      <c r="AF83" s="182">
        <f t="shared" si="357"/>
        <v>1.341097736</v>
      </c>
      <c r="AG83" s="182">
        <f t="shared" si="358"/>
        <v>0.9669774056</v>
      </c>
      <c r="AH83" s="183">
        <f t="shared" si="349"/>
        <v>0.3868966618</v>
      </c>
      <c r="AI83" s="183">
        <f t="shared" si="350"/>
        <v>-0.1875522139</v>
      </c>
      <c r="AJ83" s="183">
        <f t="shared" ref="AJ83:AK83" si="361">IFERROR(AC83/Z83,"-")</f>
        <v>0.08452479249</v>
      </c>
      <c r="AK83" s="183">
        <f t="shared" si="361"/>
        <v>0.07565176173</v>
      </c>
      <c r="AL83" s="183">
        <f t="shared" si="352"/>
        <v>0.1172878272</v>
      </c>
      <c r="AM83" s="183">
        <f t="shared" ref="AM83:AN83" si="362">IFERROR(K83/AC83,"-")</f>
        <v>0.03898171368</v>
      </c>
      <c r="AN83" s="183">
        <f t="shared" si="362"/>
        <v>0.01071928236</v>
      </c>
      <c r="AO83" s="183">
        <f t="shared" si="354"/>
        <v>2.636597336</v>
      </c>
      <c r="AP83" s="146"/>
      <c r="AQ83" s="145"/>
    </row>
    <row r="84">
      <c r="A84" s="96"/>
      <c r="B84" s="188"/>
      <c r="C84" s="188"/>
      <c r="D84" s="188"/>
      <c r="E84" s="188"/>
      <c r="F84" s="182"/>
      <c r="G84" s="182"/>
      <c r="H84" s="182"/>
      <c r="I84" s="183"/>
      <c r="J84" s="184"/>
      <c r="K84" s="184"/>
      <c r="L84" s="184"/>
      <c r="M84" s="184"/>
      <c r="N84" s="184"/>
      <c r="O84" s="184"/>
      <c r="P84" s="184"/>
      <c r="Q84" s="184"/>
      <c r="R84" s="184"/>
      <c r="S84" s="183"/>
      <c r="T84" s="184"/>
      <c r="U84" s="184"/>
      <c r="V84" s="184"/>
      <c r="W84" s="182"/>
      <c r="X84" s="182"/>
      <c r="Y84" s="183"/>
      <c r="Z84" s="185"/>
      <c r="AA84" s="185"/>
      <c r="AB84" s="183"/>
      <c r="AC84" s="185"/>
      <c r="AD84" s="185"/>
      <c r="AE84" s="183"/>
      <c r="AF84" s="182"/>
      <c r="AG84" s="182"/>
      <c r="AH84" s="183"/>
      <c r="AI84" s="183"/>
      <c r="AJ84" s="183"/>
      <c r="AK84" s="183"/>
      <c r="AL84" s="183"/>
      <c r="AM84" s="183"/>
      <c r="AN84" s="183"/>
      <c r="AO84" s="183"/>
      <c r="AP84" s="146"/>
      <c r="AQ84" s="145"/>
    </row>
    <row r="85">
      <c r="A85" s="98" t="s">
        <v>433</v>
      </c>
      <c r="B85" s="171" t="s">
        <v>18</v>
      </c>
      <c r="C85" s="172"/>
      <c r="D85" s="172"/>
      <c r="E85" s="172"/>
      <c r="F85" s="173">
        <f>SUM(F86:F89)</f>
        <v>515.425906</v>
      </c>
      <c r="G85" s="173">
        <f>'Итог'!F57</f>
        <v>515.425906</v>
      </c>
      <c r="H85" s="173">
        <f>SUM(H86:H89)</f>
        <v>502.257778</v>
      </c>
      <c r="I85" s="174">
        <f t="shared" ref="I85:I89" si="368">IFERROR(F85/H85-1,"-")</f>
        <v>0.02621786775</v>
      </c>
      <c r="J85" s="178">
        <f>'Итог'!I57-K91</f>
        <v>814</v>
      </c>
      <c r="K85" s="178">
        <f t="shared" ref="K85:N85" si="363">SUM(K86:K90)</f>
        <v>814</v>
      </c>
      <c r="L85" s="178">
        <f t="shared" si="363"/>
        <v>135</v>
      </c>
      <c r="M85" s="178">
        <f t="shared" si="363"/>
        <v>465</v>
      </c>
      <c r="N85" s="178">
        <f t="shared" si="363"/>
        <v>214</v>
      </c>
      <c r="O85" s="178">
        <v>801.0</v>
      </c>
      <c r="P85" s="178">
        <v>144.0</v>
      </c>
      <c r="Q85" s="178">
        <v>444.0</v>
      </c>
      <c r="R85" s="178">
        <v>213.0</v>
      </c>
      <c r="S85" s="174">
        <f t="shared" ref="S85:S89" si="369">IFERROR(K85/O85-1,"-")</f>
        <v>0.01622971286</v>
      </c>
      <c r="T85" s="177"/>
      <c r="U85" s="177"/>
      <c r="V85" s="177"/>
      <c r="W85" s="173">
        <f t="shared" ref="W85:W89" si="370">IFERROR(F85/K85,"-")</f>
        <v>0.6332013587</v>
      </c>
      <c r="X85" s="173">
        <f t="shared" ref="X85:X89" si="371">IFERROR(H85/O85,"-")</f>
        <v>0.6270384245</v>
      </c>
      <c r="Y85" s="174">
        <f t="shared" ref="Y85:Y89" si="372">IFERROR(W85/X85-1,"-")</f>
        <v>0.009828638904</v>
      </c>
      <c r="Z85" s="178">
        <f t="shared" ref="Z85:AA85" si="364">SUM(Z86:Z89)</f>
        <v>377350.8826</v>
      </c>
      <c r="AA85" s="178">
        <f t="shared" si="364"/>
        <v>363400.897</v>
      </c>
      <c r="AB85" s="174">
        <f t="shared" ref="AB85:AB89" si="373">IFERROR(Z85/AA85-1,"-")</f>
        <v>0.03838731746</v>
      </c>
      <c r="AC85" s="178">
        <f t="shared" ref="AC85:AD85" si="365">SUM(AC86:AC89)</f>
        <v>25823.5906</v>
      </c>
      <c r="AD85" s="178">
        <f t="shared" si="365"/>
        <v>23611.7566</v>
      </c>
      <c r="AE85" s="174">
        <f t="shared" ref="AE85:AE89" si="374">IFERROR(AC85/AD85-1,"-")</f>
        <v>0.09367511437</v>
      </c>
      <c r="AF85" s="173">
        <f t="shared" ref="AF85:AF89" si="375">IFERROR(F85/Z85*1000,"-")</f>
        <v>1.365906189</v>
      </c>
      <c r="AG85" s="173">
        <f t="shared" ref="AG85:AG89" si="376">IFERROR(H85/AA85*1000,"-")</f>
        <v>1.382103848</v>
      </c>
      <c r="AH85" s="174">
        <f t="shared" ref="AH85:AH89" si="377">IFERROR(AF85/AG85-1,"-")</f>
        <v>-0.01171956698</v>
      </c>
      <c r="AI85" s="174">
        <f t="shared" ref="AI85:AI89" si="378">IFERROR(AC85/AD85-1,"-")</f>
        <v>0.09367511437</v>
      </c>
      <c r="AJ85" s="174">
        <f t="shared" ref="AJ85:AK85" si="366">IFERROR(AC85/Z85,"-")</f>
        <v>0.06843389479</v>
      </c>
      <c r="AK85" s="174">
        <f t="shared" si="366"/>
        <v>0.06497440374</v>
      </c>
      <c r="AL85" s="174">
        <f t="shared" ref="AL85:AL89" si="380">IFERROR(AJ85/AK85-1,"-")</f>
        <v>0.05324390618</v>
      </c>
      <c r="AM85" s="174">
        <f t="shared" ref="AM85:AN85" si="367">IFERROR(K85/AC85,"-")</f>
        <v>0.0315215654</v>
      </c>
      <c r="AN85" s="174">
        <f t="shared" si="367"/>
        <v>0.005717490752</v>
      </c>
      <c r="AO85" s="174">
        <f t="shared" ref="AO85:AO89" si="382">IFERROR(AM85/AN85-1,"-")</f>
        <v>4.513181703</v>
      </c>
      <c r="AP85" s="107" t="s">
        <v>434</v>
      </c>
      <c r="AQ85" s="113"/>
    </row>
    <row r="86">
      <c r="A86" s="112" t="s">
        <v>435</v>
      </c>
      <c r="B86" s="188" t="s">
        <v>436</v>
      </c>
      <c r="C86" s="188" t="s">
        <v>437</v>
      </c>
      <c r="D86" s="188" t="s">
        <v>25</v>
      </c>
      <c r="E86" s="188" t="s">
        <v>437</v>
      </c>
      <c r="F86" s="182">
        <f>SUMIFS(SPEND!N:N,SPEND!$B:$B,$B86,SPEND!$C:$C,$C86,SPEND!$D:$D,$D86)*$B$2</f>
        <v>133.39588</v>
      </c>
      <c r="G86" s="182"/>
      <c r="H86" s="182">
        <f>SUMIFS(SPEND!O:O,SPEND!$B:$B,$B86,SPEND!$C:$C,$C86,SPEND!$D:$D,$D86)*$B$2</f>
        <v>132.315682</v>
      </c>
      <c r="I86" s="183">
        <f t="shared" si="368"/>
        <v>0.008163794221</v>
      </c>
      <c r="J86" s="184"/>
      <c r="K86" s="184">
        <f t="shared" ref="K86:K91" si="383">SUM(L86:N86)</f>
        <v>177</v>
      </c>
      <c r="L86" s="184">
        <f>SUMIFS(RO_M!$F$16:$F118,RO_M!$E$16:$E118,$E86,RO_M!$C$16:$C118,L$1)</f>
        <v>27</v>
      </c>
      <c r="M86" s="184">
        <f>SUMIFS(RO_M!$F$16:$F118,RO_M!$E$16:$E118,$E86,RO_M!$C$16:$C118,M$1)</f>
        <v>102</v>
      </c>
      <c r="N86" s="184">
        <f>SUMIFS(RO_M!$F$16:$F118,RO_M!$E$16:$E118,$E86,RO_M!$C$16:$C118,N$1)</f>
        <v>48</v>
      </c>
      <c r="O86" s="184">
        <v>239.0</v>
      </c>
      <c r="P86" s="184">
        <v>42.0</v>
      </c>
      <c r="Q86" s="184">
        <v>139.0</v>
      </c>
      <c r="R86" s="184">
        <v>58.0</v>
      </c>
      <c r="S86" s="183">
        <f t="shared" si="369"/>
        <v>-0.2594142259</v>
      </c>
      <c r="T86" s="184"/>
      <c r="U86" s="184"/>
      <c r="V86" s="184"/>
      <c r="W86" s="182">
        <f t="shared" si="370"/>
        <v>0.7536490395</v>
      </c>
      <c r="X86" s="182">
        <f t="shared" si="371"/>
        <v>0.5536221004</v>
      </c>
      <c r="Y86" s="183">
        <f t="shared" si="372"/>
        <v>0.3613059142</v>
      </c>
      <c r="Z86" s="185">
        <f>SUMIFS(SPEND!I:I,SPEND!$B:$B,$B86,SPEND!$C:$C,$C86,SPEND!$D:$D,$D86)*$B$2</f>
        <v>86595.873</v>
      </c>
      <c r="AA86" s="185">
        <f>SUMIFS(SPEND!J:J,SPEND!$B:$B,$B86,SPEND!$C:$C,$C86,SPEND!$D:$D,$D86)*$B$2</f>
        <v>82115.6232</v>
      </c>
      <c r="AB86" s="183">
        <f t="shared" si="373"/>
        <v>0.05456026059</v>
      </c>
      <c r="AC86" s="185">
        <f>SUMIFS(SPEND!AD:AD,SPEND!$B:$B,$B86,SPEND!$C:$C,$C86,SPEND!$D:$D,$D86)*$B$2</f>
        <v>6106.5479</v>
      </c>
      <c r="AD86" s="185">
        <f>SUMIFS(SPEND!AE:AE,SPEND!$B:$B,$B86,SPEND!$C:$C,$C86,SPEND!$D:$D,$D86)*$B$2</f>
        <v>5442.9977</v>
      </c>
      <c r="AE86" s="183">
        <f t="shared" si="374"/>
        <v>0.121908962</v>
      </c>
      <c r="AF86" s="182">
        <f t="shared" si="375"/>
        <v>1.54044154</v>
      </c>
      <c r="AG86" s="182">
        <f t="shared" si="376"/>
        <v>1.611333834</v>
      </c>
      <c r="AH86" s="183">
        <f t="shared" si="377"/>
        <v>-0.04399603143</v>
      </c>
      <c r="AI86" s="183">
        <f t="shared" si="378"/>
        <v>0.121908962</v>
      </c>
      <c r="AJ86" s="183">
        <f t="shared" ref="AJ86:AK86" si="379">IFERROR(AC86/Z86,"-")</f>
        <v>0.07051777052</v>
      </c>
      <c r="AK86" s="183">
        <f t="shared" si="379"/>
        <v>0.06628455692</v>
      </c>
      <c r="AL86" s="183">
        <f t="shared" si="380"/>
        <v>0.06386425126</v>
      </c>
      <c r="AM86" s="183">
        <f t="shared" ref="AM86:AN86" si="381">IFERROR(K86/AC86,"-")</f>
        <v>0.02898527988</v>
      </c>
      <c r="AN86" s="183">
        <f t="shared" si="381"/>
        <v>0.004960501821</v>
      </c>
      <c r="AO86" s="183">
        <f t="shared" si="382"/>
        <v>4.84321525</v>
      </c>
      <c r="AP86" s="146"/>
      <c r="AQ86" s="145"/>
    </row>
    <row r="87">
      <c r="A87" s="109" t="str">
        <f t="shared" ref="A87:A89" si="386">C87</f>
        <v>Interests-not_top</v>
      </c>
      <c r="B87" s="188" t="s">
        <v>436</v>
      </c>
      <c r="C87" s="188" t="s">
        <v>212</v>
      </c>
      <c r="D87" s="188" t="s">
        <v>277</v>
      </c>
      <c r="E87" s="188" t="s">
        <v>436</v>
      </c>
      <c r="F87" s="182">
        <f>SUMIFS(SPEND!N:N,SPEND!$B:$B,$B87,SPEND!$C:$C,$C87,SPEND!$D:$D,$D87)*$B$2</f>
        <v>45.616933</v>
      </c>
      <c r="G87" s="182"/>
      <c r="H87" s="182">
        <f>SUMIFS(SPEND!O:O,SPEND!$B:$B,$B87,SPEND!$C:$C,$C87,SPEND!$D:$D,$D87)*$B$2</f>
        <v>0</v>
      </c>
      <c r="I87" s="183" t="str">
        <f t="shared" si="368"/>
        <v>-</v>
      </c>
      <c r="J87" s="184"/>
      <c r="K87" s="184">
        <f t="shared" si="383"/>
        <v>20</v>
      </c>
      <c r="L87" s="184">
        <f>SUMIFS(RO_M!$F$16:$F118,RO_M!$E$16:$E118,$E87,RO_M!$C$16:$C118,L$1)</f>
        <v>1</v>
      </c>
      <c r="M87" s="184">
        <f>SUMIFS(RO_M!$F$16:$F118,RO_M!$E$16:$E118,$E87,RO_M!$C$16:$C118,M$1)</f>
        <v>13</v>
      </c>
      <c r="N87" s="184">
        <f>SUMIFS(RO_M!$F$16:$F118,RO_M!$E$16:$E118,$E87,RO_M!$C$16:$C118,N$1)</f>
        <v>6</v>
      </c>
      <c r="O87" s="184">
        <v>0.0</v>
      </c>
      <c r="P87" s="184">
        <v>0.0</v>
      </c>
      <c r="Q87" s="184">
        <v>0.0</v>
      </c>
      <c r="R87" s="184">
        <v>0.0</v>
      </c>
      <c r="S87" s="183" t="str">
        <f t="shared" si="369"/>
        <v>-</v>
      </c>
      <c r="T87" s="184"/>
      <c r="U87" s="184"/>
      <c r="V87" s="184"/>
      <c r="W87" s="182">
        <f t="shared" si="370"/>
        <v>2.28084665</v>
      </c>
      <c r="X87" s="182" t="str">
        <f t="shared" si="371"/>
        <v>-</v>
      </c>
      <c r="Y87" s="183" t="str">
        <f t="shared" si="372"/>
        <v>-</v>
      </c>
      <c r="Z87" s="185">
        <f>SUMIFS(SPEND!I:I,SPEND!$B:$B,$B87,SPEND!$C:$C,$C87,SPEND!$D:$D,$D87)*$B$2</f>
        <v>30747.0645</v>
      </c>
      <c r="AA87" s="185">
        <f>SUMIFS(SPEND!J:J,SPEND!$B:$B,$B87,SPEND!$C:$C,$C87,SPEND!$D:$D,$D87)*$B$2</f>
        <v>0</v>
      </c>
      <c r="AB87" s="183" t="str">
        <f t="shared" si="373"/>
        <v>-</v>
      </c>
      <c r="AC87" s="185">
        <f>SUMIFS(SPEND!AD:AD,SPEND!$B:$B,$B87,SPEND!$C:$C,$C87,SPEND!$D:$D,$D87)*$B$2</f>
        <v>942.1727</v>
      </c>
      <c r="AD87" s="185">
        <f>SUMIFS(SPEND!AE:AE,SPEND!$B:$B,$B87,SPEND!$C:$C,$C87,SPEND!$D:$D,$D87)*$B$2</f>
        <v>0</v>
      </c>
      <c r="AE87" s="183" t="str">
        <f t="shared" si="374"/>
        <v>-</v>
      </c>
      <c r="AF87" s="182">
        <f t="shared" si="375"/>
        <v>1.483619127</v>
      </c>
      <c r="AG87" s="182" t="str">
        <f t="shared" si="376"/>
        <v>-</v>
      </c>
      <c r="AH87" s="183" t="str">
        <f t="shared" si="377"/>
        <v>-</v>
      </c>
      <c r="AI87" s="183" t="str">
        <f t="shared" si="378"/>
        <v>-</v>
      </c>
      <c r="AJ87" s="183">
        <f t="shared" ref="AJ87:AK87" si="384">IFERROR(AC87/Z87,"-")</f>
        <v>0.03064268786</v>
      </c>
      <c r="AK87" s="183" t="str">
        <f t="shared" si="384"/>
        <v>-</v>
      </c>
      <c r="AL87" s="183" t="str">
        <f t="shared" si="380"/>
        <v>-</v>
      </c>
      <c r="AM87" s="183">
        <f t="shared" ref="AM87:AN87" si="385">IFERROR(K87/AC87,"-")</f>
        <v>0.02122753079</v>
      </c>
      <c r="AN87" s="183" t="str">
        <f t="shared" si="385"/>
        <v>-</v>
      </c>
      <c r="AO87" s="183" t="str">
        <f t="shared" si="382"/>
        <v>-</v>
      </c>
      <c r="AP87" s="146"/>
      <c r="AQ87" s="145"/>
    </row>
    <row r="88">
      <c r="A88" s="109" t="str">
        <f t="shared" si="386"/>
        <v>interests</v>
      </c>
      <c r="B88" s="188" t="s">
        <v>436</v>
      </c>
      <c r="C88" s="188" t="s">
        <v>438</v>
      </c>
      <c r="D88" s="188" t="s">
        <v>439</v>
      </c>
      <c r="E88" s="188" t="s">
        <v>440</v>
      </c>
      <c r="F88" s="182">
        <f>SUMIFS(SPEND!N:N,SPEND!$B:$B,$B88,SPEND!$C:$C,$C88,SPEND!$D:$D,$D88)*$B$2</f>
        <v>283.020449</v>
      </c>
      <c r="G88" s="182"/>
      <c r="H88" s="182">
        <f>SUMIFS(SPEND!O:O,SPEND!$B:$B,$B88,SPEND!$C:$C,$C88,SPEND!$D:$D,$D88)*$B$2</f>
        <v>317.123843</v>
      </c>
      <c r="I88" s="183">
        <f t="shared" si="368"/>
        <v>-0.1075396718</v>
      </c>
      <c r="J88" s="184"/>
      <c r="K88" s="184">
        <f t="shared" si="383"/>
        <v>493</v>
      </c>
      <c r="L88" s="184">
        <f>SUMIFS(RO_M!$F$16:$F118,RO_M!$E$16:$E118,$E88,RO_M!$C$16:$C118,L$1)</f>
        <v>87</v>
      </c>
      <c r="M88" s="184">
        <f>SUMIFS(RO_M!$F$16:$F118,RO_M!$E$16:$E118,$E88,RO_M!$C$16:$C118,M$1)</f>
        <v>269</v>
      </c>
      <c r="N88" s="184">
        <f>SUMIFS(RO_M!$F$16:$F118,RO_M!$E$16:$E118,$E88,RO_M!$C$16:$C118,N$1)</f>
        <v>137</v>
      </c>
      <c r="O88" s="184">
        <v>431.0</v>
      </c>
      <c r="P88" s="184">
        <v>86.0</v>
      </c>
      <c r="Q88" s="184">
        <v>230.0</v>
      </c>
      <c r="R88" s="184">
        <v>115.0</v>
      </c>
      <c r="S88" s="183">
        <f t="shared" si="369"/>
        <v>0.1438515081</v>
      </c>
      <c r="T88" s="184"/>
      <c r="U88" s="184"/>
      <c r="V88" s="184"/>
      <c r="W88" s="182">
        <f t="shared" si="370"/>
        <v>0.5740779899</v>
      </c>
      <c r="X88" s="182">
        <f t="shared" si="371"/>
        <v>0.7357861787</v>
      </c>
      <c r="Y88" s="183">
        <f t="shared" si="372"/>
        <v>-0.219776062</v>
      </c>
      <c r="Z88" s="185">
        <f>SUMIFS(SPEND!I:I,SPEND!$B:$B,$B88,SPEND!$C:$C,$C88,SPEND!$D:$D,$D88)*$B$2</f>
        <v>206411.2637</v>
      </c>
      <c r="AA88" s="185">
        <f>SUMIFS(SPEND!J:J,SPEND!$B:$B,$B88,SPEND!$C:$C,$C88,SPEND!$D:$D,$D88)*$B$2</f>
        <v>214761.3657</v>
      </c>
      <c r="AB88" s="183">
        <f t="shared" si="373"/>
        <v>-0.03888083861</v>
      </c>
      <c r="AC88" s="185">
        <f>SUMIFS(SPEND!AD:AD,SPEND!$B:$B,$B88,SPEND!$C:$C,$C88,SPEND!$D:$D,$D88)*$B$2</f>
        <v>14714.6972</v>
      </c>
      <c r="AD88" s="185">
        <f>SUMIFS(SPEND!AE:AE,SPEND!$B:$B,$B88,SPEND!$C:$C,$C88,SPEND!$D:$D,$D88)*$B$2</f>
        <v>13981.7057</v>
      </c>
      <c r="AE88" s="183">
        <f t="shared" si="374"/>
        <v>0.05242504139</v>
      </c>
      <c r="AF88" s="182">
        <f t="shared" si="375"/>
        <v>1.371148279</v>
      </c>
      <c r="AG88" s="182">
        <f t="shared" si="376"/>
        <v>1.476633574</v>
      </c>
      <c r="AH88" s="183">
        <f t="shared" si="377"/>
        <v>-0.07143633793</v>
      </c>
      <c r="AI88" s="183">
        <f t="shared" si="378"/>
        <v>0.05242504139</v>
      </c>
      <c r="AJ88" s="183">
        <f t="shared" ref="AJ88:AK88" si="387">IFERROR(AC88/Z88,"-")</f>
        <v>0.07128824724</v>
      </c>
      <c r="AK88" s="183">
        <f t="shared" si="387"/>
        <v>0.06510344938</v>
      </c>
      <c r="AL88" s="183">
        <f t="shared" si="380"/>
        <v>0.09499954186</v>
      </c>
      <c r="AM88" s="183">
        <f t="shared" ref="AM88:AN88" si="388">IFERROR(K88/AC88,"-")</f>
        <v>0.03350391743</v>
      </c>
      <c r="AN88" s="183">
        <f t="shared" si="388"/>
        <v>0.006222416769</v>
      </c>
      <c r="AO88" s="183">
        <f t="shared" si="382"/>
        <v>4.384389808</v>
      </c>
      <c r="AP88" s="146"/>
      <c r="AQ88" s="145"/>
    </row>
    <row r="89">
      <c r="A89" s="109" t="str">
        <f t="shared" si="386"/>
        <v>remarketing</v>
      </c>
      <c r="B89" s="188" t="s">
        <v>436</v>
      </c>
      <c r="C89" s="188" t="s">
        <v>43</v>
      </c>
      <c r="D89" s="188" t="s">
        <v>25</v>
      </c>
      <c r="E89" s="188" t="s">
        <v>441</v>
      </c>
      <c r="F89" s="182">
        <f>SUMIFS(SPEND!N:N,SPEND!$B:$B,$B89,SPEND!$C:$C,$C89,SPEND!$D:$D,$D89)*$B$2</f>
        <v>53.392644</v>
      </c>
      <c r="G89" s="182"/>
      <c r="H89" s="182">
        <f>SUMIFS(SPEND!O:O,SPEND!$B:$B,$B89,SPEND!$C:$C,$C89,SPEND!$D:$D,$D89)*$B$2</f>
        <v>52.818253</v>
      </c>
      <c r="I89" s="183">
        <f t="shared" si="368"/>
        <v>0.01087485798</v>
      </c>
      <c r="J89" s="184"/>
      <c r="K89" s="184">
        <f t="shared" si="383"/>
        <v>121</v>
      </c>
      <c r="L89" s="184">
        <f>SUMIFS(RO_M!$F$16:$F118,RO_M!$E$16:$E118,$E89,RO_M!$C$16:$C118,L$1)</f>
        <v>18</v>
      </c>
      <c r="M89" s="184">
        <f>SUMIFS(RO_M!$F$16:$F118,RO_M!$E$16:$E118,$E89,RO_M!$C$16:$C118,M$1)</f>
        <v>80</v>
      </c>
      <c r="N89" s="184">
        <f>SUMIFS(RO_M!$F$16:$F118,RO_M!$E$16:$E118,$E89,RO_M!$C$16:$C118,N$1)</f>
        <v>23</v>
      </c>
      <c r="O89" s="184">
        <v>130.0</v>
      </c>
      <c r="P89" s="184">
        <v>15.0</v>
      </c>
      <c r="Q89" s="184">
        <v>75.0</v>
      </c>
      <c r="R89" s="184">
        <v>40.0</v>
      </c>
      <c r="S89" s="183">
        <f t="shared" si="369"/>
        <v>-0.06923076923</v>
      </c>
      <c r="T89" s="184"/>
      <c r="U89" s="184"/>
      <c r="V89" s="184"/>
      <c r="W89" s="182">
        <f t="shared" si="370"/>
        <v>0.4412615207</v>
      </c>
      <c r="X89" s="182">
        <f t="shared" si="371"/>
        <v>0.4062942538</v>
      </c>
      <c r="Y89" s="183">
        <f t="shared" si="372"/>
        <v>0.086063897</v>
      </c>
      <c r="Z89" s="185">
        <f>SUMIFS(SPEND!I:I,SPEND!$B:$B,$B89,SPEND!$C:$C,$C89,SPEND!$D:$D,$D89)*$B$2</f>
        <v>53596.6814</v>
      </c>
      <c r="AA89" s="185">
        <f>SUMIFS(SPEND!J:J,SPEND!$B:$B,$B89,SPEND!$C:$C,$C89,SPEND!$D:$D,$D89)*$B$2</f>
        <v>66523.9081</v>
      </c>
      <c r="AB89" s="183">
        <f t="shared" si="373"/>
        <v>-0.1943245229</v>
      </c>
      <c r="AC89" s="185">
        <f>SUMIFS(SPEND!AD:AD,SPEND!$B:$B,$B89,SPEND!$C:$C,$C89,SPEND!$D:$D,$D89)*$B$2</f>
        <v>4060.1728</v>
      </c>
      <c r="AD89" s="185">
        <f>SUMIFS(SPEND!AE:AE,SPEND!$B:$B,$B89,SPEND!$C:$C,$C89,SPEND!$D:$D,$D89)*$B$2</f>
        <v>4187.0532</v>
      </c>
      <c r="AE89" s="183">
        <f t="shared" si="374"/>
        <v>-0.0303030303</v>
      </c>
      <c r="AF89" s="182">
        <f t="shared" si="375"/>
        <v>0.9961930964</v>
      </c>
      <c r="AG89" s="182">
        <f t="shared" si="376"/>
        <v>0.7939739938</v>
      </c>
      <c r="AH89" s="183">
        <f t="shared" si="377"/>
        <v>0.2546923503</v>
      </c>
      <c r="AI89" s="183">
        <f t="shared" si="378"/>
        <v>-0.0303030303</v>
      </c>
      <c r="AJ89" s="183">
        <f t="shared" ref="AJ89:AK89" si="389">IFERROR(AC89/Z89,"-")</f>
        <v>0.0757541828</v>
      </c>
      <c r="AK89" s="183">
        <f t="shared" si="389"/>
        <v>0.0629405776</v>
      </c>
      <c r="AL89" s="183">
        <f t="shared" si="380"/>
        <v>0.2035825803</v>
      </c>
      <c r="AM89" s="183">
        <f t="shared" ref="AM89:AN89" si="390">IFERROR(K89/AC89,"-")</f>
        <v>0.02980168726</v>
      </c>
      <c r="AN89" s="183">
        <f t="shared" si="390"/>
        <v>0.004298966156</v>
      </c>
      <c r="AO89" s="183">
        <f t="shared" si="382"/>
        <v>5.932291667</v>
      </c>
      <c r="AP89" s="146"/>
      <c r="AQ89" s="145"/>
    </row>
    <row r="90">
      <c r="A90" s="127" t="s">
        <v>149</v>
      </c>
      <c r="B90" s="188"/>
      <c r="C90" s="188"/>
      <c r="D90" s="188"/>
      <c r="E90" s="188" t="s">
        <v>442</v>
      </c>
      <c r="F90" s="182"/>
      <c r="G90" s="182"/>
      <c r="H90" s="182"/>
      <c r="I90" s="183"/>
      <c r="J90" s="184"/>
      <c r="K90" s="184">
        <f t="shared" si="383"/>
        <v>3</v>
      </c>
      <c r="L90" s="184">
        <f>SUMIFS(RO_M!$F$16:$F118,RO_M!$E$16:$E118,$E90,RO_M!$C$16:$C118,L$1)</f>
        <v>2</v>
      </c>
      <c r="M90" s="184">
        <f>SUMIFS(RO_M!$F$16:$F118,RO_M!$E$16:$E118,$E90,RO_M!$C$16:$C118,M$1)</f>
        <v>1</v>
      </c>
      <c r="N90" s="184">
        <f>SUMIFS(RO_M!$F$16:$F118,RO_M!$E$16:$E118,$E90,RO_M!$C$16:$C118,N$1)</f>
        <v>0</v>
      </c>
      <c r="O90" s="184">
        <v>1.0</v>
      </c>
      <c r="P90" s="184">
        <v>1.0</v>
      </c>
      <c r="Q90" s="184">
        <v>0.0</v>
      </c>
      <c r="R90" s="184">
        <v>0.0</v>
      </c>
      <c r="S90" s="183"/>
      <c r="T90" s="184"/>
      <c r="U90" s="184"/>
      <c r="V90" s="184"/>
      <c r="W90" s="182"/>
      <c r="X90" s="182"/>
      <c r="Y90" s="183"/>
      <c r="Z90" s="185"/>
      <c r="AA90" s="185"/>
      <c r="AB90" s="183"/>
      <c r="AC90" s="185"/>
      <c r="AD90" s="185"/>
      <c r="AE90" s="183"/>
      <c r="AF90" s="182"/>
      <c r="AG90" s="182"/>
      <c r="AH90" s="183"/>
      <c r="AI90" s="183"/>
      <c r="AJ90" s="183"/>
      <c r="AK90" s="183"/>
      <c r="AL90" s="183"/>
      <c r="AM90" s="183"/>
      <c r="AN90" s="183"/>
      <c r="AO90" s="183"/>
      <c r="AP90" s="146"/>
      <c r="AQ90" s="145"/>
    </row>
    <row r="91">
      <c r="A91" s="114" t="s">
        <v>67</v>
      </c>
      <c r="B91" s="198"/>
      <c r="C91" s="198"/>
      <c r="D91" s="198"/>
      <c r="E91" s="198" t="s">
        <v>443</v>
      </c>
      <c r="F91" s="199"/>
      <c r="G91" s="199"/>
      <c r="H91" s="199"/>
      <c r="I91" s="200"/>
      <c r="J91" s="201"/>
      <c r="K91" s="201">
        <f t="shared" si="383"/>
        <v>0</v>
      </c>
      <c r="L91" s="201">
        <f>SUMIFS(RO_M!$F$16:$F118,RO_M!$E$16:$E118,$E91,RO_M!$C$16:$C118,L$1)</f>
        <v>0</v>
      </c>
      <c r="M91" s="201">
        <f>SUMIFS(RO_M!$F$16:$F118,RO_M!$E$16:$E118,$E91,RO_M!$C$16:$C118,M$1)</f>
        <v>0</v>
      </c>
      <c r="N91" s="201">
        <f>SUMIFS(RO_M!$F$16:$F118,RO_M!$E$16:$E118,$E91,RO_M!$C$16:$C118,N$1)</f>
        <v>0</v>
      </c>
      <c r="O91" s="201">
        <v>0.0</v>
      </c>
      <c r="P91" s="201">
        <v>0.0</v>
      </c>
      <c r="Q91" s="201">
        <v>0.0</v>
      </c>
      <c r="R91" s="201">
        <v>0.0</v>
      </c>
      <c r="S91" s="200"/>
      <c r="T91" s="201"/>
      <c r="U91" s="201"/>
      <c r="V91" s="201"/>
      <c r="W91" s="199"/>
      <c r="X91" s="199"/>
      <c r="Y91" s="200"/>
      <c r="Z91" s="202"/>
      <c r="AA91" s="202"/>
      <c r="AB91" s="200"/>
      <c r="AC91" s="202"/>
      <c r="AD91" s="202"/>
      <c r="AE91" s="200"/>
      <c r="AF91" s="199"/>
      <c r="AG91" s="199"/>
      <c r="AH91" s="200"/>
      <c r="AI91" s="200"/>
      <c r="AJ91" s="200"/>
      <c r="AK91" s="200"/>
      <c r="AL91" s="200"/>
      <c r="AM91" s="200"/>
      <c r="AN91" s="200"/>
      <c r="AO91" s="200"/>
      <c r="AP91" s="162"/>
      <c r="AQ91" s="163"/>
    </row>
    <row r="92">
      <c r="A92" s="112"/>
      <c r="B92" s="188"/>
      <c r="C92" s="188"/>
      <c r="D92" s="188"/>
      <c r="E92" s="188"/>
      <c r="F92" s="182"/>
      <c r="G92" s="182"/>
      <c r="H92" s="182"/>
      <c r="I92" s="183"/>
      <c r="J92" s="184"/>
      <c r="K92" s="184"/>
      <c r="L92" s="184"/>
      <c r="M92" s="184"/>
      <c r="N92" s="184"/>
      <c r="O92" s="184"/>
      <c r="P92" s="184"/>
      <c r="Q92" s="184"/>
      <c r="R92" s="184"/>
      <c r="S92" s="183"/>
      <c r="T92" s="184"/>
      <c r="U92" s="184"/>
      <c r="V92" s="184"/>
      <c r="W92" s="182"/>
      <c r="X92" s="182"/>
      <c r="Y92" s="183"/>
      <c r="Z92" s="185"/>
      <c r="AA92" s="185"/>
      <c r="AB92" s="183"/>
      <c r="AC92" s="185"/>
      <c r="AD92" s="185"/>
      <c r="AE92" s="183"/>
      <c r="AF92" s="182"/>
      <c r="AG92" s="182"/>
      <c r="AH92" s="183"/>
      <c r="AI92" s="183"/>
      <c r="AJ92" s="183"/>
      <c r="AK92" s="183"/>
      <c r="AL92" s="183"/>
      <c r="AM92" s="183"/>
      <c r="AN92" s="183"/>
      <c r="AO92" s="183"/>
      <c r="AP92" s="146"/>
      <c r="AQ92" s="145"/>
    </row>
    <row r="93">
      <c r="A93" s="98" t="s">
        <v>444</v>
      </c>
      <c r="B93" s="99" t="s">
        <v>18</v>
      </c>
      <c r="C93" s="100"/>
      <c r="D93" s="100"/>
      <c r="E93" s="101"/>
      <c r="F93" s="105">
        <f>SUM(F94:F95)</f>
        <v>185.656888</v>
      </c>
      <c r="G93" s="102">
        <f>'Итог'!F58</f>
        <v>185.656888</v>
      </c>
      <c r="H93" s="105">
        <f>SUM(H94:H95)</f>
        <v>184.842453</v>
      </c>
      <c r="I93" s="103">
        <f t="shared" ref="I93:I96" si="396">IFERROR(F93/H93-1,"-")</f>
        <v>0.004406103613</v>
      </c>
      <c r="J93" s="106">
        <f>'Итог'!I58-K96</f>
        <v>52</v>
      </c>
      <c r="K93" s="106">
        <f t="shared" ref="K93:N93" si="391">SUM(K94:K95)</f>
        <v>52</v>
      </c>
      <c r="L93" s="106">
        <f t="shared" si="391"/>
        <v>6</v>
      </c>
      <c r="M93" s="106">
        <f t="shared" si="391"/>
        <v>44</v>
      </c>
      <c r="N93" s="106">
        <f t="shared" si="391"/>
        <v>2</v>
      </c>
      <c r="O93" s="106">
        <v>80.0</v>
      </c>
      <c r="P93" s="106">
        <v>16.0</v>
      </c>
      <c r="Q93" s="106">
        <v>52.0</v>
      </c>
      <c r="R93" s="106">
        <v>12.0</v>
      </c>
      <c r="S93" s="103">
        <f>iferror(K93/O93-1,"-")</f>
        <v>-0.35</v>
      </c>
      <c r="T93" s="101"/>
      <c r="U93" s="101"/>
      <c r="V93" s="101"/>
      <c r="W93" s="105">
        <f t="shared" ref="W93:W96" si="397">IFERROR(F93/K93,"-")</f>
        <v>3.570324769</v>
      </c>
      <c r="X93" s="105">
        <f t="shared" ref="X93:X96" si="398">IFERROR(H93/O93,"-")</f>
        <v>2.310530663</v>
      </c>
      <c r="Y93" s="103">
        <f t="shared" ref="Y93:Y96" si="399">IFERROR(W93/X93-1,"-")</f>
        <v>0.5452401594</v>
      </c>
      <c r="Z93" s="106">
        <f t="shared" ref="Z93:AA93" si="392">SUM(Z94:Z95)</f>
        <v>100106.921</v>
      </c>
      <c r="AA93" s="106">
        <f t="shared" si="392"/>
        <v>114982.7906</v>
      </c>
      <c r="AB93" s="103">
        <f t="shared" ref="AB93:AB96" si="400">IFERROR(Z93/AA93-1,"-")</f>
        <v>-0.1293747484</v>
      </c>
      <c r="AC93" s="106">
        <f t="shared" ref="AC93:AD93" si="393">SUM(AC94:AC95)</f>
        <v>5661.6092</v>
      </c>
      <c r="AD93" s="106">
        <f t="shared" si="393"/>
        <v>6556.6304</v>
      </c>
      <c r="AE93" s="103">
        <f t="shared" ref="AE93:AE96" si="401">IFERROR(AC93/AD93-1,"-")</f>
        <v>-0.1365062762</v>
      </c>
      <c r="AF93" s="105">
        <f>iferror(F93/Z93*1000,"-")</f>
        <v>1.854585938</v>
      </c>
      <c r="AG93" s="105">
        <f>iferror(H93/AA93*1000,"-")</f>
        <v>1.607566246</v>
      </c>
      <c r="AH93" s="103">
        <f t="shared" ref="AH93:AH96" si="402">IFERROR(AF93/AG93-1,"-")</f>
        <v>0.1536606614</v>
      </c>
      <c r="AI93" s="103">
        <f t="shared" ref="AI93:AI96" si="403">IFERROR(AC93/AD93-1,"-")</f>
        <v>-0.1365062762</v>
      </c>
      <c r="AJ93" s="103">
        <f t="shared" ref="AJ93:AK93" si="394">iferror(AC93/Z93,"-")</f>
        <v>0.05655562216</v>
      </c>
      <c r="AK93" s="103">
        <f t="shared" si="394"/>
        <v>0.05702271067</v>
      </c>
      <c r="AL93" s="103">
        <f t="shared" ref="AL93:AL96" si="405">IFERROR(AJ93/AK93-1,"-")</f>
        <v>-0.008191271473</v>
      </c>
      <c r="AM93" s="103">
        <f t="shared" ref="AM93:AN93" si="395">iferror(K93/AC93,"-")</f>
        <v>0.00918466785</v>
      </c>
      <c r="AN93" s="103">
        <f t="shared" si="395"/>
        <v>0.0009151041974</v>
      </c>
      <c r="AO93" s="103">
        <f t="shared" ref="AO93:AO96" si="407">IFERROR(AM93/AN93-1,"-")</f>
        <v>9.036745407</v>
      </c>
      <c r="AP93" s="107" t="s">
        <v>445</v>
      </c>
      <c r="AQ93" s="166" t="s">
        <v>446</v>
      </c>
    </row>
    <row r="94">
      <c r="A94" s="109" t="str">
        <f t="shared" ref="A94:A95" si="408">C94</f>
        <v>sk-interests</v>
      </c>
      <c r="B94" s="188" t="s">
        <v>447</v>
      </c>
      <c r="C94" s="188" t="s">
        <v>448</v>
      </c>
      <c r="D94" s="188" t="s">
        <v>252</v>
      </c>
      <c r="E94" s="188" t="s">
        <v>447</v>
      </c>
      <c r="F94" s="182">
        <f>SUMIFS(SPEND!N:N,SPEND!$B:$B,$B94,SPEND!$C:$C,$C94,SPEND!$D:$D,$D94)*$B$2</f>
        <v>159.183464</v>
      </c>
      <c r="G94" s="182"/>
      <c r="H94" s="182">
        <f>SUMIFS(SPEND!O:O,SPEND!$B:$B,$B94,SPEND!$C:$C,$C94,SPEND!$D:$D,$D94)*$B$2</f>
        <v>158.540489</v>
      </c>
      <c r="I94" s="183">
        <f t="shared" si="396"/>
        <v>0.004055588601</v>
      </c>
      <c r="J94" s="184"/>
      <c r="K94" s="184">
        <f t="shared" ref="K94:K96" si="409">SUM(L94:N94)</f>
        <v>44</v>
      </c>
      <c r="L94" s="184">
        <f>SUMIFS(SK_M!$F$16:$F118,SK_M!$E$16:$E118,$E94,SK_M!$C$16:$C118,L$1)</f>
        <v>6</v>
      </c>
      <c r="M94" s="184">
        <f>SUMIFS(SK_M!$F$16:$F118,SK_M!$E$16:$E118,$E94,SK_M!$C$16:$C118,M$1)</f>
        <v>36</v>
      </c>
      <c r="N94" s="184">
        <f>SUMIFS(SK_M!$F$16:$F118,SK_M!$E$16:$E118,$E94,SK_M!$C$16:$C118,N$1)</f>
        <v>2</v>
      </c>
      <c r="O94" s="184">
        <v>64.0</v>
      </c>
      <c r="P94" s="184">
        <v>14.0</v>
      </c>
      <c r="Q94" s="184">
        <v>42.0</v>
      </c>
      <c r="R94" s="184">
        <v>8.0</v>
      </c>
      <c r="S94" s="183">
        <f t="shared" ref="S94:S96" si="410">IFERROR(K94/O94-1,"-")</f>
        <v>-0.3125</v>
      </c>
      <c r="T94" s="184"/>
      <c r="U94" s="184"/>
      <c r="V94" s="184"/>
      <c r="W94" s="182">
        <f t="shared" si="397"/>
        <v>3.617806</v>
      </c>
      <c r="X94" s="182">
        <f t="shared" si="398"/>
        <v>2.477195141</v>
      </c>
      <c r="Y94" s="183">
        <f t="shared" si="399"/>
        <v>0.4604444925</v>
      </c>
      <c r="Z94" s="185">
        <f>SUMIFS(SPEND!I:I,SPEND!$B:$B,$B94,SPEND!$C:$C,$C94,SPEND!$D:$D,$D94)*$B$2</f>
        <v>84134.5647</v>
      </c>
      <c r="AA94" s="185">
        <f>SUMIFS(SPEND!J:J,SPEND!$B:$B,$B94,SPEND!$C:$C,$C94,SPEND!$D:$D,$D94)*$B$2</f>
        <v>97128.6608</v>
      </c>
      <c r="AB94" s="183">
        <f t="shared" si="400"/>
        <v>-0.1337823048</v>
      </c>
      <c r="AC94" s="185">
        <f>SUMIFS(SPEND!AD:AD,SPEND!$B:$B,$B94,SPEND!$C:$C,$C94,SPEND!$D:$D,$D94)*$B$2</f>
        <v>4752.8712</v>
      </c>
      <c r="AD94" s="185">
        <f>SUMIFS(SPEND!AE:AE,SPEND!$B:$B,$B94,SPEND!$C:$C,$C94,SPEND!$D:$D,$D94)*$B$2</f>
        <v>5391.5597</v>
      </c>
      <c r="AE94" s="183">
        <f t="shared" si="401"/>
        <v>-0.1184608046</v>
      </c>
      <c r="AF94" s="182">
        <f t="shared" ref="AF94:AF96" si="411">IFERROR(F94/Z94*1000,"-")</f>
        <v>1.892010312</v>
      </c>
      <c r="AG94" s="182">
        <f t="shared" ref="AG94:AG96" si="412">IFERROR(H94/AA94*1000,"-")</f>
        <v>1.632272984</v>
      </c>
      <c r="AH94" s="183">
        <f t="shared" si="402"/>
        <v>0.1591261575</v>
      </c>
      <c r="AI94" s="183">
        <f t="shared" si="403"/>
        <v>-0.1184608046</v>
      </c>
      <c r="AJ94" s="183">
        <f t="shared" ref="AJ94:AK94" si="404">IFERROR(AC94/Z94,"-")</f>
        <v>0.05649130315</v>
      </c>
      <c r="AK94" s="183">
        <f t="shared" si="404"/>
        <v>0.05550946194</v>
      </c>
      <c r="AL94" s="183">
        <f t="shared" si="405"/>
        <v>0.01768781712</v>
      </c>
      <c r="AM94" s="183">
        <f t="shared" ref="AM94:AN94" si="406">IFERROR(K94/AC94,"-")</f>
        <v>0.00925756204</v>
      </c>
      <c r="AN94" s="183">
        <f t="shared" si="406"/>
        <v>0.001112850517</v>
      </c>
      <c r="AO94" s="183">
        <f t="shared" si="407"/>
        <v>7.318783069</v>
      </c>
      <c r="AP94" s="144" t="s">
        <v>449</v>
      </c>
      <c r="AQ94" s="145"/>
    </row>
    <row r="95">
      <c r="A95" s="109" t="str">
        <f t="shared" si="408"/>
        <v>sk-rem</v>
      </c>
      <c r="B95" s="188" t="s">
        <v>447</v>
      </c>
      <c r="C95" s="188" t="s">
        <v>450</v>
      </c>
      <c r="D95" s="188" t="s">
        <v>450</v>
      </c>
      <c r="E95" s="188" t="s">
        <v>451</v>
      </c>
      <c r="F95" s="182">
        <f>SUMIFS(SPEND!N:N,SPEND!$B:$B,$B95,SPEND!$C:$C,$C95,SPEND!$D:$D,$D95)*$B$2</f>
        <v>26.473424</v>
      </c>
      <c r="G95" s="182"/>
      <c r="H95" s="182">
        <f>SUMIFS(SPEND!O:O,SPEND!$B:$B,$B95,SPEND!$C:$C,$C95,SPEND!$D:$D,$D95)*$B$2</f>
        <v>26.301964</v>
      </c>
      <c r="I95" s="183">
        <f t="shared" si="396"/>
        <v>0.006518904824</v>
      </c>
      <c r="J95" s="184"/>
      <c r="K95" s="184">
        <f t="shared" si="409"/>
        <v>8</v>
      </c>
      <c r="L95" s="184">
        <f>SUMIFS(SK_M!$F$16:$F118,SK_M!$E$16:$E118,$E95,SK_M!$C$16:$C118,L$1)</f>
        <v>0</v>
      </c>
      <c r="M95" s="184">
        <f>SUMIFS(SK_M!$F$16:$F118,SK_M!$E$16:$E118,$E95,SK_M!$C$16:$C118,M$1)</f>
        <v>8</v>
      </c>
      <c r="N95" s="184">
        <f>SUMIFS(SK_M!$F$16:$F118,SK_M!$E$16:$E118,$E95,SK_M!$C$16:$C118,N$1)</f>
        <v>0</v>
      </c>
      <c r="O95" s="184">
        <v>16.0</v>
      </c>
      <c r="P95" s="184">
        <v>2.0</v>
      </c>
      <c r="Q95" s="184">
        <v>10.0</v>
      </c>
      <c r="R95" s="184">
        <v>4.0</v>
      </c>
      <c r="S95" s="183">
        <f t="shared" si="410"/>
        <v>-0.5</v>
      </c>
      <c r="T95" s="184"/>
      <c r="U95" s="184"/>
      <c r="V95" s="184"/>
      <c r="W95" s="182">
        <f t="shared" si="397"/>
        <v>3.309178</v>
      </c>
      <c r="X95" s="182">
        <f t="shared" si="398"/>
        <v>1.64387275</v>
      </c>
      <c r="Y95" s="183">
        <f t="shared" si="399"/>
        <v>1.01303781</v>
      </c>
      <c r="Z95" s="185">
        <f>SUMIFS(SPEND!I:I,SPEND!$B:$B,$B95,SPEND!$C:$C,$C95,SPEND!$D:$D,$D95)*$B$2</f>
        <v>15972.3563</v>
      </c>
      <c r="AA95" s="185">
        <f>SUMIFS(SPEND!J:J,SPEND!$B:$B,$B95,SPEND!$C:$C,$C95,SPEND!$D:$D,$D95)*$B$2</f>
        <v>17854.1298</v>
      </c>
      <c r="AB95" s="183">
        <f t="shared" si="400"/>
        <v>-0.1053970998</v>
      </c>
      <c r="AC95" s="185">
        <f>SUMIFS(SPEND!AD:AD,SPEND!$B:$B,$B95,SPEND!$C:$C,$C95,SPEND!$D:$D,$D95)*$B$2</f>
        <v>908.738</v>
      </c>
      <c r="AD95" s="185">
        <f>SUMIFS(SPEND!AE:AE,SPEND!$B:$B,$B95,SPEND!$C:$C,$C95,SPEND!$D:$D,$D95)*$B$2</f>
        <v>1165.0707</v>
      </c>
      <c r="AE95" s="183">
        <f t="shared" si="401"/>
        <v>-0.2200147167</v>
      </c>
      <c r="AF95" s="182">
        <f t="shared" si="411"/>
        <v>1.657452633</v>
      </c>
      <c r="AG95" s="182">
        <f t="shared" si="412"/>
        <v>1.473158552</v>
      </c>
      <c r="AH95" s="183">
        <f t="shared" si="402"/>
        <v>0.125101321</v>
      </c>
      <c r="AI95" s="183">
        <f t="shared" si="403"/>
        <v>-0.2200147167</v>
      </c>
      <c r="AJ95" s="183">
        <f t="shared" ref="AJ95:AK95" si="413">IFERROR(AC95/Z95,"-")</f>
        <v>0.05689442327</v>
      </c>
      <c r="AK95" s="183">
        <f t="shared" si="413"/>
        <v>0.06525496975</v>
      </c>
      <c r="AL95" s="183">
        <f t="shared" si="405"/>
        <v>-0.1281212222</v>
      </c>
      <c r="AM95" s="183">
        <f t="shared" ref="AM95:AN95" si="414">IFERROR(K95/AC95,"-")</f>
        <v>0.008803417487</v>
      </c>
      <c r="AN95" s="183">
        <f t="shared" si="414"/>
        <v>0</v>
      </c>
      <c r="AO95" s="183" t="str">
        <f t="shared" si="407"/>
        <v>-</v>
      </c>
      <c r="AP95" s="146"/>
      <c r="AQ95" s="145"/>
    </row>
    <row r="96">
      <c r="A96" s="114" t="s">
        <v>67</v>
      </c>
      <c r="B96" s="198"/>
      <c r="C96" s="198"/>
      <c r="D96" s="198"/>
      <c r="E96" s="198" t="s">
        <v>452</v>
      </c>
      <c r="F96" s="199">
        <f>SUMIFS(SPEND!N:N,SPEND!$B:$B,$B96,SPEND!$C:$C,$C96,SPEND!$D:$D,$D96)*$B$2</f>
        <v>0</v>
      </c>
      <c r="G96" s="199"/>
      <c r="H96" s="199">
        <f>SUMIFS(SPEND!O:O,SPEND!$B:$B,$B96,SPEND!$C:$C,$C96,SPEND!$D:$D,$D96)*$B$2</f>
        <v>0</v>
      </c>
      <c r="I96" s="200" t="str">
        <f t="shared" si="396"/>
        <v>-</v>
      </c>
      <c r="J96" s="201"/>
      <c r="K96" s="201">
        <f t="shared" si="409"/>
        <v>0</v>
      </c>
      <c r="L96" s="201">
        <f>SUMIFS(SK_M!$F$16:$F118,SK_M!$E$16:$E118,$E96,SK_M!$C$16:$C118,L$1)</f>
        <v>0</v>
      </c>
      <c r="M96" s="201">
        <f>SUMIFS(SK_M!$F$16:$F118,SK_M!$E$16:$E118,$E96,SK_M!$C$16:$C118,M$1)</f>
        <v>0</v>
      </c>
      <c r="N96" s="201">
        <f>SUMIFS(SK_M!$F$16:$F118,SK_M!$E$16:$E118,$E96,SK_M!$C$16:$C118,N$1)</f>
        <v>0</v>
      </c>
      <c r="O96" s="201">
        <v>0.0</v>
      </c>
      <c r="P96" s="201">
        <v>0.0</v>
      </c>
      <c r="Q96" s="201">
        <v>0.0</v>
      </c>
      <c r="R96" s="201">
        <v>0.0</v>
      </c>
      <c r="S96" s="200" t="str">
        <f t="shared" si="410"/>
        <v>-</v>
      </c>
      <c r="T96" s="201"/>
      <c r="U96" s="201"/>
      <c r="V96" s="201"/>
      <c r="W96" s="199" t="str">
        <f t="shared" si="397"/>
        <v>-</v>
      </c>
      <c r="X96" s="199" t="str">
        <f t="shared" si="398"/>
        <v>-</v>
      </c>
      <c r="Y96" s="200" t="str">
        <f t="shared" si="399"/>
        <v>-</v>
      </c>
      <c r="Z96" s="202">
        <f>SUMIFS(SPEND!I:I,SPEND!$B:$B,$B96,SPEND!$C:$C,$C96,SPEND!$D:$D,$D96)*$B$2</f>
        <v>0</v>
      </c>
      <c r="AA96" s="202">
        <f>SUMIFS(SPEND!J:J,SPEND!$B:$B,$B96,SPEND!$C:$C,$C96,SPEND!$D:$D,$D96)*$B$2</f>
        <v>0</v>
      </c>
      <c r="AB96" s="200" t="str">
        <f t="shared" si="400"/>
        <v>-</v>
      </c>
      <c r="AC96" s="202">
        <f>SUMIFS(SPEND!AD:AD,SPEND!$B:$B,$B96,SPEND!$C:$C,$C96,SPEND!$D:$D,$D96)*$B$2</f>
        <v>0</v>
      </c>
      <c r="AD96" s="202">
        <f>SUMIFS(SPEND!AE:AE,SPEND!$B:$B,$B96,SPEND!$C:$C,$C96,SPEND!$D:$D,$D96)*$B$2</f>
        <v>0</v>
      </c>
      <c r="AE96" s="200" t="str">
        <f t="shared" si="401"/>
        <v>-</v>
      </c>
      <c r="AF96" s="199" t="str">
        <f t="shared" si="411"/>
        <v>-</v>
      </c>
      <c r="AG96" s="199" t="str">
        <f t="shared" si="412"/>
        <v>-</v>
      </c>
      <c r="AH96" s="200" t="str">
        <f t="shared" si="402"/>
        <v>-</v>
      </c>
      <c r="AI96" s="200" t="str">
        <f t="shared" si="403"/>
        <v>-</v>
      </c>
      <c r="AJ96" s="200" t="str">
        <f t="shared" ref="AJ96:AK96" si="415">IFERROR(AC96/Z96,"-")</f>
        <v>-</v>
      </c>
      <c r="AK96" s="200" t="str">
        <f t="shared" si="415"/>
        <v>-</v>
      </c>
      <c r="AL96" s="200" t="str">
        <f t="shared" si="405"/>
        <v>-</v>
      </c>
      <c r="AM96" s="200" t="str">
        <f t="shared" ref="AM96:AN96" si="416">IFERROR(K96/AC96,"-")</f>
        <v>-</v>
      </c>
      <c r="AN96" s="200" t="str">
        <f t="shared" si="416"/>
        <v>-</v>
      </c>
      <c r="AO96" s="200" t="str">
        <f t="shared" si="407"/>
        <v>-</v>
      </c>
      <c r="AP96" s="162"/>
      <c r="AQ96" s="163"/>
    </row>
    <row r="97">
      <c r="A97" s="96"/>
      <c r="B97" s="188"/>
      <c r="C97" s="188"/>
      <c r="D97" s="188"/>
      <c r="E97" s="188"/>
      <c r="F97" s="182"/>
      <c r="G97" s="182"/>
      <c r="H97" s="182"/>
      <c r="I97" s="183"/>
      <c r="J97" s="184"/>
      <c r="K97" s="184"/>
      <c r="L97" s="184"/>
      <c r="M97" s="184"/>
      <c r="N97" s="184"/>
      <c r="O97" s="184"/>
      <c r="P97" s="184"/>
      <c r="Q97" s="184"/>
      <c r="R97" s="184"/>
      <c r="S97" s="183"/>
      <c r="T97" s="184"/>
      <c r="U97" s="184"/>
      <c r="V97" s="184"/>
      <c r="W97" s="182"/>
      <c r="X97" s="182"/>
      <c r="Y97" s="183"/>
      <c r="Z97" s="185"/>
      <c r="AA97" s="185"/>
      <c r="AB97" s="183"/>
      <c r="AC97" s="185"/>
      <c r="AD97" s="185"/>
      <c r="AE97" s="183"/>
      <c r="AF97" s="182"/>
      <c r="AG97" s="182"/>
      <c r="AH97" s="183"/>
      <c r="AI97" s="183"/>
      <c r="AJ97" s="183"/>
      <c r="AK97" s="183"/>
      <c r="AL97" s="183"/>
      <c r="AM97" s="183"/>
      <c r="AN97" s="183"/>
      <c r="AO97" s="183"/>
      <c r="AP97" s="146"/>
      <c r="AQ97" s="145"/>
    </row>
    <row r="98">
      <c r="A98" s="98" t="s">
        <v>453</v>
      </c>
      <c r="B98" s="171" t="s">
        <v>18</v>
      </c>
      <c r="C98" s="172"/>
      <c r="D98" s="172"/>
      <c r="E98" s="172"/>
      <c r="F98" s="173">
        <f>SUM(F99:F103)</f>
        <v>331.886549</v>
      </c>
      <c r="G98" s="173">
        <f>'Итог'!F59</f>
        <v>331.886549</v>
      </c>
      <c r="H98" s="173">
        <f>SUM(H99:H103)</f>
        <v>550.772385</v>
      </c>
      <c r="I98" s="174">
        <f t="shared" ref="I98:I103" si="422">IFERROR(F98/H98-1,"-")</f>
        <v>-0.3974161413</v>
      </c>
      <c r="J98" s="178">
        <f>'Итог'!I59-K105</f>
        <v>667</v>
      </c>
      <c r="K98" s="178">
        <f t="shared" ref="K98:N98" si="417">SUM(K99:K104)</f>
        <v>670</v>
      </c>
      <c r="L98" s="178">
        <f t="shared" si="417"/>
        <v>22</v>
      </c>
      <c r="M98" s="178">
        <f t="shared" si="417"/>
        <v>349</v>
      </c>
      <c r="N98" s="178">
        <f t="shared" si="417"/>
        <v>299</v>
      </c>
      <c r="O98" s="178">
        <v>1089.0</v>
      </c>
      <c r="P98" s="178">
        <v>53.0</v>
      </c>
      <c r="Q98" s="178">
        <v>575.0</v>
      </c>
      <c r="R98" s="178">
        <v>461.0</v>
      </c>
      <c r="S98" s="174">
        <f t="shared" ref="S98:S103" si="423">IFERROR(K98/O98-1,"-")</f>
        <v>-0.3847566575</v>
      </c>
      <c r="T98" s="177"/>
      <c r="U98" s="177"/>
      <c r="V98" s="177"/>
      <c r="W98" s="173">
        <f t="shared" ref="W98:W103" si="424">IFERROR(F98/K98,"-")</f>
        <v>0.4953530582</v>
      </c>
      <c r="X98" s="173">
        <f t="shared" ref="X98:X103" si="425">IFERROR(H98/O98,"-")</f>
        <v>0.5057597658</v>
      </c>
      <c r="Y98" s="174">
        <f t="shared" ref="Y98:Y103" si="426">IFERROR(W98/X98-1,"-")</f>
        <v>-0.02057638494</v>
      </c>
      <c r="Z98" s="178">
        <f t="shared" ref="Z98:AA98" si="418">SUM(Z99:Z103)</f>
        <v>522488.3434</v>
      </c>
      <c r="AA98" s="178">
        <f t="shared" si="418"/>
        <v>951183.7803</v>
      </c>
      <c r="AB98" s="174">
        <f t="shared" ref="AB98:AB103" si="427">IFERROR(Z98/AA98-1,"-")</f>
        <v>-0.4506967484</v>
      </c>
      <c r="AC98" s="178">
        <f t="shared" ref="AC98:AD98" si="419">SUM(AC99:AC103)</f>
        <v>20139.6916</v>
      </c>
      <c r="AD98" s="178">
        <f t="shared" si="419"/>
        <v>28863.5764</v>
      </c>
      <c r="AE98" s="174">
        <f t="shared" ref="AE98:AE103" si="428">IFERROR(AC98/AD98-1,"-")</f>
        <v>-0.3022454556</v>
      </c>
      <c r="AF98" s="173">
        <f t="shared" ref="AF98:AF103" si="429">IFERROR(F98/Z98*1000,"-")</f>
        <v>0.6352037384</v>
      </c>
      <c r="AG98" s="173">
        <f t="shared" ref="AG98:AG103" si="430">IFERROR(H98/AA98*1000,"-")</f>
        <v>0.5790388739</v>
      </c>
      <c r="AH98" s="174">
        <f t="shared" ref="AH98:AH103" si="431">IFERROR(AF98/AG98-1,"-")</f>
        <v>0.09699670791</v>
      </c>
      <c r="AI98" s="174">
        <f t="shared" ref="AI98:AI103" si="432">IFERROR(AC98/AD98-1,"-")</f>
        <v>-0.3022454556</v>
      </c>
      <c r="AJ98" s="174">
        <f t="shared" ref="AJ98:AK98" si="420">IFERROR(AC98/Z98,"-")</f>
        <v>0.03854572423</v>
      </c>
      <c r="AK98" s="174">
        <f t="shared" si="420"/>
        <v>0.03034489969</v>
      </c>
      <c r="AL98" s="174">
        <f t="shared" ref="AL98:AL103" si="434">IFERROR(AJ98/AK98-1,"-")</f>
        <v>0.270253803</v>
      </c>
      <c r="AM98" s="174">
        <f t="shared" ref="AM98:AN98" si="421">IFERROR(K98/AC98,"-")</f>
        <v>0.03326763951</v>
      </c>
      <c r="AN98" s="174">
        <f t="shared" si="421"/>
        <v>0.0007622063079</v>
      </c>
      <c r="AO98" s="174">
        <f t="shared" ref="AO98:AO103" si="436">IFERROR(AM98/AN98-1,"-")</f>
        <v>42.64650248</v>
      </c>
      <c r="AP98" s="107" t="s">
        <v>454</v>
      </c>
      <c r="AQ98" s="113"/>
    </row>
    <row r="99">
      <c r="A99" s="109" t="str">
        <f t="shared" ref="A99:A103" si="437">C99</f>
        <v>Interests-not_top</v>
      </c>
      <c r="B99" s="188" t="s">
        <v>455</v>
      </c>
      <c r="C99" s="188" t="s">
        <v>212</v>
      </c>
      <c r="D99" s="188" t="s">
        <v>25</v>
      </c>
      <c r="E99" s="188" t="s">
        <v>456</v>
      </c>
      <c r="F99" s="182">
        <f>SUMIFS(SPEND!N:N,SPEND!$B:$B,$B99,SPEND!$C:$C,$C99,SPEND!$D:$D,$D99)*$B$2</f>
        <v>124.017018</v>
      </c>
      <c r="G99" s="182"/>
      <c r="H99" s="182">
        <f>SUMIFS(SPEND!O:O,SPEND!$B:$B,$B99,SPEND!$C:$C,$C99,SPEND!$D:$D,$D99)*$B$2</f>
        <v>106.690985</v>
      </c>
      <c r="I99" s="183">
        <f t="shared" si="422"/>
        <v>0.162394536</v>
      </c>
      <c r="J99" s="184"/>
      <c r="K99" s="184">
        <f t="shared" ref="K99:K105" si="438">SUM(L99:N99)</f>
        <v>315</v>
      </c>
      <c r="L99" s="184">
        <f>SUMIFS(TR_M!$F$16:$F118,TR_M!$E$16:$E118,$E99,TR_M!$C$16:$C118,L$1)</f>
        <v>18</v>
      </c>
      <c r="M99" s="184">
        <f>SUMIFS(TR_M!$F$16:$F118,TR_M!$E$16:$E118,$E99,TR_M!$C$16:$C118,M$1)</f>
        <v>147</v>
      </c>
      <c r="N99" s="184">
        <f>SUMIFS(TR_M!$F$16:$F118,TR_M!$E$16:$E118,$E99,TR_M!$C$16:$C118,N$1)</f>
        <v>150</v>
      </c>
      <c r="O99" s="184">
        <v>287.0</v>
      </c>
      <c r="P99" s="184">
        <v>21.0</v>
      </c>
      <c r="Q99" s="184">
        <v>145.0</v>
      </c>
      <c r="R99" s="184">
        <v>121.0</v>
      </c>
      <c r="S99" s="183">
        <f t="shared" si="423"/>
        <v>0.09756097561</v>
      </c>
      <c r="T99" s="184"/>
      <c r="U99" s="184"/>
      <c r="V99" s="184"/>
      <c r="W99" s="182">
        <f t="shared" si="424"/>
        <v>0.393704819</v>
      </c>
      <c r="X99" s="182">
        <f t="shared" si="425"/>
        <v>0.3717455923</v>
      </c>
      <c r="Y99" s="183">
        <f t="shared" si="426"/>
        <v>0.05907057721</v>
      </c>
      <c r="Z99" s="185">
        <f>SUMIFS(SPEND!I:I,SPEND!$B:$B,$B99,SPEND!$C:$C,$C99,SPEND!$D:$D,$D99)*$B$2</f>
        <v>215054.5623</v>
      </c>
      <c r="AA99" s="185">
        <f>SUMIFS(SPEND!J:J,SPEND!$B:$B,$B99,SPEND!$C:$C,$C99,SPEND!$D:$D,$D99)*$B$2</f>
        <v>183075.5577</v>
      </c>
      <c r="AB99" s="183">
        <f t="shared" si="427"/>
        <v>0.1746765379</v>
      </c>
      <c r="AC99" s="185">
        <f>SUMIFS(SPEND!AD:AD,SPEND!$B:$B,$B99,SPEND!$C:$C,$C99,SPEND!$D:$D,$D99)*$B$2</f>
        <v>9792.0806</v>
      </c>
      <c r="AD99" s="185">
        <f>SUMIFS(SPEND!AE:AE,SPEND!$B:$B,$B99,SPEND!$C:$C,$C99,SPEND!$D:$D,$D99)*$B$2</f>
        <v>8410.9703</v>
      </c>
      <c r="AE99" s="183">
        <f t="shared" si="428"/>
        <v>0.1642034451</v>
      </c>
      <c r="AF99" s="182">
        <f t="shared" si="429"/>
        <v>0.5766769915</v>
      </c>
      <c r="AG99" s="182">
        <f t="shared" si="430"/>
        <v>0.5827702307</v>
      </c>
      <c r="AH99" s="183">
        <f t="shared" si="431"/>
        <v>-0.01045564594</v>
      </c>
      <c r="AI99" s="183">
        <f t="shared" si="432"/>
        <v>0.1642034451</v>
      </c>
      <c r="AJ99" s="183">
        <f t="shared" ref="AJ99:AK99" si="433">IFERROR(AC99/Z99,"-")</f>
        <v>0.04553300565</v>
      </c>
      <c r="AK99" s="183">
        <f t="shared" si="433"/>
        <v>0.04594261739</v>
      </c>
      <c r="AL99" s="183">
        <f t="shared" si="434"/>
        <v>-0.008915724871</v>
      </c>
      <c r="AM99" s="183">
        <f t="shared" ref="AM99:AN99" si="435">IFERROR(K99/AC99,"-")</f>
        <v>0.03216885286</v>
      </c>
      <c r="AN99" s="183">
        <f t="shared" si="435"/>
        <v>0.002140062247</v>
      </c>
      <c r="AO99" s="183">
        <f t="shared" si="436"/>
        <v>14.031737</v>
      </c>
      <c r="AP99" s="146"/>
      <c r="AQ99" s="145"/>
    </row>
    <row r="100">
      <c r="A100" s="109" t="str">
        <f t="shared" si="437"/>
        <v>Interests-top</v>
      </c>
      <c r="B100" s="188" t="s">
        <v>455</v>
      </c>
      <c r="C100" s="188" t="s">
        <v>216</v>
      </c>
      <c r="D100" s="188" t="s">
        <v>25</v>
      </c>
      <c r="E100" s="188" t="s">
        <v>457</v>
      </c>
      <c r="F100" s="182">
        <f>SUMIFS(SPEND!N:N,SPEND!$B:$B,$B100,SPEND!$C:$C,$C100,SPEND!$D:$D,$D100)*$B$2</f>
        <v>109.631524</v>
      </c>
      <c r="G100" s="182"/>
      <c r="H100" s="182">
        <f>SUMIFS(SPEND!O:O,SPEND!$B:$B,$B100,SPEND!$C:$C,$C100,SPEND!$D:$D,$D100)*$B$2</f>
        <v>316.712339</v>
      </c>
      <c r="I100" s="183">
        <f t="shared" si="422"/>
        <v>-0.6538451127</v>
      </c>
      <c r="J100" s="184"/>
      <c r="K100" s="184">
        <f t="shared" si="438"/>
        <v>112</v>
      </c>
      <c r="L100" s="184">
        <f>SUMIFS(TR_M!$F$16:$F118,TR_M!$E$16:$E118,$E100,TR_M!$C$16:$C118,L$1)</f>
        <v>0</v>
      </c>
      <c r="M100" s="184">
        <f>SUMIFS(TR_M!$F$16:$F118,TR_M!$E$16:$E118,$E100,TR_M!$C$16:$C118,M$1)</f>
        <v>75</v>
      </c>
      <c r="N100" s="184">
        <f>SUMIFS(TR_M!$F$16:$F118,TR_M!$E$16:$E118,$E100,TR_M!$C$16:$C118,N$1)</f>
        <v>37</v>
      </c>
      <c r="O100" s="184">
        <v>299.0</v>
      </c>
      <c r="P100" s="184">
        <v>12.0</v>
      </c>
      <c r="Q100" s="184">
        <v>174.0</v>
      </c>
      <c r="R100" s="184">
        <v>113.0</v>
      </c>
      <c r="S100" s="183">
        <f t="shared" si="423"/>
        <v>-0.6254180602</v>
      </c>
      <c r="T100" s="184"/>
      <c r="U100" s="184"/>
      <c r="V100" s="184"/>
      <c r="W100" s="182">
        <f t="shared" si="424"/>
        <v>0.9788528929</v>
      </c>
      <c r="X100" s="182">
        <f t="shared" si="425"/>
        <v>1.059238592</v>
      </c>
      <c r="Y100" s="183">
        <f t="shared" si="426"/>
        <v>-0.07589007776</v>
      </c>
      <c r="Z100" s="185">
        <f>SUMIFS(SPEND!I:I,SPEND!$B:$B,$B100,SPEND!$C:$C,$C100,SPEND!$D:$D,$D100)*$B$2</f>
        <v>162846.7069</v>
      </c>
      <c r="AA100" s="185">
        <f>SUMIFS(SPEND!J:J,SPEND!$B:$B,$B100,SPEND!$C:$C,$C100,SPEND!$D:$D,$D100)*$B$2</f>
        <v>525409.1645</v>
      </c>
      <c r="AB100" s="183">
        <f t="shared" si="427"/>
        <v>-0.6900573536</v>
      </c>
      <c r="AC100" s="185">
        <f>SUMIFS(SPEND!AD:AD,SPEND!$B:$B,$B100,SPEND!$C:$C,$C100,SPEND!$D:$D,$D100)*$B$2</f>
        <v>4540.2608</v>
      </c>
      <c r="AD100" s="185">
        <f>SUMIFS(SPEND!AE:AE,SPEND!$B:$B,$B100,SPEND!$C:$C,$C100,SPEND!$D:$D,$D100)*$B$2</f>
        <v>10595.3707</v>
      </c>
      <c r="AE100" s="183">
        <f t="shared" si="428"/>
        <v>-0.5714863662</v>
      </c>
      <c r="AF100" s="182">
        <f t="shared" si="429"/>
        <v>0.6732191647</v>
      </c>
      <c r="AG100" s="182">
        <f t="shared" si="430"/>
        <v>0.6027918057</v>
      </c>
      <c r="AH100" s="183">
        <f t="shared" si="431"/>
        <v>0.116835296</v>
      </c>
      <c r="AI100" s="183">
        <f t="shared" si="432"/>
        <v>-0.5714863662</v>
      </c>
      <c r="AJ100" s="183">
        <f t="shared" ref="AJ100:AK100" si="439">IFERROR(AC100/Z100,"-")</f>
        <v>0.02788058099</v>
      </c>
      <c r="AK100" s="183">
        <f t="shared" si="439"/>
        <v>0.02016594193</v>
      </c>
      <c r="AL100" s="183">
        <f t="shared" si="434"/>
        <v>0.3825578336</v>
      </c>
      <c r="AM100" s="183">
        <f t="shared" ref="AM100:AN100" si="440">IFERROR(K100/AC100,"-")</f>
        <v>0.02466818646</v>
      </c>
      <c r="AN100" s="183">
        <f t="shared" si="440"/>
        <v>0</v>
      </c>
      <c r="AO100" s="183" t="str">
        <f t="shared" si="436"/>
        <v>-</v>
      </c>
      <c r="AP100" s="146"/>
      <c r="AQ100" s="145"/>
    </row>
    <row r="101">
      <c r="A101" s="109" t="str">
        <f t="shared" si="437"/>
        <v>TR-LAL-MDA</v>
      </c>
      <c r="B101" s="188" t="s">
        <v>455</v>
      </c>
      <c r="C101" s="188" t="s">
        <v>458</v>
      </c>
      <c r="D101" s="188" t="s">
        <v>25</v>
      </c>
      <c r="E101" s="188" t="s">
        <v>459</v>
      </c>
      <c r="F101" s="182">
        <f>SUMIFS(SPEND!N:N,SPEND!$B:$B,$B101,SPEND!$C:$C,$C101,SPEND!$D:$D,$D101)*$B$2</f>
        <v>27.810812</v>
      </c>
      <c r="G101" s="182"/>
      <c r="H101" s="182">
        <f>SUMIFS(SPEND!O:O,SPEND!$B:$B,$B101,SPEND!$C:$C,$C101,SPEND!$D:$D,$D101)*$B$2</f>
        <v>75.133772</v>
      </c>
      <c r="I101" s="183">
        <f t="shared" si="422"/>
        <v>-0.6298493838</v>
      </c>
      <c r="J101" s="184"/>
      <c r="K101" s="184">
        <f t="shared" si="438"/>
        <v>70</v>
      </c>
      <c r="L101" s="184">
        <f>SUMIFS(TR_M!$F$16:$F118,TR_M!$E$16:$E118,$E101,TR_M!$C$16:$C118,L$1)</f>
        <v>1</v>
      </c>
      <c r="M101" s="184">
        <f>SUMIFS(TR_M!$F$16:$F118,TR_M!$E$16:$E118,$E101,TR_M!$C$16:$C118,M$1)</f>
        <v>37</v>
      </c>
      <c r="N101" s="184">
        <f>SUMIFS(TR_M!$F$16:$F118,TR_M!$E$16:$E118,$E101,TR_M!$C$16:$C118,N$1)</f>
        <v>32</v>
      </c>
      <c r="O101" s="184">
        <v>277.0</v>
      </c>
      <c r="P101" s="184">
        <v>17.0</v>
      </c>
      <c r="Q101" s="184">
        <v>138.0</v>
      </c>
      <c r="R101" s="184">
        <v>122.0</v>
      </c>
      <c r="S101" s="183">
        <f t="shared" si="423"/>
        <v>-0.7472924188</v>
      </c>
      <c r="T101" s="184"/>
      <c r="U101" s="184"/>
      <c r="V101" s="184"/>
      <c r="W101" s="182">
        <f t="shared" si="424"/>
        <v>0.3972973143</v>
      </c>
      <c r="X101" s="182">
        <f t="shared" si="425"/>
        <v>0.2712410542</v>
      </c>
      <c r="Y101" s="183">
        <f t="shared" si="426"/>
        <v>0.4647388668</v>
      </c>
      <c r="Z101" s="185">
        <f>SUMIFS(SPEND!I:I,SPEND!$B:$B,$B101,SPEND!$C:$C,$C101,SPEND!$D:$D,$D101)*$B$2</f>
        <v>42038.5628</v>
      </c>
      <c r="AA101" s="185">
        <f>SUMIFS(SPEND!J:J,SPEND!$B:$B,$B101,SPEND!$C:$C,$C101,SPEND!$D:$D,$D101)*$B$2</f>
        <v>138315.0674</v>
      </c>
      <c r="AB101" s="183">
        <f t="shared" si="427"/>
        <v>-0.6960666427</v>
      </c>
      <c r="AC101" s="185">
        <f>SUMIFS(SPEND!AD:AD,SPEND!$B:$B,$B101,SPEND!$C:$C,$C101,SPEND!$D:$D,$D101)*$B$2</f>
        <v>1536.2816</v>
      </c>
      <c r="AD101" s="185">
        <f>SUMIFS(SPEND!AE:AE,SPEND!$B:$B,$B101,SPEND!$C:$C,$C101,SPEND!$D:$D,$D101)*$B$2</f>
        <v>5557.0186</v>
      </c>
      <c r="AE101" s="183">
        <f t="shared" si="428"/>
        <v>-0.7235421166</v>
      </c>
      <c r="AF101" s="182">
        <f t="shared" si="429"/>
        <v>0.6615547761</v>
      </c>
      <c r="AG101" s="182">
        <f t="shared" si="430"/>
        <v>0.5432074279</v>
      </c>
      <c r="AH101" s="183">
        <f t="shared" si="431"/>
        <v>0.2178676913</v>
      </c>
      <c r="AI101" s="183">
        <f t="shared" si="432"/>
        <v>-0.7235421166</v>
      </c>
      <c r="AJ101" s="183">
        <f t="shared" ref="AJ101:AK101" si="441">IFERROR(AC101/Z101,"-")</f>
        <v>0.03654457949</v>
      </c>
      <c r="AK101" s="183">
        <f t="shared" si="441"/>
        <v>0.04017652382</v>
      </c>
      <c r="AL101" s="183">
        <f t="shared" si="434"/>
        <v>-0.09039966582</v>
      </c>
      <c r="AM101" s="183">
        <f t="shared" ref="AM101:AN101" si="442">IFERROR(K101/AC101,"-")</f>
        <v>0.04556456316</v>
      </c>
      <c r="AN101" s="183">
        <f t="shared" si="442"/>
        <v>0.0001799526098</v>
      </c>
      <c r="AO101" s="183">
        <f t="shared" si="436"/>
        <v>252.203125</v>
      </c>
      <c r="AP101" s="146"/>
      <c r="AQ101" s="145"/>
    </row>
    <row r="102">
      <c r="A102" s="205" t="str">
        <f t="shared" si="437"/>
        <v>TR-Machineryline-interests-forklift</v>
      </c>
      <c r="B102" s="188" t="s">
        <v>455</v>
      </c>
      <c r="C102" s="188" t="s">
        <v>460</v>
      </c>
      <c r="D102" s="188" t="s">
        <v>461</v>
      </c>
      <c r="E102" s="188" t="str">
        <f>C102</f>
        <v>TR-Machineryline-interests-forklift</v>
      </c>
      <c r="F102" s="182">
        <f>SUMIFS(SPEND!N:N,SPEND!$B:$B,$B102,SPEND!$C:$C,$C102,SPEND!$D:$D,$D102)*$B$2</f>
        <v>17.034551</v>
      </c>
      <c r="G102" s="182"/>
      <c r="H102" s="182">
        <f>SUMIFS(SPEND!O:O,SPEND!$B:$B,$B102,SPEND!$C:$C,$C102,SPEND!$D:$D,$D102)*$B$2</f>
        <v>0</v>
      </c>
      <c r="I102" s="183" t="str">
        <f t="shared" si="422"/>
        <v>-</v>
      </c>
      <c r="J102" s="184"/>
      <c r="K102" s="184">
        <f t="shared" si="438"/>
        <v>17</v>
      </c>
      <c r="L102" s="184">
        <f>SUMIFS(TR_M!$F$16:$F118,TR_M!$E$16:$E118,$E102,TR_M!$C$16:$C118,L$1)</f>
        <v>1</v>
      </c>
      <c r="M102" s="184">
        <f>SUMIFS(TR_M!$F$16:$F118,TR_M!$E$16:$E118,$E102,TR_M!$C$16:$C118,M$1)</f>
        <v>10</v>
      </c>
      <c r="N102" s="184">
        <f>SUMIFS(TR_M!$F$16:$F118,TR_M!$E$16:$E118,$E102,TR_M!$C$16:$C118,N$1)</f>
        <v>6</v>
      </c>
      <c r="O102" s="184">
        <v>0.0</v>
      </c>
      <c r="P102" s="184">
        <v>0.0</v>
      </c>
      <c r="Q102" s="184">
        <v>0.0</v>
      </c>
      <c r="R102" s="184">
        <v>0.0</v>
      </c>
      <c r="S102" s="183" t="str">
        <f t="shared" si="423"/>
        <v>-</v>
      </c>
      <c r="T102" s="184"/>
      <c r="U102" s="184"/>
      <c r="V102" s="184"/>
      <c r="W102" s="182">
        <f t="shared" si="424"/>
        <v>1.002032412</v>
      </c>
      <c r="X102" s="182" t="str">
        <f t="shared" si="425"/>
        <v>-</v>
      </c>
      <c r="Y102" s="183" t="str">
        <f t="shared" si="426"/>
        <v>-</v>
      </c>
      <c r="Z102" s="185">
        <f>SUMIFS(SPEND!I:I,SPEND!$B:$B,$B102,SPEND!$C:$C,$C102,SPEND!$D:$D,$D102)*$B$2</f>
        <v>22598.428</v>
      </c>
      <c r="AA102" s="185">
        <f>SUMIFS(SPEND!J:J,SPEND!$B:$B,$B102,SPEND!$C:$C,$C102,SPEND!$D:$D,$D102)*$B$2</f>
        <v>0</v>
      </c>
      <c r="AB102" s="183" t="str">
        <f t="shared" si="427"/>
        <v>-</v>
      </c>
      <c r="AC102" s="185">
        <f>SUMIFS(SPEND!AD:AD,SPEND!$B:$B,$B102,SPEND!$C:$C,$C102,SPEND!$D:$D,$D102)*$B$2</f>
        <v>647.2615</v>
      </c>
      <c r="AD102" s="185">
        <f>SUMIFS(SPEND!AE:AE,SPEND!$B:$B,$B102,SPEND!$C:$C,$C102,SPEND!$D:$D,$D102)*$B$2</f>
        <v>0</v>
      </c>
      <c r="AE102" s="183" t="str">
        <f t="shared" si="428"/>
        <v>-</v>
      </c>
      <c r="AF102" s="182">
        <f t="shared" si="429"/>
        <v>0.7537936267</v>
      </c>
      <c r="AG102" s="182" t="str">
        <f t="shared" si="430"/>
        <v>-</v>
      </c>
      <c r="AH102" s="183" t="str">
        <f t="shared" si="431"/>
        <v>-</v>
      </c>
      <c r="AI102" s="183" t="str">
        <f t="shared" si="432"/>
        <v>-</v>
      </c>
      <c r="AJ102" s="183">
        <f t="shared" ref="AJ102:AK102" si="443">IFERROR(AC102/Z102,"-")</f>
        <v>0.02864188164</v>
      </c>
      <c r="AK102" s="183" t="str">
        <f t="shared" si="443"/>
        <v>-</v>
      </c>
      <c r="AL102" s="183" t="str">
        <f t="shared" si="434"/>
        <v>-</v>
      </c>
      <c r="AM102" s="183">
        <f t="shared" ref="AM102:AN102" si="444">IFERROR(K102/AC102,"-")</f>
        <v>0.02626450051</v>
      </c>
      <c r="AN102" s="183" t="str">
        <f t="shared" si="444"/>
        <v>-</v>
      </c>
      <c r="AO102" s="183" t="str">
        <f t="shared" si="436"/>
        <v>-</v>
      </c>
      <c r="AP102" s="146"/>
      <c r="AQ102" s="145"/>
    </row>
    <row r="103">
      <c r="A103" s="109" t="str">
        <f t="shared" si="437"/>
        <v>remarketing</v>
      </c>
      <c r="B103" s="188" t="s">
        <v>455</v>
      </c>
      <c r="C103" s="188" t="s">
        <v>43</v>
      </c>
      <c r="D103" s="188" t="s">
        <v>25</v>
      </c>
      <c r="E103" s="188" t="s">
        <v>462</v>
      </c>
      <c r="F103" s="182">
        <f>SUMIFS(SPEND!N:N,SPEND!$B:$B,$B103,SPEND!$C:$C,$C103,SPEND!$D:$D,$D103)*$B$2</f>
        <v>53.392644</v>
      </c>
      <c r="G103" s="182"/>
      <c r="H103" s="182">
        <f>SUMIFS(SPEND!O:O,SPEND!$B:$B,$B103,SPEND!$C:$C,$C103,SPEND!$D:$D,$D103)*$B$2</f>
        <v>52.235289</v>
      </c>
      <c r="I103" s="183">
        <f t="shared" si="422"/>
        <v>0.02215657312</v>
      </c>
      <c r="J103" s="184"/>
      <c r="K103" s="184">
        <f t="shared" si="438"/>
        <v>152</v>
      </c>
      <c r="L103" s="184">
        <f>SUMIFS(TR_M!$F$16:$F118,TR_M!$E$16:$E118,$E103,TR_M!$C$16:$C118,L$1)</f>
        <v>2</v>
      </c>
      <c r="M103" s="184">
        <f>SUMIFS(TR_M!$F$16:$F118,TR_M!$E$16:$E118,$E103,TR_M!$C$16:$C118,M$1)</f>
        <v>78</v>
      </c>
      <c r="N103" s="184">
        <f>SUMIFS(TR_M!$F$16:$F118,TR_M!$E$16:$E118,$E103,TR_M!$C$16:$C118,N$1)</f>
        <v>72</v>
      </c>
      <c r="O103" s="184">
        <v>209.0</v>
      </c>
      <c r="P103" s="184">
        <v>3.0</v>
      </c>
      <c r="Q103" s="184">
        <v>109.0</v>
      </c>
      <c r="R103" s="184">
        <v>97.0</v>
      </c>
      <c r="S103" s="183">
        <f t="shared" si="423"/>
        <v>-0.2727272727</v>
      </c>
      <c r="T103" s="184"/>
      <c r="U103" s="184"/>
      <c r="V103" s="184"/>
      <c r="W103" s="182">
        <f t="shared" si="424"/>
        <v>0.3512673947</v>
      </c>
      <c r="X103" s="182">
        <f t="shared" si="425"/>
        <v>0.2499296124</v>
      </c>
      <c r="Y103" s="183">
        <f t="shared" si="426"/>
        <v>0.405465288</v>
      </c>
      <c r="Z103" s="185">
        <f>SUMIFS(SPEND!I:I,SPEND!$B:$B,$B103,SPEND!$C:$C,$C103,SPEND!$D:$D,$D103)*$B$2</f>
        <v>79950.0834</v>
      </c>
      <c r="AA103" s="185">
        <f>SUMIFS(SPEND!J:J,SPEND!$B:$B,$B103,SPEND!$C:$C,$C103,SPEND!$D:$D,$D103)*$B$2</f>
        <v>104383.9907</v>
      </c>
      <c r="AB103" s="183">
        <f t="shared" si="427"/>
        <v>-0.2340771524</v>
      </c>
      <c r="AC103" s="185">
        <f>SUMIFS(SPEND!AD:AD,SPEND!$B:$B,$B103,SPEND!$C:$C,$C103,SPEND!$D:$D,$D103)*$B$2</f>
        <v>3623.8071</v>
      </c>
      <c r="AD103" s="185">
        <f>SUMIFS(SPEND!AE:AE,SPEND!$B:$B,$B103,SPEND!$C:$C,$C103,SPEND!$D:$D,$D103)*$B$2</f>
        <v>4300.2168</v>
      </c>
      <c r="AE103" s="183">
        <f t="shared" si="428"/>
        <v>-0.1572966507</v>
      </c>
      <c r="AF103" s="182">
        <f t="shared" si="429"/>
        <v>0.6678247443</v>
      </c>
      <c r="AG103" s="182">
        <f t="shared" si="430"/>
        <v>0.5004147537</v>
      </c>
      <c r="AH103" s="183">
        <f t="shared" si="431"/>
        <v>0.3345424756</v>
      </c>
      <c r="AI103" s="183">
        <f t="shared" si="432"/>
        <v>-0.1572966507</v>
      </c>
      <c r="AJ103" s="183">
        <f t="shared" ref="AJ103:AK103" si="445">IFERROR(AC103/Z103,"-")</f>
        <v>0.04532587017</v>
      </c>
      <c r="AK103" s="183">
        <f t="shared" si="445"/>
        <v>0.04119613335</v>
      </c>
      <c r="AL103" s="183">
        <f t="shared" si="434"/>
        <v>0.1002457388</v>
      </c>
      <c r="AM103" s="183">
        <f t="shared" ref="AM103:AN103" si="446">IFERROR(K103/AC103,"-")</f>
        <v>0.04194483752</v>
      </c>
      <c r="AN103" s="183">
        <f t="shared" si="446"/>
        <v>0.0004650928297</v>
      </c>
      <c r="AO103" s="183">
        <f t="shared" si="436"/>
        <v>89.18594748</v>
      </c>
      <c r="AP103" s="146"/>
      <c r="AQ103" s="145"/>
    </row>
    <row r="104">
      <c r="A104" s="127" t="s">
        <v>149</v>
      </c>
      <c r="B104" s="188"/>
      <c r="C104" s="188"/>
      <c r="D104" s="188"/>
      <c r="E104" s="188" t="s">
        <v>463</v>
      </c>
      <c r="F104" s="182"/>
      <c r="G104" s="182"/>
      <c r="H104" s="182"/>
      <c r="I104" s="183"/>
      <c r="J104" s="184"/>
      <c r="K104" s="184">
        <f t="shared" si="438"/>
        <v>4</v>
      </c>
      <c r="L104" s="184">
        <f>SUMIFS(TR_M!$F$16:$F118,TR_M!$E$16:$E118,$E104,TR_M!$C$16:$C118,L$1)</f>
        <v>0</v>
      </c>
      <c r="M104" s="184">
        <f>SUMIFS(TR_M!$F$16:$F118,TR_M!$E$16:$E118,$E104,TR_M!$C$16:$C118,M$1)</f>
        <v>2</v>
      </c>
      <c r="N104" s="184">
        <f>SUMIFS(TR_M!$F$16:$F118,TR_M!$E$16:$E118,$E104,TR_M!$C$16:$C118,N$1)</f>
        <v>2</v>
      </c>
      <c r="O104" s="184">
        <v>17.0</v>
      </c>
      <c r="P104" s="184">
        <v>0.0</v>
      </c>
      <c r="Q104" s="184">
        <v>9.0</v>
      </c>
      <c r="R104" s="184">
        <v>8.0</v>
      </c>
      <c r="S104" s="183"/>
      <c r="T104" s="184"/>
      <c r="U104" s="184"/>
      <c r="V104" s="184"/>
      <c r="W104" s="182"/>
      <c r="X104" s="182"/>
      <c r="Y104" s="183"/>
      <c r="Z104" s="185"/>
      <c r="AA104" s="185"/>
      <c r="AB104" s="183"/>
      <c r="AC104" s="185"/>
      <c r="AD104" s="185"/>
      <c r="AE104" s="183"/>
      <c r="AF104" s="182"/>
      <c r="AG104" s="182"/>
      <c r="AH104" s="183"/>
      <c r="AI104" s="183"/>
      <c r="AJ104" s="183"/>
      <c r="AK104" s="183"/>
      <c r="AL104" s="183"/>
      <c r="AM104" s="183"/>
      <c r="AN104" s="183"/>
      <c r="AO104" s="183"/>
      <c r="AP104" s="146"/>
      <c r="AQ104" s="145"/>
    </row>
    <row r="105">
      <c r="A105" s="114" t="s">
        <v>67</v>
      </c>
      <c r="B105" s="198"/>
      <c r="C105" s="198"/>
      <c r="D105" s="198"/>
      <c r="E105" s="198" t="s">
        <v>464</v>
      </c>
      <c r="F105" s="199"/>
      <c r="G105" s="199"/>
      <c r="H105" s="199"/>
      <c r="I105" s="200"/>
      <c r="J105" s="201"/>
      <c r="K105" s="201">
        <f t="shared" si="438"/>
        <v>3</v>
      </c>
      <c r="L105" s="201">
        <f>SUMIFS(TR_M!$F$16:$F118,TR_M!$E$16:$E118,$E105,TR_M!$C$16:$C118,L$1)</f>
        <v>1</v>
      </c>
      <c r="M105" s="201">
        <f>SUMIFS(TR_M!$F$16:$F118,TR_M!$E$16:$E118,$E105,TR_M!$C$16:$C118,M$1)</f>
        <v>2</v>
      </c>
      <c r="N105" s="201">
        <f>SUMIFS(TR_M!$F$16:$F118,TR_M!$E$16:$E118,$E105,TR_M!$C$16:$C118,N$1)</f>
        <v>0</v>
      </c>
      <c r="O105" s="201">
        <v>0.0</v>
      </c>
      <c r="P105" s="201">
        <v>0.0</v>
      </c>
      <c r="Q105" s="201">
        <v>0.0</v>
      </c>
      <c r="R105" s="201">
        <v>0.0</v>
      </c>
      <c r="S105" s="200"/>
      <c r="T105" s="201"/>
      <c r="U105" s="201"/>
      <c r="V105" s="201"/>
      <c r="W105" s="199"/>
      <c r="X105" s="199"/>
      <c r="Y105" s="200"/>
      <c r="Z105" s="202"/>
      <c r="AA105" s="202"/>
      <c r="AB105" s="200"/>
      <c r="AC105" s="202"/>
      <c r="AD105" s="202"/>
      <c r="AE105" s="200"/>
      <c r="AF105" s="199"/>
      <c r="AG105" s="199"/>
      <c r="AH105" s="200"/>
      <c r="AI105" s="200"/>
      <c r="AJ105" s="200"/>
      <c r="AK105" s="200"/>
      <c r="AL105" s="200"/>
      <c r="AM105" s="200"/>
      <c r="AN105" s="200"/>
      <c r="AO105" s="200"/>
      <c r="AP105" s="162"/>
      <c r="AQ105" s="163"/>
    </row>
    <row r="106">
      <c r="A106" s="206"/>
      <c r="B106" s="207"/>
      <c r="C106" s="207"/>
      <c r="D106" s="207"/>
      <c r="E106" s="207"/>
      <c r="F106" s="208"/>
      <c r="G106" s="208"/>
      <c r="H106" s="208"/>
      <c r="I106" s="209"/>
      <c r="J106" s="210"/>
      <c r="K106" s="210"/>
      <c r="L106" s="210"/>
      <c r="M106" s="210"/>
      <c r="N106" s="210"/>
      <c r="O106" s="210"/>
      <c r="P106" s="210"/>
      <c r="Q106" s="210"/>
      <c r="R106" s="210"/>
      <c r="S106" s="209"/>
      <c r="T106" s="210"/>
      <c r="U106" s="210"/>
      <c r="V106" s="210"/>
      <c r="W106" s="208"/>
      <c r="X106" s="208"/>
      <c r="Y106" s="209"/>
      <c r="Z106" s="211"/>
      <c r="AA106" s="211"/>
      <c r="AB106" s="209"/>
      <c r="AC106" s="211"/>
      <c r="AD106" s="211"/>
      <c r="AE106" s="209"/>
      <c r="AF106" s="208"/>
      <c r="AG106" s="208"/>
      <c r="AH106" s="209"/>
      <c r="AI106" s="209"/>
      <c r="AJ106" s="209"/>
      <c r="AK106" s="209"/>
      <c r="AL106" s="209"/>
      <c r="AM106" s="209"/>
      <c r="AN106" s="209"/>
      <c r="AO106" s="209"/>
      <c r="AP106" s="212"/>
      <c r="AQ106" s="213"/>
    </row>
    <row r="107">
      <c r="A107" s="98" t="s">
        <v>465</v>
      </c>
      <c r="B107" s="99" t="s">
        <v>18</v>
      </c>
      <c r="C107" s="100"/>
      <c r="D107" s="100"/>
      <c r="E107" s="101"/>
      <c r="F107" s="105">
        <f>SUM(F108:F110)</f>
        <v>200.69393</v>
      </c>
      <c r="G107" s="102">
        <f>'Итог'!F60</f>
        <v>200.69393</v>
      </c>
      <c r="H107" s="105">
        <f>SUM(H108:H110)</f>
        <v>185.476855</v>
      </c>
      <c r="I107" s="103">
        <f t="shared" ref="I107:I112" si="452">IFERROR(F107/H107-1,"-")</f>
        <v>0.0820429859</v>
      </c>
      <c r="J107" s="106">
        <f>'Итог'!I60</f>
        <v>287</v>
      </c>
      <c r="K107" s="106">
        <f t="shared" ref="K107:N107" si="447">SUM(K108:K110)</f>
        <v>287</v>
      </c>
      <c r="L107" s="106">
        <f t="shared" si="447"/>
        <v>7</v>
      </c>
      <c r="M107" s="106">
        <f t="shared" si="447"/>
        <v>260</v>
      </c>
      <c r="N107" s="106">
        <f t="shared" si="447"/>
        <v>20</v>
      </c>
      <c r="O107" s="106">
        <v>279.0</v>
      </c>
      <c r="P107" s="106">
        <v>12.0</v>
      </c>
      <c r="Q107" s="106">
        <v>248.0</v>
      </c>
      <c r="R107" s="106">
        <v>19.0</v>
      </c>
      <c r="S107" s="103">
        <f>iferror(K107/O107-1,"-")</f>
        <v>0.02867383513</v>
      </c>
      <c r="T107" s="101"/>
      <c r="U107" s="101"/>
      <c r="V107" s="101"/>
      <c r="W107" s="105">
        <f t="shared" ref="W107:W112" si="453">IFERROR(F107/K107,"-")</f>
        <v>0.6992819861</v>
      </c>
      <c r="X107" s="105">
        <f t="shared" ref="X107:X112" si="454">IFERROR(H107/O107,"-")</f>
        <v>0.664791595</v>
      </c>
      <c r="Y107" s="103">
        <f t="shared" ref="Y107:Y112" si="455">IFERROR(W107/X107-1,"-")</f>
        <v>0.05188150894</v>
      </c>
      <c r="Z107" s="106">
        <f t="shared" ref="Z107:AA107" si="448">SUM(Z108:Z110)</f>
        <v>180379.3492</v>
      </c>
      <c r="AA107" s="106">
        <f t="shared" si="448"/>
        <v>187116.0126</v>
      </c>
      <c r="AB107" s="103">
        <f t="shared" ref="AB107:AB112" si="456">IFERROR(Z107/AA107-1,"-")</f>
        <v>-0.03600260238</v>
      </c>
      <c r="AC107" s="106">
        <f t="shared" ref="AC107:AD107" si="449">SUM(AC108:AC110)</f>
        <v>15038.7566</v>
      </c>
      <c r="AD107" s="106">
        <f t="shared" si="449"/>
        <v>16591.3269</v>
      </c>
      <c r="AE107" s="103">
        <f t="shared" ref="AE107:AE112" si="457">IFERROR(AC107/AD107-1,"-")</f>
        <v>-0.09357722317</v>
      </c>
      <c r="AF107" s="105">
        <f>iferror(F107/Z107*1000,"-")</f>
        <v>1.112621433</v>
      </c>
      <c r="AG107" s="105">
        <f>iferror(H107/AA107*1000,"-")</f>
        <v>0.991239886</v>
      </c>
      <c r="AH107" s="103">
        <f t="shared" ref="AH107:AH112" si="458">IFERROR(AF107/AG107-1,"-")</f>
        <v>0.1224542603</v>
      </c>
      <c r="AI107" s="103">
        <f t="shared" ref="AI107:AI112" si="459">IFERROR(AC107/AD107-1,"-")</f>
        <v>-0.09357722317</v>
      </c>
      <c r="AJ107" s="103">
        <f t="shared" ref="AJ107:AK107" si="450">iferror(AC107/Z107,"-")</f>
        <v>0.08337293968</v>
      </c>
      <c r="AK107" s="103">
        <f t="shared" si="450"/>
        <v>0.08866866427</v>
      </c>
      <c r="AL107" s="103">
        <f t="shared" ref="AL107:AL112" si="461">IFERROR(AJ107/AK107-1,"-")</f>
        <v>-0.0597248716</v>
      </c>
      <c r="AM107" s="103">
        <f t="shared" ref="AM107:AN107" si="451">iferror(K107/AC107,"-")</f>
        <v>0.01908402454</v>
      </c>
      <c r="AN107" s="103">
        <f t="shared" si="451"/>
        <v>0.0004219071833</v>
      </c>
      <c r="AO107" s="103">
        <f t="shared" ref="AO107:AO112" si="463">IFERROR(AM107/AN107-1,"-")</f>
        <v>44.23275567</v>
      </c>
      <c r="AP107" s="107" t="s">
        <v>466</v>
      </c>
      <c r="AQ107" s="113"/>
    </row>
    <row r="108">
      <c r="A108" s="109" t="str">
        <f t="shared" ref="A108:A109" si="464">C108</f>
        <v>Interests</v>
      </c>
      <c r="B108" s="188" t="s">
        <v>467</v>
      </c>
      <c r="C108" s="188" t="s">
        <v>35</v>
      </c>
      <c r="D108" s="188" t="s">
        <v>25</v>
      </c>
      <c r="E108" s="188" t="s">
        <v>467</v>
      </c>
      <c r="F108" s="182">
        <f>SUMIFS(SPEND!N:N,SPEND!$B:$B,$B108,SPEND!$C:$C,$C108,SPEND!$D:$D,$D108)*$B$2</f>
        <v>159.852158</v>
      </c>
      <c r="G108" s="182"/>
      <c r="H108" s="182">
        <f>SUMIFS(SPEND!O:O,SPEND!$B:$B,$B108,SPEND!$C:$C,$C108,SPEND!$D:$D,$D108)*$B$2</f>
        <v>167.610723</v>
      </c>
      <c r="I108" s="183">
        <f t="shared" si="452"/>
        <v>-0.04628919237</v>
      </c>
      <c r="J108" s="184"/>
      <c r="K108" s="184">
        <f t="shared" ref="K108:K110" si="465">SUM(L108:N108)</f>
        <v>217</v>
      </c>
      <c r="L108" s="184">
        <f>SUMIFS(UA_M!$F$16:$F118,UA_M!$E$16:$E118,$E108,UA_M!$C$16:$C118,L$1)</f>
        <v>4</v>
      </c>
      <c r="M108" s="184">
        <f>SUMIFS(UA_M!$F$16:$F118,UA_M!$E$16:$E118,$E108,UA_M!$C$16:$C118,M$1)</f>
        <v>200</v>
      </c>
      <c r="N108" s="184">
        <f>SUMIFS(UA_M!$F$16:$F118,UA_M!$E$16:$E118,$E108,UA_M!$C$16:$C118,N$1)</f>
        <v>13</v>
      </c>
      <c r="O108" s="184">
        <v>237.0</v>
      </c>
      <c r="P108" s="184">
        <v>8.0</v>
      </c>
      <c r="Q108" s="184">
        <v>215.0</v>
      </c>
      <c r="R108" s="184">
        <v>14.0</v>
      </c>
      <c r="S108" s="183">
        <f t="shared" ref="S108:S112" si="466">IFERROR(K108/O108-1,"-")</f>
        <v>-0.08438818565</v>
      </c>
      <c r="T108" s="184"/>
      <c r="U108" s="184"/>
      <c r="V108" s="184"/>
      <c r="W108" s="182">
        <f t="shared" si="453"/>
        <v>0.7366458894</v>
      </c>
      <c r="X108" s="182">
        <f t="shared" si="454"/>
        <v>0.7072182405</v>
      </c>
      <c r="Y108" s="183">
        <f t="shared" si="455"/>
        <v>0.04161042124</v>
      </c>
      <c r="Z108" s="185">
        <f>SUMIFS(SPEND!I:I,SPEND!$B:$B,$B108,SPEND!$C:$C,$C108,SPEND!$D:$D,$D108)*$B$2</f>
        <v>151114.5564</v>
      </c>
      <c r="AA108" s="185">
        <f>SUMIFS(SPEND!J:J,SPEND!$B:$B,$B108,SPEND!$C:$C,$C108,SPEND!$D:$D,$D108)*$B$2</f>
        <v>175289.5591</v>
      </c>
      <c r="AB108" s="183">
        <f t="shared" si="456"/>
        <v>-0.1379146757</v>
      </c>
      <c r="AC108" s="185">
        <f>SUMIFS(SPEND!AD:AD,SPEND!$B:$B,$B108,SPEND!$C:$C,$C108,SPEND!$D:$D,$D108)*$B$2</f>
        <v>12505.4351</v>
      </c>
      <c r="AD108" s="185">
        <f>SUMIFS(SPEND!AE:AE,SPEND!$B:$B,$B108,SPEND!$C:$C,$C108,SPEND!$D:$D,$D108)*$B$2</f>
        <v>15332.8105</v>
      </c>
      <c r="AE108" s="183">
        <f t="shared" si="457"/>
        <v>-0.1844003355</v>
      </c>
      <c r="AF108" s="182">
        <f t="shared" ref="AF108:AF112" si="467">IFERROR(F108/Z108*1000,"-")</f>
        <v>1.057821045</v>
      </c>
      <c r="AG108" s="182">
        <f t="shared" ref="AG108:AG112" si="468">IFERROR(H108/AA108*1000,"-")</f>
        <v>0.95619342</v>
      </c>
      <c r="AH108" s="183">
        <f t="shared" si="458"/>
        <v>0.1062835438</v>
      </c>
      <c r="AI108" s="183">
        <f t="shared" si="459"/>
        <v>-0.1844003355</v>
      </c>
      <c r="AJ108" s="183">
        <f t="shared" ref="AJ108:AK108" si="460">IFERROR(AC108/Z108,"-")</f>
        <v>0.08275466903</v>
      </c>
      <c r="AK108" s="183">
        <f t="shared" si="460"/>
        <v>0.08747132789</v>
      </c>
      <c r="AL108" s="183">
        <f t="shared" si="461"/>
        <v>-0.05392234208</v>
      </c>
      <c r="AM108" s="183">
        <f t="shared" ref="AM108:AN108" si="462">IFERROR(K108/AC108,"-")</f>
        <v>0.01735245501</v>
      </c>
      <c r="AN108" s="183">
        <f t="shared" si="462"/>
        <v>0.0002608784606</v>
      </c>
      <c r="AO108" s="183">
        <f t="shared" si="463"/>
        <v>65.51547611</v>
      </c>
      <c r="AP108" s="144" t="s">
        <v>468</v>
      </c>
      <c r="AQ108" s="145"/>
    </row>
    <row r="109">
      <c r="A109" s="205" t="str">
        <f t="shared" si="464"/>
        <v>UA-Machineryline-interests-forklift</v>
      </c>
      <c r="B109" s="188" t="s">
        <v>467</v>
      </c>
      <c r="C109" s="188" t="s">
        <v>469</v>
      </c>
      <c r="D109" s="188" t="s">
        <v>470</v>
      </c>
      <c r="E109" s="188" t="str">
        <f>C109</f>
        <v>UA-Machineryline-interests-forklift</v>
      </c>
      <c r="F109" s="182">
        <f>SUMIFS(SPEND!N:N,SPEND!$B:$B,$B109,SPEND!$C:$C,$C109,SPEND!$D:$D,$D109)*$B$2</f>
        <v>14.248326</v>
      </c>
      <c r="G109" s="182"/>
      <c r="H109" s="182">
        <f>SUMIFS(SPEND!O:O,SPEND!$B:$B,$B109,SPEND!$C:$C,$C109,SPEND!$D:$D,$D109)*$B$2</f>
        <v>0</v>
      </c>
      <c r="I109" s="183" t="str">
        <f t="shared" si="452"/>
        <v>-</v>
      </c>
      <c r="J109" s="184"/>
      <c r="K109" s="184">
        <f t="shared" si="465"/>
        <v>21</v>
      </c>
      <c r="L109" s="184">
        <f>SUMIFS(UA_M!$F$16:$F118,UA_M!$E$16:$E118,$E109,UA_M!$C$16:$C118,L$1)</f>
        <v>1</v>
      </c>
      <c r="M109" s="184">
        <f>SUMIFS(UA_M!$F$16:$F118,UA_M!$E$16:$E118,$E109,UA_M!$C$16:$C118,M$1)</f>
        <v>18</v>
      </c>
      <c r="N109" s="184">
        <f>SUMIFS(UA_M!$F$16:$F118,UA_M!$E$16:$E118,$E109,UA_M!$C$16:$C118,N$1)</f>
        <v>2</v>
      </c>
      <c r="O109" s="184">
        <v>0.0</v>
      </c>
      <c r="P109" s="184">
        <v>0.0</v>
      </c>
      <c r="Q109" s="184">
        <v>0.0</v>
      </c>
      <c r="R109" s="184">
        <v>0.0</v>
      </c>
      <c r="S109" s="183" t="str">
        <f t="shared" si="466"/>
        <v>-</v>
      </c>
      <c r="T109" s="184"/>
      <c r="U109" s="184"/>
      <c r="V109" s="184"/>
      <c r="W109" s="182">
        <f t="shared" si="453"/>
        <v>0.6784917143</v>
      </c>
      <c r="X109" s="182" t="str">
        <f t="shared" si="454"/>
        <v>-</v>
      </c>
      <c r="Y109" s="183" t="str">
        <f t="shared" si="455"/>
        <v>-</v>
      </c>
      <c r="Z109" s="185">
        <f>SUMIFS(SPEND!I:I,SPEND!$B:$B,$B109,SPEND!$C:$C,$C109,SPEND!$D:$D,$D109)*$B$2</f>
        <v>11344.6509</v>
      </c>
      <c r="AA109" s="185">
        <f>SUMIFS(SPEND!J:J,SPEND!$B:$B,$B109,SPEND!$C:$C,$C109,SPEND!$D:$D,$D109)*$B$2</f>
        <v>0</v>
      </c>
      <c r="AB109" s="183" t="str">
        <f t="shared" si="456"/>
        <v>-</v>
      </c>
      <c r="AC109" s="185">
        <f>SUMIFS(SPEND!AD:AD,SPEND!$B:$B,$B109,SPEND!$C:$C,$C109,SPEND!$D:$D,$D109)*$B$2</f>
        <v>327.4886</v>
      </c>
      <c r="AD109" s="185">
        <f>SUMIFS(SPEND!AE:AE,SPEND!$B:$B,$B109,SPEND!$C:$C,$C109,SPEND!$D:$D,$D109)*$B$2</f>
        <v>0</v>
      </c>
      <c r="AE109" s="183" t="str">
        <f t="shared" si="457"/>
        <v>-</v>
      </c>
      <c r="AF109" s="182">
        <f t="shared" si="467"/>
        <v>1.255951032</v>
      </c>
      <c r="AG109" s="182" t="str">
        <f t="shared" si="468"/>
        <v>-</v>
      </c>
      <c r="AH109" s="183" t="str">
        <f t="shared" si="458"/>
        <v>-</v>
      </c>
      <c r="AI109" s="183" t="str">
        <f t="shared" si="459"/>
        <v>-</v>
      </c>
      <c r="AJ109" s="183">
        <f t="shared" ref="AJ109:AK109" si="469">IFERROR(AC109/Z109,"-")</f>
        <v>0.02886722587</v>
      </c>
      <c r="AK109" s="183" t="str">
        <f t="shared" si="469"/>
        <v>-</v>
      </c>
      <c r="AL109" s="183" t="str">
        <f t="shared" si="461"/>
        <v>-</v>
      </c>
      <c r="AM109" s="183">
        <f t="shared" ref="AM109:AN109" si="470">IFERROR(K109/AC109,"-")</f>
        <v>0.06412436952</v>
      </c>
      <c r="AN109" s="183" t="str">
        <f t="shared" si="470"/>
        <v>-</v>
      </c>
      <c r="AO109" s="183" t="str">
        <f t="shared" si="463"/>
        <v>-</v>
      </c>
      <c r="AP109" s="144" t="s">
        <v>468</v>
      </c>
      <c r="AQ109" s="145"/>
    </row>
    <row r="110">
      <c r="A110" s="189" t="s">
        <v>27</v>
      </c>
      <c r="B110" s="188" t="s">
        <v>467</v>
      </c>
      <c r="C110" s="188" t="s">
        <v>471</v>
      </c>
      <c r="D110" s="188" t="s">
        <v>25</v>
      </c>
      <c r="E110" s="188" t="s">
        <v>471</v>
      </c>
      <c r="F110" s="182">
        <f>SUMIFS(SPEND!N:N,SPEND!$B:$B,$B110,SPEND!$C:$C,$C110,SPEND!$D:$D,$D110)*$B$2</f>
        <v>26.593446</v>
      </c>
      <c r="G110" s="182"/>
      <c r="H110" s="182">
        <f>SUMIFS(SPEND!O:O,SPEND!$B:$B,$B110,SPEND!$C:$C,$C110,SPEND!$D:$D,$D110)*$B$2</f>
        <v>17.866132</v>
      </c>
      <c r="I110" s="183">
        <f t="shared" si="452"/>
        <v>0.4884836852</v>
      </c>
      <c r="J110" s="184"/>
      <c r="K110" s="184">
        <f t="shared" si="465"/>
        <v>49</v>
      </c>
      <c r="L110" s="184">
        <f>SUMIFS(UA_M!$F$16:$F118,UA_M!$E$16:$E118,$E110,UA_M!$C$16:$C118,L$1)</f>
        <v>2</v>
      </c>
      <c r="M110" s="184">
        <f>SUMIFS(UA_M!$F$16:$F118,UA_M!$E$16:$E118,$E110,UA_M!$C$16:$C118,M$1)</f>
        <v>42</v>
      </c>
      <c r="N110" s="184">
        <f>SUMIFS(UA_M!$F$16:$F118,UA_M!$E$16:$E118,$E110,UA_M!$C$16:$C118,N$1)</f>
        <v>5</v>
      </c>
      <c r="O110" s="184">
        <v>42.0</v>
      </c>
      <c r="P110" s="184">
        <v>4.0</v>
      </c>
      <c r="Q110" s="184">
        <v>33.0</v>
      </c>
      <c r="R110" s="184">
        <v>5.0</v>
      </c>
      <c r="S110" s="183">
        <f t="shared" si="466"/>
        <v>0.1666666667</v>
      </c>
      <c r="T110" s="184"/>
      <c r="U110" s="184"/>
      <c r="V110" s="184"/>
      <c r="W110" s="182">
        <f t="shared" si="453"/>
        <v>0.5427233878</v>
      </c>
      <c r="X110" s="182">
        <f t="shared" si="454"/>
        <v>0.4253840952</v>
      </c>
      <c r="Y110" s="183">
        <f t="shared" si="455"/>
        <v>0.2758431588</v>
      </c>
      <c r="Z110" s="185">
        <f>SUMIFS(SPEND!I:I,SPEND!$B:$B,$B110,SPEND!$C:$C,$C110,SPEND!$D:$D,$D110)*$B$2</f>
        <v>17920.1419</v>
      </c>
      <c r="AA110" s="185">
        <f>SUMIFS(SPEND!J:J,SPEND!$B:$B,$B110,SPEND!$C:$C,$C110,SPEND!$D:$D,$D110)*$B$2</f>
        <v>11826.4535</v>
      </c>
      <c r="AB110" s="183">
        <f t="shared" si="456"/>
        <v>0.5152591519</v>
      </c>
      <c r="AC110" s="185">
        <f>SUMIFS(SPEND!AD:AD,SPEND!$B:$B,$B110,SPEND!$C:$C,$C110,SPEND!$D:$D,$D110)*$B$2</f>
        <v>2205.8329</v>
      </c>
      <c r="AD110" s="185">
        <f>SUMIFS(SPEND!AE:AE,SPEND!$B:$B,$B110,SPEND!$C:$C,$C110,SPEND!$D:$D,$D110)*$B$2</f>
        <v>1258.5164</v>
      </c>
      <c r="AE110" s="183">
        <f t="shared" si="457"/>
        <v>0.7527247956</v>
      </c>
      <c r="AF110" s="182">
        <f t="shared" si="467"/>
        <v>1.483997512</v>
      </c>
      <c r="AG110" s="182">
        <f t="shared" si="468"/>
        <v>1.51069228</v>
      </c>
      <c r="AH110" s="183">
        <f t="shared" si="458"/>
        <v>-0.01767055267</v>
      </c>
      <c r="AI110" s="183">
        <f t="shared" si="459"/>
        <v>0.7527247956</v>
      </c>
      <c r="AJ110" s="183">
        <f t="shared" ref="AJ110:AK110" si="471">IFERROR(AC110/Z110,"-")</f>
        <v>0.1230923791</v>
      </c>
      <c r="AK110" s="183">
        <f t="shared" si="471"/>
        <v>0.1064153679</v>
      </c>
      <c r="AL110" s="183">
        <f t="shared" si="461"/>
        <v>0.1567161917</v>
      </c>
      <c r="AM110" s="183">
        <f t="shared" ref="AM110:AN110" si="472">IFERROR(K110/AC110,"-")</f>
        <v>0.02221383134</v>
      </c>
      <c r="AN110" s="183">
        <f t="shared" si="472"/>
        <v>0.001589172775</v>
      </c>
      <c r="AO110" s="183">
        <f t="shared" si="463"/>
        <v>12.97823552</v>
      </c>
      <c r="AP110" s="146"/>
      <c r="AQ110" s="145"/>
    </row>
    <row r="111" collapsed="1">
      <c r="A111" s="214" t="s">
        <v>472</v>
      </c>
      <c r="B111" s="171" t="s">
        <v>18</v>
      </c>
      <c r="C111" s="172"/>
      <c r="D111" s="172"/>
      <c r="E111" s="172"/>
      <c r="F111" s="173">
        <f>SUM(F112:F117)</f>
        <v>23.592896</v>
      </c>
      <c r="G111" s="173">
        <f>'Итог'!F61</f>
        <v>23.592896</v>
      </c>
      <c r="H111" s="173">
        <f>SUM(H112:H114)</f>
        <v>105.70509</v>
      </c>
      <c r="I111" s="174">
        <f t="shared" si="452"/>
        <v>-0.7768045418</v>
      </c>
      <c r="J111" s="176">
        <f>'Итог'!I61</f>
        <v>9</v>
      </c>
      <c r="K111" s="176">
        <f t="shared" ref="K111:N111" si="473">K112+K115</f>
        <v>9</v>
      </c>
      <c r="L111" s="176">
        <f t="shared" si="473"/>
        <v>7</v>
      </c>
      <c r="M111" s="176">
        <f t="shared" si="473"/>
        <v>1</v>
      </c>
      <c r="N111" s="176">
        <f t="shared" si="473"/>
        <v>1</v>
      </c>
      <c r="O111" s="176">
        <v>30.0</v>
      </c>
      <c r="P111" s="176">
        <v>9.0</v>
      </c>
      <c r="Q111" s="176">
        <v>7.0</v>
      </c>
      <c r="R111" s="176">
        <v>14.0</v>
      </c>
      <c r="S111" s="174">
        <f t="shared" si="466"/>
        <v>-0.7</v>
      </c>
      <c r="T111" s="177"/>
      <c r="U111" s="177"/>
      <c r="V111" s="177"/>
      <c r="W111" s="173">
        <f t="shared" si="453"/>
        <v>2.621432889</v>
      </c>
      <c r="X111" s="173">
        <f t="shared" si="454"/>
        <v>3.523503</v>
      </c>
      <c r="Y111" s="174">
        <f t="shared" si="455"/>
        <v>-0.2560151392</v>
      </c>
      <c r="Z111" s="178">
        <f t="shared" ref="Z111:AA111" si="474">Z112+Z115</f>
        <v>31917.279</v>
      </c>
      <c r="AA111" s="178">
        <f t="shared" si="474"/>
        <v>123910.7128</v>
      </c>
      <c r="AB111" s="174">
        <f t="shared" si="456"/>
        <v>-0.7424171141</v>
      </c>
      <c r="AC111" s="178">
        <f t="shared" ref="AC111:AD111" si="475">AC112+AC115</f>
        <v>1231.0828</v>
      </c>
      <c r="AD111" s="178">
        <f t="shared" si="475"/>
        <v>3325.4667</v>
      </c>
      <c r="AE111" s="174">
        <f t="shared" si="457"/>
        <v>-0.6298014952</v>
      </c>
      <c r="AF111" s="173">
        <f t="shared" si="467"/>
        <v>0.7391888262</v>
      </c>
      <c r="AG111" s="173">
        <f t="shared" si="468"/>
        <v>0.8530746665</v>
      </c>
      <c r="AH111" s="174">
        <f t="shared" si="458"/>
        <v>-0.1335004364</v>
      </c>
      <c r="AI111" s="174">
        <f t="shared" si="459"/>
        <v>-0.6298014952</v>
      </c>
      <c r="AJ111" s="174">
        <f t="shared" ref="AJ111:AK111" si="476">IFERROR(AC111/Z111,"-")</f>
        <v>0.03857104486</v>
      </c>
      <c r="AK111" s="174">
        <f t="shared" si="476"/>
        <v>0.02683760447</v>
      </c>
      <c r="AL111" s="174">
        <f t="shared" si="461"/>
        <v>0.4372014796</v>
      </c>
      <c r="AM111" s="174">
        <f t="shared" ref="AM111:AN111" si="477">IFERROR(K111/AC111,"-")</f>
        <v>0.007310637432</v>
      </c>
      <c r="AN111" s="174">
        <f t="shared" si="477"/>
        <v>0.002104967703</v>
      </c>
      <c r="AO111" s="174">
        <f t="shared" si="463"/>
        <v>2.473040191</v>
      </c>
      <c r="AP111" s="107" t="s">
        <v>473</v>
      </c>
      <c r="AQ111" s="215"/>
    </row>
    <row r="112" hidden="1" outlineLevel="1">
      <c r="A112" s="216" t="str">
        <f t="shared" ref="A112:A117" si="481">C112</f>
        <v>LAT-interests</v>
      </c>
      <c r="B112" s="217" t="s">
        <v>474</v>
      </c>
      <c r="C112" s="217" t="s">
        <v>475</v>
      </c>
      <c r="D112" s="217" t="s">
        <v>476</v>
      </c>
      <c r="E112" s="218"/>
      <c r="F112" s="219">
        <f>SUMIFS(SPEND!N:N,SPEND!$B:$B,$B112,SPEND!$C:$C,$C112,SPEND!$D:$D,$D112)*$B$2</f>
        <v>23.592896</v>
      </c>
      <c r="G112" s="219"/>
      <c r="H112" s="219">
        <f>SUMIFS(SPEND!O:O,SPEND!$B:$B,$B112,SPEND!$C:$C,$C112,SPEND!$D:$D,$D112)*$B$2</f>
        <v>105.70509</v>
      </c>
      <c r="I112" s="220">
        <f t="shared" si="452"/>
        <v>-0.7768045418</v>
      </c>
      <c r="J112" s="218"/>
      <c r="K112" s="218">
        <f t="shared" ref="K112:K117" si="482">SUM(L112:N112)</f>
        <v>9</v>
      </c>
      <c r="L112" s="218">
        <f t="shared" ref="L112:N112" si="478">SUM(L113:L114)</f>
        <v>7</v>
      </c>
      <c r="M112" s="218">
        <f t="shared" si="478"/>
        <v>1</v>
      </c>
      <c r="N112" s="218">
        <f t="shared" si="478"/>
        <v>1</v>
      </c>
      <c r="O112" s="218">
        <v>28.0</v>
      </c>
      <c r="P112" s="218">
        <v>9.0</v>
      </c>
      <c r="Q112" s="218">
        <v>6.0</v>
      </c>
      <c r="R112" s="218">
        <v>13.0</v>
      </c>
      <c r="S112" s="220">
        <f t="shared" si="466"/>
        <v>-0.6785714286</v>
      </c>
      <c r="T112" s="218"/>
      <c r="U112" s="218"/>
      <c r="V112" s="218"/>
      <c r="W112" s="219">
        <f t="shared" si="453"/>
        <v>2.621432889</v>
      </c>
      <c r="X112" s="219">
        <f t="shared" si="454"/>
        <v>3.775181786</v>
      </c>
      <c r="Y112" s="220">
        <f t="shared" si="455"/>
        <v>-0.3056141299</v>
      </c>
      <c r="Z112" s="221">
        <f>SUMIFS(SPEND!I:I,SPEND!$B:$B,$B112,SPEND!$C:$C,$C112,SPEND!$D:$D,$D112)*$B$2</f>
        <v>31917.279</v>
      </c>
      <c r="AA112" s="221">
        <f>SUMIFS(SPEND!J:J,SPEND!$B:$B,$B112,SPEND!$C:$C,$C112,SPEND!$D:$D,$D112)*$B$2</f>
        <v>107356.2498</v>
      </c>
      <c r="AB112" s="220">
        <f t="shared" si="456"/>
        <v>-0.7026975229</v>
      </c>
      <c r="AC112" s="221">
        <f>SUMIFS(SPEND!AD:AD,SPEND!$B:$B,$B112,SPEND!$C:$C,$C112,SPEND!$D:$D,$D112)*$B$2</f>
        <v>1231.0828</v>
      </c>
      <c r="AD112" s="221">
        <f>SUMIFS(SPEND!AE:AE,SPEND!$B:$B,$B112,SPEND!$C:$C,$C112,SPEND!$D:$D,$D112)*$B$2</f>
        <v>2800.7991</v>
      </c>
      <c r="AE112" s="220">
        <f t="shared" si="457"/>
        <v>-0.560453015</v>
      </c>
      <c r="AF112" s="219">
        <f t="shared" si="467"/>
        <v>0.7391888262</v>
      </c>
      <c r="AG112" s="219">
        <f t="shared" si="468"/>
        <v>0.9846198074</v>
      </c>
      <c r="AH112" s="220">
        <f t="shared" si="458"/>
        <v>-0.2492647206</v>
      </c>
      <c r="AI112" s="220">
        <f t="shared" si="459"/>
        <v>-0.560453015</v>
      </c>
      <c r="AJ112" s="220">
        <f t="shared" ref="AJ112:AK112" si="479">IFERROR(AC112/Z112,"-")</f>
        <v>0.03857104486</v>
      </c>
      <c r="AK112" s="220">
        <f t="shared" si="479"/>
        <v>0.02608883139</v>
      </c>
      <c r="AL112" s="220">
        <f t="shared" si="461"/>
        <v>0.4784504632</v>
      </c>
      <c r="AM112" s="220">
        <f t="shared" ref="AM112:AN112" si="480">IFERROR(K112/AC112,"-")</f>
        <v>0.007310637432</v>
      </c>
      <c r="AN112" s="220">
        <f t="shared" si="480"/>
        <v>0.002499286721</v>
      </c>
      <c r="AO112" s="220">
        <f t="shared" si="463"/>
        <v>1.925089534</v>
      </c>
      <c r="AP112" s="222" t="s">
        <v>477</v>
      </c>
      <c r="AQ112" s="223"/>
    </row>
    <row r="113" hidden="1" outlineLevel="1">
      <c r="A113" s="224" t="str">
        <f t="shared" si="481"/>
        <v/>
      </c>
      <c r="B113" s="225"/>
      <c r="C113" s="225"/>
      <c r="D113" s="225"/>
      <c r="E113" s="226" t="s">
        <v>474</v>
      </c>
      <c r="F113" s="225"/>
      <c r="G113" s="225"/>
      <c r="H113" s="225"/>
      <c r="I113" s="225"/>
      <c r="J113" s="227"/>
      <c r="K113" s="227">
        <f t="shared" si="482"/>
        <v>7</v>
      </c>
      <c r="L113" s="227">
        <f>SUMIFS(ES_M!$F$16:$F118,ES_M!$E$16:$E118,$E113,ES_M!$C$16:$C118,L$1)</f>
        <v>6</v>
      </c>
      <c r="M113" s="227">
        <f>SUMIFS(ES_M!$F$16:$F118,ES_M!$E$16:$E118,$E113,ES_M!$C$16:$C118,M$1)</f>
        <v>1</v>
      </c>
      <c r="N113" s="227">
        <f>SUMIFS(ES_M!$F$16:$F118,ES_M!$E$16:$E118,$E113,ES_M!$C$16:$C118,N$1)</f>
        <v>0</v>
      </c>
      <c r="O113" s="225">
        <v>7.0</v>
      </c>
      <c r="P113" s="225">
        <v>4.0</v>
      </c>
      <c r="Q113" s="225">
        <v>2.0</v>
      </c>
      <c r="R113" s="225">
        <v>1.0</v>
      </c>
      <c r="S113" s="225"/>
      <c r="T113" s="225"/>
      <c r="U113" s="225"/>
      <c r="V113" s="225"/>
      <c r="W113" s="228"/>
      <c r="X113" s="228"/>
      <c r="Y113" s="225"/>
      <c r="Z113" s="229"/>
      <c r="AA113" s="229"/>
      <c r="AB113" s="225"/>
      <c r="AC113" s="229"/>
      <c r="AD113" s="229"/>
      <c r="AE113" s="225"/>
      <c r="AF113" s="225"/>
      <c r="AG113" s="225"/>
      <c r="AH113" s="225"/>
      <c r="AI113" s="225"/>
      <c r="AJ113" s="230"/>
      <c r="AK113" s="225"/>
      <c r="AL113" s="225"/>
      <c r="AM113" s="225"/>
      <c r="AN113" s="225"/>
      <c r="AO113" s="225"/>
      <c r="AP113" s="231"/>
      <c r="AQ113" s="232"/>
    </row>
    <row r="114" hidden="1" outlineLevel="1">
      <c r="A114" s="224" t="str">
        <f t="shared" si="481"/>
        <v/>
      </c>
      <c r="B114" s="225"/>
      <c r="C114" s="225"/>
      <c r="D114" s="225"/>
      <c r="E114" s="226" t="s">
        <v>474</v>
      </c>
      <c r="F114" s="225"/>
      <c r="G114" s="225"/>
      <c r="H114" s="225"/>
      <c r="I114" s="225"/>
      <c r="J114" s="227"/>
      <c r="K114" s="227">
        <f t="shared" si="482"/>
        <v>2</v>
      </c>
      <c r="L114" s="227">
        <f>SUMIFS(ES_F!$F$16:$F118,ES_F!$E$16:$E118,$E114,ES_F!$C$16:$C118,L$1)</f>
        <v>1</v>
      </c>
      <c r="M114" s="227">
        <f>SUMIFS(ES_F!$F$16:$F118,ES_F!$E$16:$E118,$E114,ES_F!$C$16:$C118,M$1)</f>
        <v>0</v>
      </c>
      <c r="N114" s="227">
        <f>SUMIFS(ES_F!$F$16:$F118,ES_F!$E$16:$E118,$E114,ES_F!$C$16:$C118,N$1)</f>
        <v>1</v>
      </c>
      <c r="O114" s="225">
        <v>21.0</v>
      </c>
      <c r="P114" s="225">
        <v>5.0</v>
      </c>
      <c r="Q114" s="225">
        <v>4.0</v>
      </c>
      <c r="R114" s="225">
        <v>12.0</v>
      </c>
      <c r="S114" s="225"/>
      <c r="T114" s="225"/>
      <c r="U114" s="225"/>
      <c r="V114" s="225"/>
      <c r="W114" s="228"/>
      <c r="X114" s="228"/>
      <c r="Y114" s="225"/>
      <c r="Z114" s="229"/>
      <c r="AA114" s="229"/>
      <c r="AB114" s="225"/>
      <c r="AC114" s="229"/>
      <c r="AD114" s="229"/>
      <c r="AE114" s="225"/>
      <c r="AF114" s="225"/>
      <c r="AG114" s="225"/>
      <c r="AH114" s="225"/>
      <c r="AI114" s="225"/>
      <c r="AJ114" s="230"/>
      <c r="AK114" s="225"/>
      <c r="AL114" s="225"/>
      <c r="AM114" s="225"/>
      <c r="AN114" s="225"/>
      <c r="AO114" s="225"/>
      <c r="AP114" s="231"/>
      <c r="AQ114" s="232"/>
    </row>
    <row r="115" hidden="1" outlineLevel="1">
      <c r="A115" s="216" t="str">
        <f t="shared" si="481"/>
        <v>LAT-mda</v>
      </c>
      <c r="B115" s="233" t="s">
        <v>474</v>
      </c>
      <c r="C115" s="233" t="s">
        <v>478</v>
      </c>
      <c r="D115" s="233" t="s">
        <v>479</v>
      </c>
      <c r="E115" s="218"/>
      <c r="F115" s="219">
        <f>SUMIFS(SPEND!N:N,SPEND!$B:$B,$B115,SPEND!$C:$C,$C115,SPEND!$D:$D,$D115)*$B$2</f>
        <v>0</v>
      </c>
      <c r="G115" s="219"/>
      <c r="H115" s="219">
        <f>SUMIFS(SPEND!O:O,SPEND!$B:$B,$B115,SPEND!$C:$C,$C115,SPEND!$D:$D,$D115)*$B$2</f>
        <v>23.755783</v>
      </c>
      <c r="I115" s="220">
        <f>IFERROR(F115/H115-1,"-")</f>
        <v>-1</v>
      </c>
      <c r="J115" s="218"/>
      <c r="K115" s="218">
        <f t="shared" si="482"/>
        <v>0</v>
      </c>
      <c r="L115" s="218">
        <f t="shared" ref="L115:N115" si="483">SUM(L116:L117)</f>
        <v>0</v>
      </c>
      <c r="M115" s="218">
        <f t="shared" si="483"/>
        <v>0</v>
      </c>
      <c r="N115" s="218">
        <f t="shared" si="483"/>
        <v>0</v>
      </c>
      <c r="O115" s="225">
        <v>2.0</v>
      </c>
      <c r="P115" s="225">
        <v>0.0</v>
      </c>
      <c r="Q115" s="225">
        <v>1.0</v>
      </c>
      <c r="R115" s="225">
        <v>1.0</v>
      </c>
      <c r="S115" s="220">
        <f>IFERROR(K115/O115-1,"-")</f>
        <v>-1</v>
      </c>
      <c r="T115" s="218"/>
      <c r="U115" s="218"/>
      <c r="V115" s="218"/>
      <c r="W115" s="219" t="str">
        <f>IFERROR(F115/K115,"-")</f>
        <v>-</v>
      </c>
      <c r="X115" s="219">
        <f>IFERROR(H115/O115,"-")</f>
        <v>11.8778915</v>
      </c>
      <c r="Y115" s="220" t="str">
        <f>IFERROR(W115/X115-1,"-")</f>
        <v>-</v>
      </c>
      <c r="Z115" s="221">
        <f>SUMIFS(SPEND!I:I,SPEND!$B:$B,$B115,SPEND!$C:$C,$C115,SPEND!$D:$D,$D115)*$B$2</f>
        <v>0</v>
      </c>
      <c r="AA115" s="221">
        <f>SUMIFS(SPEND!J:J,SPEND!$B:$B,$B115,SPEND!$C:$C,$C115,SPEND!$D:$D,$D115)*$B$2</f>
        <v>16554.463</v>
      </c>
      <c r="AB115" s="220">
        <f>IFERROR(Z115/AA115-1,"-")</f>
        <v>-1</v>
      </c>
      <c r="AC115" s="221">
        <f>SUMIFS(SPEND!AD:AD,SPEND!$B:$B,$B115,SPEND!$C:$C,$C115,SPEND!$D:$D,$D115)*$B$2</f>
        <v>0</v>
      </c>
      <c r="AD115" s="221">
        <f>SUMIFS(SPEND!AE:AE,SPEND!$B:$B,$B115,SPEND!$C:$C,$C115,SPEND!$D:$D,$D115)*$B$2</f>
        <v>524.6676</v>
      </c>
      <c r="AE115" s="220">
        <f>IFERROR(AC115/AD115-1,"-")</f>
        <v>-1</v>
      </c>
      <c r="AF115" s="219" t="str">
        <f>IFERROR(F115/Z115*1000,"-")</f>
        <v>-</v>
      </c>
      <c r="AG115" s="219">
        <f>IFERROR(H115/AA115*1000,"-")</f>
        <v>1.435007768</v>
      </c>
      <c r="AH115" s="220" t="str">
        <f>IFERROR(AF115/AG115-1,"-")</f>
        <v>-</v>
      </c>
      <c r="AI115" s="220">
        <f>IFERROR(AC115/AD115-1,"-")</f>
        <v>-1</v>
      </c>
      <c r="AJ115" s="220" t="str">
        <f t="shared" ref="AJ115:AK115" si="484">IFERROR(AC115/Z115,"-")</f>
        <v>-</v>
      </c>
      <c r="AK115" s="220">
        <f t="shared" si="484"/>
        <v>0.0316934231</v>
      </c>
      <c r="AL115" s="220" t="str">
        <f>IFERROR(AJ115/AK115-1,"-")</f>
        <v>-</v>
      </c>
      <c r="AM115" s="220" t="str">
        <f t="shared" ref="AM115:AN115" si="485">IFERROR(K115/AC115,"-")</f>
        <v>-</v>
      </c>
      <c r="AN115" s="220">
        <f t="shared" si="485"/>
        <v>0</v>
      </c>
      <c r="AO115" s="220" t="str">
        <f>IFERROR(AM115/AN115-1,"-")</f>
        <v>-</v>
      </c>
      <c r="AP115" s="234"/>
      <c r="AQ115" s="223"/>
    </row>
    <row r="116" hidden="1" outlineLevel="1">
      <c r="A116" s="216" t="str">
        <f t="shared" si="481"/>
        <v/>
      </c>
      <c r="B116" s="233"/>
      <c r="C116" s="233"/>
      <c r="D116" s="233"/>
      <c r="E116" s="235" t="s">
        <v>480</v>
      </c>
      <c r="F116" s="219"/>
      <c r="G116" s="219"/>
      <c r="H116" s="219"/>
      <c r="I116" s="220"/>
      <c r="J116" s="227"/>
      <c r="K116" s="227">
        <f t="shared" si="482"/>
        <v>0</v>
      </c>
      <c r="L116" s="227">
        <f>SUMIFS(ES_M!$F$16:$F118,ES_M!$E$16:$E118,$E116,ES_M!$C$16:$C118,L$1)</f>
        <v>0</v>
      </c>
      <c r="M116" s="227">
        <f>SUMIFS(ES_M!$F$16:$F118,ES_M!$E$16:$E118,$E116,ES_M!$C$16:$C118,M$1)</f>
        <v>0</v>
      </c>
      <c r="N116" s="227">
        <f>SUMIFS(ES_M!$F$16:$F118,ES_M!$E$16:$E118,$E116,ES_M!$C$16:$C118,N$1)</f>
        <v>0</v>
      </c>
      <c r="O116" s="225">
        <v>1.0</v>
      </c>
      <c r="P116" s="225">
        <v>0.0</v>
      </c>
      <c r="Q116" s="225">
        <v>1.0</v>
      </c>
      <c r="R116" s="225">
        <v>0.0</v>
      </c>
      <c r="S116" s="220"/>
      <c r="T116" s="218"/>
      <c r="U116" s="218"/>
      <c r="V116" s="218"/>
      <c r="W116" s="219"/>
      <c r="X116" s="219"/>
      <c r="Y116" s="220"/>
      <c r="Z116" s="221"/>
      <c r="AA116" s="221"/>
      <c r="AB116" s="220"/>
      <c r="AC116" s="221"/>
      <c r="AD116" s="221"/>
      <c r="AE116" s="220"/>
      <c r="AF116" s="219"/>
      <c r="AG116" s="219"/>
      <c r="AH116" s="220"/>
      <c r="AI116" s="220"/>
      <c r="AJ116" s="220"/>
      <c r="AK116" s="220"/>
      <c r="AL116" s="220"/>
      <c r="AM116" s="220"/>
      <c r="AN116" s="220"/>
      <c r="AO116" s="220"/>
      <c r="AP116" s="234"/>
      <c r="AQ116" s="223"/>
    </row>
    <row r="117" hidden="1" outlineLevel="1">
      <c r="A117" s="216" t="str">
        <f t="shared" si="481"/>
        <v/>
      </c>
      <c r="B117" s="233"/>
      <c r="C117" s="233"/>
      <c r="D117" s="233"/>
      <c r="E117" s="235" t="s">
        <v>480</v>
      </c>
      <c r="F117" s="219"/>
      <c r="G117" s="219"/>
      <c r="H117" s="219"/>
      <c r="I117" s="220"/>
      <c r="J117" s="227"/>
      <c r="K117" s="227">
        <f t="shared" si="482"/>
        <v>0</v>
      </c>
      <c r="L117" s="227">
        <f>SUMIFS(ES_F!$F$16:$F118,ES_F!$E$16:$E118,$E117,ES_F!$C$16:$C118,L$1)</f>
        <v>0</v>
      </c>
      <c r="M117" s="227">
        <f>SUMIFS(ES_F!$F$16:$F118,ES_F!$E$16:$E118,$E117,ES_F!$C$16:$C118,M$1)</f>
        <v>0</v>
      </c>
      <c r="N117" s="227">
        <f>SUMIFS(ES_F!$F$16:$F118,ES_F!$E$16:$E118,$E117,ES_F!$C$16:$C118,N$1)</f>
        <v>0</v>
      </c>
      <c r="O117" s="225">
        <v>1.0</v>
      </c>
      <c r="P117" s="225">
        <v>0.0</v>
      </c>
      <c r="Q117" s="225">
        <v>0.0</v>
      </c>
      <c r="R117" s="225">
        <v>1.0</v>
      </c>
      <c r="S117" s="220"/>
      <c r="T117" s="218"/>
      <c r="U117" s="218"/>
      <c r="V117" s="218"/>
      <c r="W117" s="219"/>
      <c r="X117" s="219"/>
      <c r="Y117" s="220"/>
      <c r="Z117" s="221"/>
      <c r="AA117" s="221"/>
      <c r="AB117" s="220"/>
      <c r="AC117" s="221"/>
      <c r="AD117" s="221"/>
      <c r="AE117" s="220"/>
      <c r="AF117" s="219"/>
      <c r="AG117" s="219"/>
      <c r="AH117" s="220"/>
      <c r="AI117" s="220"/>
      <c r="AJ117" s="220"/>
      <c r="AK117" s="220"/>
      <c r="AL117" s="220"/>
      <c r="AM117" s="220"/>
      <c r="AN117" s="220"/>
      <c r="AO117" s="220"/>
      <c r="AP117" s="234"/>
      <c r="AQ117" s="223"/>
    </row>
    <row r="118" outlineLevel="1">
      <c r="A118" s="12" t="s">
        <v>286</v>
      </c>
      <c r="B118" s="233"/>
      <c r="C118" s="233"/>
      <c r="D118" s="233"/>
      <c r="E118" s="235"/>
      <c r="F118" s="219"/>
      <c r="G118" s="219"/>
      <c r="H118" s="219"/>
      <c r="I118" s="220"/>
      <c r="J118" s="227"/>
      <c r="K118" s="12">
        <f t="shared" ref="K118:N118" si="486">SUMIFS(K3:K110,$A$3:$A$110,"бренд")</f>
        <v>19</v>
      </c>
      <c r="L118" s="12">
        <f t="shared" si="486"/>
        <v>5</v>
      </c>
      <c r="M118" s="12">
        <f t="shared" si="486"/>
        <v>9</v>
      </c>
      <c r="N118" s="12">
        <f t="shared" si="486"/>
        <v>5</v>
      </c>
      <c r="O118" s="225"/>
      <c r="P118" s="225"/>
      <c r="Q118" s="225"/>
      <c r="R118" s="225"/>
      <c r="S118" s="220"/>
      <c r="T118" s="218"/>
      <c r="U118" s="218"/>
      <c r="V118" s="218"/>
      <c r="W118" s="219"/>
      <c r="X118" s="219"/>
      <c r="Y118" s="220"/>
      <c r="Z118" s="221"/>
      <c r="AA118" s="221"/>
      <c r="AB118" s="220"/>
      <c r="AC118" s="221"/>
      <c r="AD118" s="221"/>
      <c r="AE118" s="220"/>
      <c r="AF118" s="219"/>
      <c r="AG118" s="219"/>
      <c r="AH118" s="220"/>
      <c r="AI118" s="220"/>
      <c r="AJ118" s="220"/>
      <c r="AK118" s="220"/>
      <c r="AL118" s="220"/>
      <c r="AM118" s="220"/>
      <c r="AN118" s="220"/>
      <c r="AO118" s="220"/>
      <c r="AP118" s="234"/>
      <c r="AQ118" s="223"/>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outlineLevelCol="1" outlineLevelRow="1"/>
  <cols>
    <col collapsed="1" customWidth="1" min="1" max="1" width="26.13"/>
    <col customWidth="1" hidden="1" min="2" max="2" width="14.75" outlineLevel="1"/>
    <col hidden="1" min="3" max="3" width="12.63" outlineLevel="1"/>
    <col customWidth="1" hidden="1" min="4" max="4" width="13.88" outlineLevel="1"/>
    <col customWidth="1" hidden="1" min="5" max="5" width="26.13" outlineLevel="1"/>
    <col collapsed="1" min="6" max="6" width="12.63"/>
    <col hidden="1" min="7" max="7" width="12.63" outlineLevel="1"/>
    <col collapsed="1" min="9" max="9" width="12.63"/>
    <col hidden="1" min="10" max="10" width="12.63" outlineLevel="1"/>
    <col min="12" max="14" width="12.63" outlineLevel="1"/>
    <col collapsed="1" min="15" max="15" width="12.63"/>
    <col hidden="1" min="16" max="18" width="12.63" outlineLevel="1"/>
    <col collapsed="1" min="19" max="19" width="12.63"/>
    <col hidden="1" min="20" max="22" width="12.63" outlineLevel="1"/>
    <col collapsed="1" min="25" max="25" width="12.63"/>
    <col hidden="1" min="26" max="41" width="12.63" outlineLevel="1"/>
    <col customWidth="1" min="42" max="42" width="95.0"/>
    <col customWidth="1" min="43" max="43" width="37.5"/>
  </cols>
  <sheetData>
    <row r="1">
      <c r="A1" s="236"/>
      <c r="B1" s="237" t="s">
        <v>0</v>
      </c>
      <c r="C1" s="237" t="s">
        <v>1</v>
      </c>
      <c r="D1" s="237" t="s">
        <v>2</v>
      </c>
      <c r="E1" s="238" t="s">
        <v>3</v>
      </c>
      <c r="F1" s="238" t="s">
        <v>4</v>
      </c>
      <c r="G1" s="239" t="s">
        <v>5</v>
      </c>
      <c r="H1" s="240" t="s">
        <v>287</v>
      </c>
      <c r="I1" s="238" t="s">
        <v>288</v>
      </c>
      <c r="J1" s="239" t="s">
        <v>6</v>
      </c>
      <c r="K1" s="238" t="s">
        <v>7</v>
      </c>
      <c r="L1" s="241" t="s">
        <v>8</v>
      </c>
      <c r="M1" s="241" t="s">
        <v>9</v>
      </c>
      <c r="N1" s="241" t="s">
        <v>10</v>
      </c>
      <c r="O1" s="240" t="s">
        <v>289</v>
      </c>
      <c r="P1" s="242" t="s">
        <v>8</v>
      </c>
      <c r="Q1" s="242" t="s">
        <v>9</v>
      </c>
      <c r="R1" s="242" t="s">
        <v>10</v>
      </c>
      <c r="S1" s="238" t="s">
        <v>288</v>
      </c>
      <c r="T1" s="241" t="s">
        <v>8</v>
      </c>
      <c r="U1" s="241" t="s">
        <v>9</v>
      </c>
      <c r="V1" s="241" t="s">
        <v>10</v>
      </c>
      <c r="W1" s="243" t="s">
        <v>290</v>
      </c>
      <c r="X1" s="244" t="s">
        <v>291</v>
      </c>
      <c r="Y1" s="238" t="s">
        <v>288</v>
      </c>
      <c r="Z1" s="245" t="s">
        <v>11</v>
      </c>
      <c r="AA1" s="245" t="s">
        <v>292</v>
      </c>
      <c r="AB1" s="238" t="s">
        <v>288</v>
      </c>
      <c r="AC1" s="245" t="s">
        <v>12</v>
      </c>
      <c r="AD1" s="245" t="s">
        <v>293</v>
      </c>
      <c r="AE1" s="238" t="s">
        <v>288</v>
      </c>
      <c r="AF1" s="238" t="s">
        <v>13</v>
      </c>
      <c r="AG1" s="238" t="s">
        <v>294</v>
      </c>
      <c r="AH1" s="238" t="s">
        <v>288</v>
      </c>
      <c r="AI1" s="238" t="s">
        <v>288</v>
      </c>
      <c r="AJ1" s="246" t="s">
        <v>14</v>
      </c>
      <c r="AK1" s="238" t="s">
        <v>295</v>
      </c>
      <c r="AL1" s="238" t="s">
        <v>288</v>
      </c>
      <c r="AM1" s="238" t="s">
        <v>15</v>
      </c>
      <c r="AN1" s="238" t="s">
        <v>296</v>
      </c>
      <c r="AO1" s="238" t="s">
        <v>288</v>
      </c>
      <c r="AP1" s="238" t="s">
        <v>297</v>
      </c>
      <c r="AQ1" s="238" t="s">
        <v>298</v>
      </c>
    </row>
    <row r="2">
      <c r="A2" s="238" t="s">
        <v>16</v>
      </c>
      <c r="B2" s="247">
        <v>0.8573</v>
      </c>
      <c r="C2" s="247">
        <v>0.8736</v>
      </c>
      <c r="D2" s="248"/>
      <c r="E2" s="249"/>
      <c r="F2" s="250">
        <f>SUMIFS(F4:F105,$B4:$B105,"Total")</f>
        <v>3165.263049</v>
      </c>
      <c r="G2" s="250">
        <f>'Итог'!F71</f>
        <v>3165.263049</v>
      </c>
      <c r="H2" s="251">
        <f>SUMIFS(H4:H105,$B4:$B105,"Total")+SUM(H100:H104)</f>
        <v>2984.287019</v>
      </c>
      <c r="I2" s="252">
        <f>IFERROR(F2/H2-1,"-")</f>
        <v>0.06064297062</v>
      </c>
      <c r="J2" s="249">
        <f>'Итог'!I71-K97</f>
        <v>3216</v>
      </c>
      <c r="K2" s="249">
        <f t="shared" ref="K2:N2" si="1">SUMIFS(K4:K105,$B4:$B105,"Total")+SUM(K100:K104)</f>
        <v>3225</v>
      </c>
      <c r="L2" s="249">
        <f t="shared" si="1"/>
        <v>225</v>
      </c>
      <c r="M2" s="249">
        <f t="shared" si="1"/>
        <v>2316</v>
      </c>
      <c r="N2" s="249">
        <f t="shared" si="1"/>
        <v>598</v>
      </c>
      <c r="O2" s="249">
        <v>3506.0</v>
      </c>
      <c r="P2" s="249">
        <v>264.0</v>
      </c>
      <c r="Q2" s="249">
        <v>2417.0</v>
      </c>
      <c r="R2" s="249">
        <v>815.0</v>
      </c>
      <c r="S2" s="252">
        <f>iferror(K2/O2-1,"-")</f>
        <v>-0.08014831717</v>
      </c>
      <c r="T2" s="253"/>
      <c r="U2" s="253"/>
      <c r="V2" s="253"/>
      <c r="W2" s="254">
        <f>IFERROR(F2/K2,"-")</f>
        <v>0.9814769144</v>
      </c>
      <c r="X2" s="254">
        <f>IFERROR(H2/O2,"-")</f>
        <v>0.8511942439</v>
      </c>
      <c r="Y2" s="252">
        <f>IFERROR(W2/X2-1,"-")</f>
        <v>0.1530586837</v>
      </c>
      <c r="Z2" s="255">
        <f t="shared" ref="Z2:AA2" si="2">SUMIFS(Z4:Z105,$B4:$B105,"Total")+SUM(Z100:Z104)</f>
        <v>2288079.69</v>
      </c>
      <c r="AA2" s="255">
        <f t="shared" si="2"/>
        <v>2576880.056</v>
      </c>
      <c r="AB2" s="252">
        <f>IFERROR(Z2/AA2-1,"-")</f>
        <v>-0.1120736547</v>
      </c>
      <c r="AC2" s="255">
        <f t="shared" ref="AC2:AD2" si="3">SUMIFS(AC4:AC105,$B4:$B105,"Total")+SUM(AC100:AC104)</f>
        <v>221063.378</v>
      </c>
      <c r="AD2" s="255">
        <f t="shared" si="3"/>
        <v>213968.3632</v>
      </c>
      <c r="AE2" s="252">
        <f>IFERROR(AC2/AD2-1,"-")</f>
        <v>0.03315917687</v>
      </c>
      <c r="AF2" s="254">
        <f t="shared" ref="AF2:AF17" si="6">iferror(F2/Z2*1000,"-")</f>
        <v>1.383370983</v>
      </c>
      <c r="AG2" s="254">
        <f t="shared" ref="AG2:AG17" si="7">iferror(H2/AA2*1000,"-")</f>
        <v>1.158100864</v>
      </c>
      <c r="AH2" s="252">
        <f>IFERROR(AF2/AG2-1,"-")</f>
        <v>0.1945168383</v>
      </c>
      <c r="AI2" s="252">
        <f>IFERROR(AC2/AD2-1,"-")</f>
        <v>0.03315917687</v>
      </c>
      <c r="AJ2" s="252">
        <f t="shared" ref="AJ2:AK2" si="4">iferror(AC2/Z2,"-")</f>
        <v>0.0966152442</v>
      </c>
      <c r="AK2" s="252">
        <f t="shared" si="4"/>
        <v>0.08303388539</v>
      </c>
      <c r="AL2" s="252">
        <f>IFERROR(AJ2/AK2-1,"-")</f>
        <v>0.1635640528</v>
      </c>
      <c r="AM2" s="252">
        <f t="shared" ref="AM2:AN2" si="5">iferror(K2/AC2,"-")</f>
        <v>0.01458857649</v>
      </c>
      <c r="AN2" s="252">
        <f t="shared" si="5"/>
        <v>0.001051557327</v>
      </c>
      <c r="AO2" s="252">
        <f>IFERROR(AM2/AN2-1,"-")</f>
        <v>12.87330593</v>
      </c>
      <c r="AP2" s="253"/>
      <c r="AQ2" s="253"/>
    </row>
    <row r="3">
      <c r="A3" s="96"/>
      <c r="B3" s="16"/>
      <c r="C3" s="16"/>
      <c r="D3" s="16"/>
      <c r="E3" s="16"/>
      <c r="F3" s="16"/>
      <c r="G3" s="16"/>
      <c r="H3" s="16"/>
      <c r="I3" s="19"/>
      <c r="J3" s="16"/>
      <c r="K3" s="16"/>
      <c r="L3" s="16"/>
      <c r="M3" s="16"/>
      <c r="N3" s="16"/>
      <c r="O3" s="16"/>
      <c r="P3" s="16"/>
      <c r="Q3" s="16"/>
      <c r="R3" s="16"/>
      <c r="S3" s="19"/>
      <c r="T3" s="16"/>
      <c r="U3" s="16"/>
      <c r="V3" s="16"/>
      <c r="W3" s="18"/>
      <c r="X3" s="18"/>
      <c r="Y3" s="19"/>
      <c r="Z3" s="17"/>
      <c r="AA3" s="17"/>
      <c r="AB3" s="19"/>
      <c r="AC3" s="17"/>
      <c r="AD3" s="17"/>
      <c r="AE3" s="19"/>
      <c r="AF3" s="18" t="str">
        <f t="shared" si="6"/>
        <v>-</v>
      </c>
      <c r="AG3" s="18" t="str">
        <f t="shared" si="7"/>
        <v>-</v>
      </c>
      <c r="AH3" s="19"/>
      <c r="AI3" s="19"/>
      <c r="AJ3" s="19" t="str">
        <f t="shared" ref="AJ3:AK3" si="8">iferror(AC3/Z3,"-")</f>
        <v>-</v>
      </c>
      <c r="AK3" s="19" t="str">
        <f t="shared" si="8"/>
        <v>-</v>
      </c>
      <c r="AL3" s="19"/>
      <c r="AM3" s="19" t="str">
        <f t="shared" ref="AM3:AN3" si="9">iferror(K3/AC3,"-")</f>
        <v>-</v>
      </c>
      <c r="AN3" s="19" t="str">
        <f t="shared" si="9"/>
        <v>-</v>
      </c>
      <c r="AO3" s="19"/>
      <c r="AP3" s="16"/>
      <c r="AQ3" s="16"/>
    </row>
    <row r="4">
      <c r="A4" s="256" t="s">
        <v>481</v>
      </c>
      <c r="B4" s="257" t="s">
        <v>18</v>
      </c>
      <c r="C4" s="258"/>
      <c r="D4" s="258"/>
      <c r="E4" s="259"/>
      <c r="F4" s="260">
        <f t="shared" ref="F4:H4" si="10">SUM(F5:F30)</f>
        <v>628.495203</v>
      </c>
      <c r="G4" s="259">
        <f t="shared" si="10"/>
        <v>0</v>
      </c>
      <c r="H4" s="260">
        <f t="shared" si="10"/>
        <v>509.133324</v>
      </c>
      <c r="I4" s="261">
        <f t="shared" ref="I4:I17" si="16">IFERROR(F4/H4-1,"-")</f>
        <v>0.2344413013</v>
      </c>
      <c r="J4" s="262">
        <f>'Итог'!I72</f>
        <v>110</v>
      </c>
      <c r="K4" s="259">
        <f t="shared" ref="K4:N4" si="11">SUM(K5:K25)</f>
        <v>110</v>
      </c>
      <c r="L4" s="259">
        <f t="shared" si="11"/>
        <v>14</v>
      </c>
      <c r="M4" s="259">
        <f t="shared" si="11"/>
        <v>73</v>
      </c>
      <c r="N4" s="259">
        <f t="shared" si="11"/>
        <v>23</v>
      </c>
      <c r="O4" s="259">
        <v>121.0</v>
      </c>
      <c r="P4" s="259">
        <v>19.0</v>
      </c>
      <c r="Q4" s="259">
        <v>93.0</v>
      </c>
      <c r="R4" s="259">
        <v>9.0</v>
      </c>
      <c r="S4" s="261">
        <f t="shared" ref="S4:S17" si="17">iferror(K4/O4-1,"-")</f>
        <v>-0.09090909091</v>
      </c>
      <c r="T4" s="259"/>
      <c r="U4" s="259"/>
      <c r="V4" s="259"/>
      <c r="W4" s="263">
        <f t="shared" ref="W4:W17" si="18">IFERROR(F4/K4,"-")</f>
        <v>5.713592755</v>
      </c>
      <c r="X4" s="263">
        <f t="shared" ref="X4:X17" si="19">IFERROR(H4/O4,"-")</f>
        <v>4.207713421</v>
      </c>
      <c r="Y4" s="261">
        <f t="shared" ref="Y4:Y17" si="20">IFERROR(W4/X4-1,"-")</f>
        <v>0.3578854314</v>
      </c>
      <c r="Z4" s="264">
        <f t="shared" ref="Z4:AA4" si="12">sum(Z5:Z17)</f>
        <v>112398.8884</v>
      </c>
      <c r="AA4" s="264">
        <f t="shared" si="12"/>
        <v>106264.9069</v>
      </c>
      <c r="AB4" s="261">
        <f t="shared" ref="AB4:AB17" si="21">IFERROR(Z4/AA4-1,"-")</f>
        <v>0.05772349197</v>
      </c>
      <c r="AC4" s="264">
        <f t="shared" ref="AC4:AD4" si="13">sum(AC5:AC17)</f>
        <v>8398.1108</v>
      </c>
      <c r="AD4" s="264">
        <f t="shared" si="13"/>
        <v>10330.465</v>
      </c>
      <c r="AE4" s="261">
        <f t="shared" ref="AE4:AE17" si="22">IFERROR(AC4/AD4-1,"-")</f>
        <v>-0.1870539419</v>
      </c>
      <c r="AF4" s="263">
        <f t="shared" si="6"/>
        <v>5.591649632</v>
      </c>
      <c r="AG4" s="263">
        <f t="shared" si="7"/>
        <v>4.791170847</v>
      </c>
      <c r="AH4" s="261">
        <f t="shared" ref="AH4:AH17" si="23">IFERROR(AF4/AG4-1,"-")</f>
        <v>0.1670737302</v>
      </c>
      <c r="AI4" s="261">
        <f t="shared" ref="AI4:AI17" si="24">IFERROR(AC4/AD4-1,"-")</f>
        <v>-0.1870539419</v>
      </c>
      <c r="AJ4" s="261">
        <f t="shared" ref="AJ4:AK4" si="14">iferror(AC4/Z4,"-")</f>
        <v>0.07471702718</v>
      </c>
      <c r="AK4" s="261">
        <f t="shared" si="14"/>
        <v>0.0972142667</v>
      </c>
      <c r="AL4" s="261">
        <f t="shared" ref="AL4:AL17" si="26">IFERROR(AJ4/AK4-1,"-")</f>
        <v>-0.2314191145</v>
      </c>
      <c r="AM4" s="261">
        <f t="shared" ref="AM4:AN4" si="15">iferror(K4/AC4,"-")</f>
        <v>0.01309818394</v>
      </c>
      <c r="AN4" s="261">
        <f t="shared" si="15"/>
        <v>0.001355214891</v>
      </c>
      <c r="AO4" s="261">
        <f t="shared" ref="AO4:AO17" si="28">IFERROR(AM4/AN4-1,"-")</f>
        <v>8.665023625</v>
      </c>
      <c r="AP4" s="265" t="s">
        <v>482</v>
      </c>
      <c r="AQ4" s="259"/>
    </row>
    <row r="5" collapsed="1">
      <c r="A5" s="266" t="str">
        <f t="shared" ref="A5:A15" si="29">D5</f>
        <v>DE-Agroline-rem</v>
      </c>
      <c r="B5" s="41" t="s">
        <v>483</v>
      </c>
      <c r="C5" s="41" t="s">
        <v>484</v>
      </c>
      <c r="D5" s="41" t="s">
        <v>484</v>
      </c>
      <c r="E5" s="30" t="s">
        <v>485</v>
      </c>
      <c r="F5" s="32">
        <f>SUMIFS(SPEND!N:N,SPEND!$B:$B,$B5,SPEND!$C:$C,$C5,SPEND!$D:$D,$D5)*$B$2</f>
        <v>53.135454</v>
      </c>
      <c r="G5" s="16"/>
      <c r="H5" s="32">
        <f>SUMIFS(SPEND!O:O,SPEND!$B:$B,$B5,SPEND!$C:$C,$C5,SPEND!$D:$D,$D5)*$B$2</f>
        <v>40.798907</v>
      </c>
      <c r="I5" s="19">
        <f t="shared" si="16"/>
        <v>0.3023744484</v>
      </c>
      <c r="J5" s="16"/>
      <c r="K5" s="16">
        <f t="shared" ref="K5:K17" si="30">sum(L5:N5)</f>
        <v>20</v>
      </c>
      <c r="L5" s="16">
        <f>SUMIFS(DE_ag!$F$16:$F105,DE_ag!$E$16:$E105,$E5,DE_ag!$C$16:$C105,L$1)</f>
        <v>0</v>
      </c>
      <c r="M5" s="16">
        <f>SUMIFS(DE_ag!$F$16:$F105,DE_ag!$E$16:$E105,$E5,DE_ag!$C$16:$C105,M$1)</f>
        <v>18</v>
      </c>
      <c r="N5" s="16">
        <f>SUMIFS(DE_ag!$F$16:$F105,DE_ag!$E$16:$E105,$E5,DE_ag!$C$16:$C105,N$1)</f>
        <v>2</v>
      </c>
      <c r="O5" s="16">
        <v>21.0</v>
      </c>
      <c r="P5" s="16">
        <v>6.0</v>
      </c>
      <c r="Q5" s="16">
        <v>14.0</v>
      </c>
      <c r="R5" s="16">
        <v>1.0</v>
      </c>
      <c r="S5" s="19">
        <f t="shared" si="17"/>
        <v>-0.04761904762</v>
      </c>
      <c r="T5" s="16"/>
      <c r="U5" s="16"/>
      <c r="V5" s="16"/>
      <c r="W5" s="18">
        <f t="shared" si="18"/>
        <v>2.6567727</v>
      </c>
      <c r="X5" s="18">
        <f t="shared" si="19"/>
        <v>1.942805095</v>
      </c>
      <c r="Y5" s="19">
        <f t="shared" si="20"/>
        <v>0.3674931708</v>
      </c>
      <c r="Z5" s="17">
        <f>SUMIFS(SPEND!I:I,SPEND!$B:$B,$B5,SPEND!$C:$C,$C5,SPEND!$D:$D,$D5)*$B$2</f>
        <v>8981.9321</v>
      </c>
      <c r="AA5" s="17">
        <f>SUMIFS(SPEND!J:J,SPEND!$B:$B,$B5,SPEND!$C:$C,$C5,SPEND!$D:$D,$D5)*$B$2</f>
        <v>5917.9419</v>
      </c>
      <c r="AB5" s="19">
        <f t="shared" si="21"/>
        <v>0.5177459076</v>
      </c>
      <c r="AC5" s="17">
        <f>SUMIFS(SPEND!AD:AD,SPEND!$B:$B,$B5,SPEND!$C:$C,$C5,SPEND!$D:$D,$D5)*$B$2</f>
        <v>1199.3627</v>
      </c>
      <c r="AD5" s="17">
        <f>SUMIFS(SPEND!AE:AE,SPEND!$B:$B,$B5,SPEND!$C:$C,$C5,SPEND!$D:$D,$D5)*$B$2</f>
        <v>727.8477</v>
      </c>
      <c r="AE5" s="19">
        <f t="shared" si="22"/>
        <v>0.6478209658</v>
      </c>
      <c r="AF5" s="18">
        <f t="shared" si="6"/>
        <v>5.915815596</v>
      </c>
      <c r="AG5" s="18">
        <f t="shared" si="7"/>
        <v>6.894104013</v>
      </c>
      <c r="AH5" s="19">
        <f t="shared" si="23"/>
        <v>-0.1419021841</v>
      </c>
      <c r="AI5" s="19">
        <f t="shared" si="24"/>
        <v>0.6478209658</v>
      </c>
      <c r="AJ5" s="19">
        <f t="shared" ref="AJ5:AK5" si="25">iferror(AC5/Z5,"-")</f>
        <v>0.1335305908</v>
      </c>
      <c r="AK5" s="19">
        <f t="shared" si="25"/>
        <v>0.1229900043</v>
      </c>
      <c r="AL5" s="19">
        <f t="shared" si="26"/>
        <v>0.08570278965</v>
      </c>
      <c r="AM5" s="19">
        <f t="shared" ref="AM5:AN5" si="27">iferror(K5/AC5,"-")</f>
        <v>0.01667552276</v>
      </c>
      <c r="AN5" s="19">
        <f t="shared" si="27"/>
        <v>0</v>
      </c>
      <c r="AO5" s="19" t="str">
        <f t="shared" si="28"/>
        <v>-</v>
      </c>
      <c r="AP5" s="16"/>
      <c r="AQ5" s="16"/>
    </row>
    <row r="6" hidden="1" outlineLevel="1">
      <c r="A6" s="267" t="str">
        <f t="shared" si="29"/>
        <v>DE-Agroline-почвообрабатывающая техника</v>
      </c>
      <c r="B6" s="41" t="s">
        <v>483</v>
      </c>
      <c r="C6" s="41" t="s">
        <v>486</v>
      </c>
      <c r="D6" s="41" t="s">
        <v>487</v>
      </c>
      <c r="E6" s="30" t="s">
        <v>488</v>
      </c>
      <c r="F6" s="32">
        <f>SUMIFS(SPEND!N:N,SPEND!$B:$B,$B6,SPEND!$C:$C,$C6,SPEND!$D:$D,$D6)*$B$2</f>
        <v>0</v>
      </c>
      <c r="G6" s="16"/>
      <c r="H6" s="32">
        <f>SUMIFS(SPEND!O:O,SPEND!$B:$B,$B6,SPEND!$C:$C,$C6,SPEND!$D:$D,$D6)*$B$2</f>
        <v>25.504675</v>
      </c>
      <c r="I6" s="19">
        <f t="shared" si="16"/>
        <v>-1</v>
      </c>
      <c r="J6" s="16"/>
      <c r="K6" s="16">
        <f t="shared" si="30"/>
        <v>0</v>
      </c>
      <c r="L6" s="16">
        <f>SUMIFS(DE_ag!$F$16:$F105,DE_ag!$E$16:$E105,$E6,DE_ag!$C$16:$C105,L$1)</f>
        <v>0</v>
      </c>
      <c r="M6" s="16">
        <f>SUMIFS(DE_ag!$F$16:$F105,DE_ag!$E$16:$E105,$E6,DE_ag!$C$16:$C105,M$1)</f>
        <v>0</v>
      </c>
      <c r="N6" s="16">
        <f>SUMIFS(DE_ag!$F$16:$F105,DE_ag!$E$16:$E105,$E6,DE_ag!$C$16:$C105,N$1)</f>
        <v>0</v>
      </c>
      <c r="O6" s="16">
        <v>0.0</v>
      </c>
      <c r="P6" s="16">
        <v>0.0</v>
      </c>
      <c r="Q6" s="16">
        <v>0.0</v>
      </c>
      <c r="R6" s="16">
        <v>0.0</v>
      </c>
      <c r="S6" s="19" t="str">
        <f t="shared" si="17"/>
        <v>-</v>
      </c>
      <c r="T6" s="16"/>
      <c r="U6" s="16"/>
      <c r="V6" s="16"/>
      <c r="W6" s="18" t="str">
        <f t="shared" si="18"/>
        <v>-</v>
      </c>
      <c r="X6" s="18" t="str">
        <f t="shared" si="19"/>
        <v>-</v>
      </c>
      <c r="Y6" s="19" t="str">
        <f t="shared" si="20"/>
        <v>-</v>
      </c>
      <c r="Z6" s="17">
        <f>SUMIFS(SPEND!I:I,SPEND!$B:$B,$B6,SPEND!$C:$C,$C6,SPEND!$D:$D,$D6)*$B$2</f>
        <v>0</v>
      </c>
      <c r="AA6" s="17">
        <f>SUMIFS(SPEND!J:J,SPEND!$B:$B,$B6,SPEND!$C:$C,$C6,SPEND!$D:$D,$D6)*$B$2</f>
        <v>4085.8918</v>
      </c>
      <c r="AB6" s="19">
        <f t="shared" si="21"/>
        <v>-1</v>
      </c>
      <c r="AC6" s="17">
        <f>SUMIFS(SPEND!AD:AD,SPEND!$B:$B,$B6,SPEND!$C:$C,$C6,SPEND!$D:$D,$D6)*$B$2</f>
        <v>0</v>
      </c>
      <c r="AD6" s="17">
        <f>SUMIFS(SPEND!AE:AE,SPEND!$B:$B,$B6,SPEND!$C:$C,$C6,SPEND!$D:$D,$D6)*$B$2</f>
        <v>181.7476</v>
      </c>
      <c r="AE6" s="19">
        <f t="shared" si="22"/>
        <v>-1</v>
      </c>
      <c r="AF6" s="18" t="str">
        <f t="shared" si="6"/>
        <v>-</v>
      </c>
      <c r="AG6" s="18">
        <f t="shared" si="7"/>
        <v>6.242131767</v>
      </c>
      <c r="AH6" s="19" t="str">
        <f t="shared" si="23"/>
        <v>-</v>
      </c>
      <c r="AI6" s="19">
        <f t="shared" si="24"/>
        <v>-1</v>
      </c>
      <c r="AJ6" s="19" t="str">
        <f t="shared" ref="AJ6:AK6" si="31">iferror(AC6/Z6,"-")</f>
        <v>-</v>
      </c>
      <c r="AK6" s="19">
        <f t="shared" si="31"/>
        <v>0.0444817457</v>
      </c>
      <c r="AL6" s="19" t="str">
        <f t="shared" si="26"/>
        <v>-</v>
      </c>
      <c r="AM6" s="19" t="str">
        <f t="shared" ref="AM6:AN6" si="32">iferror(K6/AC6,"-")</f>
        <v>-</v>
      </c>
      <c r="AN6" s="19">
        <f t="shared" si="32"/>
        <v>0</v>
      </c>
      <c r="AO6" s="19" t="str">
        <f t="shared" si="28"/>
        <v>-</v>
      </c>
      <c r="AP6" s="46" t="s">
        <v>365</v>
      </c>
      <c r="AQ6" s="16"/>
    </row>
    <row r="7" hidden="1" outlineLevel="1">
      <c r="A7" s="267" t="str">
        <f t="shared" si="29"/>
        <v>DE-Agroline-техника для внесения удобрений</v>
      </c>
      <c r="B7" s="41" t="s">
        <v>483</v>
      </c>
      <c r="C7" s="41" t="s">
        <v>486</v>
      </c>
      <c r="D7" s="41" t="s">
        <v>489</v>
      </c>
      <c r="E7" s="30" t="s">
        <v>490</v>
      </c>
      <c r="F7" s="32">
        <f>SUMIFS(SPEND!N:N,SPEND!$B:$B,$B7,SPEND!$C:$C,$C7,SPEND!$D:$D,$D7)*$B$2</f>
        <v>0</v>
      </c>
      <c r="G7" s="16"/>
      <c r="H7" s="32">
        <f>SUMIFS(SPEND!O:O,SPEND!$B:$B,$B7,SPEND!$C:$C,$C7,SPEND!$D:$D,$D7)*$B$2</f>
        <v>8.667303</v>
      </c>
      <c r="I7" s="19">
        <f t="shared" si="16"/>
        <v>-1</v>
      </c>
      <c r="J7" s="16"/>
      <c r="K7" s="16">
        <f t="shared" si="30"/>
        <v>0</v>
      </c>
      <c r="L7" s="16">
        <f>SUMIFS(DE_ag!$F$16:$F105,DE_ag!$E$16:$E105,$E7,DE_ag!$C$16:$C105,L$1)</f>
        <v>0</v>
      </c>
      <c r="M7" s="16">
        <f>SUMIFS(DE_ag!$F$16:$F105,DE_ag!$E$16:$E105,$E7,DE_ag!$C$16:$C105,M$1)</f>
        <v>0</v>
      </c>
      <c r="N7" s="16">
        <f>SUMIFS(DE_ag!$F$16:$F105,DE_ag!$E$16:$E105,$E7,DE_ag!$C$16:$C105,N$1)</f>
        <v>0</v>
      </c>
      <c r="O7" s="16">
        <v>0.0</v>
      </c>
      <c r="P7" s="16">
        <v>0.0</v>
      </c>
      <c r="Q7" s="16">
        <v>0.0</v>
      </c>
      <c r="R7" s="16">
        <v>0.0</v>
      </c>
      <c r="S7" s="19" t="str">
        <f t="shared" si="17"/>
        <v>-</v>
      </c>
      <c r="T7" s="16"/>
      <c r="U7" s="16"/>
      <c r="V7" s="16"/>
      <c r="W7" s="18" t="str">
        <f t="shared" si="18"/>
        <v>-</v>
      </c>
      <c r="X7" s="18" t="str">
        <f t="shared" si="19"/>
        <v>-</v>
      </c>
      <c r="Y7" s="19" t="str">
        <f t="shared" si="20"/>
        <v>-</v>
      </c>
      <c r="Z7" s="17">
        <f>SUMIFS(SPEND!I:I,SPEND!$B:$B,$B7,SPEND!$C:$C,$C7,SPEND!$D:$D,$D7)*$B$2</f>
        <v>0</v>
      </c>
      <c r="AA7" s="17">
        <f>SUMIFS(SPEND!J:J,SPEND!$B:$B,$B7,SPEND!$C:$C,$C7,SPEND!$D:$D,$D7)*$B$2</f>
        <v>1261.0883</v>
      </c>
      <c r="AB7" s="19">
        <f t="shared" si="21"/>
        <v>-1</v>
      </c>
      <c r="AC7" s="17">
        <f>SUMIFS(SPEND!AD:AD,SPEND!$B:$B,$B7,SPEND!$C:$C,$C7,SPEND!$D:$D,$D7)*$B$2</f>
        <v>0</v>
      </c>
      <c r="AD7" s="17">
        <f>SUMIFS(SPEND!AE:AE,SPEND!$B:$B,$B7,SPEND!$C:$C,$C7,SPEND!$D:$D,$D7)*$B$2</f>
        <v>68.584</v>
      </c>
      <c r="AE7" s="19">
        <f t="shared" si="22"/>
        <v>-1</v>
      </c>
      <c r="AF7" s="18" t="str">
        <f t="shared" si="6"/>
        <v>-</v>
      </c>
      <c r="AG7" s="18">
        <f t="shared" si="7"/>
        <v>6.872875595</v>
      </c>
      <c r="AH7" s="19" t="str">
        <f t="shared" si="23"/>
        <v>-</v>
      </c>
      <c r="AI7" s="19">
        <f t="shared" si="24"/>
        <v>-1</v>
      </c>
      <c r="AJ7" s="19" t="str">
        <f t="shared" ref="AJ7:AK7" si="33">iferror(AC7/Z7,"-")</f>
        <v>-</v>
      </c>
      <c r="AK7" s="19">
        <f t="shared" si="33"/>
        <v>0.05438477226</v>
      </c>
      <c r="AL7" s="19" t="str">
        <f t="shared" si="26"/>
        <v>-</v>
      </c>
      <c r="AM7" s="19" t="str">
        <f t="shared" ref="AM7:AN7" si="34">iferror(K7/AC7,"-")</f>
        <v>-</v>
      </c>
      <c r="AN7" s="19">
        <f t="shared" si="34"/>
        <v>0</v>
      </c>
      <c r="AO7" s="19" t="str">
        <f t="shared" si="28"/>
        <v>-</v>
      </c>
      <c r="AP7" s="46" t="s">
        <v>365</v>
      </c>
      <c r="AQ7" s="16"/>
    </row>
    <row r="8" hidden="1" outlineLevel="1">
      <c r="A8" s="267" t="str">
        <f t="shared" si="29"/>
        <v>DE-Agroline-техника для полива и орошения</v>
      </c>
      <c r="B8" s="41" t="s">
        <v>483</v>
      </c>
      <c r="C8" s="41" t="s">
        <v>486</v>
      </c>
      <c r="D8" s="41" t="s">
        <v>491</v>
      </c>
      <c r="E8" s="30" t="s">
        <v>492</v>
      </c>
      <c r="F8" s="32">
        <f>SUMIFS(SPEND!N:N,SPEND!$B:$B,$B8,SPEND!$C:$C,$C8,SPEND!$D:$D,$D8)*$B$2</f>
        <v>0</v>
      </c>
      <c r="G8" s="16"/>
      <c r="H8" s="32">
        <f>SUMIFS(SPEND!O:O,SPEND!$B:$B,$B8,SPEND!$C:$C,$C8,SPEND!$D:$D,$D8)*$B$2</f>
        <v>26.636311</v>
      </c>
      <c r="I8" s="19">
        <f t="shared" si="16"/>
        <v>-1</v>
      </c>
      <c r="J8" s="16"/>
      <c r="K8" s="16">
        <f t="shared" si="30"/>
        <v>0</v>
      </c>
      <c r="L8" s="16">
        <f>SUMIFS(DE_ag!$F$16:$F105,DE_ag!$E$16:$E105,$E8,DE_ag!$C$16:$C105,L$1)</f>
        <v>0</v>
      </c>
      <c r="M8" s="16">
        <f>SUMIFS(DE_ag!$F$16:$F105,DE_ag!$E$16:$E105,$E8,DE_ag!$C$16:$C105,M$1)</f>
        <v>0</v>
      </c>
      <c r="N8" s="16">
        <f>SUMIFS(DE_ag!$F$16:$F105,DE_ag!$E$16:$E105,$E8,DE_ag!$C$16:$C105,N$1)</f>
        <v>0</v>
      </c>
      <c r="O8" s="16">
        <v>1.0</v>
      </c>
      <c r="P8" s="16">
        <v>0.0</v>
      </c>
      <c r="Q8" s="16">
        <v>1.0</v>
      </c>
      <c r="R8" s="16">
        <v>0.0</v>
      </c>
      <c r="S8" s="19">
        <f t="shared" si="17"/>
        <v>-1</v>
      </c>
      <c r="T8" s="16"/>
      <c r="U8" s="16"/>
      <c r="V8" s="16"/>
      <c r="W8" s="18" t="str">
        <f t="shared" si="18"/>
        <v>-</v>
      </c>
      <c r="X8" s="18">
        <f t="shared" si="19"/>
        <v>26.636311</v>
      </c>
      <c r="Y8" s="19" t="str">
        <f t="shared" si="20"/>
        <v>-</v>
      </c>
      <c r="Z8" s="17">
        <f>SUMIFS(SPEND!I:I,SPEND!$B:$B,$B8,SPEND!$C:$C,$C8,SPEND!$D:$D,$D8)*$B$2</f>
        <v>0</v>
      </c>
      <c r="AA8" s="17">
        <f>SUMIFS(SPEND!J:J,SPEND!$B:$B,$B8,SPEND!$C:$C,$C8,SPEND!$D:$D,$D8)*$B$2</f>
        <v>4366.2289</v>
      </c>
      <c r="AB8" s="19">
        <f t="shared" si="21"/>
        <v>-1</v>
      </c>
      <c r="AC8" s="17">
        <f>SUMIFS(SPEND!AD:AD,SPEND!$B:$B,$B8,SPEND!$C:$C,$C8,SPEND!$D:$D,$D8)*$B$2</f>
        <v>0</v>
      </c>
      <c r="AD8" s="17">
        <f>SUMIFS(SPEND!AE:AE,SPEND!$B:$B,$B8,SPEND!$C:$C,$C8,SPEND!$D:$D,$D8)*$B$2</f>
        <v>263.1911</v>
      </c>
      <c r="AE8" s="19">
        <f t="shared" si="22"/>
        <v>-1</v>
      </c>
      <c r="AF8" s="18" t="str">
        <f t="shared" si="6"/>
        <v>-</v>
      </c>
      <c r="AG8" s="18">
        <f t="shared" si="7"/>
        <v>6.100530139</v>
      </c>
      <c r="AH8" s="19" t="str">
        <f t="shared" si="23"/>
        <v>-</v>
      </c>
      <c r="AI8" s="19">
        <f t="shared" si="24"/>
        <v>-1</v>
      </c>
      <c r="AJ8" s="19" t="str">
        <f t="shared" ref="AJ8:AK8" si="35">iferror(AC8/Z8,"-")</f>
        <v>-</v>
      </c>
      <c r="AK8" s="19">
        <f t="shared" si="35"/>
        <v>0.06027881406</v>
      </c>
      <c r="AL8" s="19" t="str">
        <f t="shared" si="26"/>
        <v>-</v>
      </c>
      <c r="AM8" s="19" t="str">
        <f t="shared" ref="AM8:AN8" si="36">iferror(K8/AC8,"-")</f>
        <v>-</v>
      </c>
      <c r="AN8" s="19">
        <f t="shared" si="36"/>
        <v>0</v>
      </c>
      <c r="AO8" s="19" t="str">
        <f t="shared" si="28"/>
        <v>-</v>
      </c>
      <c r="AP8" s="46" t="s">
        <v>365</v>
      </c>
      <c r="AQ8" s="16"/>
    </row>
    <row r="9" hidden="1" outlineLevel="1">
      <c r="A9" s="266" t="str">
        <f t="shared" si="29"/>
        <v>DE-Agroline-остальное</v>
      </c>
      <c r="B9" s="41" t="s">
        <v>483</v>
      </c>
      <c r="C9" s="41" t="s">
        <v>493</v>
      </c>
      <c r="D9" s="41" t="s">
        <v>493</v>
      </c>
      <c r="E9" s="30" t="s">
        <v>494</v>
      </c>
      <c r="F9" s="32">
        <f>SUMIFS(SPEND!N:N,SPEND!$B:$B,$B9,SPEND!$C:$C,$C9,SPEND!$D:$D,$D9)*$B$2</f>
        <v>73.950698</v>
      </c>
      <c r="G9" s="16"/>
      <c r="H9" s="32">
        <f>SUMIFS(SPEND!O:O,SPEND!$B:$B,$B9,SPEND!$C:$C,$C9,SPEND!$D:$D,$D9)*$B$2</f>
        <v>81.820712</v>
      </c>
      <c r="I9" s="19">
        <f t="shared" si="16"/>
        <v>-0.0961860855</v>
      </c>
      <c r="J9" s="16"/>
      <c r="K9" s="16">
        <f t="shared" si="30"/>
        <v>10</v>
      </c>
      <c r="L9" s="16">
        <f>SUMIFS(DE_ag!$F$16:$F105,DE_ag!$E$16:$E105,$E9,DE_ag!$C$16:$C105,L$1)</f>
        <v>2</v>
      </c>
      <c r="M9" s="16">
        <f>SUMIFS(DE_ag!$F$16:$F105,DE_ag!$E$16:$E105,$E9,DE_ag!$C$16:$C105,M$1)</f>
        <v>3</v>
      </c>
      <c r="N9" s="16">
        <f>SUMIFS(DE_ag!$F$16:$F105,DE_ag!$E$16:$E105,$E9,DE_ag!$C$16:$C105,N$1)</f>
        <v>5</v>
      </c>
      <c r="O9" s="16">
        <v>11.0</v>
      </c>
      <c r="P9" s="16">
        <v>0.0</v>
      </c>
      <c r="Q9" s="16">
        <v>10.0</v>
      </c>
      <c r="R9" s="16">
        <v>1.0</v>
      </c>
      <c r="S9" s="19">
        <f t="shared" si="17"/>
        <v>-0.09090909091</v>
      </c>
      <c r="T9" s="16"/>
      <c r="U9" s="16"/>
      <c r="V9" s="16"/>
      <c r="W9" s="18">
        <f t="shared" si="18"/>
        <v>7.3950698</v>
      </c>
      <c r="X9" s="18">
        <f t="shared" si="19"/>
        <v>7.438246545</v>
      </c>
      <c r="Y9" s="19">
        <f t="shared" si="20"/>
        <v>-0.005804694049</v>
      </c>
      <c r="Z9" s="17">
        <f>SUMIFS(SPEND!I:I,SPEND!$B:$B,$B9,SPEND!$C:$C,$C9,SPEND!$D:$D,$D9)*$B$2</f>
        <v>16060.6582</v>
      </c>
      <c r="AA9" s="17">
        <f>SUMIFS(SPEND!J:J,SPEND!$B:$B,$B9,SPEND!$C:$C,$C9,SPEND!$D:$D,$D9)*$B$2</f>
        <v>17494.9211</v>
      </c>
      <c r="AB9" s="19">
        <f t="shared" si="21"/>
        <v>-0.08198167296</v>
      </c>
      <c r="AC9" s="17">
        <f>SUMIFS(SPEND!AD:AD,SPEND!$B:$B,$B9,SPEND!$C:$C,$C9,SPEND!$D:$D,$D9)*$B$2</f>
        <v>1060.4801</v>
      </c>
      <c r="AD9" s="17">
        <f>SUMIFS(SPEND!AE:AE,SPEND!$B:$B,$B9,SPEND!$C:$C,$C9,SPEND!$D:$D,$D9)*$B$2</f>
        <v>1450.5516</v>
      </c>
      <c r="AE9" s="19">
        <f t="shared" si="22"/>
        <v>-0.2689125296</v>
      </c>
      <c r="AF9" s="18">
        <f t="shared" si="6"/>
        <v>4.604462475</v>
      </c>
      <c r="AG9" s="18">
        <f t="shared" si="7"/>
        <v>4.676826579</v>
      </c>
      <c r="AH9" s="19">
        <f t="shared" si="23"/>
        <v>-0.01547290738</v>
      </c>
      <c r="AI9" s="19">
        <f t="shared" si="24"/>
        <v>-0.2689125296</v>
      </c>
      <c r="AJ9" s="19">
        <f t="shared" ref="AJ9:AK9" si="37">iferror(AC9/Z9,"-")</f>
        <v>0.06602967866</v>
      </c>
      <c r="AK9" s="19">
        <f t="shared" si="37"/>
        <v>0.08291272603</v>
      </c>
      <c r="AL9" s="19">
        <f t="shared" si="26"/>
        <v>-0.2036243189</v>
      </c>
      <c r="AM9" s="19">
        <f t="shared" ref="AM9:AN9" si="38">iferror(K9/AC9,"-")</f>
        <v>0.009429691326</v>
      </c>
      <c r="AN9" s="19">
        <f t="shared" si="38"/>
        <v>0.001378785836</v>
      </c>
      <c r="AO9" s="19">
        <f t="shared" si="28"/>
        <v>5.83912692</v>
      </c>
      <c r="AP9" s="16"/>
      <c r="AQ9" s="16"/>
    </row>
    <row r="10" hidden="1" outlineLevel="1">
      <c r="A10" s="266" t="str">
        <f t="shared" si="29"/>
        <v>DE-Agroline-тракторы колесные</v>
      </c>
      <c r="B10" s="41" t="s">
        <v>483</v>
      </c>
      <c r="C10" s="41" t="s">
        <v>495</v>
      </c>
      <c r="D10" s="41" t="s">
        <v>496</v>
      </c>
      <c r="E10" s="30" t="s">
        <v>497</v>
      </c>
      <c r="F10" s="32">
        <f>SUMIFS(SPEND!N:N,SPEND!$B:$B,$B10,SPEND!$C:$C,$C10,SPEND!$D:$D,$D10)*$B$2</f>
        <v>73.153409</v>
      </c>
      <c r="G10" s="16"/>
      <c r="H10" s="32">
        <f>SUMIFS(SPEND!O:O,SPEND!$B:$B,$B10,SPEND!$C:$C,$C10,SPEND!$D:$D,$D10)*$B$2</f>
        <v>82.232216</v>
      </c>
      <c r="I10" s="19">
        <f t="shared" si="16"/>
        <v>-0.1104045038</v>
      </c>
      <c r="J10" s="16"/>
      <c r="K10" s="16">
        <f t="shared" si="30"/>
        <v>35</v>
      </c>
      <c r="L10" s="16">
        <f>SUMIFS(DE_ag!$F$16:$F105,DE_ag!$E$16:$E105,$E10,DE_ag!$C$16:$C105,L$1)</f>
        <v>8</v>
      </c>
      <c r="M10" s="16">
        <f>SUMIFS(DE_ag!$F$16:$F105,DE_ag!$E$16:$E105,$E10,DE_ag!$C$16:$C105,M$1)</f>
        <v>22</v>
      </c>
      <c r="N10" s="16">
        <f>SUMIFS(DE_ag!$F$16:$F105,DE_ag!$E$16:$E105,$E10,DE_ag!$C$16:$C105,N$1)</f>
        <v>5</v>
      </c>
      <c r="O10" s="16">
        <v>37.0</v>
      </c>
      <c r="P10" s="16">
        <v>6.0</v>
      </c>
      <c r="Q10" s="16">
        <v>30.0</v>
      </c>
      <c r="R10" s="16">
        <v>1.0</v>
      </c>
      <c r="S10" s="19">
        <f t="shared" si="17"/>
        <v>-0.05405405405</v>
      </c>
      <c r="T10" s="16"/>
      <c r="U10" s="16"/>
      <c r="V10" s="16"/>
      <c r="W10" s="18">
        <f t="shared" si="18"/>
        <v>2.0900974</v>
      </c>
      <c r="X10" s="18">
        <f t="shared" si="19"/>
        <v>2.222492324</v>
      </c>
      <c r="Y10" s="19">
        <f t="shared" si="20"/>
        <v>-0.0595704754</v>
      </c>
      <c r="Z10" s="17">
        <f>SUMIFS(SPEND!I:I,SPEND!$B:$B,$B10,SPEND!$C:$C,$C10,SPEND!$D:$D,$D10)*$B$2</f>
        <v>24924.2829</v>
      </c>
      <c r="AA10" s="17">
        <f>SUMIFS(SPEND!J:J,SPEND!$B:$B,$B10,SPEND!$C:$C,$C10,SPEND!$D:$D,$D10)*$B$2</f>
        <v>18361.6514</v>
      </c>
      <c r="AB10" s="19">
        <f t="shared" si="21"/>
        <v>0.3574096554</v>
      </c>
      <c r="AC10" s="17">
        <f>SUMIFS(SPEND!AD:AD,SPEND!$B:$B,$B10,SPEND!$C:$C,$C10,SPEND!$D:$D,$D10)*$B$2</f>
        <v>1838.9085</v>
      </c>
      <c r="AD10" s="17">
        <f>SUMIFS(SPEND!AE:AE,SPEND!$B:$B,$B10,SPEND!$C:$C,$C10,SPEND!$D:$D,$D10)*$B$2</f>
        <v>1844.9096</v>
      </c>
      <c r="AE10" s="19">
        <f t="shared" si="22"/>
        <v>-0.003252788104</v>
      </c>
      <c r="AF10" s="18">
        <f t="shared" si="6"/>
        <v>2.935025625</v>
      </c>
      <c r="AG10" s="18">
        <f t="shared" si="7"/>
        <v>4.478476048</v>
      </c>
      <c r="AH10" s="19">
        <f t="shared" si="23"/>
        <v>-0.3446374183</v>
      </c>
      <c r="AI10" s="19">
        <f t="shared" si="24"/>
        <v>-0.003252788104</v>
      </c>
      <c r="AJ10" s="19">
        <f t="shared" ref="AJ10:AK10" si="39">iferror(AC10/Z10,"-")</f>
        <v>0.07377979569</v>
      </c>
      <c r="AK10" s="19">
        <f t="shared" si="39"/>
        <v>0.1004762349</v>
      </c>
      <c r="AL10" s="19">
        <f t="shared" si="26"/>
        <v>-0.2656990409</v>
      </c>
      <c r="AM10" s="19">
        <f t="shared" ref="AM10:AN10" si="40">iferror(K10/AC10,"-")</f>
        <v>0.01903302965</v>
      </c>
      <c r="AN10" s="19">
        <f t="shared" si="40"/>
        <v>0.004336255825</v>
      </c>
      <c r="AO10" s="19">
        <f t="shared" si="28"/>
        <v>3.389277389</v>
      </c>
      <c r="AP10" s="16"/>
      <c r="AQ10" s="16"/>
    </row>
    <row r="11" hidden="1" outlineLevel="1">
      <c r="A11" s="268" t="str">
        <f t="shared" si="29"/>
        <v>DE-Agroline-жатки1</v>
      </c>
      <c r="B11" s="41" t="s">
        <v>483</v>
      </c>
      <c r="C11" s="41" t="s">
        <v>498</v>
      </c>
      <c r="D11" s="269" t="s">
        <v>499</v>
      </c>
      <c r="E11" s="269" t="s">
        <v>500</v>
      </c>
      <c r="F11" s="32">
        <f>SUMIFS(SPEND!N:N,SPEND!$B:$B,$B11,SPEND!$C:$C,$C11,SPEND!$D:$D,$D11)*$B$2</f>
        <v>10.990586</v>
      </c>
      <c r="G11" s="16"/>
      <c r="H11" s="32">
        <f>SUMIFS(SPEND!O:O,SPEND!$B:$B,$B11,SPEND!$C:$C,$C11,SPEND!$D:$D,$D11)*$B$2</f>
        <v>10.2876</v>
      </c>
      <c r="I11" s="19">
        <f t="shared" si="16"/>
        <v>0.06833333333</v>
      </c>
      <c r="J11" s="16"/>
      <c r="K11" s="16">
        <f t="shared" si="30"/>
        <v>0</v>
      </c>
      <c r="L11" s="16">
        <f>SUMIFS(DE_ag!$F$16:$F105,DE_ag!$E$16:$E105,$E11,DE_ag!$C$16:$C105,L$1)</f>
        <v>0</v>
      </c>
      <c r="M11" s="16">
        <f>SUMIFS(DE_ag!$F$16:$F105,DE_ag!$E$16:$E105,$E11,DE_ag!$C$16:$C105,M$1)</f>
        <v>0</v>
      </c>
      <c r="N11" s="16">
        <f>SUMIFS(DE_ag!$F$16:$F105,DE_ag!$E$16:$E105,$E11,DE_ag!$C$16:$C105,N$1)</f>
        <v>0</v>
      </c>
      <c r="O11" s="16">
        <v>0.0</v>
      </c>
      <c r="P11" s="16">
        <v>0.0</v>
      </c>
      <c r="Q11" s="16">
        <v>0.0</v>
      </c>
      <c r="R11" s="16">
        <v>0.0</v>
      </c>
      <c r="S11" s="19" t="str">
        <f t="shared" si="17"/>
        <v>-</v>
      </c>
      <c r="T11" s="16"/>
      <c r="U11" s="16"/>
      <c r="V11" s="16"/>
      <c r="W11" s="18" t="str">
        <f t="shared" si="18"/>
        <v>-</v>
      </c>
      <c r="X11" s="18" t="str">
        <f t="shared" si="19"/>
        <v>-</v>
      </c>
      <c r="Y11" s="19" t="str">
        <f t="shared" si="20"/>
        <v>-</v>
      </c>
      <c r="Z11" s="17">
        <f>SUMIFS(SPEND!I:I,SPEND!$B:$B,$B11,SPEND!$C:$C,$C11,SPEND!$D:$D,$D11)*$B$2</f>
        <v>2355.0031</v>
      </c>
      <c r="AA11" s="17">
        <f>SUMIFS(SPEND!J:J,SPEND!$B:$B,$B11,SPEND!$C:$C,$C11,SPEND!$D:$D,$D11)*$B$2</f>
        <v>1747.1774</v>
      </c>
      <c r="AB11" s="19">
        <f t="shared" si="21"/>
        <v>0.3478900883</v>
      </c>
      <c r="AC11" s="17">
        <f>SUMIFS(SPEND!AD:AD,SPEND!$B:$B,$B11,SPEND!$C:$C,$C11,SPEND!$D:$D,$D11)*$B$2</f>
        <v>74.5851</v>
      </c>
      <c r="AD11" s="17">
        <f>SUMIFS(SPEND!AE:AE,SPEND!$B:$B,$B11,SPEND!$C:$C,$C11,SPEND!$D:$D,$D11)*$B$2</f>
        <v>72.8705</v>
      </c>
      <c r="AE11" s="19">
        <f t="shared" si="22"/>
        <v>0.02352941176</v>
      </c>
      <c r="AF11" s="18">
        <f t="shared" si="6"/>
        <v>4.666909356</v>
      </c>
      <c r="AG11" s="18">
        <f t="shared" si="7"/>
        <v>5.888125613</v>
      </c>
      <c r="AH11" s="19">
        <f t="shared" si="23"/>
        <v>-0.2074032278</v>
      </c>
      <c r="AI11" s="19">
        <f t="shared" si="24"/>
        <v>0.02352941176</v>
      </c>
      <c r="AJ11" s="19">
        <f t="shared" ref="AJ11:AK11" si="41">iferror(AC11/Z11,"-")</f>
        <v>0.03167091372</v>
      </c>
      <c r="AK11" s="19">
        <f t="shared" si="41"/>
        <v>0.04170755643</v>
      </c>
      <c r="AL11" s="19">
        <f t="shared" si="26"/>
        <v>-0.2406432686</v>
      </c>
      <c r="AM11" s="19">
        <f t="shared" ref="AM11:AN11" si="42">iferror(K11/AC11,"-")</f>
        <v>0</v>
      </c>
      <c r="AN11" s="19">
        <f t="shared" si="42"/>
        <v>0</v>
      </c>
      <c r="AO11" s="19" t="str">
        <f t="shared" si="28"/>
        <v>-</v>
      </c>
      <c r="AP11" s="46" t="s">
        <v>365</v>
      </c>
      <c r="AQ11" s="16"/>
    </row>
    <row r="12" hidden="1" outlineLevel="1">
      <c r="A12" s="267" t="str">
        <f t="shared" si="29"/>
        <v>DE-Agroline-жатки</v>
      </c>
      <c r="B12" s="41" t="s">
        <v>483</v>
      </c>
      <c r="C12" s="41" t="s">
        <v>501</v>
      </c>
      <c r="D12" s="41" t="s">
        <v>498</v>
      </c>
      <c r="E12" s="30" t="s">
        <v>502</v>
      </c>
      <c r="F12" s="32">
        <f>SUMIFS(SPEND!N:N,SPEND!$B:$B,$B12,SPEND!$C:$C,$C12,SPEND!$D:$D,$D12)*$B$2</f>
        <v>0</v>
      </c>
      <c r="G12" s="16"/>
      <c r="H12" s="32">
        <f>SUMIFS(SPEND!O:O,SPEND!$B:$B,$B12,SPEND!$C:$C,$C12,SPEND!$D:$D,$D12)*$B$2</f>
        <v>1.251658</v>
      </c>
      <c r="I12" s="19">
        <f t="shared" si="16"/>
        <v>-1</v>
      </c>
      <c r="J12" s="16"/>
      <c r="K12" s="16">
        <f t="shared" si="30"/>
        <v>0</v>
      </c>
      <c r="L12" s="16">
        <f>SUMIFS(DE_ag!$F$16:$F105,DE_ag!$E$16:$E105,$E12,DE_ag!$C$16:$C105,L$1)</f>
        <v>0</v>
      </c>
      <c r="M12" s="16">
        <f>SUMIFS(DE_ag!$F$16:$F105,DE_ag!$E$16:$E105,$E12,DE_ag!$C$16:$C105,M$1)</f>
        <v>0</v>
      </c>
      <c r="N12" s="16">
        <f>SUMIFS(DE_ag!$F$16:$F105,DE_ag!$E$16:$E105,$E12,DE_ag!$C$16:$C105,N$1)</f>
        <v>0</v>
      </c>
      <c r="O12" s="16">
        <v>0.0</v>
      </c>
      <c r="P12" s="16">
        <v>0.0</v>
      </c>
      <c r="Q12" s="16">
        <v>0.0</v>
      </c>
      <c r="R12" s="16">
        <v>0.0</v>
      </c>
      <c r="S12" s="19" t="str">
        <f t="shared" si="17"/>
        <v>-</v>
      </c>
      <c r="T12" s="16"/>
      <c r="U12" s="16"/>
      <c r="V12" s="16"/>
      <c r="W12" s="18" t="str">
        <f t="shared" si="18"/>
        <v>-</v>
      </c>
      <c r="X12" s="18" t="str">
        <f t="shared" si="19"/>
        <v>-</v>
      </c>
      <c r="Y12" s="19" t="str">
        <f t="shared" si="20"/>
        <v>-</v>
      </c>
      <c r="Z12" s="17">
        <f>SUMIFS(SPEND!I:I,SPEND!$B:$B,$B12,SPEND!$C:$C,$C12,SPEND!$D:$D,$D12)*$B$2</f>
        <v>0</v>
      </c>
      <c r="AA12" s="17">
        <f>SUMIFS(SPEND!J:J,SPEND!$B:$B,$B12,SPEND!$C:$C,$C12,SPEND!$D:$D,$D12)*$B$2</f>
        <v>158.6005</v>
      </c>
      <c r="AB12" s="19">
        <f t="shared" si="21"/>
        <v>-1</v>
      </c>
      <c r="AC12" s="17">
        <f>SUMIFS(SPEND!AD:AD,SPEND!$B:$B,$B12,SPEND!$C:$C,$C12,SPEND!$D:$D,$D12)*$B$2</f>
        <v>0</v>
      </c>
      <c r="AD12" s="17">
        <f>SUMIFS(SPEND!AE:AE,SPEND!$B:$B,$B12,SPEND!$C:$C,$C12,SPEND!$D:$D,$D12)*$B$2</f>
        <v>3.4292</v>
      </c>
      <c r="AE12" s="19">
        <f t="shared" si="22"/>
        <v>-1</v>
      </c>
      <c r="AF12" s="18" t="str">
        <f t="shared" si="6"/>
        <v>-</v>
      </c>
      <c r="AG12" s="18">
        <f t="shared" si="7"/>
        <v>7.891891892</v>
      </c>
      <c r="AH12" s="19" t="str">
        <f t="shared" si="23"/>
        <v>-</v>
      </c>
      <c r="AI12" s="19">
        <f t="shared" si="24"/>
        <v>-1</v>
      </c>
      <c r="AJ12" s="19" t="str">
        <f t="shared" ref="AJ12:AK12" si="43">iferror(AC12/Z12,"-")</f>
        <v>-</v>
      </c>
      <c r="AK12" s="19">
        <f t="shared" si="43"/>
        <v>0.02162162162</v>
      </c>
      <c r="AL12" s="19" t="str">
        <f t="shared" si="26"/>
        <v>-</v>
      </c>
      <c r="AM12" s="19" t="str">
        <f t="shared" ref="AM12:AN12" si="44">iferror(K12/AC12,"-")</f>
        <v>-</v>
      </c>
      <c r="AN12" s="19">
        <f t="shared" si="44"/>
        <v>0</v>
      </c>
      <c r="AO12" s="19" t="str">
        <f t="shared" si="28"/>
        <v>-</v>
      </c>
      <c r="AP12" s="46" t="s">
        <v>365</v>
      </c>
      <c r="AQ12" s="16"/>
    </row>
    <row r="13" hidden="1" outlineLevel="1">
      <c r="A13" s="266" t="str">
        <f t="shared" si="29"/>
        <v>DE-Agroline-комбайны</v>
      </c>
      <c r="B13" s="41" t="s">
        <v>483</v>
      </c>
      <c r="C13" s="41" t="s">
        <v>501</v>
      </c>
      <c r="D13" s="41" t="s">
        <v>503</v>
      </c>
      <c r="E13" s="30" t="s">
        <v>504</v>
      </c>
      <c r="F13" s="32">
        <f>SUMIFS(SPEND!N:N,SPEND!$B:$B,$B13,SPEND!$C:$C,$C13,SPEND!$D:$D,$D13)*$B$2</f>
        <v>201.474073</v>
      </c>
      <c r="G13" s="16"/>
      <c r="H13" s="32">
        <f>SUMIFS(SPEND!O:O,SPEND!$B:$B,$B13,SPEND!$C:$C,$C13,SPEND!$D:$D,$D13)*$B$2</f>
        <v>180.538807</v>
      </c>
      <c r="I13" s="19">
        <f t="shared" si="16"/>
        <v>0.1159599221</v>
      </c>
      <c r="J13" s="16"/>
      <c r="K13" s="16">
        <f t="shared" si="30"/>
        <v>31</v>
      </c>
      <c r="L13" s="16">
        <f>SUMIFS(DE_ag!$F$16:$F105,DE_ag!$E$16:$E105,$E13,DE_ag!$C$16:$C105,L$1)</f>
        <v>2</v>
      </c>
      <c r="M13" s="16">
        <f>SUMIFS(DE_ag!$F$16:$F105,DE_ag!$E$16:$E105,$E13,DE_ag!$C$16:$C105,M$1)</f>
        <v>23</v>
      </c>
      <c r="N13" s="16">
        <f>SUMIFS(DE_ag!$F$16:$F105,DE_ag!$E$16:$E105,$E13,DE_ag!$C$16:$C105,N$1)</f>
        <v>6</v>
      </c>
      <c r="O13" s="16">
        <v>30.0</v>
      </c>
      <c r="P13" s="16">
        <v>4.0</v>
      </c>
      <c r="Q13" s="16">
        <v>20.0</v>
      </c>
      <c r="R13" s="16">
        <v>6.0</v>
      </c>
      <c r="S13" s="19">
        <f t="shared" si="17"/>
        <v>0.03333333333</v>
      </c>
      <c r="T13" s="16"/>
      <c r="U13" s="16"/>
      <c r="V13" s="16"/>
      <c r="W13" s="18">
        <f t="shared" si="18"/>
        <v>6.499163645</v>
      </c>
      <c r="X13" s="18">
        <f t="shared" si="19"/>
        <v>6.017960233</v>
      </c>
      <c r="Y13" s="19">
        <f t="shared" si="20"/>
        <v>0.07996121496</v>
      </c>
      <c r="Z13" s="17">
        <f>SUMIFS(SPEND!I:I,SPEND!$B:$B,$B13,SPEND!$C:$C,$C13,SPEND!$D:$D,$D13)*$B$2</f>
        <v>47420.6922</v>
      </c>
      <c r="AA13" s="17">
        <f>SUMIFS(SPEND!J:J,SPEND!$B:$B,$B13,SPEND!$C:$C,$C13,SPEND!$D:$D,$D13)*$B$2</f>
        <v>41629.6307</v>
      </c>
      <c r="AB13" s="19">
        <f t="shared" si="21"/>
        <v>0.139109125</v>
      </c>
      <c r="AC13" s="17">
        <f>SUMIFS(SPEND!AD:AD,SPEND!$B:$B,$B13,SPEND!$C:$C,$C13,SPEND!$D:$D,$D13)*$B$2</f>
        <v>3634.952</v>
      </c>
      <c r="AD13" s="17">
        <f>SUMIFS(SPEND!AE:AE,SPEND!$B:$B,$B13,SPEND!$C:$C,$C13,SPEND!$D:$D,$D13)*$B$2</f>
        <v>4247.0642</v>
      </c>
      <c r="AE13" s="19">
        <f t="shared" si="22"/>
        <v>-0.1441259588</v>
      </c>
      <c r="AF13" s="18">
        <f t="shared" si="6"/>
        <v>4.248653144</v>
      </c>
      <c r="AG13" s="18">
        <f t="shared" si="7"/>
        <v>4.336786178</v>
      </c>
      <c r="AH13" s="19">
        <f t="shared" si="23"/>
        <v>-0.02032219947</v>
      </c>
      <c r="AI13" s="19">
        <f t="shared" si="24"/>
        <v>-0.1441259588</v>
      </c>
      <c r="AJ13" s="19">
        <f t="shared" ref="AJ13:AK13" si="45">iferror(AC13/Z13,"-")</f>
        <v>0.0766532885</v>
      </c>
      <c r="AK13" s="19">
        <f t="shared" si="45"/>
        <v>0.1020202228</v>
      </c>
      <c r="AL13" s="19">
        <f t="shared" si="26"/>
        <v>-0.2486461372</v>
      </c>
      <c r="AM13" s="19">
        <f t="shared" ref="AM13:AN13" si="46">iferror(K13/AC13,"-")</f>
        <v>0.00852831069</v>
      </c>
      <c r="AN13" s="19">
        <f t="shared" si="46"/>
        <v>0.0004709135313</v>
      </c>
      <c r="AO13" s="19">
        <f t="shared" si="28"/>
        <v>17.11014151</v>
      </c>
      <c r="AP13" s="16"/>
      <c r="AQ13" s="16"/>
    </row>
    <row r="14" hidden="1" outlineLevel="1">
      <c r="A14" s="270" t="str">
        <f t="shared" si="29"/>
        <v>DE-Agroline-техника для заготовки сена1</v>
      </c>
      <c r="B14" s="41" t="s">
        <v>483</v>
      </c>
      <c r="C14" s="41" t="s">
        <v>505</v>
      </c>
      <c r="D14" s="269" t="s">
        <v>506</v>
      </c>
      <c r="E14" s="269" t="s">
        <v>506</v>
      </c>
      <c r="F14" s="32">
        <f>SUMIFS(SPEND!N:N,SPEND!$B:$B,$B14,SPEND!$C:$C,$C14,SPEND!$D:$D,$D14)*$B$2</f>
        <v>62.222834</v>
      </c>
      <c r="G14" s="16"/>
      <c r="H14" s="32">
        <f>SUMIFS(SPEND!O:O,SPEND!$B:$B,$B14,SPEND!$C:$C,$C14,SPEND!$D:$D,$D14)*$B$2</f>
        <v>10.107567</v>
      </c>
      <c r="I14" s="19">
        <f t="shared" si="16"/>
        <v>5.156064461</v>
      </c>
      <c r="J14" s="16"/>
      <c r="K14" s="16">
        <f t="shared" si="30"/>
        <v>2</v>
      </c>
      <c r="L14" s="16">
        <f>SUMIFS(DE_ag!$F$16:$F105,DE_ag!$E$16:$E105,$E14,DE_ag!$C$16:$C105,L$1)</f>
        <v>0</v>
      </c>
      <c r="M14" s="16">
        <f>SUMIFS(DE_ag!$F$16:$F105,DE_ag!$E$16:$E105,$E14,DE_ag!$C$16:$C105,M$1)</f>
        <v>2</v>
      </c>
      <c r="N14" s="16">
        <f>SUMIFS(DE_ag!$F$16:$F105,DE_ag!$E$16:$E105,$E14,DE_ag!$C$16:$C105,N$1)</f>
        <v>0</v>
      </c>
      <c r="O14" s="16">
        <v>0.0</v>
      </c>
      <c r="P14" s="16">
        <v>0.0</v>
      </c>
      <c r="Q14" s="16">
        <v>0.0</v>
      </c>
      <c r="R14" s="16">
        <v>0.0</v>
      </c>
      <c r="S14" s="19" t="str">
        <f t="shared" si="17"/>
        <v>-</v>
      </c>
      <c r="T14" s="16"/>
      <c r="U14" s="16"/>
      <c r="V14" s="16"/>
      <c r="W14" s="18">
        <f t="shared" si="18"/>
        <v>31.111417</v>
      </c>
      <c r="X14" s="18" t="str">
        <f t="shared" si="19"/>
        <v>-</v>
      </c>
      <c r="Y14" s="19" t="str">
        <f t="shared" si="20"/>
        <v>-</v>
      </c>
      <c r="Z14" s="17">
        <f>SUMIFS(SPEND!I:I,SPEND!$B:$B,$B14,SPEND!$C:$C,$C14,SPEND!$D:$D,$D14)*$B$2</f>
        <v>12547.4428</v>
      </c>
      <c r="AA14" s="17">
        <f>SUMIFS(SPEND!J:J,SPEND!$B:$B,$B14,SPEND!$C:$C,$C14,SPEND!$D:$D,$D14)*$B$2</f>
        <v>1965.7889</v>
      </c>
      <c r="AB14" s="19">
        <f t="shared" si="21"/>
        <v>5.382904492</v>
      </c>
      <c r="AC14" s="17">
        <f>SUMIFS(SPEND!AD:AD,SPEND!$B:$B,$B14,SPEND!$C:$C,$C14,SPEND!$D:$D,$D14)*$B$2</f>
        <v>584.6786</v>
      </c>
      <c r="AD14" s="17">
        <f>SUMIFS(SPEND!AE:AE,SPEND!$B:$B,$B14,SPEND!$C:$C,$C14,SPEND!$D:$D,$D14)*$B$2</f>
        <v>98.5895</v>
      </c>
      <c r="AE14" s="19">
        <f t="shared" si="22"/>
        <v>4.930434783</v>
      </c>
      <c r="AF14" s="18">
        <f t="shared" si="6"/>
        <v>4.959005193</v>
      </c>
      <c r="AG14" s="18">
        <f t="shared" si="7"/>
        <v>5.141735717</v>
      </c>
      <c r="AH14" s="19">
        <f t="shared" si="23"/>
        <v>-0.03553868475</v>
      </c>
      <c r="AI14" s="19">
        <f t="shared" si="24"/>
        <v>4.930434783</v>
      </c>
      <c r="AJ14" s="19">
        <f t="shared" ref="AJ14:AK14" si="47">iferror(AC14/Z14,"-")</f>
        <v>0.04659743099</v>
      </c>
      <c r="AK14" s="19">
        <f t="shared" si="47"/>
        <v>0.05015263846</v>
      </c>
      <c r="AL14" s="19">
        <f t="shared" si="26"/>
        <v>-0.07088774552</v>
      </c>
      <c r="AM14" s="19">
        <f t="shared" ref="AM14:AN14" si="48">iferror(K14/AC14,"-")</f>
        <v>0.003420682748</v>
      </c>
      <c r="AN14" s="19">
        <f t="shared" si="48"/>
        <v>0</v>
      </c>
      <c r="AO14" s="19" t="str">
        <f t="shared" si="28"/>
        <v>-</v>
      </c>
      <c r="AP14" s="46" t="s">
        <v>507</v>
      </c>
      <c r="AQ14" s="16"/>
    </row>
    <row r="15" hidden="1" outlineLevel="1">
      <c r="A15" s="267" t="str">
        <f t="shared" si="29"/>
        <v>DE-Agroline-техника для заготовки сена</v>
      </c>
      <c r="B15" s="41" t="s">
        <v>483</v>
      </c>
      <c r="C15" s="41" t="s">
        <v>501</v>
      </c>
      <c r="D15" s="41" t="s">
        <v>505</v>
      </c>
      <c r="E15" s="30" t="s">
        <v>508</v>
      </c>
      <c r="F15" s="32">
        <f>SUMIFS(SPEND!N:N,SPEND!$B:$B,$B15,SPEND!$C:$C,$C15,SPEND!$D:$D,$D15)*$B$2</f>
        <v>0.728705</v>
      </c>
      <c r="G15" s="16"/>
      <c r="H15" s="32">
        <f>SUMIFS(SPEND!O:O,SPEND!$B:$B,$B15,SPEND!$C:$C,$C15,SPEND!$D:$D,$D15)*$B$2</f>
        <v>13.476756</v>
      </c>
      <c r="I15" s="19">
        <f t="shared" si="16"/>
        <v>-0.9459287532</v>
      </c>
      <c r="J15" s="16"/>
      <c r="K15" s="16">
        <f t="shared" si="30"/>
        <v>1</v>
      </c>
      <c r="L15" s="16">
        <f>SUMIFS(DE_ag!$F$16:$F105,DE_ag!$E$16:$E105,$E15,DE_ag!$C$16:$C105,L$1)</f>
        <v>1</v>
      </c>
      <c r="M15" s="16">
        <f>SUMIFS(DE_ag!$F$16:$F105,DE_ag!$E$16:$E105,$E15,DE_ag!$C$16:$C105,M$1)</f>
        <v>0</v>
      </c>
      <c r="N15" s="16">
        <f>SUMIFS(DE_ag!$F$16:$F105,DE_ag!$E$16:$E105,$E15,DE_ag!$C$16:$C105,N$1)</f>
        <v>0</v>
      </c>
      <c r="O15" s="16">
        <v>0.0</v>
      </c>
      <c r="P15" s="16">
        <v>0.0</v>
      </c>
      <c r="Q15" s="16">
        <v>0.0</v>
      </c>
      <c r="R15" s="16">
        <v>0.0</v>
      </c>
      <c r="S15" s="19" t="str">
        <f t="shared" si="17"/>
        <v>-</v>
      </c>
      <c r="T15" s="16"/>
      <c r="U15" s="16"/>
      <c r="V15" s="16"/>
      <c r="W15" s="18">
        <f t="shared" si="18"/>
        <v>0.728705</v>
      </c>
      <c r="X15" s="18" t="str">
        <f t="shared" si="19"/>
        <v>-</v>
      </c>
      <c r="Y15" s="19" t="str">
        <f t="shared" si="20"/>
        <v>-</v>
      </c>
      <c r="Z15" s="17">
        <f>SUMIFS(SPEND!I:I,SPEND!$B:$B,$B15,SPEND!$C:$C,$C15,SPEND!$D:$D,$D15)*$B$2</f>
        <v>108.8771</v>
      </c>
      <c r="AA15" s="17">
        <f>SUMIFS(SPEND!J:J,SPEND!$B:$B,$B15,SPEND!$C:$C,$C15,SPEND!$D:$D,$D15)*$B$2</f>
        <v>1970.0754</v>
      </c>
      <c r="AB15" s="19">
        <f t="shared" si="21"/>
        <v>-0.9447345518</v>
      </c>
      <c r="AC15" s="17">
        <f>SUMIFS(SPEND!AD:AD,SPEND!$B:$B,$B15,SPEND!$C:$C,$C15,SPEND!$D:$D,$D15)*$B$2</f>
        <v>5.1438</v>
      </c>
      <c r="AD15" s="17">
        <f>SUMIFS(SPEND!AE:AE,SPEND!$B:$B,$B15,SPEND!$C:$C,$C15,SPEND!$D:$D,$D15)*$B$2</f>
        <v>132.0242</v>
      </c>
      <c r="AE15" s="19">
        <f t="shared" si="22"/>
        <v>-0.961038961</v>
      </c>
      <c r="AF15" s="18">
        <f t="shared" si="6"/>
        <v>6.692913386</v>
      </c>
      <c r="AG15" s="18">
        <f t="shared" si="7"/>
        <v>6.84073107</v>
      </c>
      <c r="AH15" s="19">
        <f t="shared" si="23"/>
        <v>-0.02160846306</v>
      </c>
      <c r="AI15" s="19">
        <f t="shared" si="24"/>
        <v>-0.961038961</v>
      </c>
      <c r="AJ15" s="19">
        <f t="shared" ref="AJ15:AK15" si="49">iferror(AC15/Z15,"-")</f>
        <v>0.04724409449</v>
      </c>
      <c r="AK15" s="19">
        <f t="shared" si="49"/>
        <v>0.06701479547</v>
      </c>
      <c r="AL15" s="19">
        <f t="shared" si="26"/>
        <v>-0.2950199407</v>
      </c>
      <c r="AM15" s="19">
        <f t="shared" ref="AM15:AN15" si="50">iferror(K15/AC15,"-")</f>
        <v>0.1944088028</v>
      </c>
      <c r="AN15" s="19">
        <f t="shared" si="50"/>
        <v>0.007574368941</v>
      </c>
      <c r="AO15" s="19">
        <f t="shared" si="28"/>
        <v>24.66666667</v>
      </c>
      <c r="AP15" s="46" t="s">
        <v>365</v>
      </c>
      <c r="AQ15" s="16"/>
    </row>
    <row r="16" hidden="1" outlineLevel="1">
      <c r="A16" s="127" t="s">
        <v>149</v>
      </c>
      <c r="B16" s="34"/>
      <c r="C16" s="34"/>
      <c r="D16" s="34"/>
      <c r="E16" s="62" t="s">
        <v>509</v>
      </c>
      <c r="F16" s="36">
        <f>SUMIFS(SPEND!N:N,SPEND!$B:$B,$B16,SPEND!$C:$C,$C16,SPEND!$D:$D,$D16)*$B$2</f>
        <v>0</v>
      </c>
      <c r="G16" s="37"/>
      <c r="H16" s="36">
        <f>SUMIFS(SPEND!O:O,SPEND!$B:$B,$B16,SPEND!$C:$C,$C16,SPEND!$D:$D,$D16)*$B$2</f>
        <v>0</v>
      </c>
      <c r="I16" s="40" t="str">
        <f t="shared" si="16"/>
        <v>-</v>
      </c>
      <c r="J16" s="37"/>
      <c r="K16" s="37">
        <f t="shared" si="30"/>
        <v>0</v>
      </c>
      <c r="L16" s="37">
        <f>SUMIFS(DE_ag!$F$16:$F105,DE_ag!$E$16:$E105,$E16,DE_ag!$C$16:$C105,L$1)</f>
        <v>0</v>
      </c>
      <c r="M16" s="37">
        <f>SUMIFS(DE_ag!$F$16:$F105,DE_ag!$E$16:$E105,$E16,DE_ag!$C$16:$C105,M$1)</f>
        <v>0</v>
      </c>
      <c r="N16" s="37">
        <f>SUMIFS(DE_ag!$F$16:$F105,DE_ag!$E$16:$E105,$E16,DE_ag!$C$16:$C105,N$1)</f>
        <v>0</v>
      </c>
      <c r="O16" s="37">
        <v>1.0</v>
      </c>
      <c r="P16" s="37">
        <v>0.0</v>
      </c>
      <c r="Q16" s="37">
        <v>1.0</v>
      </c>
      <c r="R16" s="37">
        <v>0.0</v>
      </c>
      <c r="S16" s="40">
        <f t="shared" si="17"/>
        <v>-1</v>
      </c>
      <c r="T16" s="37"/>
      <c r="U16" s="37"/>
      <c r="V16" s="37"/>
      <c r="W16" s="39" t="str">
        <f t="shared" si="18"/>
        <v>-</v>
      </c>
      <c r="X16" s="39">
        <f t="shared" si="19"/>
        <v>0</v>
      </c>
      <c r="Y16" s="40" t="str">
        <f t="shared" si="20"/>
        <v>-</v>
      </c>
      <c r="Z16" s="38">
        <f>SUMIFS(SPEND!I:I,SPEND!$B:$B,$B16,SPEND!$C:$C,$C16,SPEND!$D:$D,$D16)*$B$2</f>
        <v>0</v>
      </c>
      <c r="AA16" s="38">
        <f>SUMIFS(SPEND!J:J,SPEND!$B:$B,$B16,SPEND!$C:$C,$C16,SPEND!$D:$D,$D16)*$B$2</f>
        <v>0</v>
      </c>
      <c r="AB16" s="40" t="str">
        <f t="shared" si="21"/>
        <v>-</v>
      </c>
      <c r="AC16" s="38">
        <f>SUMIFS(SPEND!AD:AD,SPEND!$B:$B,$B16,SPEND!$C:$C,$C16,SPEND!$D:$D,$D16)*$B$2</f>
        <v>0</v>
      </c>
      <c r="AD16" s="38">
        <f>SUMIFS(SPEND!AE:AE,SPEND!$B:$B,$B16,SPEND!$C:$C,$C16,SPEND!$D:$D,$D16)*$B$2</f>
        <v>0</v>
      </c>
      <c r="AE16" s="40" t="str">
        <f t="shared" si="22"/>
        <v>-</v>
      </c>
      <c r="AF16" s="39" t="str">
        <f t="shared" si="6"/>
        <v>-</v>
      </c>
      <c r="AG16" s="39" t="str">
        <f t="shared" si="7"/>
        <v>-</v>
      </c>
      <c r="AH16" s="40" t="str">
        <f t="shared" si="23"/>
        <v>-</v>
      </c>
      <c r="AI16" s="40" t="str">
        <f t="shared" si="24"/>
        <v>-</v>
      </c>
      <c r="AJ16" s="40" t="str">
        <f t="shared" ref="AJ16:AK16" si="51">iferror(AC16/Z16,"-")</f>
        <v>-</v>
      </c>
      <c r="AK16" s="40" t="str">
        <f t="shared" si="51"/>
        <v>-</v>
      </c>
      <c r="AL16" s="40" t="str">
        <f t="shared" si="26"/>
        <v>-</v>
      </c>
      <c r="AM16" s="40" t="str">
        <f t="shared" ref="AM16:AN16" si="52">iferror(K16/AC16,"-")</f>
        <v>-</v>
      </c>
      <c r="AN16" s="40" t="str">
        <f t="shared" si="52"/>
        <v>-</v>
      </c>
      <c r="AO16" s="40" t="str">
        <f t="shared" si="28"/>
        <v>-</v>
      </c>
      <c r="AP16" s="37"/>
      <c r="AQ16" s="37"/>
    </row>
    <row r="17" hidden="1" outlineLevel="1">
      <c r="A17" s="127" t="s">
        <v>30</v>
      </c>
      <c r="B17" s="34" t="s">
        <v>510</v>
      </c>
      <c r="C17" s="34" t="s">
        <v>511</v>
      </c>
      <c r="D17" s="34" t="s">
        <v>25</v>
      </c>
      <c r="E17" s="35" t="s">
        <v>511</v>
      </c>
      <c r="F17" s="36">
        <f>SUMIFS(SPEND!N:N,SPEND!$B:$B,$B17,SPEND!$C:$C,$C17,SPEND!$D:$D,$D17)*$B$2</f>
        <v>0</v>
      </c>
      <c r="G17" s="37"/>
      <c r="H17" s="36">
        <f>SUMIFS(SPEND!O:O,SPEND!$B:$B,$B17,SPEND!$C:$C,$C17,SPEND!$D:$D,$D17)*$B$2</f>
        <v>27.810812</v>
      </c>
      <c r="I17" s="40">
        <f t="shared" si="16"/>
        <v>-1</v>
      </c>
      <c r="J17" s="37"/>
      <c r="K17" s="37">
        <f t="shared" si="30"/>
        <v>0</v>
      </c>
      <c r="L17" s="37">
        <f>SUMIFS(DE_ag!$F$16:$F105,DE_ag!$E$16:$E105,$E17,DE_ag!$C$16:$C105,L$1)</f>
        <v>0</v>
      </c>
      <c r="M17" s="37">
        <f>SUMIFS(DE_ag!$F$16:$F105,DE_ag!$E$16:$E105,$E17,DE_ag!$C$16:$C105,M$1)</f>
        <v>0</v>
      </c>
      <c r="N17" s="37">
        <f>SUMIFS(DE_ag!$F$16:$F105,DE_ag!$E$16:$E105,$E17,DE_ag!$C$16:$C105,N$1)</f>
        <v>0</v>
      </c>
      <c r="O17" s="37">
        <v>20.0</v>
      </c>
      <c r="P17" s="37">
        <v>3.0</v>
      </c>
      <c r="Q17" s="37">
        <v>17.0</v>
      </c>
      <c r="R17" s="37">
        <v>0.0</v>
      </c>
      <c r="S17" s="40">
        <f t="shared" si="17"/>
        <v>-1</v>
      </c>
      <c r="T17" s="37"/>
      <c r="U17" s="37"/>
      <c r="V17" s="37"/>
      <c r="W17" s="39" t="str">
        <f t="shared" si="18"/>
        <v>-</v>
      </c>
      <c r="X17" s="39">
        <f t="shared" si="19"/>
        <v>1.3905406</v>
      </c>
      <c r="Y17" s="40" t="str">
        <f t="shared" si="20"/>
        <v>-</v>
      </c>
      <c r="Z17" s="38">
        <f>SUMIFS(SPEND!I:I,SPEND!$B:$B,$B17,SPEND!$C:$C,$C17,SPEND!$D:$D,$D17)*$B$2</f>
        <v>0</v>
      </c>
      <c r="AA17" s="38">
        <f>SUMIFS(SPEND!J:J,SPEND!$B:$B,$B17,SPEND!$C:$C,$C17,SPEND!$D:$D,$D17)*$B$2</f>
        <v>7305.9106</v>
      </c>
      <c r="AB17" s="40">
        <f t="shared" si="21"/>
        <v>-1</v>
      </c>
      <c r="AC17" s="38">
        <f>SUMIFS(SPEND!AD:AD,SPEND!$B:$B,$B17,SPEND!$C:$C,$C17,SPEND!$D:$D,$D17)*$B$2</f>
        <v>0</v>
      </c>
      <c r="AD17" s="38">
        <f>SUMIFS(SPEND!AE:AE,SPEND!$B:$B,$B17,SPEND!$C:$C,$C17,SPEND!$D:$D,$D17)*$B$2</f>
        <v>1239.6558</v>
      </c>
      <c r="AE17" s="40">
        <f t="shared" si="22"/>
        <v>-1</v>
      </c>
      <c r="AF17" s="39" t="str">
        <f t="shared" si="6"/>
        <v>-</v>
      </c>
      <c r="AG17" s="39">
        <f t="shared" si="7"/>
        <v>3.806618165</v>
      </c>
      <c r="AH17" s="40" t="str">
        <f t="shared" si="23"/>
        <v>-</v>
      </c>
      <c r="AI17" s="40">
        <f t="shared" si="24"/>
        <v>-1</v>
      </c>
      <c r="AJ17" s="40" t="str">
        <f t="shared" ref="AJ17:AK17" si="53">iferror(AC17/Z17,"-")</f>
        <v>-</v>
      </c>
      <c r="AK17" s="40">
        <f t="shared" si="53"/>
        <v>0.1696784792</v>
      </c>
      <c r="AL17" s="40" t="str">
        <f t="shared" si="26"/>
        <v>-</v>
      </c>
      <c r="AM17" s="40" t="str">
        <f t="shared" ref="AM17:AN17" si="54">iferror(K17/AC17,"-")</f>
        <v>-</v>
      </c>
      <c r="AN17" s="40">
        <f t="shared" si="54"/>
        <v>0</v>
      </c>
      <c r="AO17" s="40" t="str">
        <f t="shared" si="28"/>
        <v>-</v>
      </c>
      <c r="AP17" s="37"/>
      <c r="AQ17" s="37"/>
    </row>
    <row r="18">
      <c r="A18" s="109"/>
      <c r="B18" s="30"/>
      <c r="C18" s="30"/>
      <c r="D18" s="30"/>
      <c r="E18" s="30"/>
      <c r="F18" s="16"/>
      <c r="G18" s="16"/>
      <c r="H18" s="16"/>
      <c r="I18" s="19"/>
      <c r="J18" s="16"/>
      <c r="K18" s="16"/>
      <c r="L18" s="16"/>
      <c r="M18" s="16"/>
      <c r="N18" s="16"/>
      <c r="O18" s="16"/>
      <c r="P18" s="16"/>
      <c r="Q18" s="16"/>
      <c r="R18" s="16"/>
      <c r="S18" s="19"/>
      <c r="T18" s="16"/>
      <c r="U18" s="16"/>
      <c r="V18" s="16"/>
      <c r="W18" s="18"/>
      <c r="X18" s="18"/>
      <c r="Y18" s="19"/>
      <c r="Z18" s="17"/>
      <c r="AA18" s="17"/>
      <c r="AB18" s="19"/>
      <c r="AC18" s="17"/>
      <c r="AD18" s="17"/>
      <c r="AE18" s="19"/>
      <c r="AF18" s="18"/>
      <c r="AG18" s="18"/>
      <c r="AH18" s="19"/>
      <c r="AI18" s="19"/>
      <c r="AJ18" s="19"/>
      <c r="AK18" s="19"/>
      <c r="AL18" s="19"/>
      <c r="AM18" s="19"/>
      <c r="AN18" s="19"/>
      <c r="AO18" s="19"/>
      <c r="AP18" s="16"/>
      <c r="AQ18" s="16"/>
    </row>
    <row r="19">
      <c r="A19" s="109" t="str">
        <f t="shared" ref="A19:A23" si="57">C19</f>
        <v>DE-Agroline-остальное</v>
      </c>
      <c r="B19" s="30" t="s">
        <v>512</v>
      </c>
      <c r="C19" s="30" t="s">
        <v>493</v>
      </c>
      <c r="D19" s="30" t="s">
        <v>513</v>
      </c>
      <c r="E19" s="30" t="str">
        <f t="shared" ref="E19:E23" si="58">C19</f>
        <v>DE-Agroline-остальное</v>
      </c>
      <c r="F19" s="32">
        <f>SUMIFS(SPEND!N:N,SPEND!$B:$B,$B19,SPEND!$C:$C,$C19,SPEND!$D:$D,$D19)*$B$2</f>
        <v>10.690531</v>
      </c>
      <c r="G19" s="16"/>
      <c r="H19" s="32">
        <f>SUMIFS(SPEND!O:O,SPEND!$B:$B,$B19,SPEND!$C:$C,$C19,SPEND!$D:$D,$D19)*$B$2</f>
        <v>0</v>
      </c>
      <c r="I19" s="19" t="str">
        <f t="shared" ref="I19:I23" si="59">IFERROR(F19/H19-1,"-")</f>
        <v>-</v>
      </c>
      <c r="J19" s="16"/>
      <c r="K19" s="16">
        <f t="shared" ref="K19:K23" si="60">sum(L19:N19)</f>
        <v>0</v>
      </c>
      <c r="L19" s="16">
        <f>SUMIFS(DE_ag!$F$16:$F105,DE_ag!$E$16:$E105,$E19,DE_ag!$C$16:$C105,L$1)</f>
        <v>0</v>
      </c>
      <c r="M19" s="16">
        <f>SUMIFS(DE_ag!$F$16:$F105,DE_ag!$E$16:$E105,$E19,DE_ag!$C$16:$C105,M$1)</f>
        <v>0</v>
      </c>
      <c r="N19" s="16">
        <f>SUMIFS(DE_ag!$F$16:$F105,DE_ag!$E$16:$E105,$E19,DE_ag!$C$16:$C105,N$1)</f>
        <v>0</v>
      </c>
      <c r="O19" s="16">
        <v>0.0</v>
      </c>
      <c r="P19" s="16">
        <v>0.0</v>
      </c>
      <c r="Q19" s="16">
        <v>0.0</v>
      </c>
      <c r="R19" s="16">
        <v>0.0</v>
      </c>
      <c r="S19" s="19" t="str">
        <f t="shared" ref="S19:S23" si="61">iferror(K19/O19-1,"-")</f>
        <v>-</v>
      </c>
      <c r="T19" s="16"/>
      <c r="U19" s="16"/>
      <c r="V19" s="16"/>
      <c r="W19" s="18" t="str">
        <f t="shared" ref="W19:W23" si="62">IFERROR(F19/K19,"-")</f>
        <v>-</v>
      </c>
      <c r="X19" s="18" t="str">
        <f t="shared" ref="X19:X23" si="63">IFERROR(H19/O19,"-")</f>
        <v>-</v>
      </c>
      <c r="Y19" s="19" t="str">
        <f t="shared" ref="Y19:Y23" si="64">IFERROR(W19/X19-1,"-")</f>
        <v>-</v>
      </c>
      <c r="Z19" s="17">
        <f>SUMIFS(SPEND!I:I,SPEND!$B:$B,$B19,SPEND!$C:$C,$C19,SPEND!$D:$D,$D19)*$B$2</f>
        <v>2129.5332</v>
      </c>
      <c r="AA19" s="17">
        <f>SUMIFS(SPEND!J:J,SPEND!$B:$B,$B19,SPEND!$C:$C,$C19,SPEND!$D:$D,$D19)*$B$2</f>
        <v>0</v>
      </c>
      <c r="AB19" s="19" t="str">
        <f t="shared" ref="AB19:AB23" si="65">IFERROR(Z19/AA19-1,"-")</f>
        <v>-</v>
      </c>
      <c r="AC19" s="17">
        <f>SUMIFS(SPEND!AD:AD,SPEND!$B:$B,$B19,SPEND!$C:$C,$C19,SPEND!$D:$D,$D19)*$B$2</f>
        <v>192.8925</v>
      </c>
      <c r="AD19" s="17">
        <f>SUMIFS(SPEND!AE:AE,SPEND!$B:$B,$B19,SPEND!$C:$C,$C19,SPEND!$D:$D,$D19)*$B$2</f>
        <v>0</v>
      </c>
      <c r="AE19" s="19" t="str">
        <f t="shared" ref="AE19:AE23" si="66">IFERROR(AC19/AD19-1,"-")</f>
        <v>-</v>
      </c>
      <c r="AF19" s="18">
        <f t="shared" ref="AF19:AF23" si="67">iferror(F19/Z19*1000,"-")</f>
        <v>5.020128824</v>
      </c>
      <c r="AG19" s="18" t="str">
        <f t="shared" ref="AG19:AG23" si="68">iferror(H19/AA19*1000,"-")</f>
        <v>-</v>
      </c>
      <c r="AH19" s="19" t="str">
        <f t="shared" ref="AH19:AH23" si="69">IFERROR(AF19/AG19-1,"-")</f>
        <v>-</v>
      </c>
      <c r="AI19" s="19" t="str">
        <f t="shared" ref="AI19:AI23" si="70">IFERROR(AC19/AD19-1,"-")</f>
        <v>-</v>
      </c>
      <c r="AJ19" s="19">
        <f t="shared" ref="AJ19:AK19" si="55">iferror(AC19/Z19,"-")</f>
        <v>0.09057971014</v>
      </c>
      <c r="AK19" s="19" t="str">
        <f t="shared" si="55"/>
        <v>-</v>
      </c>
      <c r="AL19" s="19" t="str">
        <f t="shared" ref="AL19:AL23" si="72">IFERROR(AJ19/AK19-1,"-")</f>
        <v>-</v>
      </c>
      <c r="AM19" s="19">
        <f t="shared" ref="AM19:AN19" si="56">iferror(K19/AC19,"-")</f>
        <v>0</v>
      </c>
      <c r="AN19" s="19" t="str">
        <f t="shared" si="56"/>
        <v>-</v>
      </c>
      <c r="AO19" s="19" t="str">
        <f t="shared" ref="AO19:AO23" si="74">IFERROR(AM19/AN19-1,"-")</f>
        <v>-</v>
      </c>
      <c r="AP19" s="16"/>
      <c r="AQ19" s="16"/>
    </row>
    <row r="20">
      <c r="A20" s="109" t="str">
        <f t="shared" si="57"/>
        <v>DE-Agroline-жатки</v>
      </c>
      <c r="B20" s="30" t="s">
        <v>512</v>
      </c>
      <c r="C20" s="30" t="s">
        <v>498</v>
      </c>
      <c r="D20" s="30" t="s">
        <v>514</v>
      </c>
      <c r="E20" s="30" t="str">
        <f t="shared" si="58"/>
        <v>DE-Agroline-жатки</v>
      </c>
      <c r="F20" s="32">
        <f>SUMIFS(SPEND!N:N,SPEND!$B:$B,$B20,SPEND!$C:$C,$C20,SPEND!$D:$D,$D20)*$B$2</f>
        <v>2.606192</v>
      </c>
      <c r="G20" s="16"/>
      <c r="H20" s="32">
        <f>SUMIFS(SPEND!O:O,SPEND!$B:$B,$B20,SPEND!$C:$C,$C20,SPEND!$D:$D,$D20)*$B$2</f>
        <v>0</v>
      </c>
      <c r="I20" s="19" t="str">
        <f t="shared" si="59"/>
        <v>-</v>
      </c>
      <c r="J20" s="16"/>
      <c r="K20" s="16">
        <f t="shared" si="60"/>
        <v>0</v>
      </c>
      <c r="L20" s="16">
        <f>SUMIFS(DE_ag!$F$16:$F105,DE_ag!$E$16:$E105,$E20,DE_ag!$C$16:$C105,L$1)</f>
        <v>0</v>
      </c>
      <c r="M20" s="16">
        <f>SUMIFS(DE_ag!$F$16:$F105,DE_ag!$E$16:$E105,$E20,DE_ag!$C$16:$C105,M$1)</f>
        <v>0</v>
      </c>
      <c r="N20" s="16">
        <f>SUMIFS(DE_ag!$F$16:$F105,DE_ag!$E$16:$E105,$E20,DE_ag!$C$16:$C105,N$1)</f>
        <v>0</v>
      </c>
      <c r="O20" s="16">
        <v>0.0</v>
      </c>
      <c r="P20" s="16">
        <v>0.0</v>
      </c>
      <c r="Q20" s="16">
        <v>0.0</v>
      </c>
      <c r="R20" s="16">
        <v>0.0</v>
      </c>
      <c r="S20" s="19" t="str">
        <f t="shared" si="61"/>
        <v>-</v>
      </c>
      <c r="T20" s="16"/>
      <c r="U20" s="16"/>
      <c r="V20" s="16"/>
      <c r="W20" s="18" t="str">
        <f t="shared" si="62"/>
        <v>-</v>
      </c>
      <c r="X20" s="18" t="str">
        <f t="shared" si="63"/>
        <v>-</v>
      </c>
      <c r="Y20" s="19" t="str">
        <f t="shared" si="64"/>
        <v>-</v>
      </c>
      <c r="Z20" s="17">
        <f>SUMIFS(SPEND!I:I,SPEND!$B:$B,$B20,SPEND!$C:$C,$C20,SPEND!$D:$D,$D20)*$B$2</f>
        <v>477.5161</v>
      </c>
      <c r="AA20" s="17">
        <f>SUMIFS(SPEND!J:J,SPEND!$B:$B,$B20,SPEND!$C:$C,$C20,SPEND!$D:$D,$D20)*$B$2</f>
        <v>0</v>
      </c>
      <c r="AB20" s="19" t="str">
        <f t="shared" si="65"/>
        <v>-</v>
      </c>
      <c r="AC20" s="17">
        <f>SUMIFS(SPEND!AD:AD,SPEND!$B:$B,$B20,SPEND!$C:$C,$C20,SPEND!$D:$D,$D20)*$B$2</f>
        <v>8.573</v>
      </c>
      <c r="AD20" s="17">
        <f>SUMIFS(SPEND!AE:AE,SPEND!$B:$B,$B20,SPEND!$C:$C,$C20,SPEND!$D:$D,$D20)*$B$2</f>
        <v>0</v>
      </c>
      <c r="AE20" s="19" t="str">
        <f t="shared" si="66"/>
        <v>-</v>
      </c>
      <c r="AF20" s="18">
        <f t="shared" si="67"/>
        <v>5.457809695</v>
      </c>
      <c r="AG20" s="18" t="str">
        <f t="shared" si="68"/>
        <v>-</v>
      </c>
      <c r="AH20" s="19" t="str">
        <f t="shared" si="69"/>
        <v>-</v>
      </c>
      <c r="AI20" s="19" t="str">
        <f t="shared" si="70"/>
        <v>-</v>
      </c>
      <c r="AJ20" s="19">
        <f t="shared" ref="AJ20:AK20" si="71">iferror(AC20/Z20,"-")</f>
        <v>0.01795332136</v>
      </c>
      <c r="AK20" s="19" t="str">
        <f t="shared" si="71"/>
        <v>-</v>
      </c>
      <c r="AL20" s="19" t="str">
        <f t="shared" si="72"/>
        <v>-</v>
      </c>
      <c r="AM20" s="19">
        <f t="shared" ref="AM20:AN20" si="73">iferror(K20/AC20,"-")</f>
        <v>0</v>
      </c>
      <c r="AN20" s="19" t="str">
        <f t="shared" si="73"/>
        <v>-</v>
      </c>
      <c r="AO20" s="19" t="str">
        <f t="shared" si="74"/>
        <v>-</v>
      </c>
      <c r="AP20" s="16"/>
      <c r="AQ20" s="16"/>
    </row>
    <row r="21">
      <c r="A21" s="109" t="str">
        <f t="shared" si="57"/>
        <v>DE-Agroline-комбайны</v>
      </c>
      <c r="B21" s="30" t="s">
        <v>512</v>
      </c>
      <c r="C21" s="30" t="s">
        <v>503</v>
      </c>
      <c r="D21" s="30" t="s">
        <v>515</v>
      </c>
      <c r="E21" s="30" t="str">
        <f t="shared" si="58"/>
        <v>DE-Agroline-комбайны</v>
      </c>
      <c r="F21" s="32">
        <f>SUMIFS(SPEND!N:N,SPEND!$B:$B,$B21,SPEND!$C:$C,$C21,SPEND!$D:$D,$D21)*$B$2</f>
        <v>7.921452</v>
      </c>
      <c r="G21" s="16"/>
      <c r="H21" s="32">
        <f>SUMIFS(SPEND!O:O,SPEND!$B:$B,$B21,SPEND!$C:$C,$C21,SPEND!$D:$D,$D21)*$B$2</f>
        <v>0</v>
      </c>
      <c r="I21" s="19" t="str">
        <f t="shared" si="59"/>
        <v>-</v>
      </c>
      <c r="J21" s="16"/>
      <c r="K21" s="16">
        <f t="shared" si="60"/>
        <v>0</v>
      </c>
      <c r="L21" s="16">
        <f>SUMIFS(DE_ag!$F$16:$F105,DE_ag!$E$16:$E105,$E21,DE_ag!$C$16:$C105,L$1)</f>
        <v>0</v>
      </c>
      <c r="M21" s="16">
        <f>SUMIFS(DE_ag!$F$16:$F105,DE_ag!$E$16:$E105,$E21,DE_ag!$C$16:$C105,M$1)</f>
        <v>0</v>
      </c>
      <c r="N21" s="16">
        <f>SUMIFS(DE_ag!$F$16:$F105,DE_ag!$E$16:$E105,$E21,DE_ag!$C$16:$C105,N$1)</f>
        <v>0</v>
      </c>
      <c r="O21" s="16">
        <v>0.0</v>
      </c>
      <c r="P21" s="16">
        <v>0.0</v>
      </c>
      <c r="Q21" s="16">
        <v>0.0</v>
      </c>
      <c r="R21" s="16">
        <v>0.0</v>
      </c>
      <c r="S21" s="19" t="str">
        <f t="shared" si="61"/>
        <v>-</v>
      </c>
      <c r="T21" s="16"/>
      <c r="U21" s="16"/>
      <c r="V21" s="16"/>
      <c r="W21" s="18" t="str">
        <f t="shared" si="62"/>
        <v>-</v>
      </c>
      <c r="X21" s="18" t="str">
        <f t="shared" si="63"/>
        <v>-</v>
      </c>
      <c r="Y21" s="19" t="str">
        <f t="shared" si="64"/>
        <v>-</v>
      </c>
      <c r="Z21" s="17">
        <f>SUMIFS(SPEND!I:I,SPEND!$B:$B,$B21,SPEND!$C:$C,$C21,SPEND!$D:$D,$D21)*$B$2</f>
        <v>1501.9896</v>
      </c>
      <c r="AA21" s="17">
        <f>SUMIFS(SPEND!J:J,SPEND!$B:$B,$B21,SPEND!$C:$C,$C21,SPEND!$D:$D,$D21)*$B$2</f>
        <v>0</v>
      </c>
      <c r="AB21" s="19" t="str">
        <f t="shared" si="65"/>
        <v>-</v>
      </c>
      <c r="AC21" s="17">
        <f>SUMIFS(SPEND!AD:AD,SPEND!$B:$B,$B21,SPEND!$C:$C,$C21,SPEND!$D:$D,$D21)*$B$2</f>
        <v>175.7465</v>
      </c>
      <c r="AD21" s="17">
        <f>SUMIFS(SPEND!AE:AE,SPEND!$B:$B,$B21,SPEND!$C:$C,$C21,SPEND!$D:$D,$D21)*$B$2</f>
        <v>0</v>
      </c>
      <c r="AE21" s="19" t="str">
        <f t="shared" si="66"/>
        <v>-</v>
      </c>
      <c r="AF21" s="18">
        <f t="shared" si="67"/>
        <v>5.273972603</v>
      </c>
      <c r="AG21" s="18" t="str">
        <f t="shared" si="68"/>
        <v>-</v>
      </c>
      <c r="AH21" s="19" t="str">
        <f t="shared" si="69"/>
        <v>-</v>
      </c>
      <c r="AI21" s="19" t="str">
        <f t="shared" si="70"/>
        <v>-</v>
      </c>
      <c r="AJ21" s="19">
        <f t="shared" ref="AJ21:AK21" si="75">iferror(AC21/Z21,"-")</f>
        <v>0.1170091324</v>
      </c>
      <c r="AK21" s="19" t="str">
        <f t="shared" si="75"/>
        <v>-</v>
      </c>
      <c r="AL21" s="19" t="str">
        <f t="shared" si="72"/>
        <v>-</v>
      </c>
      <c r="AM21" s="19">
        <f t="shared" ref="AM21:AN21" si="76">iferror(K21/AC21,"-")</f>
        <v>0</v>
      </c>
      <c r="AN21" s="19" t="str">
        <f t="shared" si="76"/>
        <v>-</v>
      </c>
      <c r="AO21" s="19" t="str">
        <f t="shared" si="74"/>
        <v>-</v>
      </c>
      <c r="AP21" s="16"/>
      <c r="AQ21" s="16"/>
    </row>
    <row r="22">
      <c r="A22" s="109" t="str">
        <f t="shared" si="57"/>
        <v>DE-Agroline-сено</v>
      </c>
      <c r="B22" s="30" t="s">
        <v>512</v>
      </c>
      <c r="C22" s="30" t="s">
        <v>516</v>
      </c>
      <c r="D22" s="30" t="s">
        <v>517</v>
      </c>
      <c r="E22" s="30" t="str">
        <f t="shared" si="58"/>
        <v>DE-Agroline-сено</v>
      </c>
      <c r="F22" s="32">
        <f>SUMIFS(SPEND!N:N,SPEND!$B:$B,$B22,SPEND!$C:$C,$C22,SPEND!$D:$D,$D22)*$B$2</f>
        <v>7.97289</v>
      </c>
      <c r="G22" s="16"/>
      <c r="H22" s="32">
        <f>SUMIFS(SPEND!O:O,SPEND!$B:$B,$B22,SPEND!$C:$C,$C22,SPEND!$D:$D,$D22)*$B$2</f>
        <v>0</v>
      </c>
      <c r="I22" s="19" t="str">
        <f t="shared" si="59"/>
        <v>-</v>
      </c>
      <c r="J22" s="16"/>
      <c r="K22" s="16">
        <f t="shared" si="60"/>
        <v>1</v>
      </c>
      <c r="L22" s="16">
        <f>SUMIFS(DE_ag!$F$16:$F105,DE_ag!$E$16:$E105,$E22,DE_ag!$C$16:$C105,L$1)</f>
        <v>0</v>
      </c>
      <c r="M22" s="16">
        <f>SUMIFS(DE_ag!$F$16:$F105,DE_ag!$E$16:$E105,$E22,DE_ag!$C$16:$C105,M$1)</f>
        <v>1</v>
      </c>
      <c r="N22" s="16">
        <f>SUMIFS(DE_ag!$F$16:$F105,DE_ag!$E$16:$E105,$E22,DE_ag!$C$16:$C105,N$1)</f>
        <v>0</v>
      </c>
      <c r="O22" s="16">
        <v>0.0</v>
      </c>
      <c r="P22" s="16">
        <v>0.0</v>
      </c>
      <c r="Q22" s="16">
        <v>0.0</v>
      </c>
      <c r="R22" s="16">
        <v>0.0</v>
      </c>
      <c r="S22" s="19" t="str">
        <f t="shared" si="61"/>
        <v>-</v>
      </c>
      <c r="T22" s="16"/>
      <c r="U22" s="16"/>
      <c r="V22" s="16"/>
      <c r="W22" s="18">
        <f t="shared" si="62"/>
        <v>7.97289</v>
      </c>
      <c r="X22" s="18" t="str">
        <f t="shared" si="63"/>
        <v>-</v>
      </c>
      <c r="Y22" s="19" t="str">
        <f t="shared" si="64"/>
        <v>-</v>
      </c>
      <c r="Z22" s="17">
        <f>SUMIFS(SPEND!I:I,SPEND!$B:$B,$B22,SPEND!$C:$C,$C22,SPEND!$D:$D,$D22)*$B$2</f>
        <v>1699.1686</v>
      </c>
      <c r="AA22" s="17">
        <f>SUMIFS(SPEND!J:J,SPEND!$B:$B,$B22,SPEND!$C:$C,$C22,SPEND!$D:$D,$D22)*$B$2</f>
        <v>0</v>
      </c>
      <c r="AB22" s="19" t="str">
        <f t="shared" si="65"/>
        <v>-</v>
      </c>
      <c r="AC22" s="17">
        <f>SUMIFS(SPEND!AD:AD,SPEND!$B:$B,$B22,SPEND!$C:$C,$C22,SPEND!$D:$D,$D22)*$B$2</f>
        <v>122.5939</v>
      </c>
      <c r="AD22" s="17">
        <f>SUMIFS(SPEND!AE:AE,SPEND!$B:$B,$B22,SPEND!$C:$C,$C22,SPEND!$D:$D,$D22)*$B$2</f>
        <v>0</v>
      </c>
      <c r="AE22" s="19" t="str">
        <f t="shared" si="66"/>
        <v>-</v>
      </c>
      <c r="AF22" s="18">
        <f t="shared" si="67"/>
        <v>4.692230071</v>
      </c>
      <c r="AG22" s="18" t="str">
        <f t="shared" si="68"/>
        <v>-</v>
      </c>
      <c r="AH22" s="19" t="str">
        <f t="shared" si="69"/>
        <v>-</v>
      </c>
      <c r="AI22" s="19" t="str">
        <f t="shared" si="70"/>
        <v>-</v>
      </c>
      <c r="AJ22" s="19">
        <f t="shared" ref="AJ22:AK22" si="77">iferror(AC22/Z22,"-")</f>
        <v>0.0721493441</v>
      </c>
      <c r="AK22" s="19" t="str">
        <f t="shared" si="77"/>
        <v>-</v>
      </c>
      <c r="AL22" s="19" t="str">
        <f t="shared" si="72"/>
        <v>-</v>
      </c>
      <c r="AM22" s="19">
        <f t="shared" ref="AM22:AN22" si="78">iferror(K22/AC22,"-")</f>
        <v>0.008157012706</v>
      </c>
      <c r="AN22" s="19" t="str">
        <f t="shared" si="78"/>
        <v>-</v>
      </c>
      <c r="AO22" s="19" t="str">
        <f t="shared" si="74"/>
        <v>-</v>
      </c>
      <c r="AP22" s="16"/>
      <c r="AQ22" s="16"/>
    </row>
    <row r="23">
      <c r="A23" s="109" t="str">
        <f t="shared" si="57"/>
        <v>DE-Agroline-тракторы</v>
      </c>
      <c r="B23" s="30" t="s">
        <v>512</v>
      </c>
      <c r="C23" s="30" t="s">
        <v>495</v>
      </c>
      <c r="D23" s="30" t="s">
        <v>518</v>
      </c>
      <c r="E23" s="30" t="str">
        <f t="shared" si="58"/>
        <v>DE-Agroline-тракторы</v>
      </c>
      <c r="F23" s="32">
        <f>SUMIFS(SPEND!N:N,SPEND!$B:$B,$B23,SPEND!$C:$C,$C23,SPEND!$D:$D,$D23)*$B$2</f>
        <v>26.996377</v>
      </c>
      <c r="G23" s="16"/>
      <c r="H23" s="32">
        <f>SUMIFS(SPEND!O:O,SPEND!$B:$B,$B23,SPEND!$C:$C,$C23,SPEND!$D:$D,$D23)*$B$2</f>
        <v>0</v>
      </c>
      <c r="I23" s="19" t="str">
        <f t="shared" si="59"/>
        <v>-</v>
      </c>
      <c r="J23" s="16"/>
      <c r="K23" s="16">
        <f t="shared" si="60"/>
        <v>10</v>
      </c>
      <c r="L23" s="16">
        <f>SUMIFS(DE_ag!$F$16:$F105,DE_ag!$E$16:$E105,$E23,DE_ag!$C$16:$C105,L$1)</f>
        <v>1</v>
      </c>
      <c r="M23" s="16">
        <f>SUMIFS(DE_ag!$F$16:$F105,DE_ag!$E$16:$E105,$E23,DE_ag!$C$16:$C105,M$1)</f>
        <v>4</v>
      </c>
      <c r="N23" s="16">
        <f>SUMIFS(DE_ag!$F$16:$F105,DE_ag!$E$16:$E105,$E23,DE_ag!$C$16:$C105,N$1)</f>
        <v>5</v>
      </c>
      <c r="O23" s="16">
        <v>0.0</v>
      </c>
      <c r="P23" s="16">
        <v>0.0</v>
      </c>
      <c r="Q23" s="16">
        <v>0.0</v>
      </c>
      <c r="R23" s="16">
        <v>0.0</v>
      </c>
      <c r="S23" s="19" t="str">
        <f t="shared" si="61"/>
        <v>-</v>
      </c>
      <c r="T23" s="16"/>
      <c r="U23" s="16"/>
      <c r="V23" s="16"/>
      <c r="W23" s="18">
        <f t="shared" si="62"/>
        <v>2.6996377</v>
      </c>
      <c r="X23" s="18" t="str">
        <f t="shared" si="63"/>
        <v>-</v>
      </c>
      <c r="Y23" s="19" t="str">
        <f t="shared" si="64"/>
        <v>-</v>
      </c>
      <c r="Z23" s="17">
        <f>SUMIFS(SPEND!I:I,SPEND!$B:$B,$B23,SPEND!$C:$C,$C23,SPEND!$D:$D,$D23)*$B$2</f>
        <v>5660.7519</v>
      </c>
      <c r="AA23" s="17">
        <f>SUMIFS(SPEND!J:J,SPEND!$B:$B,$B23,SPEND!$C:$C,$C23,SPEND!$D:$D,$D23)*$B$2</f>
        <v>0</v>
      </c>
      <c r="AB23" s="19" t="str">
        <f t="shared" si="65"/>
        <v>-</v>
      </c>
      <c r="AC23" s="17">
        <f>SUMIFS(SPEND!AD:AD,SPEND!$B:$B,$B23,SPEND!$C:$C,$C23,SPEND!$D:$D,$D23)*$B$2</f>
        <v>774.9992</v>
      </c>
      <c r="AD23" s="17">
        <f>SUMIFS(SPEND!AE:AE,SPEND!$B:$B,$B23,SPEND!$C:$C,$C23,SPEND!$D:$D,$D23)*$B$2</f>
        <v>0</v>
      </c>
      <c r="AE23" s="19" t="str">
        <f t="shared" si="66"/>
        <v>-</v>
      </c>
      <c r="AF23" s="18">
        <f t="shared" si="67"/>
        <v>4.769044374</v>
      </c>
      <c r="AG23" s="18" t="str">
        <f t="shared" si="68"/>
        <v>-</v>
      </c>
      <c r="AH23" s="19" t="str">
        <f t="shared" si="69"/>
        <v>-</v>
      </c>
      <c r="AI23" s="19" t="str">
        <f t="shared" si="70"/>
        <v>-</v>
      </c>
      <c r="AJ23" s="19">
        <f t="shared" ref="AJ23:AK23" si="79">iferror(AC23/Z23,"-")</f>
        <v>0.1369074663</v>
      </c>
      <c r="AK23" s="19" t="str">
        <f t="shared" si="79"/>
        <v>-</v>
      </c>
      <c r="AL23" s="19" t="str">
        <f t="shared" si="72"/>
        <v>-</v>
      </c>
      <c r="AM23" s="19">
        <f t="shared" ref="AM23:AN23" si="80">iferror(K23/AC23,"-")</f>
        <v>0.01290323913</v>
      </c>
      <c r="AN23" s="19" t="str">
        <f t="shared" si="80"/>
        <v>-</v>
      </c>
      <c r="AO23" s="19" t="str">
        <f t="shared" si="74"/>
        <v>-</v>
      </c>
      <c r="AP23" s="16"/>
      <c r="AQ23" s="16"/>
    </row>
    <row r="24">
      <c r="A24" s="109"/>
      <c r="B24" s="30"/>
      <c r="C24" s="30"/>
      <c r="D24" s="30"/>
      <c r="E24" s="30"/>
      <c r="F24" s="16"/>
      <c r="G24" s="16"/>
      <c r="H24" s="16"/>
      <c r="I24" s="19"/>
      <c r="J24" s="16"/>
      <c r="K24" s="16"/>
      <c r="L24" s="16"/>
      <c r="M24" s="16"/>
      <c r="N24" s="16"/>
      <c r="O24" s="16"/>
      <c r="P24" s="16"/>
      <c r="Q24" s="16"/>
      <c r="R24" s="16"/>
      <c r="S24" s="19"/>
      <c r="T24" s="16"/>
      <c r="U24" s="16"/>
      <c r="V24" s="16"/>
      <c r="W24" s="18"/>
      <c r="X24" s="18"/>
      <c r="Y24" s="19"/>
      <c r="Z24" s="17"/>
      <c r="AA24" s="17"/>
      <c r="AB24" s="19"/>
      <c r="AC24" s="17"/>
      <c r="AD24" s="17"/>
      <c r="AE24" s="19"/>
      <c r="AF24" s="18"/>
      <c r="AG24" s="18"/>
      <c r="AH24" s="19"/>
      <c r="AI24" s="19"/>
      <c r="AJ24" s="19"/>
      <c r="AK24" s="19"/>
      <c r="AL24" s="19"/>
      <c r="AM24" s="19"/>
      <c r="AN24" s="19"/>
      <c r="AO24" s="19"/>
      <c r="AP24" s="16"/>
      <c r="AQ24" s="16"/>
    </row>
    <row r="25" outlineLevel="1">
      <c r="A25" s="109" t="str">
        <f t="shared" ref="A25:A30" si="83">C25</f>
        <v>DE-Agroline-остальное</v>
      </c>
      <c r="B25" s="30" t="s">
        <v>519</v>
      </c>
      <c r="C25" s="30" t="s">
        <v>493</v>
      </c>
      <c r="D25" s="30" t="s">
        <v>513</v>
      </c>
      <c r="E25" s="30" t="str">
        <f t="shared" ref="E25:E30" si="84">C25</f>
        <v>DE-Agroline-остальное</v>
      </c>
      <c r="F25" s="32">
        <f>SUMIFS(SPEND!N:N,SPEND!$B:$B,$B25,SPEND!$C:$C,$C25,SPEND!$D:$D,$D25)*$B$2</f>
        <v>19.126363</v>
      </c>
      <c r="G25" s="16"/>
      <c r="H25" s="32">
        <f>SUMIFS(SPEND!O:O,SPEND!$B:$B,$B25,SPEND!$C:$C,$C25,SPEND!$D:$D,$D25)*$B$2</f>
        <v>0</v>
      </c>
      <c r="I25" s="19" t="str">
        <f t="shared" ref="I25:I30" si="85">IFERROR(F25/H25-1,"-")</f>
        <v>-</v>
      </c>
      <c r="J25" s="16"/>
      <c r="K25" s="16">
        <f t="shared" ref="K25:K30" si="86">sum(L25:N25)</f>
        <v>0</v>
      </c>
      <c r="L25" s="16">
        <f>SUMIFS(DE_ag!$F$16:$F105,DE_ag!$E$16:$E105,$E25,DE_ag!$C$16:$C105,L$1)</f>
        <v>0</v>
      </c>
      <c r="M25" s="16">
        <f>SUMIFS(DE_ag!$F$16:$F105,DE_ag!$E$16:$E105,$E25,DE_ag!$C$16:$C105,M$1)</f>
        <v>0</v>
      </c>
      <c r="N25" s="16">
        <f>SUMIFS(DE_ag!$F$16:$F105,DE_ag!$E$16:$E105,$E25,DE_ag!$C$16:$C105,N$1)</f>
        <v>0</v>
      </c>
      <c r="O25" s="16">
        <v>0.0</v>
      </c>
      <c r="P25" s="16">
        <v>0.0</v>
      </c>
      <c r="Q25" s="16">
        <v>0.0</v>
      </c>
      <c r="R25" s="16">
        <v>0.0</v>
      </c>
      <c r="S25" s="19" t="str">
        <f t="shared" ref="S25:S30" si="87">iferror(K25/O25-1,"-")</f>
        <v>-</v>
      </c>
      <c r="T25" s="16"/>
      <c r="U25" s="16"/>
      <c r="V25" s="16"/>
      <c r="W25" s="18" t="str">
        <f t="shared" ref="W25:W30" si="88">IFERROR(F25/K25,"-")</f>
        <v>-</v>
      </c>
      <c r="X25" s="18" t="str">
        <f t="shared" ref="X25:X30" si="89">IFERROR(H25/O25,"-")</f>
        <v>-</v>
      </c>
      <c r="Y25" s="19" t="str">
        <f t="shared" ref="Y25:Y30" si="90">IFERROR(W25/X25-1,"-")</f>
        <v>-</v>
      </c>
      <c r="Z25" s="17">
        <f>SUMIFS(SPEND!I:I,SPEND!$B:$B,$B25,SPEND!$C:$C,$C25,SPEND!$D:$D,$D25)*$B$2</f>
        <v>6121.9793</v>
      </c>
      <c r="AA25" s="17">
        <f>SUMIFS(SPEND!J:J,SPEND!$B:$B,$B25,SPEND!$C:$C,$C25,SPEND!$D:$D,$D25)*$B$2</f>
        <v>0</v>
      </c>
      <c r="AB25" s="19" t="str">
        <f t="shared" ref="AB25:AB30" si="91">IFERROR(Z25/AA25-1,"-")</f>
        <v>-</v>
      </c>
      <c r="AC25" s="17">
        <f>SUMIFS(SPEND!AD:AD,SPEND!$B:$B,$B25,SPEND!$C:$C,$C25,SPEND!$D:$D,$D25)*$B$2</f>
        <v>445.796</v>
      </c>
      <c r="AD25" s="17">
        <f>SUMIFS(SPEND!AE:AE,SPEND!$B:$B,$B25,SPEND!$C:$C,$C25,SPEND!$D:$D,$D25)*$B$2</f>
        <v>0</v>
      </c>
      <c r="AE25" s="19" t="str">
        <f t="shared" ref="AE25:AE30" si="92">IFERROR(AC25/AD25-1,"-")</f>
        <v>-</v>
      </c>
      <c r="AF25" s="18">
        <f t="shared" ref="AF25:AF30" si="93">iferror(F25/Z25*1000,"-")</f>
        <v>3.124212295</v>
      </c>
      <c r="AG25" s="18" t="str">
        <f t="shared" ref="AG25:AG30" si="94">iferror(H25/AA25*1000,"-")</f>
        <v>-</v>
      </c>
      <c r="AH25" s="19" t="str">
        <f t="shared" ref="AH25:AH30" si="95">IFERROR(AF25/AG25-1,"-")</f>
        <v>-</v>
      </c>
      <c r="AI25" s="19" t="str">
        <f t="shared" ref="AI25:AI30" si="96">IFERROR(AC25/AD25-1,"-")</f>
        <v>-</v>
      </c>
      <c r="AJ25" s="19">
        <f t="shared" ref="AJ25:AK25" si="81">iferror(AC25/Z25,"-")</f>
        <v>0.07281893292</v>
      </c>
      <c r="AK25" s="19" t="str">
        <f t="shared" si="81"/>
        <v>-</v>
      </c>
      <c r="AL25" s="19" t="str">
        <f t="shared" ref="AL25:AL30" si="98">IFERROR(AJ25/AK25-1,"-")</f>
        <v>-</v>
      </c>
      <c r="AM25" s="19">
        <f t="shared" ref="AM25:AN25" si="82">iferror(K25/AC25,"-")</f>
        <v>0</v>
      </c>
      <c r="AN25" s="19" t="str">
        <f t="shared" si="82"/>
        <v>-</v>
      </c>
      <c r="AO25" s="19" t="str">
        <f t="shared" ref="AO25:AO30" si="100">IFERROR(AM25/AN25-1,"-")</f>
        <v>-</v>
      </c>
      <c r="AP25" s="16"/>
      <c r="AQ25" s="16"/>
    </row>
    <row r="26" outlineLevel="1">
      <c r="A26" s="109" t="str">
        <f t="shared" si="83"/>
        <v>DE-Agroline-жатки</v>
      </c>
      <c r="B26" s="30" t="s">
        <v>519</v>
      </c>
      <c r="C26" s="30" t="s">
        <v>498</v>
      </c>
      <c r="D26" s="30" t="s">
        <v>514</v>
      </c>
      <c r="E26" s="30" t="str">
        <f t="shared" si="84"/>
        <v>DE-Agroline-жатки</v>
      </c>
      <c r="F26" s="32">
        <f>SUMIFS(SPEND!N:N,SPEND!$B:$B,$B26,SPEND!$C:$C,$C26,SPEND!$D:$D,$D26)*$B$2</f>
        <v>4.689431</v>
      </c>
      <c r="G26" s="16"/>
      <c r="H26" s="32">
        <f>SUMIFS(SPEND!O:O,SPEND!$B:$B,$B26,SPEND!$C:$C,$C26,SPEND!$D:$D,$D26)*$B$2</f>
        <v>0</v>
      </c>
      <c r="I26" s="19" t="str">
        <f t="shared" si="85"/>
        <v>-</v>
      </c>
      <c r="J26" s="16"/>
      <c r="K26" s="16">
        <f t="shared" si="86"/>
        <v>0</v>
      </c>
      <c r="L26" s="16">
        <f>SUMIFS(DE_ag!$F$16:$F105,DE_ag!$E$16:$E105,$E26,DE_ag!$C$16:$C105,L$1)</f>
        <v>0</v>
      </c>
      <c r="M26" s="16">
        <f>SUMIFS(DE_ag!$F$16:$F105,DE_ag!$E$16:$E105,$E26,DE_ag!$C$16:$C105,M$1)</f>
        <v>0</v>
      </c>
      <c r="N26" s="16">
        <f>SUMIFS(DE_ag!$F$16:$F105,DE_ag!$E$16:$E105,$E26,DE_ag!$C$16:$C105,N$1)</f>
        <v>0</v>
      </c>
      <c r="O26" s="16">
        <v>0.0</v>
      </c>
      <c r="P26" s="16">
        <v>0.0</v>
      </c>
      <c r="Q26" s="16">
        <v>0.0</v>
      </c>
      <c r="R26" s="16">
        <v>0.0</v>
      </c>
      <c r="S26" s="19" t="str">
        <f t="shared" si="87"/>
        <v>-</v>
      </c>
      <c r="T26" s="16"/>
      <c r="U26" s="16"/>
      <c r="V26" s="16"/>
      <c r="W26" s="18" t="str">
        <f t="shared" si="88"/>
        <v>-</v>
      </c>
      <c r="X26" s="18" t="str">
        <f t="shared" si="89"/>
        <v>-</v>
      </c>
      <c r="Y26" s="19" t="str">
        <f t="shared" si="90"/>
        <v>-</v>
      </c>
      <c r="Z26" s="17">
        <f>SUMIFS(SPEND!I:I,SPEND!$B:$B,$B26,SPEND!$C:$C,$C26,SPEND!$D:$D,$D26)*$B$2</f>
        <v>1167.6426</v>
      </c>
      <c r="AA26" s="17">
        <f>SUMIFS(SPEND!J:J,SPEND!$B:$B,$B26,SPEND!$C:$C,$C26,SPEND!$D:$D,$D26)*$B$2</f>
        <v>0</v>
      </c>
      <c r="AB26" s="19" t="str">
        <f t="shared" si="91"/>
        <v>-</v>
      </c>
      <c r="AC26" s="17">
        <f>SUMIFS(SPEND!AD:AD,SPEND!$B:$B,$B26,SPEND!$C:$C,$C26,SPEND!$D:$D,$D26)*$B$2</f>
        <v>70.2986</v>
      </c>
      <c r="AD26" s="17">
        <f>SUMIFS(SPEND!AE:AE,SPEND!$B:$B,$B26,SPEND!$C:$C,$C26,SPEND!$D:$D,$D26)*$B$2</f>
        <v>0</v>
      </c>
      <c r="AE26" s="19" t="str">
        <f t="shared" si="92"/>
        <v>-</v>
      </c>
      <c r="AF26" s="18">
        <f t="shared" si="93"/>
        <v>4.016152717</v>
      </c>
      <c r="AG26" s="18" t="str">
        <f t="shared" si="94"/>
        <v>-</v>
      </c>
      <c r="AH26" s="19" t="str">
        <f t="shared" si="95"/>
        <v>-</v>
      </c>
      <c r="AI26" s="19" t="str">
        <f t="shared" si="96"/>
        <v>-</v>
      </c>
      <c r="AJ26" s="19">
        <f t="shared" ref="AJ26:AK26" si="97">iferror(AC26/Z26,"-")</f>
        <v>0.06020558003</v>
      </c>
      <c r="AK26" s="19" t="str">
        <f t="shared" si="97"/>
        <v>-</v>
      </c>
      <c r="AL26" s="19" t="str">
        <f t="shared" si="98"/>
        <v>-</v>
      </c>
      <c r="AM26" s="19">
        <f t="shared" ref="AM26:AN26" si="99">iferror(K26/AC26,"-")</f>
        <v>0</v>
      </c>
      <c r="AN26" s="19" t="str">
        <f t="shared" si="99"/>
        <v>-</v>
      </c>
      <c r="AO26" s="19" t="str">
        <f t="shared" si="100"/>
        <v>-</v>
      </c>
      <c r="AP26" s="16"/>
      <c r="AQ26" s="16"/>
    </row>
    <row r="27" outlineLevel="1">
      <c r="A27" s="109" t="str">
        <f t="shared" si="83"/>
        <v>DE-Agroline-жатки-lal</v>
      </c>
      <c r="B27" s="30" t="s">
        <v>519</v>
      </c>
      <c r="C27" s="30" t="s">
        <v>520</v>
      </c>
      <c r="D27" s="30" t="s">
        <v>521</v>
      </c>
      <c r="E27" s="30" t="str">
        <f t="shared" si="84"/>
        <v>DE-Agroline-жатки-lal</v>
      </c>
      <c r="F27" s="32">
        <f>SUMIFS(SPEND!N:N,SPEND!$B:$B,$B27,SPEND!$C:$C,$C27,SPEND!$D:$D,$D27)*$B$2</f>
        <v>0</v>
      </c>
      <c r="G27" s="16"/>
      <c r="H27" s="32">
        <f>SUMIFS(SPEND!O:O,SPEND!$B:$B,$B27,SPEND!$C:$C,$C27,SPEND!$D:$D,$D27)*$B$2</f>
        <v>0</v>
      </c>
      <c r="I27" s="19" t="str">
        <f t="shared" si="85"/>
        <v>-</v>
      </c>
      <c r="J27" s="16"/>
      <c r="K27" s="16">
        <f t="shared" si="86"/>
        <v>0</v>
      </c>
      <c r="L27" s="16">
        <f>SUMIFS(DE_ag!$F$16:$F105,DE_ag!$E$16:$E105,$E27,DE_ag!$C$16:$C105,L$1)</f>
        <v>0</v>
      </c>
      <c r="M27" s="16">
        <f>SUMIFS(DE_ag!$F$16:$F105,DE_ag!$E$16:$E105,$E27,DE_ag!$C$16:$C105,M$1)</f>
        <v>0</v>
      </c>
      <c r="N27" s="16">
        <f>SUMIFS(DE_ag!$F$16:$F105,DE_ag!$E$16:$E105,$E27,DE_ag!$C$16:$C105,N$1)</f>
        <v>0</v>
      </c>
      <c r="O27" s="16">
        <v>0.0</v>
      </c>
      <c r="P27" s="16">
        <v>0.0</v>
      </c>
      <c r="Q27" s="16">
        <v>0.0</v>
      </c>
      <c r="R27" s="16">
        <v>0.0</v>
      </c>
      <c r="S27" s="19" t="str">
        <f t="shared" si="87"/>
        <v>-</v>
      </c>
      <c r="T27" s="16"/>
      <c r="U27" s="16"/>
      <c r="V27" s="16"/>
      <c r="W27" s="18" t="str">
        <f t="shared" si="88"/>
        <v>-</v>
      </c>
      <c r="X27" s="18" t="str">
        <f t="shared" si="89"/>
        <v>-</v>
      </c>
      <c r="Y27" s="19" t="str">
        <f t="shared" si="90"/>
        <v>-</v>
      </c>
      <c r="Z27" s="17">
        <f>SUMIFS(SPEND!I:I,SPEND!$B:$B,$B27,SPEND!$C:$C,$C27,SPEND!$D:$D,$D27)*$B$2</f>
        <v>0</v>
      </c>
      <c r="AA27" s="17">
        <f>SUMIFS(SPEND!J:J,SPEND!$B:$B,$B27,SPEND!$C:$C,$C27,SPEND!$D:$D,$D27)*$B$2</f>
        <v>0</v>
      </c>
      <c r="AB27" s="19" t="str">
        <f t="shared" si="91"/>
        <v>-</v>
      </c>
      <c r="AC27" s="17">
        <f>SUMIFS(SPEND!AD:AD,SPEND!$B:$B,$B27,SPEND!$C:$C,$C27,SPEND!$D:$D,$D27)*$B$2</f>
        <v>0</v>
      </c>
      <c r="AD27" s="17">
        <f>SUMIFS(SPEND!AE:AE,SPEND!$B:$B,$B27,SPEND!$C:$C,$C27,SPEND!$D:$D,$D27)*$B$2</f>
        <v>0</v>
      </c>
      <c r="AE27" s="19" t="str">
        <f t="shared" si="92"/>
        <v>-</v>
      </c>
      <c r="AF27" s="18" t="str">
        <f t="shared" si="93"/>
        <v>-</v>
      </c>
      <c r="AG27" s="18" t="str">
        <f t="shared" si="94"/>
        <v>-</v>
      </c>
      <c r="AH27" s="19" t="str">
        <f t="shared" si="95"/>
        <v>-</v>
      </c>
      <c r="AI27" s="19" t="str">
        <f t="shared" si="96"/>
        <v>-</v>
      </c>
      <c r="AJ27" s="19" t="str">
        <f t="shared" ref="AJ27:AK27" si="101">iferror(AC27/Z27,"-")</f>
        <v>-</v>
      </c>
      <c r="AK27" s="19" t="str">
        <f t="shared" si="101"/>
        <v>-</v>
      </c>
      <c r="AL27" s="19" t="str">
        <f t="shared" si="98"/>
        <v>-</v>
      </c>
      <c r="AM27" s="19" t="str">
        <f t="shared" ref="AM27:AN27" si="102">iferror(K27/AC27,"-")</f>
        <v>-</v>
      </c>
      <c r="AN27" s="19" t="str">
        <f t="shared" si="102"/>
        <v>-</v>
      </c>
      <c r="AO27" s="19" t="str">
        <f t="shared" si="100"/>
        <v>-</v>
      </c>
      <c r="AP27" s="46" t="s">
        <v>522</v>
      </c>
      <c r="AQ27" s="16"/>
    </row>
    <row r="28" outlineLevel="1">
      <c r="A28" s="109" t="str">
        <f t="shared" si="83"/>
        <v>DE-Agroline-комбайны</v>
      </c>
      <c r="B28" s="30" t="s">
        <v>519</v>
      </c>
      <c r="C28" s="30" t="s">
        <v>503</v>
      </c>
      <c r="D28" s="30" t="s">
        <v>515</v>
      </c>
      <c r="E28" s="30" t="str">
        <f t="shared" si="84"/>
        <v>DE-Agroline-комбайны</v>
      </c>
      <c r="F28" s="32">
        <f>SUMIFS(SPEND!N:N,SPEND!$B:$B,$B28,SPEND!$C:$C,$C28,SPEND!$D:$D,$D28)*$B$2</f>
        <v>14.428359</v>
      </c>
      <c r="G28" s="16"/>
      <c r="H28" s="32">
        <f>SUMIFS(SPEND!O:O,SPEND!$B:$B,$B28,SPEND!$C:$C,$C28,SPEND!$D:$D,$D28)*$B$2</f>
        <v>0</v>
      </c>
      <c r="I28" s="19" t="str">
        <f t="shared" si="85"/>
        <v>-</v>
      </c>
      <c r="J28" s="16"/>
      <c r="K28" s="16">
        <f t="shared" si="86"/>
        <v>0</v>
      </c>
      <c r="L28" s="16">
        <f>SUMIFS(DE_ag!$F$16:$F105,DE_ag!$E$16:$E105,$E28,DE_ag!$C$16:$C105,L$1)</f>
        <v>0</v>
      </c>
      <c r="M28" s="16">
        <f>SUMIFS(DE_ag!$F$16:$F105,DE_ag!$E$16:$E105,$E28,DE_ag!$C$16:$C105,M$1)</f>
        <v>0</v>
      </c>
      <c r="N28" s="16">
        <f>SUMIFS(DE_ag!$F$16:$F105,DE_ag!$E$16:$E105,$E28,DE_ag!$C$16:$C105,N$1)</f>
        <v>0</v>
      </c>
      <c r="O28" s="16">
        <v>0.0</v>
      </c>
      <c r="P28" s="16">
        <v>0.0</v>
      </c>
      <c r="Q28" s="16">
        <v>0.0</v>
      </c>
      <c r="R28" s="16">
        <v>0.0</v>
      </c>
      <c r="S28" s="19" t="str">
        <f t="shared" si="87"/>
        <v>-</v>
      </c>
      <c r="T28" s="16"/>
      <c r="U28" s="16"/>
      <c r="V28" s="16"/>
      <c r="W28" s="18" t="str">
        <f t="shared" si="88"/>
        <v>-</v>
      </c>
      <c r="X28" s="18" t="str">
        <f t="shared" si="89"/>
        <v>-</v>
      </c>
      <c r="Y28" s="19" t="str">
        <f t="shared" si="90"/>
        <v>-</v>
      </c>
      <c r="Z28" s="17">
        <f>SUMIFS(SPEND!I:I,SPEND!$B:$B,$B28,SPEND!$C:$C,$C28,SPEND!$D:$D,$D28)*$B$2</f>
        <v>4494.8239</v>
      </c>
      <c r="AA28" s="17">
        <f>SUMIFS(SPEND!J:J,SPEND!$B:$B,$B28,SPEND!$C:$C,$C28,SPEND!$D:$D,$D28)*$B$2</f>
        <v>0</v>
      </c>
      <c r="AB28" s="19" t="str">
        <f t="shared" si="91"/>
        <v>-</v>
      </c>
      <c r="AC28" s="17">
        <f>SUMIFS(SPEND!AD:AD,SPEND!$B:$B,$B28,SPEND!$C:$C,$C28,SPEND!$D:$D,$D28)*$B$2</f>
        <v>395.2153</v>
      </c>
      <c r="AD28" s="17">
        <f>SUMIFS(SPEND!AE:AE,SPEND!$B:$B,$B28,SPEND!$C:$C,$C28,SPEND!$D:$D,$D28)*$B$2</f>
        <v>0</v>
      </c>
      <c r="AE28" s="19" t="str">
        <f t="shared" si="92"/>
        <v>-</v>
      </c>
      <c r="AF28" s="18">
        <f t="shared" si="93"/>
        <v>3.209994278</v>
      </c>
      <c r="AG28" s="18" t="str">
        <f t="shared" si="94"/>
        <v>-</v>
      </c>
      <c r="AH28" s="19" t="str">
        <f t="shared" si="95"/>
        <v>-</v>
      </c>
      <c r="AI28" s="19" t="str">
        <f t="shared" si="96"/>
        <v>-</v>
      </c>
      <c r="AJ28" s="19">
        <f t="shared" ref="AJ28:AK28" si="103">iferror(AC28/Z28,"-")</f>
        <v>0.08792675949</v>
      </c>
      <c r="AK28" s="19" t="str">
        <f t="shared" si="103"/>
        <v>-</v>
      </c>
      <c r="AL28" s="19" t="str">
        <f t="shared" si="98"/>
        <v>-</v>
      </c>
      <c r="AM28" s="19">
        <f t="shared" ref="AM28:AN28" si="104">iferror(K28/AC28,"-")</f>
        <v>0</v>
      </c>
      <c r="AN28" s="19" t="str">
        <f t="shared" si="104"/>
        <v>-</v>
      </c>
      <c r="AO28" s="19" t="str">
        <f t="shared" si="100"/>
        <v>-</v>
      </c>
      <c r="AP28" s="16"/>
      <c r="AQ28" s="16"/>
    </row>
    <row r="29" outlineLevel="1">
      <c r="A29" s="109" t="str">
        <f t="shared" si="83"/>
        <v>DE-Agroline-сено</v>
      </c>
      <c r="B29" s="30" t="s">
        <v>519</v>
      </c>
      <c r="C29" s="30" t="s">
        <v>516</v>
      </c>
      <c r="D29" s="30" t="s">
        <v>517</v>
      </c>
      <c r="E29" s="30" t="str">
        <f t="shared" si="84"/>
        <v>DE-Agroline-сено</v>
      </c>
      <c r="F29" s="32">
        <f>SUMIFS(SPEND!N:N,SPEND!$B:$B,$B29,SPEND!$C:$C,$C29,SPEND!$D:$D,$D29)*$B$2</f>
        <v>10.013264</v>
      </c>
      <c r="G29" s="16"/>
      <c r="H29" s="32">
        <f>SUMIFS(SPEND!O:O,SPEND!$B:$B,$B29,SPEND!$C:$C,$C29,SPEND!$D:$D,$D29)*$B$2</f>
        <v>0</v>
      </c>
      <c r="I29" s="19" t="str">
        <f t="shared" si="85"/>
        <v>-</v>
      </c>
      <c r="J29" s="16"/>
      <c r="K29" s="16">
        <f t="shared" si="86"/>
        <v>1</v>
      </c>
      <c r="L29" s="16">
        <f>SUMIFS(DE_ag!$F$16:$F105,DE_ag!$E$16:$E105,$E29,DE_ag!$C$16:$C105,L$1)</f>
        <v>0</v>
      </c>
      <c r="M29" s="16">
        <f>SUMIFS(DE_ag!$F$16:$F105,DE_ag!$E$16:$E105,$E29,DE_ag!$C$16:$C105,M$1)</f>
        <v>1</v>
      </c>
      <c r="N29" s="16">
        <f>SUMIFS(DE_ag!$F$16:$F105,DE_ag!$E$16:$E105,$E29,DE_ag!$C$16:$C105,N$1)</f>
        <v>0</v>
      </c>
      <c r="O29" s="16">
        <v>0.0</v>
      </c>
      <c r="P29" s="16">
        <v>0.0</v>
      </c>
      <c r="Q29" s="16">
        <v>0.0</v>
      </c>
      <c r="R29" s="16">
        <v>0.0</v>
      </c>
      <c r="S29" s="19" t="str">
        <f t="shared" si="87"/>
        <v>-</v>
      </c>
      <c r="T29" s="16"/>
      <c r="U29" s="16"/>
      <c r="V29" s="16"/>
      <c r="W29" s="18">
        <f t="shared" si="88"/>
        <v>10.013264</v>
      </c>
      <c r="X29" s="18" t="str">
        <f t="shared" si="89"/>
        <v>-</v>
      </c>
      <c r="Y29" s="19" t="str">
        <f t="shared" si="90"/>
        <v>-</v>
      </c>
      <c r="Z29" s="17">
        <f>SUMIFS(SPEND!I:I,SPEND!$B:$B,$B29,SPEND!$C:$C,$C29,SPEND!$D:$D,$D29)*$B$2</f>
        <v>2289.8483</v>
      </c>
      <c r="AA29" s="17">
        <f>SUMIFS(SPEND!J:J,SPEND!$B:$B,$B29,SPEND!$C:$C,$C29,SPEND!$D:$D,$D29)*$B$2</f>
        <v>0</v>
      </c>
      <c r="AB29" s="19" t="str">
        <f t="shared" si="91"/>
        <v>-</v>
      </c>
      <c r="AC29" s="17">
        <f>SUMIFS(SPEND!AD:AD,SPEND!$B:$B,$B29,SPEND!$C:$C,$C29,SPEND!$D:$D,$D29)*$B$2</f>
        <v>173.1746</v>
      </c>
      <c r="AD29" s="17">
        <f>SUMIFS(SPEND!AE:AE,SPEND!$B:$B,$B29,SPEND!$C:$C,$C29,SPEND!$D:$D,$D29)*$B$2</f>
        <v>0</v>
      </c>
      <c r="AE29" s="19" t="str">
        <f t="shared" si="92"/>
        <v>-</v>
      </c>
      <c r="AF29" s="18">
        <f t="shared" si="93"/>
        <v>4.372894047</v>
      </c>
      <c r="AG29" s="18" t="str">
        <f t="shared" si="94"/>
        <v>-</v>
      </c>
      <c r="AH29" s="19" t="str">
        <f t="shared" si="95"/>
        <v>-</v>
      </c>
      <c r="AI29" s="19" t="str">
        <f t="shared" si="96"/>
        <v>-</v>
      </c>
      <c r="AJ29" s="19">
        <f t="shared" ref="AJ29:AK29" si="105">iferror(AC29/Z29,"-")</f>
        <v>0.07562710595</v>
      </c>
      <c r="AK29" s="19" t="str">
        <f t="shared" si="105"/>
        <v>-</v>
      </c>
      <c r="AL29" s="19" t="str">
        <f t="shared" si="98"/>
        <v>-</v>
      </c>
      <c r="AM29" s="19">
        <f t="shared" ref="AM29:AN29" si="106">iferror(K29/AC29,"-")</f>
        <v>0.005774518896</v>
      </c>
      <c r="AN29" s="19" t="str">
        <f t="shared" si="106"/>
        <v>-</v>
      </c>
      <c r="AO29" s="19" t="str">
        <f t="shared" si="100"/>
        <v>-</v>
      </c>
      <c r="AP29" s="16"/>
      <c r="AQ29" s="16"/>
    </row>
    <row r="30" outlineLevel="1">
      <c r="A30" s="109" t="str">
        <f t="shared" si="83"/>
        <v>DE-Agroline-тракторы</v>
      </c>
      <c r="B30" s="30" t="s">
        <v>519</v>
      </c>
      <c r="C30" s="30" t="s">
        <v>495</v>
      </c>
      <c r="D30" s="30" t="s">
        <v>518</v>
      </c>
      <c r="E30" s="30" t="str">
        <f t="shared" si="84"/>
        <v>DE-Agroline-тракторы</v>
      </c>
      <c r="F30" s="32">
        <f>SUMIFS(SPEND!N:N,SPEND!$B:$B,$B30,SPEND!$C:$C,$C30,SPEND!$D:$D,$D30)*$B$2</f>
        <v>48.394585</v>
      </c>
      <c r="G30" s="16"/>
      <c r="H30" s="32">
        <f>SUMIFS(SPEND!O:O,SPEND!$B:$B,$B30,SPEND!$C:$C,$C30,SPEND!$D:$D,$D30)*$B$2</f>
        <v>0</v>
      </c>
      <c r="I30" s="19" t="str">
        <f t="shared" si="85"/>
        <v>-</v>
      </c>
      <c r="J30" s="16"/>
      <c r="K30" s="16">
        <f t="shared" si="86"/>
        <v>10</v>
      </c>
      <c r="L30" s="16">
        <f>SUMIFS(DE_ag!$F$16:$F105,DE_ag!$E$16:$E105,$E30,DE_ag!$C$16:$C105,L$1)</f>
        <v>1</v>
      </c>
      <c r="M30" s="16">
        <f>SUMIFS(DE_ag!$F$16:$F105,DE_ag!$E$16:$E105,$E30,DE_ag!$C$16:$C105,M$1)</f>
        <v>4</v>
      </c>
      <c r="N30" s="16">
        <f>SUMIFS(DE_ag!$F$16:$F105,DE_ag!$E$16:$E105,$E30,DE_ag!$C$16:$C105,N$1)</f>
        <v>5</v>
      </c>
      <c r="O30" s="16">
        <v>0.0</v>
      </c>
      <c r="P30" s="16">
        <v>0.0</v>
      </c>
      <c r="Q30" s="16">
        <v>0.0</v>
      </c>
      <c r="R30" s="16">
        <v>0.0</v>
      </c>
      <c r="S30" s="19" t="str">
        <f t="shared" si="87"/>
        <v>-</v>
      </c>
      <c r="T30" s="16"/>
      <c r="U30" s="16"/>
      <c r="V30" s="16"/>
      <c r="W30" s="18">
        <f t="shared" si="88"/>
        <v>4.8394585</v>
      </c>
      <c r="X30" s="18" t="str">
        <f t="shared" si="89"/>
        <v>-</v>
      </c>
      <c r="Y30" s="19" t="str">
        <f t="shared" si="90"/>
        <v>-</v>
      </c>
      <c r="Z30" s="17">
        <f>SUMIFS(SPEND!I:I,SPEND!$B:$B,$B30,SPEND!$C:$C,$C30,SPEND!$D:$D,$D30)*$B$2</f>
        <v>17450.3415</v>
      </c>
      <c r="AA30" s="17">
        <f>SUMIFS(SPEND!J:J,SPEND!$B:$B,$B30,SPEND!$C:$C,$C30,SPEND!$D:$D,$D30)*$B$2</f>
        <v>0</v>
      </c>
      <c r="AB30" s="19" t="str">
        <f t="shared" si="91"/>
        <v>-</v>
      </c>
      <c r="AC30" s="17">
        <f>SUMIFS(SPEND!AD:AD,SPEND!$B:$B,$B30,SPEND!$C:$C,$C30,SPEND!$D:$D,$D30)*$B$2</f>
        <v>2096.9558</v>
      </c>
      <c r="AD30" s="17">
        <f>SUMIFS(SPEND!AE:AE,SPEND!$B:$B,$B30,SPEND!$C:$C,$C30,SPEND!$D:$D,$D30)*$B$2</f>
        <v>0</v>
      </c>
      <c r="AE30" s="19" t="str">
        <f t="shared" si="92"/>
        <v>-</v>
      </c>
      <c r="AF30" s="18">
        <f t="shared" si="93"/>
        <v>2.77327438</v>
      </c>
      <c r="AG30" s="18" t="str">
        <f t="shared" si="94"/>
        <v>-</v>
      </c>
      <c r="AH30" s="19" t="str">
        <f t="shared" si="95"/>
        <v>-</v>
      </c>
      <c r="AI30" s="19" t="str">
        <f t="shared" si="96"/>
        <v>-</v>
      </c>
      <c r="AJ30" s="19">
        <f t="shared" ref="AJ30:AK30" si="107">iferror(AC30/Z30,"-")</f>
        <v>0.1201670351</v>
      </c>
      <c r="AK30" s="19" t="str">
        <f t="shared" si="107"/>
        <v>-</v>
      </c>
      <c r="AL30" s="19" t="str">
        <f t="shared" si="98"/>
        <v>-</v>
      </c>
      <c r="AM30" s="19">
        <f t="shared" ref="AM30:AN30" si="108">iferror(K30/AC30,"-")</f>
        <v>0.004768817731</v>
      </c>
      <c r="AN30" s="19" t="str">
        <f t="shared" si="108"/>
        <v>-</v>
      </c>
      <c r="AO30" s="19" t="str">
        <f t="shared" si="100"/>
        <v>-</v>
      </c>
      <c r="AP30" s="16"/>
      <c r="AQ30" s="16"/>
    </row>
    <row r="31">
      <c r="A31" s="109"/>
      <c r="B31" s="30"/>
      <c r="C31" s="30"/>
      <c r="D31" s="30"/>
      <c r="E31" s="30"/>
      <c r="F31" s="16"/>
      <c r="G31" s="16"/>
      <c r="H31" s="16"/>
      <c r="I31" s="19"/>
      <c r="J31" s="16"/>
      <c r="K31" s="16"/>
      <c r="L31" s="16"/>
      <c r="M31" s="16"/>
      <c r="N31" s="16"/>
      <c r="O31" s="16"/>
      <c r="P31" s="16"/>
      <c r="Q31" s="16"/>
      <c r="R31" s="16"/>
      <c r="S31" s="19"/>
      <c r="T31" s="16"/>
      <c r="U31" s="16"/>
      <c r="V31" s="16"/>
      <c r="W31" s="18"/>
      <c r="X31" s="18"/>
      <c r="Y31" s="19"/>
      <c r="Z31" s="17"/>
      <c r="AA31" s="17"/>
      <c r="AB31" s="19"/>
      <c r="AC31" s="17"/>
      <c r="AD31" s="17"/>
      <c r="AE31" s="19"/>
      <c r="AF31" s="18"/>
      <c r="AG31" s="18"/>
      <c r="AH31" s="19"/>
      <c r="AI31" s="19"/>
      <c r="AJ31" s="19"/>
      <c r="AK31" s="19"/>
      <c r="AL31" s="19"/>
      <c r="AM31" s="19"/>
      <c r="AN31" s="19"/>
      <c r="AO31" s="19"/>
      <c r="AP31" s="16"/>
      <c r="AQ31" s="16"/>
    </row>
    <row r="32">
      <c r="A32" s="271" t="s">
        <v>523</v>
      </c>
      <c r="B32" s="257" t="s">
        <v>18</v>
      </c>
      <c r="C32" s="258"/>
      <c r="D32" s="258"/>
      <c r="E32" s="259"/>
      <c r="F32" s="260">
        <f>SUM(F33:F34)</f>
        <v>133.001522</v>
      </c>
      <c r="G32" s="260">
        <f>'Итог'!F76</f>
        <v>133.001522</v>
      </c>
      <c r="H32" s="260">
        <f>SUM(H33:H34)</f>
        <v>132.058492</v>
      </c>
      <c r="I32" s="261">
        <f t="shared" ref="I32:I34" si="114">IFERROR(F32/H32-1,"-")</f>
        <v>0.007141002337</v>
      </c>
      <c r="J32" s="262">
        <f>'Итог'!I76</f>
        <v>43</v>
      </c>
      <c r="K32" s="259">
        <f t="shared" ref="K32:N32" si="109">SUM(K33:K34)</f>
        <v>43</v>
      </c>
      <c r="L32" s="259">
        <f t="shared" si="109"/>
        <v>12</v>
      </c>
      <c r="M32" s="259">
        <f t="shared" si="109"/>
        <v>26</v>
      </c>
      <c r="N32" s="259">
        <f t="shared" si="109"/>
        <v>5</v>
      </c>
      <c r="O32" s="259">
        <v>43.0</v>
      </c>
      <c r="P32" s="259">
        <v>9.0</v>
      </c>
      <c r="Q32" s="259">
        <v>28.0</v>
      </c>
      <c r="R32" s="259">
        <v>6.0</v>
      </c>
      <c r="S32" s="261">
        <f t="shared" ref="S32:S34" si="115">iferror(K32/O32-1,"-")</f>
        <v>0</v>
      </c>
      <c r="T32" s="259"/>
      <c r="U32" s="259"/>
      <c r="V32" s="259"/>
      <c r="W32" s="263">
        <f t="shared" ref="W32:W34" si="116">IFERROR(F32/K32,"-")</f>
        <v>3.093058651</v>
      </c>
      <c r="X32" s="263">
        <f t="shared" ref="X32:X34" si="117">IFERROR(H32/O32,"-")</f>
        <v>3.071127721</v>
      </c>
      <c r="Y32" s="261">
        <f t="shared" ref="Y32:Y34" si="118">IFERROR(W32/X32-1,"-")</f>
        <v>0.007141002337</v>
      </c>
      <c r="Z32" s="264">
        <f t="shared" ref="Z32:AA32" si="110">SUM(Z33:Z34)</f>
        <v>51833.2153</v>
      </c>
      <c r="AA32" s="264">
        <f t="shared" si="110"/>
        <v>47600.7252</v>
      </c>
      <c r="AB32" s="261">
        <f t="shared" ref="AB32:AB34" si="119">IFERROR(Z32/AA32-1,"-")</f>
        <v>0.08891650457</v>
      </c>
      <c r="AC32" s="264">
        <f t="shared" ref="AC32:AD32" si="111">SUM(AC33:AC34)</f>
        <v>5641.8913</v>
      </c>
      <c r="AD32" s="264">
        <f t="shared" si="111"/>
        <v>5662.4665</v>
      </c>
      <c r="AE32" s="261">
        <f t="shared" ref="AE32:AE34" si="120">IFERROR(AC32/AD32-1,"-")</f>
        <v>-0.003633610901</v>
      </c>
      <c r="AF32" s="263">
        <f t="shared" ref="AF32:AF58" si="121">iferror(F32/Z32*1000,"-")</f>
        <v>2.565951605</v>
      </c>
      <c r="AG32" s="263">
        <f t="shared" ref="AG32:AG58" si="122">iferror(H32/AA32*1000,"-")</f>
        <v>2.7742958</v>
      </c>
      <c r="AH32" s="261">
        <f t="shared" ref="AH32:AH34" si="123">IFERROR(AF32/AG32-1,"-")</f>
        <v>-0.07509804645</v>
      </c>
      <c r="AI32" s="261">
        <f t="shared" ref="AI32:AI34" si="124">IFERROR(AC32/AD32-1,"-")</f>
        <v>-0.003633610901</v>
      </c>
      <c r="AJ32" s="261">
        <f t="shared" ref="AJ32:AK32" si="112">iferror(AC32/Z32,"-")</f>
        <v>0.1088470254</v>
      </c>
      <c r="AK32" s="261">
        <f t="shared" si="112"/>
        <v>0.1189575679</v>
      </c>
      <c r="AL32" s="261">
        <f t="shared" ref="AL32:AL34" si="126">IFERROR(AJ32/AK32-1,"-")</f>
        <v>-0.08499284848</v>
      </c>
      <c r="AM32" s="261">
        <f t="shared" ref="AM32:AN32" si="113">iferror(K32/AC32,"-")</f>
        <v>0.007621557686</v>
      </c>
      <c r="AN32" s="261">
        <f t="shared" si="113"/>
        <v>0.002119217836</v>
      </c>
      <c r="AO32" s="261">
        <f t="shared" ref="AO32:AO34" si="128">IFERROR(AM32/AN32-1,"-")</f>
        <v>2.596401256</v>
      </c>
      <c r="AP32" s="265" t="s">
        <v>524</v>
      </c>
      <c r="AQ32" s="259"/>
    </row>
    <row r="33">
      <c r="A33" s="272" t="str">
        <f t="shared" ref="A33:A34" si="129">C33</f>
        <v>NL-Agriline-Prospecting-Leads-brands</v>
      </c>
      <c r="B33" s="41" t="s">
        <v>525</v>
      </c>
      <c r="C33" s="41" t="s">
        <v>526</v>
      </c>
      <c r="D33" s="41" t="s">
        <v>25</v>
      </c>
      <c r="E33" s="44" t="s">
        <v>525</v>
      </c>
      <c r="F33" s="32">
        <f>SUMIFS(SPEND!N:N,SPEND!$B:$B,$B33,SPEND!$C:$C,$C33,SPEND!$D:$D,$D33)*$B$2</f>
        <v>106.433795</v>
      </c>
      <c r="G33" s="16"/>
      <c r="H33" s="32">
        <f>SUMIFS(SPEND!O:O,SPEND!$B:$B,$B33,SPEND!$C:$C,$C33,SPEND!$D:$D,$D33)*$B$2</f>
        <v>105.593641</v>
      </c>
      <c r="I33" s="19">
        <f t="shared" si="114"/>
        <v>0.00795648291</v>
      </c>
      <c r="J33" s="16"/>
      <c r="K33" s="16">
        <f t="shared" ref="K33:K34" si="130">sum(L33:N33)</f>
        <v>29</v>
      </c>
      <c r="L33" s="16">
        <f>SUMIFS(NL_Ag!$F$16:$F105,NL_Ag!$E$16:$E105,$E33,NL_Ag!$C$16:$C105,L$1)</f>
        <v>6</v>
      </c>
      <c r="M33" s="16">
        <f>SUMIFS(NL_Ag!$F$16:$F105,NL_Ag!$E$16:$E105,$E33,NL_Ag!$C$16:$C105,M$1)</f>
        <v>19</v>
      </c>
      <c r="N33" s="16">
        <f>SUMIFS(NL_Ag!$F$16:$F105,NL_Ag!$E$16:$E105,$E33,NL_Ag!$C$16:$C105,N$1)</f>
        <v>4</v>
      </c>
      <c r="O33" s="16">
        <v>30.0</v>
      </c>
      <c r="P33" s="16">
        <v>7.0</v>
      </c>
      <c r="Q33" s="16">
        <v>17.0</v>
      </c>
      <c r="R33" s="16">
        <v>6.0</v>
      </c>
      <c r="S33" s="19">
        <f t="shared" si="115"/>
        <v>-0.03333333333</v>
      </c>
      <c r="T33" s="16"/>
      <c r="U33" s="16"/>
      <c r="V33" s="16"/>
      <c r="W33" s="18">
        <f t="shared" si="116"/>
        <v>3.670130862</v>
      </c>
      <c r="X33" s="18">
        <f t="shared" si="117"/>
        <v>3.519788033</v>
      </c>
      <c r="Y33" s="19">
        <f t="shared" si="118"/>
        <v>0.04271360301</v>
      </c>
      <c r="Z33" s="17">
        <f>SUMIFS(SPEND!I:I,SPEND!$B:$B,$B33,SPEND!$C:$C,$C33,SPEND!$D:$D,$D33)*$B$2</f>
        <v>42910.4369</v>
      </c>
      <c r="AA33" s="17">
        <f>SUMIFS(SPEND!J:J,SPEND!$B:$B,$B33,SPEND!$C:$C,$C33,SPEND!$D:$D,$D33)*$B$2</f>
        <v>37944.9553</v>
      </c>
      <c r="AB33" s="19">
        <f t="shared" si="119"/>
        <v>0.1308601252</v>
      </c>
      <c r="AC33" s="17">
        <f>SUMIFS(SPEND!AD:AD,SPEND!$B:$B,$B33,SPEND!$C:$C,$C33,SPEND!$D:$D,$D33)*$B$2</f>
        <v>4199.0554</v>
      </c>
      <c r="AD33" s="17">
        <f>SUMIFS(SPEND!AE:AE,SPEND!$B:$B,$B33,SPEND!$C:$C,$C33,SPEND!$D:$D,$D33)*$B$2</f>
        <v>4348.2256</v>
      </c>
      <c r="AE33" s="19">
        <f t="shared" si="120"/>
        <v>-0.03430599369</v>
      </c>
      <c r="AF33" s="18">
        <f t="shared" si="121"/>
        <v>2.480370807</v>
      </c>
      <c r="AG33" s="18">
        <f t="shared" si="122"/>
        <v>2.782811053</v>
      </c>
      <c r="AH33" s="19">
        <f t="shared" si="123"/>
        <v>-0.1086815597</v>
      </c>
      <c r="AI33" s="19">
        <f t="shared" si="124"/>
        <v>-0.03430599369</v>
      </c>
      <c r="AJ33" s="19">
        <f t="shared" ref="AJ33:AK33" si="125">iferror(AC33/Z33,"-")</f>
        <v>0.09785627235</v>
      </c>
      <c r="AK33" s="19">
        <f t="shared" si="125"/>
        <v>0.1145929825</v>
      </c>
      <c r="AL33" s="19">
        <f t="shared" si="126"/>
        <v>-0.146053535</v>
      </c>
      <c r="AM33" s="19">
        <f t="shared" ref="AM33:AN33" si="127">iferror(K33/AC33,"-")</f>
        <v>0.006906315168</v>
      </c>
      <c r="AN33" s="19">
        <f t="shared" si="127"/>
        <v>0.001379873206</v>
      </c>
      <c r="AO33" s="19">
        <f t="shared" si="128"/>
        <v>4.005036069</v>
      </c>
      <c r="AP33" s="16"/>
      <c r="AQ33" s="16"/>
    </row>
    <row r="34">
      <c r="A34" s="272" t="str">
        <f t="shared" si="129"/>
        <v>NL-Agriline-Prospecting-Leads-rem</v>
      </c>
      <c r="B34" s="41" t="s">
        <v>525</v>
      </c>
      <c r="C34" s="41" t="s">
        <v>527</v>
      </c>
      <c r="D34" s="41" t="s">
        <v>25</v>
      </c>
      <c r="E34" s="30" t="s">
        <v>527</v>
      </c>
      <c r="F34" s="32">
        <f>SUMIFS(SPEND!N:N,SPEND!$B:$B,$B34,SPEND!$C:$C,$C34,SPEND!$D:$D,$D34)*$B$2</f>
        <v>26.567727</v>
      </c>
      <c r="G34" s="16"/>
      <c r="H34" s="32">
        <f>SUMIFS(SPEND!O:O,SPEND!$B:$B,$B34,SPEND!$C:$C,$C34,SPEND!$D:$D,$D34)*$B$2</f>
        <v>26.464851</v>
      </c>
      <c r="I34" s="19">
        <f t="shared" si="114"/>
        <v>0.003887269193</v>
      </c>
      <c r="J34" s="16"/>
      <c r="K34" s="16">
        <f t="shared" si="130"/>
        <v>14</v>
      </c>
      <c r="L34" s="16">
        <f>SUMIFS(NL_Ag!$F$16:$F105,NL_Ag!$E$16:$E105,$E34,NL_Ag!$C$16:$C105,L$1)</f>
        <v>6</v>
      </c>
      <c r="M34" s="16">
        <f>SUMIFS(NL_Ag!$F$16:$F105,NL_Ag!$E$16:$E105,$E34,NL_Ag!$C$16:$C105,M$1)</f>
        <v>7</v>
      </c>
      <c r="N34" s="16">
        <f>SUMIFS(NL_Ag!$F$16:$F105,NL_Ag!$E$16:$E105,$E34,NL_Ag!$C$16:$C105,N$1)</f>
        <v>1</v>
      </c>
      <c r="O34" s="16">
        <v>13.0</v>
      </c>
      <c r="P34" s="16">
        <v>2.0</v>
      </c>
      <c r="Q34" s="16">
        <v>11.0</v>
      </c>
      <c r="R34" s="16">
        <v>0.0</v>
      </c>
      <c r="S34" s="19">
        <f t="shared" si="115"/>
        <v>0.07692307692</v>
      </c>
      <c r="T34" s="16"/>
      <c r="U34" s="16"/>
      <c r="V34" s="16"/>
      <c r="W34" s="18">
        <f t="shared" si="116"/>
        <v>1.897694786</v>
      </c>
      <c r="X34" s="18">
        <f t="shared" si="117"/>
        <v>2.035757769</v>
      </c>
      <c r="Y34" s="19">
        <f t="shared" si="118"/>
        <v>-0.06781896432</v>
      </c>
      <c r="Z34" s="17">
        <f>SUMIFS(SPEND!I:I,SPEND!$B:$B,$B34,SPEND!$C:$C,$C34,SPEND!$D:$D,$D34)*$B$2</f>
        <v>8922.7784</v>
      </c>
      <c r="AA34" s="17">
        <f>SUMIFS(SPEND!J:J,SPEND!$B:$B,$B34,SPEND!$C:$C,$C34,SPEND!$D:$D,$D34)*$B$2</f>
        <v>9655.7699</v>
      </c>
      <c r="AB34" s="19">
        <f t="shared" si="119"/>
        <v>-0.07591227914</v>
      </c>
      <c r="AC34" s="17">
        <f>SUMIFS(SPEND!AD:AD,SPEND!$B:$B,$B34,SPEND!$C:$C,$C34,SPEND!$D:$D,$D34)*$B$2</f>
        <v>1442.8359</v>
      </c>
      <c r="AD34" s="17">
        <f>SUMIFS(SPEND!AE:AE,SPEND!$B:$B,$B34,SPEND!$C:$C,$C34,SPEND!$D:$D,$D34)*$B$2</f>
        <v>1314.2409</v>
      </c>
      <c r="AE34" s="19">
        <f t="shared" si="120"/>
        <v>0.09784735812</v>
      </c>
      <c r="AF34" s="18">
        <f t="shared" si="121"/>
        <v>2.977517294</v>
      </c>
      <c r="AG34" s="18">
        <f t="shared" si="122"/>
        <v>2.740832815</v>
      </c>
      <c r="AH34" s="19">
        <f t="shared" si="123"/>
        <v>0.08635494936</v>
      </c>
      <c r="AI34" s="19">
        <f t="shared" si="124"/>
        <v>0.09784735812</v>
      </c>
      <c r="AJ34" s="19">
        <f t="shared" ref="AJ34:AK34" si="131">iferror(AC34/Z34,"-")</f>
        <v>0.1617025365</v>
      </c>
      <c r="AK34" s="19">
        <f t="shared" si="131"/>
        <v>0.1361093847</v>
      </c>
      <c r="AL34" s="19">
        <f t="shared" si="126"/>
        <v>0.1880337043</v>
      </c>
      <c r="AM34" s="19">
        <f t="shared" ref="AM34:AN34" si="132">iferror(K34/AC34,"-")</f>
        <v>0.009703113154</v>
      </c>
      <c r="AN34" s="19">
        <f t="shared" si="132"/>
        <v>0.004565373061</v>
      </c>
      <c r="AO34" s="19">
        <f t="shared" si="128"/>
        <v>1.125371361</v>
      </c>
      <c r="AP34" s="16"/>
      <c r="AQ34" s="16"/>
    </row>
    <row r="35">
      <c r="A35" s="96"/>
      <c r="B35" s="41"/>
      <c r="C35" s="41"/>
      <c r="D35" s="41"/>
      <c r="E35" s="16"/>
      <c r="F35" s="16"/>
      <c r="G35" s="16"/>
      <c r="H35" s="16"/>
      <c r="I35" s="19"/>
      <c r="J35" s="16"/>
      <c r="K35" s="16"/>
      <c r="L35" s="16"/>
      <c r="M35" s="16"/>
      <c r="N35" s="16"/>
      <c r="O35" s="16"/>
      <c r="P35" s="16"/>
      <c r="Q35" s="16"/>
      <c r="R35" s="16"/>
      <c r="S35" s="19"/>
      <c r="T35" s="16"/>
      <c r="U35" s="16"/>
      <c r="V35" s="16"/>
      <c r="W35" s="18"/>
      <c r="X35" s="18"/>
      <c r="Y35" s="19"/>
      <c r="Z35" s="17"/>
      <c r="AA35" s="17"/>
      <c r="AB35" s="19"/>
      <c r="AC35" s="17"/>
      <c r="AD35" s="17"/>
      <c r="AE35" s="19"/>
      <c r="AF35" s="18" t="str">
        <f t="shared" si="121"/>
        <v>-</v>
      </c>
      <c r="AG35" s="18" t="str">
        <f t="shared" si="122"/>
        <v>-</v>
      </c>
      <c r="AH35" s="19"/>
      <c r="AI35" s="19"/>
      <c r="AJ35" s="19" t="str">
        <f t="shared" ref="AJ35:AK35" si="133">iferror(AC35/Z35,"-")</f>
        <v>-</v>
      </c>
      <c r="AK35" s="19" t="str">
        <f t="shared" si="133"/>
        <v>-</v>
      </c>
      <c r="AL35" s="19"/>
      <c r="AM35" s="19" t="str">
        <f t="shared" ref="AM35:AN35" si="134">iferror(K35/AC35,"-")</f>
        <v>-</v>
      </c>
      <c r="AN35" s="19" t="str">
        <f t="shared" si="134"/>
        <v>-</v>
      </c>
      <c r="AO35" s="19"/>
      <c r="AP35" s="16"/>
      <c r="AQ35" s="16"/>
    </row>
    <row r="36">
      <c r="A36" s="271" t="s">
        <v>528</v>
      </c>
      <c r="B36" s="257" t="s">
        <v>18</v>
      </c>
      <c r="C36" s="258"/>
      <c r="D36" s="258"/>
      <c r="E36" s="259"/>
      <c r="F36" s="260">
        <f>sum(F37:F47)</f>
        <v>878.603905</v>
      </c>
      <c r="G36" s="260">
        <f>'Итог'!F77</f>
        <v>878.603905</v>
      </c>
      <c r="H36" s="260">
        <f>sum(H37:H47)</f>
        <v>769.100976</v>
      </c>
      <c r="I36" s="261">
        <f t="shared" ref="I36:I47" si="140">IFERROR(F36/H36-1,"-")</f>
        <v>0.1423778313</v>
      </c>
      <c r="J36" s="262">
        <f>'Итог'!I77</f>
        <v>398</v>
      </c>
      <c r="K36" s="259">
        <f t="shared" ref="K36:N36" si="135">sum(K37:K47)</f>
        <v>398</v>
      </c>
      <c r="L36" s="259">
        <f t="shared" si="135"/>
        <v>43</v>
      </c>
      <c r="M36" s="259">
        <f t="shared" si="135"/>
        <v>322</v>
      </c>
      <c r="N36" s="259">
        <f t="shared" si="135"/>
        <v>33</v>
      </c>
      <c r="O36" s="259">
        <v>472.0</v>
      </c>
      <c r="P36" s="259">
        <v>35.0</v>
      </c>
      <c r="Q36" s="259">
        <v>399.0</v>
      </c>
      <c r="R36" s="259">
        <v>38.0</v>
      </c>
      <c r="S36" s="261">
        <f t="shared" ref="S36:S47" si="141">iferror(K36/O36-1,"-")</f>
        <v>-0.156779661</v>
      </c>
      <c r="T36" s="259"/>
      <c r="U36" s="259"/>
      <c r="V36" s="259"/>
      <c r="W36" s="263">
        <f t="shared" ref="W36:W47" si="142">IFERROR(F36/K36,"-")</f>
        <v>2.2075475</v>
      </c>
      <c r="X36" s="263">
        <f t="shared" ref="X36:X47" si="143">IFERROR(H36/O36,"-")</f>
        <v>1.62945122</v>
      </c>
      <c r="Y36" s="261">
        <f t="shared" ref="Y36:Y47" si="144">IFERROR(W36/X36-1,"-")</f>
        <v>0.3547797396</v>
      </c>
      <c r="Z36" s="264">
        <f t="shared" ref="Z36:AA36" si="136">sum(Z37:Z47)</f>
        <v>738453.3583</v>
      </c>
      <c r="AA36" s="264">
        <f t="shared" si="136"/>
        <v>634017.9296</v>
      </c>
      <c r="AB36" s="261">
        <f t="shared" ref="AB36:AB47" si="145">IFERROR(Z36/AA36-1,"-")</f>
        <v>0.1647199926</v>
      </c>
      <c r="AC36" s="264">
        <f t="shared" ref="AC36:AD36" si="137">sum(AC37:AC47)</f>
        <v>57620.8476</v>
      </c>
      <c r="AD36" s="264">
        <f t="shared" si="137"/>
        <v>45942.707</v>
      </c>
      <c r="AE36" s="261">
        <f t="shared" ref="AE36:AE47" si="146">IFERROR(AC36/AD36-1,"-")</f>
        <v>0.2541892144</v>
      </c>
      <c r="AF36" s="263">
        <f t="shared" si="121"/>
        <v>1.189789301</v>
      </c>
      <c r="AG36" s="263">
        <f t="shared" si="122"/>
        <v>1.213058717</v>
      </c>
      <c r="AH36" s="261">
        <f t="shared" ref="AH36:AH47" si="147">IFERROR(AF36/AG36-1,"-")</f>
        <v>-0.0191824314</v>
      </c>
      <c r="AI36" s="261">
        <f t="shared" ref="AI36:AI47" si="148">IFERROR(AC36/AD36-1,"-")</f>
        <v>0.2541892144</v>
      </c>
      <c r="AJ36" s="261">
        <f t="shared" ref="AJ36:AK36" si="138">iferror(AC36/Z36,"-")</f>
        <v>0.07802909548</v>
      </c>
      <c r="AK36" s="261">
        <f t="shared" si="138"/>
        <v>0.07246278828</v>
      </c>
      <c r="AL36" s="261">
        <f t="shared" ref="AL36:AL47" si="150">IFERROR(AJ36/AK36-1,"-")</f>
        <v>0.07681607796</v>
      </c>
      <c r="AM36" s="261">
        <f t="shared" ref="AM36:AN36" si="139">iferror(K36/AC36,"-")</f>
        <v>0.006907222239</v>
      </c>
      <c r="AN36" s="261">
        <f t="shared" si="139"/>
        <v>0.0009359483323</v>
      </c>
      <c r="AO36" s="261">
        <f t="shared" ref="AO36:AO47" si="152">IFERROR(AM36/AN36-1,"-")</f>
        <v>6.379918315</v>
      </c>
      <c r="AP36" s="273" t="s">
        <v>529</v>
      </c>
      <c r="AQ36" s="259"/>
    </row>
    <row r="37">
      <c r="A37" s="109" t="str">
        <f t="shared" ref="A37:A43" si="153">D37</f>
        <v>PL-Agroline-rem</v>
      </c>
      <c r="B37" s="41" t="s">
        <v>530</v>
      </c>
      <c r="C37" s="41" t="s">
        <v>531</v>
      </c>
      <c r="D37" s="41" t="s">
        <v>531</v>
      </c>
      <c r="E37" s="41" t="s">
        <v>531</v>
      </c>
      <c r="F37" s="32">
        <f>SUMIFS(SPEND!N:N,SPEND!$B:$B,$B37,SPEND!$C:$C,$C37,SPEND!$D:$D,$D37)*$B$2</f>
        <v>53.306914</v>
      </c>
      <c r="G37" s="16"/>
      <c r="H37" s="32">
        <f>SUMIFS(SPEND!O:O,SPEND!$B:$B,$B37,SPEND!$C:$C,$C37,SPEND!$D:$D,$D37)*$B$2</f>
        <v>40.610301</v>
      </c>
      <c r="I37" s="19">
        <f t="shared" si="140"/>
        <v>0.3126451341</v>
      </c>
      <c r="J37" s="16"/>
      <c r="K37" s="16">
        <f t="shared" ref="K37:K47" si="154">sum(L37:N37)</f>
        <v>17</v>
      </c>
      <c r="L37" s="16">
        <f>SUMIFS(PL_ag!$F$16:$F105,PL_ag!$E$16:$E105,$E37,PL_ag!$C$16:$C105,L$1)</f>
        <v>7</v>
      </c>
      <c r="M37" s="16">
        <f>SUMIFS(PL_ag!$F$16:$F105,PL_ag!$E$16:$E105,$E37,PL_ag!$C$16:$C105,M$1)</f>
        <v>10</v>
      </c>
      <c r="N37" s="16">
        <f>SUMIFS(PL_ag!$F$16:$F105,PL_ag!$E$16:$E105,$E37,PL_ag!$C$16:$C105,N$1)</f>
        <v>0</v>
      </c>
      <c r="O37" s="16">
        <v>6.0</v>
      </c>
      <c r="P37" s="16">
        <v>0.0</v>
      </c>
      <c r="Q37" s="16">
        <v>6.0</v>
      </c>
      <c r="R37" s="16">
        <v>0.0</v>
      </c>
      <c r="S37" s="19">
        <f t="shared" si="141"/>
        <v>1.833333333</v>
      </c>
      <c r="T37" s="16"/>
      <c r="U37" s="16"/>
      <c r="V37" s="16"/>
      <c r="W37" s="18">
        <f t="shared" si="142"/>
        <v>3.135700824</v>
      </c>
      <c r="X37" s="18">
        <f t="shared" si="143"/>
        <v>6.7683835</v>
      </c>
      <c r="Y37" s="19">
        <f t="shared" si="144"/>
        <v>-0.5367134821</v>
      </c>
      <c r="Z37" s="17">
        <f>SUMIFS(SPEND!I:I,SPEND!$B:$B,$B37,SPEND!$C:$C,$C37,SPEND!$D:$D,$D37)*$B$2</f>
        <v>36334.0886</v>
      </c>
      <c r="AA37" s="17">
        <f>SUMIFS(SPEND!J:J,SPEND!$B:$B,$B37,SPEND!$C:$C,$C37,SPEND!$D:$D,$D37)*$B$2</f>
        <v>25036.5892</v>
      </c>
      <c r="AB37" s="19">
        <f t="shared" si="145"/>
        <v>0.4512395562</v>
      </c>
      <c r="AC37" s="17">
        <f>SUMIFS(SPEND!AD:AD,SPEND!$B:$B,$B37,SPEND!$C:$C,$C37,SPEND!$D:$D,$D37)*$B$2</f>
        <v>1877.487</v>
      </c>
      <c r="AD37" s="17">
        <f>SUMIFS(SPEND!AE:AE,SPEND!$B:$B,$B37,SPEND!$C:$C,$C37,SPEND!$D:$D,$D37)*$B$2</f>
        <v>765.5689</v>
      </c>
      <c r="AE37" s="19">
        <f t="shared" si="146"/>
        <v>1.452407615</v>
      </c>
      <c r="AF37" s="18">
        <f t="shared" si="121"/>
        <v>1.467132273</v>
      </c>
      <c r="AG37" s="18">
        <f t="shared" si="122"/>
        <v>1.622038077</v>
      </c>
      <c r="AH37" s="19">
        <f t="shared" si="147"/>
        <v>-0.09550071977</v>
      </c>
      <c r="AI37" s="19">
        <f t="shared" si="148"/>
        <v>1.452407615</v>
      </c>
      <c r="AJ37" s="19">
        <f t="shared" ref="AJ37:AK37" si="149">iferror(AC37/Z37,"-")</f>
        <v>0.05167288</v>
      </c>
      <c r="AK37" s="19">
        <f t="shared" si="149"/>
        <v>0.03057800301</v>
      </c>
      <c r="AL37" s="19">
        <f t="shared" si="150"/>
        <v>0.6898709825</v>
      </c>
      <c r="AM37" s="19">
        <f t="shared" ref="AM37:AN37" si="151">iferror(K37/AC37,"-")</f>
        <v>0.00905465657</v>
      </c>
      <c r="AN37" s="19">
        <f t="shared" si="151"/>
        <v>0.009143527121</v>
      </c>
      <c r="AO37" s="19">
        <f t="shared" si="152"/>
        <v>-0.00971950424</v>
      </c>
      <c r="AP37" s="274" t="s">
        <v>532</v>
      </c>
      <c r="AQ37" s="16"/>
    </row>
    <row r="38">
      <c r="A38" s="272" t="str">
        <f t="shared" si="153"/>
        <v>PL-Agroline-лесозаготовительная техника</v>
      </c>
      <c r="B38" s="41" t="s">
        <v>530</v>
      </c>
      <c r="C38" s="41" t="s">
        <v>533</v>
      </c>
      <c r="D38" s="41" t="s">
        <v>533</v>
      </c>
      <c r="E38" s="41" t="s">
        <v>533</v>
      </c>
      <c r="F38" s="32">
        <f>SUMIFS(SPEND!N:N,SPEND!$B:$B,$B38,SPEND!$C:$C,$C38,SPEND!$D:$D,$D38)*$B$2</f>
        <v>106.296627</v>
      </c>
      <c r="G38" s="16"/>
      <c r="H38" s="32">
        <f>SUMIFS(SPEND!O:O,SPEND!$B:$B,$B38,SPEND!$C:$C,$C38,SPEND!$D:$D,$D38)*$B$2</f>
        <v>81.87215</v>
      </c>
      <c r="I38" s="19">
        <f t="shared" si="140"/>
        <v>0.2983246073</v>
      </c>
      <c r="J38" s="16"/>
      <c r="K38" s="16">
        <f t="shared" si="154"/>
        <v>20</v>
      </c>
      <c r="L38" s="16">
        <f>SUMIFS(PL_ag!$F$16:$F105,PL_ag!$E$16:$E105,$E38,PL_ag!$C$16:$C105,L$1)</f>
        <v>2</v>
      </c>
      <c r="M38" s="16">
        <f>SUMIFS(PL_ag!$F$16:$F105,PL_ag!$E$16:$E105,$E38,PL_ag!$C$16:$C105,M$1)</f>
        <v>18</v>
      </c>
      <c r="N38" s="16">
        <f>SUMIFS(PL_ag!$F$16:$F105,PL_ag!$E$16:$E105,$E38,PL_ag!$C$16:$C105,N$1)</f>
        <v>0</v>
      </c>
      <c r="O38" s="16">
        <v>16.0</v>
      </c>
      <c r="P38" s="16">
        <v>3.0</v>
      </c>
      <c r="Q38" s="16">
        <v>13.0</v>
      </c>
      <c r="R38" s="16">
        <v>0.0</v>
      </c>
      <c r="S38" s="19">
        <f t="shared" si="141"/>
        <v>0.25</v>
      </c>
      <c r="T38" s="16"/>
      <c r="U38" s="16"/>
      <c r="V38" s="16"/>
      <c r="W38" s="18">
        <f t="shared" si="142"/>
        <v>5.31483135</v>
      </c>
      <c r="X38" s="18">
        <f t="shared" si="143"/>
        <v>5.117009375</v>
      </c>
      <c r="Y38" s="19">
        <f t="shared" si="144"/>
        <v>0.03865968586</v>
      </c>
      <c r="Z38" s="17">
        <f>SUMIFS(SPEND!I:I,SPEND!$B:$B,$B38,SPEND!$C:$C,$C38,SPEND!$D:$D,$D38)*$B$2</f>
        <v>93594.0129</v>
      </c>
      <c r="AA38" s="17">
        <f>SUMIFS(SPEND!J:J,SPEND!$B:$B,$B38,SPEND!$C:$C,$C38,SPEND!$D:$D,$D38)*$B$2</f>
        <v>61645.8711</v>
      </c>
      <c r="AB38" s="19">
        <f t="shared" si="145"/>
        <v>0.5182527431</v>
      </c>
      <c r="AC38" s="17">
        <f>SUMIFS(SPEND!AD:AD,SPEND!$B:$B,$B38,SPEND!$C:$C,$C38,SPEND!$D:$D,$D38)*$B$2</f>
        <v>3376.0474</v>
      </c>
      <c r="AD38" s="17">
        <f>SUMIFS(SPEND!AE:AE,SPEND!$B:$B,$B38,SPEND!$C:$C,$C38,SPEND!$D:$D,$D38)*$B$2</f>
        <v>1949.5002</v>
      </c>
      <c r="AE38" s="19">
        <f t="shared" si="146"/>
        <v>0.7317502199</v>
      </c>
      <c r="AF38" s="18">
        <f t="shared" si="121"/>
        <v>1.13572037</v>
      </c>
      <c r="AG38" s="18">
        <f t="shared" si="122"/>
        <v>1.328104357</v>
      </c>
      <c r="AH38" s="19">
        <f t="shared" si="147"/>
        <v>-0.1448560767</v>
      </c>
      <c r="AI38" s="19">
        <f t="shared" si="148"/>
        <v>0.7317502199</v>
      </c>
      <c r="AJ38" s="19">
        <f t="shared" ref="AJ38:AK38" si="155">iferror(AC38/Z38,"-")</f>
        <v>0.03607118976</v>
      </c>
      <c r="AK38" s="19">
        <f t="shared" si="155"/>
        <v>0.03162418123</v>
      </c>
      <c r="AL38" s="19">
        <f t="shared" si="150"/>
        <v>0.1406205111</v>
      </c>
      <c r="AM38" s="19">
        <f t="shared" ref="AM38:AN38" si="156">iferror(K38/AC38,"-")</f>
        <v>0.00592408744</v>
      </c>
      <c r="AN38" s="19">
        <f t="shared" si="156"/>
        <v>0.001025903973</v>
      </c>
      <c r="AO38" s="19">
        <f t="shared" si="152"/>
        <v>4.774504825</v>
      </c>
      <c r="AP38" s="16"/>
      <c r="AQ38" s="16"/>
    </row>
    <row r="39">
      <c r="A39" s="109" t="str">
        <f t="shared" si="153"/>
        <v>PL-Agroline-не-уборочная техника1</v>
      </c>
      <c r="B39" s="41" t="s">
        <v>530</v>
      </c>
      <c r="C39" s="41" t="s">
        <v>534</v>
      </c>
      <c r="D39" s="41" t="s">
        <v>534</v>
      </c>
      <c r="E39" s="41" t="s">
        <v>534</v>
      </c>
      <c r="F39" s="32">
        <f>SUMIFS(SPEND!N:N,SPEND!$B:$B,$B39,SPEND!$C:$C,$C39,SPEND!$D:$D,$D39)*$B$2</f>
        <v>159.672125</v>
      </c>
      <c r="G39" s="16"/>
      <c r="H39" s="32">
        <f>SUMIFS(SPEND!O:O,SPEND!$B:$B,$B39,SPEND!$C:$C,$C39,SPEND!$D:$D,$D39)*$B$2</f>
        <v>123.219729</v>
      </c>
      <c r="I39" s="19">
        <f t="shared" si="140"/>
        <v>0.2958324636</v>
      </c>
      <c r="J39" s="16"/>
      <c r="K39" s="16">
        <f t="shared" si="154"/>
        <v>105</v>
      </c>
      <c r="L39" s="16">
        <f>SUMIFS(PL_ag!$F$16:$F105,PL_ag!$E$16:$E105,$E39,PL_ag!$C$16:$C105,L$1)</f>
        <v>4</v>
      </c>
      <c r="M39" s="16">
        <f>SUMIFS(PL_ag!$F$16:$F105,PL_ag!$E$16:$E105,$E39,PL_ag!$C$16:$C105,M$1)</f>
        <v>94</v>
      </c>
      <c r="N39" s="16">
        <f>SUMIFS(PL_ag!$F$16:$F105,PL_ag!$E$16:$E105,$E39,PL_ag!$C$16:$C105,N$1)</f>
        <v>7</v>
      </c>
      <c r="O39" s="16">
        <v>71.0</v>
      </c>
      <c r="P39" s="16">
        <v>5.0</v>
      </c>
      <c r="Q39" s="16">
        <v>54.0</v>
      </c>
      <c r="R39" s="16">
        <v>12.0</v>
      </c>
      <c r="S39" s="19">
        <f t="shared" si="141"/>
        <v>0.4788732394</v>
      </c>
      <c r="T39" s="16"/>
      <c r="U39" s="16"/>
      <c r="V39" s="16"/>
      <c r="W39" s="18">
        <f t="shared" si="142"/>
        <v>1.520686905</v>
      </c>
      <c r="X39" s="18">
        <f t="shared" si="143"/>
        <v>1.735489141</v>
      </c>
      <c r="Y39" s="19">
        <f t="shared" si="144"/>
        <v>-0.1237704293</v>
      </c>
      <c r="Z39" s="17">
        <f>SUMIFS(SPEND!I:I,SPEND!$B:$B,$B39,SPEND!$C:$C,$C39,SPEND!$D:$D,$D39)*$B$2</f>
        <v>146107.9244</v>
      </c>
      <c r="AA39" s="17">
        <f>SUMIFS(SPEND!J:J,SPEND!$B:$B,$B39,SPEND!$C:$C,$C39,SPEND!$D:$D,$D39)*$B$2</f>
        <v>110176.7668</v>
      </c>
      <c r="AB39" s="19">
        <f t="shared" si="145"/>
        <v>0.3261228174</v>
      </c>
      <c r="AC39" s="17">
        <f>SUMIFS(SPEND!AD:AD,SPEND!$B:$B,$B39,SPEND!$C:$C,$C39,SPEND!$D:$D,$D39)*$B$2</f>
        <v>11432.9528</v>
      </c>
      <c r="AD39" s="17">
        <f>SUMIFS(SPEND!AE:AE,SPEND!$B:$B,$B39,SPEND!$C:$C,$C39,SPEND!$D:$D,$D39)*$B$2</f>
        <v>5912.7981</v>
      </c>
      <c r="AE39" s="19">
        <f t="shared" si="146"/>
        <v>0.9335943164</v>
      </c>
      <c r="AF39" s="18">
        <f t="shared" si="121"/>
        <v>1.092836858</v>
      </c>
      <c r="AG39" s="18">
        <f t="shared" si="122"/>
        <v>1.118382147</v>
      </c>
      <c r="AH39" s="19">
        <f t="shared" si="147"/>
        <v>-0.02284128841</v>
      </c>
      <c r="AI39" s="19">
        <f t="shared" si="148"/>
        <v>0.9335943164</v>
      </c>
      <c r="AJ39" s="19">
        <f t="shared" ref="AJ39:AK39" si="157">iferror(AC39/Z39,"-")</f>
        <v>0.07825005281</v>
      </c>
      <c r="AK39" s="19">
        <f t="shared" si="157"/>
        <v>0.05366646954</v>
      </c>
      <c r="AL39" s="19">
        <f t="shared" si="150"/>
        <v>0.4580808738</v>
      </c>
      <c r="AM39" s="19">
        <f t="shared" ref="AM39:AN39" si="158">iferror(K39/AC39,"-")</f>
        <v>0.009183979138</v>
      </c>
      <c r="AN39" s="19">
        <f t="shared" si="158"/>
        <v>0.0006764986614</v>
      </c>
      <c r="AO39" s="19">
        <f t="shared" si="152"/>
        <v>12.5757536</v>
      </c>
      <c r="AP39" s="16"/>
      <c r="AQ39" s="16"/>
    </row>
    <row r="40">
      <c r="A40" s="109" t="str">
        <f t="shared" si="153"/>
        <v>PL-Agroline-не-уборочная техника2</v>
      </c>
      <c r="B40" s="41" t="s">
        <v>530</v>
      </c>
      <c r="C40" s="41" t="s">
        <v>535</v>
      </c>
      <c r="D40" s="41" t="s">
        <v>535</v>
      </c>
      <c r="E40" s="41" t="s">
        <v>535</v>
      </c>
      <c r="F40" s="32">
        <f>SUMIFS(SPEND!N:N,SPEND!$B:$B,$B40,SPEND!$C:$C,$C40,SPEND!$D:$D,$D40)*$B$2</f>
        <v>106.528098</v>
      </c>
      <c r="G40" s="16"/>
      <c r="H40" s="32">
        <f>SUMIFS(SPEND!O:O,SPEND!$B:$B,$B40,SPEND!$C:$C,$C40,SPEND!$D:$D,$D40)*$B$2</f>
        <v>82.060756</v>
      </c>
      <c r="I40" s="19">
        <f t="shared" si="140"/>
        <v>0.2981613038</v>
      </c>
      <c r="J40" s="16"/>
      <c r="K40" s="16">
        <f t="shared" si="154"/>
        <v>29</v>
      </c>
      <c r="L40" s="16">
        <f>SUMIFS(PL_ag!$F$16:$F105,PL_ag!$E$16:$E105,$E40,PL_ag!$C$16:$C105,L$1)</f>
        <v>0</v>
      </c>
      <c r="M40" s="16">
        <f>SUMIFS(PL_ag!$F$16:$F105,PL_ag!$E$16:$E105,$E40,PL_ag!$C$16:$C105,M$1)</f>
        <v>26</v>
      </c>
      <c r="N40" s="16">
        <f>SUMIFS(PL_ag!$F$16:$F105,PL_ag!$E$16:$E105,$E40,PL_ag!$C$16:$C105,N$1)</f>
        <v>3</v>
      </c>
      <c r="O40" s="16">
        <v>33.0</v>
      </c>
      <c r="P40" s="16">
        <v>1.0</v>
      </c>
      <c r="Q40" s="16">
        <v>29.0</v>
      </c>
      <c r="R40" s="16">
        <v>3.0</v>
      </c>
      <c r="S40" s="19">
        <f t="shared" si="141"/>
        <v>-0.1212121212</v>
      </c>
      <c r="T40" s="16"/>
      <c r="U40" s="16"/>
      <c r="V40" s="16"/>
      <c r="W40" s="18">
        <f t="shared" si="142"/>
        <v>3.67338269</v>
      </c>
      <c r="X40" s="18">
        <f t="shared" si="143"/>
        <v>2.486689576</v>
      </c>
      <c r="Y40" s="19">
        <f t="shared" si="144"/>
        <v>0.4772180354</v>
      </c>
      <c r="Z40" s="17">
        <f>SUMIFS(SPEND!I:I,SPEND!$B:$B,$B40,SPEND!$C:$C,$C40,SPEND!$D:$D,$D40)*$B$2</f>
        <v>80016.9528</v>
      </c>
      <c r="AA40" s="17">
        <f>SUMIFS(SPEND!J:J,SPEND!$B:$B,$B40,SPEND!$C:$C,$C40,SPEND!$D:$D,$D40)*$B$2</f>
        <v>60946.3143</v>
      </c>
      <c r="AB40" s="19">
        <f t="shared" si="145"/>
        <v>0.312908807</v>
      </c>
      <c r="AC40" s="17">
        <f>SUMIFS(SPEND!AD:AD,SPEND!$B:$B,$B40,SPEND!$C:$C,$C40,SPEND!$D:$D,$D40)*$B$2</f>
        <v>5468.7167</v>
      </c>
      <c r="AD40" s="17">
        <f>SUMIFS(SPEND!AE:AE,SPEND!$B:$B,$B40,SPEND!$C:$C,$C40,SPEND!$D:$D,$D40)*$B$2</f>
        <v>3019.4106</v>
      </c>
      <c r="AE40" s="19">
        <f t="shared" si="146"/>
        <v>0.8111868257</v>
      </c>
      <c r="AF40" s="18">
        <f t="shared" si="121"/>
        <v>1.331319105</v>
      </c>
      <c r="AG40" s="18">
        <f t="shared" si="122"/>
        <v>1.346443291</v>
      </c>
      <c r="AH40" s="19">
        <f t="shared" si="147"/>
        <v>-0.01123269426</v>
      </c>
      <c r="AI40" s="19">
        <f t="shared" si="148"/>
        <v>0.8111868257</v>
      </c>
      <c r="AJ40" s="19">
        <f t="shared" ref="AJ40:AK40" si="159">iferror(AC40/Z40,"-")</f>
        <v>0.06834447587</v>
      </c>
      <c r="AK40" s="19">
        <f t="shared" si="159"/>
        <v>0.04954213614</v>
      </c>
      <c r="AL40" s="19">
        <f t="shared" si="150"/>
        <v>0.3795221846</v>
      </c>
      <c r="AM40" s="19">
        <f t="shared" ref="AM40:AN40" si="160">iferror(K40/AC40,"-")</f>
        <v>0.005302889433</v>
      </c>
      <c r="AN40" s="19">
        <f t="shared" si="160"/>
        <v>0</v>
      </c>
      <c r="AO40" s="19" t="str">
        <f t="shared" si="152"/>
        <v>-</v>
      </c>
      <c r="AP40" s="16"/>
      <c r="AQ40" s="16"/>
    </row>
    <row r="41">
      <c r="A41" s="49" t="str">
        <f t="shared" si="153"/>
        <v>PL-Agroline-послеуборочная техника</v>
      </c>
      <c r="B41" s="41" t="s">
        <v>530</v>
      </c>
      <c r="C41" s="41" t="s">
        <v>536</v>
      </c>
      <c r="D41" s="41" t="s">
        <v>536</v>
      </c>
      <c r="E41" s="41" t="s">
        <v>536</v>
      </c>
      <c r="F41" s="32">
        <f>SUMIFS(SPEND!N:N,SPEND!$B:$B,$B41,SPEND!$C:$C,$C41,SPEND!$D:$D,$D41)*$B$2</f>
        <v>106.588109</v>
      </c>
      <c r="G41" s="16"/>
      <c r="H41" s="32">
        <f>SUMIFS(SPEND!O:O,SPEND!$B:$B,$B41,SPEND!$C:$C,$C41,SPEND!$D:$D,$D41)*$B$2</f>
        <v>82.052183</v>
      </c>
      <c r="I41" s="19">
        <f t="shared" si="140"/>
        <v>0.2990283147</v>
      </c>
      <c r="J41" s="16"/>
      <c r="K41" s="16">
        <f t="shared" si="154"/>
        <v>29</v>
      </c>
      <c r="L41" s="16">
        <f>SUMIFS(PL_ag!$F$16:$F105,PL_ag!$E$16:$E105,$E41,PL_ag!$C$16:$C105,L$1)</f>
        <v>0</v>
      </c>
      <c r="M41" s="16">
        <f>SUMIFS(PL_ag!$F$16:$F105,PL_ag!$E$16:$E105,$E41,PL_ag!$C$16:$C105,M$1)</f>
        <v>25</v>
      </c>
      <c r="N41" s="16">
        <f>SUMIFS(PL_ag!$F$16:$F105,PL_ag!$E$16:$E105,$E41,PL_ag!$C$16:$C105,N$1)</f>
        <v>4</v>
      </c>
      <c r="O41" s="16">
        <v>14.0</v>
      </c>
      <c r="P41" s="16">
        <v>0.0</v>
      </c>
      <c r="Q41" s="16">
        <v>14.0</v>
      </c>
      <c r="R41" s="16">
        <v>0.0</v>
      </c>
      <c r="S41" s="19">
        <f t="shared" si="141"/>
        <v>1.071428571</v>
      </c>
      <c r="T41" s="16"/>
      <c r="U41" s="16"/>
      <c r="V41" s="16"/>
      <c r="W41" s="18">
        <f t="shared" si="142"/>
        <v>3.675452034</v>
      </c>
      <c r="X41" s="18">
        <f t="shared" si="143"/>
        <v>5.860870214</v>
      </c>
      <c r="Y41" s="19">
        <f t="shared" si="144"/>
        <v>-0.3728828826</v>
      </c>
      <c r="Z41" s="17">
        <f>SUMIFS(SPEND!I:I,SPEND!$B:$B,$B41,SPEND!$C:$C,$C41,SPEND!$D:$D,$D41)*$B$2</f>
        <v>79600.305</v>
      </c>
      <c r="AA41" s="17">
        <f>SUMIFS(SPEND!J:J,SPEND!$B:$B,$B41,SPEND!$C:$C,$C41,SPEND!$D:$D,$D41)*$B$2</f>
        <v>59374.8834</v>
      </c>
      <c r="AB41" s="19">
        <f t="shared" si="145"/>
        <v>0.3406393485</v>
      </c>
      <c r="AC41" s="17">
        <f>SUMIFS(SPEND!AD:AD,SPEND!$B:$B,$B41,SPEND!$C:$C,$C41,SPEND!$D:$D,$D41)*$B$2</f>
        <v>5333.2633</v>
      </c>
      <c r="AD41" s="17">
        <f>SUMIFS(SPEND!AE:AE,SPEND!$B:$B,$B41,SPEND!$C:$C,$C41,SPEND!$D:$D,$D41)*$B$2</f>
        <v>2927.6795</v>
      </c>
      <c r="AE41" s="19">
        <f t="shared" si="146"/>
        <v>0.8216691069</v>
      </c>
      <c r="AF41" s="18">
        <f t="shared" si="121"/>
        <v>1.339041465</v>
      </c>
      <c r="AG41" s="18">
        <f t="shared" si="122"/>
        <v>1.381934217</v>
      </c>
      <c r="AH41" s="19">
        <f t="shared" si="147"/>
        <v>-0.03103820119</v>
      </c>
      <c r="AI41" s="19">
        <f t="shared" si="148"/>
        <v>0.8216691069</v>
      </c>
      <c r="AJ41" s="19">
        <f t="shared" ref="AJ41:AK41" si="161">iferror(AC41/Z41,"-")</f>
        <v>0.0670005385</v>
      </c>
      <c r="AK41" s="19">
        <f t="shared" si="161"/>
        <v>0.04930838315</v>
      </c>
      <c r="AL41" s="19">
        <f t="shared" si="150"/>
        <v>0.3588062359</v>
      </c>
      <c r="AM41" s="19">
        <f t="shared" ref="AM41:AN41" si="162">iferror(K41/AC41,"-")</f>
        <v>0.005437571402</v>
      </c>
      <c r="AN41" s="19">
        <f t="shared" si="162"/>
        <v>0</v>
      </c>
      <c r="AO41" s="19" t="str">
        <f t="shared" si="152"/>
        <v>-</v>
      </c>
      <c r="AP41" s="16"/>
      <c r="AQ41" s="16"/>
    </row>
    <row r="42">
      <c r="A42" s="109" t="str">
        <f t="shared" si="153"/>
        <v>PL-Agroline-тракторы</v>
      </c>
      <c r="B42" s="41" t="s">
        <v>530</v>
      </c>
      <c r="C42" s="41" t="s">
        <v>537</v>
      </c>
      <c r="D42" s="41" t="s">
        <v>537</v>
      </c>
      <c r="E42" s="41" t="s">
        <v>537</v>
      </c>
      <c r="F42" s="32">
        <f>SUMIFS(SPEND!N:N,SPEND!$B:$B,$B42,SPEND!$C:$C,$C42,SPEND!$D:$D,$D42)*$B$2</f>
        <v>106.613828</v>
      </c>
      <c r="G42" s="16"/>
      <c r="H42" s="32">
        <f>SUMIFS(SPEND!O:O,SPEND!$B:$B,$B42,SPEND!$C:$C,$C42,SPEND!$D:$D,$D42)*$B$2</f>
        <v>82.017891</v>
      </c>
      <c r="I42" s="19">
        <f t="shared" si="140"/>
        <v>0.2998850214</v>
      </c>
      <c r="J42" s="16"/>
      <c r="K42" s="16">
        <f t="shared" si="154"/>
        <v>109</v>
      </c>
      <c r="L42" s="16">
        <f>SUMIFS(PL_ag!$F$16:$F105,PL_ag!$E$16:$E105,$E42,PL_ag!$C$16:$C105,L$1)</f>
        <v>18</v>
      </c>
      <c r="M42" s="16">
        <f>SUMIFS(PL_ag!$F$16:$F105,PL_ag!$E$16:$E105,$E42,PL_ag!$C$16:$C105,M$1)</f>
        <v>79</v>
      </c>
      <c r="N42" s="16">
        <f>SUMIFS(PL_ag!$F$16:$F105,PL_ag!$E$16:$E105,$E42,PL_ag!$C$16:$C105,N$1)</f>
        <v>12</v>
      </c>
      <c r="O42" s="16">
        <v>132.0</v>
      </c>
      <c r="P42" s="16">
        <v>13.0</v>
      </c>
      <c r="Q42" s="16">
        <v>109.0</v>
      </c>
      <c r="R42" s="16">
        <v>10.0</v>
      </c>
      <c r="S42" s="19">
        <f t="shared" si="141"/>
        <v>-0.1742424242</v>
      </c>
      <c r="T42" s="16"/>
      <c r="U42" s="16"/>
      <c r="V42" s="16"/>
      <c r="W42" s="18">
        <f t="shared" si="142"/>
        <v>0.9781085138</v>
      </c>
      <c r="X42" s="18">
        <f t="shared" si="143"/>
        <v>0.6213476591</v>
      </c>
      <c r="Y42" s="19">
        <f t="shared" si="144"/>
        <v>0.5741726865</v>
      </c>
      <c r="Z42" s="17">
        <f>SUMIFS(SPEND!I:I,SPEND!$B:$B,$B42,SPEND!$C:$C,$C42,SPEND!$D:$D,$D42)*$B$2</f>
        <v>136198.3937</v>
      </c>
      <c r="AA42" s="17">
        <f>SUMIFS(SPEND!J:J,SPEND!$B:$B,$B42,SPEND!$C:$C,$C42,SPEND!$D:$D,$D42)*$B$2</f>
        <v>99500.8099</v>
      </c>
      <c r="AB42" s="19">
        <f t="shared" si="145"/>
        <v>0.3688169356</v>
      </c>
      <c r="AC42" s="17">
        <f>SUMIFS(SPEND!AD:AD,SPEND!$B:$B,$B42,SPEND!$C:$C,$C42,SPEND!$D:$D,$D42)*$B$2</f>
        <v>13982.563</v>
      </c>
      <c r="AD42" s="17">
        <f>SUMIFS(SPEND!AE:AE,SPEND!$B:$B,$B42,SPEND!$C:$C,$C42,SPEND!$D:$D,$D42)*$B$2</f>
        <v>9801.5109</v>
      </c>
      <c r="AE42" s="19">
        <f t="shared" si="146"/>
        <v>0.4265722033</v>
      </c>
      <c r="AF42" s="18">
        <f t="shared" si="121"/>
        <v>0.7827832994</v>
      </c>
      <c r="AG42" s="18">
        <f t="shared" si="122"/>
        <v>0.8242937026</v>
      </c>
      <c r="AH42" s="19">
        <f t="shared" si="147"/>
        <v>-0.05035875317</v>
      </c>
      <c r="AI42" s="19">
        <f t="shared" si="148"/>
        <v>0.4265722033</v>
      </c>
      <c r="AJ42" s="19">
        <f t="shared" ref="AJ42:AK42" si="163">iferror(AC42/Z42,"-")</f>
        <v>0.1026632005</v>
      </c>
      <c r="AK42" s="19">
        <f t="shared" si="163"/>
        <v>0.09850684542</v>
      </c>
      <c r="AL42" s="19">
        <f t="shared" si="150"/>
        <v>0.04219356595</v>
      </c>
      <c r="AM42" s="19">
        <f t="shared" ref="AM42:AN42" si="164">iferror(K42/AC42,"-")</f>
        <v>0.007795423486</v>
      </c>
      <c r="AN42" s="19">
        <f t="shared" si="164"/>
        <v>0.001836451562</v>
      </c>
      <c r="AO42" s="19">
        <f t="shared" si="152"/>
        <v>3.244829348</v>
      </c>
      <c r="AP42" s="16"/>
      <c r="AQ42" s="16"/>
    </row>
    <row r="43">
      <c r="A43" s="109" t="str">
        <f t="shared" si="153"/>
        <v>PL-Agroline-уборочная техника</v>
      </c>
      <c r="B43" s="41" t="s">
        <v>530</v>
      </c>
      <c r="C43" s="41" t="s">
        <v>538</v>
      </c>
      <c r="D43" s="41" t="s">
        <v>538</v>
      </c>
      <c r="E43" s="41" t="s">
        <v>538</v>
      </c>
      <c r="F43" s="32">
        <f>SUMIFS(SPEND!N:N,SPEND!$B:$B,$B43,SPEND!$C:$C,$C43,SPEND!$D:$D,$D43)*$B$2</f>
        <v>239.598204</v>
      </c>
      <c r="G43" s="16"/>
      <c r="H43" s="32">
        <f>SUMIFS(SPEND!O:O,SPEND!$B:$B,$B43,SPEND!$C:$C,$C43,SPEND!$D:$D,$D43)*$B$2</f>
        <v>184.851026</v>
      </c>
      <c r="I43" s="19">
        <f t="shared" si="140"/>
        <v>0.2961691865</v>
      </c>
      <c r="J43" s="16"/>
      <c r="K43" s="16">
        <f t="shared" si="154"/>
        <v>86</v>
      </c>
      <c r="L43" s="16">
        <f>SUMIFS(PL_ag!$F$16:$F105,PL_ag!$E$16:$E105,$E43,PL_ag!$C$16:$C105,L$1)</f>
        <v>12</v>
      </c>
      <c r="M43" s="16">
        <f>SUMIFS(PL_ag!$F$16:$F105,PL_ag!$E$16:$E105,$E43,PL_ag!$C$16:$C105,M$1)</f>
        <v>67</v>
      </c>
      <c r="N43" s="16">
        <f>SUMIFS(PL_ag!$F$16:$F105,PL_ag!$E$16:$E105,$E43,PL_ag!$C$16:$C105,N$1)</f>
        <v>7</v>
      </c>
      <c r="O43" s="16">
        <v>91.0</v>
      </c>
      <c r="P43" s="16">
        <v>11.0</v>
      </c>
      <c r="Q43" s="16">
        <v>72.0</v>
      </c>
      <c r="R43" s="16">
        <v>8.0</v>
      </c>
      <c r="S43" s="19">
        <f t="shared" si="141"/>
        <v>-0.05494505495</v>
      </c>
      <c r="T43" s="16"/>
      <c r="U43" s="16"/>
      <c r="V43" s="16"/>
      <c r="W43" s="18">
        <f t="shared" si="142"/>
        <v>2.786025628</v>
      </c>
      <c r="X43" s="18">
        <f t="shared" si="143"/>
        <v>2.031329956</v>
      </c>
      <c r="Y43" s="19">
        <f t="shared" si="144"/>
        <v>0.3715278602</v>
      </c>
      <c r="Z43" s="17">
        <f>SUMIFS(SPEND!I:I,SPEND!$B:$B,$B43,SPEND!$C:$C,$C43,SPEND!$D:$D,$D43)*$B$2</f>
        <v>166601.6809</v>
      </c>
      <c r="AA43" s="17">
        <f>SUMIFS(SPEND!J:J,SPEND!$B:$B,$B43,SPEND!$C:$C,$C43,SPEND!$D:$D,$D43)*$B$2</f>
        <v>136764.2117</v>
      </c>
      <c r="AB43" s="19">
        <f t="shared" si="145"/>
        <v>0.2181672298</v>
      </c>
      <c r="AC43" s="17">
        <f>SUMIFS(SPEND!AD:AD,SPEND!$B:$B,$B43,SPEND!$C:$C,$C43,SPEND!$D:$D,$D43)*$B$2</f>
        <v>16149.8174</v>
      </c>
      <c r="AD43" s="17">
        <f>SUMIFS(SPEND!AE:AE,SPEND!$B:$B,$B43,SPEND!$C:$C,$C43,SPEND!$D:$D,$D43)*$B$2</f>
        <v>10849.1315</v>
      </c>
      <c r="AE43" s="19">
        <f t="shared" si="146"/>
        <v>0.4885815883</v>
      </c>
      <c r="AF43" s="18">
        <f t="shared" si="121"/>
        <v>1.43814998</v>
      </c>
      <c r="AG43" s="18">
        <f t="shared" si="122"/>
        <v>1.351603784</v>
      </c>
      <c r="AH43" s="19">
        <f t="shared" si="147"/>
        <v>0.06403222385</v>
      </c>
      <c r="AI43" s="19">
        <f t="shared" si="148"/>
        <v>0.4885815883</v>
      </c>
      <c r="AJ43" s="19">
        <f t="shared" ref="AJ43:AK43" si="165">iferror(AC43/Z43,"-")</f>
        <v>0.09693670144</v>
      </c>
      <c r="AK43" s="19">
        <f t="shared" si="165"/>
        <v>0.07932726965</v>
      </c>
      <c r="AL43" s="19">
        <f t="shared" si="150"/>
        <v>0.2219845945</v>
      </c>
      <c r="AM43" s="19">
        <f t="shared" ref="AM43:AN43" si="166">iferror(K43/AC43,"-")</f>
        <v>0.005325137608</v>
      </c>
      <c r="AN43" s="19">
        <f t="shared" si="166"/>
        <v>0.001106079321</v>
      </c>
      <c r="AO43" s="19">
        <f t="shared" si="152"/>
        <v>3.814426514</v>
      </c>
      <c r="AP43" s="16"/>
      <c r="AQ43" s="16"/>
    </row>
    <row r="44">
      <c r="A44" s="127" t="s">
        <v>30</v>
      </c>
      <c r="B44" s="34"/>
      <c r="C44" s="34"/>
      <c r="D44" s="34"/>
      <c r="E44" s="48"/>
      <c r="F44" s="36">
        <f>SUMIFS(SPEND!N:N,SPEND!$B:$B,$B44,SPEND!$C:$C,$C44,SPEND!$D:$D,$D44)*$B$2</f>
        <v>0</v>
      </c>
      <c r="G44" s="37"/>
      <c r="H44" s="36">
        <f>SUMIFS(SPEND!O:O,SPEND!$B:$B,$B44,SPEND!$C:$C,$C44,SPEND!$D:$D,$D44)*$B$2</f>
        <v>0</v>
      </c>
      <c r="I44" s="40" t="str">
        <f t="shared" si="140"/>
        <v>-</v>
      </c>
      <c r="J44" s="37"/>
      <c r="K44" s="37">
        <f t="shared" si="154"/>
        <v>0</v>
      </c>
      <c r="L44" s="37">
        <f>SUMIFS(PL_ag!$F$16:$F105,PL_ag!$E$16:$E105,$E44,PL_ag!$C$16:$C105,L$1)</f>
        <v>0</v>
      </c>
      <c r="M44" s="37">
        <f>SUMIFS(PL_ag!$F$16:$F105,PL_ag!$E$16:$E105,$E44,PL_ag!$C$16:$C105,M$1)</f>
        <v>0</v>
      </c>
      <c r="N44" s="37">
        <f>SUMIFS(PL_ag!$F$16:$F105,PL_ag!$E$16:$E105,$E44,PL_ag!$C$16:$C105,N$1)</f>
        <v>0</v>
      </c>
      <c r="O44" s="37">
        <v>0.0</v>
      </c>
      <c r="P44" s="37">
        <v>0.0</v>
      </c>
      <c r="Q44" s="37">
        <v>0.0</v>
      </c>
      <c r="R44" s="37">
        <v>0.0</v>
      </c>
      <c r="S44" s="40" t="str">
        <f t="shared" si="141"/>
        <v>-</v>
      </c>
      <c r="T44" s="37"/>
      <c r="U44" s="37"/>
      <c r="V44" s="37"/>
      <c r="W44" s="39" t="str">
        <f t="shared" si="142"/>
        <v>-</v>
      </c>
      <c r="X44" s="39" t="str">
        <f t="shared" si="143"/>
        <v>-</v>
      </c>
      <c r="Y44" s="40" t="str">
        <f t="shared" si="144"/>
        <v>-</v>
      </c>
      <c r="Z44" s="38">
        <f>SUMIFS(SPEND!I:I,SPEND!$B:$B,$B44,SPEND!$C:$C,$C44,SPEND!$D:$D,$D44)*$B$2</f>
        <v>0</v>
      </c>
      <c r="AA44" s="38">
        <f>SUMIFS(SPEND!J:J,SPEND!$B:$B,$B44,SPEND!$C:$C,$C44,SPEND!$D:$D,$D44)*$B$2</f>
        <v>0</v>
      </c>
      <c r="AB44" s="40" t="str">
        <f t="shared" si="145"/>
        <v>-</v>
      </c>
      <c r="AC44" s="38">
        <f>SUMIFS(SPEND!AD:AD,SPEND!$B:$B,$B44,SPEND!$C:$C,$C44,SPEND!$D:$D,$D44)*$B$2</f>
        <v>0</v>
      </c>
      <c r="AD44" s="38">
        <f>SUMIFS(SPEND!AE:AE,SPEND!$B:$B,$B44,SPEND!$C:$C,$C44,SPEND!$D:$D,$D44)*$B$2</f>
        <v>0</v>
      </c>
      <c r="AE44" s="40" t="str">
        <f t="shared" si="146"/>
        <v>-</v>
      </c>
      <c r="AF44" s="39" t="str">
        <f t="shared" si="121"/>
        <v>-</v>
      </c>
      <c r="AG44" s="39" t="str">
        <f t="shared" si="122"/>
        <v>-</v>
      </c>
      <c r="AH44" s="40" t="str">
        <f t="shared" si="147"/>
        <v>-</v>
      </c>
      <c r="AI44" s="40" t="str">
        <f t="shared" si="148"/>
        <v>-</v>
      </c>
      <c r="AJ44" s="40" t="str">
        <f t="shared" ref="AJ44:AK44" si="167">iferror(AC44/Z44,"-")</f>
        <v>-</v>
      </c>
      <c r="AK44" s="40" t="str">
        <f t="shared" si="167"/>
        <v>-</v>
      </c>
      <c r="AL44" s="40" t="str">
        <f t="shared" si="150"/>
        <v>-</v>
      </c>
      <c r="AM44" s="40" t="str">
        <f t="shared" ref="AM44:AN44" si="168">iferror(K44/AC44,"-")</f>
        <v>-</v>
      </c>
      <c r="AN44" s="40" t="str">
        <f t="shared" si="168"/>
        <v>-</v>
      </c>
      <c r="AO44" s="40" t="str">
        <f t="shared" si="152"/>
        <v>-</v>
      </c>
      <c r="AP44" s="37"/>
      <c r="AQ44" s="37"/>
    </row>
    <row r="45">
      <c r="A45" s="127" t="s">
        <v>149</v>
      </c>
      <c r="B45" s="34"/>
      <c r="C45" s="34"/>
      <c r="D45" s="34"/>
      <c r="E45" s="62" t="s">
        <v>539</v>
      </c>
      <c r="F45" s="36">
        <f>SUMIFS(SPEND!N:N,SPEND!$B:$B,$B45,SPEND!$C:$C,$C45,SPEND!$D:$D,$D45)*$B$2</f>
        <v>0</v>
      </c>
      <c r="G45" s="37"/>
      <c r="H45" s="36">
        <f>SUMIFS(SPEND!O:O,SPEND!$B:$B,$B45,SPEND!$C:$C,$C45,SPEND!$D:$D,$D45)*$B$2</f>
        <v>0</v>
      </c>
      <c r="I45" s="40" t="str">
        <f t="shared" si="140"/>
        <v>-</v>
      </c>
      <c r="J45" s="37"/>
      <c r="K45" s="37">
        <f t="shared" si="154"/>
        <v>3</v>
      </c>
      <c r="L45" s="37">
        <f>SUMIFS(PL_ag!$F$16:$F105,PL_ag!$E$16:$E105,$E45,PL_ag!$C$16:$C105,L$1)</f>
        <v>0</v>
      </c>
      <c r="M45" s="37">
        <f>SUMIFS(PL_ag!$F$16:$F105,PL_ag!$E$16:$E105,$E45,PL_ag!$C$16:$C105,M$1)</f>
        <v>3</v>
      </c>
      <c r="N45" s="37">
        <f>SUMIFS(PL_ag!$F$16:$F105,PL_ag!$E$16:$E105,$E45,PL_ag!$C$16:$C105,N$1)</f>
        <v>0</v>
      </c>
      <c r="O45" s="37">
        <v>1.0</v>
      </c>
      <c r="P45" s="37">
        <v>0.0</v>
      </c>
      <c r="Q45" s="37">
        <v>1.0</v>
      </c>
      <c r="R45" s="37">
        <v>0.0</v>
      </c>
      <c r="S45" s="40">
        <f t="shared" si="141"/>
        <v>2</v>
      </c>
      <c r="T45" s="37"/>
      <c r="U45" s="37"/>
      <c r="V45" s="37"/>
      <c r="W45" s="39">
        <f t="shared" si="142"/>
        <v>0</v>
      </c>
      <c r="X45" s="39">
        <f t="shared" si="143"/>
        <v>0</v>
      </c>
      <c r="Y45" s="40" t="str">
        <f t="shared" si="144"/>
        <v>-</v>
      </c>
      <c r="Z45" s="38">
        <f>SUMIFS(SPEND!I:I,SPEND!$B:$B,$B45,SPEND!$C:$C,$C45,SPEND!$D:$D,$D45)*$B$2</f>
        <v>0</v>
      </c>
      <c r="AA45" s="38">
        <f>SUMIFS(SPEND!J:J,SPEND!$B:$B,$B45,SPEND!$C:$C,$C45,SPEND!$D:$D,$D45)*$B$2</f>
        <v>0</v>
      </c>
      <c r="AB45" s="40" t="str">
        <f t="shared" si="145"/>
        <v>-</v>
      </c>
      <c r="AC45" s="38">
        <f>SUMIFS(SPEND!AD:AD,SPEND!$B:$B,$B45,SPEND!$C:$C,$C45,SPEND!$D:$D,$D45)*$B$2</f>
        <v>0</v>
      </c>
      <c r="AD45" s="38">
        <f>SUMIFS(SPEND!AE:AE,SPEND!$B:$B,$B45,SPEND!$C:$C,$C45,SPEND!$D:$D,$D45)*$B$2</f>
        <v>0</v>
      </c>
      <c r="AE45" s="40" t="str">
        <f t="shared" si="146"/>
        <v>-</v>
      </c>
      <c r="AF45" s="39" t="str">
        <f t="shared" si="121"/>
        <v>-</v>
      </c>
      <c r="AG45" s="39" t="str">
        <f t="shared" si="122"/>
        <v>-</v>
      </c>
      <c r="AH45" s="40" t="str">
        <f t="shared" si="147"/>
        <v>-</v>
      </c>
      <c r="AI45" s="40" t="str">
        <f t="shared" si="148"/>
        <v>-</v>
      </c>
      <c r="AJ45" s="40" t="str">
        <f t="shared" ref="AJ45:AK45" si="169">iferror(AC45/Z45,"-")</f>
        <v>-</v>
      </c>
      <c r="AK45" s="40" t="str">
        <f t="shared" si="169"/>
        <v>-</v>
      </c>
      <c r="AL45" s="40" t="str">
        <f t="shared" si="150"/>
        <v>-</v>
      </c>
      <c r="AM45" s="40" t="str">
        <f t="shared" ref="AM45:AN45" si="170">iferror(K45/AC45,"-")</f>
        <v>-</v>
      </c>
      <c r="AN45" s="40" t="str">
        <f t="shared" si="170"/>
        <v>-</v>
      </c>
      <c r="AO45" s="40" t="str">
        <f t="shared" si="152"/>
        <v>-</v>
      </c>
      <c r="AP45" s="37"/>
      <c r="AQ45" s="37"/>
    </row>
    <row r="46">
      <c r="A46" s="127" t="s">
        <v>30</v>
      </c>
      <c r="B46" s="34" t="s">
        <v>540</v>
      </c>
      <c r="C46" s="34" t="s">
        <v>541</v>
      </c>
      <c r="D46" s="34" t="s">
        <v>25</v>
      </c>
      <c r="E46" s="48" t="s">
        <v>542</v>
      </c>
      <c r="F46" s="36">
        <f>SUMIFS(SPEND!N:N,SPEND!$B:$B,$B46,SPEND!$C:$C,$C46,SPEND!$D:$D,$D46)*$B$2</f>
        <v>0</v>
      </c>
      <c r="G46" s="37"/>
      <c r="H46" s="36">
        <f>SUMIFS(SPEND!O:O,SPEND!$B:$B,$B46,SPEND!$C:$C,$C46,SPEND!$D:$D,$D46)*$B$2</f>
        <v>8.890201</v>
      </c>
      <c r="I46" s="40">
        <f t="shared" si="140"/>
        <v>-1</v>
      </c>
      <c r="J46" s="37"/>
      <c r="K46" s="37">
        <f t="shared" si="154"/>
        <v>0</v>
      </c>
      <c r="L46" s="37">
        <f>SUMIFS(PL_ag!$F$16:$F105,PL_ag!$E$16:$E105,$E46,PL_ag!$C$16:$C105,L$1)</f>
        <v>0</v>
      </c>
      <c r="M46" s="37">
        <f>SUMIFS(PL_ag!$F$16:$F105,PL_ag!$E$16:$E105,$E46,PL_ag!$C$16:$C105,M$1)</f>
        <v>0</v>
      </c>
      <c r="N46" s="37">
        <f>SUMIFS(PL_ag!$F$16:$F105,PL_ag!$E$16:$E105,$E46,PL_ag!$C$16:$C105,N$1)</f>
        <v>0</v>
      </c>
      <c r="O46" s="37">
        <v>7.0</v>
      </c>
      <c r="P46" s="37">
        <v>0.0</v>
      </c>
      <c r="Q46" s="37">
        <v>7.0</v>
      </c>
      <c r="R46" s="37">
        <v>0.0</v>
      </c>
      <c r="S46" s="40">
        <f t="shared" si="141"/>
        <v>-1</v>
      </c>
      <c r="T46" s="37"/>
      <c r="U46" s="37"/>
      <c r="V46" s="37"/>
      <c r="W46" s="39" t="str">
        <f t="shared" si="142"/>
        <v>-</v>
      </c>
      <c r="X46" s="39">
        <f t="shared" si="143"/>
        <v>1.270028714</v>
      </c>
      <c r="Y46" s="40" t="str">
        <f t="shared" si="144"/>
        <v>-</v>
      </c>
      <c r="Z46" s="38">
        <f>SUMIFS(SPEND!I:I,SPEND!$B:$B,$B46,SPEND!$C:$C,$C46,SPEND!$D:$D,$D46)*$B$2</f>
        <v>0</v>
      </c>
      <c r="AA46" s="38">
        <f>SUMIFS(SPEND!J:J,SPEND!$B:$B,$B46,SPEND!$C:$C,$C46,SPEND!$D:$D,$D46)*$B$2</f>
        <v>7283.6208</v>
      </c>
      <c r="AB46" s="40">
        <f t="shared" si="145"/>
        <v>-1</v>
      </c>
      <c r="AC46" s="38">
        <f>SUMIFS(SPEND!AD:AD,SPEND!$B:$B,$B46,SPEND!$C:$C,$C46,SPEND!$D:$D,$D46)*$B$2</f>
        <v>0</v>
      </c>
      <c r="AD46" s="38">
        <f>SUMIFS(SPEND!AE:AE,SPEND!$B:$B,$B46,SPEND!$C:$C,$C46,SPEND!$D:$D,$D46)*$B$2</f>
        <v>1049.3352</v>
      </c>
      <c r="AE46" s="40">
        <f t="shared" si="146"/>
        <v>-1</v>
      </c>
      <c r="AF46" s="39" t="str">
        <f t="shared" si="121"/>
        <v>-</v>
      </c>
      <c r="AG46" s="39">
        <f t="shared" si="122"/>
        <v>1.220574388</v>
      </c>
      <c r="AH46" s="40" t="str">
        <f t="shared" si="147"/>
        <v>-</v>
      </c>
      <c r="AI46" s="40">
        <f t="shared" si="148"/>
        <v>-1</v>
      </c>
      <c r="AJ46" s="40" t="str">
        <f t="shared" ref="AJ46:AK46" si="171">iferror(AC46/Z46,"-")</f>
        <v>-</v>
      </c>
      <c r="AK46" s="40">
        <f t="shared" si="171"/>
        <v>0.1440677966</v>
      </c>
      <c r="AL46" s="40" t="str">
        <f t="shared" si="150"/>
        <v>-</v>
      </c>
      <c r="AM46" s="40" t="str">
        <f t="shared" ref="AM46:AN46" si="172">iferror(K46/AC46,"-")</f>
        <v>-</v>
      </c>
      <c r="AN46" s="40">
        <f t="shared" si="172"/>
        <v>0</v>
      </c>
      <c r="AO46" s="40" t="str">
        <f t="shared" si="152"/>
        <v>-</v>
      </c>
      <c r="AP46" s="37"/>
      <c r="AQ46" s="37"/>
    </row>
    <row r="47">
      <c r="A47" s="127" t="s">
        <v>30</v>
      </c>
      <c r="B47" s="34" t="s">
        <v>540</v>
      </c>
      <c r="C47" s="34" t="s">
        <v>543</v>
      </c>
      <c r="D47" s="34" t="s">
        <v>25</v>
      </c>
      <c r="E47" s="48" t="s">
        <v>544</v>
      </c>
      <c r="F47" s="36">
        <f>SUMIFS(SPEND!N:N,SPEND!$B:$B,$B47,SPEND!$C:$C,$C47,SPEND!$D:$D,$D47)*$B$2</f>
        <v>0</v>
      </c>
      <c r="G47" s="37"/>
      <c r="H47" s="36">
        <f>SUMIFS(SPEND!O:O,SPEND!$B:$B,$B47,SPEND!$C:$C,$C47,SPEND!$D:$D,$D47)*$B$2</f>
        <v>83.526739</v>
      </c>
      <c r="I47" s="40">
        <f t="shared" si="140"/>
        <v>-1</v>
      </c>
      <c r="J47" s="37"/>
      <c r="K47" s="37">
        <f t="shared" si="154"/>
        <v>0</v>
      </c>
      <c r="L47" s="37">
        <f>SUMIFS(PL_ag!$F$16:$F105,PL_ag!$E$16:$E105,$E47,PL_ag!$C$16:$C105,L$1)</f>
        <v>0</v>
      </c>
      <c r="M47" s="37">
        <f>SUMIFS(PL_ag!$F$16:$F105,PL_ag!$E$16:$E105,$E47,PL_ag!$C$16:$C105,M$1)</f>
        <v>0</v>
      </c>
      <c r="N47" s="37">
        <f>SUMIFS(PL_ag!$F$16:$F105,PL_ag!$E$16:$E105,$E47,PL_ag!$C$16:$C105,N$1)</f>
        <v>0</v>
      </c>
      <c r="O47" s="37">
        <v>101.0</v>
      </c>
      <c r="P47" s="37">
        <v>2.0</v>
      </c>
      <c r="Q47" s="37">
        <v>94.0</v>
      </c>
      <c r="R47" s="37">
        <v>5.0</v>
      </c>
      <c r="S47" s="40">
        <f t="shared" si="141"/>
        <v>-1</v>
      </c>
      <c r="T47" s="37"/>
      <c r="U47" s="37"/>
      <c r="V47" s="37"/>
      <c r="W47" s="39" t="str">
        <f t="shared" si="142"/>
        <v>-</v>
      </c>
      <c r="X47" s="39">
        <f t="shared" si="143"/>
        <v>0.8269974158</v>
      </c>
      <c r="Y47" s="40" t="str">
        <f t="shared" si="144"/>
        <v>-</v>
      </c>
      <c r="Z47" s="38">
        <f>SUMIFS(SPEND!I:I,SPEND!$B:$B,$B47,SPEND!$C:$C,$C47,SPEND!$D:$D,$D47)*$B$2</f>
        <v>0</v>
      </c>
      <c r="AA47" s="38">
        <f>SUMIFS(SPEND!J:J,SPEND!$B:$B,$B47,SPEND!$C:$C,$C47,SPEND!$D:$D,$D47)*$B$2</f>
        <v>73288.8624</v>
      </c>
      <c r="AB47" s="40">
        <f t="shared" si="145"/>
        <v>-1</v>
      </c>
      <c r="AC47" s="38">
        <f>SUMIFS(SPEND!AD:AD,SPEND!$B:$B,$B47,SPEND!$C:$C,$C47,SPEND!$D:$D,$D47)*$B$2</f>
        <v>0</v>
      </c>
      <c r="AD47" s="38">
        <f>SUMIFS(SPEND!AE:AE,SPEND!$B:$B,$B47,SPEND!$C:$C,$C47,SPEND!$D:$D,$D47)*$B$2</f>
        <v>9667.7721</v>
      </c>
      <c r="AE47" s="40">
        <f t="shared" si="146"/>
        <v>-1</v>
      </c>
      <c r="AF47" s="39" t="str">
        <f t="shared" si="121"/>
        <v>-</v>
      </c>
      <c r="AG47" s="39">
        <f t="shared" si="122"/>
        <v>1.139692121</v>
      </c>
      <c r="AH47" s="40" t="str">
        <f t="shared" si="147"/>
        <v>-</v>
      </c>
      <c r="AI47" s="40">
        <f t="shared" si="148"/>
        <v>-1</v>
      </c>
      <c r="AJ47" s="40" t="str">
        <f t="shared" ref="AJ47:AK47" si="173">iferror(AC47/Z47,"-")</f>
        <v>-</v>
      </c>
      <c r="AK47" s="40">
        <f t="shared" si="173"/>
        <v>0.131913251</v>
      </c>
      <c r="AL47" s="40" t="str">
        <f t="shared" si="150"/>
        <v>-</v>
      </c>
      <c r="AM47" s="40" t="str">
        <f t="shared" ref="AM47:AN47" si="174">iferror(K47/AC47,"-")</f>
        <v>-</v>
      </c>
      <c r="AN47" s="40">
        <f t="shared" si="174"/>
        <v>0</v>
      </c>
      <c r="AO47" s="40" t="str">
        <f t="shared" si="152"/>
        <v>-</v>
      </c>
      <c r="AP47" s="37"/>
      <c r="AQ47" s="37"/>
    </row>
    <row r="48">
      <c r="A48" s="96"/>
      <c r="B48" s="41"/>
      <c r="C48" s="41"/>
      <c r="D48" s="41"/>
      <c r="E48" s="16"/>
      <c r="F48" s="16"/>
      <c r="G48" s="16"/>
      <c r="H48" s="16"/>
      <c r="I48" s="19"/>
      <c r="J48" s="16"/>
      <c r="K48" s="16"/>
      <c r="L48" s="16"/>
      <c r="M48" s="16"/>
      <c r="N48" s="16"/>
      <c r="O48" s="16"/>
      <c r="P48" s="16"/>
      <c r="Q48" s="16"/>
      <c r="R48" s="16"/>
      <c r="S48" s="19"/>
      <c r="T48" s="16"/>
      <c r="U48" s="16"/>
      <c r="V48" s="16"/>
      <c r="W48" s="18"/>
      <c r="X48" s="18"/>
      <c r="Y48" s="19"/>
      <c r="Z48" s="17"/>
      <c r="AA48" s="17"/>
      <c r="AB48" s="19"/>
      <c r="AC48" s="17"/>
      <c r="AD48" s="17"/>
      <c r="AE48" s="19"/>
      <c r="AF48" s="18" t="str">
        <f t="shared" si="121"/>
        <v>-</v>
      </c>
      <c r="AG48" s="18" t="str">
        <f t="shared" si="122"/>
        <v>-</v>
      </c>
      <c r="AH48" s="19"/>
      <c r="AI48" s="19"/>
      <c r="AJ48" s="19" t="str">
        <f t="shared" ref="AJ48:AK48" si="175">iferror(AC48/Z48,"-")</f>
        <v>-</v>
      </c>
      <c r="AK48" s="19" t="str">
        <f t="shared" si="175"/>
        <v>-</v>
      </c>
      <c r="AL48" s="19"/>
      <c r="AM48" s="19" t="str">
        <f t="shared" ref="AM48:AN48" si="176">iferror(K48/AC48,"-")</f>
        <v>-</v>
      </c>
      <c r="AN48" s="19" t="str">
        <f t="shared" si="176"/>
        <v>-</v>
      </c>
      <c r="AO48" s="19"/>
      <c r="AP48" s="16"/>
      <c r="AQ48" s="16"/>
    </row>
    <row r="49">
      <c r="A49" s="271" t="s">
        <v>545</v>
      </c>
      <c r="B49" s="257" t="s">
        <v>18</v>
      </c>
      <c r="C49" s="258"/>
      <c r="D49" s="258"/>
      <c r="E49" s="259"/>
      <c r="F49" s="260">
        <f>sum(F50:F60)</f>
        <v>332.28948</v>
      </c>
      <c r="G49" s="260">
        <f>'Итог'!F80</f>
        <v>332.28948</v>
      </c>
      <c r="H49" s="260">
        <f>sum(H50:H60)</f>
        <v>330.154803</v>
      </c>
      <c r="I49" s="261">
        <f t="shared" ref="I49:I61" si="182">IFERROR(F49/H49-1,"-")</f>
        <v>0.006465685129</v>
      </c>
      <c r="J49" s="262">
        <f>'Итог'!I80-K61</f>
        <v>450</v>
      </c>
      <c r="K49" s="259">
        <f t="shared" ref="K49:N49" si="177">sum(K50:K60)</f>
        <v>453</v>
      </c>
      <c r="L49" s="259">
        <f t="shared" si="177"/>
        <v>31</v>
      </c>
      <c r="M49" s="259">
        <f t="shared" si="177"/>
        <v>280</v>
      </c>
      <c r="N49" s="259">
        <f t="shared" si="177"/>
        <v>142</v>
      </c>
      <c r="O49" s="259">
        <v>425.0</v>
      </c>
      <c r="P49" s="259">
        <v>54.0</v>
      </c>
      <c r="Q49" s="259">
        <v>265.0</v>
      </c>
      <c r="R49" s="259">
        <v>106.0</v>
      </c>
      <c r="S49" s="261">
        <f t="shared" ref="S49:S58" si="183">iferror(K49/O49-1,"-")</f>
        <v>0.06588235294</v>
      </c>
      <c r="T49" s="259"/>
      <c r="U49" s="259"/>
      <c r="V49" s="259"/>
      <c r="W49" s="263">
        <f t="shared" ref="W49:W58" si="184">IFERROR(F49/K49,"-")</f>
        <v>0.7335308609</v>
      </c>
      <c r="X49" s="263">
        <f t="shared" ref="X49:X58" si="185">IFERROR(H49/O49,"-")</f>
        <v>0.7768348306</v>
      </c>
      <c r="Y49" s="261">
        <f t="shared" ref="Y49:Y58" si="186">IFERROR(W49/X49-1,"-")</f>
        <v>-0.05574411439</v>
      </c>
      <c r="Z49" s="264">
        <f t="shared" ref="Z49:AA49" si="178">sum(Z50:Z60)</f>
        <v>264573.0676</v>
      </c>
      <c r="AA49" s="264">
        <f t="shared" si="178"/>
        <v>263095.9397</v>
      </c>
      <c r="AB49" s="261">
        <f t="shared" ref="AB49:AB58" si="187">IFERROR(Z49/AA49-1,"-")</f>
        <v>0.005614407815</v>
      </c>
      <c r="AC49" s="264">
        <f t="shared" ref="AC49:AD49" si="179">sum(AC50:AC60)</f>
        <v>31318.0263</v>
      </c>
      <c r="AD49" s="264">
        <f t="shared" si="179"/>
        <v>28209.4565</v>
      </c>
      <c r="AE49" s="261">
        <f t="shared" ref="AE49:AE58" si="188">IFERROR(AC49/AD49-1,"-")</f>
        <v>0.1101960188</v>
      </c>
      <c r="AF49" s="263">
        <f t="shared" si="121"/>
        <v>1.255945977</v>
      </c>
      <c r="AG49" s="263">
        <f t="shared" si="122"/>
        <v>1.254883688</v>
      </c>
      <c r="AH49" s="261">
        <f t="shared" ref="AH49:AH58" si="189">IFERROR(AF49/AG49-1,"-")</f>
        <v>0.0008465245795</v>
      </c>
      <c r="AI49" s="261">
        <f t="shared" ref="AI49:AI58" si="190">IFERROR(AC49/AD49-1,"-")</f>
        <v>0.1101960188</v>
      </c>
      <c r="AJ49" s="261">
        <f t="shared" ref="AJ49:AK49" si="180">iferror(AC49/Z49,"-")</f>
        <v>0.1183719363</v>
      </c>
      <c r="AK49" s="261">
        <f t="shared" si="180"/>
        <v>0.1072211777</v>
      </c>
      <c r="AL49" s="261">
        <f t="shared" ref="AL49:AL58" si="192">IFERROR(AJ49/AK49-1,"-")</f>
        <v>0.1039977254</v>
      </c>
      <c r="AM49" s="261">
        <f t="shared" ref="AM49:AN49" si="181">iferror(K49/AC49,"-")</f>
        <v>0.01446451305</v>
      </c>
      <c r="AN49" s="261">
        <f t="shared" si="181"/>
        <v>0.001098922271</v>
      </c>
      <c r="AO49" s="261">
        <f t="shared" ref="AO49:AO58" si="194">IFERROR(AM49/AN49-1,"-")</f>
        <v>12.16245328</v>
      </c>
      <c r="AP49" s="265" t="s">
        <v>546</v>
      </c>
      <c r="AQ49" s="259"/>
    </row>
    <row r="50">
      <c r="A50" s="272" t="str">
        <f t="shared" ref="A50:A58" si="195">D50</f>
        <v>RO-Agroline-rem</v>
      </c>
      <c r="B50" s="41" t="s">
        <v>547</v>
      </c>
      <c r="C50" s="41" t="s">
        <v>548</v>
      </c>
      <c r="D50" s="41" t="s">
        <v>548</v>
      </c>
      <c r="E50" s="41" t="s">
        <v>548</v>
      </c>
      <c r="F50" s="32">
        <f>SUMIFS(SPEND!N:N,SPEND!$B:$B,$B50,SPEND!$C:$C,$C50,SPEND!$D:$D,$D50)*$B$2</f>
        <v>39.710136</v>
      </c>
      <c r="G50" s="16"/>
      <c r="H50" s="32">
        <f>SUMIFS(SPEND!O:O,SPEND!$B:$B,$B50,SPEND!$C:$C,$C50,SPEND!$D:$D,$D50)*$B$2</f>
        <v>39.753001</v>
      </c>
      <c r="I50" s="19">
        <f t="shared" si="182"/>
        <v>-0.001078283373</v>
      </c>
      <c r="J50" s="16"/>
      <c r="K50" s="16">
        <f t="shared" ref="K50:K61" si="196">sum(L50:N50)</f>
        <v>91</v>
      </c>
      <c r="L50" s="16">
        <f>SUMIFS(RO_ag!$F$16:$F105,RO_ag!$E$16:$E105,$E50,RO_ag!$C$16:$C105,L$1)</f>
        <v>10</v>
      </c>
      <c r="M50" s="16">
        <f>SUMIFS(RO_ag!$F$16:$F105,RO_ag!$E$16:$E105,$E50,RO_ag!$C$16:$C105,M$1)</f>
        <v>59</v>
      </c>
      <c r="N50" s="16">
        <f>SUMIFS(RO_ag!$F$16:$F105,RO_ag!$E$16:$E105,$E50,RO_ag!$C$16:$C105,N$1)</f>
        <v>22</v>
      </c>
      <c r="O50" s="16">
        <v>116.0</v>
      </c>
      <c r="P50" s="16">
        <v>12.0</v>
      </c>
      <c r="Q50" s="16">
        <v>77.0</v>
      </c>
      <c r="R50" s="16">
        <v>27.0</v>
      </c>
      <c r="S50" s="19">
        <f t="shared" si="183"/>
        <v>-0.2155172414</v>
      </c>
      <c r="T50" s="16"/>
      <c r="U50" s="16"/>
      <c r="V50" s="16"/>
      <c r="W50" s="18">
        <f t="shared" si="184"/>
        <v>0.4363751209</v>
      </c>
      <c r="X50" s="18">
        <f t="shared" si="185"/>
        <v>0.3426982845</v>
      </c>
      <c r="Y50" s="19">
        <f t="shared" si="186"/>
        <v>0.2733507597</v>
      </c>
      <c r="Z50" s="17">
        <f>SUMIFS(SPEND!I:I,SPEND!$B:$B,$B50,SPEND!$C:$C,$C50,SPEND!$D:$D,$D50)*$B$2</f>
        <v>37341.4161</v>
      </c>
      <c r="AA50" s="17">
        <f>SUMIFS(SPEND!J:J,SPEND!$B:$B,$B50,SPEND!$C:$C,$C50,SPEND!$D:$D,$D50)*$B$2</f>
        <v>36941.057</v>
      </c>
      <c r="AB50" s="19">
        <f t="shared" si="187"/>
        <v>0.01083778139</v>
      </c>
      <c r="AC50" s="17">
        <f>SUMIFS(SPEND!AD:AD,SPEND!$B:$B,$B50,SPEND!$C:$C,$C50,SPEND!$D:$D,$D50)*$B$2</f>
        <v>5972.8091</v>
      </c>
      <c r="AD50" s="17">
        <f>SUMIFS(SPEND!AE:AE,SPEND!$B:$B,$B50,SPEND!$C:$C,$C50,SPEND!$D:$D,$D50)*$B$2</f>
        <v>5516.7255</v>
      </c>
      <c r="AE50" s="19">
        <f t="shared" si="188"/>
        <v>0.08267288267</v>
      </c>
      <c r="AF50" s="18">
        <f t="shared" si="121"/>
        <v>1.063434121</v>
      </c>
      <c r="AG50" s="18">
        <f t="shared" si="122"/>
        <v>1.076119749</v>
      </c>
      <c r="AH50" s="19">
        <f t="shared" si="189"/>
        <v>-0.01178830568</v>
      </c>
      <c r="AI50" s="19">
        <f t="shared" si="190"/>
        <v>0.08267288267</v>
      </c>
      <c r="AJ50" s="19">
        <f t="shared" ref="AJ50:AK50" si="191">iferror(AC50/Z50,"-")</f>
        <v>0.1599513281</v>
      </c>
      <c r="AK50" s="19">
        <f t="shared" si="191"/>
        <v>0.1493385936</v>
      </c>
      <c r="AL50" s="19">
        <f t="shared" si="192"/>
        <v>0.07106491527</v>
      </c>
      <c r="AM50" s="19">
        <f t="shared" ref="AM50:AN50" si="193">iferror(K50/AC50,"-")</f>
        <v>0.01523571212</v>
      </c>
      <c r="AN50" s="19">
        <f t="shared" si="193"/>
        <v>0.00181266949</v>
      </c>
      <c r="AO50" s="19">
        <f t="shared" si="194"/>
        <v>7.405124157</v>
      </c>
      <c r="AP50" s="46" t="s">
        <v>549</v>
      </c>
      <c r="AQ50" s="16"/>
    </row>
    <row r="51">
      <c r="A51" s="272" t="str">
        <f t="shared" si="195"/>
        <v>RO-Agroline-лес_сено</v>
      </c>
      <c r="B51" s="41" t="s">
        <v>547</v>
      </c>
      <c r="C51" s="41" t="s">
        <v>550</v>
      </c>
      <c r="D51" s="41" t="s">
        <v>551</v>
      </c>
      <c r="E51" s="41" t="s">
        <v>551</v>
      </c>
      <c r="F51" s="32">
        <f>SUMIFS(SPEND!N:N,SPEND!$B:$B,$B51,SPEND!$C:$C,$C51,SPEND!$D:$D,$D51)*$B$2</f>
        <v>25.984763</v>
      </c>
      <c r="G51" s="16"/>
      <c r="H51" s="32">
        <f>SUMIFS(SPEND!O:O,SPEND!$B:$B,$B51,SPEND!$C:$C,$C51,SPEND!$D:$D,$D51)*$B$2</f>
        <v>38.484197</v>
      </c>
      <c r="I51" s="19">
        <f t="shared" si="182"/>
        <v>-0.3247939407</v>
      </c>
      <c r="J51" s="16"/>
      <c r="K51" s="16">
        <f t="shared" si="196"/>
        <v>33</v>
      </c>
      <c r="L51" s="16">
        <f>SUMIFS(RO_ag!$F$16:$F105,RO_ag!$E$16:$E105,$E51,RO_ag!$C$16:$C105,L$1)</f>
        <v>1</v>
      </c>
      <c r="M51" s="16">
        <f>SUMIFS(RO_ag!$F$16:$F105,RO_ag!$E$16:$E105,$E51,RO_ag!$C$16:$C105,M$1)</f>
        <v>24</v>
      </c>
      <c r="N51" s="16">
        <f>SUMIFS(RO_ag!$F$16:$F105,RO_ag!$E$16:$E105,$E51,RO_ag!$C$16:$C105,N$1)</f>
        <v>8</v>
      </c>
      <c r="O51" s="16">
        <v>29.0</v>
      </c>
      <c r="P51" s="16">
        <v>1.0</v>
      </c>
      <c r="Q51" s="16">
        <v>14.0</v>
      </c>
      <c r="R51" s="16">
        <v>14.0</v>
      </c>
      <c r="S51" s="19">
        <f t="shared" si="183"/>
        <v>0.1379310345</v>
      </c>
      <c r="T51" s="16"/>
      <c r="U51" s="16"/>
      <c r="V51" s="16"/>
      <c r="W51" s="18">
        <f t="shared" si="184"/>
        <v>0.7874170606</v>
      </c>
      <c r="X51" s="18">
        <f t="shared" si="185"/>
        <v>1.327041276</v>
      </c>
      <c r="Y51" s="19">
        <f t="shared" si="186"/>
        <v>-0.4066370994</v>
      </c>
      <c r="Z51" s="17">
        <f>SUMIFS(SPEND!I:I,SPEND!$B:$B,$B51,SPEND!$C:$C,$C51,SPEND!$D:$D,$D51)*$B$2</f>
        <v>24759.6813</v>
      </c>
      <c r="AA51" s="17">
        <f>SUMIFS(SPEND!J:J,SPEND!$B:$B,$B51,SPEND!$C:$C,$C51,SPEND!$D:$D,$D51)*$B$2</f>
        <v>30445.2949</v>
      </c>
      <c r="AB51" s="19">
        <f t="shared" si="187"/>
        <v>-0.1867485146</v>
      </c>
      <c r="AC51" s="17">
        <f>SUMIFS(SPEND!AD:AD,SPEND!$B:$B,$B51,SPEND!$C:$C,$C51,SPEND!$D:$D,$D51)*$B$2</f>
        <v>2589.9033</v>
      </c>
      <c r="AD51" s="17">
        <f>SUMIFS(SPEND!AE:AE,SPEND!$B:$B,$B51,SPEND!$C:$C,$C51,SPEND!$D:$D,$D51)*$B$2</f>
        <v>2406.4411</v>
      </c>
      <c r="AE51" s="19">
        <f t="shared" si="188"/>
        <v>0.07623797649</v>
      </c>
      <c r="AF51" s="18">
        <f t="shared" si="121"/>
        <v>1.049478896</v>
      </c>
      <c r="AG51" s="18">
        <f t="shared" si="122"/>
        <v>1.264044153</v>
      </c>
      <c r="AH51" s="19">
        <f t="shared" si="189"/>
        <v>-0.1697450648</v>
      </c>
      <c r="AI51" s="19">
        <f t="shared" si="190"/>
        <v>0.07623797649</v>
      </c>
      <c r="AJ51" s="19">
        <f t="shared" ref="AJ51:AK51" si="197">iferror(AC51/Z51,"-")</f>
        <v>0.1046016412</v>
      </c>
      <c r="AK51" s="19">
        <f t="shared" si="197"/>
        <v>0.07904147777</v>
      </c>
      <c r="AL51" s="19">
        <f t="shared" si="192"/>
        <v>0.3233765887</v>
      </c>
      <c r="AM51" s="19">
        <f t="shared" ref="AM51:AN51" si="198">iferror(K51/AC51,"-")</f>
        <v>0.01274178847</v>
      </c>
      <c r="AN51" s="19">
        <f t="shared" si="198"/>
        <v>0.0004155514132</v>
      </c>
      <c r="AO51" s="19">
        <f t="shared" si="194"/>
        <v>29.66236346</v>
      </c>
      <c r="AP51" s="16"/>
      <c r="AQ51" s="16"/>
    </row>
    <row r="52">
      <c r="A52" s="268" t="str">
        <f t="shared" si="195"/>
        <v>RO-Agroline-удобрений полив</v>
      </c>
      <c r="B52" s="275" t="s">
        <v>547</v>
      </c>
      <c r="C52" s="275" t="s">
        <v>550</v>
      </c>
      <c r="D52" s="275" t="s">
        <v>552</v>
      </c>
      <c r="E52" s="275" t="s">
        <v>552</v>
      </c>
      <c r="F52" s="68">
        <f>SUMIFS(SPEND!N:N,SPEND!$B:$B,$B52,SPEND!$C:$C,$C52,SPEND!$D:$D,$D52)*$B$2</f>
        <v>0.548672</v>
      </c>
      <c r="G52" s="69"/>
      <c r="H52" s="68">
        <f>SUMIFS(SPEND!O:O,SPEND!$B:$B,$B52,SPEND!$C:$C,$C52,SPEND!$D:$D,$D52)*$B$2</f>
        <v>14.325483</v>
      </c>
      <c r="I52" s="72">
        <f t="shared" si="182"/>
        <v>-0.9616995811</v>
      </c>
      <c r="J52" s="69"/>
      <c r="K52" s="69">
        <f t="shared" si="196"/>
        <v>0</v>
      </c>
      <c r="L52" s="69"/>
      <c r="M52" s="69"/>
      <c r="N52" s="69"/>
      <c r="O52" s="69">
        <v>0.0</v>
      </c>
      <c r="P52" s="69"/>
      <c r="Q52" s="69"/>
      <c r="R52" s="69"/>
      <c r="S52" s="72" t="str">
        <f t="shared" si="183"/>
        <v>-</v>
      </c>
      <c r="T52" s="69"/>
      <c r="U52" s="69"/>
      <c r="V52" s="69"/>
      <c r="W52" s="71" t="str">
        <f t="shared" si="184"/>
        <v>-</v>
      </c>
      <c r="X52" s="71" t="str">
        <f t="shared" si="185"/>
        <v>-</v>
      </c>
      <c r="Y52" s="72" t="str">
        <f t="shared" si="186"/>
        <v>-</v>
      </c>
      <c r="Z52" s="70">
        <f>SUMIFS(SPEND!I:I,SPEND!$B:$B,$B52,SPEND!$C:$C,$C52,SPEND!$D:$D,$D52)*$B$2</f>
        <v>360.9233</v>
      </c>
      <c r="AA52" s="70">
        <f>SUMIFS(SPEND!J:J,SPEND!$B:$B,$B52,SPEND!$C:$C,$C52,SPEND!$D:$D,$D52)*$B$2</f>
        <v>10245.5923</v>
      </c>
      <c r="AB52" s="72">
        <f t="shared" si="187"/>
        <v>-0.9647728224</v>
      </c>
      <c r="AC52" s="70">
        <f>SUMIFS(SPEND!AD:AD,SPEND!$B:$B,$B52,SPEND!$C:$C,$C52,SPEND!$D:$D,$D52)*$B$2</f>
        <v>46.2942</v>
      </c>
      <c r="AD52" s="70">
        <f>SUMIFS(SPEND!AE:AE,SPEND!$B:$B,$B52,SPEND!$C:$C,$C52,SPEND!$D:$D,$D52)*$B$2</f>
        <v>684.1254</v>
      </c>
      <c r="AE52" s="72">
        <f t="shared" si="188"/>
        <v>-0.9323308271</v>
      </c>
      <c r="AF52" s="71">
        <f t="shared" si="121"/>
        <v>1.520190024</v>
      </c>
      <c r="AG52" s="71">
        <f t="shared" si="122"/>
        <v>1.398209355</v>
      </c>
      <c r="AH52" s="72">
        <f t="shared" si="189"/>
        <v>0.08724063279</v>
      </c>
      <c r="AI52" s="72">
        <f t="shared" si="190"/>
        <v>-0.9323308271</v>
      </c>
      <c r="AJ52" s="72">
        <f t="shared" ref="AJ52:AK52" si="199">iferror(AC52/Z52,"-")</f>
        <v>0.1282660333</v>
      </c>
      <c r="AK52" s="72">
        <f t="shared" si="199"/>
        <v>0.06677265501</v>
      </c>
      <c r="AL52" s="72">
        <f t="shared" si="192"/>
        <v>0.9209365456</v>
      </c>
      <c r="AM52" s="72">
        <f t="shared" ref="AM52:AN52" si="200">iferror(K52/AC52,"-")</f>
        <v>0</v>
      </c>
      <c r="AN52" s="72">
        <f t="shared" si="200"/>
        <v>0</v>
      </c>
      <c r="AO52" s="72" t="str">
        <f t="shared" si="194"/>
        <v>-</v>
      </c>
      <c r="AP52" s="69"/>
      <c r="AQ52" s="276" t="s">
        <v>553</v>
      </c>
    </row>
    <row r="53">
      <c r="A53" s="272" t="str">
        <f t="shared" si="195"/>
        <v>RO-Agroline-удобрений полив</v>
      </c>
      <c r="B53" s="41" t="s">
        <v>547</v>
      </c>
      <c r="C53" s="30" t="s">
        <v>552</v>
      </c>
      <c r="D53" s="30" t="s">
        <v>552</v>
      </c>
      <c r="E53" s="30" t="s">
        <v>552</v>
      </c>
      <c r="F53" s="32">
        <f>SUMIFS(SPEND!N:N,SPEND!$B:$B,$B53,SPEND!$C:$C,$C53,SPEND!$D:$D,$D53)*$B$2</f>
        <v>26.019055</v>
      </c>
      <c r="G53" s="16"/>
      <c r="H53" s="32">
        <f>SUMIFS(SPEND!O:O,SPEND!$B:$B,$B53,SPEND!$C:$C,$C53,SPEND!$D:$D,$D53)*$B$2</f>
        <v>0</v>
      </c>
      <c r="I53" s="19" t="str">
        <f t="shared" si="182"/>
        <v>-</v>
      </c>
      <c r="J53" s="16"/>
      <c r="K53" s="16">
        <f t="shared" si="196"/>
        <v>18</v>
      </c>
      <c r="L53" s="16">
        <f>SUMIFS(RO_ag!$F$16:$F105,RO_ag!$E$16:$E105,$E53,RO_ag!$C$16:$C105,L$1)</f>
        <v>2</v>
      </c>
      <c r="M53" s="16">
        <f>SUMIFS(RO_ag!$F$16:$F105,RO_ag!$E$16:$E105,$E53,RO_ag!$C$16:$C105,M$1)</f>
        <v>10</v>
      </c>
      <c r="N53" s="16">
        <f>SUMIFS(RO_ag!$F$16:$F105,RO_ag!$E$16:$E105,$E53,RO_ag!$C$16:$C105,N$1)</f>
        <v>6</v>
      </c>
      <c r="O53" s="16">
        <v>9.0</v>
      </c>
      <c r="P53" s="16">
        <v>0.0</v>
      </c>
      <c r="Q53" s="16">
        <v>4.0</v>
      </c>
      <c r="R53" s="16">
        <v>5.0</v>
      </c>
      <c r="S53" s="19">
        <f t="shared" si="183"/>
        <v>1</v>
      </c>
      <c r="T53" s="16"/>
      <c r="U53" s="16"/>
      <c r="V53" s="16"/>
      <c r="W53" s="18">
        <f t="shared" si="184"/>
        <v>1.445503056</v>
      </c>
      <c r="X53" s="18">
        <f t="shared" si="185"/>
        <v>0</v>
      </c>
      <c r="Y53" s="19" t="str">
        <f t="shared" si="186"/>
        <v>-</v>
      </c>
      <c r="Z53" s="17">
        <f>SUMIFS(SPEND!I:I,SPEND!$B:$B,$B53,SPEND!$C:$C,$C53,SPEND!$D:$D,$D53)*$B$2</f>
        <v>17909.8543</v>
      </c>
      <c r="AA53" s="17">
        <f>SUMIFS(SPEND!J:J,SPEND!$B:$B,$B53,SPEND!$C:$C,$C53,SPEND!$D:$D,$D53)*$B$2</f>
        <v>0</v>
      </c>
      <c r="AB53" s="19" t="str">
        <f t="shared" si="187"/>
        <v>-</v>
      </c>
      <c r="AC53" s="17">
        <f>SUMIFS(SPEND!AD:AD,SPEND!$B:$B,$B53,SPEND!$C:$C,$C53,SPEND!$D:$D,$D53)*$B$2</f>
        <v>1107.6316</v>
      </c>
      <c r="AD53" s="17">
        <f>SUMIFS(SPEND!AE:AE,SPEND!$B:$B,$B53,SPEND!$C:$C,$C53,SPEND!$D:$D,$D53)*$B$2</f>
        <v>0</v>
      </c>
      <c r="AE53" s="19" t="str">
        <f t="shared" si="188"/>
        <v>-</v>
      </c>
      <c r="AF53" s="18">
        <f t="shared" si="121"/>
        <v>1.452778709</v>
      </c>
      <c r="AG53" s="18" t="str">
        <f t="shared" si="122"/>
        <v>-</v>
      </c>
      <c r="AH53" s="19" t="str">
        <f t="shared" si="189"/>
        <v>-</v>
      </c>
      <c r="AI53" s="19" t="str">
        <f t="shared" si="190"/>
        <v>-</v>
      </c>
      <c r="AJ53" s="19">
        <f t="shared" ref="AJ53:AK53" si="201">iferror(AC53/Z53,"-")</f>
        <v>0.06184481356</v>
      </c>
      <c r="AK53" s="19" t="str">
        <f t="shared" si="201"/>
        <v>-</v>
      </c>
      <c r="AL53" s="19" t="str">
        <f t="shared" si="192"/>
        <v>-</v>
      </c>
      <c r="AM53" s="19">
        <f t="shared" ref="AM53:AN53" si="202">iferror(K53/AC53,"-")</f>
        <v>0.01625089064</v>
      </c>
      <c r="AN53" s="19" t="str">
        <f t="shared" si="202"/>
        <v>-</v>
      </c>
      <c r="AO53" s="19" t="str">
        <f t="shared" si="194"/>
        <v>-</v>
      </c>
      <c r="AP53" s="16"/>
      <c r="AQ53" s="16"/>
    </row>
    <row r="54">
      <c r="A54" s="272" t="str">
        <f t="shared" si="195"/>
        <v>RO-Agroline-почвообрабатывающая_техника1</v>
      </c>
      <c r="B54" s="41" t="s">
        <v>547</v>
      </c>
      <c r="C54" s="41" t="s">
        <v>554</v>
      </c>
      <c r="D54" s="41" t="s">
        <v>555</v>
      </c>
      <c r="E54" s="41" t="s">
        <v>555</v>
      </c>
      <c r="F54" s="32">
        <f>SUMIFS(SPEND!N:N,SPEND!$B:$B,$B54,SPEND!$C:$C,$C54,SPEND!$D:$D,$D54)*$B$2</f>
        <v>50.717868</v>
      </c>
      <c r="G54" s="16"/>
      <c r="H54" s="32">
        <f>SUMIFS(SPEND!O:O,SPEND!$B:$B,$B54,SPEND!$C:$C,$C54,SPEND!$D:$D,$D54)*$B$2</f>
        <v>30.682767</v>
      </c>
      <c r="I54" s="19">
        <f t="shared" si="182"/>
        <v>0.6529756915</v>
      </c>
      <c r="J54" s="16"/>
      <c r="K54" s="16">
        <f t="shared" si="196"/>
        <v>76</v>
      </c>
      <c r="L54" s="16">
        <f>SUMIFS(RO_ag!$F$16:$F105,RO_ag!$E$16:$E105,$E54,RO_ag!$C$16:$C105,L$1)</f>
        <v>6</v>
      </c>
      <c r="M54" s="16">
        <f>SUMIFS(RO_ag!$F$16:$F105,RO_ag!$E$16:$E105,$E54,RO_ag!$C$16:$C105,M$1)</f>
        <v>41</v>
      </c>
      <c r="N54" s="16">
        <f>SUMIFS(RO_ag!$F$16:$F105,RO_ag!$E$16:$E105,$E54,RO_ag!$C$16:$C105,N$1)</f>
        <v>29</v>
      </c>
      <c r="O54" s="16">
        <v>31.0</v>
      </c>
      <c r="P54" s="16">
        <v>2.0</v>
      </c>
      <c r="Q54" s="16">
        <v>20.0</v>
      </c>
      <c r="R54" s="16">
        <v>9.0</v>
      </c>
      <c r="S54" s="19">
        <f t="shared" si="183"/>
        <v>1.451612903</v>
      </c>
      <c r="T54" s="16"/>
      <c r="U54" s="16"/>
      <c r="V54" s="16"/>
      <c r="W54" s="18">
        <f t="shared" si="184"/>
        <v>0.6673403684</v>
      </c>
      <c r="X54" s="18">
        <f t="shared" si="185"/>
        <v>0.9897666774</v>
      </c>
      <c r="Y54" s="19">
        <f t="shared" si="186"/>
        <v>-0.3257599153</v>
      </c>
      <c r="Z54" s="17">
        <f>SUMIFS(SPEND!I:I,SPEND!$B:$B,$B54,SPEND!$C:$C,$C54,SPEND!$D:$D,$D54)*$B$2</f>
        <v>35331.9049</v>
      </c>
      <c r="AA54" s="17">
        <f>SUMIFS(SPEND!J:J,SPEND!$B:$B,$B54,SPEND!$C:$C,$C54,SPEND!$D:$D,$D54)*$B$2</f>
        <v>21627.1071</v>
      </c>
      <c r="AB54" s="19">
        <f t="shared" si="187"/>
        <v>0.6336861299</v>
      </c>
      <c r="AC54" s="17">
        <f>SUMIFS(SPEND!AD:AD,SPEND!$B:$B,$B54,SPEND!$C:$C,$C54,SPEND!$D:$D,$D54)*$B$2</f>
        <v>2899.3886</v>
      </c>
      <c r="AD54" s="17">
        <f>SUMIFS(SPEND!AE:AE,SPEND!$B:$B,$B54,SPEND!$C:$C,$C54,SPEND!$D:$D,$D54)*$B$2</f>
        <v>1456.5527</v>
      </c>
      <c r="AE54" s="19">
        <f t="shared" si="188"/>
        <v>0.9905826957</v>
      </c>
      <c r="AF54" s="18">
        <f t="shared" si="121"/>
        <v>1.435469391</v>
      </c>
      <c r="AG54" s="18">
        <f t="shared" si="122"/>
        <v>1.41871804</v>
      </c>
      <c r="AH54" s="19">
        <f t="shared" si="189"/>
        <v>0.0118073853</v>
      </c>
      <c r="AI54" s="19">
        <f t="shared" si="190"/>
        <v>0.9905826957</v>
      </c>
      <c r="AJ54" s="19">
        <f t="shared" ref="AJ54:AK54" si="203">iferror(AC54/Z54,"-")</f>
        <v>0.08206148545</v>
      </c>
      <c r="AK54" s="19">
        <f t="shared" si="203"/>
        <v>0.06734847584</v>
      </c>
      <c r="AL54" s="19">
        <f t="shared" si="192"/>
        <v>0.2184609144</v>
      </c>
      <c r="AM54" s="19">
        <f t="shared" ref="AM54:AN54" si="204">iferror(K54/AC54,"-")</f>
        <v>0.02621242285</v>
      </c>
      <c r="AN54" s="19">
        <f t="shared" si="204"/>
        <v>0.004119315422</v>
      </c>
      <c r="AO54" s="19">
        <f t="shared" si="194"/>
        <v>5.36329588</v>
      </c>
      <c r="AP54" s="16"/>
    </row>
    <row r="55">
      <c r="A55" s="272" t="str">
        <f t="shared" si="195"/>
        <v>RO-Agroline-почвообрабатывающая_техника2</v>
      </c>
      <c r="B55" s="41" t="s">
        <v>547</v>
      </c>
      <c r="C55" s="41" t="s">
        <v>554</v>
      </c>
      <c r="D55" s="41" t="s">
        <v>556</v>
      </c>
      <c r="E55" s="41" t="s">
        <v>556</v>
      </c>
      <c r="F55" s="32">
        <f>SUMIFS(SPEND!N:N,SPEND!$B:$B,$B55,SPEND!$C:$C,$C55,SPEND!$D:$D,$D55)*$B$2</f>
        <v>56.281745</v>
      </c>
      <c r="G55" s="16"/>
      <c r="H55" s="32">
        <f>SUMIFS(SPEND!O:O,SPEND!$B:$B,$B55,SPEND!$C:$C,$C55,SPEND!$D:$D,$D55)*$B$2</f>
        <v>74.988031</v>
      </c>
      <c r="I55" s="19">
        <f t="shared" si="182"/>
        <v>-0.2494569567</v>
      </c>
      <c r="J55" s="16"/>
      <c r="K55" s="16">
        <f t="shared" si="196"/>
        <v>51</v>
      </c>
      <c r="L55" s="16">
        <f>SUMIFS(RO_ag!$F$16:$F105,RO_ag!$E$16:$E105,$E55,RO_ag!$C$16:$C105,L$1)</f>
        <v>1</v>
      </c>
      <c r="M55" s="16">
        <f>SUMIFS(RO_ag!$F$16:$F105,RO_ag!$E$16:$E105,$E55,RO_ag!$C$16:$C105,M$1)</f>
        <v>33</v>
      </c>
      <c r="N55" s="16">
        <f>SUMIFS(RO_ag!$F$16:$F105,RO_ag!$E$16:$E105,$E55,RO_ag!$C$16:$C105,N$1)</f>
        <v>17</v>
      </c>
      <c r="O55" s="16">
        <v>42.0</v>
      </c>
      <c r="P55" s="16">
        <v>1.0</v>
      </c>
      <c r="Q55" s="16">
        <v>32.0</v>
      </c>
      <c r="R55" s="16">
        <v>9.0</v>
      </c>
      <c r="S55" s="19">
        <f t="shared" si="183"/>
        <v>0.2142857143</v>
      </c>
      <c r="T55" s="16"/>
      <c r="U55" s="16"/>
      <c r="V55" s="16"/>
      <c r="W55" s="18">
        <f t="shared" si="184"/>
        <v>1.103563627</v>
      </c>
      <c r="X55" s="18">
        <f t="shared" si="185"/>
        <v>1.78542931</v>
      </c>
      <c r="Y55" s="19">
        <f t="shared" si="186"/>
        <v>-0.381905729</v>
      </c>
      <c r="Z55" s="17">
        <f>SUMIFS(SPEND!I:I,SPEND!$B:$B,$B55,SPEND!$C:$C,$C55,SPEND!$D:$D,$D55)*$B$2</f>
        <v>45067.4037</v>
      </c>
      <c r="AA55" s="17">
        <f>SUMIFS(SPEND!J:J,SPEND!$B:$B,$B55,SPEND!$C:$C,$C55,SPEND!$D:$D,$D55)*$B$2</f>
        <v>62611.1909</v>
      </c>
      <c r="AB55" s="19">
        <f t="shared" si="187"/>
        <v>-0.2802021004</v>
      </c>
      <c r="AC55" s="17">
        <f>SUMIFS(SPEND!AD:AD,SPEND!$B:$B,$B55,SPEND!$C:$C,$C55,SPEND!$D:$D,$D55)*$B$2</f>
        <v>4193.0543</v>
      </c>
      <c r="AD55" s="17">
        <f>SUMIFS(SPEND!AE:AE,SPEND!$B:$B,$B55,SPEND!$C:$C,$C55,SPEND!$D:$D,$D55)*$B$2</f>
        <v>4209.343</v>
      </c>
      <c r="AE55" s="19">
        <f t="shared" si="188"/>
        <v>-0.003869653768</v>
      </c>
      <c r="AF55" s="18">
        <f t="shared" si="121"/>
        <v>1.248834865</v>
      </c>
      <c r="AG55" s="18">
        <f t="shared" si="122"/>
        <v>1.197677762</v>
      </c>
      <c r="AH55" s="19">
        <f t="shared" si="189"/>
        <v>0.04271357803</v>
      </c>
      <c r="AI55" s="19">
        <f t="shared" si="190"/>
        <v>-0.003869653768</v>
      </c>
      <c r="AJ55" s="19">
        <f t="shared" ref="AJ55:AK55" si="205">iferror(AC55/Z55,"-")</f>
        <v>0.09303962411</v>
      </c>
      <c r="AK55" s="19">
        <f t="shared" si="205"/>
        <v>0.06722988238</v>
      </c>
      <c r="AL55" s="19">
        <f t="shared" si="192"/>
        <v>0.3839028244</v>
      </c>
      <c r="AM55" s="19">
        <f t="shared" ref="AM55:AN55" si="206">iferror(K55/AC55,"-")</f>
        <v>0.01216297151</v>
      </c>
      <c r="AN55" s="19">
        <f t="shared" si="206"/>
        <v>0.0002375667652</v>
      </c>
      <c r="AO55" s="19">
        <f t="shared" si="194"/>
        <v>50.19811899</v>
      </c>
      <c r="AP55" s="16"/>
      <c r="AQ55" s="16"/>
    </row>
    <row r="56">
      <c r="A56" s="272" t="str">
        <f t="shared" si="195"/>
        <v>RO-Agroline-тракторы_колесные</v>
      </c>
      <c r="B56" s="41" t="s">
        <v>547</v>
      </c>
      <c r="C56" s="41" t="s">
        <v>557</v>
      </c>
      <c r="D56" s="41" t="s">
        <v>558</v>
      </c>
      <c r="E56" s="41" t="s">
        <v>558</v>
      </c>
      <c r="F56" s="32">
        <f>SUMIFS(SPEND!N:N,SPEND!$B:$B,$B56,SPEND!$C:$C,$C56,SPEND!$D:$D,$D56)*$B$2</f>
        <v>80.028955</v>
      </c>
      <c r="G56" s="16"/>
      <c r="H56" s="32">
        <f>SUMIFS(SPEND!O:O,SPEND!$B:$B,$B56,SPEND!$C:$C,$C56,SPEND!$D:$D,$D56)*$B$2</f>
        <v>79.034487</v>
      </c>
      <c r="I56" s="19">
        <f t="shared" si="182"/>
        <v>0.01258270962</v>
      </c>
      <c r="J56" s="16"/>
      <c r="K56" s="16">
        <f t="shared" si="196"/>
        <v>121</v>
      </c>
      <c r="L56" s="16">
        <f>SUMIFS(RO_ag!$F$16:$F105,RO_ag!$E$16:$E105,$E56,RO_ag!$C$16:$C105,L$1)</f>
        <v>8</v>
      </c>
      <c r="M56" s="16">
        <f>SUMIFS(RO_ag!$F$16:$F105,RO_ag!$E$16:$E105,$E56,RO_ag!$C$16:$C105,M$1)</f>
        <v>72</v>
      </c>
      <c r="N56" s="16">
        <f>SUMIFS(RO_ag!$F$16:$F105,RO_ag!$E$16:$E105,$E56,RO_ag!$C$16:$C105,N$1)</f>
        <v>41</v>
      </c>
      <c r="O56" s="16">
        <v>123.0</v>
      </c>
      <c r="P56" s="16">
        <v>8.0</v>
      </c>
      <c r="Q56" s="16">
        <v>85.0</v>
      </c>
      <c r="R56" s="16">
        <v>30.0</v>
      </c>
      <c r="S56" s="19">
        <f t="shared" si="183"/>
        <v>-0.0162601626</v>
      </c>
      <c r="T56" s="16"/>
      <c r="U56" s="16"/>
      <c r="V56" s="16"/>
      <c r="W56" s="18">
        <f t="shared" si="184"/>
        <v>0.6613963223</v>
      </c>
      <c r="X56" s="18">
        <f t="shared" si="185"/>
        <v>0.6425568049</v>
      </c>
      <c r="Y56" s="19">
        <f t="shared" si="186"/>
        <v>0.02931961391</v>
      </c>
      <c r="Z56" s="17">
        <f>SUMIFS(SPEND!I:I,SPEND!$B:$B,$B56,SPEND!$C:$C,$C56,SPEND!$D:$D,$D56)*$B$2</f>
        <v>65111.0777</v>
      </c>
      <c r="AA56" s="17">
        <f>SUMIFS(SPEND!J:J,SPEND!$B:$B,$B56,SPEND!$C:$C,$C56,SPEND!$D:$D,$D56)*$B$2</f>
        <v>64716.7197</v>
      </c>
      <c r="AB56" s="19">
        <f t="shared" si="187"/>
        <v>0.006093603042</v>
      </c>
      <c r="AC56" s="17">
        <f>SUMIFS(SPEND!AD:AD,SPEND!$B:$B,$B56,SPEND!$C:$C,$C56,SPEND!$D:$D,$D56)*$B$2</f>
        <v>9641.1958</v>
      </c>
      <c r="AD56" s="17">
        <f>SUMIFS(SPEND!AE:AE,SPEND!$B:$B,$B56,SPEND!$C:$C,$C56,SPEND!$D:$D,$D56)*$B$2</f>
        <v>8740.1735</v>
      </c>
      <c r="AE56" s="19">
        <f t="shared" si="188"/>
        <v>0.1030897499</v>
      </c>
      <c r="AF56" s="18">
        <f t="shared" si="121"/>
        <v>1.229114274</v>
      </c>
      <c r="AG56" s="18">
        <f t="shared" si="122"/>
        <v>1.221237531</v>
      </c>
      <c r="AH56" s="19">
        <f t="shared" si="189"/>
        <v>0.006449804034</v>
      </c>
      <c r="AI56" s="19">
        <f t="shared" si="190"/>
        <v>0.1030897499</v>
      </c>
      <c r="AJ56" s="19">
        <f t="shared" ref="AJ56:AK56" si="207">iferror(AC56/Z56,"-")</f>
        <v>0.148073049</v>
      </c>
      <c r="AK56" s="19">
        <f t="shared" si="207"/>
        <v>0.1350527891</v>
      </c>
      <c r="AL56" s="19">
        <f t="shared" si="192"/>
        <v>0.09640867067</v>
      </c>
      <c r="AM56" s="19">
        <f t="shared" ref="AM56:AN56" si="208">iferror(K56/AC56,"-")</f>
        <v>0.01255031041</v>
      </c>
      <c r="AN56" s="19">
        <f t="shared" si="208"/>
        <v>0.0009153136377</v>
      </c>
      <c r="AO56" s="19">
        <f t="shared" si="194"/>
        <v>12.71148631</v>
      </c>
      <c r="AP56" s="16"/>
      <c r="AQ56" s="16"/>
    </row>
    <row r="57">
      <c r="A57" s="272" t="str">
        <f t="shared" si="195"/>
        <v>RO-Agroline-комбайны_жатки</v>
      </c>
      <c r="B57" s="41" t="s">
        <v>547</v>
      </c>
      <c r="C57" s="41" t="s">
        <v>559</v>
      </c>
      <c r="D57" s="41" t="s">
        <v>560</v>
      </c>
      <c r="E57" s="41" t="s">
        <v>560</v>
      </c>
      <c r="F57" s="32">
        <f>SUMIFS(SPEND!N:N,SPEND!$B:$B,$B57,SPEND!$C:$C,$C57,SPEND!$D:$D,$D57)*$B$2</f>
        <v>27.00495</v>
      </c>
      <c r="G57" s="16"/>
      <c r="H57" s="32">
        <f>SUMIFS(SPEND!O:O,SPEND!$B:$B,$B57,SPEND!$C:$C,$C57,SPEND!$D:$D,$D57)*$B$2</f>
        <v>39.804439</v>
      </c>
      <c r="I57" s="19">
        <f t="shared" si="182"/>
        <v>-0.3215593366</v>
      </c>
      <c r="J57" s="16"/>
      <c r="K57" s="16">
        <f t="shared" si="196"/>
        <v>31</v>
      </c>
      <c r="L57" s="16">
        <f>SUMIFS(RO_ag!$F$16:$F105,RO_ag!$E$16:$E105,$E57,RO_ag!$C$16:$C105,L$1)</f>
        <v>1</v>
      </c>
      <c r="M57" s="16">
        <f>SUMIFS(RO_ag!$F$16:$F105,RO_ag!$E$16:$E105,$E57,RO_ag!$C$16:$C105,M$1)</f>
        <v>24</v>
      </c>
      <c r="N57" s="16">
        <f>SUMIFS(RO_ag!$F$16:$F105,RO_ag!$E$16:$E105,$E57,RO_ag!$C$16:$C105,N$1)</f>
        <v>6</v>
      </c>
      <c r="O57" s="16">
        <v>68.0</v>
      </c>
      <c r="P57" s="16">
        <v>30.0</v>
      </c>
      <c r="Q57" s="16">
        <v>28.0</v>
      </c>
      <c r="R57" s="16">
        <v>10.0</v>
      </c>
      <c r="S57" s="19">
        <f t="shared" si="183"/>
        <v>-0.5441176471</v>
      </c>
      <c r="T57" s="16"/>
      <c r="U57" s="16"/>
      <c r="V57" s="16"/>
      <c r="W57" s="18">
        <f t="shared" si="184"/>
        <v>0.8711274194</v>
      </c>
      <c r="X57" s="18">
        <f t="shared" si="185"/>
        <v>0.5853593971</v>
      </c>
      <c r="Y57" s="19">
        <f t="shared" si="186"/>
        <v>0.4881924229</v>
      </c>
      <c r="Z57" s="17">
        <f>SUMIFS(SPEND!I:I,SPEND!$B:$B,$B57,SPEND!$C:$C,$C57,SPEND!$D:$D,$D57)*$B$2</f>
        <v>20604.3482</v>
      </c>
      <c r="AA57" s="17">
        <f>SUMIFS(SPEND!J:J,SPEND!$B:$B,$B57,SPEND!$C:$C,$C57,SPEND!$D:$D,$D57)*$B$2</f>
        <v>29002.459</v>
      </c>
      <c r="AB57" s="19">
        <f t="shared" si="187"/>
        <v>-0.2895654744</v>
      </c>
      <c r="AC57" s="17">
        <f>SUMIFS(SPEND!AD:AD,SPEND!$B:$B,$B57,SPEND!$C:$C,$C57,SPEND!$D:$D,$D57)*$B$2</f>
        <v>3099.1395</v>
      </c>
      <c r="AD57" s="17">
        <f>SUMIFS(SPEND!AE:AE,SPEND!$B:$B,$B57,SPEND!$C:$C,$C57,SPEND!$D:$D,$D57)*$B$2</f>
        <v>4511.9699</v>
      </c>
      <c r="AE57" s="19">
        <f t="shared" si="188"/>
        <v>-0.3131293939</v>
      </c>
      <c r="AF57" s="18">
        <f t="shared" si="121"/>
        <v>1.310643255</v>
      </c>
      <c r="AG57" s="18">
        <f t="shared" si="122"/>
        <v>1.372450488</v>
      </c>
      <c r="AH57" s="19">
        <f t="shared" si="189"/>
        <v>-0.04503421646</v>
      </c>
      <c r="AI57" s="19">
        <f t="shared" si="190"/>
        <v>-0.3131293939</v>
      </c>
      <c r="AJ57" s="19">
        <f t="shared" ref="AJ57:AK57" si="209">iferror(AC57/Z57,"-")</f>
        <v>0.1504119165</v>
      </c>
      <c r="AK57" s="19">
        <f t="shared" si="209"/>
        <v>0.1555719775</v>
      </c>
      <c r="AL57" s="19">
        <f t="shared" si="192"/>
        <v>-0.03316831967</v>
      </c>
      <c r="AM57" s="19">
        <f t="shared" ref="AM57:AN57" si="210">iferror(K57/AC57,"-")</f>
        <v>0.01000277658</v>
      </c>
      <c r="AN57" s="19">
        <f t="shared" si="210"/>
        <v>0.0002216326842</v>
      </c>
      <c r="AO57" s="19">
        <f t="shared" si="194"/>
        <v>44.13222683</v>
      </c>
      <c r="AP57" s="16"/>
      <c r="AQ57" s="16"/>
    </row>
    <row r="58">
      <c r="A58" s="272" t="str">
        <f t="shared" si="195"/>
        <v>RO-Agroline-минитракторы</v>
      </c>
      <c r="B58" s="41" t="s">
        <v>547</v>
      </c>
      <c r="C58" s="30" t="s">
        <v>561</v>
      </c>
      <c r="D58" s="30" t="s">
        <v>561</v>
      </c>
      <c r="E58" s="30" t="s">
        <v>561</v>
      </c>
      <c r="F58" s="32">
        <f>SUMIFS(SPEND!N:N,SPEND!$B:$B,$B58,SPEND!$C:$C,$C58,SPEND!$D:$D,$D58)*$B$2</f>
        <v>25.993336</v>
      </c>
      <c r="G58" s="16"/>
      <c r="H58" s="32">
        <f>SUMIFS(SPEND!O:O,SPEND!$B:$B,$B58,SPEND!$C:$C,$C58,SPEND!$D:$D,$D58)*$B$2</f>
        <v>0</v>
      </c>
      <c r="I58" s="19" t="str">
        <f t="shared" si="182"/>
        <v>-</v>
      </c>
      <c r="J58" s="16"/>
      <c r="K58" s="16">
        <f t="shared" si="196"/>
        <v>27</v>
      </c>
      <c r="L58" s="16">
        <f>SUMIFS(RO_ag!$F$16:$F105,RO_ag!$E$16:$E105,$E58,RO_ag!$C$16:$C105,L$1)</f>
        <v>2</v>
      </c>
      <c r="M58" s="16">
        <f>SUMIFS(RO_ag!$F$16:$F105,RO_ag!$E$16:$E105,$E58,RO_ag!$C$16:$C105,M$1)</f>
        <v>17</v>
      </c>
      <c r="N58" s="16">
        <f>SUMIFS(RO_ag!$F$16:$F105,RO_ag!$E$16:$E105,$E58,RO_ag!$C$16:$C105,N$1)</f>
        <v>8</v>
      </c>
      <c r="O58" s="16">
        <v>7.0</v>
      </c>
      <c r="P58" s="16">
        <v>0.0</v>
      </c>
      <c r="Q58" s="16">
        <v>5.0</v>
      </c>
      <c r="R58" s="16">
        <v>2.0</v>
      </c>
      <c r="S58" s="19">
        <f t="shared" si="183"/>
        <v>2.857142857</v>
      </c>
      <c r="T58" s="16"/>
      <c r="U58" s="16"/>
      <c r="V58" s="16"/>
      <c r="W58" s="18">
        <f t="shared" si="184"/>
        <v>0.9627161481</v>
      </c>
      <c r="X58" s="18">
        <f t="shared" si="185"/>
        <v>0</v>
      </c>
      <c r="Y58" s="19" t="str">
        <f t="shared" si="186"/>
        <v>-</v>
      </c>
      <c r="Z58" s="17">
        <f>SUMIFS(SPEND!I:I,SPEND!$B:$B,$B58,SPEND!$C:$C,$C58,SPEND!$D:$D,$D58)*$B$2</f>
        <v>18086.4581</v>
      </c>
      <c r="AA58" s="17">
        <f>SUMIFS(SPEND!J:J,SPEND!$B:$B,$B58,SPEND!$C:$C,$C58,SPEND!$D:$D,$D58)*$B$2</f>
        <v>0</v>
      </c>
      <c r="AB58" s="19" t="str">
        <f t="shared" si="187"/>
        <v>-</v>
      </c>
      <c r="AC58" s="17">
        <f>SUMIFS(SPEND!AD:AD,SPEND!$B:$B,$B58,SPEND!$C:$C,$C58,SPEND!$D:$D,$D58)*$B$2</f>
        <v>1768.6099</v>
      </c>
      <c r="AD58" s="17">
        <f>SUMIFS(SPEND!AE:AE,SPEND!$B:$B,$B58,SPEND!$C:$C,$C58,SPEND!$D:$D,$D58)*$B$2</f>
        <v>0</v>
      </c>
      <c r="AE58" s="19" t="str">
        <f t="shared" si="188"/>
        <v>-</v>
      </c>
      <c r="AF58" s="18">
        <f t="shared" si="121"/>
        <v>1.437171162</v>
      </c>
      <c r="AG58" s="18" t="str">
        <f t="shared" si="122"/>
        <v>-</v>
      </c>
      <c r="AH58" s="19" t="str">
        <f t="shared" si="189"/>
        <v>-</v>
      </c>
      <c r="AI58" s="19" t="str">
        <f t="shared" si="190"/>
        <v>-</v>
      </c>
      <c r="AJ58" s="19">
        <f t="shared" ref="AJ58:AK58" si="211">iferror(AC58/Z58,"-")</f>
        <v>0.09778641513</v>
      </c>
      <c r="AK58" s="19" t="str">
        <f t="shared" si="211"/>
        <v>-</v>
      </c>
      <c r="AL58" s="19" t="str">
        <f t="shared" si="192"/>
        <v>-</v>
      </c>
      <c r="AM58" s="19">
        <f t="shared" ref="AM58:AN58" si="212">iferror(K58/AC58,"-")</f>
        <v>0.01526622688</v>
      </c>
      <c r="AN58" s="19" t="str">
        <f t="shared" si="212"/>
        <v>-</v>
      </c>
      <c r="AO58" s="19" t="str">
        <f t="shared" si="194"/>
        <v>-</v>
      </c>
      <c r="AP58" s="16"/>
      <c r="AQ58" s="16"/>
    </row>
    <row r="59">
      <c r="A59" s="110" t="s">
        <v>149</v>
      </c>
      <c r="B59" s="41"/>
      <c r="C59" s="30"/>
      <c r="D59" s="30"/>
      <c r="E59" s="30" t="s">
        <v>562</v>
      </c>
      <c r="F59" s="32">
        <f>SUMIFS(SPEND!N:N,SPEND!$B:$B,$B59,SPEND!$C:$C,$C59,SPEND!$D:$D,$D59)*$B$2</f>
        <v>0</v>
      </c>
      <c r="G59" s="16"/>
      <c r="H59" s="32">
        <f>SUMIFS(SPEND!O:O,SPEND!$B:$B,$B59,SPEND!$C:$C,$C59,SPEND!$D:$D,$D59)*$B$2</f>
        <v>0</v>
      </c>
      <c r="I59" s="19" t="str">
        <f t="shared" si="182"/>
        <v>-</v>
      </c>
      <c r="J59" s="16"/>
      <c r="K59" s="16">
        <f t="shared" si="196"/>
        <v>5</v>
      </c>
      <c r="L59" s="16">
        <f>SUMIFS(RO_ag!$F$16:$F105,RO_ag!$E$16:$E105,$E59,RO_ag!$C$16:$C105,L$1)</f>
        <v>0</v>
      </c>
      <c r="M59" s="16">
        <f>SUMIFS(RO_ag!$F$16:$F105,RO_ag!$E$16:$E105,$E59,RO_ag!$C$16:$C105,M$1)</f>
        <v>0</v>
      </c>
      <c r="N59" s="16">
        <f>SUMIFS(RO_ag!$F$16:$F105,RO_ag!$E$16:$E105,$E59,RO_ag!$C$16:$C105,N$1)</f>
        <v>5</v>
      </c>
      <c r="O59" s="16">
        <v>0.0</v>
      </c>
      <c r="P59" s="16">
        <v>0.0</v>
      </c>
      <c r="Q59" s="16">
        <v>0.0</v>
      </c>
      <c r="R59" s="16">
        <v>0.0</v>
      </c>
      <c r="S59" s="19"/>
      <c r="T59" s="16"/>
      <c r="U59" s="16"/>
      <c r="V59" s="16"/>
      <c r="W59" s="18"/>
      <c r="X59" s="18"/>
      <c r="Y59" s="19"/>
      <c r="Z59" s="17"/>
      <c r="AA59" s="17"/>
      <c r="AB59" s="19"/>
      <c r="AC59" s="17"/>
      <c r="AD59" s="17"/>
      <c r="AE59" s="19"/>
      <c r="AF59" s="18"/>
      <c r="AG59" s="18"/>
      <c r="AH59" s="19"/>
      <c r="AI59" s="19"/>
      <c r="AJ59" s="19"/>
      <c r="AK59" s="19"/>
      <c r="AL59" s="19"/>
      <c r="AM59" s="19"/>
      <c r="AN59" s="19"/>
      <c r="AO59" s="19"/>
      <c r="AP59" s="16"/>
      <c r="AQ59" s="16"/>
    </row>
    <row r="60">
      <c r="A60" s="268" t="str">
        <f>D60</f>
        <v>RO-Agroline-минитракторы</v>
      </c>
      <c r="B60" s="275" t="s">
        <v>547</v>
      </c>
      <c r="C60" s="275" t="s">
        <v>559</v>
      </c>
      <c r="D60" s="275" t="s">
        <v>561</v>
      </c>
      <c r="E60" s="275" t="s">
        <v>561</v>
      </c>
      <c r="F60" s="68">
        <f>SUMIFS(SPEND!N:N,SPEND!$B:$B,$B60,SPEND!$C:$C,$C60,SPEND!$D:$D,$D60)*$B$2</f>
        <v>0</v>
      </c>
      <c r="G60" s="69"/>
      <c r="H60" s="68">
        <f>SUMIFS(SPEND!O:O,SPEND!$B:$B,$B60,SPEND!$C:$C,$C60,SPEND!$D:$D,$D60)*$B$2</f>
        <v>13.082398</v>
      </c>
      <c r="I60" s="72">
        <f t="shared" si="182"/>
        <v>-1</v>
      </c>
      <c r="J60" s="69"/>
      <c r="K60" s="69">
        <f t="shared" si="196"/>
        <v>0</v>
      </c>
      <c r="L60" s="69"/>
      <c r="M60" s="69"/>
      <c r="N60" s="69"/>
      <c r="O60" s="69">
        <v>0.0</v>
      </c>
      <c r="P60" s="69"/>
      <c r="Q60" s="69"/>
      <c r="R60" s="69"/>
      <c r="S60" s="72" t="str">
        <f t="shared" ref="S60:S61" si="215">iferror(K60/O60-1,"-")</f>
        <v>-</v>
      </c>
      <c r="T60" s="69"/>
      <c r="U60" s="69"/>
      <c r="V60" s="69"/>
      <c r="W60" s="71" t="str">
        <f t="shared" ref="W60:W61" si="216">IFERROR(F60/K60,"-")</f>
        <v>-</v>
      </c>
      <c r="X60" s="71" t="str">
        <f t="shared" ref="X60:X61" si="217">IFERROR(H60/O60,"-")</f>
        <v>-</v>
      </c>
      <c r="Y60" s="72" t="str">
        <f t="shared" ref="Y60:Y61" si="218">IFERROR(W60/X60-1,"-")</f>
        <v>-</v>
      </c>
      <c r="Z60" s="70">
        <f>SUMIFS(SPEND!I:I,SPEND!$B:$B,$B60,SPEND!$C:$C,$C60,SPEND!$D:$D,$D60)*$B$2</f>
        <v>0</v>
      </c>
      <c r="AA60" s="70">
        <f>SUMIFS(SPEND!J:J,SPEND!$B:$B,$B60,SPEND!$C:$C,$C60,SPEND!$D:$D,$D60)*$B$2</f>
        <v>7506.5188</v>
      </c>
      <c r="AB60" s="72">
        <f t="shared" ref="AB60:AB61" si="219">IFERROR(Z60/AA60-1,"-")</f>
        <v>-1</v>
      </c>
      <c r="AC60" s="70">
        <f>SUMIFS(SPEND!AD:AD,SPEND!$B:$B,$B60,SPEND!$C:$C,$C60,SPEND!$D:$D,$D60)*$B$2</f>
        <v>0</v>
      </c>
      <c r="AD60" s="70">
        <f>SUMIFS(SPEND!AE:AE,SPEND!$B:$B,$B60,SPEND!$C:$C,$C60,SPEND!$D:$D,$D60)*$B$2</f>
        <v>684.1254</v>
      </c>
      <c r="AE60" s="72">
        <f t="shared" ref="AE60:AE61" si="220">IFERROR(AC60/AD60-1,"-")</f>
        <v>-1</v>
      </c>
      <c r="AF60" s="71" t="str">
        <f t="shared" ref="AF60:AF68" si="221">iferror(F60/Z60*1000,"-")</f>
        <v>-</v>
      </c>
      <c r="AG60" s="71">
        <f t="shared" ref="AG60:AG68" si="222">iferror(H60/AA60*1000,"-")</f>
        <v>1.742804934</v>
      </c>
      <c r="AH60" s="72" t="str">
        <f t="shared" ref="AH60:AH61" si="223">IFERROR(AF60/AG60-1,"-")</f>
        <v>-</v>
      </c>
      <c r="AI60" s="72">
        <f t="shared" ref="AI60:AI61" si="224">IFERROR(AC60/AD60-1,"-")</f>
        <v>-1</v>
      </c>
      <c r="AJ60" s="72" t="str">
        <f t="shared" ref="AJ60:AK60" si="213">iferror(AC60/Z60,"-")</f>
        <v>-</v>
      </c>
      <c r="AK60" s="72">
        <f t="shared" si="213"/>
        <v>0.09113750571</v>
      </c>
      <c r="AL60" s="72" t="str">
        <f t="shared" ref="AL60:AL61" si="226">IFERROR(AJ60/AK60-1,"-")</f>
        <v>-</v>
      </c>
      <c r="AM60" s="72" t="str">
        <f t="shared" ref="AM60:AN60" si="214">iferror(K60/AC60,"-")</f>
        <v>-</v>
      </c>
      <c r="AN60" s="72">
        <f t="shared" si="214"/>
        <v>0</v>
      </c>
      <c r="AO60" s="72" t="str">
        <f t="shared" ref="AO60:AO61" si="228">IFERROR(AM60/AN60-1,"-")</f>
        <v>-</v>
      </c>
      <c r="AP60" s="69"/>
      <c r="AQ60" s="276" t="s">
        <v>553</v>
      </c>
    </row>
    <row r="61">
      <c r="A61" s="277" t="s">
        <v>67</v>
      </c>
      <c r="B61" s="278"/>
      <c r="C61" s="278"/>
      <c r="D61" s="278"/>
      <c r="E61" s="53" t="s">
        <v>563</v>
      </c>
      <c r="F61" s="54">
        <f>SUMIFS(SPEND!N:N,SPEND!$B:$B,$B61,SPEND!$C:$C,$C61,SPEND!$D:$D,$D61)*$B$2</f>
        <v>0</v>
      </c>
      <c r="G61" s="55"/>
      <c r="H61" s="54">
        <f>SUMIFS(SPEND!O:O,SPEND!$B:$B,$B61,SPEND!$C:$C,$C61,SPEND!$D:$D,$D61)*$B$2</f>
        <v>0</v>
      </c>
      <c r="I61" s="58" t="str">
        <f t="shared" si="182"/>
        <v>-</v>
      </c>
      <c r="J61" s="55"/>
      <c r="K61" s="55">
        <f t="shared" si="196"/>
        <v>3</v>
      </c>
      <c r="L61" s="55">
        <f>SUMIFS(RO_ag!$F$16:$F105,RO_ag!$E$16:$E105,$E61,RO_ag!$C$16:$C105,L$1)</f>
        <v>0</v>
      </c>
      <c r="M61" s="55">
        <f>SUMIFS(RO_ag!$F$16:$F105,RO_ag!$E$16:$E105,$E61,RO_ag!$C$16:$C105,M$1)</f>
        <v>3</v>
      </c>
      <c r="N61" s="55">
        <f>SUMIFS(RO_ag!$F$16:$F105,RO_ag!$E$16:$E105,$E61,RO_ag!$C$16:$C105,N$1)</f>
        <v>0</v>
      </c>
      <c r="O61" s="55">
        <v>0.0</v>
      </c>
      <c r="P61" s="55">
        <v>0.0</v>
      </c>
      <c r="Q61" s="55">
        <v>0.0</v>
      </c>
      <c r="R61" s="55">
        <v>0.0</v>
      </c>
      <c r="S61" s="58" t="str">
        <f t="shared" si="215"/>
        <v>-</v>
      </c>
      <c r="T61" s="55"/>
      <c r="U61" s="55"/>
      <c r="V61" s="55"/>
      <c r="W61" s="57">
        <f t="shared" si="216"/>
        <v>0</v>
      </c>
      <c r="X61" s="57" t="str">
        <f t="shared" si="217"/>
        <v>-</v>
      </c>
      <c r="Y61" s="58" t="str">
        <f t="shared" si="218"/>
        <v>-</v>
      </c>
      <c r="Z61" s="56">
        <f>SUMIFS(SPEND!I:I,SPEND!$B:$B,$B61,SPEND!$C:$C,$C61,SPEND!$D:$D,$D61)*$B$2</f>
        <v>0</v>
      </c>
      <c r="AA61" s="56">
        <f>SUMIFS(SPEND!J:J,SPEND!$B:$B,$B61,SPEND!$C:$C,$C61,SPEND!$D:$D,$D61)*$B$2</f>
        <v>0</v>
      </c>
      <c r="AB61" s="58" t="str">
        <f t="shared" si="219"/>
        <v>-</v>
      </c>
      <c r="AC61" s="56">
        <f>SUMIFS(SPEND!AD:AD,SPEND!$B:$B,$B61,SPEND!$C:$C,$C61,SPEND!$D:$D,$D61)*$B$2</f>
        <v>0</v>
      </c>
      <c r="AD61" s="56">
        <f>SUMIFS(SPEND!AE:AE,SPEND!$B:$B,$B61,SPEND!$C:$C,$C61,SPEND!$D:$D,$D61)*$B$2</f>
        <v>0</v>
      </c>
      <c r="AE61" s="58" t="str">
        <f t="shared" si="220"/>
        <v>-</v>
      </c>
      <c r="AF61" s="57" t="str">
        <f t="shared" si="221"/>
        <v>-</v>
      </c>
      <c r="AG61" s="57" t="str">
        <f t="shared" si="222"/>
        <v>-</v>
      </c>
      <c r="AH61" s="58" t="str">
        <f t="shared" si="223"/>
        <v>-</v>
      </c>
      <c r="AI61" s="58" t="str">
        <f t="shared" si="224"/>
        <v>-</v>
      </c>
      <c r="AJ61" s="58" t="str">
        <f t="shared" ref="AJ61:AK61" si="225">iferror(AC61/Z61,"-")</f>
        <v>-</v>
      </c>
      <c r="AK61" s="58" t="str">
        <f t="shared" si="225"/>
        <v>-</v>
      </c>
      <c r="AL61" s="58" t="str">
        <f t="shared" si="226"/>
        <v>-</v>
      </c>
      <c r="AM61" s="58" t="str">
        <f t="shared" ref="AM61:AN61" si="227">iferror(K61/AC61,"-")</f>
        <v>-</v>
      </c>
      <c r="AN61" s="58" t="str">
        <f t="shared" si="227"/>
        <v>-</v>
      </c>
      <c r="AO61" s="58" t="str">
        <f t="shared" si="228"/>
        <v>-</v>
      </c>
      <c r="AP61" s="55"/>
      <c r="AQ61" s="60"/>
    </row>
    <row r="62">
      <c r="A62" s="96"/>
      <c r="B62" s="41"/>
      <c r="C62" s="41"/>
      <c r="D62" s="41"/>
      <c r="E62" s="16"/>
      <c r="F62" s="16"/>
      <c r="G62" s="16"/>
      <c r="H62" s="16"/>
      <c r="I62" s="19"/>
      <c r="J62" s="16"/>
      <c r="K62" s="16"/>
      <c r="L62" s="16"/>
      <c r="M62" s="16"/>
      <c r="N62" s="16"/>
      <c r="O62" s="16"/>
      <c r="P62" s="16"/>
      <c r="Q62" s="16"/>
      <c r="R62" s="16"/>
      <c r="S62" s="19"/>
      <c r="T62" s="16"/>
      <c r="U62" s="16"/>
      <c r="V62" s="16"/>
      <c r="W62" s="18"/>
      <c r="X62" s="18"/>
      <c r="Y62" s="19"/>
      <c r="Z62" s="17"/>
      <c r="AA62" s="17"/>
      <c r="AB62" s="19"/>
      <c r="AC62" s="17"/>
      <c r="AD62" s="17"/>
      <c r="AE62" s="19"/>
      <c r="AF62" s="18" t="str">
        <f t="shared" si="221"/>
        <v>-</v>
      </c>
      <c r="AG62" s="18" t="str">
        <f t="shared" si="222"/>
        <v>-</v>
      </c>
      <c r="AH62" s="19"/>
      <c r="AI62" s="19"/>
      <c r="AJ62" s="19" t="str">
        <f t="shared" ref="AJ62:AK62" si="229">iferror(AC62/Z62,"-")</f>
        <v>-</v>
      </c>
      <c r="AK62" s="19" t="str">
        <f t="shared" si="229"/>
        <v>-</v>
      </c>
      <c r="AL62" s="19"/>
      <c r="AM62" s="19" t="str">
        <f t="shared" ref="AM62:AN62" si="230">iferror(K62/AC62,"-")</f>
        <v>-</v>
      </c>
      <c r="AN62" s="19" t="str">
        <f t="shared" si="230"/>
        <v>-</v>
      </c>
      <c r="AO62" s="19"/>
      <c r="AP62" s="16"/>
      <c r="AQ62" s="16"/>
    </row>
    <row r="63">
      <c r="A63" s="271" t="s">
        <v>564</v>
      </c>
      <c r="B63" s="257" t="s">
        <v>18</v>
      </c>
      <c r="C63" s="258"/>
      <c r="D63" s="258"/>
      <c r="E63" s="259"/>
      <c r="F63" s="260">
        <f>SUM(F70,F76,F64)</f>
        <v>394.503741</v>
      </c>
      <c r="G63" s="260">
        <f>'Итог'!F83</f>
        <v>394.503741</v>
      </c>
      <c r="H63" s="260">
        <f>sum(H70,H76)</f>
        <v>394.340854</v>
      </c>
      <c r="I63" s="261">
        <f t="shared" ref="I63:I68" si="236">IFERROR(F63/H63-1,"-")</f>
        <v>0.0004130614375</v>
      </c>
      <c r="J63" s="262">
        <f>'Итог'!I83</f>
        <v>720</v>
      </c>
      <c r="K63" s="259">
        <f>SUM(K70,K76,K64)</f>
        <v>720</v>
      </c>
      <c r="L63" s="259">
        <f t="shared" ref="L63:N63" si="231">sum(L70,L76)</f>
        <v>98</v>
      </c>
      <c r="M63" s="259">
        <f t="shared" si="231"/>
        <v>228</v>
      </c>
      <c r="N63" s="259">
        <f t="shared" si="231"/>
        <v>308</v>
      </c>
      <c r="O63" s="259">
        <v>1243.0</v>
      </c>
      <c r="P63" s="259">
        <v>130.0</v>
      </c>
      <c r="Q63" s="259">
        <v>525.0</v>
      </c>
      <c r="R63" s="259">
        <v>578.0</v>
      </c>
      <c r="S63" s="261">
        <f t="shared" ref="S63:S68" si="238">iferror(K63/O63-1,"-")</f>
        <v>-0.4207562349</v>
      </c>
      <c r="T63" s="259"/>
      <c r="U63" s="259"/>
      <c r="V63" s="259"/>
      <c r="W63" s="263">
        <f t="shared" ref="W63:W68" si="239">IFERROR(F63/K63,"-")</f>
        <v>0.5479218625</v>
      </c>
      <c r="X63" s="263">
        <f t="shared" ref="X63:X68" si="240">IFERROR(H63/O63,"-")</f>
        <v>0.3172492792</v>
      </c>
      <c r="Y63" s="261">
        <f t="shared" ref="Y63:Y68" si="241">IFERROR(W63/X63-1,"-")</f>
        <v>0.7271019936</v>
      </c>
      <c r="Z63" s="264">
        <f t="shared" ref="Z63:AA63" si="232">sum(Z70,Z76)</f>
        <v>355584.0356</v>
      </c>
      <c r="AA63" s="264">
        <f t="shared" si="232"/>
        <v>647029.1717</v>
      </c>
      <c r="AB63" s="261">
        <f t="shared" ref="AB63:AB68" si="243">IFERROR(Z63/AA63-1,"-")</f>
        <v>-0.4504358518</v>
      </c>
      <c r="AC63" s="264">
        <f t="shared" ref="AC63:AD63" si="233">sum(AC70,AC76)</f>
        <v>18603.41</v>
      </c>
      <c r="AD63" s="264">
        <f t="shared" si="233"/>
        <v>36685.5816</v>
      </c>
      <c r="AE63" s="261">
        <f t="shared" ref="AE63:AE68" si="245">IFERROR(AC63/AD63-1,"-")</f>
        <v>-0.4928958684</v>
      </c>
      <c r="AF63" s="263">
        <f t="shared" si="221"/>
        <v>1.109452904</v>
      </c>
      <c r="AG63" s="263">
        <f t="shared" si="222"/>
        <v>0.6094637943</v>
      </c>
      <c r="AH63" s="261">
        <f t="shared" ref="AH63:AH68" si="246">IFERROR(AF63/AG63-1,"-")</f>
        <v>0.8203754097</v>
      </c>
      <c r="AI63" s="261">
        <f t="shared" ref="AI63:AI68" si="247">IFERROR(AC63/AD63-1,"-")</f>
        <v>-0.4928958684</v>
      </c>
      <c r="AJ63" s="261">
        <f t="shared" ref="AJ63:AK63" si="234">iferror(AC63/Z63,"-")</f>
        <v>0.05231789995</v>
      </c>
      <c r="AK63" s="261">
        <f t="shared" si="234"/>
        <v>0.05669849708</v>
      </c>
      <c r="AL63" s="261">
        <f t="shared" ref="AL63:AL68" si="249">IFERROR(AJ63/AK63-1,"-")</f>
        <v>-0.07726125643</v>
      </c>
      <c r="AM63" s="261">
        <f t="shared" ref="AM63:AN63" si="235">iferror(K63/AC63,"-")</f>
        <v>0.03870258195</v>
      </c>
      <c r="AN63" s="261">
        <f t="shared" si="235"/>
        <v>0.002671349226</v>
      </c>
      <c r="AO63" s="261">
        <f t="shared" ref="AO63:AO68" si="251">IFERROR(AM63/AN63-1,"-")</f>
        <v>13.48802784</v>
      </c>
      <c r="AP63" s="279"/>
      <c r="AQ63" s="259"/>
    </row>
    <row r="64">
      <c r="A64" s="280" t="s">
        <v>565</v>
      </c>
      <c r="B64" s="281"/>
      <c r="C64" s="281"/>
      <c r="D64" s="281"/>
      <c r="E64" s="282"/>
      <c r="F64" s="283">
        <f>sum(F65:F68)</f>
        <v>119.567631</v>
      </c>
      <c r="G64" s="282"/>
      <c r="H64" s="283">
        <f>sum(H65:H68)</f>
        <v>0</v>
      </c>
      <c r="I64" s="284" t="str">
        <f t="shared" si="236"/>
        <v>-</v>
      </c>
      <c r="J64" s="282"/>
      <c r="K64" s="282">
        <f>SUM(K65:K69)</f>
        <v>86</v>
      </c>
      <c r="L64" s="282">
        <f t="shared" ref="L64:N64" si="237">sum(L65:L68)</f>
        <v>2</v>
      </c>
      <c r="M64" s="282">
        <f t="shared" si="237"/>
        <v>41</v>
      </c>
      <c r="N64" s="282">
        <f t="shared" si="237"/>
        <v>43</v>
      </c>
      <c r="O64" s="282">
        <v>0.0</v>
      </c>
      <c r="P64" s="282">
        <v>0.0</v>
      </c>
      <c r="Q64" s="282">
        <v>0.0</v>
      </c>
      <c r="R64" s="282">
        <v>0.0</v>
      </c>
      <c r="S64" s="284" t="str">
        <f t="shared" si="238"/>
        <v>-</v>
      </c>
      <c r="T64" s="282"/>
      <c r="U64" s="282"/>
      <c r="V64" s="282"/>
      <c r="W64" s="285">
        <f t="shared" si="239"/>
        <v>1.390321291</v>
      </c>
      <c r="X64" s="285" t="str">
        <f t="shared" si="240"/>
        <v>-</v>
      </c>
      <c r="Y64" s="284" t="str">
        <f t="shared" si="241"/>
        <v>-</v>
      </c>
      <c r="Z64" s="286">
        <f t="shared" ref="Z64:AA64" si="242">sum(Z65:Z68)</f>
        <v>196678.3368</v>
      </c>
      <c r="AA64" s="286">
        <f t="shared" si="242"/>
        <v>0</v>
      </c>
      <c r="AB64" s="284" t="str">
        <f t="shared" si="243"/>
        <v>-</v>
      </c>
      <c r="AC64" s="286">
        <f t="shared" ref="AC64:AD64" si="244">sum(AC65:AC68)</f>
        <v>5771.3436</v>
      </c>
      <c r="AD64" s="286">
        <f t="shared" si="244"/>
        <v>0</v>
      </c>
      <c r="AE64" s="284" t="str">
        <f t="shared" si="245"/>
        <v>-</v>
      </c>
      <c r="AF64" s="285">
        <f t="shared" si="221"/>
        <v>0.6079349304</v>
      </c>
      <c r="AG64" s="285" t="str">
        <f t="shared" si="222"/>
        <v>-</v>
      </c>
      <c r="AH64" s="284" t="str">
        <f t="shared" si="246"/>
        <v>-</v>
      </c>
      <c r="AI64" s="284" t="str">
        <f t="shared" si="247"/>
        <v>-</v>
      </c>
      <c r="AJ64" s="284">
        <f t="shared" ref="AJ64:AK64" si="248">iferror(AC64/Z64,"-")</f>
        <v>0.02934407365</v>
      </c>
      <c r="AK64" s="284" t="str">
        <f t="shared" si="248"/>
        <v>-</v>
      </c>
      <c r="AL64" s="284" t="str">
        <f t="shared" si="249"/>
        <v>-</v>
      </c>
      <c r="AM64" s="284">
        <f t="shared" ref="AM64:AN64" si="250">iferror(K64/AC64,"-")</f>
        <v>0.01490120949</v>
      </c>
      <c r="AN64" s="284" t="str">
        <f t="shared" si="250"/>
        <v>-</v>
      </c>
      <c r="AO64" s="284" t="str">
        <f t="shared" si="251"/>
        <v>-</v>
      </c>
      <c r="AP64" s="287" t="s">
        <v>566</v>
      </c>
      <c r="AQ64" s="282"/>
    </row>
    <row r="65">
      <c r="A65" s="109" t="str">
        <f t="shared" ref="A65:A68" si="254">D65</f>
        <v>TR-AZ-Agriline-rem</v>
      </c>
      <c r="B65" s="30" t="s">
        <v>567</v>
      </c>
      <c r="C65" s="30" t="s">
        <v>568</v>
      </c>
      <c r="D65" s="30" t="s">
        <v>568</v>
      </c>
      <c r="E65" s="30" t="s">
        <v>568</v>
      </c>
      <c r="F65" s="32">
        <f>SUMIFS(SPEND!N:N,SPEND!$B:$B,$B65,SPEND!$C:$C,$C65,SPEND!$D:$D,$D65)*$B$2</f>
        <v>16.957394</v>
      </c>
      <c r="G65" s="16"/>
      <c r="H65" s="32">
        <f>SUMIFS(SPEND!O:O,SPEND!$B:$B,$B65,SPEND!$C:$C,$C65,SPEND!$D:$D,$D65)*$B$2</f>
        <v>0</v>
      </c>
      <c r="I65" s="19" t="str">
        <f t="shared" si="236"/>
        <v>-</v>
      </c>
      <c r="J65" s="16"/>
      <c r="K65" s="16">
        <f t="shared" ref="K65:K69" si="255">sum(L65:N65)</f>
        <v>20</v>
      </c>
      <c r="L65" s="16">
        <f>SUMIFS(TR_Ag!$F$16:$F105,TR_Ag!$E$16:$E105,$E65,TR_Ag!$C$16:$C105,L$1)</f>
        <v>1</v>
      </c>
      <c r="M65" s="16">
        <f>SUMIFS(TR_Ag!$F$16:$F105,TR_Ag!$E$16:$E105,$E65,TR_Ag!$C$16:$C105,M$1)</f>
        <v>10</v>
      </c>
      <c r="N65" s="16">
        <f>SUMIFS(TR_Ag!$F$16:$F105,TR_Ag!$E$16:$E105,$E65,TR_Ag!$C$16:$C105,N$1)</f>
        <v>9</v>
      </c>
      <c r="O65" s="16">
        <v>0.0</v>
      </c>
      <c r="P65" s="16">
        <v>0.0</v>
      </c>
      <c r="Q65" s="16">
        <v>0.0</v>
      </c>
      <c r="R65" s="16">
        <v>0.0</v>
      </c>
      <c r="S65" s="19" t="str">
        <f t="shared" si="238"/>
        <v>-</v>
      </c>
      <c r="T65" s="16"/>
      <c r="U65" s="16"/>
      <c r="V65" s="16"/>
      <c r="W65" s="18">
        <f t="shared" si="239"/>
        <v>0.8478697</v>
      </c>
      <c r="X65" s="18" t="str">
        <f t="shared" si="240"/>
        <v>-</v>
      </c>
      <c r="Y65" s="19" t="str">
        <f t="shared" si="241"/>
        <v>-</v>
      </c>
      <c r="Z65" s="17">
        <f>SUMIFS(SPEND!I:I,SPEND!$B:$B,$B65,SPEND!$C:$C,$C65,SPEND!$D:$D,$D65)*$B$2</f>
        <v>23842.3703</v>
      </c>
      <c r="AA65" s="17">
        <f>SUMIFS(SPEND!J:J,SPEND!$B:$B,$B65,SPEND!$C:$C,$C65,SPEND!$D:$D,$D65)*$B$2</f>
        <v>0</v>
      </c>
      <c r="AB65" s="19" t="str">
        <f t="shared" si="243"/>
        <v>-</v>
      </c>
      <c r="AC65" s="17">
        <f>SUMIFS(SPEND!AD:AD,SPEND!$B:$B,$B65,SPEND!$C:$C,$C65,SPEND!$D:$D,$D65)*$B$2</f>
        <v>816.1496</v>
      </c>
      <c r="AD65" s="17">
        <f>SUMIFS(SPEND!AE:AE,SPEND!$B:$B,$B65,SPEND!$C:$C,$C65,SPEND!$D:$D,$D65)*$B$2</f>
        <v>0</v>
      </c>
      <c r="AE65" s="19" t="str">
        <f t="shared" si="245"/>
        <v>-</v>
      </c>
      <c r="AF65" s="18">
        <f t="shared" si="221"/>
        <v>0.7112293697</v>
      </c>
      <c r="AG65" s="18" t="str">
        <f t="shared" si="222"/>
        <v>-</v>
      </c>
      <c r="AH65" s="19" t="str">
        <f t="shared" si="246"/>
        <v>-</v>
      </c>
      <c r="AI65" s="19" t="str">
        <f t="shared" si="247"/>
        <v>-</v>
      </c>
      <c r="AJ65" s="19">
        <f t="shared" ref="AJ65:AK65" si="252">iferror(AC65/Z65,"-")</f>
        <v>0.03423105965</v>
      </c>
      <c r="AK65" s="19" t="str">
        <f t="shared" si="252"/>
        <v>-</v>
      </c>
      <c r="AL65" s="19" t="str">
        <f t="shared" si="249"/>
        <v>-</v>
      </c>
      <c r="AM65" s="19">
        <f t="shared" ref="AM65:AN65" si="253">iferror(K65/AC65,"-")</f>
        <v>0.02450531128</v>
      </c>
      <c r="AN65" s="19" t="str">
        <f t="shared" si="253"/>
        <v>-</v>
      </c>
      <c r="AO65" s="19" t="str">
        <f t="shared" si="251"/>
        <v>-</v>
      </c>
      <c r="AP65" s="16"/>
      <c r="AQ65" s="16"/>
    </row>
    <row r="66">
      <c r="A66" s="109" t="str">
        <f t="shared" si="254"/>
        <v>TR-AZ-Agriline-жатки</v>
      </c>
      <c r="B66" s="30" t="s">
        <v>567</v>
      </c>
      <c r="C66" s="30" t="s">
        <v>569</v>
      </c>
      <c r="D66" s="30" t="s">
        <v>570</v>
      </c>
      <c r="E66" s="30" t="s">
        <v>570</v>
      </c>
      <c r="F66" s="32">
        <f>SUMIFS(SPEND!N:N,SPEND!$B:$B,$B66,SPEND!$C:$C,$C66,SPEND!$D:$D,$D66)*$B$2</f>
        <v>34.189124</v>
      </c>
      <c r="G66" s="16"/>
      <c r="H66" s="32">
        <f>SUMIFS(SPEND!O:O,SPEND!$B:$B,$B66,SPEND!$C:$C,$C66,SPEND!$D:$D,$D66)*$B$2</f>
        <v>0</v>
      </c>
      <c r="I66" s="19" t="str">
        <f t="shared" si="236"/>
        <v>-</v>
      </c>
      <c r="J66" s="16"/>
      <c r="K66" s="16">
        <f t="shared" si="255"/>
        <v>32</v>
      </c>
      <c r="L66" s="16">
        <f>SUMIFS(TR_Ag!$F$16:$F105,TR_Ag!$E$16:$E105,$E66,TR_Ag!$C$16:$C105,L$1)</f>
        <v>0</v>
      </c>
      <c r="M66" s="16">
        <f>SUMIFS(TR_Ag!$F$16:$F105,TR_Ag!$E$16:$E105,$E66,TR_Ag!$C$16:$C105,M$1)</f>
        <v>15</v>
      </c>
      <c r="N66" s="16">
        <f>SUMIFS(TR_Ag!$F$16:$F105,TR_Ag!$E$16:$E105,$E66,TR_Ag!$C$16:$C105,N$1)</f>
        <v>17</v>
      </c>
      <c r="O66" s="16">
        <v>0.0</v>
      </c>
      <c r="P66" s="16">
        <v>0.0</v>
      </c>
      <c r="Q66" s="16">
        <v>0.0</v>
      </c>
      <c r="R66" s="16">
        <v>0.0</v>
      </c>
      <c r="S66" s="19" t="str">
        <f t="shared" si="238"/>
        <v>-</v>
      </c>
      <c r="T66" s="16"/>
      <c r="U66" s="16"/>
      <c r="V66" s="16"/>
      <c r="W66" s="18">
        <f t="shared" si="239"/>
        <v>1.068410125</v>
      </c>
      <c r="X66" s="18" t="str">
        <f t="shared" si="240"/>
        <v>-</v>
      </c>
      <c r="Y66" s="19" t="str">
        <f t="shared" si="241"/>
        <v>-</v>
      </c>
      <c r="Z66" s="17">
        <f>SUMIFS(SPEND!I:I,SPEND!$B:$B,$B66,SPEND!$C:$C,$C66,SPEND!$D:$D,$D66)*$B$2</f>
        <v>65334.833</v>
      </c>
      <c r="AA66" s="17">
        <f>SUMIFS(SPEND!J:J,SPEND!$B:$B,$B66,SPEND!$C:$C,$C66,SPEND!$D:$D,$D66)*$B$2</f>
        <v>0</v>
      </c>
      <c r="AB66" s="19" t="str">
        <f t="shared" si="243"/>
        <v>-</v>
      </c>
      <c r="AC66" s="17">
        <f>SUMIFS(SPEND!AD:AD,SPEND!$B:$B,$B66,SPEND!$C:$C,$C66,SPEND!$D:$D,$D66)*$B$2</f>
        <v>1643.4441</v>
      </c>
      <c r="AD66" s="17">
        <f>SUMIFS(SPEND!AE:AE,SPEND!$B:$B,$B66,SPEND!$C:$C,$C66,SPEND!$D:$D,$D66)*$B$2</f>
        <v>0</v>
      </c>
      <c r="AE66" s="19" t="str">
        <f t="shared" si="245"/>
        <v>-</v>
      </c>
      <c r="AF66" s="18">
        <f t="shared" si="221"/>
        <v>0.5232909067</v>
      </c>
      <c r="AG66" s="18" t="str">
        <f t="shared" si="222"/>
        <v>-</v>
      </c>
      <c r="AH66" s="19" t="str">
        <f t="shared" si="246"/>
        <v>-</v>
      </c>
      <c r="AI66" s="19" t="str">
        <f t="shared" si="247"/>
        <v>-</v>
      </c>
      <c r="AJ66" s="19">
        <f t="shared" ref="AJ66:AK66" si="256">iferror(AC66/Z66,"-")</f>
        <v>0.02515417924</v>
      </c>
      <c r="AK66" s="19" t="str">
        <f t="shared" si="256"/>
        <v>-</v>
      </c>
      <c r="AL66" s="19" t="str">
        <f t="shared" si="249"/>
        <v>-</v>
      </c>
      <c r="AM66" s="19">
        <f t="shared" ref="AM66:AN66" si="257">iferror(K66/AC66,"-")</f>
        <v>0.0194713042</v>
      </c>
      <c r="AN66" s="19" t="str">
        <f t="shared" si="257"/>
        <v>-</v>
      </c>
      <c r="AO66" s="19" t="str">
        <f t="shared" si="251"/>
        <v>-</v>
      </c>
      <c r="AP66" s="16"/>
      <c r="AQ66" s="16"/>
    </row>
    <row r="67">
      <c r="A67" s="49" t="str">
        <f t="shared" si="254"/>
        <v>TR-AZ-Agriline-почвообрабатывающая</v>
      </c>
      <c r="B67" s="30" t="s">
        <v>567</v>
      </c>
      <c r="C67" s="30" t="s">
        <v>571</v>
      </c>
      <c r="D67" s="30" t="s">
        <v>571</v>
      </c>
      <c r="E67" s="30" t="s">
        <v>571</v>
      </c>
      <c r="F67" s="32">
        <f>SUMIFS(SPEND!N:N,SPEND!$B:$B,$B67,SPEND!$C:$C,$C67,SPEND!$D:$D,$D67)*$B$2</f>
        <v>34.197697</v>
      </c>
      <c r="G67" s="16"/>
      <c r="H67" s="32">
        <f>SUMIFS(SPEND!O:O,SPEND!$B:$B,$B67,SPEND!$C:$C,$C67,SPEND!$D:$D,$D67)*$B$2</f>
        <v>0</v>
      </c>
      <c r="I67" s="19" t="str">
        <f t="shared" si="236"/>
        <v>-</v>
      </c>
      <c r="J67" s="16"/>
      <c r="K67" s="16">
        <f t="shared" si="255"/>
        <v>16</v>
      </c>
      <c r="L67" s="16">
        <f>SUMIFS(TR_Ag!$F$16:$F105,TR_Ag!$E$16:$E105,$E67,TR_Ag!$C$16:$C105,L$1)</f>
        <v>1</v>
      </c>
      <c r="M67" s="16">
        <f>SUMIFS(TR_Ag!$F$16:$F105,TR_Ag!$E$16:$E105,$E67,TR_Ag!$C$16:$C105,M$1)</f>
        <v>6</v>
      </c>
      <c r="N67" s="16">
        <f>SUMIFS(TR_Ag!$F$16:$F105,TR_Ag!$E$16:$E105,$E67,TR_Ag!$C$16:$C105,N$1)</f>
        <v>9</v>
      </c>
      <c r="O67" s="16">
        <v>0.0</v>
      </c>
      <c r="P67" s="16">
        <v>0.0</v>
      </c>
      <c r="Q67" s="16">
        <v>0.0</v>
      </c>
      <c r="R67" s="16">
        <v>0.0</v>
      </c>
      <c r="S67" s="19" t="str">
        <f t="shared" si="238"/>
        <v>-</v>
      </c>
      <c r="T67" s="16"/>
      <c r="U67" s="16"/>
      <c r="V67" s="16"/>
      <c r="W67" s="18">
        <f t="shared" si="239"/>
        <v>2.137356063</v>
      </c>
      <c r="X67" s="18" t="str">
        <f t="shared" si="240"/>
        <v>-</v>
      </c>
      <c r="Y67" s="19" t="str">
        <f t="shared" si="241"/>
        <v>-</v>
      </c>
      <c r="Z67" s="17">
        <f>SUMIFS(SPEND!I:I,SPEND!$B:$B,$B67,SPEND!$C:$C,$C67,SPEND!$D:$D,$D67)*$B$2</f>
        <v>58116.367</v>
      </c>
      <c r="AA67" s="17">
        <f>SUMIFS(SPEND!J:J,SPEND!$B:$B,$B67,SPEND!$C:$C,$C67,SPEND!$D:$D,$D67)*$B$2</f>
        <v>0</v>
      </c>
      <c r="AB67" s="19" t="str">
        <f t="shared" si="243"/>
        <v>-</v>
      </c>
      <c r="AC67" s="17">
        <f>SUMIFS(SPEND!AD:AD,SPEND!$B:$B,$B67,SPEND!$C:$C,$C67,SPEND!$D:$D,$D67)*$B$2</f>
        <v>1352.8194</v>
      </c>
      <c r="AD67" s="17">
        <f>SUMIFS(SPEND!AE:AE,SPEND!$B:$B,$B67,SPEND!$C:$C,$C67,SPEND!$D:$D,$D67)*$B$2</f>
        <v>0</v>
      </c>
      <c r="AE67" s="19" t="str">
        <f t="shared" si="245"/>
        <v>-</v>
      </c>
      <c r="AF67" s="18">
        <f t="shared" si="221"/>
        <v>0.5884348724</v>
      </c>
      <c r="AG67" s="18" t="str">
        <f t="shared" si="222"/>
        <v>-</v>
      </c>
      <c r="AH67" s="19" t="str">
        <f t="shared" si="246"/>
        <v>-</v>
      </c>
      <c r="AI67" s="19" t="str">
        <f t="shared" si="247"/>
        <v>-</v>
      </c>
      <c r="AJ67" s="19">
        <f t="shared" ref="AJ67:AK67" si="258">iferror(AC67/Z67,"-")</f>
        <v>0.02327776958</v>
      </c>
      <c r="AK67" s="19" t="str">
        <f t="shared" si="258"/>
        <v>-</v>
      </c>
      <c r="AL67" s="19" t="str">
        <f t="shared" si="249"/>
        <v>-</v>
      </c>
      <c r="AM67" s="19">
        <f t="shared" ref="AM67:AN67" si="259">iferror(K67/AC67,"-")</f>
        <v>0.0118271515</v>
      </c>
      <c r="AN67" s="19" t="str">
        <f t="shared" si="259"/>
        <v>-</v>
      </c>
      <c r="AO67" s="19" t="str">
        <f t="shared" si="251"/>
        <v>-</v>
      </c>
      <c r="AP67" s="16"/>
      <c r="AQ67" s="16"/>
    </row>
    <row r="68">
      <c r="A68" s="109" t="str">
        <f t="shared" si="254"/>
        <v>TR-AZ-Agriline-трактор</v>
      </c>
      <c r="B68" s="30" t="s">
        <v>567</v>
      </c>
      <c r="C68" s="30" t="s">
        <v>572</v>
      </c>
      <c r="D68" s="30" t="s">
        <v>572</v>
      </c>
      <c r="E68" s="30" t="s">
        <v>572</v>
      </c>
      <c r="F68" s="32">
        <f>SUMIFS(SPEND!N:N,SPEND!$B:$B,$B68,SPEND!$C:$C,$C68,SPEND!$D:$D,$D68)*$B$2</f>
        <v>34.223416</v>
      </c>
      <c r="G68" s="16"/>
      <c r="H68" s="32">
        <f>SUMIFS(SPEND!O:O,SPEND!$B:$B,$B68,SPEND!$C:$C,$C68,SPEND!$D:$D,$D68)*$B$2</f>
        <v>0</v>
      </c>
      <c r="I68" s="19" t="str">
        <f t="shared" si="236"/>
        <v>-</v>
      </c>
      <c r="J68" s="16"/>
      <c r="K68" s="16">
        <f t="shared" si="255"/>
        <v>18</v>
      </c>
      <c r="L68" s="16">
        <f>SUMIFS(TR_Ag!$F$16:$F105,TR_Ag!$E$16:$E105,$E68,TR_Ag!$C$16:$C105,L$1)</f>
        <v>0</v>
      </c>
      <c r="M68" s="16">
        <f>SUMIFS(TR_Ag!$F$16:$F105,TR_Ag!$E$16:$E105,$E68,TR_Ag!$C$16:$C105,M$1)</f>
        <v>10</v>
      </c>
      <c r="N68" s="16">
        <f>SUMIFS(TR_Ag!$F$16:$F105,TR_Ag!$E$16:$E105,$E68,TR_Ag!$C$16:$C105,N$1)</f>
        <v>8</v>
      </c>
      <c r="O68" s="16">
        <v>0.0</v>
      </c>
      <c r="P68" s="16">
        <v>0.0</v>
      </c>
      <c r="Q68" s="16">
        <v>0.0</v>
      </c>
      <c r="R68" s="16">
        <v>0.0</v>
      </c>
      <c r="S68" s="19" t="str">
        <f t="shared" si="238"/>
        <v>-</v>
      </c>
      <c r="T68" s="16"/>
      <c r="U68" s="16"/>
      <c r="V68" s="16"/>
      <c r="W68" s="18">
        <f t="shared" si="239"/>
        <v>1.901300889</v>
      </c>
      <c r="X68" s="18" t="str">
        <f t="shared" si="240"/>
        <v>-</v>
      </c>
      <c r="Y68" s="19" t="str">
        <f t="shared" si="241"/>
        <v>-</v>
      </c>
      <c r="Z68" s="17">
        <f>SUMIFS(SPEND!I:I,SPEND!$B:$B,$B68,SPEND!$C:$C,$C68,SPEND!$D:$D,$D68)*$B$2</f>
        <v>49384.7665</v>
      </c>
      <c r="AA68" s="17">
        <f>SUMIFS(SPEND!J:J,SPEND!$B:$B,$B68,SPEND!$C:$C,$C68,SPEND!$D:$D,$D68)*$B$2</f>
        <v>0</v>
      </c>
      <c r="AB68" s="19" t="str">
        <f t="shared" si="243"/>
        <v>-</v>
      </c>
      <c r="AC68" s="17">
        <f>SUMIFS(SPEND!AD:AD,SPEND!$B:$B,$B68,SPEND!$C:$C,$C68,SPEND!$D:$D,$D68)*$B$2</f>
        <v>1958.9305</v>
      </c>
      <c r="AD68" s="17">
        <f>SUMIFS(SPEND!AE:AE,SPEND!$B:$B,$B68,SPEND!$C:$C,$C68,SPEND!$D:$D,$D68)*$B$2</f>
        <v>0</v>
      </c>
      <c r="AE68" s="19" t="str">
        <f t="shared" si="245"/>
        <v>-</v>
      </c>
      <c r="AF68" s="18">
        <f t="shared" si="221"/>
        <v>0.6929953997</v>
      </c>
      <c r="AG68" s="18" t="str">
        <f t="shared" si="222"/>
        <v>-</v>
      </c>
      <c r="AH68" s="19" t="str">
        <f t="shared" si="246"/>
        <v>-</v>
      </c>
      <c r="AI68" s="19" t="str">
        <f t="shared" si="247"/>
        <v>-</v>
      </c>
      <c r="AJ68" s="19">
        <f t="shared" ref="AJ68:AK68" si="260">iferror(AC68/Z68,"-")</f>
        <v>0.0396666956</v>
      </c>
      <c r="AK68" s="19" t="str">
        <f t="shared" si="260"/>
        <v>-</v>
      </c>
      <c r="AL68" s="19" t="str">
        <f t="shared" si="249"/>
        <v>-</v>
      </c>
      <c r="AM68" s="19">
        <f t="shared" ref="AM68:AN68" si="261">iferror(K68/AC68,"-")</f>
        <v>0.009188687399</v>
      </c>
      <c r="AN68" s="19" t="str">
        <f t="shared" si="261"/>
        <v>-</v>
      </c>
      <c r="AO68" s="19" t="str">
        <f t="shared" si="251"/>
        <v>-</v>
      </c>
      <c r="AP68" s="16"/>
      <c r="AQ68" s="16"/>
    </row>
    <row r="69">
      <c r="A69" s="127"/>
      <c r="B69" s="34"/>
      <c r="C69" s="34"/>
      <c r="D69" s="34"/>
      <c r="E69" s="62"/>
      <c r="F69" s="37"/>
      <c r="G69" s="37"/>
      <c r="H69" s="37"/>
      <c r="I69" s="40"/>
      <c r="J69" s="37"/>
      <c r="K69" s="37">
        <f t="shared" si="255"/>
        <v>0</v>
      </c>
      <c r="L69" s="37">
        <f>SUMIFS(TR_AF_Ag!$F$16:$F105,TR_AF_Ag!$E$16:$E105,$E69,TR_AF_Ag!$C$16:$C105,L$1)</f>
        <v>0</v>
      </c>
      <c r="M69" s="37">
        <f>SUMIFS(TR_AF_Ag!$F$16:$F105,TR_AF_Ag!$E$16:$E105,$E69,TR_AF_Ag!$C$16:$C105,M$1)</f>
        <v>0</v>
      </c>
      <c r="N69" s="37">
        <f>SUMIFS(TR_AF_Ag!$F$16:$F105,TR_AF_Ag!$E$16:$E105,$E69,TR_AF_Ag!$C$16:$C105,N$1)</f>
        <v>0</v>
      </c>
      <c r="O69" s="37">
        <v>0.0</v>
      </c>
      <c r="P69" s="37">
        <v>0.0</v>
      </c>
      <c r="Q69" s="37">
        <v>0.0</v>
      </c>
      <c r="R69" s="37">
        <v>0.0</v>
      </c>
      <c r="S69" s="40"/>
      <c r="T69" s="37"/>
      <c r="U69" s="37"/>
      <c r="V69" s="37"/>
      <c r="W69" s="39"/>
      <c r="X69" s="39"/>
      <c r="Y69" s="40"/>
      <c r="Z69" s="38"/>
      <c r="AA69" s="38"/>
      <c r="AB69" s="40"/>
      <c r="AC69" s="38"/>
      <c r="AD69" s="38"/>
      <c r="AE69" s="40"/>
      <c r="AF69" s="39"/>
      <c r="AG69" s="39"/>
      <c r="AH69" s="40"/>
      <c r="AI69" s="40"/>
      <c r="AJ69" s="40"/>
      <c r="AK69" s="40"/>
      <c r="AL69" s="40"/>
      <c r="AM69" s="40"/>
      <c r="AN69" s="40"/>
      <c r="AO69" s="40"/>
      <c r="AP69" s="37"/>
      <c r="AQ69" s="37"/>
    </row>
    <row r="70">
      <c r="A70" s="280" t="s">
        <v>573</v>
      </c>
      <c r="B70" s="281"/>
      <c r="C70" s="281"/>
      <c r="D70" s="281"/>
      <c r="E70" s="282"/>
      <c r="F70" s="283">
        <f>sum(F71:F74)</f>
        <v>212.961893</v>
      </c>
      <c r="G70" s="282"/>
      <c r="H70" s="283">
        <f>sum(H71:H74)</f>
        <v>209.69558</v>
      </c>
      <c r="I70" s="284">
        <f t="shared" ref="I70:I74" si="267">IFERROR(F70/H70-1,"-")</f>
        <v>0.01557645135</v>
      </c>
      <c r="J70" s="282"/>
      <c r="K70" s="282">
        <f>SUM(K71:K75)</f>
        <v>307</v>
      </c>
      <c r="L70" s="282">
        <f t="shared" ref="L70:N70" si="262">sum(L71:L74)</f>
        <v>89</v>
      </c>
      <c r="M70" s="282">
        <f t="shared" si="262"/>
        <v>9</v>
      </c>
      <c r="N70" s="282">
        <f t="shared" si="262"/>
        <v>209</v>
      </c>
      <c r="O70" s="282">
        <v>366.0</v>
      </c>
      <c r="P70" s="282">
        <v>109.0</v>
      </c>
      <c r="Q70" s="282">
        <v>7.0</v>
      </c>
      <c r="R70" s="282">
        <v>240.0</v>
      </c>
      <c r="S70" s="284">
        <f t="shared" ref="S70:S74" si="268">iferror(K70/O70-1,"-")</f>
        <v>-0.1612021858</v>
      </c>
      <c r="T70" s="282"/>
      <c r="U70" s="282"/>
      <c r="V70" s="282"/>
      <c r="W70" s="285">
        <f t="shared" ref="W70:W74" si="269">IFERROR(F70/K70,"-")</f>
        <v>0.6936869479</v>
      </c>
      <c r="X70" s="285">
        <f t="shared" ref="X70:X74" si="270">IFERROR(H70/O70,"-")</f>
        <v>0.5729387432</v>
      </c>
      <c r="Y70" s="284">
        <f t="shared" ref="Y70:Y74" si="271">IFERROR(W70/X70-1,"-")</f>
        <v>0.2107523817</v>
      </c>
      <c r="Z70" s="286">
        <f t="shared" ref="Z70:AA70" si="263">sum(Z71:Z74)</f>
        <v>243808.4043</v>
      </c>
      <c r="AA70" s="286">
        <f t="shared" si="263"/>
        <v>318947.3201</v>
      </c>
      <c r="AB70" s="284">
        <f t="shared" ref="AB70:AB74" si="272">IFERROR(Z70/AA70-1,"-")</f>
        <v>-0.2355840951</v>
      </c>
      <c r="AC70" s="286">
        <f t="shared" ref="AC70:AD70" si="264">sum(AC71:AC74)</f>
        <v>8743.6027</v>
      </c>
      <c r="AD70" s="286">
        <f t="shared" si="264"/>
        <v>11551.2602</v>
      </c>
      <c r="AE70" s="284">
        <f t="shared" ref="AE70:AE74" si="273">IFERROR(AC70/AD70-1,"-")</f>
        <v>-0.2430607095</v>
      </c>
      <c r="AF70" s="285">
        <f t="shared" ref="AF70:AF74" si="274">iferror(F70/Z70*1000,"-")</f>
        <v>0.8734805251</v>
      </c>
      <c r="AG70" s="285">
        <f t="shared" ref="AG70:AG74" si="275">iferror(H70/AA70*1000,"-")</f>
        <v>0.657461489</v>
      </c>
      <c r="AH70" s="284">
        <f t="shared" ref="AH70:AH74" si="276">IFERROR(AF70/AG70-1,"-")</f>
        <v>0.328565307</v>
      </c>
      <c r="AI70" s="284">
        <f t="shared" ref="AI70:AI74" si="277">IFERROR(AC70/AD70-1,"-")</f>
        <v>-0.2430607095</v>
      </c>
      <c r="AJ70" s="284">
        <f t="shared" ref="AJ70:AK70" si="265">iferror(AC70/Z70,"-")</f>
        <v>0.03586259762</v>
      </c>
      <c r="AK70" s="284">
        <f t="shared" si="265"/>
        <v>0.0362168279</v>
      </c>
      <c r="AL70" s="284">
        <f t="shared" ref="AL70:AL74" si="279">IFERROR(AJ70/AK70-1,"-")</f>
        <v>-0.009780820018</v>
      </c>
      <c r="AM70" s="284">
        <f t="shared" ref="AM70:AN70" si="266">iferror(K70/AC70,"-")</f>
        <v>0.03511138492</v>
      </c>
      <c r="AN70" s="284">
        <f t="shared" si="266"/>
        <v>0.00770478705</v>
      </c>
      <c r="AO70" s="284">
        <f t="shared" ref="AO70:AO74" si="281">IFERROR(AM70/AN70-1,"-")</f>
        <v>3.557087002</v>
      </c>
      <c r="AP70" s="282"/>
      <c r="AQ70" s="282"/>
    </row>
    <row r="71">
      <c r="A71" s="109" t="str">
        <f t="shared" ref="A71:A74" si="282">D71</f>
        <v>TR-AF-Agronetto-rem</v>
      </c>
      <c r="B71" s="41" t="s">
        <v>574</v>
      </c>
      <c r="C71" s="41" t="s">
        <v>575</v>
      </c>
      <c r="D71" s="41" t="s">
        <v>575</v>
      </c>
      <c r="E71" s="41" t="s">
        <v>575</v>
      </c>
      <c r="F71" s="32">
        <f>SUMIFS(SPEND!N:N,SPEND!$B:$B,$B71,SPEND!$C:$C,$C71,SPEND!$D:$D,$D71)*$B$2</f>
        <v>26.584873</v>
      </c>
      <c r="G71" s="16"/>
      <c r="H71" s="32">
        <f>SUMIFS(SPEND!O:O,SPEND!$B:$B,$B71,SPEND!$C:$C,$C71,SPEND!$D:$D,$D71)*$B$2</f>
        <v>25.556113</v>
      </c>
      <c r="I71" s="19">
        <f t="shared" si="267"/>
        <v>0.040254948</v>
      </c>
      <c r="J71" s="16"/>
      <c r="K71" s="16">
        <f t="shared" ref="K71:K75" si="283">sum(L71:N71)</f>
        <v>62</v>
      </c>
      <c r="L71" s="16">
        <f>SUMIFS(TR_AF_Ag!$F$16:$F105,TR_AF_Ag!$E$16:$E105,$E71,TR_AF_Ag!$C$16:$C105,L$1)</f>
        <v>22</v>
      </c>
      <c r="M71" s="16">
        <f>SUMIFS(TR_AF_Ag!$F$16:$F105,TR_AF_Ag!$E$16:$E105,$E71,TR_AF_Ag!$C$16:$C105,M$1)</f>
        <v>1</v>
      </c>
      <c r="N71" s="16">
        <f>SUMIFS(TR_AF_Ag!$F$16:$F105,TR_AF_Ag!$E$16:$E105,$E71,TR_AF_Ag!$C$16:$C105,N$1)</f>
        <v>39</v>
      </c>
      <c r="O71" s="16">
        <v>85.0</v>
      </c>
      <c r="P71" s="16">
        <v>24.0</v>
      </c>
      <c r="Q71" s="16">
        <v>4.0</v>
      </c>
      <c r="R71" s="16">
        <v>57.0</v>
      </c>
      <c r="S71" s="19">
        <f t="shared" si="268"/>
        <v>-0.2705882353</v>
      </c>
      <c r="T71" s="16"/>
      <c r="U71" s="16"/>
      <c r="V71" s="16"/>
      <c r="W71" s="18">
        <f t="shared" si="269"/>
        <v>0.4287882742</v>
      </c>
      <c r="X71" s="18">
        <f t="shared" si="270"/>
        <v>0.3006601529</v>
      </c>
      <c r="Y71" s="19">
        <f t="shared" si="271"/>
        <v>0.4261559771</v>
      </c>
      <c r="Z71" s="17">
        <f>SUMIFS(SPEND!I:I,SPEND!$B:$B,$B71,SPEND!$C:$C,$C71,SPEND!$D:$D,$D71)*$B$2</f>
        <v>27791.9514</v>
      </c>
      <c r="AA71" s="17">
        <f>SUMIFS(SPEND!J:J,SPEND!$B:$B,$B71,SPEND!$C:$C,$C71,SPEND!$D:$D,$D71)*$B$2</f>
        <v>30546.4563</v>
      </c>
      <c r="AB71" s="19">
        <f t="shared" si="272"/>
        <v>-0.09017428644</v>
      </c>
      <c r="AC71" s="17">
        <f>SUMIFS(SPEND!AD:AD,SPEND!$B:$B,$B71,SPEND!$C:$C,$C71,SPEND!$D:$D,$D71)*$B$2</f>
        <v>1211.3649</v>
      </c>
      <c r="AD71" s="17">
        <f>SUMIFS(SPEND!AE:AE,SPEND!$B:$B,$B71,SPEND!$C:$C,$C71,SPEND!$D:$D,$D71)*$B$2</f>
        <v>1678.5934</v>
      </c>
      <c r="AE71" s="19">
        <f t="shared" si="273"/>
        <v>-0.2783452503</v>
      </c>
      <c r="AF71" s="18">
        <f t="shared" si="274"/>
        <v>0.9565673391</v>
      </c>
      <c r="AG71" s="18">
        <f t="shared" si="275"/>
        <v>0.8366310235</v>
      </c>
      <c r="AH71" s="19">
        <f t="shared" si="276"/>
        <v>0.1433562852</v>
      </c>
      <c r="AI71" s="19">
        <f t="shared" si="277"/>
        <v>-0.2783452503</v>
      </c>
      <c r="AJ71" s="19">
        <f t="shared" ref="AJ71:AK71" si="278">iferror(AC71/Z71,"-")</f>
        <v>0.04358689617</v>
      </c>
      <c r="AK71" s="19">
        <f t="shared" si="278"/>
        <v>0.05495214841</v>
      </c>
      <c r="AL71" s="19">
        <f t="shared" si="279"/>
        <v>-0.20682089</v>
      </c>
      <c r="AM71" s="19">
        <f t="shared" ref="AM71:AN71" si="280">iferror(K71/AC71,"-")</f>
        <v>0.05118193535</v>
      </c>
      <c r="AN71" s="19">
        <f t="shared" si="280"/>
        <v>0.01310621143</v>
      </c>
      <c r="AO71" s="19">
        <f t="shared" si="281"/>
        <v>2.905166313</v>
      </c>
      <c r="AP71" s="16"/>
      <c r="AQ71" s="16"/>
    </row>
    <row r="72">
      <c r="A72" s="109" t="str">
        <f t="shared" si="282"/>
        <v>TR-AF-Agronetto-жатки_комбайны</v>
      </c>
      <c r="B72" s="41" t="s">
        <v>574</v>
      </c>
      <c r="C72" s="41" t="s">
        <v>576</v>
      </c>
      <c r="D72" s="41" t="s">
        <v>576</v>
      </c>
      <c r="E72" s="41" t="s">
        <v>576</v>
      </c>
      <c r="F72" s="32">
        <f>SUMIFS(SPEND!N:N,SPEND!$B:$B,$B72,SPEND!$C:$C,$C72,SPEND!$D:$D,$D72)*$B$2</f>
        <v>53.144027</v>
      </c>
      <c r="G72" s="16"/>
      <c r="H72" s="32">
        <f>SUMIFS(SPEND!O:O,SPEND!$B:$B,$B72,SPEND!$C:$C,$C72,SPEND!$D:$D,$D72)*$B$2</f>
        <v>52.183851</v>
      </c>
      <c r="I72" s="19">
        <f t="shared" si="267"/>
        <v>0.01839986857</v>
      </c>
      <c r="J72" s="16"/>
      <c r="K72" s="16">
        <f t="shared" si="283"/>
        <v>85</v>
      </c>
      <c r="L72" s="16">
        <f>SUMIFS(TR_AF_Ag!$F$16:$F105,TR_AF_Ag!$E$16:$E105,$E72,TR_AF_Ag!$C$16:$C105,L$1)</f>
        <v>24</v>
      </c>
      <c r="M72" s="16">
        <f>SUMIFS(TR_AF_Ag!$F$16:$F105,TR_AF_Ag!$E$16:$E105,$E72,TR_AF_Ag!$C$16:$C105,M$1)</f>
        <v>1</v>
      </c>
      <c r="N72" s="16">
        <f>SUMIFS(TR_AF_Ag!$F$16:$F105,TR_AF_Ag!$E$16:$E105,$E72,TR_AF_Ag!$C$16:$C105,N$1)</f>
        <v>60</v>
      </c>
      <c r="O72" s="16">
        <v>101.0</v>
      </c>
      <c r="P72" s="16">
        <v>32.0</v>
      </c>
      <c r="Q72" s="16">
        <v>0.0</v>
      </c>
      <c r="R72" s="16">
        <v>69.0</v>
      </c>
      <c r="S72" s="19">
        <f t="shared" si="268"/>
        <v>-0.1584158416</v>
      </c>
      <c r="T72" s="16"/>
      <c r="U72" s="16"/>
      <c r="V72" s="16"/>
      <c r="W72" s="18">
        <f t="shared" si="269"/>
        <v>0.6252238471</v>
      </c>
      <c r="X72" s="18">
        <f t="shared" si="270"/>
        <v>0.5166717921</v>
      </c>
      <c r="Y72" s="19">
        <f t="shared" si="271"/>
        <v>0.2100986674</v>
      </c>
      <c r="Z72" s="17">
        <f>SUMIFS(SPEND!I:I,SPEND!$B:$B,$B72,SPEND!$C:$C,$C72,SPEND!$D:$D,$D72)*$B$2</f>
        <v>64239.2036</v>
      </c>
      <c r="AA72" s="17">
        <f>SUMIFS(SPEND!J:J,SPEND!$B:$B,$B72,SPEND!$C:$C,$C72,SPEND!$D:$D,$D72)*$B$2</f>
        <v>71283.6377</v>
      </c>
      <c r="AB72" s="19">
        <f t="shared" si="272"/>
        <v>-0.09882259558</v>
      </c>
      <c r="AC72" s="17">
        <f>SUMIFS(SPEND!AD:AD,SPEND!$B:$B,$B72,SPEND!$C:$C,$C72,SPEND!$D:$D,$D72)*$B$2</f>
        <v>2192.1161</v>
      </c>
      <c r="AD72" s="17">
        <f>SUMIFS(SPEND!AE:AE,SPEND!$B:$B,$B72,SPEND!$C:$C,$C72,SPEND!$D:$D,$D72)*$B$2</f>
        <v>2204.9756</v>
      </c>
      <c r="AE72" s="19">
        <f t="shared" si="273"/>
        <v>-0.005832037325</v>
      </c>
      <c r="AF72" s="18">
        <f t="shared" si="274"/>
        <v>0.8272834036</v>
      </c>
      <c r="AG72" s="18">
        <f t="shared" si="275"/>
        <v>0.7320593152</v>
      </c>
      <c r="AH72" s="19">
        <f t="shared" si="276"/>
        <v>0.1300770121</v>
      </c>
      <c r="AI72" s="19">
        <f t="shared" si="277"/>
        <v>-0.005832037325</v>
      </c>
      <c r="AJ72" s="19">
        <f t="shared" ref="AJ72:AK72" si="284">iferror(AC72/Z72,"-")</f>
        <v>0.03412427267</v>
      </c>
      <c r="AK72" s="19">
        <f t="shared" si="284"/>
        <v>0.03093242252</v>
      </c>
      <c r="AL72" s="19">
        <f t="shared" si="279"/>
        <v>0.1031878494</v>
      </c>
      <c r="AM72" s="19">
        <f t="shared" ref="AM72:AN72" si="285">iferror(K72/AC72,"-")</f>
        <v>0.03877531852</v>
      </c>
      <c r="AN72" s="19">
        <f t="shared" si="285"/>
        <v>0.01088447419</v>
      </c>
      <c r="AO72" s="19">
        <f t="shared" si="281"/>
        <v>2.562442967</v>
      </c>
      <c r="AP72" s="16"/>
      <c r="AQ72" s="16"/>
    </row>
    <row r="73">
      <c r="A73" s="49" t="str">
        <f t="shared" si="282"/>
        <v>TR-AF-Agronetto-почвообрабатывающая</v>
      </c>
      <c r="B73" s="41" t="s">
        <v>574</v>
      </c>
      <c r="C73" s="41" t="s">
        <v>577</v>
      </c>
      <c r="D73" s="41" t="s">
        <v>577</v>
      </c>
      <c r="E73" s="41" t="s">
        <v>577</v>
      </c>
      <c r="F73" s="32">
        <f>SUMIFS(SPEND!N:N,SPEND!$B:$B,$B73,SPEND!$C:$C,$C73,SPEND!$D:$D,$D73)*$B$2</f>
        <v>79.977517</v>
      </c>
      <c r="G73" s="16"/>
      <c r="H73" s="32">
        <f>SUMIFS(SPEND!O:O,SPEND!$B:$B,$B73,SPEND!$C:$C,$C73,SPEND!$D:$D,$D73)*$B$2</f>
        <v>79.060206</v>
      </c>
      <c r="I73" s="19">
        <f t="shared" si="267"/>
        <v>0.01160268922</v>
      </c>
      <c r="J73" s="16"/>
      <c r="K73" s="16">
        <f t="shared" si="283"/>
        <v>45</v>
      </c>
      <c r="L73" s="16">
        <f>SUMIFS(TR_AF_Ag!$F$16:$F105,TR_AF_Ag!$E$16:$E105,$E73,TR_AF_Ag!$C$16:$C105,L$1)</f>
        <v>9</v>
      </c>
      <c r="M73" s="16">
        <f>SUMIFS(TR_AF_Ag!$F$16:$F105,TR_AF_Ag!$E$16:$E105,$E73,TR_AF_Ag!$C$16:$C105,M$1)</f>
        <v>2</v>
      </c>
      <c r="N73" s="16">
        <f>SUMIFS(TR_AF_Ag!$F$16:$F105,TR_AF_Ag!$E$16:$E105,$E73,TR_AF_Ag!$C$16:$C105,N$1)</f>
        <v>34</v>
      </c>
      <c r="O73" s="16">
        <v>30.0</v>
      </c>
      <c r="P73" s="16">
        <v>8.0</v>
      </c>
      <c r="Q73" s="16">
        <v>0.0</v>
      </c>
      <c r="R73" s="16">
        <v>22.0</v>
      </c>
      <c r="S73" s="19">
        <f t="shared" si="268"/>
        <v>0.5</v>
      </c>
      <c r="T73" s="16"/>
      <c r="U73" s="16"/>
      <c r="V73" s="16"/>
      <c r="W73" s="18">
        <f t="shared" si="269"/>
        <v>1.777278156</v>
      </c>
      <c r="X73" s="18">
        <f t="shared" si="270"/>
        <v>2.6353402</v>
      </c>
      <c r="Y73" s="19">
        <f t="shared" si="271"/>
        <v>-0.3255982072</v>
      </c>
      <c r="Z73" s="17">
        <f>SUMIFS(SPEND!I:I,SPEND!$B:$B,$B73,SPEND!$C:$C,$C73,SPEND!$D:$D,$D73)*$B$2</f>
        <v>89665.8643</v>
      </c>
      <c r="AA73" s="17">
        <f>SUMIFS(SPEND!J:J,SPEND!$B:$B,$B73,SPEND!$C:$C,$C73,SPEND!$D:$D,$D73)*$B$2</f>
        <v>120707.84</v>
      </c>
      <c r="AB73" s="19">
        <f t="shared" si="272"/>
        <v>-0.2571661932</v>
      </c>
      <c r="AC73" s="17">
        <f>SUMIFS(SPEND!AD:AD,SPEND!$B:$B,$B73,SPEND!$C:$C,$C73,SPEND!$D:$D,$D73)*$B$2</f>
        <v>2305.2797</v>
      </c>
      <c r="AD73" s="17">
        <f>SUMIFS(SPEND!AE:AE,SPEND!$B:$B,$B73,SPEND!$C:$C,$C73,SPEND!$D:$D,$D73)*$B$2</f>
        <v>2734.787</v>
      </c>
      <c r="AE73" s="19">
        <f t="shared" si="273"/>
        <v>-0.1570532915</v>
      </c>
      <c r="AF73" s="18">
        <f t="shared" si="274"/>
        <v>0.8919505502</v>
      </c>
      <c r="AG73" s="18">
        <f t="shared" si="275"/>
        <v>0.6549715909</v>
      </c>
      <c r="AH73" s="19">
        <f t="shared" si="276"/>
        <v>0.3618156308</v>
      </c>
      <c r="AI73" s="19">
        <f t="shared" si="277"/>
        <v>-0.1570532915</v>
      </c>
      <c r="AJ73" s="19">
        <f t="shared" ref="AJ73:AK73" si="286">iferror(AC73/Z73,"-")</f>
        <v>0.02570966909</v>
      </c>
      <c r="AK73" s="19">
        <f t="shared" si="286"/>
        <v>0.02265625</v>
      </c>
      <c r="AL73" s="19">
        <f t="shared" si="279"/>
        <v>0.1347716013</v>
      </c>
      <c r="AM73" s="19">
        <f t="shared" ref="AM73:AN73" si="287">iferror(K73/AC73,"-")</f>
        <v>0.01952040787</v>
      </c>
      <c r="AN73" s="19">
        <f t="shared" si="287"/>
        <v>0.003290932712</v>
      </c>
      <c r="AO73" s="19">
        <f t="shared" si="281"/>
        <v>4.931573075</v>
      </c>
      <c r="AP73" s="16"/>
      <c r="AQ73" s="16"/>
    </row>
    <row r="74">
      <c r="A74" s="109" t="str">
        <f t="shared" si="282"/>
        <v>TR-AF-Agronetto-тракторы</v>
      </c>
      <c r="B74" s="41" t="s">
        <v>574</v>
      </c>
      <c r="C74" s="41" t="s">
        <v>578</v>
      </c>
      <c r="D74" s="41" t="s">
        <v>578</v>
      </c>
      <c r="E74" s="41" t="s">
        <v>578</v>
      </c>
      <c r="F74" s="32">
        <f>SUMIFS(SPEND!N:N,SPEND!$B:$B,$B74,SPEND!$C:$C,$C74,SPEND!$D:$D,$D74)*$B$2</f>
        <v>53.255476</v>
      </c>
      <c r="G74" s="16"/>
      <c r="H74" s="32">
        <f>SUMIFS(SPEND!O:O,SPEND!$B:$B,$B74,SPEND!$C:$C,$C74,SPEND!$D:$D,$D74)*$B$2</f>
        <v>52.89541</v>
      </c>
      <c r="I74" s="19">
        <f t="shared" si="267"/>
        <v>0.00680713128</v>
      </c>
      <c r="J74" s="16"/>
      <c r="K74" s="16">
        <f t="shared" si="283"/>
        <v>115</v>
      </c>
      <c r="L74" s="16">
        <f>SUMIFS(TR_AF_Ag!$F$16:$F105,TR_AF_Ag!$E$16:$E105,$E74,TR_AF_Ag!$C$16:$C105,L$1)</f>
        <v>34</v>
      </c>
      <c r="M74" s="16">
        <f>SUMIFS(TR_AF_Ag!$F$16:$F105,TR_AF_Ag!$E$16:$E105,$E74,TR_AF_Ag!$C$16:$C105,M$1)</f>
        <v>5</v>
      </c>
      <c r="N74" s="16">
        <f>SUMIFS(TR_AF_Ag!$F$16:$F105,TR_AF_Ag!$E$16:$E105,$E74,TR_AF_Ag!$C$16:$C105,N$1)</f>
        <v>76</v>
      </c>
      <c r="O74" s="16">
        <v>140.0</v>
      </c>
      <c r="P74" s="16">
        <v>45.0</v>
      </c>
      <c r="Q74" s="16">
        <v>3.0</v>
      </c>
      <c r="R74" s="16">
        <v>92.0</v>
      </c>
      <c r="S74" s="19">
        <f t="shared" si="268"/>
        <v>-0.1785714286</v>
      </c>
      <c r="T74" s="16"/>
      <c r="U74" s="16"/>
      <c r="V74" s="16"/>
      <c r="W74" s="18">
        <f t="shared" si="269"/>
        <v>0.4630910957</v>
      </c>
      <c r="X74" s="18">
        <f t="shared" si="270"/>
        <v>0.3778243571</v>
      </c>
      <c r="Y74" s="19">
        <f t="shared" si="271"/>
        <v>0.2256782468</v>
      </c>
      <c r="Z74" s="17">
        <f>SUMIFS(SPEND!I:I,SPEND!$B:$B,$B74,SPEND!$C:$C,$C74,SPEND!$D:$D,$D74)*$B$2</f>
        <v>62111.385</v>
      </c>
      <c r="AA74" s="17">
        <f>SUMIFS(SPEND!J:J,SPEND!$B:$B,$B74,SPEND!$C:$C,$C74,SPEND!$D:$D,$D74)*$B$2</f>
        <v>96409.3861</v>
      </c>
      <c r="AB74" s="19">
        <f t="shared" si="272"/>
        <v>-0.3557537548</v>
      </c>
      <c r="AC74" s="17">
        <f>SUMIFS(SPEND!AD:AD,SPEND!$B:$B,$B74,SPEND!$C:$C,$C74,SPEND!$D:$D,$D74)*$B$2</f>
        <v>3034.842</v>
      </c>
      <c r="AD74" s="17">
        <f>SUMIFS(SPEND!AE:AE,SPEND!$B:$B,$B74,SPEND!$C:$C,$C74,SPEND!$D:$D,$D74)*$B$2</f>
        <v>4932.9042</v>
      </c>
      <c r="AE74" s="19">
        <f t="shared" si="273"/>
        <v>-0.3847758081</v>
      </c>
      <c r="AF74" s="18">
        <f t="shared" si="274"/>
        <v>0.8574189096</v>
      </c>
      <c r="AG74" s="18">
        <f t="shared" si="275"/>
        <v>0.5486541523</v>
      </c>
      <c r="AH74" s="19">
        <f t="shared" si="276"/>
        <v>0.5627675578</v>
      </c>
      <c r="AI74" s="19">
        <f t="shared" si="277"/>
        <v>-0.3847758081</v>
      </c>
      <c r="AJ74" s="19">
        <f t="shared" ref="AJ74:AK74" si="288">iferror(AC74/Z74,"-")</f>
        <v>0.04886128364</v>
      </c>
      <c r="AK74" s="19">
        <f t="shared" si="288"/>
        <v>0.05116622353</v>
      </c>
      <c r="AL74" s="19">
        <f t="shared" si="279"/>
        <v>-0.0450480753</v>
      </c>
      <c r="AM74" s="19">
        <f t="shared" ref="AM74:AN74" si="289">iferror(K74/AC74,"-")</f>
        <v>0.03789324123</v>
      </c>
      <c r="AN74" s="19">
        <f t="shared" si="289"/>
        <v>0.006892491446</v>
      </c>
      <c r="AO74" s="19">
        <f t="shared" si="281"/>
        <v>4.49775673</v>
      </c>
      <c r="AP74" s="16"/>
      <c r="AQ74" s="16"/>
    </row>
    <row r="75">
      <c r="A75" s="127" t="s">
        <v>149</v>
      </c>
      <c r="B75" s="34"/>
      <c r="C75" s="34"/>
      <c r="D75" s="34"/>
      <c r="E75" s="62" t="s">
        <v>579</v>
      </c>
      <c r="F75" s="37"/>
      <c r="G75" s="37"/>
      <c r="H75" s="37"/>
      <c r="I75" s="40"/>
      <c r="J75" s="37"/>
      <c r="K75" s="37">
        <f t="shared" si="283"/>
        <v>0</v>
      </c>
      <c r="L75" s="37">
        <f>SUMIFS(TR_AF_Ag!$F$16:$F105,TR_AF_Ag!$E$16:$E105,$E75,TR_AF_Ag!$C$16:$C105,L$1)</f>
        <v>0</v>
      </c>
      <c r="M75" s="37">
        <f>SUMIFS(TR_AF_Ag!$F$16:$F105,TR_AF_Ag!$E$16:$E105,$E75,TR_AF_Ag!$C$16:$C105,M$1)</f>
        <v>0</v>
      </c>
      <c r="N75" s="37">
        <f>SUMIFS(TR_AF_Ag!$F$16:$F105,TR_AF_Ag!$E$16:$E105,$E75,TR_AF_Ag!$C$16:$C105,N$1)</f>
        <v>0</v>
      </c>
      <c r="O75" s="37">
        <v>10.0</v>
      </c>
      <c r="P75" s="37">
        <v>6.0</v>
      </c>
      <c r="Q75" s="37">
        <v>0.0</v>
      </c>
      <c r="R75" s="37">
        <v>4.0</v>
      </c>
      <c r="S75" s="40"/>
      <c r="T75" s="37"/>
      <c r="U75" s="37"/>
      <c r="V75" s="37"/>
      <c r="W75" s="39"/>
      <c r="X75" s="39"/>
      <c r="Y75" s="40"/>
      <c r="Z75" s="38"/>
      <c r="AA75" s="38"/>
      <c r="AB75" s="40"/>
      <c r="AC75" s="38"/>
      <c r="AD75" s="38"/>
      <c r="AE75" s="40"/>
      <c r="AF75" s="39"/>
      <c r="AG75" s="39"/>
      <c r="AH75" s="40"/>
      <c r="AI75" s="40"/>
      <c r="AJ75" s="40"/>
      <c r="AK75" s="40"/>
      <c r="AL75" s="40"/>
      <c r="AM75" s="40"/>
      <c r="AN75" s="40"/>
      <c r="AO75" s="40"/>
      <c r="AP75" s="37"/>
      <c r="AQ75" s="37"/>
    </row>
    <row r="76">
      <c r="A76" s="280" t="s">
        <v>580</v>
      </c>
      <c r="B76" s="281"/>
      <c r="C76" s="281"/>
      <c r="D76" s="281"/>
      <c r="E76" s="282"/>
      <c r="F76" s="283">
        <f>sum(F77:F80)</f>
        <v>61.974217</v>
      </c>
      <c r="G76" s="282"/>
      <c r="H76" s="283">
        <f>sum(H77:H80)</f>
        <v>184.645274</v>
      </c>
      <c r="I76" s="284">
        <f t="shared" ref="I76:I80" si="295">IFERROR(F76/H76-1,"-")</f>
        <v>-0.6643606649</v>
      </c>
      <c r="J76" s="282"/>
      <c r="K76" s="282">
        <f t="shared" ref="K76:N76" si="290">SUM(K77:K82)</f>
        <v>327</v>
      </c>
      <c r="L76" s="282">
        <f t="shared" si="290"/>
        <v>9</v>
      </c>
      <c r="M76" s="282">
        <f t="shared" si="290"/>
        <v>219</v>
      </c>
      <c r="N76" s="282">
        <f t="shared" si="290"/>
        <v>99</v>
      </c>
      <c r="O76" s="282">
        <v>877.0</v>
      </c>
      <c r="P76" s="282">
        <v>21.0</v>
      </c>
      <c r="Q76" s="282">
        <v>518.0</v>
      </c>
      <c r="R76" s="282">
        <v>338.0</v>
      </c>
      <c r="S76" s="284">
        <f t="shared" ref="S76:S80" si="296">iferror(K76/O76-1,"-")</f>
        <v>-0.6271379704</v>
      </c>
      <c r="T76" s="282"/>
      <c r="U76" s="282"/>
      <c r="V76" s="282"/>
      <c r="W76" s="285">
        <f t="shared" ref="W76:W80" si="297">IFERROR(F76/K76,"-")</f>
        <v>0.1895235994</v>
      </c>
      <c r="X76" s="285">
        <f t="shared" ref="X76:X80" si="298">IFERROR(H76/O76,"-")</f>
        <v>0.2105419316</v>
      </c>
      <c r="Y76" s="284">
        <f t="shared" ref="Y76:Y80" si="299">IFERROR(W76/X76-1,"-")</f>
        <v>-0.09982967306</v>
      </c>
      <c r="Z76" s="286">
        <f t="shared" ref="Z76:AA76" si="291">sum(Z77:Z80)</f>
        <v>111775.6313</v>
      </c>
      <c r="AA76" s="286">
        <f t="shared" si="291"/>
        <v>328081.8516</v>
      </c>
      <c r="AB76" s="284">
        <f t="shared" ref="AB76:AB80" si="300">IFERROR(Z76/AA76-1,"-")</f>
        <v>-0.6593056557</v>
      </c>
      <c r="AC76" s="286">
        <f t="shared" ref="AC76:AD76" si="292">sum(AC77:AC80)</f>
        <v>9859.8073</v>
      </c>
      <c r="AD76" s="286">
        <f t="shared" si="292"/>
        <v>25134.3214</v>
      </c>
      <c r="AE76" s="284">
        <f t="shared" ref="AE76:AE80" si="301">IFERROR(AC76/AD76-1,"-")</f>
        <v>-0.6077153967</v>
      </c>
      <c r="AF76" s="285">
        <f t="shared" ref="AF76:AF81" si="302">iferror(F76/Z76*1000,"-")</f>
        <v>0.5544519524</v>
      </c>
      <c r="AG76" s="285">
        <f t="shared" ref="AG76:AG81" si="303">iferror(H76/AA76*1000,"-")</f>
        <v>0.5628024626</v>
      </c>
      <c r="AH76" s="284">
        <f t="shared" ref="AH76:AH80" si="304">IFERROR(AF76/AG76-1,"-")</f>
        <v>-0.01483737324</v>
      </c>
      <c r="AI76" s="284">
        <f t="shared" ref="AI76:AI80" si="305">IFERROR(AC76/AD76-1,"-")</f>
        <v>-0.6077153967</v>
      </c>
      <c r="AJ76" s="284">
        <f t="shared" ref="AJ76:AK76" si="293">iferror(AC76/Z76,"-")</f>
        <v>0.08821070555</v>
      </c>
      <c r="AK76" s="284">
        <f t="shared" si="293"/>
        <v>0.07660991084</v>
      </c>
      <c r="AL76" s="284">
        <f t="shared" ref="AL76:AL80" si="307">IFERROR(AJ76/AK76-1,"-")</f>
        <v>0.1514268138</v>
      </c>
      <c r="AM76" s="284">
        <f t="shared" ref="AM76:AN76" si="294">iferror(K76/AC76,"-")</f>
        <v>0.03316494837</v>
      </c>
      <c r="AN76" s="284">
        <f t="shared" si="294"/>
        <v>0.0003580761086</v>
      </c>
      <c r="AO76" s="284">
        <f t="shared" ref="AO76:AO80" si="309">IFERROR(AM76/AN76-1,"-")</f>
        <v>91.61983016</v>
      </c>
      <c r="AP76" s="287" t="s">
        <v>581</v>
      </c>
      <c r="AQ76" s="282"/>
    </row>
    <row r="77">
      <c r="A77" s="109" t="str">
        <f t="shared" ref="A77:A80" si="310">D77</f>
        <v>TR-Agriline-rem</v>
      </c>
      <c r="B77" s="41" t="s">
        <v>582</v>
      </c>
      <c r="C77" s="41" t="s">
        <v>266</v>
      </c>
      <c r="D77" s="41" t="s">
        <v>266</v>
      </c>
      <c r="E77" s="41" t="s">
        <v>266</v>
      </c>
      <c r="F77" s="32">
        <f>SUMIFS(SPEND!N:N,SPEND!$B:$B,$B77,SPEND!$C:$C,$C77,SPEND!$D:$D,$D77)*$B$2</f>
        <v>8.881628</v>
      </c>
      <c r="G77" s="16"/>
      <c r="H77" s="32">
        <f>SUMIFS(SPEND!O:O,SPEND!$B:$B,$B77,SPEND!$C:$C,$C77,SPEND!$D:$D,$D77)*$B$2</f>
        <v>26.267672</v>
      </c>
      <c r="I77" s="19">
        <f t="shared" si="295"/>
        <v>-0.6618798956</v>
      </c>
      <c r="J77" s="16"/>
      <c r="K77" s="16">
        <f t="shared" ref="K77:K82" si="311">sum(L77:N77)</f>
        <v>69</v>
      </c>
      <c r="L77" s="16">
        <f>SUMIFS(TR_Ag!$F$16:$F105,TR_Ag!$E$16:$E105,$E77,TR_Ag!$C$16:$C105,L$1)</f>
        <v>2</v>
      </c>
      <c r="M77" s="16">
        <f>SUMIFS(TR_Ag!$F$16:$F105,TR_Ag!$E$16:$E105,$E77,TR_Ag!$C$16:$C105,M$1)</f>
        <v>48</v>
      </c>
      <c r="N77" s="16">
        <f>SUMIFS(TR_Ag!$F$16:$F105,TR_Ag!$E$16:$E105,$E77,TR_Ag!$C$16:$C105,N$1)</f>
        <v>19</v>
      </c>
      <c r="O77" s="16">
        <v>172.0</v>
      </c>
      <c r="P77" s="16">
        <v>3.0</v>
      </c>
      <c r="Q77" s="16">
        <v>107.0</v>
      </c>
      <c r="R77" s="16">
        <v>62.0</v>
      </c>
      <c r="S77" s="19">
        <f t="shared" si="296"/>
        <v>-0.5988372093</v>
      </c>
      <c r="T77" s="16"/>
      <c r="U77" s="16"/>
      <c r="V77" s="16"/>
      <c r="W77" s="18">
        <f t="shared" si="297"/>
        <v>0.1287192464</v>
      </c>
      <c r="X77" s="18">
        <f t="shared" si="298"/>
        <v>0.1527190233</v>
      </c>
      <c r="Y77" s="19">
        <f t="shared" si="299"/>
        <v>-0.1571498846</v>
      </c>
      <c r="Z77" s="17">
        <f>SUMIFS(SPEND!I:I,SPEND!$B:$B,$B77,SPEND!$C:$C,$C77,SPEND!$D:$D,$D77)*$B$2</f>
        <v>13992.8506</v>
      </c>
      <c r="AA77" s="17">
        <f>SUMIFS(SPEND!J:J,SPEND!$B:$B,$B77,SPEND!$C:$C,$C77,SPEND!$D:$D,$D77)*$B$2</f>
        <v>44684.1906</v>
      </c>
      <c r="AB77" s="19">
        <f t="shared" si="300"/>
        <v>-0.6868500825</v>
      </c>
      <c r="AC77" s="17">
        <f>SUMIFS(SPEND!AD:AD,SPEND!$B:$B,$B77,SPEND!$C:$C,$C77,SPEND!$D:$D,$D77)*$B$2</f>
        <v>1893.7757</v>
      </c>
      <c r="AD77" s="17">
        <f>SUMIFS(SPEND!AE:AE,SPEND!$B:$B,$B77,SPEND!$C:$C,$C77,SPEND!$D:$D,$D77)*$B$2</f>
        <v>5277.5388</v>
      </c>
      <c r="AE77" s="19">
        <f t="shared" si="301"/>
        <v>-0.6411630929</v>
      </c>
      <c r="AF77" s="18">
        <f t="shared" si="302"/>
        <v>0.6347261365</v>
      </c>
      <c r="AG77" s="18">
        <f t="shared" si="303"/>
        <v>0.587851579</v>
      </c>
      <c r="AH77" s="19">
        <f t="shared" si="304"/>
        <v>0.07973876262</v>
      </c>
      <c r="AI77" s="19">
        <f t="shared" si="305"/>
        <v>-0.6411630929</v>
      </c>
      <c r="AJ77" s="19">
        <f t="shared" ref="AJ77:AK77" si="306">iferror(AC77/Z77,"-")</f>
        <v>0.1353388065</v>
      </c>
      <c r="AK77" s="19">
        <f t="shared" si="306"/>
        <v>0.118107517</v>
      </c>
      <c r="AL77" s="19">
        <f t="shared" si="307"/>
        <v>0.1458949437</v>
      </c>
      <c r="AM77" s="19">
        <f t="shared" ref="AM77:AN77" si="308">iferror(K77/AC77,"-")</f>
        <v>0.0364351491</v>
      </c>
      <c r="AN77" s="19">
        <f t="shared" si="308"/>
        <v>0.0003789645279</v>
      </c>
      <c r="AO77" s="19">
        <f t="shared" si="309"/>
        <v>95.14395654</v>
      </c>
      <c r="AP77" s="16"/>
      <c r="AQ77" s="16"/>
    </row>
    <row r="78">
      <c r="A78" s="109" t="str">
        <f t="shared" si="310"/>
        <v>TR-Agriline-трактор</v>
      </c>
      <c r="B78" s="41" t="s">
        <v>582</v>
      </c>
      <c r="C78" s="41" t="s">
        <v>583</v>
      </c>
      <c r="D78" s="41" t="s">
        <v>584</v>
      </c>
      <c r="E78" s="41" t="s">
        <v>584</v>
      </c>
      <c r="F78" s="32">
        <f>SUMIFS(SPEND!N:N,SPEND!$B:$B,$B78,SPEND!$C:$C,$C78,SPEND!$D:$D,$D78)*$B$2</f>
        <v>17.74611</v>
      </c>
      <c r="G78" s="16"/>
      <c r="H78" s="32">
        <f>SUMIFS(SPEND!O:O,SPEND!$B:$B,$B78,SPEND!$C:$C,$C78,SPEND!$D:$D,$D78)*$B$2</f>
        <v>52.766815</v>
      </c>
      <c r="I78" s="19">
        <f t="shared" si="295"/>
        <v>-0.6636880585</v>
      </c>
      <c r="J78" s="16"/>
      <c r="K78" s="16">
        <f t="shared" si="311"/>
        <v>121</v>
      </c>
      <c r="L78" s="16">
        <f>SUMIFS(TR_Ag!$F$16:$F105,TR_Ag!$E$16:$E105,$E78,TR_Ag!$C$16:$C105,L$1)</f>
        <v>2</v>
      </c>
      <c r="M78" s="16">
        <f>SUMIFS(TR_Ag!$F$16:$F105,TR_Ag!$E$16:$E105,$E78,TR_Ag!$C$16:$C105,M$1)</f>
        <v>84</v>
      </c>
      <c r="N78" s="16">
        <f>SUMIFS(TR_Ag!$F$16:$F105,TR_Ag!$E$16:$E105,$E78,TR_Ag!$C$16:$C105,N$1)</f>
        <v>35</v>
      </c>
      <c r="O78" s="16">
        <v>332.0</v>
      </c>
      <c r="P78" s="16">
        <v>5.0</v>
      </c>
      <c r="Q78" s="16">
        <v>205.0</v>
      </c>
      <c r="R78" s="16">
        <v>122.0</v>
      </c>
      <c r="S78" s="19">
        <f t="shared" si="296"/>
        <v>-0.6355421687</v>
      </c>
      <c r="T78" s="16"/>
      <c r="U78" s="16"/>
      <c r="V78" s="16"/>
      <c r="W78" s="18">
        <f t="shared" si="297"/>
        <v>0.1466620661</v>
      </c>
      <c r="X78" s="18">
        <f t="shared" si="298"/>
        <v>0.1589361898</v>
      </c>
      <c r="Y78" s="19">
        <f t="shared" si="299"/>
        <v>-0.07722673899</v>
      </c>
      <c r="Z78" s="17">
        <f>SUMIFS(SPEND!I:I,SPEND!$B:$B,$B78,SPEND!$C:$C,$C78,SPEND!$D:$D,$D78)*$B$2</f>
        <v>28601.2426</v>
      </c>
      <c r="AA78" s="17">
        <f>SUMIFS(SPEND!J:J,SPEND!$B:$B,$B78,SPEND!$C:$C,$C78,SPEND!$D:$D,$D78)*$B$2</f>
        <v>87725.7944</v>
      </c>
      <c r="AB78" s="19">
        <f t="shared" si="300"/>
        <v>-0.6739699789</v>
      </c>
      <c r="AC78" s="17">
        <f>SUMIFS(SPEND!AD:AD,SPEND!$B:$B,$B78,SPEND!$C:$C,$C78,SPEND!$D:$D,$D78)*$B$2</f>
        <v>4112.4681</v>
      </c>
      <c r="AD78" s="17">
        <f>SUMIFS(SPEND!AE:AE,SPEND!$B:$B,$B78,SPEND!$C:$C,$C78,SPEND!$D:$D,$D78)*$B$2</f>
        <v>11405.5192</v>
      </c>
      <c r="AE78" s="19">
        <f t="shared" si="301"/>
        <v>-0.6394317498</v>
      </c>
      <c r="AF78" s="18">
        <f t="shared" si="302"/>
        <v>0.6204663989</v>
      </c>
      <c r="AG78" s="18">
        <f t="shared" si="303"/>
        <v>0.6014971464</v>
      </c>
      <c r="AH78" s="19">
        <f t="shared" si="304"/>
        <v>0.03153672894</v>
      </c>
      <c r="AI78" s="19">
        <f t="shared" si="305"/>
        <v>-0.6394317498</v>
      </c>
      <c r="AJ78" s="19">
        <f t="shared" ref="AJ78:AK78" si="312">iferror(AC78/Z78,"-")</f>
        <v>0.1437863437</v>
      </c>
      <c r="AK78" s="19">
        <f t="shared" si="312"/>
        <v>0.1300132906</v>
      </c>
      <c r="AL78" s="19">
        <f t="shared" si="307"/>
        <v>0.1059357323</v>
      </c>
      <c r="AM78" s="19">
        <f t="shared" ref="AM78:AN78" si="313">iferror(K78/AC78,"-")</f>
        <v>0.02942272063</v>
      </c>
      <c r="AN78" s="19">
        <f t="shared" si="313"/>
        <v>0.0001753537007</v>
      </c>
      <c r="AO78" s="19">
        <f t="shared" si="309"/>
        <v>166.7907025</v>
      </c>
      <c r="AP78" s="16"/>
      <c r="AQ78" s="16"/>
    </row>
    <row r="79">
      <c r="A79" s="109" t="str">
        <f t="shared" si="310"/>
        <v>TR-Agriline-жатки</v>
      </c>
      <c r="B79" s="41" t="s">
        <v>582</v>
      </c>
      <c r="C79" s="41" t="s">
        <v>585</v>
      </c>
      <c r="D79" s="41" t="s">
        <v>586</v>
      </c>
      <c r="E79" s="41" t="s">
        <v>586</v>
      </c>
      <c r="F79" s="32">
        <f>SUMIFS(SPEND!N:N,SPEND!$B:$B,$B79,SPEND!$C:$C,$C79,SPEND!$D:$D,$D79)*$B$2</f>
        <v>17.600369</v>
      </c>
      <c r="G79" s="16"/>
      <c r="H79" s="32">
        <f>SUMIFS(SPEND!O:O,SPEND!$B:$B,$B79,SPEND!$C:$C,$C79,SPEND!$D:$D,$D79)*$B$2</f>
        <v>52.801107</v>
      </c>
      <c r="I79" s="19">
        <f t="shared" si="295"/>
        <v>-0.6666666667</v>
      </c>
      <c r="J79" s="16"/>
      <c r="K79" s="16">
        <f t="shared" si="311"/>
        <v>62</v>
      </c>
      <c r="L79" s="16">
        <f>SUMIFS(TR_Ag!$F$16:$F105,TR_Ag!$E$16:$E105,$E79,TR_Ag!$C$16:$C105,L$1)</f>
        <v>2</v>
      </c>
      <c r="M79" s="16">
        <f>SUMIFS(TR_Ag!$F$16:$F105,TR_Ag!$E$16:$E105,$E79,TR_Ag!$C$16:$C105,M$1)</f>
        <v>35</v>
      </c>
      <c r="N79" s="16">
        <f>SUMIFS(TR_Ag!$F$16:$F105,TR_Ag!$E$16:$E105,$E79,TR_Ag!$C$16:$C105,N$1)</f>
        <v>25</v>
      </c>
      <c r="O79" s="16">
        <v>105.0</v>
      </c>
      <c r="P79" s="16">
        <v>2.0</v>
      </c>
      <c r="Q79" s="16">
        <v>53.0</v>
      </c>
      <c r="R79" s="16">
        <v>50.0</v>
      </c>
      <c r="S79" s="19">
        <f t="shared" si="296"/>
        <v>-0.4095238095</v>
      </c>
      <c r="T79" s="16"/>
      <c r="U79" s="16"/>
      <c r="V79" s="16"/>
      <c r="W79" s="18">
        <f t="shared" si="297"/>
        <v>0.2838769194</v>
      </c>
      <c r="X79" s="18">
        <f t="shared" si="298"/>
        <v>0.5028676857</v>
      </c>
      <c r="Y79" s="19">
        <f t="shared" si="299"/>
        <v>-0.435483871</v>
      </c>
      <c r="Z79" s="17">
        <f>SUMIFS(SPEND!I:I,SPEND!$B:$B,$B79,SPEND!$C:$C,$C79,SPEND!$D:$D,$D79)*$B$2</f>
        <v>42288.0371</v>
      </c>
      <c r="AA79" s="17">
        <f>SUMIFS(SPEND!J:J,SPEND!$B:$B,$B79,SPEND!$C:$C,$C79,SPEND!$D:$D,$D79)*$B$2</f>
        <v>112211.1397</v>
      </c>
      <c r="AB79" s="19">
        <f t="shared" si="300"/>
        <v>-0.62313869</v>
      </c>
      <c r="AC79" s="17">
        <f>SUMIFS(SPEND!AD:AD,SPEND!$B:$B,$B79,SPEND!$C:$C,$C79,SPEND!$D:$D,$D79)*$B$2</f>
        <v>1693.1675</v>
      </c>
      <c r="AD79" s="17">
        <f>SUMIFS(SPEND!AE:AE,SPEND!$B:$B,$B79,SPEND!$C:$C,$C79,SPEND!$D:$D,$D79)*$B$2</f>
        <v>3512.3581</v>
      </c>
      <c r="AE79" s="19">
        <f t="shared" si="301"/>
        <v>-0.5179399561</v>
      </c>
      <c r="AF79" s="18">
        <f t="shared" si="302"/>
        <v>0.41620208</v>
      </c>
      <c r="AG79" s="18">
        <f t="shared" si="303"/>
        <v>0.4705513832</v>
      </c>
      <c r="AH79" s="19">
        <f t="shared" si="304"/>
        <v>-0.1155013144</v>
      </c>
      <c r="AI79" s="19">
        <f t="shared" si="305"/>
        <v>-0.5179399561</v>
      </c>
      <c r="AJ79" s="19">
        <f t="shared" ref="AJ79:AK79" si="314">iferror(AC79/Z79,"-")</f>
        <v>0.04003892392</v>
      </c>
      <c r="AK79" s="19">
        <f t="shared" si="314"/>
        <v>0.03130133166</v>
      </c>
      <c r="AL79" s="19">
        <f t="shared" si="307"/>
        <v>0.2791444258</v>
      </c>
      <c r="AM79" s="19">
        <f t="shared" ref="AM79:AN79" si="315">iferror(K79/AC79,"-")</f>
        <v>0.03661775932</v>
      </c>
      <c r="AN79" s="19">
        <f t="shared" si="315"/>
        <v>0.0005694180215</v>
      </c>
      <c r="AO79" s="19">
        <f t="shared" si="309"/>
        <v>63.30734177</v>
      </c>
      <c r="AP79" s="16"/>
      <c r="AQ79" s="16"/>
    </row>
    <row r="80">
      <c r="A80" s="109" t="str">
        <f t="shared" si="310"/>
        <v>TR-Agriline-почвообрабатывающая</v>
      </c>
      <c r="B80" s="41" t="s">
        <v>582</v>
      </c>
      <c r="C80" s="41" t="s">
        <v>587</v>
      </c>
      <c r="D80" s="41" t="s">
        <v>587</v>
      </c>
      <c r="E80" s="41" t="s">
        <v>587</v>
      </c>
      <c r="F80" s="32">
        <f>SUMIFS(SPEND!N:N,SPEND!$B:$B,$B80,SPEND!$C:$C,$C80,SPEND!$D:$D,$D80)*$B$2</f>
        <v>17.74611</v>
      </c>
      <c r="G80" s="16"/>
      <c r="H80" s="32">
        <f>SUMIFS(SPEND!O:O,SPEND!$B:$B,$B80,SPEND!$C:$C,$C80,SPEND!$D:$D,$D80)*$B$2</f>
        <v>52.80968</v>
      </c>
      <c r="I80" s="19">
        <f t="shared" si="295"/>
        <v>-0.663961039</v>
      </c>
      <c r="J80" s="16"/>
      <c r="K80" s="16">
        <f t="shared" si="311"/>
        <v>74</v>
      </c>
      <c r="L80" s="16">
        <f>SUMIFS(TR_Ag!$F$16:$F105,TR_Ag!$E$16:$E105,$E80,TR_Ag!$C$16:$C105,L$1)</f>
        <v>3</v>
      </c>
      <c r="M80" s="16">
        <f>SUMIFS(TR_Ag!$F$16:$F105,TR_Ag!$E$16:$E105,$E80,TR_Ag!$C$16:$C105,M$1)</f>
        <v>51</v>
      </c>
      <c r="N80" s="16">
        <f>SUMIFS(TR_Ag!$F$16:$F105,TR_Ag!$E$16:$E105,$E80,TR_Ag!$C$16:$C105,N$1)</f>
        <v>20</v>
      </c>
      <c r="O80" s="16">
        <v>255.0</v>
      </c>
      <c r="P80" s="16">
        <v>11.0</v>
      </c>
      <c r="Q80" s="16">
        <v>147.0</v>
      </c>
      <c r="R80" s="16">
        <v>97.0</v>
      </c>
      <c r="S80" s="19">
        <f t="shared" si="296"/>
        <v>-0.7098039216</v>
      </c>
      <c r="T80" s="16"/>
      <c r="U80" s="16"/>
      <c r="V80" s="16"/>
      <c r="W80" s="18">
        <f t="shared" si="297"/>
        <v>0.2398122973</v>
      </c>
      <c r="X80" s="18">
        <f t="shared" si="298"/>
        <v>0.2070967843</v>
      </c>
      <c r="Y80" s="19">
        <f t="shared" si="299"/>
        <v>0.1579720955</v>
      </c>
      <c r="Z80" s="17">
        <f>SUMIFS(SPEND!I:I,SPEND!$B:$B,$B80,SPEND!$C:$C,$C80,SPEND!$D:$D,$D80)*$B$2</f>
        <v>26893.501</v>
      </c>
      <c r="AA80" s="17">
        <f>SUMIFS(SPEND!J:J,SPEND!$B:$B,$B80,SPEND!$C:$C,$C80,SPEND!$D:$D,$D80)*$B$2</f>
        <v>83460.7269</v>
      </c>
      <c r="AB80" s="19">
        <f t="shared" si="300"/>
        <v>-0.6777705874</v>
      </c>
      <c r="AC80" s="17">
        <f>SUMIFS(SPEND!AD:AD,SPEND!$B:$B,$B80,SPEND!$C:$C,$C80,SPEND!$D:$D,$D80)*$B$2</f>
        <v>2160.396</v>
      </c>
      <c r="AD80" s="17">
        <f>SUMIFS(SPEND!AE:AE,SPEND!$B:$B,$B80,SPEND!$C:$C,$C80,SPEND!$D:$D,$D80)*$B$2</f>
        <v>4938.9053</v>
      </c>
      <c r="AE80" s="19">
        <f t="shared" si="301"/>
        <v>-0.5625759417</v>
      </c>
      <c r="AF80" s="18">
        <f t="shared" si="302"/>
        <v>0.6598661141</v>
      </c>
      <c r="AG80" s="18">
        <f t="shared" si="303"/>
        <v>0.6327488624</v>
      </c>
      <c r="AH80" s="19">
        <f t="shared" si="304"/>
        <v>0.04285626312</v>
      </c>
      <c r="AI80" s="19">
        <f t="shared" si="305"/>
        <v>-0.5625759417</v>
      </c>
      <c r="AJ80" s="19">
        <f t="shared" ref="AJ80:AK80" si="316">iferror(AC80/Z80,"-")</f>
        <v>0.08033152694</v>
      </c>
      <c r="AK80" s="19">
        <f t="shared" si="316"/>
        <v>0.05917639929</v>
      </c>
      <c r="AL80" s="19">
        <f t="shared" si="307"/>
        <v>0.3574926474</v>
      </c>
      <c r="AM80" s="19">
        <f t="shared" ref="AM80:AN80" si="317">iferror(K80/AC80,"-")</f>
        <v>0.03425297955</v>
      </c>
      <c r="AN80" s="19">
        <f t="shared" si="317"/>
        <v>0.0006074220536</v>
      </c>
      <c r="AO80" s="19">
        <f t="shared" si="309"/>
        <v>55.39074074</v>
      </c>
      <c r="AP80" s="16"/>
      <c r="AQ80" s="16"/>
    </row>
    <row r="81">
      <c r="A81" s="127" t="s">
        <v>149</v>
      </c>
      <c r="B81" s="34"/>
      <c r="C81" s="34"/>
      <c r="D81" s="34"/>
      <c r="E81" s="62" t="s">
        <v>588</v>
      </c>
      <c r="F81" s="37"/>
      <c r="G81" s="37"/>
      <c r="H81" s="37"/>
      <c r="I81" s="40"/>
      <c r="J81" s="37"/>
      <c r="K81" s="37">
        <f t="shared" si="311"/>
        <v>1</v>
      </c>
      <c r="L81" s="37">
        <f>SUMIFS(TR_Ag!$F$16:$F105,TR_Ag!$E$16:$E105,$E81,TR_Ag!$C$16:$C105,L$1)</f>
        <v>0</v>
      </c>
      <c r="M81" s="37">
        <f>SUMIFS(TR_Ag!$F$16:$F105,TR_Ag!$E$16:$E105,$E81,TR_Ag!$C$16:$C105,M$1)</f>
        <v>1</v>
      </c>
      <c r="N81" s="37">
        <f>SUMIFS(TR_Ag!$F$16:$F105,TR_Ag!$E$16:$E105,$E81,TR_Ag!$C$16:$C105,N$1)</f>
        <v>0</v>
      </c>
      <c r="O81" s="37">
        <v>12.0</v>
      </c>
      <c r="P81" s="37">
        <v>0.0</v>
      </c>
      <c r="Q81" s="37">
        <v>5.0</v>
      </c>
      <c r="R81" s="37">
        <v>7.0</v>
      </c>
      <c r="S81" s="40"/>
      <c r="T81" s="37"/>
      <c r="U81" s="37"/>
      <c r="V81" s="37"/>
      <c r="W81" s="39"/>
      <c r="X81" s="39"/>
      <c r="Y81" s="40"/>
      <c r="Z81" s="38"/>
      <c r="AA81" s="38"/>
      <c r="AB81" s="40"/>
      <c r="AC81" s="38"/>
      <c r="AD81" s="38"/>
      <c r="AE81" s="40"/>
      <c r="AF81" s="39" t="str">
        <f t="shared" si="302"/>
        <v>-</v>
      </c>
      <c r="AG81" s="39" t="str">
        <f t="shared" si="303"/>
        <v>-</v>
      </c>
      <c r="AH81" s="40"/>
      <c r="AI81" s="40"/>
      <c r="AJ81" s="40" t="str">
        <f t="shared" ref="AJ81:AK81" si="318">iferror(AC81/Z81,"-")</f>
        <v>-</v>
      </c>
      <c r="AK81" s="40" t="str">
        <f t="shared" si="318"/>
        <v>-</v>
      </c>
      <c r="AL81" s="40"/>
      <c r="AM81" s="40" t="str">
        <f t="shared" ref="AM81:AN81" si="319">iferror(K81/AC81,"-")</f>
        <v>-</v>
      </c>
      <c r="AN81" s="40" t="str">
        <f t="shared" si="319"/>
        <v>-</v>
      </c>
      <c r="AO81" s="40"/>
      <c r="AP81" s="37"/>
      <c r="AQ81" s="37"/>
    </row>
    <row r="82">
      <c r="A82" s="127" t="s">
        <v>30</v>
      </c>
      <c r="B82" s="34"/>
      <c r="C82" s="34"/>
      <c r="D82" s="34"/>
      <c r="E82" s="62" t="s">
        <v>589</v>
      </c>
      <c r="F82" s="37"/>
      <c r="G82" s="37"/>
      <c r="H82" s="37"/>
      <c r="I82" s="40"/>
      <c r="J82" s="37"/>
      <c r="K82" s="37">
        <f t="shared" si="311"/>
        <v>0</v>
      </c>
      <c r="L82" s="37">
        <f>SUMIFS(TR_Ag!$F$16:$F105,TR_Ag!$E$16:$E105,$E82,TR_Ag!$C$16:$C105,L$1)</f>
        <v>0</v>
      </c>
      <c r="M82" s="37">
        <f>SUMIFS(TR_Ag!$F$16:$F105,TR_Ag!$E$16:$E105,$E82,TR_Ag!$C$16:$C105,M$1)</f>
        <v>0</v>
      </c>
      <c r="N82" s="37">
        <f>SUMIFS(TR_Ag!$F$16:$F105,TR_Ag!$E$16:$E105,$E82,TR_Ag!$C$16:$C105,N$1)</f>
        <v>0</v>
      </c>
      <c r="O82" s="37">
        <v>1.0</v>
      </c>
      <c r="P82" s="37">
        <v>0.0</v>
      </c>
      <c r="Q82" s="37">
        <v>1.0</v>
      </c>
      <c r="R82" s="37">
        <v>0.0</v>
      </c>
      <c r="S82" s="40"/>
      <c r="T82" s="37"/>
      <c r="U82" s="37"/>
      <c r="V82" s="37"/>
      <c r="W82" s="39"/>
      <c r="X82" s="39"/>
      <c r="Y82" s="40"/>
      <c r="Z82" s="38"/>
      <c r="AA82" s="38"/>
      <c r="AB82" s="40"/>
      <c r="AC82" s="38"/>
      <c r="AD82" s="38"/>
      <c r="AE82" s="40"/>
      <c r="AF82" s="39"/>
      <c r="AG82" s="39"/>
      <c r="AH82" s="40"/>
      <c r="AI82" s="40"/>
      <c r="AJ82" s="40"/>
      <c r="AK82" s="40"/>
      <c r="AL82" s="40"/>
      <c r="AM82" s="40"/>
      <c r="AN82" s="40"/>
      <c r="AO82" s="40"/>
      <c r="AP82" s="37"/>
      <c r="AQ82" s="37"/>
    </row>
    <row r="83">
      <c r="A83" s="112"/>
      <c r="B83" s="41"/>
      <c r="C83" s="41"/>
      <c r="D83" s="41"/>
      <c r="E83" s="44"/>
      <c r="F83" s="16"/>
      <c r="G83" s="16"/>
      <c r="H83" s="16"/>
      <c r="I83" s="19"/>
      <c r="J83" s="16"/>
      <c r="K83" s="19"/>
      <c r="L83" s="19"/>
      <c r="M83" s="16"/>
      <c r="N83" s="16"/>
      <c r="O83" s="16"/>
      <c r="P83" s="16"/>
      <c r="Q83" s="16"/>
      <c r="R83" s="16"/>
      <c r="S83" s="19"/>
      <c r="T83" s="16"/>
      <c r="U83" s="16"/>
      <c r="V83" s="16"/>
      <c r="W83" s="18"/>
      <c r="X83" s="18"/>
      <c r="Y83" s="19"/>
      <c r="Z83" s="17"/>
      <c r="AA83" s="17"/>
      <c r="AB83" s="19"/>
      <c r="AC83" s="17"/>
      <c r="AD83" s="17"/>
      <c r="AE83" s="19"/>
      <c r="AF83" s="18"/>
      <c r="AG83" s="18"/>
      <c r="AH83" s="19"/>
      <c r="AI83" s="19"/>
      <c r="AJ83" s="19"/>
      <c r="AK83" s="19"/>
      <c r="AL83" s="19"/>
      <c r="AM83" s="19"/>
      <c r="AN83" s="19"/>
      <c r="AO83" s="19"/>
      <c r="AP83" s="16"/>
      <c r="AQ83" s="16"/>
    </row>
    <row r="84">
      <c r="A84" s="271" t="s">
        <v>590</v>
      </c>
      <c r="B84" s="257" t="s">
        <v>18</v>
      </c>
      <c r="C84" s="258"/>
      <c r="D84" s="258"/>
      <c r="E84" s="259"/>
      <c r="F84" s="260">
        <f>SUM(F85:F93)</f>
        <v>798.369198</v>
      </c>
      <c r="G84" s="260">
        <f>'Итог'!F88</f>
        <v>798.369198</v>
      </c>
      <c r="H84" s="260">
        <f>SUM(H85:H93)</f>
        <v>795.83159</v>
      </c>
      <c r="I84" s="261">
        <f t="shared" ref="I84:I93" si="325">IFERROR(F84/H84-1,"-")</f>
        <v>0.003188624367</v>
      </c>
      <c r="J84" s="262">
        <f>'Итог'!I88-K98-K97</f>
        <v>1491</v>
      </c>
      <c r="K84" s="259">
        <f t="shared" ref="K84:N84" si="320">SUM(K85:K96)</f>
        <v>1501</v>
      </c>
      <c r="L84" s="259">
        <f t="shared" si="320"/>
        <v>27</v>
      </c>
      <c r="M84" s="259">
        <f t="shared" si="320"/>
        <v>1387</v>
      </c>
      <c r="N84" s="259">
        <f t="shared" si="320"/>
        <v>87</v>
      </c>
      <c r="O84" s="259">
        <v>1202.0</v>
      </c>
      <c r="P84" s="259">
        <v>17.0</v>
      </c>
      <c r="Q84" s="259">
        <v>1107.0</v>
      </c>
      <c r="R84" s="259">
        <v>78.0</v>
      </c>
      <c r="S84" s="261">
        <f t="shared" ref="S84:S93" si="326">iferror(K84/O84-1,"-")</f>
        <v>0.2487520799</v>
      </c>
      <c r="T84" s="259"/>
      <c r="U84" s="259"/>
      <c r="V84" s="259"/>
      <c r="W84" s="263">
        <f t="shared" ref="W84:W93" si="327">IFERROR(F84/K84,"-")</f>
        <v>0.5318915376</v>
      </c>
      <c r="X84" s="263">
        <f t="shared" ref="X84:X93" si="328">IFERROR(H84/O84,"-")</f>
        <v>0.6620895092</v>
      </c>
      <c r="Y84" s="261">
        <f t="shared" ref="Y84:Y93" si="329">IFERROR(W84/X84-1,"-")</f>
        <v>-0.1966470843</v>
      </c>
      <c r="Z84" s="264">
        <f t="shared" ref="Z84:AA84" si="321">SUM(Z85:Z93)</f>
        <v>765237.1249</v>
      </c>
      <c r="AA84" s="264">
        <f t="shared" si="321"/>
        <v>841267.6327</v>
      </c>
      <c r="AB84" s="261">
        <f t="shared" ref="AB84:AB93" si="330">IFERROR(Z84/AA84-1,"-")</f>
        <v>-0.09037612389</v>
      </c>
      <c r="AC84" s="264">
        <f t="shared" ref="AC84:AD84" si="322">SUM(AC85:AC93)</f>
        <v>99481.092</v>
      </c>
      <c r="AD84" s="264">
        <f t="shared" si="322"/>
        <v>86108.9266</v>
      </c>
      <c r="AE84" s="261">
        <f t="shared" ref="AE84:AE93" si="331">IFERROR(AC84/AD84-1,"-")</f>
        <v>0.1552936023</v>
      </c>
      <c r="AF84" s="263">
        <f t="shared" ref="AF84:AF93" si="332">iferror(F84/Z84*1000,"-")</f>
        <v>1.043296479</v>
      </c>
      <c r="AG84" s="263">
        <f t="shared" ref="AG84:AG93" si="333">iferror(H84/AA84*1000,"-")</f>
        <v>0.9459909773</v>
      </c>
      <c r="AH84" s="261">
        <f t="shared" ref="AH84:AH93" si="334">IFERROR(AF84/AG84-1,"-")</f>
        <v>0.1028609195</v>
      </c>
      <c r="AI84" s="261">
        <f t="shared" ref="AI84:AI93" si="335">IFERROR(AC84/AD84-1,"-")</f>
        <v>0.1552936023</v>
      </c>
      <c r="AJ84" s="261">
        <f t="shared" ref="AJ84:AK84" si="323">iferror(AC84/Z84,"-")</f>
        <v>0.1300003473</v>
      </c>
      <c r="AK84" s="261">
        <f t="shared" si="323"/>
        <v>0.1023561626</v>
      </c>
      <c r="AL84" s="261">
        <f t="shared" ref="AL84:AL93" si="337">IFERROR(AJ84/AK84-1,"-")</f>
        <v>0.2700783616</v>
      </c>
      <c r="AM84" s="261">
        <f t="shared" ref="AM84:AN84" si="324">iferror(K84/AC84,"-")</f>
        <v>0.01508829437</v>
      </c>
      <c r="AN84" s="261">
        <f t="shared" si="324"/>
        <v>0.0003135563416</v>
      </c>
      <c r="AO84" s="261">
        <f t="shared" ref="AO84:AO93" si="339">IFERROR(AM84/AN84-1,"-")</f>
        <v>47.11988267</v>
      </c>
      <c r="AP84" s="265" t="s">
        <v>591</v>
      </c>
      <c r="AQ84" s="259"/>
    </row>
    <row r="85">
      <c r="A85" s="272" t="str">
        <f t="shared" ref="A85:A93" si="340">D85</f>
        <v>UA-Agriline-rem</v>
      </c>
      <c r="B85" s="41" t="s">
        <v>592</v>
      </c>
      <c r="C85" s="41" t="s">
        <v>593</v>
      </c>
      <c r="D85" s="41" t="s">
        <v>593</v>
      </c>
      <c r="E85" s="41" t="s">
        <v>593</v>
      </c>
      <c r="F85" s="32">
        <f>SUMIFS(SPEND!N:N,SPEND!$B:$B,$B85,SPEND!$C:$C,$C85,SPEND!$D:$D,$D85)*$B$2</f>
        <v>53.246903</v>
      </c>
      <c r="G85" s="16"/>
      <c r="H85" s="32">
        <f>SUMIFS(SPEND!O:O,SPEND!$B:$B,$B85,SPEND!$C:$C,$C85,SPEND!$D:$D,$D85)*$B$2</f>
        <v>52.921129</v>
      </c>
      <c r="I85" s="19">
        <f t="shared" si="325"/>
        <v>0.006155839948</v>
      </c>
      <c r="J85" s="16"/>
      <c r="K85" s="16">
        <f t="shared" ref="K85:K98" si="341">sum(L85:N85)</f>
        <v>175</v>
      </c>
      <c r="L85" s="16">
        <f>SUMIFS(UA_Ag!$F$16:$F105,UA_Ag!$E$16:$E105,$E85,UA_Ag!$C$16:$C105,L$1)</f>
        <v>2</v>
      </c>
      <c r="M85" s="16">
        <f>SUMIFS(UA_Ag!$F$16:$F105,UA_Ag!$E$16:$E105,$E85,UA_Ag!$C$16:$C105,M$1)</f>
        <v>158</v>
      </c>
      <c r="N85" s="16">
        <f>SUMIFS(UA_Ag!$F$16:$F105,UA_Ag!$E$16:$E105,$E85,UA_Ag!$C$16:$C105,N$1)</f>
        <v>15</v>
      </c>
      <c r="O85" s="16">
        <v>122.0</v>
      </c>
      <c r="P85" s="16">
        <v>3.0</v>
      </c>
      <c r="Q85" s="16">
        <v>107.0</v>
      </c>
      <c r="R85" s="16">
        <v>12.0</v>
      </c>
      <c r="S85" s="19">
        <f t="shared" si="326"/>
        <v>0.4344262295</v>
      </c>
      <c r="T85" s="16"/>
      <c r="U85" s="16"/>
      <c r="V85" s="16"/>
      <c r="W85" s="18">
        <f t="shared" si="327"/>
        <v>0.3042680171</v>
      </c>
      <c r="X85" s="18">
        <f t="shared" si="328"/>
        <v>0.4337797459</v>
      </c>
      <c r="Y85" s="19">
        <f t="shared" si="329"/>
        <v>-0.298565643</v>
      </c>
      <c r="Z85" s="17">
        <f>SUMIFS(SPEND!I:I,SPEND!$B:$B,$B85,SPEND!$C:$C,$C85,SPEND!$D:$D,$D85)*$B$2</f>
        <v>37410.8574</v>
      </c>
      <c r="AA85" s="17">
        <f>SUMIFS(SPEND!J:J,SPEND!$B:$B,$B85,SPEND!$C:$C,$C85,SPEND!$D:$D,$D85)*$B$2</f>
        <v>40065.9155</v>
      </c>
      <c r="AB85" s="19">
        <f t="shared" si="330"/>
        <v>-0.06626725152</v>
      </c>
      <c r="AC85" s="17">
        <f>SUMIFS(SPEND!AD:AD,SPEND!$B:$B,$B85,SPEND!$C:$C,$C85,SPEND!$D:$D,$D85)*$B$2</f>
        <v>7892.3038</v>
      </c>
      <c r="AD85" s="17">
        <f>SUMIFS(SPEND!AE:AE,SPEND!$B:$B,$B85,SPEND!$C:$C,$C85,SPEND!$D:$D,$D85)*$B$2</f>
        <v>7816.8614</v>
      </c>
      <c r="AE85" s="19">
        <f t="shared" si="331"/>
        <v>0.009651239307</v>
      </c>
      <c r="AF85" s="18">
        <f t="shared" si="332"/>
        <v>1.423300793</v>
      </c>
      <c r="AG85" s="18">
        <f t="shared" si="333"/>
        <v>1.32085161</v>
      </c>
      <c r="AH85" s="19">
        <f t="shared" si="334"/>
        <v>0.07756297676</v>
      </c>
      <c r="AI85" s="19">
        <f t="shared" si="335"/>
        <v>0.009651239307</v>
      </c>
      <c r="AJ85" s="19">
        <f t="shared" ref="AJ85:AK85" si="336">iferror(AC85/Z85,"-")</f>
        <v>0.2109629222</v>
      </c>
      <c r="AK85" s="19">
        <f t="shared" si="336"/>
        <v>0.1951000321</v>
      </c>
      <c r="AL85" s="19">
        <f t="shared" si="337"/>
        <v>0.08130644551</v>
      </c>
      <c r="AM85" s="19">
        <f t="shared" ref="AM85:AN85" si="338">iferror(K85/AC85,"-")</f>
        <v>0.02217350021</v>
      </c>
      <c r="AN85" s="19">
        <f t="shared" si="338"/>
        <v>0.0002558571654</v>
      </c>
      <c r="AO85" s="19">
        <f t="shared" si="339"/>
        <v>85.66358896</v>
      </c>
      <c r="AP85" s="46" t="s">
        <v>594</v>
      </c>
      <c r="AQ85" s="16"/>
    </row>
    <row r="86">
      <c r="A86" s="272" t="str">
        <f t="shared" si="340"/>
        <v>UA-Agriline-для_заготовки_сена</v>
      </c>
      <c r="B86" s="41" t="s">
        <v>592</v>
      </c>
      <c r="C86" s="41" t="s">
        <v>595</v>
      </c>
      <c r="D86" s="41" t="s">
        <v>596</v>
      </c>
      <c r="E86" s="41" t="s">
        <v>596</v>
      </c>
      <c r="F86" s="32">
        <f>SUMIFS(SPEND!N:N,SPEND!$B:$B,$B86,SPEND!$C:$C,$C86,SPEND!$D:$D,$D86)*$B$2</f>
        <v>106.47666</v>
      </c>
      <c r="G86" s="16"/>
      <c r="H86" s="32">
        <f>SUMIFS(SPEND!O:O,SPEND!$B:$B,$B86,SPEND!$C:$C,$C86,SPEND!$D:$D,$D86)*$B$2</f>
        <v>106.073729</v>
      </c>
      <c r="I86" s="19">
        <f t="shared" si="325"/>
        <v>0.003798593712</v>
      </c>
      <c r="J86" s="16"/>
      <c r="K86" s="16">
        <f t="shared" si="341"/>
        <v>181</v>
      </c>
      <c r="L86" s="16">
        <f>SUMIFS(UA_Ag!$F$16:$F105,UA_Ag!$E$16:$E105,$E86,UA_Ag!$C$16:$C105,L$1)</f>
        <v>7</v>
      </c>
      <c r="M86" s="16">
        <f>SUMIFS(UA_Ag!$F$16:$F105,UA_Ag!$E$16:$E105,$E86,UA_Ag!$C$16:$C105,M$1)</f>
        <v>168</v>
      </c>
      <c r="N86" s="16">
        <f>SUMIFS(UA_Ag!$F$16:$F105,UA_Ag!$E$16:$E105,$E86,UA_Ag!$C$16:$C105,N$1)</f>
        <v>6</v>
      </c>
      <c r="O86" s="16">
        <v>171.0</v>
      </c>
      <c r="P86" s="16">
        <v>3.0</v>
      </c>
      <c r="Q86" s="16">
        <v>166.0</v>
      </c>
      <c r="R86" s="16">
        <v>2.0</v>
      </c>
      <c r="S86" s="19">
        <f t="shared" si="326"/>
        <v>0.05847953216</v>
      </c>
      <c r="T86" s="16"/>
      <c r="U86" s="16"/>
      <c r="V86" s="16"/>
      <c r="W86" s="18">
        <f t="shared" si="327"/>
        <v>0.5882688398</v>
      </c>
      <c r="X86" s="18">
        <f t="shared" si="328"/>
        <v>0.6203142047</v>
      </c>
      <c r="Y86" s="19">
        <f t="shared" si="329"/>
        <v>-0.05165989213</v>
      </c>
      <c r="Z86" s="17">
        <f>SUMIFS(SPEND!I:I,SPEND!$B:$B,$B86,SPEND!$C:$C,$C86,SPEND!$D:$D,$D86)*$B$2</f>
        <v>139375.5475</v>
      </c>
      <c r="AA86" s="17">
        <f>SUMIFS(SPEND!J:J,SPEND!$B:$B,$B86,SPEND!$C:$C,$C86,SPEND!$D:$D,$D86)*$B$2</f>
        <v>148378.0548</v>
      </c>
      <c r="AB86" s="19">
        <f t="shared" si="330"/>
        <v>-0.06067276803</v>
      </c>
      <c r="AC86" s="17">
        <f>SUMIFS(SPEND!AD:AD,SPEND!$B:$B,$B86,SPEND!$C:$C,$C86,SPEND!$D:$D,$D86)*$B$2</f>
        <v>10959.7232</v>
      </c>
      <c r="AD86" s="17">
        <f>SUMIFS(SPEND!AE:AE,SPEND!$B:$B,$B86,SPEND!$C:$C,$C86,SPEND!$D:$D,$D86)*$B$2</f>
        <v>10046.6987</v>
      </c>
      <c r="AE86" s="19">
        <f t="shared" si="331"/>
        <v>0.09087806127</v>
      </c>
      <c r="AF86" s="18">
        <f t="shared" si="332"/>
        <v>0.7639550976</v>
      </c>
      <c r="AG86" s="18">
        <f t="shared" si="333"/>
        <v>0.7148882572</v>
      </c>
      <c r="AH86" s="19">
        <f t="shared" si="334"/>
        <v>0.06863567834</v>
      </c>
      <c r="AI86" s="19">
        <f t="shared" si="335"/>
        <v>0.09087806127</v>
      </c>
      <c r="AJ86" s="19">
        <f t="shared" ref="AJ86:AK86" si="342">iferror(AC86/Z86,"-")</f>
        <v>0.0786344764</v>
      </c>
      <c r="AK86" s="19">
        <f t="shared" si="342"/>
        <v>0.0677101389</v>
      </c>
      <c r="AL86" s="19">
        <f t="shared" si="337"/>
        <v>0.1613397591</v>
      </c>
      <c r="AM86" s="19">
        <f t="shared" ref="AM86:AN86" si="343">iferror(K86/AC86,"-")</f>
        <v>0.01651501563</v>
      </c>
      <c r="AN86" s="19">
        <f t="shared" si="343"/>
        <v>0.0006967462854</v>
      </c>
      <c r="AO86" s="19">
        <f t="shared" si="339"/>
        <v>22.70305516</v>
      </c>
      <c r="AP86" s="16"/>
      <c r="AQ86" s="16"/>
    </row>
    <row r="87">
      <c r="A87" s="272" t="str">
        <f t="shared" si="340"/>
        <v>UA-Agriline-жатки</v>
      </c>
      <c r="B87" s="41" t="s">
        <v>592</v>
      </c>
      <c r="C87" s="41" t="s">
        <v>597</v>
      </c>
      <c r="D87" s="41" t="s">
        <v>597</v>
      </c>
      <c r="E87" s="41" t="s">
        <v>597</v>
      </c>
      <c r="F87" s="32">
        <f>SUMIFS(SPEND!N:N,SPEND!$B:$B,$B87,SPEND!$C:$C,$C87,SPEND!$D:$D,$D87)*$B$2</f>
        <v>132.950084</v>
      </c>
      <c r="G87" s="16"/>
      <c r="H87" s="32">
        <f>SUMIFS(SPEND!O:O,SPEND!$B:$B,$B87,SPEND!$C:$C,$C87,SPEND!$D:$D,$D87)*$B$2</f>
        <v>133.010095</v>
      </c>
      <c r="I87" s="19">
        <f t="shared" si="325"/>
        <v>-0.000451176281</v>
      </c>
      <c r="J87" s="16"/>
      <c r="K87" s="16">
        <f t="shared" si="341"/>
        <v>200</v>
      </c>
      <c r="L87" s="16">
        <f>SUMIFS(UA_Ag!$F$16:$F105,UA_Ag!$E$16:$E105,$E87,UA_Ag!$C$16:$C105,L$1)</f>
        <v>3</v>
      </c>
      <c r="M87" s="16">
        <f>SUMIFS(UA_Ag!$F$16:$F105,UA_Ag!$E$16:$E105,$E87,UA_Ag!$C$16:$C105,M$1)</f>
        <v>191</v>
      </c>
      <c r="N87" s="16">
        <f>SUMIFS(UA_Ag!$F$16:$F105,UA_Ag!$E$16:$E105,$E87,UA_Ag!$C$16:$C105,N$1)</f>
        <v>6</v>
      </c>
      <c r="O87" s="16">
        <v>144.0</v>
      </c>
      <c r="P87" s="16">
        <v>4.0</v>
      </c>
      <c r="Q87" s="16">
        <v>124.0</v>
      </c>
      <c r="R87" s="16">
        <v>16.0</v>
      </c>
      <c r="S87" s="19">
        <f t="shared" si="326"/>
        <v>0.3888888889</v>
      </c>
      <c r="T87" s="16"/>
      <c r="U87" s="16"/>
      <c r="V87" s="16"/>
      <c r="W87" s="18">
        <f t="shared" si="327"/>
        <v>0.66475042</v>
      </c>
      <c r="X87" s="18">
        <f t="shared" si="328"/>
        <v>0.9236812153</v>
      </c>
      <c r="Y87" s="19">
        <f t="shared" si="329"/>
        <v>-0.2803248469</v>
      </c>
      <c r="Z87" s="17">
        <f>SUMIFS(SPEND!I:I,SPEND!$B:$B,$B87,SPEND!$C:$C,$C87,SPEND!$D:$D,$D87)*$B$2</f>
        <v>91562.2119</v>
      </c>
      <c r="AA87" s="17">
        <f>SUMIFS(SPEND!J:J,SPEND!$B:$B,$B87,SPEND!$C:$C,$C87,SPEND!$D:$D,$D87)*$B$2</f>
        <v>111687.3294</v>
      </c>
      <c r="AB87" s="19">
        <f t="shared" si="330"/>
        <v>-0.1801915903</v>
      </c>
      <c r="AC87" s="17">
        <f>SUMIFS(SPEND!AD:AD,SPEND!$B:$B,$B87,SPEND!$C:$C,$C87,SPEND!$D:$D,$D87)*$B$2</f>
        <v>5403.5619</v>
      </c>
      <c r="AD87" s="17">
        <f>SUMIFS(SPEND!AE:AE,SPEND!$B:$B,$B87,SPEND!$C:$C,$C87,SPEND!$D:$D,$D87)*$B$2</f>
        <v>4566.8371</v>
      </c>
      <c r="AE87" s="19">
        <f t="shared" si="331"/>
        <v>0.1832175709</v>
      </c>
      <c r="AF87" s="18">
        <f t="shared" si="332"/>
        <v>1.452019138</v>
      </c>
      <c r="AG87" s="18">
        <f t="shared" si="333"/>
        <v>1.190914813</v>
      </c>
      <c r="AH87" s="19">
        <f t="shared" si="334"/>
        <v>0.2192468531</v>
      </c>
      <c r="AI87" s="19">
        <f t="shared" si="335"/>
        <v>0.1832175709</v>
      </c>
      <c r="AJ87" s="19">
        <f t="shared" ref="AJ87:AK87" si="344">iferror(AC87/Z87,"-")</f>
        <v>0.0590151962</v>
      </c>
      <c r="AK87" s="19">
        <f t="shared" si="344"/>
        <v>0.04088948249</v>
      </c>
      <c r="AL87" s="19">
        <f t="shared" si="337"/>
        <v>0.443285476</v>
      </c>
      <c r="AM87" s="19">
        <f t="shared" ref="AM87:AN87" si="345">iferror(K87/AC87,"-")</f>
        <v>0.0370126231</v>
      </c>
      <c r="AN87" s="19">
        <f t="shared" si="345"/>
        <v>0.0006569097899</v>
      </c>
      <c r="AO87" s="19">
        <f t="shared" si="339"/>
        <v>55.34354011</v>
      </c>
      <c r="AP87" s="16"/>
      <c r="AQ87" s="16"/>
    </row>
    <row r="88">
      <c r="A88" s="272" t="str">
        <f t="shared" si="340"/>
        <v>UA-Agriline-зерноуборочные_комбайны</v>
      </c>
      <c r="B88" s="41" t="s">
        <v>592</v>
      </c>
      <c r="C88" s="41" t="s">
        <v>598</v>
      </c>
      <c r="D88" s="41" t="s">
        <v>599</v>
      </c>
      <c r="E88" s="41" t="s">
        <v>599</v>
      </c>
      <c r="F88" s="32">
        <f>SUMIFS(SPEND!N:N,SPEND!$B:$B,$B88,SPEND!$C:$C,$C88,SPEND!$D:$D,$D88)*$B$2</f>
        <v>106.47666</v>
      </c>
      <c r="G88" s="16"/>
      <c r="H88" s="32">
        <f>SUMIFS(SPEND!O:O,SPEND!$B:$B,$B88,SPEND!$C:$C,$C88,SPEND!$D:$D,$D88)*$B$2</f>
        <v>106.193751</v>
      </c>
      <c r="I88" s="19">
        <f t="shared" si="325"/>
        <v>0.002664083313</v>
      </c>
      <c r="J88" s="16"/>
      <c r="K88" s="16">
        <f t="shared" si="341"/>
        <v>258</v>
      </c>
      <c r="L88" s="16">
        <f>SUMIFS(UA_Ag!$F$16:$F105,UA_Ag!$E$16:$E105,$E88,UA_Ag!$C$16:$C105,L$1)</f>
        <v>4</v>
      </c>
      <c r="M88" s="16">
        <f>SUMIFS(UA_Ag!$F$16:$F105,UA_Ag!$E$16:$E105,$E88,UA_Ag!$C$16:$C105,M$1)</f>
        <v>235</v>
      </c>
      <c r="N88" s="16">
        <f>SUMIFS(UA_Ag!$F$16:$F105,UA_Ag!$E$16:$E105,$E88,UA_Ag!$C$16:$C105,N$1)</f>
        <v>19</v>
      </c>
      <c r="O88" s="16">
        <v>194.0</v>
      </c>
      <c r="P88" s="16">
        <v>0.0</v>
      </c>
      <c r="Q88" s="16">
        <v>176.0</v>
      </c>
      <c r="R88" s="16">
        <v>18.0</v>
      </c>
      <c r="S88" s="19">
        <f t="shared" si="326"/>
        <v>0.3298969072</v>
      </c>
      <c r="T88" s="16"/>
      <c r="U88" s="16"/>
      <c r="V88" s="16"/>
      <c r="W88" s="18">
        <f t="shared" si="327"/>
        <v>0.4127002326</v>
      </c>
      <c r="X88" s="18">
        <f t="shared" si="328"/>
        <v>0.5473904691</v>
      </c>
      <c r="Y88" s="19">
        <f t="shared" si="329"/>
        <v>-0.2460587901</v>
      </c>
      <c r="Z88" s="17">
        <f>SUMIFS(SPEND!I:I,SPEND!$B:$B,$B88,SPEND!$C:$C,$C88,SPEND!$D:$D,$D88)*$B$2</f>
        <v>96142.7658</v>
      </c>
      <c r="AA88" s="17">
        <f>SUMIFS(SPEND!J:J,SPEND!$B:$B,$B88,SPEND!$C:$C,$C88,SPEND!$D:$D,$D88)*$B$2</f>
        <v>117054.8847</v>
      </c>
      <c r="AB88" s="19">
        <f t="shared" si="330"/>
        <v>-0.1786522532</v>
      </c>
      <c r="AC88" s="17">
        <f>SUMIFS(SPEND!AD:AD,SPEND!$B:$B,$B88,SPEND!$C:$C,$C88,SPEND!$D:$D,$D88)*$B$2</f>
        <v>22558.9922</v>
      </c>
      <c r="AD88" s="17">
        <f>SUMIFS(SPEND!AE:AE,SPEND!$B:$B,$B88,SPEND!$C:$C,$C88,SPEND!$D:$D,$D88)*$B$2</f>
        <v>20637.7829</v>
      </c>
      <c r="AE88" s="19">
        <f t="shared" si="331"/>
        <v>0.09309184564</v>
      </c>
      <c r="AF88" s="18">
        <f t="shared" si="332"/>
        <v>1.107484886</v>
      </c>
      <c r="AG88" s="18">
        <f t="shared" si="333"/>
        <v>0.9072133237</v>
      </c>
      <c r="AH88" s="19">
        <f t="shared" si="334"/>
        <v>0.2207546526</v>
      </c>
      <c r="AI88" s="19">
        <f t="shared" si="335"/>
        <v>0.09309184564</v>
      </c>
      <c r="AJ88" s="19">
        <f t="shared" ref="AJ88:AK88" si="346">iferror(AC88/Z88,"-")</f>
        <v>0.2346405578</v>
      </c>
      <c r="AK88" s="19">
        <f t="shared" si="346"/>
        <v>0.1763086005</v>
      </c>
      <c r="AL88" s="19">
        <f t="shared" si="337"/>
        <v>0.3308514571</v>
      </c>
      <c r="AM88" s="19">
        <f t="shared" ref="AM88:AN88" si="347">iferror(K88/AC88,"-")</f>
        <v>0.01143668111</v>
      </c>
      <c r="AN88" s="19">
        <f t="shared" si="347"/>
        <v>0.0001938192692</v>
      </c>
      <c r="AO88" s="19">
        <f t="shared" si="339"/>
        <v>58.00693547</v>
      </c>
      <c r="AP88" s="16"/>
      <c r="AQ88" s="16"/>
    </row>
    <row r="89">
      <c r="A89" s="272" t="str">
        <f t="shared" si="340"/>
        <v>UA-Agriline-тракторы_гусенич_комбайны</v>
      </c>
      <c r="B89" s="41" t="s">
        <v>592</v>
      </c>
      <c r="C89" s="41" t="s">
        <v>600</v>
      </c>
      <c r="D89" s="41" t="s">
        <v>601</v>
      </c>
      <c r="E89" s="41" t="s">
        <v>601</v>
      </c>
      <c r="F89" s="32">
        <f>SUMIFS(SPEND!N:N,SPEND!$B:$B,$B89,SPEND!$C:$C,$C89,SPEND!$D:$D,$D89)*$B$2</f>
        <v>53.186892</v>
      </c>
      <c r="G89" s="16"/>
      <c r="H89" s="32">
        <f>SUMIFS(SPEND!O:O,SPEND!$B:$B,$B89,SPEND!$C:$C,$C89,SPEND!$D:$D,$D89)*$B$2</f>
        <v>53.041151</v>
      </c>
      <c r="I89" s="19">
        <f t="shared" si="325"/>
        <v>0.002747696784</v>
      </c>
      <c r="J89" s="16"/>
      <c r="K89" s="16">
        <f t="shared" si="341"/>
        <v>35</v>
      </c>
      <c r="L89" s="16">
        <f>SUMIFS(UA_Ag!$F$16:$F105,UA_Ag!$E$16:$E105,$E89,UA_Ag!$C$16:$C105,L$1)</f>
        <v>0</v>
      </c>
      <c r="M89" s="16">
        <f>SUMIFS(UA_Ag!$F$16:$F105,UA_Ag!$E$16:$E105,$E89,UA_Ag!$C$16:$C105,M$1)</f>
        <v>30</v>
      </c>
      <c r="N89" s="16">
        <f>SUMIFS(UA_Ag!$F$16:$F105,UA_Ag!$E$16:$E105,$E89,UA_Ag!$C$16:$C105,N$1)</f>
        <v>5</v>
      </c>
      <c r="O89" s="16">
        <v>37.0</v>
      </c>
      <c r="P89" s="16">
        <v>0.0</v>
      </c>
      <c r="Q89" s="16">
        <v>37.0</v>
      </c>
      <c r="R89" s="16">
        <v>0.0</v>
      </c>
      <c r="S89" s="19">
        <f t="shared" si="326"/>
        <v>-0.05405405405</v>
      </c>
      <c r="T89" s="16"/>
      <c r="U89" s="16"/>
      <c r="V89" s="16"/>
      <c r="W89" s="18">
        <f t="shared" si="327"/>
        <v>1.519625486</v>
      </c>
      <c r="X89" s="18">
        <f t="shared" si="328"/>
        <v>1.433544622</v>
      </c>
      <c r="Y89" s="19">
        <f t="shared" si="329"/>
        <v>0.06004756517</v>
      </c>
      <c r="Z89" s="17">
        <f>SUMIFS(SPEND!I:I,SPEND!$B:$B,$B89,SPEND!$C:$C,$C89,SPEND!$D:$D,$D89)*$B$2</f>
        <v>46220.4722</v>
      </c>
      <c r="AA89" s="17">
        <f>SUMIFS(SPEND!J:J,SPEND!$B:$B,$B89,SPEND!$C:$C,$C89,SPEND!$D:$D,$D89)*$B$2</f>
        <v>51742.3415</v>
      </c>
      <c r="AB89" s="19">
        <f t="shared" si="330"/>
        <v>-0.1067185817</v>
      </c>
      <c r="AC89" s="17">
        <f>SUMIFS(SPEND!AD:AD,SPEND!$B:$B,$B89,SPEND!$C:$C,$C89,SPEND!$D:$D,$D89)*$B$2</f>
        <v>3708.6798</v>
      </c>
      <c r="AD89" s="17">
        <f>SUMIFS(SPEND!AE:AE,SPEND!$B:$B,$B89,SPEND!$C:$C,$C89,SPEND!$D:$D,$D89)*$B$2</f>
        <v>3532.9333</v>
      </c>
      <c r="AE89" s="19">
        <f t="shared" si="331"/>
        <v>0.04974520747</v>
      </c>
      <c r="AF89" s="18">
        <f t="shared" si="332"/>
        <v>1.150721519</v>
      </c>
      <c r="AG89" s="18">
        <f t="shared" si="333"/>
        <v>1.025101483</v>
      </c>
      <c r="AH89" s="19">
        <f t="shared" si="334"/>
        <v>0.1225440004</v>
      </c>
      <c r="AI89" s="19">
        <f t="shared" si="335"/>
        <v>0.04974520747</v>
      </c>
      <c r="AJ89" s="19">
        <f t="shared" ref="AJ89:AK89" si="348">iferror(AC89/Z89,"-")</f>
        <v>0.08023889899</v>
      </c>
      <c r="AK89" s="19">
        <f t="shared" si="348"/>
        <v>0.0682793472</v>
      </c>
      <c r="AL89" s="19">
        <f t="shared" si="337"/>
        <v>0.1751562117</v>
      </c>
      <c r="AM89" s="19">
        <f t="shared" ref="AM89:AN89" si="349">iferror(K89/AC89,"-")</f>
        <v>0.009437320526</v>
      </c>
      <c r="AN89" s="19">
        <f t="shared" si="349"/>
        <v>0</v>
      </c>
      <c r="AO89" s="19" t="str">
        <f t="shared" si="339"/>
        <v>-</v>
      </c>
      <c r="AP89" s="16"/>
      <c r="AQ89" s="16"/>
    </row>
    <row r="90">
      <c r="A90" s="65" t="str">
        <f t="shared" si="340"/>
        <v>UA-Agriline-дисковые_бороны_плуги_культиваторы</v>
      </c>
      <c r="B90" s="41" t="s">
        <v>592</v>
      </c>
      <c r="C90" s="41" t="s">
        <v>602</v>
      </c>
      <c r="D90" s="41" t="s">
        <v>603</v>
      </c>
      <c r="E90" s="41" t="s">
        <v>603</v>
      </c>
      <c r="F90" s="32">
        <f>SUMIFS(SPEND!N:N,SPEND!$B:$B,$B90,SPEND!$C:$C,$C90,SPEND!$D:$D,$D90)*$B$2</f>
        <v>79.891787</v>
      </c>
      <c r="G90" s="16"/>
      <c r="H90" s="32">
        <f>SUMIFS(SPEND!O:O,SPEND!$B:$B,$B90,SPEND!$C:$C,$C90,SPEND!$D:$D,$D90)*$B$2</f>
        <v>79.566013</v>
      </c>
      <c r="I90" s="19">
        <f t="shared" si="325"/>
        <v>0.004094386381</v>
      </c>
      <c r="J90" s="16"/>
      <c r="K90" s="16">
        <f t="shared" si="341"/>
        <v>203</v>
      </c>
      <c r="L90" s="16">
        <f>SUMIFS(UA_Ag!$F$16:$F105,UA_Ag!$E$16:$E105,$E90,UA_Ag!$C$16:$C105,L$1)</f>
        <v>3</v>
      </c>
      <c r="M90" s="16">
        <f>SUMIFS(UA_Ag!$F$16:$F105,UA_Ag!$E$16:$E105,$E90,UA_Ag!$C$16:$C105,M$1)</f>
        <v>194</v>
      </c>
      <c r="N90" s="16">
        <f>SUMIFS(UA_Ag!$F$16:$F105,UA_Ag!$E$16:$E105,$E90,UA_Ag!$C$16:$C105,N$1)</f>
        <v>6</v>
      </c>
      <c r="O90" s="16">
        <v>103.0</v>
      </c>
      <c r="P90" s="16">
        <v>3.0</v>
      </c>
      <c r="Q90" s="16">
        <v>97.0</v>
      </c>
      <c r="R90" s="16">
        <v>3.0</v>
      </c>
      <c r="S90" s="19">
        <f t="shared" si="326"/>
        <v>0.9708737864</v>
      </c>
      <c r="T90" s="16"/>
      <c r="U90" s="16"/>
      <c r="V90" s="16"/>
      <c r="W90" s="18">
        <f t="shared" si="327"/>
        <v>0.393555601</v>
      </c>
      <c r="X90" s="18">
        <f t="shared" si="328"/>
        <v>0.7724855631</v>
      </c>
      <c r="Y90" s="19">
        <f t="shared" si="329"/>
        <v>-0.4905333902</v>
      </c>
      <c r="Z90" s="17">
        <f>SUMIFS(SPEND!I:I,SPEND!$B:$B,$B90,SPEND!$C:$C,$C90,SPEND!$D:$D,$D90)*$B$2</f>
        <v>77077.2711</v>
      </c>
      <c r="AA90" s="17">
        <f>SUMIFS(SPEND!J:J,SPEND!$B:$B,$B90,SPEND!$C:$C,$C90,SPEND!$D:$D,$D90)*$B$2</f>
        <v>81913.3004</v>
      </c>
      <c r="AB90" s="19">
        <f t="shared" si="330"/>
        <v>-0.05903838908</v>
      </c>
      <c r="AC90" s="17">
        <f>SUMIFS(SPEND!AD:AD,SPEND!$B:$B,$B90,SPEND!$C:$C,$C90,SPEND!$D:$D,$D90)*$B$2</f>
        <v>10591.0842</v>
      </c>
      <c r="AD90" s="17">
        <f>SUMIFS(SPEND!AE:AE,SPEND!$B:$B,$B90,SPEND!$C:$C,$C90,SPEND!$D:$D,$D90)*$B$2</f>
        <v>6971.5636</v>
      </c>
      <c r="AE90" s="19">
        <f t="shared" si="331"/>
        <v>0.5191834727</v>
      </c>
      <c r="AF90" s="18">
        <f t="shared" si="332"/>
        <v>1.03651551</v>
      </c>
      <c r="AG90" s="18">
        <f t="shared" si="333"/>
        <v>0.9713442458</v>
      </c>
      <c r="AH90" s="19">
        <f t="shared" si="334"/>
        <v>0.06709389069</v>
      </c>
      <c r="AI90" s="19">
        <f t="shared" si="335"/>
        <v>0.5191834727</v>
      </c>
      <c r="AJ90" s="19">
        <f t="shared" ref="AJ90:AK90" si="350">iferror(AC90/Z90,"-")</f>
        <v>0.1374086556</v>
      </c>
      <c r="AK90" s="19">
        <f t="shared" si="350"/>
        <v>0.08510905513</v>
      </c>
      <c r="AL90" s="19">
        <f t="shared" si="337"/>
        <v>0.6145010116</v>
      </c>
      <c r="AM90" s="19">
        <f t="shared" ref="AM90:AN90" si="351">iferror(K90/AC90,"-")</f>
        <v>0.01916706507</v>
      </c>
      <c r="AN90" s="19">
        <f t="shared" si="351"/>
        <v>0.0004303195341</v>
      </c>
      <c r="AO90" s="19">
        <f t="shared" si="339"/>
        <v>43.54147105</v>
      </c>
      <c r="AP90" s="16"/>
      <c r="AQ90" s="16"/>
    </row>
    <row r="91">
      <c r="A91" s="272" t="str">
        <f t="shared" si="340"/>
        <v>UA-Agriline-почвообрабатывающая_другие</v>
      </c>
      <c r="B91" s="41" t="s">
        <v>592</v>
      </c>
      <c r="C91" s="41" t="s">
        <v>604</v>
      </c>
      <c r="D91" s="41" t="s">
        <v>605</v>
      </c>
      <c r="E91" s="41" t="s">
        <v>605</v>
      </c>
      <c r="F91" s="32">
        <f>SUMIFS(SPEND!N:N,SPEND!$B:$B,$B91,SPEND!$C:$C,$C91,SPEND!$D:$D,$D91)*$B$2</f>
        <v>79.788911</v>
      </c>
      <c r="G91" s="16"/>
      <c r="H91" s="32">
        <f>SUMIFS(SPEND!O:O,SPEND!$B:$B,$B91,SPEND!$C:$C,$C91,SPEND!$D:$D,$D91)*$B$2</f>
        <v>79.55744</v>
      </c>
      <c r="I91" s="19">
        <f t="shared" si="325"/>
        <v>0.002909482759</v>
      </c>
      <c r="J91" s="16"/>
      <c r="K91" s="16">
        <f t="shared" si="341"/>
        <v>139</v>
      </c>
      <c r="L91" s="16">
        <f>SUMIFS(UA_Ag!$F$16:$F105,UA_Ag!$E$16:$E105,$E91,UA_Ag!$C$16:$C105,L$1)</f>
        <v>3</v>
      </c>
      <c r="M91" s="16">
        <f>SUMIFS(UA_Ag!$F$16:$F105,UA_Ag!$E$16:$E105,$E91,UA_Ag!$C$16:$C105,M$1)</f>
        <v>129</v>
      </c>
      <c r="N91" s="16">
        <f>SUMIFS(UA_Ag!$F$16:$F105,UA_Ag!$E$16:$E105,$E91,UA_Ag!$C$16:$C105,N$1)</f>
        <v>7</v>
      </c>
      <c r="O91" s="16">
        <v>109.0</v>
      </c>
      <c r="P91" s="16">
        <v>2.0</v>
      </c>
      <c r="Q91" s="16">
        <v>104.0</v>
      </c>
      <c r="R91" s="16">
        <v>3.0</v>
      </c>
      <c r="S91" s="19">
        <f t="shared" si="326"/>
        <v>0.2752293578</v>
      </c>
      <c r="T91" s="16"/>
      <c r="U91" s="16"/>
      <c r="V91" s="16"/>
      <c r="W91" s="18">
        <f t="shared" si="327"/>
        <v>0.5740209424</v>
      </c>
      <c r="X91" s="18">
        <f t="shared" si="328"/>
        <v>0.7298847706</v>
      </c>
      <c r="Y91" s="19">
        <f t="shared" si="329"/>
        <v>-0.2135458013</v>
      </c>
      <c r="Z91" s="17">
        <f>SUMIFS(SPEND!I:I,SPEND!$B:$B,$B91,SPEND!$C:$C,$C91,SPEND!$D:$D,$D91)*$B$2</f>
        <v>82040.1808</v>
      </c>
      <c r="AA91" s="17">
        <f>SUMIFS(SPEND!J:J,SPEND!$B:$B,$B91,SPEND!$C:$C,$C91,SPEND!$D:$D,$D91)*$B$2</f>
        <v>80999.4186</v>
      </c>
      <c r="AB91" s="19">
        <f t="shared" si="330"/>
        <v>0.01284900828</v>
      </c>
      <c r="AC91" s="17">
        <f>SUMIFS(SPEND!AD:AD,SPEND!$B:$B,$B91,SPEND!$C:$C,$C91,SPEND!$D:$D,$D91)*$B$2</f>
        <v>10708.5343</v>
      </c>
      <c r="AD91" s="17">
        <f>SUMIFS(SPEND!AE:AE,SPEND!$B:$B,$B91,SPEND!$C:$C,$C91,SPEND!$D:$D,$D91)*$B$2</f>
        <v>8132.3478</v>
      </c>
      <c r="AE91" s="19">
        <f t="shared" si="331"/>
        <v>0.316782627</v>
      </c>
      <c r="AF91" s="18">
        <f t="shared" si="332"/>
        <v>0.9725589366</v>
      </c>
      <c r="AG91" s="18">
        <f t="shared" si="333"/>
        <v>0.9821976673</v>
      </c>
      <c r="AH91" s="19">
        <f t="shared" si="334"/>
        <v>-0.009813432641</v>
      </c>
      <c r="AI91" s="19">
        <f t="shared" si="335"/>
        <v>0.316782627</v>
      </c>
      <c r="AJ91" s="19">
        <f t="shared" ref="AJ91:AK91" si="352">iferror(AC91/Z91,"-")</f>
        <v>0.1305279218</v>
      </c>
      <c r="AK91" s="19">
        <f t="shared" si="352"/>
        <v>0.1004000762</v>
      </c>
      <c r="AL91" s="19">
        <f t="shared" si="337"/>
        <v>0.3000779151</v>
      </c>
      <c r="AM91" s="19">
        <f t="shared" ref="AM91:AN91" si="353">iferror(K91/AC91,"-")</f>
        <v>0.01298030114</v>
      </c>
      <c r="AN91" s="19">
        <f t="shared" si="353"/>
        <v>0.0003688971591</v>
      </c>
      <c r="AO91" s="19">
        <f t="shared" si="339"/>
        <v>34.18677448</v>
      </c>
      <c r="AP91" s="16"/>
      <c r="AQ91" s="16"/>
    </row>
    <row r="92">
      <c r="A92" s="272" t="str">
        <f t="shared" si="340"/>
        <v>UA-Agriline-тракторы_колесные</v>
      </c>
      <c r="B92" s="41" t="s">
        <v>592</v>
      </c>
      <c r="C92" s="41" t="s">
        <v>606</v>
      </c>
      <c r="D92" s="41" t="s">
        <v>607</v>
      </c>
      <c r="E92" s="41" t="s">
        <v>607</v>
      </c>
      <c r="F92" s="32">
        <f>SUMIFS(SPEND!N:N,SPEND!$B:$B,$B92,SPEND!$C:$C,$C92,SPEND!$D:$D,$D92)*$B$2</f>
        <v>106.339492</v>
      </c>
      <c r="G92" s="16"/>
      <c r="H92" s="32">
        <f>SUMIFS(SPEND!O:O,SPEND!$B:$B,$B92,SPEND!$C:$C,$C92,SPEND!$D:$D,$D92)*$B$2</f>
        <v>105.945134</v>
      </c>
      <c r="I92" s="19">
        <f t="shared" si="325"/>
        <v>0.003722285159</v>
      </c>
      <c r="J92" s="16"/>
      <c r="K92" s="16">
        <f t="shared" si="341"/>
        <v>211</v>
      </c>
      <c r="L92" s="16">
        <f>SUMIFS(UA_Ag!$F$16:$F105,UA_Ag!$E$16:$E105,$E92,UA_Ag!$C$16:$C105,L$1)</f>
        <v>1</v>
      </c>
      <c r="M92" s="16">
        <f>SUMIFS(UA_Ag!$F$16:$F105,UA_Ag!$E$16:$E105,$E92,UA_Ag!$C$16:$C105,M$1)</f>
        <v>192</v>
      </c>
      <c r="N92" s="16">
        <f>SUMIFS(UA_Ag!$F$16:$F105,UA_Ag!$E$16:$E105,$E92,UA_Ag!$C$16:$C105,N$1)</f>
        <v>18</v>
      </c>
      <c r="O92" s="16">
        <v>190.0</v>
      </c>
      <c r="P92" s="16">
        <v>1.0</v>
      </c>
      <c r="Q92" s="16">
        <v>171.0</v>
      </c>
      <c r="R92" s="16">
        <v>18.0</v>
      </c>
      <c r="S92" s="19">
        <f t="shared" si="326"/>
        <v>0.1105263158</v>
      </c>
      <c r="T92" s="16"/>
      <c r="U92" s="16"/>
      <c r="V92" s="16"/>
      <c r="W92" s="18">
        <f t="shared" si="327"/>
        <v>0.5039786351</v>
      </c>
      <c r="X92" s="18">
        <f t="shared" si="328"/>
        <v>0.5576059684</v>
      </c>
      <c r="Y92" s="19">
        <f t="shared" si="329"/>
        <v>-0.09617424559</v>
      </c>
      <c r="Z92" s="17">
        <f>SUMIFS(SPEND!I:I,SPEND!$B:$B,$B92,SPEND!$C:$C,$C92,SPEND!$D:$D,$D92)*$B$2</f>
        <v>119120.1204</v>
      </c>
      <c r="AA92" s="17">
        <f>SUMIFS(SPEND!J:J,SPEND!$B:$B,$B92,SPEND!$C:$C,$C92,SPEND!$D:$D,$D92)*$B$2</f>
        <v>118473.7162</v>
      </c>
      <c r="AB92" s="19">
        <f t="shared" si="330"/>
        <v>0.005456097949</v>
      </c>
      <c r="AC92" s="17">
        <f>SUMIFS(SPEND!AD:AD,SPEND!$B:$B,$B92,SPEND!$C:$C,$C92,SPEND!$D:$D,$D92)*$B$2</f>
        <v>22012.0348</v>
      </c>
      <c r="AD92" s="17">
        <f>SUMIFS(SPEND!AE:AE,SPEND!$B:$B,$B92,SPEND!$C:$C,$C92,SPEND!$D:$D,$D92)*$B$2</f>
        <v>17309.7443</v>
      </c>
      <c r="AE92" s="19">
        <f t="shared" si="331"/>
        <v>0.2716556882</v>
      </c>
      <c r="AF92" s="18">
        <f t="shared" si="332"/>
        <v>0.8927080634</v>
      </c>
      <c r="AG92" s="18">
        <f t="shared" si="333"/>
        <v>0.8942501122</v>
      </c>
      <c r="AH92" s="19">
        <f t="shared" si="334"/>
        <v>-0.001724404271</v>
      </c>
      <c r="AI92" s="19">
        <f t="shared" si="335"/>
        <v>0.2716556882</v>
      </c>
      <c r="AJ92" s="19">
        <f t="shared" ref="AJ92:AK92" si="354">iferror(AC92/Z92,"-")</f>
        <v>0.184788554</v>
      </c>
      <c r="AK92" s="19">
        <f t="shared" si="354"/>
        <v>0.1461061985</v>
      </c>
      <c r="AL92" s="19">
        <f t="shared" si="337"/>
        <v>0.2647550607</v>
      </c>
      <c r="AM92" s="19">
        <f t="shared" ref="AM92:AN92" si="355">iferror(K92/AC92,"-")</f>
        <v>0.009585665383</v>
      </c>
      <c r="AN92" s="19">
        <f t="shared" si="355"/>
        <v>0.00005777092848</v>
      </c>
      <c r="AO92" s="19">
        <f t="shared" si="339"/>
        <v>164.9254167</v>
      </c>
      <c r="AP92" s="16"/>
      <c r="AQ92" s="16"/>
    </row>
    <row r="93">
      <c r="A93" s="272" t="str">
        <f t="shared" si="340"/>
        <v>UA-Agriline-удобрение_полив</v>
      </c>
      <c r="B93" s="41" t="s">
        <v>592</v>
      </c>
      <c r="C93" s="41" t="s">
        <v>608</v>
      </c>
      <c r="D93" s="41" t="s">
        <v>608</v>
      </c>
      <c r="E93" s="41" t="s">
        <v>608</v>
      </c>
      <c r="F93" s="32">
        <f>SUMIFS(SPEND!N:N,SPEND!$B:$B,$B93,SPEND!$C:$C,$C93,SPEND!$D:$D,$D93)*$B$2</f>
        <v>80.011809</v>
      </c>
      <c r="G93" s="16"/>
      <c r="H93" s="32">
        <f>SUMIFS(SPEND!O:O,SPEND!$B:$B,$B93,SPEND!$C:$C,$C93,SPEND!$D:$D,$D93)*$B$2</f>
        <v>79.523148</v>
      </c>
      <c r="I93" s="19">
        <f t="shared" si="325"/>
        <v>0.006144890039</v>
      </c>
      <c r="J93" s="16"/>
      <c r="K93" s="16">
        <f t="shared" si="341"/>
        <v>82</v>
      </c>
      <c r="L93" s="16">
        <f>SUMIFS(UA_Ag!$F$16:$F105,UA_Ag!$E$16:$E105,$E93,UA_Ag!$C$16:$C105,L$1)</f>
        <v>4</v>
      </c>
      <c r="M93" s="16">
        <f>SUMIFS(UA_Ag!$F$16:$F105,UA_Ag!$E$16:$E105,$E93,UA_Ag!$C$16:$C105,M$1)</f>
        <v>73</v>
      </c>
      <c r="N93" s="16">
        <f>SUMIFS(UA_Ag!$F$16:$F105,UA_Ag!$E$16:$E105,$E93,UA_Ag!$C$16:$C105,N$1)</f>
        <v>5</v>
      </c>
      <c r="O93" s="16">
        <v>128.0</v>
      </c>
      <c r="P93" s="16">
        <v>1.0</v>
      </c>
      <c r="Q93" s="16">
        <v>121.0</v>
      </c>
      <c r="R93" s="16">
        <v>6.0</v>
      </c>
      <c r="S93" s="19">
        <f t="shared" si="326"/>
        <v>-0.359375</v>
      </c>
      <c r="T93" s="16"/>
      <c r="U93" s="16"/>
      <c r="V93" s="16"/>
      <c r="W93" s="18">
        <f t="shared" si="327"/>
        <v>0.9757537683</v>
      </c>
      <c r="X93" s="18">
        <f t="shared" si="328"/>
        <v>0.6212745938</v>
      </c>
      <c r="Y93" s="19">
        <f t="shared" si="329"/>
        <v>0.5705676332</v>
      </c>
      <c r="Z93" s="17">
        <f>SUMIFS(SPEND!I:I,SPEND!$B:$B,$B93,SPEND!$C:$C,$C93,SPEND!$D:$D,$D93)*$B$2</f>
        <v>76287.6978</v>
      </c>
      <c r="AA93" s="17">
        <f>SUMIFS(SPEND!J:J,SPEND!$B:$B,$B93,SPEND!$C:$C,$C93,SPEND!$D:$D,$D93)*$B$2</f>
        <v>90952.6716</v>
      </c>
      <c r="AB93" s="19">
        <f t="shared" si="330"/>
        <v>-0.1612374166</v>
      </c>
      <c r="AC93" s="17">
        <f>SUMIFS(SPEND!AD:AD,SPEND!$B:$B,$B93,SPEND!$C:$C,$C93,SPEND!$D:$D,$D93)*$B$2</f>
        <v>5646.1778</v>
      </c>
      <c r="AD93" s="17">
        <f>SUMIFS(SPEND!AE:AE,SPEND!$B:$B,$B93,SPEND!$C:$C,$C93,SPEND!$D:$D,$D93)*$B$2</f>
        <v>7094.1575</v>
      </c>
      <c r="AE93" s="19">
        <f t="shared" si="331"/>
        <v>-0.2041087613</v>
      </c>
      <c r="AF93" s="18">
        <f t="shared" si="332"/>
        <v>1.048816668</v>
      </c>
      <c r="AG93" s="18">
        <f t="shared" si="333"/>
        <v>0.8743354824</v>
      </c>
      <c r="AH93" s="19">
        <f t="shared" si="334"/>
        <v>0.1995586235</v>
      </c>
      <c r="AI93" s="19">
        <f t="shared" si="335"/>
        <v>-0.2041087613</v>
      </c>
      <c r="AJ93" s="19">
        <f t="shared" ref="AJ93:AK93" si="356">iferror(AC93/Z93,"-")</f>
        <v>0.07401164228</v>
      </c>
      <c r="AK93" s="19">
        <f t="shared" si="356"/>
        <v>0.07799834106</v>
      </c>
      <c r="AL93" s="19">
        <f t="shared" si="337"/>
        <v>-0.05111260993</v>
      </c>
      <c r="AM93" s="19">
        <f t="shared" ref="AM93:AN93" si="357">iferror(K93/AC93,"-")</f>
        <v>0.01452309915</v>
      </c>
      <c r="AN93" s="19">
        <f t="shared" si="357"/>
        <v>0.000563844262</v>
      </c>
      <c r="AO93" s="19">
        <f t="shared" si="339"/>
        <v>24.75728819</v>
      </c>
      <c r="AP93" s="16"/>
      <c r="AQ93" s="16"/>
    </row>
    <row r="94">
      <c r="A94" s="127" t="s">
        <v>30</v>
      </c>
      <c r="B94" s="34"/>
      <c r="C94" s="34"/>
      <c r="D94" s="34"/>
      <c r="E94" s="62" t="s">
        <v>609</v>
      </c>
      <c r="F94" s="37"/>
      <c r="G94" s="37"/>
      <c r="H94" s="37"/>
      <c r="I94" s="40"/>
      <c r="J94" s="37"/>
      <c r="K94" s="37">
        <f t="shared" si="341"/>
        <v>0</v>
      </c>
      <c r="L94" s="37">
        <f>SUMIFS(UA_Ag!$F$16:$F105,UA_Ag!$E$16:$E105,$E94,UA_Ag!$C$16:$C105,L$1)</f>
        <v>0</v>
      </c>
      <c r="M94" s="37">
        <f>SUMIFS(UA_Ag!$F$16:$F105,UA_Ag!$E$16:$E105,$E94,UA_Ag!$C$16:$C105,M$1)</f>
        <v>0</v>
      </c>
      <c r="N94" s="37">
        <f>SUMIFS(UA_Ag!$F$16:$F105,UA_Ag!$E$16:$E105,$E94,UA_Ag!$C$16:$C105,N$1)</f>
        <v>0</v>
      </c>
      <c r="O94" s="37">
        <v>1.0</v>
      </c>
      <c r="P94" s="37">
        <v>0.0</v>
      </c>
      <c r="Q94" s="37">
        <v>1.0</v>
      </c>
      <c r="R94" s="37">
        <v>0.0</v>
      </c>
      <c r="S94" s="40"/>
      <c r="T94" s="37"/>
      <c r="U94" s="37"/>
      <c r="V94" s="37"/>
      <c r="W94" s="39"/>
      <c r="X94" s="39"/>
      <c r="Y94" s="40"/>
      <c r="Z94" s="38"/>
      <c r="AA94" s="38"/>
      <c r="AB94" s="40"/>
      <c r="AC94" s="38"/>
      <c r="AD94" s="38"/>
      <c r="AE94" s="40"/>
      <c r="AF94" s="39"/>
      <c r="AG94" s="39"/>
      <c r="AH94" s="40"/>
      <c r="AI94" s="40"/>
      <c r="AJ94" s="40"/>
      <c r="AK94" s="40"/>
      <c r="AL94" s="40"/>
      <c r="AM94" s="40"/>
      <c r="AN94" s="40"/>
      <c r="AO94" s="40"/>
      <c r="AP94" s="37"/>
      <c r="AQ94" s="37"/>
    </row>
    <row r="95">
      <c r="A95" s="127" t="s">
        <v>149</v>
      </c>
      <c r="B95" s="34"/>
      <c r="C95" s="34"/>
      <c r="D95" s="34"/>
      <c r="E95" s="62" t="s">
        <v>610</v>
      </c>
      <c r="F95" s="37"/>
      <c r="G95" s="37"/>
      <c r="H95" s="37"/>
      <c r="I95" s="40"/>
      <c r="J95" s="37"/>
      <c r="K95" s="37">
        <f t="shared" si="341"/>
        <v>14</v>
      </c>
      <c r="L95" s="37">
        <f>SUMIFS(UA_Ag!$F$16:$F105,UA_Ag!$E$16:$E105,$E95,UA_Ag!$C$16:$C105,L$1)</f>
        <v>0</v>
      </c>
      <c r="M95" s="37">
        <f>SUMIFS(UA_Ag!$F$16:$F105,UA_Ag!$E$16:$E105,$E95,UA_Ag!$C$16:$C105,M$1)</f>
        <v>14</v>
      </c>
      <c r="N95" s="37">
        <f>SUMIFS(UA_Ag!$F$16:$F105,UA_Ag!$E$16:$E105,$E95,UA_Ag!$C$16:$C105,N$1)</f>
        <v>0</v>
      </c>
      <c r="O95" s="37"/>
      <c r="P95" s="37"/>
      <c r="Q95" s="37"/>
      <c r="R95" s="37"/>
      <c r="S95" s="40"/>
      <c r="T95" s="37"/>
      <c r="U95" s="37"/>
      <c r="V95" s="37"/>
      <c r="W95" s="39"/>
      <c r="X95" s="39"/>
      <c r="Y95" s="40"/>
      <c r="Z95" s="38"/>
      <c r="AA95" s="38"/>
      <c r="AB95" s="40"/>
      <c r="AC95" s="38"/>
      <c r="AD95" s="38"/>
      <c r="AE95" s="40"/>
      <c r="AF95" s="39"/>
      <c r="AG95" s="39"/>
      <c r="AH95" s="40"/>
      <c r="AI95" s="40"/>
      <c r="AJ95" s="40"/>
      <c r="AK95" s="40"/>
      <c r="AL95" s="40"/>
      <c r="AM95" s="40"/>
      <c r="AN95" s="40"/>
      <c r="AO95" s="40"/>
      <c r="AP95" s="37"/>
      <c r="AQ95" s="37"/>
    </row>
    <row r="96">
      <c r="A96" s="127" t="s">
        <v>149</v>
      </c>
      <c r="B96" s="34"/>
      <c r="C96" s="34"/>
      <c r="D96" s="34"/>
      <c r="E96" s="62" t="s">
        <v>611</v>
      </c>
      <c r="F96" s="37"/>
      <c r="G96" s="37"/>
      <c r="H96" s="37"/>
      <c r="I96" s="40"/>
      <c r="J96" s="37"/>
      <c r="K96" s="37">
        <f t="shared" si="341"/>
        <v>3</v>
      </c>
      <c r="L96" s="37">
        <f>SUMIFS(UA_Ag!$F$16:$F105,UA_Ag!$E$16:$E105,$E96,UA_Ag!$C$16:$C105,L$1)</f>
        <v>0</v>
      </c>
      <c r="M96" s="37">
        <f>SUMIFS(UA_Ag!$F$16:$F105,UA_Ag!$E$16:$E105,$E96,UA_Ag!$C$16:$C105,M$1)</f>
        <v>3</v>
      </c>
      <c r="N96" s="37">
        <f>SUMIFS(UA_Ag!$F$16:$F105,UA_Ag!$E$16:$E105,$E96,UA_Ag!$C$16:$C105,N$1)</f>
        <v>0</v>
      </c>
      <c r="O96" s="37">
        <v>3.0</v>
      </c>
      <c r="P96" s="37">
        <v>0.0</v>
      </c>
      <c r="Q96" s="37">
        <v>3.0</v>
      </c>
      <c r="R96" s="37">
        <v>0.0</v>
      </c>
      <c r="S96" s="40"/>
      <c r="T96" s="37"/>
      <c r="U96" s="37"/>
      <c r="V96" s="37"/>
      <c r="W96" s="39"/>
      <c r="X96" s="39"/>
      <c r="Y96" s="40"/>
      <c r="Z96" s="38"/>
      <c r="AA96" s="38"/>
      <c r="AB96" s="40"/>
      <c r="AC96" s="38"/>
      <c r="AD96" s="38"/>
      <c r="AE96" s="40"/>
      <c r="AF96" s="39"/>
      <c r="AG96" s="39"/>
      <c r="AH96" s="40"/>
      <c r="AI96" s="40"/>
      <c r="AJ96" s="40"/>
      <c r="AK96" s="40"/>
      <c r="AL96" s="40"/>
      <c r="AM96" s="40"/>
      <c r="AN96" s="40"/>
      <c r="AO96" s="40"/>
      <c r="AP96" s="37"/>
      <c r="AQ96" s="37"/>
    </row>
    <row r="97">
      <c r="A97" s="128" t="s">
        <v>67</v>
      </c>
      <c r="B97" s="278"/>
      <c r="C97" s="278"/>
      <c r="D97" s="278"/>
      <c r="E97" s="63" t="s">
        <v>612</v>
      </c>
      <c r="F97" s="55"/>
      <c r="G97" s="55"/>
      <c r="H97" s="55"/>
      <c r="I97" s="58"/>
      <c r="J97" s="55"/>
      <c r="K97" s="55">
        <f t="shared" si="341"/>
        <v>9</v>
      </c>
      <c r="L97" s="55">
        <f>SUMIFS(UA_Ag!$F$16:$F105,UA_Ag!$E$16:$E105,$E97,UA_Ag!$C$16:$C105,L$1)</f>
        <v>0</v>
      </c>
      <c r="M97" s="55">
        <f>SUMIFS(UA_Ag!$F$16:$F105,UA_Ag!$E$16:$E105,$E97,UA_Ag!$C$16:$C105,M$1)</f>
        <v>8</v>
      </c>
      <c r="N97" s="55">
        <f>SUMIFS(UA_Ag!$F$16:$F105,UA_Ag!$E$16:$E105,$E97,UA_Ag!$C$16:$C105,N$1)</f>
        <v>1</v>
      </c>
      <c r="O97" s="55">
        <v>0.0</v>
      </c>
      <c r="P97" s="55">
        <v>0.0</v>
      </c>
      <c r="Q97" s="55">
        <v>0.0</v>
      </c>
      <c r="R97" s="55">
        <v>0.0</v>
      </c>
      <c r="S97" s="58"/>
      <c r="T97" s="55"/>
      <c r="U97" s="55"/>
      <c r="V97" s="55"/>
      <c r="W97" s="57"/>
      <c r="X97" s="57"/>
      <c r="Y97" s="58"/>
      <c r="Z97" s="56"/>
      <c r="AA97" s="56"/>
      <c r="AB97" s="58"/>
      <c r="AC97" s="56"/>
      <c r="AD97" s="56"/>
      <c r="AE97" s="58"/>
      <c r="AF97" s="57"/>
      <c r="AG97" s="57"/>
      <c r="AH97" s="58"/>
      <c r="AI97" s="58"/>
      <c r="AJ97" s="58"/>
      <c r="AK97" s="58"/>
      <c r="AL97" s="58"/>
      <c r="AM97" s="58"/>
      <c r="AN97" s="58"/>
      <c r="AO97" s="58"/>
      <c r="AP97" s="55"/>
      <c r="AQ97" s="55"/>
    </row>
    <row r="98">
      <c r="A98" s="128" t="s">
        <v>67</v>
      </c>
      <c r="B98" s="278"/>
      <c r="C98" s="278"/>
      <c r="D98" s="278"/>
      <c r="E98" s="63" t="s">
        <v>613</v>
      </c>
      <c r="F98" s="55"/>
      <c r="G98" s="55"/>
      <c r="H98" s="55"/>
      <c r="I98" s="58"/>
      <c r="J98" s="55"/>
      <c r="K98" s="55">
        <f t="shared" si="341"/>
        <v>1</v>
      </c>
      <c r="L98" s="55">
        <f>SUMIFS(UA_Ag!$F$16:$F105,UA_Ag!$E$16:$E105,$E98,UA_Ag!$C$16:$C105,L$1)</f>
        <v>0</v>
      </c>
      <c r="M98" s="55">
        <f>SUMIFS(UA_Ag!$F$16:$F105,UA_Ag!$E$16:$E105,$E98,UA_Ag!$C$16:$C105,M$1)</f>
        <v>0</v>
      </c>
      <c r="N98" s="55">
        <f>SUMIFS(UA_Ag!$F$16:$F105,UA_Ag!$E$16:$E105,$E98,UA_Ag!$C$16:$C105,N$1)</f>
        <v>1</v>
      </c>
      <c r="O98" s="55">
        <v>0.0</v>
      </c>
      <c r="P98" s="55">
        <v>0.0</v>
      </c>
      <c r="Q98" s="55">
        <v>0.0</v>
      </c>
      <c r="R98" s="55">
        <v>0.0</v>
      </c>
      <c r="S98" s="58"/>
      <c r="T98" s="55"/>
      <c r="U98" s="55"/>
      <c r="V98" s="55"/>
      <c r="W98" s="57"/>
      <c r="X98" s="57"/>
      <c r="Y98" s="58"/>
      <c r="Z98" s="56"/>
      <c r="AA98" s="56"/>
      <c r="AB98" s="58"/>
      <c r="AC98" s="56"/>
      <c r="AD98" s="56"/>
      <c r="AE98" s="58"/>
      <c r="AF98" s="57"/>
      <c r="AG98" s="57"/>
      <c r="AH98" s="58"/>
      <c r="AI98" s="58"/>
      <c r="AJ98" s="58"/>
      <c r="AK98" s="58"/>
      <c r="AL98" s="58"/>
      <c r="AM98" s="58"/>
      <c r="AN98" s="58"/>
      <c r="AO98" s="58"/>
      <c r="AP98" s="55"/>
      <c r="AQ98" s="55"/>
    </row>
    <row r="99">
      <c r="A99" s="96"/>
      <c r="B99" s="41"/>
      <c r="C99" s="41"/>
      <c r="D99" s="41"/>
      <c r="E99" s="16"/>
      <c r="F99" s="16"/>
      <c r="G99" s="16"/>
      <c r="H99" s="16"/>
      <c r="I99" s="19"/>
      <c r="J99" s="16"/>
      <c r="K99" s="16"/>
      <c r="L99" s="16"/>
      <c r="M99" s="16"/>
      <c r="N99" s="16"/>
      <c r="O99" s="16"/>
      <c r="P99" s="16"/>
      <c r="Q99" s="16"/>
      <c r="R99" s="16"/>
      <c r="S99" s="19"/>
      <c r="T99" s="16"/>
      <c r="U99" s="16"/>
      <c r="V99" s="16"/>
      <c r="W99" s="18"/>
      <c r="X99" s="18"/>
      <c r="Y99" s="19"/>
      <c r="Z99" s="17"/>
      <c r="AA99" s="17"/>
      <c r="AB99" s="19"/>
      <c r="AC99" s="17"/>
      <c r="AD99" s="17"/>
      <c r="AE99" s="19"/>
      <c r="AF99" s="18" t="str">
        <f t="shared" ref="AF99:AF104" si="360">iferror(F99/Z99*1000,"-")</f>
        <v>-</v>
      </c>
      <c r="AG99" s="18" t="str">
        <f t="shared" ref="AG99:AG104" si="361">iferror(H99/AA99*1000,"-")</f>
        <v>-</v>
      </c>
      <c r="AH99" s="19"/>
      <c r="AI99" s="19"/>
      <c r="AJ99" s="19" t="str">
        <f t="shared" ref="AJ99:AK99" si="358">iferror(AC99/Z99,"-")</f>
        <v>-</v>
      </c>
      <c r="AK99" s="19" t="str">
        <f t="shared" si="358"/>
        <v>-</v>
      </c>
      <c r="AL99" s="19"/>
      <c r="AM99" s="19" t="str">
        <f t="shared" ref="AM99:AN99" si="359">iferror(K99/AC99,"-")</f>
        <v>-</v>
      </c>
      <c r="AN99" s="19" t="str">
        <f t="shared" si="359"/>
        <v>-</v>
      </c>
      <c r="AO99" s="19"/>
      <c r="AP99" s="16"/>
      <c r="AQ99" s="16"/>
    </row>
    <row r="100">
      <c r="A100" s="127" t="s">
        <v>30</v>
      </c>
      <c r="B100" s="34" t="s">
        <v>614</v>
      </c>
      <c r="C100" s="34" t="s">
        <v>615</v>
      </c>
      <c r="D100" s="34" t="s">
        <v>615</v>
      </c>
      <c r="E100" s="37"/>
      <c r="F100" s="36">
        <f>SUMIFS(SPEND!N:N,SPEND!$B:$B,$B100,SPEND!$C:$C,$C100,SPEND!$D:$D,$D100)*$B$2</f>
        <v>0</v>
      </c>
      <c r="G100" s="37"/>
      <c r="H100" s="36">
        <f>SUMIFS(SPEND!O:O,SPEND!$B:$B,$B100,SPEND!$C:$C,$C100,SPEND!$D:$D,$D100)*$B$2</f>
        <v>4.346511</v>
      </c>
      <c r="I100" s="40">
        <f t="shared" ref="I100:I104" si="364">IFERROR(F100/H100-1,"-")</f>
        <v>-1</v>
      </c>
      <c r="J100" s="37"/>
      <c r="K100" s="37"/>
      <c r="L100" s="37"/>
      <c r="M100" s="37"/>
      <c r="N100" s="37"/>
      <c r="O100" s="37"/>
      <c r="P100" s="37"/>
      <c r="Q100" s="37"/>
      <c r="R100" s="37"/>
      <c r="S100" s="40" t="str">
        <f t="shared" ref="S100:S104" si="365">iferror(K100/O100-1,"-")</f>
        <v>-</v>
      </c>
      <c r="T100" s="37"/>
      <c r="U100" s="37"/>
      <c r="V100" s="37"/>
      <c r="W100" s="39" t="str">
        <f t="shared" ref="W100:W104" si="366">IFERROR(F100/K100,"-")</f>
        <v>-</v>
      </c>
      <c r="X100" s="39" t="str">
        <f t="shared" ref="X100:X104" si="367">IFERROR(H100/O100,"-")</f>
        <v>-</v>
      </c>
      <c r="Y100" s="40" t="str">
        <f t="shared" ref="Y100:Y104" si="368">IFERROR(W100/X100-1,"-")</f>
        <v>-</v>
      </c>
      <c r="Z100" s="38">
        <f>SUMIFS(SPEND!I:I,SPEND!$B:$B,$B100,SPEND!$C:$C,$C100,SPEND!$D:$D,$D100)*$B$2</f>
        <v>0</v>
      </c>
      <c r="AA100" s="38">
        <f>SUMIFS(SPEND!J:J,SPEND!$B:$B,$B100,SPEND!$C:$C,$C100,SPEND!$D:$D,$D100)*$B$2</f>
        <v>3742.1145</v>
      </c>
      <c r="AB100" s="40">
        <f t="shared" ref="AB100:AB104" si="369">IFERROR(Z100/AA100-1,"-")</f>
        <v>-1</v>
      </c>
      <c r="AC100" s="38">
        <f>SUMIFS(SPEND!AD:AD,SPEND!$B:$B,$B100,SPEND!$C:$C,$C100,SPEND!$D:$D,$D100)*$B$2</f>
        <v>0</v>
      </c>
      <c r="AD100" s="38">
        <f>SUMIFS(SPEND!AE:AE,SPEND!$B:$B,$B100,SPEND!$C:$C,$C100,SPEND!$D:$D,$D100)*$B$2</f>
        <v>96.8749</v>
      </c>
      <c r="AE100" s="40">
        <f t="shared" ref="AE100:AE104" si="370">IFERROR(AC100/AD100-1,"-")</f>
        <v>-1</v>
      </c>
      <c r="AF100" s="39" t="str">
        <f t="shared" si="360"/>
        <v>-</v>
      </c>
      <c r="AG100" s="39">
        <f t="shared" si="361"/>
        <v>1.161512027</v>
      </c>
      <c r="AH100" s="40" t="str">
        <f t="shared" ref="AH100:AH104" si="371">IFERROR(AF100/AG100-1,"-")</f>
        <v>-</v>
      </c>
      <c r="AI100" s="40">
        <f t="shared" ref="AI100:AI104" si="372">IFERROR(AC100/AD100-1,"-")</f>
        <v>-1</v>
      </c>
      <c r="AJ100" s="40" t="str">
        <f t="shared" ref="AJ100:AK100" si="362">iferror(AC100/Z100,"-")</f>
        <v>-</v>
      </c>
      <c r="AK100" s="40">
        <f t="shared" si="362"/>
        <v>0.02588774341</v>
      </c>
      <c r="AL100" s="40" t="str">
        <f t="shared" ref="AL100:AL104" si="374">IFERROR(AJ100/AK100-1,"-")</f>
        <v>-</v>
      </c>
      <c r="AM100" s="40" t="str">
        <f t="shared" ref="AM100:AN100" si="363">iferror(K100/AC100,"-")</f>
        <v>-</v>
      </c>
      <c r="AN100" s="40">
        <f t="shared" si="363"/>
        <v>0</v>
      </c>
      <c r="AO100" s="40" t="str">
        <f t="shared" ref="AO100:AO104" si="376">IFERROR(AM100/AN100-1,"-")</f>
        <v>-</v>
      </c>
      <c r="AP100" s="37"/>
      <c r="AQ100" s="37"/>
    </row>
    <row r="101">
      <c r="A101" s="127" t="s">
        <v>30</v>
      </c>
      <c r="B101" s="34" t="s">
        <v>614</v>
      </c>
      <c r="C101" s="34" t="s">
        <v>616</v>
      </c>
      <c r="D101" s="34" t="s">
        <v>616</v>
      </c>
      <c r="E101" s="37"/>
      <c r="F101" s="36">
        <f>SUMIFS(SPEND!N:N,SPEND!$B:$B,$B101,SPEND!$C:$C,$C101,SPEND!$D:$D,$D101)*$B$2</f>
        <v>0</v>
      </c>
      <c r="G101" s="37"/>
      <c r="H101" s="36">
        <f>SUMIFS(SPEND!O:O,SPEND!$B:$B,$B101,SPEND!$C:$C,$C101,SPEND!$D:$D,$D101)*$B$2</f>
        <v>4.440814</v>
      </c>
      <c r="I101" s="40">
        <f t="shared" si="364"/>
        <v>-1</v>
      </c>
      <c r="J101" s="37"/>
      <c r="K101" s="37"/>
      <c r="L101" s="37"/>
      <c r="M101" s="37"/>
      <c r="N101" s="37"/>
      <c r="O101" s="37"/>
      <c r="P101" s="37"/>
      <c r="Q101" s="37"/>
      <c r="R101" s="37"/>
      <c r="S101" s="40" t="str">
        <f t="shared" si="365"/>
        <v>-</v>
      </c>
      <c r="T101" s="37"/>
      <c r="U101" s="37"/>
      <c r="V101" s="37"/>
      <c r="W101" s="39" t="str">
        <f t="shared" si="366"/>
        <v>-</v>
      </c>
      <c r="X101" s="39" t="str">
        <f t="shared" si="367"/>
        <v>-</v>
      </c>
      <c r="Y101" s="40" t="str">
        <f t="shared" si="368"/>
        <v>-</v>
      </c>
      <c r="Z101" s="38">
        <f>SUMIFS(SPEND!I:I,SPEND!$B:$B,$B101,SPEND!$C:$C,$C101,SPEND!$D:$D,$D101)*$B$2</f>
        <v>0</v>
      </c>
      <c r="AA101" s="38">
        <f>SUMIFS(SPEND!J:J,SPEND!$B:$B,$B101,SPEND!$C:$C,$C101,SPEND!$D:$D,$D101)*$B$2</f>
        <v>3865.5657</v>
      </c>
      <c r="AB101" s="40">
        <f t="shared" si="369"/>
        <v>-1</v>
      </c>
      <c r="AC101" s="38">
        <f>SUMIFS(SPEND!AD:AD,SPEND!$B:$B,$B101,SPEND!$C:$C,$C101,SPEND!$D:$D,$D101)*$B$2</f>
        <v>0</v>
      </c>
      <c r="AD101" s="38">
        <f>SUMIFS(SPEND!AE:AE,SPEND!$B:$B,$B101,SPEND!$C:$C,$C101,SPEND!$D:$D,$D101)*$B$2</f>
        <v>79.7289</v>
      </c>
      <c r="AE101" s="40">
        <f t="shared" si="370"/>
        <v>-1</v>
      </c>
      <c r="AF101" s="39" t="str">
        <f t="shared" si="360"/>
        <v>-</v>
      </c>
      <c r="AG101" s="39">
        <f t="shared" si="361"/>
        <v>1.148813484</v>
      </c>
      <c r="AH101" s="40" t="str">
        <f t="shared" si="371"/>
        <v>-</v>
      </c>
      <c r="AI101" s="40">
        <f t="shared" si="372"/>
        <v>-1</v>
      </c>
      <c r="AJ101" s="40" t="str">
        <f t="shared" ref="AJ101:AK101" si="373">iferror(AC101/Z101,"-")</f>
        <v>-</v>
      </c>
      <c r="AK101" s="40">
        <f t="shared" si="373"/>
        <v>0.02062541583</v>
      </c>
      <c r="AL101" s="40" t="str">
        <f t="shared" si="374"/>
        <v>-</v>
      </c>
      <c r="AM101" s="40" t="str">
        <f t="shared" ref="AM101:AN101" si="375">iferror(K101/AC101,"-")</f>
        <v>-</v>
      </c>
      <c r="AN101" s="40">
        <f t="shared" si="375"/>
        <v>0</v>
      </c>
      <c r="AO101" s="40" t="str">
        <f t="shared" si="376"/>
        <v>-</v>
      </c>
      <c r="AP101" s="37"/>
      <c r="AQ101" s="37"/>
    </row>
    <row r="102">
      <c r="A102" s="127" t="s">
        <v>30</v>
      </c>
      <c r="B102" s="34" t="s">
        <v>617</v>
      </c>
      <c r="C102" s="34" t="s">
        <v>618</v>
      </c>
      <c r="D102" s="34" t="s">
        <v>618</v>
      </c>
      <c r="E102" s="37"/>
      <c r="F102" s="36">
        <f>SUMIFS(SPEND!N:N,SPEND!$B:$B,$B102,SPEND!$C:$C,$C102,SPEND!$D:$D,$D102)*$B$2</f>
        <v>0</v>
      </c>
      <c r="G102" s="37"/>
      <c r="H102" s="36">
        <f>SUMIFS(SPEND!O:O,SPEND!$B:$B,$B102,SPEND!$C:$C,$C102,SPEND!$D:$D,$D102)*$B$2</f>
        <v>4.569409</v>
      </c>
      <c r="I102" s="40">
        <f t="shared" si="364"/>
        <v>-1</v>
      </c>
      <c r="J102" s="37"/>
      <c r="K102" s="37"/>
      <c r="L102" s="37"/>
      <c r="M102" s="37"/>
      <c r="N102" s="37"/>
      <c r="O102" s="37"/>
      <c r="P102" s="37"/>
      <c r="Q102" s="37"/>
      <c r="R102" s="37"/>
      <c r="S102" s="40" t="str">
        <f t="shared" si="365"/>
        <v>-</v>
      </c>
      <c r="T102" s="37"/>
      <c r="U102" s="37"/>
      <c r="V102" s="37"/>
      <c r="W102" s="39" t="str">
        <f t="shared" si="366"/>
        <v>-</v>
      </c>
      <c r="X102" s="39" t="str">
        <f t="shared" si="367"/>
        <v>-</v>
      </c>
      <c r="Y102" s="40" t="str">
        <f t="shared" si="368"/>
        <v>-</v>
      </c>
      <c r="Z102" s="38">
        <f>SUMIFS(SPEND!I:I,SPEND!$B:$B,$B102,SPEND!$C:$C,$C102,SPEND!$D:$D,$D102)*$B$2</f>
        <v>0</v>
      </c>
      <c r="AA102" s="38">
        <f>SUMIFS(SPEND!J:J,SPEND!$B:$B,$B102,SPEND!$C:$C,$C102,SPEND!$D:$D,$D102)*$B$2</f>
        <v>4206.7711</v>
      </c>
      <c r="AB102" s="40">
        <f t="shared" si="369"/>
        <v>-1</v>
      </c>
      <c r="AC102" s="38">
        <f>SUMIFS(SPEND!AD:AD,SPEND!$B:$B,$B102,SPEND!$C:$C,$C102,SPEND!$D:$D,$D102)*$B$2</f>
        <v>0</v>
      </c>
      <c r="AD102" s="38">
        <f>SUMIFS(SPEND!AE:AE,SPEND!$B:$B,$B102,SPEND!$C:$C,$C102,SPEND!$D:$D,$D102)*$B$2</f>
        <v>119.1647</v>
      </c>
      <c r="AE102" s="40">
        <f t="shared" si="370"/>
        <v>-1</v>
      </c>
      <c r="AF102" s="39" t="str">
        <f t="shared" si="360"/>
        <v>-</v>
      </c>
      <c r="AG102" s="39">
        <f t="shared" si="361"/>
        <v>1.086203383</v>
      </c>
      <c r="AH102" s="40" t="str">
        <f t="shared" si="371"/>
        <v>-</v>
      </c>
      <c r="AI102" s="40">
        <f t="shared" si="372"/>
        <v>-1</v>
      </c>
      <c r="AJ102" s="40" t="str">
        <f t="shared" ref="AJ102:AK102" si="377">iferror(AC102/Z102,"-")</f>
        <v>-</v>
      </c>
      <c r="AK102" s="40">
        <f t="shared" si="377"/>
        <v>0.02832687997</v>
      </c>
      <c r="AL102" s="40" t="str">
        <f t="shared" si="374"/>
        <v>-</v>
      </c>
      <c r="AM102" s="40" t="str">
        <f t="shared" ref="AM102:AN102" si="378">iferror(K102/AC102,"-")</f>
        <v>-</v>
      </c>
      <c r="AN102" s="40">
        <f t="shared" si="378"/>
        <v>0</v>
      </c>
      <c r="AO102" s="40" t="str">
        <f t="shared" si="376"/>
        <v>-</v>
      </c>
      <c r="AP102" s="37"/>
      <c r="AQ102" s="37"/>
    </row>
    <row r="103">
      <c r="A103" s="127" t="s">
        <v>30</v>
      </c>
      <c r="B103" s="34" t="s">
        <v>617</v>
      </c>
      <c r="C103" s="34" t="s">
        <v>619</v>
      </c>
      <c r="D103" s="34" t="s">
        <v>619</v>
      </c>
      <c r="E103" s="37"/>
      <c r="F103" s="36">
        <f>SUMIFS(SPEND!N:N,SPEND!$B:$B,$B103,SPEND!$C:$C,$C103,SPEND!$D:$D,$D103)*$B$2</f>
        <v>0</v>
      </c>
      <c r="G103" s="37"/>
      <c r="H103" s="36">
        <f>SUMIFS(SPEND!O:O,SPEND!$B:$B,$B103,SPEND!$C:$C,$C103,SPEND!$D:$D,$D103)*$B$2</f>
        <v>4.509398</v>
      </c>
      <c r="I103" s="40">
        <f t="shared" si="364"/>
        <v>-1</v>
      </c>
      <c r="J103" s="37"/>
      <c r="K103" s="37"/>
      <c r="L103" s="37"/>
      <c r="M103" s="37"/>
      <c r="N103" s="37"/>
      <c r="O103" s="37"/>
      <c r="P103" s="37"/>
      <c r="Q103" s="37"/>
      <c r="R103" s="37"/>
      <c r="S103" s="40" t="str">
        <f t="shared" si="365"/>
        <v>-</v>
      </c>
      <c r="T103" s="37"/>
      <c r="U103" s="37"/>
      <c r="V103" s="37"/>
      <c r="W103" s="39" t="str">
        <f t="shared" si="366"/>
        <v>-</v>
      </c>
      <c r="X103" s="39" t="str">
        <f t="shared" si="367"/>
        <v>-</v>
      </c>
      <c r="Y103" s="40" t="str">
        <f t="shared" si="368"/>
        <v>-</v>
      </c>
      <c r="Z103" s="38">
        <f>SUMIFS(SPEND!I:I,SPEND!$B:$B,$B103,SPEND!$C:$C,$C103,SPEND!$D:$D,$D103)*$B$2</f>
        <v>0</v>
      </c>
      <c r="AA103" s="38">
        <f>SUMIFS(SPEND!J:J,SPEND!$B:$B,$B103,SPEND!$C:$C,$C103,SPEND!$D:$D,$D103)*$B$2</f>
        <v>4844.6023</v>
      </c>
      <c r="AB103" s="40">
        <f t="shared" si="369"/>
        <v>-1</v>
      </c>
      <c r="AC103" s="38">
        <f>SUMIFS(SPEND!AD:AD,SPEND!$B:$B,$B103,SPEND!$C:$C,$C103,SPEND!$D:$D,$D103)*$B$2</f>
        <v>0</v>
      </c>
      <c r="AD103" s="38">
        <f>SUMIFS(SPEND!AE:AE,SPEND!$B:$B,$B103,SPEND!$C:$C,$C103,SPEND!$D:$D,$D103)*$B$2</f>
        <v>99.4468</v>
      </c>
      <c r="AE103" s="40">
        <f t="shared" si="370"/>
        <v>-1</v>
      </c>
      <c r="AF103" s="39" t="str">
        <f t="shared" si="360"/>
        <v>-</v>
      </c>
      <c r="AG103" s="39">
        <f t="shared" si="361"/>
        <v>0.9308087064</v>
      </c>
      <c r="AH103" s="40" t="str">
        <f t="shared" si="371"/>
        <v>-</v>
      </c>
      <c r="AI103" s="40">
        <f t="shared" si="372"/>
        <v>-1</v>
      </c>
      <c r="AJ103" s="40" t="str">
        <f t="shared" ref="AJ103:AK103" si="379">iferror(AC103/Z103,"-")</f>
        <v>-</v>
      </c>
      <c r="AK103" s="40">
        <f t="shared" si="379"/>
        <v>0.02052734029</v>
      </c>
      <c r="AL103" s="40" t="str">
        <f t="shared" si="374"/>
        <v>-</v>
      </c>
      <c r="AM103" s="40" t="str">
        <f t="shared" ref="AM103:AN103" si="380">iferror(K103/AC103,"-")</f>
        <v>-</v>
      </c>
      <c r="AN103" s="40">
        <f t="shared" si="380"/>
        <v>0</v>
      </c>
      <c r="AO103" s="40" t="str">
        <f t="shared" si="376"/>
        <v>-</v>
      </c>
      <c r="AP103" s="37"/>
      <c r="AQ103" s="37"/>
    </row>
    <row r="104">
      <c r="A104" s="127" t="s">
        <v>30</v>
      </c>
      <c r="B104" s="34" t="s">
        <v>620</v>
      </c>
      <c r="C104" s="34" t="s">
        <v>621</v>
      </c>
      <c r="D104" s="34" t="s">
        <v>621</v>
      </c>
      <c r="E104" s="37"/>
      <c r="F104" s="36">
        <f>SUMIFS(SPEND!N:N,SPEND!$B:$B,$B104,SPEND!$C:$C,$C104,SPEND!$D:$D,$D104)*$B$2</f>
        <v>0</v>
      </c>
      <c r="G104" s="37"/>
      <c r="H104" s="36">
        <f>SUMIFS(SPEND!O:O,SPEND!$B:$B,$B104,SPEND!$C:$C,$C104,SPEND!$D:$D,$D104)*$B$2</f>
        <v>35.800848</v>
      </c>
      <c r="I104" s="40">
        <f t="shared" si="364"/>
        <v>-1</v>
      </c>
      <c r="J104" s="37"/>
      <c r="K104" s="37"/>
      <c r="L104" s="37"/>
      <c r="M104" s="37"/>
      <c r="N104" s="37"/>
      <c r="O104" s="37"/>
      <c r="P104" s="37"/>
      <c r="Q104" s="37"/>
      <c r="R104" s="37"/>
      <c r="S104" s="40" t="str">
        <f t="shared" si="365"/>
        <v>-</v>
      </c>
      <c r="T104" s="37"/>
      <c r="U104" s="37"/>
      <c r="V104" s="37"/>
      <c r="W104" s="39" t="str">
        <f t="shared" si="366"/>
        <v>-</v>
      </c>
      <c r="X104" s="39" t="str">
        <f t="shared" si="367"/>
        <v>-</v>
      </c>
      <c r="Y104" s="40" t="str">
        <f t="shared" si="368"/>
        <v>-</v>
      </c>
      <c r="Z104" s="38">
        <f>SUMIFS(SPEND!I:I,SPEND!$B:$B,$B104,SPEND!$C:$C,$C104,SPEND!$D:$D,$D104)*$B$2</f>
        <v>0</v>
      </c>
      <c r="AA104" s="38">
        <f>SUMIFS(SPEND!J:J,SPEND!$B:$B,$B104,SPEND!$C:$C,$C104,SPEND!$D:$D,$D104)*$B$2</f>
        <v>20944.6963</v>
      </c>
      <c r="AB104" s="40">
        <f t="shared" si="369"/>
        <v>-1</v>
      </c>
      <c r="AC104" s="38">
        <f>SUMIFS(SPEND!AD:AD,SPEND!$B:$B,$B104,SPEND!$C:$C,$C104,SPEND!$D:$D,$D104)*$B$2</f>
        <v>0</v>
      </c>
      <c r="AD104" s="38">
        <f>SUMIFS(SPEND!AE:AE,SPEND!$B:$B,$B104,SPEND!$C:$C,$C104,SPEND!$D:$D,$D104)*$B$2</f>
        <v>633.5447</v>
      </c>
      <c r="AE104" s="40">
        <f t="shared" si="370"/>
        <v>-1</v>
      </c>
      <c r="AF104" s="39" t="str">
        <f t="shared" si="360"/>
        <v>-</v>
      </c>
      <c r="AG104" s="39">
        <f t="shared" si="361"/>
        <v>1.709303753</v>
      </c>
      <c r="AH104" s="40" t="str">
        <f t="shared" si="371"/>
        <v>-</v>
      </c>
      <c r="AI104" s="40">
        <f t="shared" si="372"/>
        <v>-1</v>
      </c>
      <c r="AJ104" s="40" t="str">
        <f t="shared" ref="AJ104:AK104" si="381">iferror(AC104/Z104,"-")</f>
        <v>-</v>
      </c>
      <c r="AK104" s="40">
        <f t="shared" si="381"/>
        <v>0.03024845483</v>
      </c>
      <c r="AL104" s="40" t="str">
        <f t="shared" si="374"/>
        <v>-</v>
      </c>
      <c r="AM104" s="40" t="str">
        <f t="shared" ref="AM104:AN104" si="382">iferror(K104/AC104,"-")</f>
        <v>-</v>
      </c>
      <c r="AN104" s="40">
        <f t="shared" si="382"/>
        <v>0</v>
      </c>
      <c r="AO104" s="40" t="str">
        <f t="shared" si="376"/>
        <v>-</v>
      </c>
      <c r="AP104" s="37"/>
      <c r="AQ104" s="37"/>
    </row>
    <row r="105">
      <c r="A105" s="12" t="s">
        <v>286</v>
      </c>
      <c r="B105" s="34"/>
      <c r="C105" s="34"/>
      <c r="D105" s="34"/>
      <c r="E105" s="37"/>
      <c r="F105" s="37"/>
      <c r="G105" s="37"/>
      <c r="H105" s="37"/>
      <c r="I105" s="40"/>
      <c r="J105" s="37"/>
      <c r="K105" s="12">
        <f t="shared" ref="K105:N105" si="383">SUMIFS(K3:K100,$A$3:$A$100,"бренд")</f>
        <v>13</v>
      </c>
      <c r="L105" s="12">
        <f t="shared" si="383"/>
        <v>0</v>
      </c>
      <c r="M105" s="12">
        <f t="shared" si="383"/>
        <v>11</v>
      </c>
      <c r="N105" s="12">
        <f t="shared" si="383"/>
        <v>2</v>
      </c>
      <c r="O105" s="37"/>
      <c r="P105" s="37"/>
      <c r="Q105" s="37"/>
      <c r="R105" s="37"/>
      <c r="S105" s="40"/>
      <c r="T105" s="37"/>
      <c r="U105" s="37"/>
      <c r="V105" s="37"/>
      <c r="W105" s="39"/>
      <c r="X105" s="39"/>
      <c r="Y105" s="40"/>
      <c r="Z105" s="38"/>
      <c r="AA105" s="38"/>
      <c r="AB105" s="40"/>
      <c r="AC105" s="38"/>
      <c r="AD105" s="38"/>
      <c r="AE105" s="40"/>
      <c r="AF105" s="39"/>
      <c r="AG105" s="39"/>
      <c r="AH105" s="40"/>
      <c r="AI105" s="40"/>
      <c r="AJ105" s="40"/>
      <c r="AK105" s="40"/>
      <c r="AL105" s="40"/>
      <c r="AM105" s="40"/>
      <c r="AN105" s="40"/>
      <c r="AO105" s="40"/>
      <c r="AP105" s="37"/>
      <c r="AQ105" s="37"/>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FE2F3"/>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25.13"/>
    <col customWidth="1" min="14" max="14" width="11.75"/>
    <col customWidth="1" min="30" max="30" width="11.75"/>
  </cols>
  <sheetData>
    <row r="1" ht="37.5" customHeight="1">
      <c r="A1" s="288"/>
      <c r="B1" s="289" t="s">
        <v>622</v>
      </c>
      <c r="C1" s="290"/>
      <c r="D1" s="290"/>
      <c r="E1" s="290"/>
      <c r="F1" s="290"/>
      <c r="G1" s="290"/>
      <c r="H1" s="290"/>
      <c r="I1" s="291"/>
      <c r="J1" s="290"/>
      <c r="K1" s="290"/>
      <c r="L1" s="290"/>
      <c r="M1" s="290"/>
      <c r="N1" s="291" t="s">
        <v>622</v>
      </c>
      <c r="O1" s="290"/>
      <c r="P1" s="290"/>
      <c r="Q1" s="290"/>
      <c r="R1" s="290"/>
      <c r="S1" s="290"/>
      <c r="T1" s="290"/>
      <c r="U1" s="290"/>
      <c r="V1" s="290"/>
      <c r="W1" s="290"/>
      <c r="X1" s="290"/>
      <c r="Y1" s="290"/>
      <c r="Z1" s="290"/>
      <c r="AA1" s="290"/>
      <c r="AB1" s="290"/>
      <c r="AC1" s="290"/>
      <c r="AD1" s="288"/>
      <c r="AE1" s="290"/>
      <c r="AF1" s="290"/>
      <c r="AG1" s="290"/>
      <c r="AH1" s="290"/>
      <c r="AI1" s="290"/>
      <c r="AJ1" s="290"/>
      <c r="AK1" s="290"/>
      <c r="AL1" s="290"/>
      <c r="AM1" s="290"/>
      <c r="AN1" s="290"/>
      <c r="AO1" s="290"/>
      <c r="AP1" s="290"/>
      <c r="AQ1" s="290"/>
      <c r="AR1" s="290"/>
      <c r="AS1" s="290"/>
      <c r="AT1" s="290"/>
      <c r="AU1" s="290"/>
      <c r="AV1" s="290"/>
    </row>
    <row r="2" ht="11.25" customHeight="1">
      <c r="A2" s="292"/>
      <c r="B2" s="293"/>
      <c r="C2" s="293"/>
      <c r="D2" s="293"/>
      <c r="E2" s="293"/>
      <c r="F2" s="293"/>
      <c r="G2" s="293"/>
      <c r="H2" s="293"/>
      <c r="J2" s="293"/>
      <c r="K2" s="293"/>
      <c r="L2" s="293"/>
      <c r="M2" s="293"/>
      <c r="O2" s="293"/>
      <c r="P2" s="293"/>
      <c r="Q2" s="293"/>
      <c r="R2" s="293"/>
      <c r="S2" s="293"/>
      <c r="T2" s="293"/>
      <c r="U2" s="293"/>
      <c r="V2" s="293"/>
      <c r="W2" s="293"/>
      <c r="X2" s="293"/>
      <c r="Y2" s="294"/>
      <c r="Z2" s="293"/>
      <c r="AA2" s="293"/>
      <c r="AB2" s="293"/>
      <c r="AC2" s="293"/>
      <c r="AE2" s="293"/>
      <c r="AF2" s="293"/>
      <c r="AG2" s="293"/>
      <c r="AH2" s="293"/>
      <c r="AI2" s="293"/>
      <c r="AJ2" s="293"/>
      <c r="AK2" s="293"/>
      <c r="AL2" s="293"/>
      <c r="AM2" s="293"/>
      <c r="AN2" s="293"/>
      <c r="AO2" s="293"/>
      <c r="AP2" s="293"/>
      <c r="AQ2" s="293"/>
      <c r="AR2" s="293"/>
      <c r="AS2" s="293"/>
      <c r="AT2" s="293"/>
      <c r="AU2" s="293"/>
      <c r="AV2" s="293"/>
    </row>
    <row r="3">
      <c r="A3" s="295" t="s">
        <v>623</v>
      </c>
      <c r="B3" s="296" t="s">
        <v>624</v>
      </c>
      <c r="C3" s="296" t="s">
        <v>625</v>
      </c>
      <c r="D3" s="296" t="s">
        <v>626</v>
      </c>
      <c r="E3" s="296" t="s">
        <v>627</v>
      </c>
      <c r="F3" s="296" t="s">
        <v>628</v>
      </c>
      <c r="G3" s="296" t="s">
        <v>629</v>
      </c>
      <c r="H3" s="296" t="s">
        <v>630</v>
      </c>
      <c r="I3" s="296" t="s">
        <v>631</v>
      </c>
      <c r="J3" s="296" t="s">
        <v>632</v>
      </c>
      <c r="K3" s="296" t="s">
        <v>633</v>
      </c>
      <c r="L3" s="296" t="s">
        <v>634</v>
      </c>
      <c r="M3" s="296" t="s">
        <v>635</v>
      </c>
      <c r="N3" s="296" t="s">
        <v>636</v>
      </c>
      <c r="O3" s="296" t="s">
        <v>637</v>
      </c>
      <c r="P3" s="296" t="s">
        <v>638</v>
      </c>
      <c r="Q3" s="296" t="s">
        <v>639</v>
      </c>
      <c r="R3" s="296" t="s">
        <v>640</v>
      </c>
      <c r="S3" s="296" t="s">
        <v>641</v>
      </c>
      <c r="T3" s="296" t="s">
        <v>642</v>
      </c>
      <c r="U3" s="296" t="s">
        <v>643</v>
      </c>
      <c r="V3" s="296" t="s">
        <v>644</v>
      </c>
      <c r="W3" s="296" t="s">
        <v>645</v>
      </c>
      <c r="X3" s="296" t="s">
        <v>646</v>
      </c>
      <c r="Y3" s="296" t="s">
        <v>647</v>
      </c>
      <c r="Z3" s="296" t="s">
        <v>648</v>
      </c>
      <c r="AA3" s="296" t="s">
        <v>649</v>
      </c>
      <c r="AB3" s="296" t="s">
        <v>650</v>
      </c>
      <c r="AC3" s="296" t="s">
        <v>651</v>
      </c>
      <c r="AD3" s="296" t="s">
        <v>652</v>
      </c>
      <c r="AE3" s="296" t="s">
        <v>653</v>
      </c>
      <c r="AF3" s="296" t="s">
        <v>654</v>
      </c>
      <c r="AG3" s="296" t="s">
        <v>655</v>
      </c>
      <c r="AH3" s="296" t="s">
        <v>656</v>
      </c>
      <c r="AI3" s="296" t="s">
        <v>657</v>
      </c>
      <c r="AJ3" s="296" t="s">
        <v>658</v>
      </c>
      <c r="AK3" s="296" t="s">
        <v>659</v>
      </c>
      <c r="AL3" s="296" t="s">
        <v>660</v>
      </c>
      <c r="AM3" s="296" t="s">
        <v>661</v>
      </c>
      <c r="AN3" s="296" t="s">
        <v>662</v>
      </c>
      <c r="AO3" s="296" t="s">
        <v>663</v>
      </c>
      <c r="AP3" s="296" t="s">
        <v>664</v>
      </c>
      <c r="AQ3" s="296" t="s">
        <v>665</v>
      </c>
      <c r="AR3" s="296" t="s">
        <v>666</v>
      </c>
      <c r="AS3" s="296" t="s">
        <v>667</v>
      </c>
      <c r="AT3" s="296" t="s">
        <v>668</v>
      </c>
      <c r="AU3" s="296" t="s">
        <v>669</v>
      </c>
      <c r="AV3" s="296" t="s">
        <v>670</v>
      </c>
    </row>
    <row r="4">
      <c r="A4" s="31" t="s">
        <v>671</v>
      </c>
      <c r="B4" s="297">
        <v>2.52780987E8</v>
      </c>
      <c r="C4" s="297">
        <v>2.56466436E8</v>
      </c>
      <c r="D4" s="297">
        <v>2.56992326E8</v>
      </c>
      <c r="E4" s="297">
        <v>2.56996409E8</v>
      </c>
      <c r="F4" s="297">
        <v>4.725737E8</v>
      </c>
      <c r="G4" s="297">
        <v>2.56940858E8</v>
      </c>
      <c r="H4" s="297">
        <v>2.56481891E8</v>
      </c>
      <c r="I4" s="298">
        <v>2.56367138E8</v>
      </c>
      <c r="J4" s="297">
        <v>2.56493574E8</v>
      </c>
      <c r="K4" s="297">
        <v>2.5647105E8</v>
      </c>
      <c r="L4" s="297">
        <v>2.56471139E8</v>
      </c>
      <c r="M4" s="297">
        <v>2.56414491E8</v>
      </c>
      <c r="N4" s="298">
        <v>2.53631255E8</v>
      </c>
      <c r="O4" s="297">
        <v>2.56447912E8</v>
      </c>
      <c r="P4" s="297">
        <v>2.56775222E8</v>
      </c>
      <c r="Q4" s="297">
        <v>2.53637644E8</v>
      </c>
      <c r="R4" s="297">
        <v>2.50937905E8</v>
      </c>
      <c r="S4" s="297">
        <v>2.56489743E8</v>
      </c>
      <c r="T4" s="297">
        <v>2.56367141E8</v>
      </c>
      <c r="U4" s="297">
        <v>2.80749272E8</v>
      </c>
      <c r="V4" s="297">
        <v>2.7742498E8</v>
      </c>
      <c r="W4" s="297">
        <v>2.7828754E8</v>
      </c>
      <c r="X4" s="297">
        <v>3.60950031E8</v>
      </c>
      <c r="Y4" s="298">
        <v>2.78247453E8</v>
      </c>
      <c r="Z4" s="297">
        <v>2.79932385E8</v>
      </c>
      <c r="AA4" s="297">
        <v>2.80772433E8</v>
      </c>
      <c r="AB4" s="297">
        <v>2.8159251E8</v>
      </c>
      <c r="AC4" s="297">
        <v>2.80770927E8</v>
      </c>
      <c r="AD4" s="297">
        <v>2.80759444E8</v>
      </c>
      <c r="AE4" s="297">
        <v>2.80781602E8</v>
      </c>
      <c r="AF4" s="297">
        <v>2.80781601E8</v>
      </c>
      <c r="AG4" s="297">
        <v>3.16747105E8</v>
      </c>
      <c r="AH4" s="297">
        <v>2.78211331E8</v>
      </c>
      <c r="AI4" s="297">
        <v>2.83153677E8</v>
      </c>
      <c r="AJ4" s="297">
        <v>2.79940953E8</v>
      </c>
      <c r="AK4" s="297">
        <v>3.84239059E8</v>
      </c>
      <c r="AL4" s="297">
        <v>3.8410546E8</v>
      </c>
      <c r="AM4" s="297">
        <v>3.8443491E8</v>
      </c>
      <c r="AN4" s="297">
        <v>3.84848821E8</v>
      </c>
      <c r="AO4" s="297">
        <v>3.85251107E8</v>
      </c>
      <c r="AP4" s="297">
        <v>3.09529206E8</v>
      </c>
      <c r="AQ4" s="297">
        <v>3.13811074E8</v>
      </c>
      <c r="AR4" s="297">
        <v>3.15060709E8</v>
      </c>
      <c r="AS4" s="297">
        <v>3.128282E8</v>
      </c>
      <c r="AT4" s="297">
        <v>3.15074675E8</v>
      </c>
      <c r="AU4" s="297">
        <v>3.12822637E8</v>
      </c>
      <c r="AV4" s="297">
        <v>3.08890967E8</v>
      </c>
    </row>
    <row r="5">
      <c r="A5" s="31" t="s">
        <v>672</v>
      </c>
      <c r="B5" s="299" t="s">
        <v>673</v>
      </c>
      <c r="C5" s="299" t="s">
        <v>674</v>
      </c>
      <c r="D5" s="299" t="s">
        <v>675</v>
      </c>
      <c r="E5" s="299" t="s">
        <v>676</v>
      </c>
      <c r="F5" s="300" t="s">
        <v>677</v>
      </c>
      <c r="G5" s="299" t="s">
        <v>678</v>
      </c>
      <c r="H5" s="299" t="s">
        <v>679</v>
      </c>
      <c r="I5" s="299" t="s">
        <v>680</v>
      </c>
      <c r="J5" s="299" t="s">
        <v>681</v>
      </c>
      <c r="K5" s="299" t="s">
        <v>682</v>
      </c>
      <c r="L5" s="299" t="s">
        <v>683</v>
      </c>
      <c r="M5" s="299" t="s">
        <v>684</v>
      </c>
      <c r="N5" s="299" t="s">
        <v>685</v>
      </c>
      <c r="O5" s="299" t="s">
        <v>686</v>
      </c>
      <c r="P5" s="299" t="s">
        <v>687</v>
      </c>
      <c r="Q5" s="299" t="s">
        <v>688</v>
      </c>
      <c r="R5" s="299" t="s">
        <v>689</v>
      </c>
      <c r="S5" s="299" t="s">
        <v>690</v>
      </c>
      <c r="T5" s="299" t="s">
        <v>691</v>
      </c>
      <c r="U5" s="299" t="s">
        <v>692</v>
      </c>
      <c r="V5" s="299" t="s">
        <v>693</v>
      </c>
      <c r="W5" s="299" t="s">
        <v>694</v>
      </c>
      <c r="X5" s="299" t="s">
        <v>695</v>
      </c>
      <c r="Y5" s="299" t="s">
        <v>696</v>
      </c>
      <c r="Z5" s="299" t="s">
        <v>697</v>
      </c>
      <c r="AA5" s="299" t="s">
        <v>698</v>
      </c>
      <c r="AB5" s="299" t="s">
        <v>699</v>
      </c>
      <c r="AC5" s="299" t="s">
        <v>700</v>
      </c>
      <c r="AD5" s="299" t="s">
        <v>701</v>
      </c>
      <c r="AE5" s="299" t="s">
        <v>702</v>
      </c>
      <c r="AF5" s="299" t="s">
        <v>703</v>
      </c>
      <c r="AG5" s="299" t="s">
        <v>704</v>
      </c>
      <c r="AH5" s="299" t="s">
        <v>705</v>
      </c>
      <c r="AI5" s="299" t="s">
        <v>706</v>
      </c>
      <c r="AJ5" s="299" t="s">
        <v>707</v>
      </c>
      <c r="AK5" s="300" t="s">
        <v>708</v>
      </c>
      <c r="AL5" s="300" t="s">
        <v>709</v>
      </c>
      <c r="AM5" s="300" t="s">
        <v>710</v>
      </c>
      <c r="AN5" s="300" t="s">
        <v>711</v>
      </c>
      <c r="AO5" s="300" t="s">
        <v>712</v>
      </c>
      <c r="AP5" s="299" t="s">
        <v>713</v>
      </c>
      <c r="AQ5" s="299" t="s">
        <v>714</v>
      </c>
      <c r="AR5" s="299" t="s">
        <v>715</v>
      </c>
      <c r="AS5" s="299" t="s">
        <v>716</v>
      </c>
      <c r="AT5" s="299" t="s">
        <v>717</v>
      </c>
      <c r="AU5" s="300" t="s">
        <v>718</v>
      </c>
      <c r="AV5" s="299" t="s">
        <v>719</v>
      </c>
    </row>
    <row r="6">
      <c r="A6" s="31" t="s">
        <v>720</v>
      </c>
      <c r="B6" s="301">
        <v>45870.0</v>
      </c>
      <c r="C6" s="301">
        <f t="shared" ref="C6:AV6" si="1">$B$6</f>
        <v>45870</v>
      </c>
      <c r="D6" s="301">
        <f t="shared" si="1"/>
        <v>45870</v>
      </c>
      <c r="E6" s="301">
        <f t="shared" si="1"/>
        <v>45870</v>
      </c>
      <c r="F6" s="301">
        <f t="shared" si="1"/>
        <v>45870</v>
      </c>
      <c r="G6" s="301">
        <f t="shared" si="1"/>
        <v>45870</v>
      </c>
      <c r="H6" s="301">
        <f t="shared" si="1"/>
        <v>45870</v>
      </c>
      <c r="I6" s="301">
        <f t="shared" si="1"/>
        <v>45870</v>
      </c>
      <c r="J6" s="301">
        <f t="shared" si="1"/>
        <v>45870</v>
      </c>
      <c r="K6" s="301">
        <f t="shared" si="1"/>
        <v>45870</v>
      </c>
      <c r="L6" s="301">
        <f t="shared" si="1"/>
        <v>45870</v>
      </c>
      <c r="M6" s="301">
        <f t="shared" si="1"/>
        <v>45870</v>
      </c>
      <c r="N6" s="301">
        <f t="shared" si="1"/>
        <v>45870</v>
      </c>
      <c r="O6" s="301">
        <f t="shared" si="1"/>
        <v>45870</v>
      </c>
      <c r="P6" s="301">
        <f t="shared" si="1"/>
        <v>45870</v>
      </c>
      <c r="Q6" s="301">
        <f t="shared" si="1"/>
        <v>45870</v>
      </c>
      <c r="R6" s="301">
        <f t="shared" si="1"/>
        <v>45870</v>
      </c>
      <c r="S6" s="301">
        <f t="shared" si="1"/>
        <v>45870</v>
      </c>
      <c r="T6" s="301">
        <f t="shared" si="1"/>
        <v>45870</v>
      </c>
      <c r="U6" s="301">
        <f t="shared" si="1"/>
        <v>45870</v>
      </c>
      <c r="V6" s="301">
        <f t="shared" si="1"/>
        <v>45870</v>
      </c>
      <c r="W6" s="301">
        <f t="shared" si="1"/>
        <v>45870</v>
      </c>
      <c r="X6" s="301">
        <f t="shared" si="1"/>
        <v>45870</v>
      </c>
      <c r="Y6" s="301">
        <f t="shared" si="1"/>
        <v>45870</v>
      </c>
      <c r="Z6" s="301">
        <f t="shared" si="1"/>
        <v>45870</v>
      </c>
      <c r="AA6" s="301">
        <f t="shared" si="1"/>
        <v>45870</v>
      </c>
      <c r="AB6" s="301">
        <f t="shared" si="1"/>
        <v>45870</v>
      </c>
      <c r="AC6" s="301">
        <f t="shared" si="1"/>
        <v>45870</v>
      </c>
      <c r="AD6" s="301">
        <f t="shared" si="1"/>
        <v>45870</v>
      </c>
      <c r="AE6" s="301">
        <f t="shared" si="1"/>
        <v>45870</v>
      </c>
      <c r="AF6" s="301">
        <f t="shared" si="1"/>
        <v>45870</v>
      </c>
      <c r="AG6" s="301">
        <f t="shared" si="1"/>
        <v>45870</v>
      </c>
      <c r="AH6" s="301">
        <f t="shared" si="1"/>
        <v>45870</v>
      </c>
      <c r="AI6" s="301">
        <f t="shared" si="1"/>
        <v>45870</v>
      </c>
      <c r="AJ6" s="301">
        <f t="shared" si="1"/>
        <v>45870</v>
      </c>
      <c r="AK6" s="301">
        <f t="shared" si="1"/>
        <v>45870</v>
      </c>
      <c r="AL6" s="301">
        <f t="shared" si="1"/>
        <v>45870</v>
      </c>
      <c r="AM6" s="301">
        <f t="shared" si="1"/>
        <v>45870</v>
      </c>
      <c r="AN6" s="301">
        <f t="shared" si="1"/>
        <v>45870</v>
      </c>
      <c r="AO6" s="301">
        <f t="shared" si="1"/>
        <v>45870</v>
      </c>
      <c r="AP6" s="301">
        <f t="shared" si="1"/>
        <v>45870</v>
      </c>
      <c r="AQ6" s="301">
        <f t="shared" si="1"/>
        <v>45870</v>
      </c>
      <c r="AR6" s="301">
        <f t="shared" si="1"/>
        <v>45870</v>
      </c>
      <c r="AS6" s="301">
        <f t="shared" si="1"/>
        <v>45870</v>
      </c>
      <c r="AT6" s="301">
        <f t="shared" si="1"/>
        <v>45870</v>
      </c>
      <c r="AU6" s="301">
        <f t="shared" si="1"/>
        <v>45870</v>
      </c>
      <c r="AV6" s="301">
        <f t="shared" si="1"/>
        <v>45870</v>
      </c>
    </row>
    <row r="7">
      <c r="A7" s="31" t="s">
        <v>721</v>
      </c>
      <c r="B7" s="301">
        <v>45900.0</v>
      </c>
      <c r="C7" s="301">
        <f t="shared" ref="C7:AV7" si="2">$B$7</f>
        <v>45900</v>
      </c>
      <c r="D7" s="301">
        <f t="shared" si="2"/>
        <v>45900</v>
      </c>
      <c r="E7" s="301">
        <f t="shared" si="2"/>
        <v>45900</v>
      </c>
      <c r="F7" s="301">
        <f t="shared" si="2"/>
        <v>45900</v>
      </c>
      <c r="G7" s="301">
        <f t="shared" si="2"/>
        <v>45900</v>
      </c>
      <c r="H7" s="301">
        <f t="shared" si="2"/>
        <v>45900</v>
      </c>
      <c r="I7" s="301">
        <f t="shared" si="2"/>
        <v>45900</v>
      </c>
      <c r="J7" s="301">
        <f t="shared" si="2"/>
        <v>45900</v>
      </c>
      <c r="K7" s="301">
        <f t="shared" si="2"/>
        <v>45900</v>
      </c>
      <c r="L7" s="301">
        <f t="shared" si="2"/>
        <v>45900</v>
      </c>
      <c r="M7" s="301">
        <f t="shared" si="2"/>
        <v>45900</v>
      </c>
      <c r="N7" s="301">
        <f t="shared" si="2"/>
        <v>45900</v>
      </c>
      <c r="O7" s="301">
        <f t="shared" si="2"/>
        <v>45900</v>
      </c>
      <c r="P7" s="301">
        <f t="shared" si="2"/>
        <v>45900</v>
      </c>
      <c r="Q7" s="301">
        <f t="shared" si="2"/>
        <v>45900</v>
      </c>
      <c r="R7" s="301">
        <f t="shared" si="2"/>
        <v>45900</v>
      </c>
      <c r="S7" s="301">
        <f t="shared" si="2"/>
        <v>45900</v>
      </c>
      <c r="T7" s="301">
        <f t="shared" si="2"/>
        <v>45900</v>
      </c>
      <c r="U7" s="301">
        <f t="shared" si="2"/>
        <v>45900</v>
      </c>
      <c r="V7" s="301">
        <f t="shared" si="2"/>
        <v>45900</v>
      </c>
      <c r="W7" s="301">
        <f t="shared" si="2"/>
        <v>45900</v>
      </c>
      <c r="X7" s="301">
        <f t="shared" si="2"/>
        <v>45900</v>
      </c>
      <c r="Y7" s="301">
        <f t="shared" si="2"/>
        <v>45900</v>
      </c>
      <c r="Z7" s="301">
        <f t="shared" si="2"/>
        <v>45900</v>
      </c>
      <c r="AA7" s="301">
        <f t="shared" si="2"/>
        <v>45900</v>
      </c>
      <c r="AB7" s="301">
        <f t="shared" si="2"/>
        <v>45900</v>
      </c>
      <c r="AC7" s="301">
        <f t="shared" si="2"/>
        <v>45900</v>
      </c>
      <c r="AD7" s="301">
        <f t="shared" si="2"/>
        <v>45900</v>
      </c>
      <c r="AE7" s="301">
        <f t="shared" si="2"/>
        <v>45900</v>
      </c>
      <c r="AF7" s="301">
        <f t="shared" si="2"/>
        <v>45900</v>
      </c>
      <c r="AG7" s="301">
        <f t="shared" si="2"/>
        <v>45900</v>
      </c>
      <c r="AH7" s="301">
        <f t="shared" si="2"/>
        <v>45900</v>
      </c>
      <c r="AI7" s="301">
        <f t="shared" si="2"/>
        <v>45900</v>
      </c>
      <c r="AJ7" s="301">
        <f t="shared" si="2"/>
        <v>45900</v>
      </c>
      <c r="AK7" s="301">
        <f t="shared" si="2"/>
        <v>45900</v>
      </c>
      <c r="AL7" s="301">
        <f t="shared" si="2"/>
        <v>45900</v>
      </c>
      <c r="AM7" s="301">
        <f t="shared" si="2"/>
        <v>45900</v>
      </c>
      <c r="AN7" s="301">
        <f t="shared" si="2"/>
        <v>45900</v>
      </c>
      <c r="AO7" s="301">
        <f t="shared" si="2"/>
        <v>45900</v>
      </c>
      <c r="AP7" s="301">
        <f t="shared" si="2"/>
        <v>45900</v>
      </c>
      <c r="AQ7" s="301">
        <f t="shared" si="2"/>
        <v>45900</v>
      </c>
      <c r="AR7" s="301">
        <f t="shared" si="2"/>
        <v>45900</v>
      </c>
      <c r="AS7" s="301">
        <f t="shared" si="2"/>
        <v>45900</v>
      </c>
      <c r="AT7" s="301">
        <f t="shared" si="2"/>
        <v>45900</v>
      </c>
      <c r="AU7" s="301">
        <f t="shared" si="2"/>
        <v>45900</v>
      </c>
      <c r="AV7" s="301">
        <f t="shared" si="2"/>
        <v>45900</v>
      </c>
    </row>
    <row r="8">
      <c r="A8" s="31" t="s">
        <v>722</v>
      </c>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row>
    <row r="9">
      <c r="A9" s="31" t="s">
        <v>723</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c r="AJ9" s="293"/>
      <c r="AK9" s="293"/>
      <c r="AL9" s="293"/>
      <c r="AM9" s="293"/>
      <c r="AN9" s="293"/>
      <c r="AO9" s="293"/>
      <c r="AP9" s="293"/>
      <c r="AQ9" s="293"/>
      <c r="AR9" s="293"/>
      <c r="AS9" s="293"/>
      <c r="AT9" s="293"/>
      <c r="AU9" s="293"/>
      <c r="AV9" s="293"/>
    </row>
    <row r="10">
      <c r="A10" s="31" t="s">
        <v>724</v>
      </c>
      <c r="B10" s="299" t="s">
        <v>725</v>
      </c>
      <c r="C10" s="299" t="str">
        <f t="shared" ref="C10:AV10" si="3">$B$10</f>
        <v> eventCount</v>
      </c>
      <c r="D10" s="299" t="str">
        <f t="shared" si="3"/>
        <v> eventCount</v>
      </c>
      <c r="E10" s="299" t="str">
        <f t="shared" si="3"/>
        <v> eventCount</v>
      </c>
      <c r="F10" s="299" t="str">
        <f t="shared" si="3"/>
        <v> eventCount</v>
      </c>
      <c r="G10" s="299" t="str">
        <f t="shared" si="3"/>
        <v> eventCount</v>
      </c>
      <c r="H10" s="299" t="str">
        <f t="shared" si="3"/>
        <v> eventCount</v>
      </c>
      <c r="I10" s="299" t="str">
        <f t="shared" si="3"/>
        <v> eventCount</v>
      </c>
      <c r="J10" s="299" t="str">
        <f t="shared" si="3"/>
        <v> eventCount</v>
      </c>
      <c r="K10" s="299" t="str">
        <f t="shared" si="3"/>
        <v> eventCount</v>
      </c>
      <c r="L10" s="299" t="str">
        <f t="shared" si="3"/>
        <v> eventCount</v>
      </c>
      <c r="M10" s="299" t="str">
        <f t="shared" si="3"/>
        <v> eventCount</v>
      </c>
      <c r="N10" s="299" t="str">
        <f t="shared" si="3"/>
        <v> eventCount</v>
      </c>
      <c r="O10" s="299" t="str">
        <f t="shared" si="3"/>
        <v> eventCount</v>
      </c>
      <c r="P10" s="299" t="str">
        <f t="shared" si="3"/>
        <v> eventCount</v>
      </c>
      <c r="Q10" s="299" t="str">
        <f t="shared" si="3"/>
        <v> eventCount</v>
      </c>
      <c r="R10" s="299" t="str">
        <f t="shared" si="3"/>
        <v> eventCount</v>
      </c>
      <c r="S10" s="299" t="str">
        <f t="shared" si="3"/>
        <v> eventCount</v>
      </c>
      <c r="T10" s="299" t="str">
        <f t="shared" si="3"/>
        <v> eventCount</v>
      </c>
      <c r="U10" s="299" t="str">
        <f t="shared" si="3"/>
        <v> eventCount</v>
      </c>
      <c r="V10" s="299" t="str">
        <f t="shared" si="3"/>
        <v> eventCount</v>
      </c>
      <c r="W10" s="299" t="str">
        <f t="shared" si="3"/>
        <v> eventCount</v>
      </c>
      <c r="X10" s="299" t="str">
        <f t="shared" si="3"/>
        <v> eventCount</v>
      </c>
      <c r="Y10" s="299" t="str">
        <f t="shared" si="3"/>
        <v> eventCount</v>
      </c>
      <c r="Z10" s="299" t="str">
        <f t="shared" si="3"/>
        <v> eventCount</v>
      </c>
      <c r="AA10" s="299" t="str">
        <f t="shared" si="3"/>
        <v> eventCount</v>
      </c>
      <c r="AB10" s="299" t="str">
        <f t="shared" si="3"/>
        <v> eventCount</v>
      </c>
      <c r="AC10" s="299" t="str">
        <f t="shared" si="3"/>
        <v> eventCount</v>
      </c>
      <c r="AD10" s="299" t="str">
        <f t="shared" si="3"/>
        <v> eventCount</v>
      </c>
      <c r="AE10" s="299" t="str">
        <f t="shared" si="3"/>
        <v> eventCount</v>
      </c>
      <c r="AF10" s="299" t="str">
        <f t="shared" si="3"/>
        <v> eventCount</v>
      </c>
      <c r="AG10" s="299" t="str">
        <f t="shared" si="3"/>
        <v> eventCount</v>
      </c>
      <c r="AH10" s="299" t="str">
        <f t="shared" si="3"/>
        <v> eventCount</v>
      </c>
      <c r="AI10" s="299" t="str">
        <f t="shared" si="3"/>
        <v> eventCount</v>
      </c>
      <c r="AJ10" s="299" t="str">
        <f t="shared" si="3"/>
        <v> eventCount</v>
      </c>
      <c r="AK10" s="299" t="str">
        <f t="shared" si="3"/>
        <v> eventCount</v>
      </c>
      <c r="AL10" s="299" t="str">
        <f t="shared" si="3"/>
        <v> eventCount</v>
      </c>
      <c r="AM10" s="299" t="str">
        <f t="shared" si="3"/>
        <v> eventCount</v>
      </c>
      <c r="AN10" s="299" t="str">
        <f t="shared" si="3"/>
        <v> eventCount</v>
      </c>
      <c r="AO10" s="299" t="str">
        <f t="shared" si="3"/>
        <v> eventCount</v>
      </c>
      <c r="AP10" s="299" t="str">
        <f t="shared" si="3"/>
        <v> eventCount</v>
      </c>
      <c r="AQ10" s="299" t="str">
        <f t="shared" si="3"/>
        <v> eventCount</v>
      </c>
      <c r="AR10" s="299" t="str">
        <f t="shared" si="3"/>
        <v> eventCount</v>
      </c>
      <c r="AS10" s="299" t="str">
        <f t="shared" si="3"/>
        <v> eventCount</v>
      </c>
      <c r="AT10" s="299" t="str">
        <f t="shared" si="3"/>
        <v> eventCount</v>
      </c>
      <c r="AU10" s="299" t="str">
        <f t="shared" si="3"/>
        <v> eventCount</v>
      </c>
      <c r="AV10" s="299" t="str">
        <f t="shared" si="3"/>
        <v> eventCount</v>
      </c>
    </row>
    <row r="11">
      <c r="A11" s="31" t="s">
        <v>726</v>
      </c>
      <c r="B11" s="299" t="s">
        <v>727</v>
      </c>
      <c r="C11" s="299" t="str">
        <f t="shared" ref="C11:AV11" si="4">$B$11</f>
        <v>customEvent:content_group1, customEvent:content_group3, eventName, sessionSourceMedium, sessionCampaignName</v>
      </c>
      <c r="D11" s="299" t="str">
        <f t="shared" si="4"/>
        <v>customEvent:content_group1, customEvent:content_group3, eventName, sessionSourceMedium, sessionCampaignName</v>
      </c>
      <c r="E11" s="299" t="str">
        <f t="shared" si="4"/>
        <v>customEvent:content_group1, customEvent:content_group3, eventName, sessionSourceMedium, sessionCampaignName</v>
      </c>
      <c r="F11" s="299" t="str">
        <f t="shared" si="4"/>
        <v>customEvent:content_group1, customEvent:content_group3, eventName, sessionSourceMedium, sessionCampaignName</v>
      </c>
      <c r="G11" s="299" t="str">
        <f t="shared" si="4"/>
        <v>customEvent:content_group1, customEvent:content_group3, eventName, sessionSourceMedium, sessionCampaignName</v>
      </c>
      <c r="H11" s="299" t="str">
        <f t="shared" si="4"/>
        <v>customEvent:content_group1, customEvent:content_group3, eventName, sessionSourceMedium, sessionCampaignName</v>
      </c>
      <c r="I11" s="299" t="str">
        <f t="shared" si="4"/>
        <v>customEvent:content_group1, customEvent:content_group3, eventName, sessionSourceMedium, sessionCampaignName</v>
      </c>
      <c r="J11" s="299" t="str">
        <f t="shared" si="4"/>
        <v>customEvent:content_group1, customEvent:content_group3, eventName, sessionSourceMedium, sessionCampaignName</v>
      </c>
      <c r="K11" s="299" t="str">
        <f t="shared" si="4"/>
        <v>customEvent:content_group1, customEvent:content_group3, eventName, sessionSourceMedium, sessionCampaignName</v>
      </c>
      <c r="L11" s="299" t="str">
        <f t="shared" si="4"/>
        <v>customEvent:content_group1, customEvent:content_group3, eventName, sessionSourceMedium, sessionCampaignName</v>
      </c>
      <c r="M11" s="299" t="str">
        <f t="shared" si="4"/>
        <v>customEvent:content_group1, customEvent:content_group3, eventName, sessionSourceMedium, sessionCampaignName</v>
      </c>
      <c r="N11" s="299" t="str">
        <f t="shared" si="4"/>
        <v>customEvent:content_group1, customEvent:content_group3, eventName, sessionSourceMedium, sessionCampaignName</v>
      </c>
      <c r="O11" s="299" t="str">
        <f t="shared" si="4"/>
        <v>customEvent:content_group1, customEvent:content_group3, eventName, sessionSourceMedium, sessionCampaignName</v>
      </c>
      <c r="P11" s="299" t="str">
        <f t="shared" si="4"/>
        <v>customEvent:content_group1, customEvent:content_group3, eventName, sessionSourceMedium, sessionCampaignName</v>
      </c>
      <c r="Q11" s="299" t="str">
        <f t="shared" si="4"/>
        <v>customEvent:content_group1, customEvent:content_group3, eventName, sessionSourceMedium, sessionCampaignName</v>
      </c>
      <c r="R11" s="299" t="str">
        <f t="shared" si="4"/>
        <v>customEvent:content_group1, customEvent:content_group3, eventName, sessionSourceMedium, sessionCampaignName</v>
      </c>
      <c r="S11" s="299" t="str">
        <f t="shared" si="4"/>
        <v>customEvent:content_group1, customEvent:content_group3, eventName, sessionSourceMedium, sessionCampaignName</v>
      </c>
      <c r="T11" s="299" t="str">
        <f t="shared" si="4"/>
        <v>customEvent:content_group1, customEvent:content_group3, eventName, sessionSourceMedium, sessionCampaignName</v>
      </c>
      <c r="U11" s="299" t="str">
        <f t="shared" si="4"/>
        <v>customEvent:content_group1, customEvent:content_group3, eventName, sessionSourceMedium, sessionCampaignName</v>
      </c>
      <c r="V11" s="299" t="str">
        <f t="shared" si="4"/>
        <v>customEvent:content_group1, customEvent:content_group3, eventName, sessionSourceMedium, sessionCampaignName</v>
      </c>
      <c r="W11" s="299" t="str">
        <f t="shared" si="4"/>
        <v>customEvent:content_group1, customEvent:content_group3, eventName, sessionSourceMedium, sessionCampaignName</v>
      </c>
      <c r="X11" s="299" t="str">
        <f t="shared" si="4"/>
        <v>customEvent:content_group1, customEvent:content_group3, eventName, sessionSourceMedium, sessionCampaignName</v>
      </c>
      <c r="Y11" s="299" t="str">
        <f t="shared" si="4"/>
        <v>customEvent:content_group1, customEvent:content_group3, eventName, sessionSourceMedium, sessionCampaignName</v>
      </c>
      <c r="Z11" s="299" t="str">
        <f t="shared" si="4"/>
        <v>customEvent:content_group1, customEvent:content_group3, eventName, sessionSourceMedium, sessionCampaignName</v>
      </c>
      <c r="AA11" s="299" t="str">
        <f t="shared" si="4"/>
        <v>customEvent:content_group1, customEvent:content_group3, eventName, sessionSourceMedium, sessionCampaignName</v>
      </c>
      <c r="AB11" s="299" t="str">
        <f t="shared" si="4"/>
        <v>customEvent:content_group1, customEvent:content_group3, eventName, sessionSourceMedium, sessionCampaignName</v>
      </c>
      <c r="AC11" s="299" t="str">
        <f t="shared" si="4"/>
        <v>customEvent:content_group1, customEvent:content_group3, eventName, sessionSourceMedium, sessionCampaignName</v>
      </c>
      <c r="AD11" s="299" t="str">
        <f t="shared" si="4"/>
        <v>customEvent:content_group1, customEvent:content_group3, eventName, sessionSourceMedium, sessionCampaignName</v>
      </c>
      <c r="AE11" s="299" t="str">
        <f t="shared" si="4"/>
        <v>customEvent:content_group1, customEvent:content_group3, eventName, sessionSourceMedium, sessionCampaignName</v>
      </c>
      <c r="AF11" s="299" t="str">
        <f t="shared" si="4"/>
        <v>customEvent:content_group1, customEvent:content_group3, eventName, sessionSourceMedium, sessionCampaignName</v>
      </c>
      <c r="AG11" s="299" t="str">
        <f t="shared" si="4"/>
        <v>customEvent:content_group1, customEvent:content_group3, eventName, sessionSourceMedium, sessionCampaignName</v>
      </c>
      <c r="AH11" s="299" t="str">
        <f t="shared" si="4"/>
        <v>customEvent:content_group1, customEvent:content_group3, eventName, sessionSourceMedium, sessionCampaignName</v>
      </c>
      <c r="AI11" s="299" t="str">
        <f t="shared" si="4"/>
        <v>customEvent:content_group1, customEvent:content_group3, eventName, sessionSourceMedium, sessionCampaignName</v>
      </c>
      <c r="AJ11" s="299" t="str">
        <f t="shared" si="4"/>
        <v>customEvent:content_group1, customEvent:content_group3, eventName, sessionSourceMedium, sessionCampaignName</v>
      </c>
      <c r="AK11" s="299" t="str">
        <f t="shared" si="4"/>
        <v>customEvent:content_group1, customEvent:content_group3, eventName, sessionSourceMedium, sessionCampaignName</v>
      </c>
      <c r="AL11" s="299" t="str">
        <f t="shared" si="4"/>
        <v>customEvent:content_group1, customEvent:content_group3, eventName, sessionSourceMedium, sessionCampaignName</v>
      </c>
      <c r="AM11" s="299" t="str">
        <f t="shared" si="4"/>
        <v>customEvent:content_group1, customEvent:content_group3, eventName, sessionSourceMedium, sessionCampaignName</v>
      </c>
      <c r="AN11" s="299" t="str">
        <f t="shared" si="4"/>
        <v>customEvent:content_group1, customEvent:content_group3, eventName, sessionSourceMedium, sessionCampaignName</v>
      </c>
      <c r="AO11" s="299" t="str">
        <f t="shared" si="4"/>
        <v>customEvent:content_group1, customEvent:content_group3, eventName, sessionSourceMedium, sessionCampaignName</v>
      </c>
      <c r="AP11" s="299" t="str">
        <f t="shared" si="4"/>
        <v>customEvent:content_group1, customEvent:content_group3, eventName, sessionSourceMedium, sessionCampaignName</v>
      </c>
      <c r="AQ11" s="299" t="str">
        <f t="shared" si="4"/>
        <v>customEvent:content_group1, customEvent:content_group3, eventName, sessionSourceMedium, sessionCampaignName</v>
      </c>
      <c r="AR11" s="299" t="str">
        <f t="shared" si="4"/>
        <v>customEvent:content_group1, customEvent:content_group3, eventName, sessionSourceMedium, sessionCampaignName</v>
      </c>
      <c r="AS11" s="299" t="str">
        <f t="shared" si="4"/>
        <v>customEvent:content_group1, customEvent:content_group3, eventName, sessionSourceMedium, sessionCampaignName</v>
      </c>
      <c r="AT11" s="299" t="str">
        <f t="shared" si="4"/>
        <v>customEvent:content_group1, customEvent:content_group3, eventName, sessionSourceMedium, sessionCampaignName</v>
      </c>
      <c r="AU11" s="299" t="str">
        <f t="shared" si="4"/>
        <v>customEvent:content_group1, customEvent:content_group3, eventName, sessionSourceMedium, sessionCampaignName</v>
      </c>
      <c r="AV11" s="299" t="str">
        <f t="shared" si="4"/>
        <v>customEvent:content_group1, customEvent:content_group3, eventName, sessionSourceMedium, sessionCampaignName</v>
      </c>
    </row>
    <row r="12">
      <c r="A12" s="31" t="s">
        <v>728</v>
      </c>
      <c r="B12" s="293"/>
      <c r="C12" s="293"/>
      <c r="D12" s="293"/>
      <c r="E12" s="293"/>
      <c r="F12" s="293"/>
      <c r="G12" s="293"/>
      <c r="H12" s="293"/>
      <c r="I12" s="293"/>
      <c r="J12" s="293"/>
      <c r="K12" s="293"/>
      <c r="L12" s="293"/>
      <c r="M12" s="293"/>
      <c r="N12" s="293"/>
      <c r="O12" s="293"/>
      <c r="P12" s="293"/>
      <c r="Q12" s="293"/>
      <c r="R12" s="293"/>
      <c r="S12" s="293"/>
      <c r="T12" s="293"/>
      <c r="U12" s="293"/>
      <c r="V12" s="293"/>
      <c r="W12" s="293"/>
      <c r="X12" s="293"/>
      <c r="Y12" s="293"/>
      <c r="Z12" s="293"/>
      <c r="AA12" s="293"/>
      <c r="AB12" s="293"/>
      <c r="AC12" s="293"/>
      <c r="AD12" s="293"/>
      <c r="AE12" s="293"/>
      <c r="AF12" s="293"/>
      <c r="AG12" s="293"/>
      <c r="AH12" s="293"/>
      <c r="AI12" s="293"/>
      <c r="AJ12" s="293"/>
      <c r="AK12" s="293"/>
      <c r="AL12" s="293"/>
      <c r="AM12" s="293"/>
      <c r="AN12" s="293"/>
      <c r="AO12" s="293"/>
      <c r="AP12" s="293"/>
      <c r="AQ12" s="293"/>
      <c r="AR12" s="293"/>
      <c r="AS12" s="293"/>
      <c r="AT12" s="293"/>
      <c r="AU12" s="293"/>
      <c r="AV12" s="293"/>
    </row>
    <row r="13">
      <c r="A13" s="31" t="s">
        <v>729</v>
      </c>
      <c r="B13" s="299" t="s">
        <v>730</v>
      </c>
      <c r="C13" s="299" t="str">
        <f t="shared" ref="C13:AV13" si="5">$B$13</f>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D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E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F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G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H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I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J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K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L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M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N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O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P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Q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R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S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T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U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V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W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X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Y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Z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A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B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C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D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E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F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G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H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I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J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K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L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M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N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O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P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Q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R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S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T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U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c r="AV13" s="299" t="str">
        <f t="shared" si="5"/>
        <v>(eventName__CONTAINS__sales_full_tel__OR__eventName__CONTAINS__button_messenger__OR__eventName__CONTAINS__send_new_message)__AND__(sessionSourceMedium__CONTAINS__facebook / paid sessionSourceMedium__CONTAINS__facebook / cpc__OR__sessionSourceMedium__CONTAINS__facebook / paid__OR__sessionSourceMedium__CONTAINS__instagram / cpc__OR__sessionSourceMedium__CONTAINS__instagram / retargeting__OR__sessionSourceMedium__CONTAINS__instagram / paid__OR__sessionSourceMedium__CONTAINS__fb / retargeting__OR__sessionSourceMedium__CONTAINS__fb / cpc__OR__sessionSourceMedium__CONTAINS__fb / paid__OR__sessionSourceMedium__CONTAINS__ig / retargeting__OR__sessionSourceMedium__CONTAINS__ig / paid__OR__sessionSourceMedium__CONTAINS__ig / cpc__OR__sessionSourceMedium__CONTAINS__msg / paid__OR__sessionSourceMedium__CONTAINS__msg / retargeting__OR__sessionSourceMedium__CONTAINS__msg / cpc__OR__sessionSourceMedium__CONTAINS__an / paid__OR__sessionSourceMedium__CONTAINS__an / retargeting__OR__sessionSourceMedium__CONTAINS__an / cpc__OR__sessionSourceMedium__CONTAINS__facebook / cpc__OR__sessionSourceMedium__CONTAINS__fb / paid_social_rtgt__AND_NOT__sessionCampaignName__PARTIAL_REGEXP__Кlyent|dullerov|Promo|Vustavka|Brand_Lift|reels|referral|campaign_name|organic|not set|direct|Brand)</v>
      </c>
    </row>
    <row r="14">
      <c r="A14" s="31" t="s">
        <v>731</v>
      </c>
      <c r="B14" s="293"/>
      <c r="C14" s="293"/>
      <c r="D14" s="293"/>
      <c r="E14" s="293"/>
      <c r="F14" s="293"/>
      <c r="G14" s="293"/>
      <c r="H14" s="293"/>
      <c r="I14" s="293"/>
      <c r="J14" s="293"/>
      <c r="K14" s="293"/>
      <c r="L14" s="293"/>
      <c r="M14" s="293"/>
      <c r="N14" s="293"/>
      <c r="O14" s="293"/>
      <c r="P14" s="293"/>
      <c r="Q14" s="293"/>
      <c r="R14" s="293"/>
      <c r="S14" s="293"/>
      <c r="T14" s="293"/>
      <c r="U14" s="293"/>
      <c r="V14" s="293"/>
      <c r="W14" s="293"/>
      <c r="X14" s="293"/>
      <c r="Y14" s="293"/>
      <c r="Z14" s="293"/>
      <c r="AA14" s="293"/>
      <c r="AB14" s="293"/>
      <c r="AC14" s="293"/>
      <c r="AD14" s="293"/>
      <c r="AE14" s="293"/>
      <c r="AF14" s="293"/>
      <c r="AG14" s="293"/>
      <c r="AH14" s="293"/>
      <c r="AI14" s="293"/>
      <c r="AJ14" s="293"/>
      <c r="AK14" s="293"/>
      <c r="AL14" s="293"/>
      <c r="AM14" s="293"/>
      <c r="AN14" s="293"/>
      <c r="AO14" s="293"/>
      <c r="AP14" s="293"/>
      <c r="AQ14" s="293"/>
      <c r="AR14" s="293"/>
      <c r="AS14" s="293"/>
      <c r="AT14" s="293"/>
      <c r="AU14" s="293"/>
      <c r="AV14" s="293"/>
    </row>
    <row r="15">
      <c r="A15" s="31" t="s">
        <v>732</v>
      </c>
      <c r="B15" s="302"/>
      <c r="C15" s="302"/>
      <c r="D15" s="302"/>
      <c r="E15" s="302"/>
      <c r="F15" s="302"/>
      <c r="G15" s="302"/>
      <c r="H15" s="30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c r="AN15" s="302"/>
      <c r="AO15" s="302"/>
      <c r="AP15" s="302"/>
      <c r="AQ15" s="302"/>
      <c r="AR15" s="302"/>
      <c r="AS15" s="302"/>
      <c r="AT15" s="302"/>
      <c r="AU15" s="302"/>
      <c r="AV15" s="302"/>
    </row>
    <row r="16">
      <c r="A16" s="31" t="s">
        <v>733</v>
      </c>
      <c r="B16" s="303"/>
      <c r="C16" s="303"/>
      <c r="D16" s="303"/>
      <c r="E16" s="303"/>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c r="AS16" s="303"/>
      <c r="AT16" s="303"/>
      <c r="AU16" s="303"/>
      <c r="AV16" s="303"/>
    </row>
    <row r="17">
      <c r="A17" s="31" t="s">
        <v>734</v>
      </c>
      <c r="B17" s="293"/>
      <c r="C17" s="293"/>
      <c r="D17" s="293"/>
      <c r="E17" s="293"/>
      <c r="F17" s="293"/>
      <c r="G17" s="293"/>
      <c r="H17" s="293"/>
      <c r="I17" s="302"/>
      <c r="J17" s="293"/>
      <c r="K17" s="293"/>
      <c r="L17" s="293"/>
      <c r="M17" s="293"/>
      <c r="N17" s="293"/>
      <c r="O17" s="293"/>
      <c r="P17" s="293"/>
      <c r="Q17" s="293"/>
      <c r="R17" s="293"/>
      <c r="S17" s="293"/>
      <c r="T17" s="293"/>
      <c r="U17" s="293"/>
      <c r="V17" s="293"/>
      <c r="W17" s="293"/>
      <c r="X17" s="293"/>
      <c r="Y17" s="293"/>
      <c r="Z17" s="293"/>
      <c r="AA17" s="293"/>
      <c r="AB17" s="293"/>
      <c r="AC17" s="293"/>
      <c r="AD17" s="293"/>
      <c r="AE17" s="293"/>
      <c r="AF17" s="293"/>
      <c r="AG17" s="293"/>
      <c r="AH17" s="293"/>
      <c r="AI17" s="293"/>
      <c r="AJ17" s="293"/>
      <c r="AK17" s="293"/>
      <c r="AL17" s="293"/>
      <c r="AM17" s="293"/>
      <c r="AN17" s="293"/>
      <c r="AO17" s="293"/>
      <c r="AP17" s="293"/>
      <c r="AQ17" s="293"/>
      <c r="AR17" s="293"/>
      <c r="AS17" s="293"/>
      <c r="AT17" s="293"/>
      <c r="AU17" s="293"/>
      <c r="AV17" s="293"/>
    </row>
    <row r="18">
      <c r="A18" s="31" t="s">
        <v>735</v>
      </c>
      <c r="B18" s="293"/>
      <c r="C18" s="293"/>
      <c r="D18" s="293"/>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c r="AC18" s="293"/>
      <c r="AD18" s="293"/>
      <c r="AE18" s="293"/>
      <c r="AF18" s="293"/>
      <c r="AG18" s="293"/>
      <c r="AH18" s="293"/>
      <c r="AI18" s="293"/>
      <c r="AJ18" s="293"/>
      <c r="AK18" s="293"/>
      <c r="AL18" s="293"/>
      <c r="AM18" s="293"/>
      <c r="AN18" s="293"/>
      <c r="AO18" s="293"/>
      <c r="AP18" s="293"/>
      <c r="AQ18" s="293"/>
      <c r="AR18" s="293"/>
      <c r="AS18" s="293"/>
      <c r="AT18" s="293"/>
      <c r="AU18" s="293"/>
      <c r="AV18" s="293"/>
    </row>
    <row r="19">
      <c r="A19" s="31" t="s">
        <v>736</v>
      </c>
      <c r="B19" s="293"/>
      <c r="C19" s="293"/>
      <c r="D19" s="293"/>
      <c r="E19" s="293"/>
      <c r="F19" s="293"/>
      <c r="G19" s="293"/>
      <c r="H19" s="293"/>
      <c r="I19" s="293"/>
      <c r="J19" s="293"/>
      <c r="K19" s="293"/>
      <c r="L19" s="293"/>
      <c r="M19" s="293"/>
      <c r="N19" s="304"/>
      <c r="O19" s="293"/>
      <c r="P19" s="293"/>
      <c r="Q19" s="293"/>
      <c r="R19" s="293"/>
      <c r="S19" s="293"/>
      <c r="T19" s="293"/>
      <c r="U19" s="293"/>
      <c r="V19" s="293"/>
      <c r="W19" s="293"/>
      <c r="X19" s="293"/>
      <c r="Y19" s="293"/>
      <c r="Z19" s="293"/>
      <c r="AA19" s="293"/>
      <c r="AB19" s="293"/>
      <c r="AC19" s="293"/>
      <c r="AD19" s="304"/>
      <c r="AE19" s="293"/>
      <c r="AF19" s="293"/>
      <c r="AG19" s="293"/>
      <c r="AH19" s="293"/>
      <c r="AI19" s="293"/>
      <c r="AJ19" s="293"/>
      <c r="AK19" s="293"/>
      <c r="AL19" s="293"/>
      <c r="AM19" s="293"/>
      <c r="AN19" s="293"/>
      <c r="AO19" s="293"/>
      <c r="AP19" s="293"/>
      <c r="AQ19" s="293"/>
      <c r="AR19" s="293"/>
      <c r="AS19" s="293"/>
      <c r="AT19" s="293"/>
      <c r="AU19" s="293"/>
      <c r="AV19" s="293"/>
    </row>
    <row r="20">
      <c r="A20" s="31" t="s">
        <v>737</v>
      </c>
      <c r="B20" s="293"/>
      <c r="C20" s="293"/>
      <c r="D20" s="293"/>
      <c r="E20" s="293"/>
      <c r="F20" s="293"/>
      <c r="G20" s="293"/>
      <c r="H20" s="293"/>
      <c r="I20" s="293"/>
      <c r="J20" s="293"/>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293"/>
      <c r="AH20" s="293"/>
      <c r="AI20" s="293"/>
      <c r="AJ20" s="293"/>
      <c r="AK20" s="293"/>
      <c r="AL20" s="293"/>
      <c r="AM20" s="293"/>
      <c r="AN20" s="293"/>
      <c r="AO20" s="293"/>
      <c r="AP20" s="293"/>
      <c r="AQ20" s="293"/>
      <c r="AR20" s="293"/>
      <c r="AS20" s="293"/>
      <c r="AT20" s="293"/>
      <c r="AU20" s="293"/>
      <c r="AV20" s="293"/>
    </row>
    <row r="21">
      <c r="A21" s="31" t="s">
        <v>738</v>
      </c>
      <c r="B21" s="293"/>
      <c r="C21" s="293"/>
      <c r="D21" s="293"/>
      <c r="E21" s="293"/>
      <c r="F21" s="293"/>
      <c r="G21" s="293"/>
      <c r="H21" s="293"/>
      <c r="I21" s="293"/>
      <c r="J21" s="293"/>
      <c r="K21" s="293"/>
      <c r="L21" s="293"/>
      <c r="M21" s="293"/>
      <c r="N21" s="293"/>
      <c r="O21" s="293"/>
      <c r="P21" s="293"/>
      <c r="Q21" s="293"/>
      <c r="R21" s="293"/>
      <c r="S21" s="293"/>
      <c r="T21" s="293"/>
      <c r="U21" s="293"/>
      <c r="V21" s="293"/>
      <c r="W21" s="293"/>
      <c r="X21" s="293"/>
      <c r="Y21" s="293"/>
      <c r="Z21" s="293"/>
      <c r="AA21" s="293"/>
      <c r="AB21" s="293"/>
      <c r="AC21" s="293"/>
      <c r="AD21" s="293"/>
      <c r="AE21" s="293"/>
      <c r="AF21" s="293"/>
      <c r="AG21" s="293"/>
      <c r="AH21" s="293"/>
      <c r="AI21" s="293"/>
      <c r="AJ21" s="293"/>
      <c r="AK21" s="293"/>
      <c r="AL21" s="293"/>
      <c r="AM21" s="293"/>
      <c r="AN21" s="293"/>
      <c r="AO21" s="293"/>
      <c r="AP21" s="293"/>
      <c r="AQ21" s="293"/>
      <c r="AR21" s="293"/>
      <c r="AS21" s="293"/>
      <c r="AT21" s="293"/>
      <c r="AU21" s="293"/>
      <c r="AV21" s="293"/>
    </row>
    <row r="22">
      <c r="A22" s="31" t="s">
        <v>739</v>
      </c>
      <c r="B22" s="293"/>
      <c r="C22" s="293"/>
      <c r="D22" s="293"/>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c r="AC22" s="293"/>
      <c r="AD22" s="293"/>
      <c r="AE22" s="293"/>
      <c r="AF22" s="293"/>
      <c r="AG22" s="293"/>
      <c r="AH22" s="293"/>
      <c r="AI22" s="293"/>
      <c r="AJ22" s="293"/>
      <c r="AK22" s="293"/>
      <c r="AL22" s="293"/>
      <c r="AM22" s="293"/>
      <c r="AN22" s="293"/>
      <c r="AO22" s="293"/>
      <c r="AP22" s="293"/>
      <c r="AQ22" s="293"/>
      <c r="AR22" s="293"/>
      <c r="AS22" s="293"/>
      <c r="AT22" s="293"/>
      <c r="AU22" s="293"/>
      <c r="AV22" s="293"/>
    </row>
    <row r="23">
      <c r="A23" s="31" t="s">
        <v>740</v>
      </c>
      <c r="B23" s="293"/>
      <c r="C23" s="293"/>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row>
    <row r="24">
      <c r="A24" s="31" t="s">
        <v>741</v>
      </c>
      <c r="B24" s="293"/>
      <c r="C24" s="293"/>
      <c r="D24" s="293"/>
      <c r="E24" s="293"/>
      <c r="F24" s="293"/>
      <c r="G24" s="293"/>
      <c r="H24" s="293"/>
      <c r="J24" s="293"/>
      <c r="K24" s="293"/>
      <c r="L24" s="293"/>
      <c r="M24" s="293"/>
      <c r="O24" s="293"/>
      <c r="P24" s="293"/>
      <c r="Q24" s="293"/>
      <c r="R24" s="293"/>
      <c r="S24" s="293"/>
      <c r="T24" s="293"/>
      <c r="U24" s="293"/>
      <c r="V24" s="293"/>
      <c r="W24" s="293"/>
      <c r="X24" s="293"/>
      <c r="Y24" s="293"/>
      <c r="Z24" s="293"/>
      <c r="AA24" s="293"/>
      <c r="AB24" s="293"/>
      <c r="AC24" s="293"/>
      <c r="AE24" s="293"/>
      <c r="AF24" s="293"/>
      <c r="AG24" s="293"/>
      <c r="AH24" s="293"/>
      <c r="AI24" s="293"/>
      <c r="AJ24" s="293"/>
      <c r="AK24" s="293"/>
      <c r="AL24" s="293"/>
      <c r="AM24" s="293"/>
      <c r="AN24" s="293"/>
      <c r="AO24" s="293"/>
      <c r="AP24" s="293"/>
      <c r="AQ24" s="293"/>
      <c r="AR24" s="293"/>
      <c r="AS24" s="293"/>
      <c r="AT24" s="293"/>
      <c r="AU24" s="293"/>
      <c r="AV24" s="293"/>
    </row>
    <row r="25">
      <c r="A25" s="31" t="s">
        <v>742</v>
      </c>
      <c r="B25" s="293"/>
      <c r="C25" s="293"/>
      <c r="D25" s="293"/>
      <c r="E25" s="293"/>
      <c r="F25" s="293"/>
      <c r="G25" s="293"/>
      <c r="H25" s="293"/>
      <c r="J25" s="293"/>
      <c r="K25" s="293"/>
      <c r="L25" s="293"/>
      <c r="M25" s="293"/>
      <c r="O25" s="293"/>
      <c r="P25" s="293"/>
      <c r="Q25" s="293"/>
      <c r="R25" s="293"/>
      <c r="S25" s="293"/>
      <c r="T25" s="293"/>
      <c r="U25" s="293"/>
      <c r="V25" s="293"/>
      <c r="W25" s="293"/>
      <c r="X25" s="293"/>
      <c r="Y25" s="293"/>
      <c r="Z25" s="293"/>
      <c r="AA25" s="293"/>
      <c r="AB25" s="293"/>
      <c r="AC25" s="293"/>
      <c r="AE25" s="293"/>
      <c r="AF25" s="293"/>
      <c r="AG25" s="293"/>
      <c r="AH25" s="293"/>
      <c r="AI25" s="293"/>
      <c r="AJ25" s="293"/>
      <c r="AK25" s="293"/>
      <c r="AL25" s="293"/>
      <c r="AM25" s="293"/>
      <c r="AN25" s="293"/>
      <c r="AO25" s="293"/>
      <c r="AP25" s="293"/>
      <c r="AQ25" s="293"/>
      <c r="AR25" s="293"/>
      <c r="AS25" s="293"/>
      <c r="AT25" s="293"/>
      <c r="AU25" s="293"/>
      <c r="AV25" s="293"/>
    </row>
    <row r="26">
      <c r="A26" s="31" t="s">
        <v>743</v>
      </c>
      <c r="B26" s="293"/>
      <c r="C26" s="293"/>
      <c r="D26" s="293"/>
      <c r="E26" s="293"/>
      <c r="F26" s="293"/>
      <c r="G26" s="293"/>
      <c r="H26" s="293"/>
      <c r="J26" s="293"/>
      <c r="K26" s="293"/>
      <c r="L26" s="293"/>
      <c r="M26" s="293"/>
      <c r="O26" s="293"/>
      <c r="P26" s="293"/>
      <c r="Q26" s="293"/>
      <c r="R26" s="293"/>
      <c r="S26" s="293"/>
      <c r="T26" s="293"/>
      <c r="U26" s="293"/>
      <c r="V26" s="293"/>
      <c r="W26" s="293"/>
      <c r="X26" s="293"/>
      <c r="Y26" s="293"/>
      <c r="Z26" s="293"/>
      <c r="AA26" s="293"/>
      <c r="AB26" s="293"/>
      <c r="AC26" s="293"/>
      <c r="AE26" s="293"/>
      <c r="AF26" s="293"/>
      <c r="AG26" s="293"/>
      <c r="AH26" s="293"/>
      <c r="AI26" s="293"/>
      <c r="AJ26" s="293"/>
      <c r="AK26" s="293"/>
      <c r="AL26" s="293"/>
      <c r="AM26" s="293"/>
      <c r="AN26" s="293"/>
      <c r="AO26" s="293"/>
      <c r="AP26" s="293"/>
      <c r="AQ26" s="293"/>
      <c r="AR26" s="293"/>
      <c r="AS26" s="293"/>
      <c r="AT26" s="293"/>
      <c r="AU26" s="293"/>
      <c r="AV26" s="293"/>
    </row>
    <row r="27">
      <c r="A27" s="31" t="s">
        <v>744</v>
      </c>
      <c r="B27" s="293"/>
      <c r="C27" s="293"/>
      <c r="D27" s="293"/>
      <c r="E27" s="293"/>
      <c r="F27" s="293"/>
      <c r="G27" s="293"/>
      <c r="H27" s="293"/>
      <c r="J27" s="293"/>
      <c r="K27" s="293"/>
      <c r="L27" s="293"/>
      <c r="M27" s="293"/>
      <c r="O27" s="293"/>
      <c r="P27" s="293"/>
      <c r="Q27" s="293"/>
      <c r="R27" s="293"/>
      <c r="S27" s="293"/>
      <c r="T27" s="293"/>
      <c r="U27" s="293"/>
      <c r="V27" s="293"/>
      <c r="W27" s="293"/>
      <c r="X27" s="293"/>
      <c r="Y27" s="293"/>
      <c r="Z27" s="293"/>
      <c r="AA27" s="293"/>
      <c r="AB27" s="293"/>
      <c r="AC27" s="293"/>
      <c r="AE27" s="293"/>
      <c r="AF27" s="293"/>
      <c r="AG27" s="293"/>
      <c r="AH27" s="293"/>
      <c r="AI27" s="293"/>
      <c r="AJ27" s="293"/>
      <c r="AK27" s="293"/>
      <c r="AL27" s="293"/>
      <c r="AM27" s="293"/>
      <c r="AN27" s="293"/>
      <c r="AO27" s="293"/>
      <c r="AP27" s="293"/>
      <c r="AQ27" s="293"/>
      <c r="AR27" s="293"/>
      <c r="AS27" s="293"/>
      <c r="AT27" s="293"/>
      <c r="AU27" s="293"/>
      <c r="AV27" s="293"/>
    </row>
    <row r="28">
      <c r="A28" s="31" t="s">
        <v>745</v>
      </c>
      <c r="B28" s="293"/>
      <c r="C28" s="293"/>
      <c r="D28" s="293"/>
      <c r="E28" s="293"/>
      <c r="F28" s="293"/>
      <c r="G28" s="293"/>
      <c r="H28" s="293"/>
      <c r="J28" s="293"/>
      <c r="K28" s="293"/>
      <c r="L28" s="293"/>
      <c r="M28" s="293"/>
      <c r="O28" s="293"/>
      <c r="P28" s="293"/>
      <c r="Q28" s="293"/>
      <c r="R28" s="293"/>
      <c r="S28" s="293"/>
      <c r="T28" s="293"/>
      <c r="U28" s="293"/>
      <c r="V28" s="293"/>
      <c r="W28" s="293"/>
      <c r="X28" s="293"/>
      <c r="Y28" s="293"/>
      <c r="Z28" s="293"/>
      <c r="AA28" s="293"/>
      <c r="AB28" s="293"/>
      <c r="AC28" s="293"/>
      <c r="AE28" s="293"/>
      <c r="AF28" s="293"/>
      <c r="AG28" s="293"/>
      <c r="AH28" s="293"/>
      <c r="AI28" s="293"/>
      <c r="AJ28" s="293"/>
      <c r="AK28" s="293"/>
      <c r="AL28" s="293"/>
      <c r="AM28" s="293"/>
      <c r="AN28" s="293"/>
      <c r="AO28" s="293"/>
      <c r="AP28" s="293"/>
      <c r="AQ28" s="293"/>
      <c r="AR28" s="293"/>
      <c r="AS28" s="293"/>
      <c r="AT28" s="293"/>
      <c r="AU28" s="293"/>
      <c r="AV28" s="293"/>
    </row>
    <row r="29">
      <c r="A29" s="31" t="s">
        <v>746</v>
      </c>
      <c r="B29" s="299"/>
      <c r="C29" s="299" t="s">
        <v>747</v>
      </c>
      <c r="D29" s="299" t="s">
        <v>748</v>
      </c>
      <c r="E29" s="299" t="s">
        <v>749</v>
      </c>
      <c r="F29" s="299"/>
      <c r="G29" s="299"/>
      <c r="H29" s="299"/>
      <c r="I29" s="31"/>
      <c r="J29" s="299" t="s">
        <v>750</v>
      </c>
      <c r="K29" s="299"/>
      <c r="L29" s="299"/>
      <c r="M29" s="299" t="s">
        <v>751</v>
      </c>
      <c r="N29" s="31"/>
      <c r="O29" s="299" t="s">
        <v>752</v>
      </c>
      <c r="P29" s="299"/>
      <c r="Q29" s="299" t="s">
        <v>753</v>
      </c>
      <c r="R29" s="299" t="s">
        <v>754</v>
      </c>
      <c r="S29" s="299" t="s">
        <v>755</v>
      </c>
      <c r="T29" s="299"/>
      <c r="U29" s="299"/>
      <c r="V29" s="299"/>
      <c r="W29" s="299"/>
      <c r="X29" s="299"/>
      <c r="Y29" s="299"/>
      <c r="Z29" s="299"/>
      <c r="AA29" s="299"/>
      <c r="AB29" s="299"/>
      <c r="AC29" s="299"/>
      <c r="AD29" s="31"/>
      <c r="AE29" s="299"/>
      <c r="AF29" s="299"/>
      <c r="AG29" s="299"/>
      <c r="AH29" s="299"/>
      <c r="AI29" s="299"/>
      <c r="AJ29" s="299"/>
      <c r="AK29" s="299"/>
      <c r="AL29" s="299"/>
      <c r="AM29" s="299"/>
      <c r="AN29" s="299"/>
      <c r="AO29" s="299"/>
      <c r="AP29" s="299"/>
      <c r="AQ29" s="299"/>
      <c r="AR29" s="299"/>
      <c r="AS29" s="299"/>
      <c r="AT29" s="299"/>
      <c r="AU29" s="299"/>
      <c r="AV29" s="299"/>
    </row>
    <row r="30">
      <c r="A30" s="305" t="s">
        <v>756</v>
      </c>
      <c r="B30" s="306" t="s">
        <v>757</v>
      </c>
      <c r="C30" s="306" t="s">
        <v>758</v>
      </c>
      <c r="D30" s="306" t="s">
        <v>759</v>
      </c>
      <c r="E30" s="306" t="s">
        <v>760</v>
      </c>
      <c r="F30" s="306" t="s">
        <v>761</v>
      </c>
      <c r="G30" s="306" t="s">
        <v>762</v>
      </c>
      <c r="H30" s="306" t="s">
        <v>763</v>
      </c>
      <c r="I30" s="305" t="s">
        <v>764</v>
      </c>
      <c r="J30" s="306" t="s">
        <v>765</v>
      </c>
      <c r="K30" s="306" t="s">
        <v>766</v>
      </c>
      <c r="L30" s="306" t="s">
        <v>767</v>
      </c>
      <c r="M30" s="306" t="s">
        <v>768</v>
      </c>
      <c r="N30" s="305" t="s">
        <v>769</v>
      </c>
      <c r="O30" s="306" t="s">
        <v>770</v>
      </c>
      <c r="P30" s="306" t="s">
        <v>771</v>
      </c>
      <c r="Q30" s="306" t="s">
        <v>772</v>
      </c>
      <c r="R30" s="306" t="s">
        <v>773</v>
      </c>
      <c r="S30" s="306" t="s">
        <v>774</v>
      </c>
      <c r="T30" s="306" t="s">
        <v>775</v>
      </c>
      <c r="U30" s="306" t="s">
        <v>776</v>
      </c>
      <c r="V30" s="306" t="s">
        <v>777</v>
      </c>
      <c r="W30" s="306" t="s">
        <v>778</v>
      </c>
      <c r="X30" s="306" t="s">
        <v>779</v>
      </c>
      <c r="Y30" s="306" t="s">
        <v>780</v>
      </c>
      <c r="Z30" s="306" t="s">
        <v>781</v>
      </c>
      <c r="AA30" s="306" t="s">
        <v>782</v>
      </c>
      <c r="AB30" s="306" t="s">
        <v>783</v>
      </c>
      <c r="AC30" s="306" t="s">
        <v>784</v>
      </c>
      <c r="AD30" s="305" t="s">
        <v>785</v>
      </c>
      <c r="AE30" s="306" t="s">
        <v>786</v>
      </c>
      <c r="AF30" s="306" t="s">
        <v>787</v>
      </c>
      <c r="AG30" s="306" t="s">
        <v>788</v>
      </c>
      <c r="AH30" s="306" t="s">
        <v>789</v>
      </c>
      <c r="AI30" s="306" t="s">
        <v>790</v>
      </c>
      <c r="AJ30" s="306" t="s">
        <v>791</v>
      </c>
      <c r="AK30" s="306" t="s">
        <v>792</v>
      </c>
      <c r="AL30" s="306" t="s">
        <v>793</v>
      </c>
      <c r="AM30" s="306" t="s">
        <v>794</v>
      </c>
      <c r="AN30" s="306" t="s">
        <v>795</v>
      </c>
      <c r="AO30" s="306" t="s">
        <v>796</v>
      </c>
      <c r="AP30" s="306" t="s">
        <v>797</v>
      </c>
      <c r="AQ30" s="306" t="s">
        <v>798</v>
      </c>
      <c r="AR30" s="306" t="s">
        <v>799</v>
      </c>
      <c r="AS30" s="306" t="s">
        <v>800</v>
      </c>
      <c r="AT30" s="306" t="s">
        <v>800</v>
      </c>
      <c r="AU30" s="306" t="s">
        <v>800</v>
      </c>
      <c r="AV30" s="306" t="s">
        <v>801</v>
      </c>
    </row>
    <row r="31">
      <c r="A31" s="307"/>
      <c r="B31" s="293"/>
      <c r="C31" s="293"/>
      <c r="D31" s="293"/>
      <c r="E31" s="293"/>
      <c r="F31" s="293"/>
      <c r="G31" s="293"/>
      <c r="H31" s="293"/>
      <c r="I31" s="307"/>
      <c r="J31" s="293"/>
      <c r="K31" s="293"/>
      <c r="L31" s="293"/>
      <c r="M31" s="293"/>
      <c r="O31" s="293"/>
      <c r="P31" s="293"/>
      <c r="Q31" s="293"/>
      <c r="R31" s="293"/>
      <c r="S31" s="293"/>
      <c r="T31" s="293"/>
      <c r="U31" s="293"/>
      <c r="V31" s="293"/>
      <c r="W31" s="293"/>
      <c r="X31" s="293"/>
      <c r="Y31" s="293"/>
      <c r="Z31" s="293"/>
      <c r="AA31" s="293"/>
      <c r="AB31" s="293"/>
      <c r="AC31" s="293"/>
      <c r="AE31" s="293"/>
      <c r="AF31" s="293"/>
      <c r="AG31" s="293"/>
      <c r="AH31" s="293"/>
      <c r="AI31" s="293"/>
      <c r="AJ31" s="293"/>
      <c r="AK31" s="293"/>
      <c r="AL31" s="293"/>
      <c r="AM31" s="293"/>
      <c r="AN31" s="293"/>
      <c r="AO31" s="293"/>
      <c r="AP31" s="293"/>
      <c r="AQ31" s="293"/>
      <c r="AR31" s="293"/>
      <c r="AS31" s="293"/>
      <c r="AT31" s="293"/>
      <c r="AU31" s="293"/>
      <c r="AV31" s="293"/>
    </row>
    <row r="32">
      <c r="A32" s="31" t="s">
        <v>802</v>
      </c>
      <c r="B32" s="308" t="s">
        <v>803</v>
      </c>
      <c r="C32" s="293"/>
      <c r="D32" s="293"/>
      <c r="E32" s="293"/>
      <c r="F32" s="293"/>
      <c r="G32" s="293"/>
      <c r="H32" s="293"/>
      <c r="I32" s="31" t="s">
        <v>803</v>
      </c>
      <c r="J32" s="293"/>
      <c r="K32" s="293"/>
      <c r="L32" s="293"/>
      <c r="M32" s="293"/>
      <c r="N32" s="308" t="s">
        <v>803</v>
      </c>
      <c r="O32" s="293"/>
      <c r="P32" s="293"/>
      <c r="Q32" s="293"/>
      <c r="R32" s="293"/>
      <c r="S32" s="293"/>
      <c r="T32" s="293"/>
      <c r="U32" s="293"/>
      <c r="V32" s="293"/>
      <c r="W32" s="293"/>
      <c r="X32" s="293"/>
      <c r="Y32" s="293"/>
      <c r="Z32" s="293"/>
      <c r="AA32" s="293"/>
      <c r="AB32" s="293"/>
      <c r="AC32" s="293"/>
      <c r="AE32" s="293"/>
      <c r="AF32" s="293"/>
      <c r="AG32" s="293"/>
      <c r="AH32" s="293"/>
      <c r="AI32" s="293"/>
      <c r="AJ32" s="293"/>
      <c r="AK32" s="293"/>
      <c r="AL32" s="293"/>
      <c r="AM32" s="293"/>
      <c r="AN32" s="293"/>
      <c r="AO32" s="293"/>
      <c r="AP32" s="293"/>
      <c r="AQ32" s="293"/>
      <c r="AR32" s="293"/>
      <c r="AS32" s="293"/>
      <c r="AT32" s="293"/>
      <c r="AU32" s="293"/>
      <c r="AV32" s="293"/>
    </row>
    <row r="33">
      <c r="C33" s="293"/>
      <c r="D33" s="293"/>
      <c r="E33" s="293"/>
      <c r="F33" s="293"/>
      <c r="G33" s="293"/>
      <c r="H33" s="293"/>
      <c r="J33" s="293"/>
      <c r="K33" s="293"/>
      <c r="L33" s="293"/>
      <c r="M33" s="293"/>
      <c r="O33" s="293"/>
      <c r="P33" s="293"/>
      <c r="Q33" s="293"/>
      <c r="R33" s="293"/>
      <c r="S33" s="293"/>
      <c r="T33" s="293"/>
      <c r="U33" s="293"/>
      <c r="V33" s="293"/>
      <c r="W33" s="293"/>
      <c r="X33" s="293"/>
      <c r="Y33" s="293"/>
      <c r="Z33" s="293"/>
      <c r="AA33" s="293"/>
      <c r="AB33" s="293"/>
      <c r="AC33" s="293"/>
      <c r="AE33" s="293"/>
      <c r="AF33" s="293"/>
      <c r="AG33" s="293"/>
      <c r="AH33" s="293"/>
      <c r="AI33" s="293"/>
      <c r="AJ33" s="293"/>
      <c r="AK33" s="293"/>
      <c r="AL33" s="293"/>
      <c r="AM33" s="293"/>
      <c r="AN33" s="293"/>
      <c r="AO33" s="293"/>
      <c r="AP33" s="293"/>
      <c r="AQ33" s="293"/>
      <c r="AR33" s="293"/>
      <c r="AS33" s="293"/>
      <c r="AT33" s="293"/>
      <c r="AU33" s="293"/>
      <c r="AV33" s="293"/>
    </row>
    <row r="34">
      <c r="B34" s="293"/>
      <c r="C34" s="293"/>
      <c r="D34" s="293"/>
      <c r="E34" s="293"/>
      <c r="F34" s="293"/>
      <c r="G34" s="293"/>
      <c r="H34" s="293"/>
      <c r="J34" s="293"/>
      <c r="K34" s="293"/>
      <c r="L34" s="293"/>
      <c r="M34" s="293"/>
      <c r="O34" s="293"/>
      <c r="P34" s="293"/>
      <c r="Q34" s="293"/>
      <c r="R34" s="293"/>
      <c r="S34" s="293"/>
      <c r="T34" s="293"/>
      <c r="U34" s="293"/>
      <c r="V34" s="293"/>
      <c r="W34" s="293"/>
      <c r="X34" s="293"/>
      <c r="Y34" s="293"/>
      <c r="Z34" s="293"/>
      <c r="AA34" s="293"/>
      <c r="AB34" s="293"/>
      <c r="AC34" s="293"/>
      <c r="AE34" s="293"/>
      <c r="AF34" s="293"/>
      <c r="AG34" s="293"/>
      <c r="AH34" s="293"/>
      <c r="AI34" s="293"/>
      <c r="AJ34" s="293"/>
      <c r="AK34" s="293"/>
      <c r="AL34" s="293"/>
      <c r="AM34" s="293"/>
      <c r="AN34" s="293"/>
      <c r="AO34" s="293"/>
      <c r="AP34" s="293"/>
      <c r="AQ34" s="293"/>
      <c r="AR34" s="293"/>
      <c r="AS34" s="293"/>
      <c r="AT34" s="293"/>
      <c r="AU34" s="293"/>
      <c r="AV34" s="293"/>
    </row>
    <row r="35">
      <c r="B35" s="293"/>
      <c r="C35" s="293"/>
      <c r="D35" s="293"/>
      <c r="E35" s="293"/>
      <c r="F35" s="293"/>
      <c r="G35" s="293"/>
      <c r="H35" s="293"/>
      <c r="J35" s="293"/>
      <c r="K35" s="293"/>
      <c r="L35" s="293"/>
      <c r="M35" s="293"/>
      <c r="O35" s="293"/>
      <c r="P35" s="293"/>
      <c r="Q35" s="293"/>
      <c r="R35" s="293"/>
      <c r="S35" s="293"/>
      <c r="T35" s="293"/>
      <c r="U35" s="293"/>
      <c r="V35" s="293"/>
      <c r="W35" s="293"/>
      <c r="X35" s="293"/>
      <c r="Y35" s="293"/>
      <c r="Z35" s="293"/>
      <c r="AA35" s="293"/>
      <c r="AB35" s="293"/>
      <c r="AC35" s="293"/>
      <c r="AE35" s="293"/>
      <c r="AF35" s="293"/>
      <c r="AG35" s="293"/>
      <c r="AH35" s="293"/>
      <c r="AI35" s="293"/>
      <c r="AJ35" s="293"/>
      <c r="AK35" s="293"/>
      <c r="AL35" s="293"/>
      <c r="AM35" s="293"/>
      <c r="AN35" s="293"/>
      <c r="AO35" s="293"/>
      <c r="AP35" s="293"/>
      <c r="AQ35" s="293"/>
      <c r="AR35" s="293"/>
      <c r="AS35" s="293"/>
      <c r="AT35" s="293"/>
      <c r="AU35" s="293"/>
      <c r="AV35" s="293"/>
    </row>
    <row r="36">
      <c r="B36" s="293"/>
      <c r="C36" s="293"/>
      <c r="D36" s="293"/>
      <c r="E36" s="293"/>
      <c r="F36" s="293"/>
      <c r="G36" s="293"/>
      <c r="H36" s="293"/>
      <c r="J36" s="293"/>
      <c r="K36" s="293"/>
      <c r="L36" s="293"/>
      <c r="M36" s="293"/>
      <c r="O36" s="293"/>
      <c r="P36" s="293"/>
      <c r="Q36" s="293"/>
      <c r="R36" s="293"/>
      <c r="S36" s="293"/>
      <c r="T36" s="293"/>
      <c r="U36" s="293"/>
      <c r="V36" s="293"/>
      <c r="W36" s="293"/>
      <c r="X36" s="293"/>
      <c r="Y36" s="293"/>
      <c r="Z36" s="293"/>
      <c r="AA36" s="293"/>
      <c r="AB36" s="293"/>
      <c r="AC36" s="293"/>
      <c r="AE36" s="293"/>
      <c r="AF36" s="293"/>
      <c r="AG36" s="293"/>
      <c r="AH36" s="293"/>
      <c r="AI36" s="293"/>
      <c r="AJ36" s="293"/>
      <c r="AK36" s="293"/>
      <c r="AL36" s="293"/>
      <c r="AM36" s="293"/>
      <c r="AN36" s="293"/>
      <c r="AO36" s="293"/>
      <c r="AP36" s="293"/>
      <c r="AQ36" s="293"/>
      <c r="AR36" s="293"/>
      <c r="AS36" s="293"/>
      <c r="AT36" s="293"/>
      <c r="AU36" s="293"/>
      <c r="AV36" s="293"/>
    </row>
    <row r="37">
      <c r="B37" s="293"/>
      <c r="C37" s="293"/>
      <c r="D37" s="293"/>
      <c r="E37" s="293"/>
      <c r="F37" s="293"/>
      <c r="G37" s="293"/>
      <c r="H37" s="293"/>
      <c r="J37" s="293"/>
      <c r="K37" s="293"/>
      <c r="L37" s="293"/>
      <c r="M37" s="293"/>
      <c r="O37" s="293"/>
      <c r="P37" s="293"/>
      <c r="Q37" s="293"/>
      <c r="R37" s="293"/>
      <c r="S37" s="293"/>
      <c r="T37" s="293"/>
      <c r="U37" s="293"/>
      <c r="V37" s="293"/>
      <c r="W37" s="293"/>
      <c r="X37" s="293"/>
      <c r="Y37" s="293"/>
      <c r="Z37" s="293"/>
      <c r="AA37" s="293"/>
      <c r="AB37" s="293"/>
      <c r="AC37" s="293"/>
      <c r="AE37" s="293"/>
      <c r="AF37" s="293"/>
      <c r="AG37" s="293"/>
      <c r="AH37" s="293"/>
      <c r="AI37" s="293"/>
      <c r="AJ37" s="293"/>
      <c r="AK37" s="293"/>
      <c r="AL37" s="293"/>
      <c r="AM37" s="293"/>
      <c r="AN37" s="293"/>
      <c r="AO37" s="293"/>
      <c r="AP37" s="293"/>
      <c r="AQ37" s="293"/>
      <c r="AR37" s="293"/>
      <c r="AS37" s="293"/>
      <c r="AT37" s="293"/>
      <c r="AU37" s="293"/>
      <c r="AV37" s="293"/>
    </row>
    <row r="38">
      <c r="B38" s="293"/>
      <c r="C38" s="293"/>
      <c r="D38" s="293"/>
      <c r="E38" s="293"/>
      <c r="F38" s="293"/>
      <c r="G38" s="293"/>
      <c r="H38" s="293"/>
      <c r="J38" s="293"/>
      <c r="K38" s="293"/>
      <c r="L38" s="293"/>
      <c r="M38" s="293"/>
      <c r="O38" s="293"/>
      <c r="P38" s="293"/>
      <c r="Q38" s="293"/>
      <c r="R38" s="293"/>
      <c r="S38" s="293"/>
      <c r="T38" s="293"/>
      <c r="U38" s="293"/>
      <c r="V38" s="293"/>
      <c r="W38" s="293"/>
      <c r="X38" s="293"/>
      <c r="Y38" s="293"/>
      <c r="Z38" s="293"/>
      <c r="AA38" s="293"/>
      <c r="AB38" s="293"/>
      <c r="AC38" s="293"/>
      <c r="AE38" s="293"/>
      <c r="AF38" s="293"/>
      <c r="AG38" s="293"/>
      <c r="AH38" s="293"/>
      <c r="AI38" s="293"/>
      <c r="AJ38" s="293"/>
      <c r="AK38" s="293"/>
      <c r="AL38" s="293"/>
      <c r="AM38" s="293"/>
      <c r="AN38" s="293"/>
      <c r="AO38" s="293"/>
      <c r="AP38" s="293"/>
      <c r="AQ38" s="293"/>
      <c r="AR38" s="293"/>
      <c r="AS38" s="293"/>
      <c r="AT38" s="293"/>
      <c r="AU38" s="293"/>
      <c r="AV38" s="293"/>
    </row>
    <row r="39">
      <c r="B39" s="293"/>
      <c r="C39" s="293"/>
      <c r="D39" s="293"/>
      <c r="E39" s="293"/>
      <c r="F39" s="293"/>
      <c r="G39" s="293"/>
      <c r="H39" s="293"/>
      <c r="J39" s="293"/>
      <c r="K39" s="293"/>
      <c r="L39" s="293"/>
      <c r="M39" s="293"/>
      <c r="O39" s="293"/>
      <c r="P39" s="293"/>
      <c r="Q39" s="293"/>
      <c r="R39" s="293"/>
      <c r="S39" s="293"/>
      <c r="T39" s="293"/>
      <c r="U39" s="293"/>
      <c r="V39" s="293"/>
      <c r="W39" s="293"/>
      <c r="X39" s="293"/>
      <c r="Y39" s="293"/>
      <c r="Z39" s="293"/>
      <c r="AA39" s="293"/>
      <c r="AB39" s="293"/>
      <c r="AC39" s="293"/>
      <c r="AE39" s="293"/>
      <c r="AF39" s="293"/>
      <c r="AG39" s="293"/>
      <c r="AH39" s="293"/>
      <c r="AI39" s="293"/>
      <c r="AJ39" s="293"/>
      <c r="AK39" s="293"/>
      <c r="AL39" s="293"/>
      <c r="AM39" s="293"/>
      <c r="AN39" s="293"/>
      <c r="AO39" s="293"/>
      <c r="AP39" s="293"/>
      <c r="AQ39" s="293"/>
      <c r="AR39" s="293"/>
      <c r="AS39" s="293"/>
      <c r="AT39" s="293"/>
      <c r="AU39" s="293"/>
      <c r="AV39" s="293"/>
    </row>
    <row r="40">
      <c r="B40" s="293"/>
      <c r="C40" s="293"/>
      <c r="D40" s="293"/>
      <c r="E40" s="293"/>
      <c r="F40" s="293"/>
      <c r="G40" s="293"/>
      <c r="H40" s="293"/>
      <c r="J40" s="293"/>
      <c r="K40" s="293"/>
      <c r="L40" s="293"/>
      <c r="M40" s="293"/>
      <c r="O40" s="293"/>
      <c r="P40" s="293"/>
      <c r="Q40" s="293"/>
      <c r="R40" s="293"/>
      <c r="S40" s="293"/>
      <c r="T40" s="293"/>
      <c r="U40" s="293"/>
      <c r="V40" s="293"/>
      <c r="W40" s="293"/>
      <c r="X40" s="293"/>
      <c r="Y40" s="293"/>
      <c r="Z40" s="293"/>
      <c r="AA40" s="293"/>
      <c r="AB40" s="293"/>
      <c r="AC40" s="293"/>
      <c r="AE40" s="293"/>
      <c r="AF40" s="293"/>
      <c r="AG40" s="293"/>
      <c r="AH40" s="293"/>
      <c r="AI40" s="293"/>
      <c r="AJ40" s="293"/>
      <c r="AK40" s="293"/>
      <c r="AL40" s="293"/>
      <c r="AM40" s="293"/>
      <c r="AN40" s="293"/>
      <c r="AO40" s="293"/>
      <c r="AP40" s="293"/>
      <c r="AQ40" s="293"/>
      <c r="AR40" s="293"/>
      <c r="AS40" s="293"/>
      <c r="AT40" s="293"/>
      <c r="AU40" s="293"/>
      <c r="AV40" s="293"/>
    </row>
    <row r="41">
      <c r="B41" s="293"/>
      <c r="C41" s="293"/>
      <c r="D41" s="293"/>
      <c r="E41" s="293"/>
      <c r="F41" s="293"/>
      <c r="G41" s="293"/>
      <c r="H41" s="293"/>
      <c r="J41" s="293"/>
      <c r="K41" s="293"/>
      <c r="L41" s="293"/>
      <c r="M41" s="293"/>
      <c r="O41" s="293"/>
      <c r="P41" s="293"/>
      <c r="Q41" s="293"/>
      <c r="R41" s="293"/>
      <c r="S41" s="293"/>
      <c r="T41" s="293"/>
      <c r="U41" s="293"/>
      <c r="V41" s="293"/>
      <c r="W41" s="293"/>
      <c r="X41" s="293"/>
      <c r="Y41" s="293"/>
      <c r="Z41" s="293"/>
      <c r="AA41" s="293"/>
      <c r="AB41" s="293"/>
      <c r="AC41" s="293"/>
      <c r="AE41" s="293"/>
      <c r="AF41" s="293"/>
      <c r="AG41" s="293"/>
      <c r="AH41" s="293"/>
      <c r="AI41" s="293"/>
      <c r="AJ41" s="293"/>
      <c r="AK41" s="293"/>
      <c r="AL41" s="293"/>
      <c r="AM41" s="293"/>
      <c r="AN41" s="293"/>
      <c r="AO41" s="293"/>
      <c r="AP41" s="293"/>
      <c r="AQ41" s="293"/>
      <c r="AR41" s="293"/>
      <c r="AS41" s="293"/>
      <c r="AT41" s="293"/>
      <c r="AU41" s="293"/>
      <c r="AV41" s="293"/>
    </row>
    <row r="42">
      <c r="B42" s="293"/>
      <c r="C42" s="293"/>
      <c r="D42" s="293"/>
      <c r="E42" s="293"/>
      <c r="F42" s="293"/>
      <c r="G42" s="293"/>
      <c r="H42" s="293"/>
      <c r="J42" s="293"/>
      <c r="K42" s="293"/>
      <c r="L42" s="293"/>
      <c r="M42" s="293"/>
      <c r="O42" s="293"/>
      <c r="P42" s="293"/>
      <c r="Q42" s="293"/>
      <c r="R42" s="293"/>
      <c r="S42" s="293"/>
      <c r="T42" s="293"/>
      <c r="U42" s="293"/>
      <c r="V42" s="293"/>
      <c r="W42" s="293"/>
      <c r="X42" s="293"/>
      <c r="Y42" s="293"/>
      <c r="Z42" s="293"/>
      <c r="AA42" s="293"/>
      <c r="AB42" s="293"/>
      <c r="AC42" s="293"/>
      <c r="AE42" s="293"/>
      <c r="AF42" s="293"/>
      <c r="AG42" s="293"/>
      <c r="AH42" s="293"/>
      <c r="AI42" s="293"/>
      <c r="AJ42" s="293"/>
      <c r="AK42" s="293"/>
      <c r="AL42" s="293"/>
      <c r="AM42" s="293"/>
      <c r="AN42" s="293"/>
      <c r="AO42" s="293"/>
      <c r="AP42" s="293"/>
      <c r="AQ42" s="293"/>
      <c r="AR42" s="293"/>
      <c r="AS42" s="293"/>
      <c r="AT42" s="293"/>
      <c r="AU42" s="293"/>
      <c r="AV42" s="293"/>
    </row>
    <row r="43">
      <c r="B43" s="293"/>
      <c r="C43" s="293"/>
      <c r="D43" s="293"/>
      <c r="E43" s="293"/>
      <c r="F43" s="293"/>
      <c r="G43" s="293"/>
      <c r="H43" s="293"/>
      <c r="J43" s="293"/>
      <c r="K43" s="293"/>
      <c r="L43" s="293"/>
      <c r="M43" s="293"/>
      <c r="O43" s="293"/>
      <c r="P43" s="293"/>
      <c r="Q43" s="293"/>
      <c r="R43" s="293"/>
      <c r="S43" s="293"/>
      <c r="T43" s="293"/>
      <c r="U43" s="293"/>
      <c r="V43" s="293"/>
      <c r="W43" s="293"/>
      <c r="X43" s="293"/>
      <c r="Y43" s="293"/>
      <c r="Z43" s="293"/>
      <c r="AA43" s="293"/>
      <c r="AB43" s="293"/>
      <c r="AC43" s="293"/>
      <c r="AE43" s="293"/>
      <c r="AF43" s="293"/>
      <c r="AG43" s="293"/>
      <c r="AH43" s="293"/>
      <c r="AI43" s="293"/>
      <c r="AJ43" s="293"/>
      <c r="AK43" s="293"/>
      <c r="AL43" s="293"/>
      <c r="AM43" s="293"/>
      <c r="AN43" s="293"/>
      <c r="AO43" s="293"/>
      <c r="AP43" s="293"/>
      <c r="AQ43" s="293"/>
      <c r="AR43" s="293"/>
      <c r="AS43" s="293"/>
      <c r="AT43" s="293"/>
      <c r="AU43" s="293"/>
      <c r="AV43" s="293"/>
    </row>
    <row r="44">
      <c r="B44" s="293"/>
      <c r="C44" s="293"/>
      <c r="D44" s="293"/>
      <c r="E44" s="293"/>
      <c r="F44" s="293"/>
      <c r="G44" s="293"/>
      <c r="H44" s="293"/>
      <c r="J44" s="293"/>
      <c r="K44" s="293"/>
      <c r="L44" s="293"/>
      <c r="M44" s="293"/>
      <c r="O44" s="293"/>
      <c r="P44" s="293"/>
      <c r="Q44" s="293"/>
      <c r="R44" s="293"/>
      <c r="S44" s="293"/>
      <c r="T44" s="293"/>
      <c r="U44" s="293"/>
      <c r="V44" s="293"/>
      <c r="W44" s="293"/>
      <c r="X44" s="293"/>
      <c r="Y44" s="293"/>
      <c r="Z44" s="293"/>
      <c r="AA44" s="293"/>
      <c r="AB44" s="293"/>
      <c r="AC44" s="293"/>
      <c r="AE44" s="293"/>
      <c r="AF44" s="293"/>
      <c r="AG44" s="293"/>
      <c r="AH44" s="293"/>
      <c r="AI44" s="293"/>
      <c r="AJ44" s="293"/>
      <c r="AK44" s="293"/>
      <c r="AL44" s="293"/>
      <c r="AM44" s="293"/>
      <c r="AN44" s="293"/>
      <c r="AO44" s="293"/>
      <c r="AP44" s="293"/>
      <c r="AQ44" s="293"/>
      <c r="AR44" s="293"/>
      <c r="AS44" s="293"/>
      <c r="AT44" s="293"/>
      <c r="AU44" s="293"/>
      <c r="AV44" s="293"/>
    </row>
    <row r="45">
      <c r="B45" s="293"/>
      <c r="C45" s="293"/>
      <c r="D45" s="293"/>
      <c r="E45" s="293"/>
      <c r="F45" s="293"/>
      <c r="G45" s="293"/>
      <c r="H45" s="293"/>
      <c r="J45" s="293"/>
      <c r="K45" s="293"/>
      <c r="L45" s="293"/>
      <c r="M45" s="293"/>
      <c r="O45" s="293"/>
      <c r="P45" s="293"/>
      <c r="Q45" s="293"/>
      <c r="R45" s="293"/>
      <c r="S45" s="293"/>
      <c r="T45" s="293"/>
      <c r="U45" s="293"/>
      <c r="V45" s="293"/>
      <c r="W45" s="293"/>
      <c r="X45" s="293"/>
      <c r="Y45" s="293"/>
      <c r="Z45" s="293"/>
      <c r="AA45" s="293"/>
      <c r="AB45" s="293"/>
      <c r="AC45" s="293"/>
      <c r="AE45" s="293"/>
      <c r="AF45" s="293"/>
      <c r="AG45" s="293"/>
      <c r="AH45" s="293"/>
      <c r="AI45" s="293"/>
      <c r="AJ45" s="293"/>
      <c r="AK45" s="293"/>
      <c r="AL45" s="293"/>
      <c r="AM45" s="293"/>
      <c r="AN45" s="293"/>
      <c r="AO45" s="293"/>
      <c r="AP45" s="293"/>
      <c r="AQ45" s="293"/>
      <c r="AR45" s="293"/>
      <c r="AS45" s="293"/>
      <c r="AT45" s="293"/>
      <c r="AU45" s="293"/>
      <c r="AV45" s="293"/>
    </row>
    <row r="46">
      <c r="B46" s="293"/>
      <c r="C46" s="293"/>
      <c r="D46" s="293"/>
      <c r="E46" s="293"/>
      <c r="F46" s="293"/>
      <c r="G46" s="293"/>
      <c r="H46" s="293"/>
      <c r="J46" s="293"/>
      <c r="K46" s="293"/>
      <c r="L46" s="293"/>
      <c r="M46" s="293"/>
      <c r="O46" s="293"/>
      <c r="P46" s="293"/>
      <c r="Q46" s="293"/>
      <c r="R46" s="293"/>
      <c r="S46" s="293"/>
      <c r="T46" s="293"/>
      <c r="U46" s="293"/>
      <c r="V46" s="293"/>
      <c r="W46" s="293"/>
      <c r="X46" s="293"/>
      <c r="Y46" s="293"/>
      <c r="Z46" s="293"/>
      <c r="AA46" s="293"/>
      <c r="AB46" s="293"/>
      <c r="AC46" s="293"/>
      <c r="AE46" s="293"/>
      <c r="AF46" s="293"/>
      <c r="AG46" s="293"/>
      <c r="AH46" s="293"/>
      <c r="AI46" s="293"/>
      <c r="AJ46" s="293"/>
      <c r="AK46" s="293"/>
      <c r="AL46" s="293"/>
      <c r="AM46" s="293"/>
      <c r="AN46" s="293"/>
      <c r="AO46" s="293"/>
      <c r="AP46" s="293"/>
      <c r="AQ46" s="293"/>
      <c r="AR46" s="293"/>
      <c r="AS46" s="293"/>
      <c r="AT46" s="293"/>
      <c r="AU46" s="293"/>
      <c r="AV46" s="293"/>
    </row>
    <row r="47">
      <c r="B47" s="293"/>
      <c r="C47" s="293"/>
      <c r="D47" s="293"/>
      <c r="E47" s="293"/>
      <c r="F47" s="293"/>
      <c r="G47" s="293"/>
      <c r="H47" s="293"/>
      <c r="J47" s="293"/>
      <c r="K47" s="293"/>
      <c r="L47" s="293"/>
      <c r="M47" s="293"/>
      <c r="O47" s="293"/>
      <c r="P47" s="293"/>
      <c r="Q47" s="293"/>
      <c r="R47" s="293"/>
      <c r="S47" s="293"/>
      <c r="T47" s="293"/>
      <c r="U47" s="293"/>
      <c r="V47" s="293"/>
      <c r="W47" s="293"/>
      <c r="X47" s="293"/>
      <c r="Y47" s="293"/>
      <c r="Z47" s="293"/>
      <c r="AA47" s="293"/>
      <c r="AB47" s="293"/>
      <c r="AC47" s="293"/>
      <c r="AE47" s="293"/>
      <c r="AF47" s="293"/>
      <c r="AG47" s="293"/>
      <c r="AH47" s="293"/>
      <c r="AI47" s="293"/>
      <c r="AJ47" s="293"/>
      <c r="AK47" s="293"/>
      <c r="AL47" s="293"/>
      <c r="AM47" s="293"/>
      <c r="AN47" s="293"/>
      <c r="AO47" s="293"/>
      <c r="AP47" s="293"/>
      <c r="AQ47" s="293"/>
      <c r="AR47" s="293"/>
      <c r="AS47" s="293"/>
      <c r="AT47" s="293"/>
      <c r="AU47" s="293"/>
      <c r="AV47" s="293"/>
    </row>
    <row r="48">
      <c r="B48" s="293"/>
      <c r="C48" s="293"/>
      <c r="D48" s="293"/>
      <c r="E48" s="293"/>
      <c r="F48" s="293"/>
      <c r="G48" s="293"/>
      <c r="H48" s="293"/>
      <c r="J48" s="293"/>
      <c r="K48" s="293"/>
      <c r="L48" s="293"/>
      <c r="M48" s="293"/>
      <c r="O48" s="293"/>
      <c r="P48" s="293"/>
      <c r="Q48" s="293"/>
      <c r="R48" s="293"/>
      <c r="S48" s="293"/>
      <c r="T48" s="293"/>
      <c r="U48" s="293"/>
      <c r="V48" s="293"/>
      <c r="W48" s="293"/>
      <c r="X48" s="293"/>
      <c r="Y48" s="293"/>
      <c r="Z48" s="293"/>
      <c r="AA48" s="293"/>
      <c r="AB48" s="293"/>
      <c r="AC48" s="293"/>
      <c r="AE48" s="293"/>
      <c r="AF48" s="293"/>
      <c r="AG48" s="293"/>
      <c r="AH48" s="293"/>
      <c r="AI48" s="293"/>
      <c r="AJ48" s="293"/>
      <c r="AK48" s="293"/>
      <c r="AL48" s="293"/>
      <c r="AM48" s="293"/>
      <c r="AN48" s="293"/>
      <c r="AO48" s="293"/>
      <c r="AP48" s="293"/>
      <c r="AQ48" s="293"/>
      <c r="AR48" s="293"/>
      <c r="AS48" s="293"/>
      <c r="AT48" s="293"/>
      <c r="AU48" s="293"/>
      <c r="AV48" s="293"/>
    </row>
    <row r="49">
      <c r="B49" s="293"/>
      <c r="C49" s="293"/>
      <c r="D49" s="293"/>
      <c r="E49" s="293"/>
      <c r="F49" s="293"/>
      <c r="G49" s="293"/>
      <c r="H49" s="293"/>
      <c r="J49" s="293"/>
      <c r="K49" s="293"/>
      <c r="L49" s="293"/>
      <c r="M49" s="293"/>
      <c r="O49" s="293"/>
      <c r="P49" s="293"/>
      <c r="Q49" s="293"/>
      <c r="R49" s="293"/>
      <c r="S49" s="293"/>
      <c r="T49" s="293"/>
      <c r="U49" s="293"/>
      <c r="V49" s="293"/>
      <c r="W49" s="293"/>
      <c r="X49" s="293"/>
      <c r="Y49" s="293"/>
      <c r="Z49" s="293"/>
      <c r="AA49" s="293"/>
      <c r="AB49" s="293"/>
      <c r="AC49" s="293"/>
      <c r="AE49" s="293"/>
      <c r="AF49" s="293"/>
      <c r="AG49" s="293"/>
      <c r="AH49" s="293"/>
      <c r="AI49" s="293"/>
      <c r="AJ49" s="293"/>
      <c r="AK49" s="293"/>
      <c r="AL49" s="293"/>
      <c r="AM49" s="293"/>
      <c r="AN49" s="293"/>
      <c r="AO49" s="293"/>
      <c r="AP49" s="293"/>
      <c r="AQ49" s="293"/>
      <c r="AR49" s="293"/>
      <c r="AS49" s="293"/>
      <c r="AT49" s="293"/>
      <c r="AU49" s="293"/>
      <c r="AV49" s="293"/>
    </row>
    <row r="50">
      <c r="B50" s="293"/>
      <c r="C50" s="293"/>
      <c r="D50" s="293"/>
      <c r="E50" s="293"/>
      <c r="F50" s="293"/>
      <c r="G50" s="293"/>
      <c r="H50" s="293"/>
      <c r="J50" s="293"/>
      <c r="K50" s="293"/>
      <c r="L50" s="293"/>
      <c r="M50" s="293"/>
      <c r="O50" s="293"/>
      <c r="P50" s="293"/>
      <c r="Q50" s="293"/>
      <c r="R50" s="293"/>
      <c r="S50" s="293"/>
      <c r="T50" s="293"/>
      <c r="U50" s="293"/>
      <c r="V50" s="293"/>
      <c r="W50" s="293"/>
      <c r="X50" s="293"/>
      <c r="Y50" s="293"/>
      <c r="Z50" s="293"/>
      <c r="AA50" s="293"/>
      <c r="AB50" s="293"/>
      <c r="AC50" s="293"/>
      <c r="AE50" s="293"/>
      <c r="AF50" s="293"/>
      <c r="AG50" s="293"/>
      <c r="AH50" s="293"/>
      <c r="AI50" s="293"/>
      <c r="AJ50" s="293"/>
      <c r="AK50" s="293"/>
      <c r="AL50" s="293"/>
      <c r="AM50" s="293"/>
      <c r="AN50" s="293"/>
      <c r="AO50" s="293"/>
      <c r="AP50" s="293"/>
      <c r="AQ50" s="293"/>
      <c r="AR50" s="293"/>
      <c r="AS50" s="293"/>
      <c r="AT50" s="293"/>
      <c r="AU50" s="293"/>
      <c r="AV50" s="293"/>
    </row>
    <row r="51">
      <c r="B51" s="293"/>
      <c r="C51" s="293"/>
      <c r="D51" s="293"/>
      <c r="E51" s="293"/>
      <c r="F51" s="293"/>
      <c r="G51" s="293"/>
      <c r="H51" s="293"/>
      <c r="J51" s="293"/>
      <c r="K51" s="293"/>
      <c r="L51" s="293"/>
      <c r="M51" s="293"/>
      <c r="O51" s="293"/>
      <c r="P51" s="293"/>
      <c r="Q51" s="293"/>
      <c r="R51" s="293"/>
      <c r="S51" s="293"/>
      <c r="T51" s="293"/>
      <c r="U51" s="293"/>
      <c r="V51" s="293"/>
      <c r="W51" s="293"/>
      <c r="X51" s="293"/>
      <c r="Y51" s="293"/>
      <c r="Z51" s="293"/>
      <c r="AA51" s="293"/>
      <c r="AB51" s="293"/>
      <c r="AC51" s="293"/>
      <c r="AE51" s="293"/>
      <c r="AF51" s="293"/>
      <c r="AG51" s="293"/>
      <c r="AH51" s="293"/>
      <c r="AI51" s="293"/>
      <c r="AJ51" s="293"/>
      <c r="AK51" s="293"/>
      <c r="AL51" s="293"/>
      <c r="AM51" s="293"/>
      <c r="AN51" s="293"/>
      <c r="AO51" s="293"/>
      <c r="AP51" s="293"/>
      <c r="AQ51" s="293"/>
      <c r="AR51" s="293"/>
      <c r="AS51" s="293"/>
      <c r="AT51" s="293"/>
      <c r="AU51" s="293"/>
      <c r="AV51" s="293"/>
    </row>
    <row r="52">
      <c r="B52" s="293"/>
      <c r="C52" s="293"/>
      <c r="D52" s="293"/>
      <c r="E52" s="293"/>
      <c r="F52" s="293"/>
      <c r="G52" s="293"/>
      <c r="H52" s="293"/>
      <c r="J52" s="293"/>
      <c r="K52" s="293"/>
      <c r="L52" s="293"/>
      <c r="M52" s="293"/>
      <c r="O52" s="293"/>
      <c r="P52" s="293"/>
      <c r="Q52" s="293"/>
      <c r="R52" s="293"/>
      <c r="S52" s="293"/>
      <c r="T52" s="293"/>
      <c r="U52" s="293"/>
      <c r="V52" s="293"/>
      <c r="W52" s="293"/>
      <c r="X52" s="293"/>
      <c r="Y52" s="293"/>
      <c r="Z52" s="293"/>
      <c r="AA52" s="293"/>
      <c r="AB52" s="293"/>
      <c r="AC52" s="293"/>
      <c r="AE52" s="293"/>
      <c r="AF52" s="293"/>
      <c r="AG52" s="293"/>
      <c r="AH52" s="293"/>
      <c r="AI52" s="293"/>
      <c r="AJ52" s="293"/>
      <c r="AK52" s="293"/>
      <c r="AL52" s="293"/>
      <c r="AM52" s="293"/>
      <c r="AN52" s="293"/>
      <c r="AO52" s="293"/>
      <c r="AP52" s="293"/>
      <c r="AQ52" s="293"/>
      <c r="AR52" s="293"/>
      <c r="AS52" s="293"/>
      <c r="AT52" s="293"/>
      <c r="AU52" s="293"/>
      <c r="AV52" s="293"/>
    </row>
    <row r="53">
      <c r="B53" s="293"/>
      <c r="C53" s="293"/>
      <c r="D53" s="293"/>
      <c r="E53" s="293"/>
      <c r="F53" s="293"/>
      <c r="G53" s="293"/>
      <c r="H53" s="293"/>
      <c r="J53" s="293"/>
      <c r="K53" s="293"/>
      <c r="L53" s="293"/>
      <c r="M53" s="293"/>
      <c r="O53" s="293"/>
      <c r="P53" s="293"/>
      <c r="Q53" s="293"/>
      <c r="R53" s="293"/>
      <c r="S53" s="293"/>
      <c r="T53" s="293"/>
      <c r="U53" s="293"/>
      <c r="V53" s="293"/>
      <c r="W53" s="293"/>
      <c r="X53" s="293"/>
      <c r="Y53" s="293"/>
      <c r="Z53" s="293"/>
      <c r="AA53" s="293"/>
      <c r="AB53" s="293"/>
      <c r="AC53" s="293"/>
      <c r="AE53" s="293"/>
      <c r="AF53" s="293"/>
      <c r="AG53" s="293"/>
      <c r="AH53" s="293"/>
      <c r="AI53" s="293"/>
      <c r="AJ53" s="293"/>
      <c r="AK53" s="293"/>
      <c r="AL53" s="293"/>
      <c r="AM53" s="293"/>
      <c r="AN53" s="293"/>
      <c r="AO53" s="293"/>
      <c r="AP53" s="293"/>
      <c r="AQ53" s="293"/>
      <c r="AR53" s="293"/>
      <c r="AS53" s="293"/>
      <c r="AT53" s="293"/>
      <c r="AU53" s="293"/>
      <c r="AV53" s="293"/>
    </row>
    <row r="54">
      <c r="B54" s="293"/>
      <c r="C54" s="293"/>
      <c r="D54" s="293"/>
      <c r="E54" s="293"/>
      <c r="F54" s="293"/>
      <c r="G54" s="293"/>
      <c r="H54" s="293"/>
      <c r="J54" s="293"/>
      <c r="K54" s="293"/>
      <c r="L54" s="293"/>
      <c r="M54" s="293"/>
      <c r="O54" s="293"/>
      <c r="P54" s="293"/>
      <c r="Q54" s="293"/>
      <c r="R54" s="293"/>
      <c r="S54" s="293"/>
      <c r="T54" s="293"/>
      <c r="U54" s="293"/>
      <c r="V54" s="293"/>
      <c r="W54" s="293"/>
      <c r="X54" s="293"/>
      <c r="Y54" s="293"/>
      <c r="Z54" s="293"/>
      <c r="AA54" s="293"/>
      <c r="AB54" s="293"/>
      <c r="AC54" s="293"/>
      <c r="AE54" s="293"/>
      <c r="AF54" s="293"/>
      <c r="AG54" s="293"/>
      <c r="AH54" s="293"/>
      <c r="AI54" s="293"/>
      <c r="AJ54" s="293"/>
      <c r="AK54" s="293"/>
      <c r="AL54" s="293"/>
      <c r="AM54" s="293"/>
      <c r="AN54" s="293"/>
      <c r="AO54" s="293"/>
      <c r="AP54" s="293"/>
      <c r="AQ54" s="293"/>
      <c r="AR54" s="293"/>
      <c r="AS54" s="293"/>
      <c r="AT54" s="293"/>
      <c r="AU54" s="293"/>
      <c r="AV54" s="293"/>
    </row>
    <row r="55">
      <c r="B55" s="293"/>
      <c r="C55" s="293"/>
      <c r="D55" s="293"/>
      <c r="E55" s="293"/>
      <c r="F55" s="293"/>
      <c r="G55" s="293"/>
      <c r="H55" s="293"/>
      <c r="J55" s="293"/>
      <c r="K55" s="293"/>
      <c r="L55" s="293"/>
      <c r="M55" s="293"/>
      <c r="O55" s="293"/>
      <c r="P55" s="293"/>
      <c r="Q55" s="293"/>
      <c r="R55" s="293"/>
      <c r="S55" s="293"/>
      <c r="T55" s="293"/>
      <c r="U55" s="293"/>
      <c r="V55" s="293"/>
      <c r="W55" s="293"/>
      <c r="X55" s="293"/>
      <c r="Y55" s="293"/>
      <c r="Z55" s="293"/>
      <c r="AA55" s="293"/>
      <c r="AB55" s="293"/>
      <c r="AC55" s="293"/>
      <c r="AE55" s="293"/>
      <c r="AF55" s="293"/>
      <c r="AG55" s="293"/>
      <c r="AH55" s="293"/>
      <c r="AI55" s="293"/>
      <c r="AJ55" s="293"/>
      <c r="AK55" s="293"/>
      <c r="AL55" s="293"/>
      <c r="AM55" s="293"/>
      <c r="AN55" s="293"/>
      <c r="AO55" s="293"/>
      <c r="AP55" s="293"/>
      <c r="AQ55" s="293"/>
      <c r="AR55" s="293"/>
      <c r="AS55" s="293"/>
      <c r="AT55" s="293"/>
      <c r="AU55" s="293"/>
      <c r="AV55" s="293"/>
    </row>
    <row r="56">
      <c r="B56" s="293"/>
      <c r="C56" s="293"/>
      <c r="D56" s="293"/>
      <c r="E56" s="293"/>
      <c r="F56" s="293"/>
      <c r="G56" s="293"/>
      <c r="H56" s="293"/>
      <c r="J56" s="293"/>
      <c r="K56" s="293"/>
      <c r="L56" s="293"/>
      <c r="M56" s="293"/>
      <c r="O56" s="293"/>
      <c r="P56" s="293"/>
      <c r="Q56" s="293"/>
      <c r="R56" s="293"/>
      <c r="S56" s="293"/>
      <c r="T56" s="293"/>
      <c r="U56" s="293"/>
      <c r="V56" s="293"/>
      <c r="W56" s="293"/>
      <c r="X56" s="293"/>
      <c r="Y56" s="293"/>
      <c r="Z56" s="293"/>
      <c r="AA56" s="293"/>
      <c r="AB56" s="293"/>
      <c r="AC56" s="293"/>
      <c r="AE56" s="293"/>
      <c r="AF56" s="293"/>
      <c r="AG56" s="293"/>
      <c r="AH56" s="293"/>
      <c r="AI56" s="293"/>
      <c r="AJ56" s="293"/>
      <c r="AK56" s="293"/>
      <c r="AL56" s="293"/>
      <c r="AM56" s="293"/>
      <c r="AN56" s="293"/>
      <c r="AO56" s="293"/>
      <c r="AP56" s="293"/>
      <c r="AQ56" s="293"/>
      <c r="AR56" s="293"/>
      <c r="AS56" s="293"/>
      <c r="AT56" s="293"/>
      <c r="AU56" s="293"/>
      <c r="AV56" s="293"/>
    </row>
    <row r="57">
      <c r="B57" s="293"/>
      <c r="C57" s="293"/>
      <c r="D57" s="293"/>
      <c r="E57" s="293"/>
      <c r="F57" s="293"/>
      <c r="G57" s="293"/>
      <c r="H57" s="293"/>
      <c r="J57" s="293"/>
      <c r="K57" s="293"/>
      <c r="L57" s="293"/>
      <c r="M57" s="293"/>
      <c r="O57" s="293"/>
      <c r="P57" s="293"/>
      <c r="Q57" s="293"/>
      <c r="R57" s="293"/>
      <c r="S57" s="293"/>
      <c r="T57" s="293"/>
      <c r="U57" s="293"/>
      <c r="V57" s="293"/>
      <c r="W57" s="293"/>
      <c r="X57" s="293"/>
      <c r="Y57" s="293"/>
      <c r="Z57" s="293"/>
      <c r="AA57" s="293"/>
      <c r="AB57" s="293"/>
      <c r="AC57" s="293"/>
      <c r="AE57" s="293"/>
      <c r="AF57" s="293"/>
      <c r="AG57" s="293"/>
      <c r="AH57" s="293"/>
      <c r="AI57" s="293"/>
      <c r="AJ57" s="293"/>
      <c r="AK57" s="293"/>
      <c r="AL57" s="293"/>
      <c r="AM57" s="293"/>
      <c r="AN57" s="293"/>
      <c r="AO57" s="293"/>
      <c r="AP57" s="293"/>
      <c r="AQ57" s="293"/>
      <c r="AR57" s="293"/>
      <c r="AS57" s="293"/>
      <c r="AT57" s="293"/>
      <c r="AU57" s="293"/>
      <c r="AV57" s="293"/>
    </row>
    <row r="58">
      <c r="B58" s="293"/>
      <c r="C58" s="293"/>
      <c r="D58" s="293"/>
      <c r="E58" s="293"/>
      <c r="F58" s="293"/>
      <c r="G58" s="293"/>
      <c r="H58" s="293"/>
      <c r="J58" s="293"/>
      <c r="K58" s="293"/>
      <c r="L58" s="293"/>
      <c r="M58" s="293"/>
      <c r="O58" s="293"/>
      <c r="P58" s="293"/>
      <c r="Q58" s="293"/>
      <c r="R58" s="293"/>
      <c r="S58" s="293"/>
      <c r="T58" s="293"/>
      <c r="U58" s="293"/>
      <c r="V58" s="293"/>
      <c r="W58" s="293"/>
      <c r="X58" s="293"/>
      <c r="Y58" s="293"/>
      <c r="Z58" s="293"/>
      <c r="AA58" s="293"/>
      <c r="AB58" s="293"/>
      <c r="AC58" s="293"/>
      <c r="AE58" s="293"/>
      <c r="AF58" s="293"/>
      <c r="AG58" s="293"/>
      <c r="AH58" s="293"/>
      <c r="AI58" s="293"/>
      <c r="AJ58" s="293"/>
      <c r="AK58" s="293"/>
      <c r="AL58" s="293"/>
      <c r="AM58" s="293"/>
      <c r="AN58" s="293"/>
      <c r="AO58" s="293"/>
      <c r="AP58" s="293"/>
      <c r="AQ58" s="293"/>
      <c r="AR58" s="293"/>
      <c r="AS58" s="293"/>
      <c r="AT58" s="293"/>
      <c r="AU58" s="293"/>
      <c r="AV58" s="293"/>
    </row>
    <row r="59">
      <c r="B59" s="293"/>
      <c r="C59" s="293"/>
      <c r="D59" s="293"/>
      <c r="E59" s="293"/>
      <c r="F59" s="293"/>
      <c r="G59" s="293"/>
      <c r="H59" s="293"/>
      <c r="J59" s="293"/>
      <c r="K59" s="293"/>
      <c r="L59" s="293"/>
      <c r="M59" s="293"/>
      <c r="O59" s="293"/>
      <c r="P59" s="293"/>
      <c r="Q59" s="293"/>
      <c r="R59" s="293"/>
      <c r="S59" s="293"/>
      <c r="T59" s="293"/>
      <c r="U59" s="293"/>
      <c r="V59" s="293"/>
      <c r="W59" s="293"/>
      <c r="X59" s="293"/>
      <c r="Y59" s="293"/>
      <c r="Z59" s="293"/>
      <c r="AA59" s="293"/>
      <c r="AB59" s="293"/>
      <c r="AC59" s="293"/>
      <c r="AE59" s="293"/>
      <c r="AF59" s="293"/>
      <c r="AG59" s="293"/>
      <c r="AH59" s="293"/>
      <c r="AI59" s="293"/>
      <c r="AJ59" s="293"/>
      <c r="AK59" s="293"/>
      <c r="AL59" s="293"/>
      <c r="AM59" s="293"/>
      <c r="AN59" s="293"/>
      <c r="AO59" s="293"/>
      <c r="AP59" s="293"/>
      <c r="AQ59" s="293"/>
      <c r="AR59" s="293"/>
      <c r="AS59" s="293"/>
      <c r="AT59" s="293"/>
      <c r="AU59" s="293"/>
      <c r="AV59" s="293"/>
    </row>
    <row r="60">
      <c r="B60" s="293"/>
      <c r="C60" s="293"/>
      <c r="D60" s="293"/>
      <c r="E60" s="293"/>
      <c r="F60" s="293"/>
      <c r="G60" s="293"/>
      <c r="H60" s="293"/>
      <c r="J60" s="293"/>
      <c r="K60" s="293"/>
      <c r="L60" s="293"/>
      <c r="M60" s="293"/>
      <c r="O60" s="293"/>
      <c r="P60" s="293"/>
      <c r="Q60" s="293"/>
      <c r="R60" s="293"/>
      <c r="S60" s="293"/>
      <c r="T60" s="293"/>
      <c r="U60" s="293"/>
      <c r="V60" s="293"/>
      <c r="W60" s="293"/>
      <c r="X60" s="293"/>
      <c r="Y60" s="293"/>
      <c r="Z60" s="293"/>
      <c r="AA60" s="293"/>
      <c r="AB60" s="293"/>
      <c r="AC60" s="293"/>
      <c r="AE60" s="293"/>
      <c r="AF60" s="293"/>
      <c r="AG60" s="293"/>
      <c r="AH60" s="293"/>
      <c r="AI60" s="293"/>
      <c r="AJ60" s="293"/>
      <c r="AK60" s="293"/>
      <c r="AL60" s="293"/>
      <c r="AM60" s="293"/>
      <c r="AN60" s="293"/>
      <c r="AO60" s="293"/>
      <c r="AP60" s="293"/>
      <c r="AQ60" s="293"/>
      <c r="AR60" s="293"/>
      <c r="AS60" s="293"/>
      <c r="AT60" s="293"/>
      <c r="AU60" s="293"/>
      <c r="AV60" s="293"/>
    </row>
    <row r="61">
      <c r="B61" s="293"/>
      <c r="C61" s="293"/>
      <c r="D61" s="293"/>
      <c r="E61" s="293"/>
      <c r="F61" s="293"/>
      <c r="G61" s="293"/>
      <c r="H61" s="293"/>
      <c r="J61" s="293"/>
      <c r="K61" s="293"/>
      <c r="L61" s="293"/>
      <c r="M61" s="293"/>
      <c r="O61" s="293"/>
      <c r="P61" s="293"/>
      <c r="Q61" s="293"/>
      <c r="R61" s="293"/>
      <c r="S61" s="293"/>
      <c r="T61" s="293"/>
      <c r="U61" s="293"/>
      <c r="V61" s="293"/>
      <c r="W61" s="293"/>
      <c r="X61" s="293"/>
      <c r="Y61" s="293"/>
      <c r="Z61" s="293"/>
      <c r="AA61" s="293"/>
      <c r="AB61" s="293"/>
      <c r="AC61" s="293"/>
      <c r="AE61" s="293"/>
      <c r="AF61" s="293"/>
      <c r="AG61" s="293"/>
      <c r="AH61" s="293"/>
      <c r="AI61" s="293"/>
      <c r="AJ61" s="293"/>
      <c r="AK61" s="293"/>
      <c r="AL61" s="293"/>
      <c r="AM61" s="293"/>
      <c r="AN61" s="293"/>
      <c r="AO61" s="293"/>
      <c r="AP61" s="293"/>
      <c r="AQ61" s="293"/>
      <c r="AR61" s="293"/>
      <c r="AS61" s="293"/>
      <c r="AT61" s="293"/>
      <c r="AU61" s="293"/>
      <c r="AV61" s="293"/>
    </row>
    <row r="62">
      <c r="B62" s="293"/>
      <c r="C62" s="293"/>
      <c r="D62" s="293"/>
      <c r="E62" s="293"/>
      <c r="F62" s="293"/>
      <c r="G62" s="293"/>
      <c r="H62" s="293"/>
      <c r="J62" s="293"/>
      <c r="K62" s="293"/>
      <c r="L62" s="293"/>
      <c r="M62" s="293"/>
      <c r="O62" s="293"/>
      <c r="P62" s="293"/>
      <c r="Q62" s="293"/>
      <c r="R62" s="293"/>
      <c r="S62" s="293"/>
      <c r="T62" s="293"/>
      <c r="U62" s="293"/>
      <c r="V62" s="293"/>
      <c r="W62" s="293"/>
      <c r="X62" s="293"/>
      <c r="Y62" s="293"/>
      <c r="Z62" s="293"/>
      <c r="AA62" s="293"/>
      <c r="AB62" s="293"/>
      <c r="AC62" s="293"/>
      <c r="AE62" s="293"/>
      <c r="AF62" s="293"/>
      <c r="AG62" s="293"/>
      <c r="AH62" s="293"/>
      <c r="AI62" s="293"/>
      <c r="AJ62" s="293"/>
      <c r="AK62" s="293"/>
      <c r="AL62" s="293"/>
      <c r="AM62" s="293"/>
      <c r="AN62" s="293"/>
      <c r="AO62" s="293"/>
      <c r="AP62" s="293"/>
      <c r="AQ62" s="293"/>
      <c r="AR62" s="293"/>
      <c r="AS62" s="293"/>
      <c r="AT62" s="293"/>
      <c r="AU62" s="293"/>
      <c r="AV62" s="293"/>
    </row>
    <row r="63">
      <c r="B63" s="293"/>
      <c r="C63" s="293"/>
      <c r="D63" s="293"/>
      <c r="E63" s="293"/>
      <c r="F63" s="293"/>
      <c r="G63" s="293"/>
      <c r="H63" s="293"/>
      <c r="J63" s="293"/>
      <c r="K63" s="293"/>
      <c r="L63" s="293"/>
      <c r="M63" s="293"/>
      <c r="O63" s="293"/>
      <c r="P63" s="293"/>
      <c r="Q63" s="293"/>
      <c r="R63" s="293"/>
      <c r="S63" s="293"/>
      <c r="T63" s="293"/>
      <c r="U63" s="293"/>
      <c r="V63" s="293"/>
      <c r="W63" s="293"/>
      <c r="X63" s="293"/>
      <c r="Y63" s="293"/>
      <c r="Z63" s="293"/>
      <c r="AA63" s="293"/>
      <c r="AB63" s="293"/>
      <c r="AC63" s="293"/>
      <c r="AE63" s="293"/>
      <c r="AF63" s="293"/>
      <c r="AG63" s="293"/>
      <c r="AH63" s="293"/>
      <c r="AI63" s="293"/>
      <c r="AJ63" s="293"/>
      <c r="AK63" s="293"/>
      <c r="AL63" s="293"/>
      <c r="AM63" s="293"/>
      <c r="AN63" s="293"/>
      <c r="AO63" s="293"/>
      <c r="AP63" s="293"/>
      <c r="AQ63" s="293"/>
      <c r="AR63" s="293"/>
      <c r="AS63" s="293"/>
      <c r="AT63" s="293"/>
      <c r="AU63" s="293"/>
      <c r="AV63" s="293"/>
    </row>
    <row r="64">
      <c r="B64" s="293"/>
      <c r="C64" s="293"/>
      <c r="D64" s="293"/>
      <c r="E64" s="293"/>
      <c r="F64" s="293"/>
      <c r="G64" s="293"/>
      <c r="H64" s="293"/>
      <c r="J64" s="293"/>
      <c r="K64" s="293"/>
      <c r="L64" s="293"/>
      <c r="M64" s="293"/>
      <c r="O64" s="293"/>
      <c r="P64" s="293"/>
      <c r="Q64" s="293"/>
      <c r="R64" s="293"/>
      <c r="S64" s="293"/>
      <c r="T64" s="293"/>
      <c r="U64" s="293"/>
      <c r="V64" s="293"/>
      <c r="W64" s="293"/>
      <c r="X64" s="293"/>
      <c r="Y64" s="293"/>
      <c r="Z64" s="293"/>
      <c r="AA64" s="293"/>
      <c r="AB64" s="293"/>
      <c r="AC64" s="293"/>
      <c r="AE64" s="293"/>
      <c r="AF64" s="293"/>
      <c r="AG64" s="293"/>
      <c r="AH64" s="293"/>
      <c r="AI64" s="293"/>
      <c r="AJ64" s="293"/>
      <c r="AK64" s="293"/>
      <c r="AL64" s="293"/>
      <c r="AM64" s="293"/>
      <c r="AN64" s="293"/>
      <c r="AO64" s="293"/>
      <c r="AP64" s="293"/>
      <c r="AQ64" s="293"/>
      <c r="AR64" s="293"/>
      <c r="AS64" s="293"/>
      <c r="AT64" s="293"/>
      <c r="AU64" s="293"/>
      <c r="AV64" s="293"/>
    </row>
    <row r="65">
      <c r="B65" s="293"/>
      <c r="C65" s="293"/>
      <c r="D65" s="293"/>
      <c r="E65" s="293"/>
      <c r="F65" s="293"/>
      <c r="G65" s="293"/>
      <c r="H65" s="293"/>
      <c r="J65" s="293"/>
      <c r="K65" s="293"/>
      <c r="L65" s="293"/>
      <c r="M65" s="293"/>
      <c r="O65" s="293"/>
      <c r="P65" s="293"/>
      <c r="Q65" s="293"/>
      <c r="R65" s="293"/>
      <c r="S65" s="293"/>
      <c r="T65" s="293"/>
      <c r="U65" s="293"/>
      <c r="V65" s="293"/>
      <c r="W65" s="293"/>
      <c r="X65" s="293"/>
      <c r="Y65" s="293"/>
      <c r="Z65" s="293"/>
      <c r="AA65" s="293"/>
      <c r="AB65" s="293"/>
      <c r="AC65" s="293"/>
      <c r="AE65" s="293"/>
      <c r="AF65" s="293"/>
      <c r="AG65" s="293"/>
      <c r="AH65" s="293"/>
      <c r="AI65" s="293"/>
      <c r="AJ65" s="293"/>
      <c r="AK65" s="293"/>
      <c r="AL65" s="293"/>
      <c r="AM65" s="293"/>
      <c r="AN65" s="293"/>
      <c r="AO65" s="293"/>
      <c r="AP65" s="293"/>
      <c r="AQ65" s="293"/>
      <c r="AR65" s="293"/>
      <c r="AS65" s="293"/>
      <c r="AT65" s="293"/>
      <c r="AU65" s="293"/>
      <c r="AV65" s="293"/>
    </row>
    <row r="66">
      <c r="B66" s="293"/>
      <c r="C66" s="293"/>
      <c r="D66" s="293"/>
      <c r="E66" s="293"/>
      <c r="F66" s="293"/>
      <c r="G66" s="293"/>
      <c r="H66" s="293"/>
      <c r="J66" s="293"/>
      <c r="K66" s="293"/>
      <c r="L66" s="293"/>
      <c r="M66" s="293"/>
      <c r="O66" s="293"/>
      <c r="P66" s="293"/>
      <c r="Q66" s="293"/>
      <c r="R66" s="293"/>
      <c r="S66" s="293"/>
      <c r="T66" s="293"/>
      <c r="U66" s="293"/>
      <c r="V66" s="293"/>
      <c r="W66" s="293"/>
      <c r="X66" s="293"/>
      <c r="Y66" s="293"/>
      <c r="Z66" s="293"/>
      <c r="AA66" s="293"/>
      <c r="AB66" s="293"/>
      <c r="AC66" s="293"/>
      <c r="AE66" s="293"/>
      <c r="AF66" s="293"/>
      <c r="AG66" s="293"/>
      <c r="AH66" s="293"/>
      <c r="AI66" s="293"/>
      <c r="AJ66" s="293"/>
      <c r="AK66" s="293"/>
      <c r="AL66" s="293"/>
      <c r="AM66" s="293"/>
      <c r="AN66" s="293"/>
      <c r="AO66" s="293"/>
      <c r="AP66" s="293"/>
      <c r="AQ66" s="293"/>
      <c r="AR66" s="293"/>
      <c r="AS66" s="293"/>
      <c r="AT66" s="293"/>
      <c r="AU66" s="293"/>
      <c r="AV66" s="293"/>
    </row>
    <row r="67">
      <c r="B67" s="293"/>
      <c r="C67" s="293"/>
      <c r="D67" s="293"/>
      <c r="E67" s="293"/>
      <c r="F67" s="293"/>
      <c r="G67" s="293"/>
      <c r="H67" s="293"/>
      <c r="J67" s="293"/>
      <c r="K67" s="293"/>
      <c r="L67" s="293"/>
      <c r="M67" s="293"/>
      <c r="O67" s="293"/>
      <c r="P67" s="293"/>
      <c r="Q67" s="293"/>
      <c r="R67" s="293"/>
      <c r="S67" s="293"/>
      <c r="T67" s="293"/>
      <c r="U67" s="293"/>
      <c r="V67" s="293"/>
      <c r="W67" s="293"/>
      <c r="X67" s="293"/>
      <c r="Y67" s="293"/>
      <c r="Z67" s="293"/>
      <c r="AA67" s="293"/>
      <c r="AB67" s="293"/>
      <c r="AC67" s="293"/>
      <c r="AE67" s="293"/>
      <c r="AF67" s="293"/>
      <c r="AG67" s="293"/>
      <c r="AH67" s="293"/>
      <c r="AI67" s="293"/>
      <c r="AJ67" s="293"/>
      <c r="AK67" s="293"/>
      <c r="AL67" s="293"/>
      <c r="AM67" s="293"/>
      <c r="AN67" s="293"/>
      <c r="AO67" s="293"/>
      <c r="AP67" s="293"/>
      <c r="AQ67" s="293"/>
      <c r="AR67" s="293"/>
      <c r="AS67" s="293"/>
      <c r="AT67" s="293"/>
      <c r="AU67" s="293"/>
      <c r="AV67" s="293"/>
    </row>
    <row r="68">
      <c r="B68" s="293"/>
      <c r="C68" s="293"/>
      <c r="D68" s="293"/>
      <c r="E68" s="293"/>
      <c r="F68" s="293"/>
      <c r="G68" s="293"/>
      <c r="H68" s="293"/>
      <c r="J68" s="293"/>
      <c r="K68" s="293"/>
      <c r="L68" s="293"/>
      <c r="M68" s="293"/>
      <c r="O68" s="293"/>
      <c r="P68" s="293"/>
      <c r="Q68" s="293"/>
      <c r="R68" s="293"/>
      <c r="S68" s="293"/>
      <c r="T68" s="293"/>
      <c r="U68" s="293"/>
      <c r="V68" s="293"/>
      <c r="W68" s="293"/>
      <c r="X68" s="293"/>
      <c r="Y68" s="293"/>
      <c r="Z68" s="293"/>
      <c r="AA68" s="293"/>
      <c r="AB68" s="293"/>
      <c r="AC68" s="293"/>
      <c r="AE68" s="293"/>
      <c r="AF68" s="293"/>
      <c r="AG68" s="293"/>
      <c r="AH68" s="293"/>
      <c r="AI68" s="293"/>
      <c r="AJ68" s="293"/>
      <c r="AK68" s="293"/>
      <c r="AL68" s="293"/>
      <c r="AM68" s="293"/>
      <c r="AN68" s="293"/>
      <c r="AO68" s="293"/>
      <c r="AP68" s="293"/>
      <c r="AQ68" s="293"/>
      <c r="AR68" s="293"/>
      <c r="AS68" s="293"/>
      <c r="AT68" s="293"/>
      <c r="AU68" s="293"/>
      <c r="AV68" s="293"/>
    </row>
    <row r="69">
      <c r="B69" s="293"/>
      <c r="C69" s="293"/>
      <c r="D69" s="293"/>
      <c r="E69" s="293"/>
      <c r="F69" s="293"/>
      <c r="G69" s="293"/>
      <c r="H69" s="293"/>
      <c r="J69" s="293"/>
      <c r="K69" s="293"/>
      <c r="L69" s="293"/>
      <c r="M69" s="293"/>
      <c r="O69" s="293"/>
      <c r="P69" s="293"/>
      <c r="Q69" s="293"/>
      <c r="R69" s="293"/>
      <c r="S69" s="293"/>
      <c r="T69" s="293"/>
      <c r="U69" s="293"/>
      <c r="V69" s="293"/>
      <c r="W69" s="293"/>
      <c r="X69" s="293"/>
      <c r="Y69" s="293"/>
      <c r="Z69" s="293"/>
      <c r="AA69" s="293"/>
      <c r="AB69" s="293"/>
      <c r="AC69" s="293"/>
      <c r="AE69" s="293"/>
      <c r="AF69" s="293"/>
      <c r="AG69" s="293"/>
      <c r="AH69" s="293"/>
      <c r="AI69" s="293"/>
      <c r="AJ69" s="293"/>
      <c r="AK69" s="293"/>
      <c r="AL69" s="293"/>
      <c r="AM69" s="293"/>
      <c r="AN69" s="293"/>
      <c r="AO69" s="293"/>
      <c r="AP69" s="293"/>
      <c r="AQ69" s="293"/>
      <c r="AR69" s="293"/>
      <c r="AS69" s="293"/>
      <c r="AT69" s="293"/>
      <c r="AU69" s="293"/>
      <c r="AV69" s="293"/>
    </row>
    <row r="70">
      <c r="B70" s="293"/>
      <c r="C70" s="293"/>
      <c r="D70" s="293"/>
      <c r="E70" s="293"/>
      <c r="F70" s="293"/>
      <c r="G70" s="293"/>
      <c r="H70" s="293"/>
      <c r="J70" s="293"/>
      <c r="K70" s="293"/>
      <c r="L70" s="293"/>
      <c r="M70" s="293"/>
      <c r="O70" s="293"/>
      <c r="P70" s="293"/>
      <c r="Q70" s="293"/>
      <c r="R70" s="293"/>
      <c r="S70" s="293"/>
      <c r="T70" s="293"/>
      <c r="U70" s="293"/>
      <c r="V70" s="293"/>
      <c r="W70" s="293"/>
      <c r="X70" s="293"/>
      <c r="Y70" s="293"/>
      <c r="Z70" s="293"/>
      <c r="AA70" s="293"/>
      <c r="AB70" s="293"/>
      <c r="AC70" s="293"/>
      <c r="AE70" s="293"/>
      <c r="AF70" s="293"/>
      <c r="AG70" s="293"/>
      <c r="AH70" s="293"/>
      <c r="AI70" s="293"/>
      <c r="AJ70" s="293"/>
      <c r="AK70" s="293"/>
      <c r="AL70" s="293"/>
      <c r="AM70" s="293"/>
      <c r="AN70" s="293"/>
      <c r="AO70" s="293"/>
      <c r="AP70" s="293"/>
      <c r="AQ70" s="293"/>
      <c r="AR70" s="293"/>
      <c r="AS70" s="293"/>
      <c r="AT70" s="293"/>
      <c r="AU70" s="293"/>
      <c r="AV70" s="293"/>
    </row>
    <row r="71">
      <c r="B71" s="293"/>
      <c r="C71" s="293"/>
      <c r="D71" s="293"/>
      <c r="E71" s="293"/>
      <c r="F71" s="293"/>
      <c r="G71" s="293"/>
      <c r="H71" s="293"/>
      <c r="J71" s="293"/>
      <c r="K71" s="293"/>
      <c r="L71" s="293"/>
      <c r="M71" s="293"/>
      <c r="O71" s="293"/>
      <c r="P71" s="293"/>
      <c r="Q71" s="293"/>
      <c r="R71" s="293"/>
      <c r="S71" s="293"/>
      <c r="T71" s="293"/>
      <c r="U71" s="293"/>
      <c r="V71" s="293"/>
      <c r="W71" s="293"/>
      <c r="X71" s="293"/>
      <c r="Y71" s="293"/>
      <c r="Z71" s="293"/>
      <c r="AA71" s="293"/>
      <c r="AB71" s="293"/>
      <c r="AC71" s="293"/>
      <c r="AE71" s="293"/>
      <c r="AF71" s="293"/>
      <c r="AG71" s="293"/>
      <c r="AH71" s="293"/>
      <c r="AI71" s="293"/>
      <c r="AJ71" s="293"/>
      <c r="AK71" s="293"/>
      <c r="AL71" s="293"/>
      <c r="AM71" s="293"/>
      <c r="AN71" s="293"/>
      <c r="AO71" s="293"/>
      <c r="AP71" s="293"/>
      <c r="AQ71" s="293"/>
      <c r="AR71" s="293"/>
      <c r="AS71" s="293"/>
      <c r="AT71" s="293"/>
      <c r="AU71" s="293"/>
      <c r="AV71" s="293"/>
    </row>
    <row r="72">
      <c r="B72" s="293"/>
      <c r="C72" s="293"/>
      <c r="D72" s="293"/>
      <c r="E72" s="293"/>
      <c r="F72" s="293"/>
      <c r="G72" s="293"/>
      <c r="H72" s="293"/>
      <c r="J72" s="293"/>
      <c r="K72" s="293"/>
      <c r="L72" s="293"/>
      <c r="M72" s="293"/>
      <c r="O72" s="293"/>
      <c r="P72" s="293"/>
      <c r="Q72" s="293"/>
      <c r="R72" s="293"/>
      <c r="S72" s="293"/>
      <c r="T72" s="293"/>
      <c r="U72" s="293"/>
      <c r="V72" s="293"/>
      <c r="W72" s="293"/>
      <c r="X72" s="293"/>
      <c r="Y72" s="293"/>
      <c r="Z72" s="293"/>
      <c r="AA72" s="293"/>
      <c r="AB72" s="293"/>
      <c r="AC72" s="293"/>
      <c r="AE72" s="293"/>
      <c r="AF72" s="293"/>
      <c r="AG72" s="293"/>
      <c r="AH72" s="293"/>
      <c r="AI72" s="293"/>
      <c r="AJ72" s="293"/>
      <c r="AK72" s="293"/>
      <c r="AL72" s="293"/>
      <c r="AM72" s="293"/>
      <c r="AN72" s="293"/>
      <c r="AO72" s="293"/>
      <c r="AP72" s="293"/>
      <c r="AQ72" s="293"/>
      <c r="AR72" s="293"/>
      <c r="AS72" s="293"/>
      <c r="AT72" s="293"/>
      <c r="AU72" s="293"/>
      <c r="AV72" s="293"/>
    </row>
    <row r="73">
      <c r="B73" s="293"/>
      <c r="C73" s="293"/>
      <c r="D73" s="293"/>
      <c r="E73" s="293"/>
      <c r="F73" s="293"/>
      <c r="G73" s="293"/>
      <c r="H73" s="293"/>
      <c r="J73" s="293"/>
      <c r="K73" s="293"/>
      <c r="L73" s="293"/>
      <c r="M73" s="293"/>
      <c r="O73" s="293"/>
      <c r="P73" s="293"/>
      <c r="Q73" s="293"/>
      <c r="R73" s="293"/>
      <c r="S73" s="293"/>
      <c r="T73" s="293"/>
      <c r="U73" s="293"/>
      <c r="V73" s="293"/>
      <c r="W73" s="293"/>
      <c r="X73" s="293"/>
      <c r="Y73" s="293"/>
      <c r="Z73" s="293"/>
      <c r="AA73" s="293"/>
      <c r="AB73" s="293"/>
      <c r="AC73" s="293"/>
      <c r="AE73" s="293"/>
      <c r="AF73" s="293"/>
      <c r="AG73" s="293"/>
      <c r="AH73" s="293"/>
      <c r="AI73" s="293"/>
      <c r="AJ73" s="293"/>
      <c r="AK73" s="293"/>
      <c r="AL73" s="293"/>
      <c r="AM73" s="293"/>
      <c r="AN73" s="293"/>
      <c r="AO73" s="293"/>
      <c r="AP73" s="293"/>
      <c r="AQ73" s="293"/>
      <c r="AR73" s="293"/>
      <c r="AS73" s="293"/>
      <c r="AT73" s="293"/>
      <c r="AU73" s="293"/>
      <c r="AV73" s="293"/>
    </row>
    <row r="74">
      <c r="B74" s="293"/>
      <c r="C74" s="293"/>
      <c r="D74" s="293"/>
      <c r="E74" s="293"/>
      <c r="F74" s="293"/>
      <c r="G74" s="293"/>
      <c r="H74" s="293"/>
      <c r="J74" s="293"/>
      <c r="K74" s="293"/>
      <c r="L74" s="293"/>
      <c r="M74" s="293"/>
      <c r="O74" s="293"/>
      <c r="P74" s="293"/>
      <c r="Q74" s="293"/>
      <c r="R74" s="293"/>
      <c r="S74" s="293"/>
      <c r="T74" s="293"/>
      <c r="U74" s="293"/>
      <c r="V74" s="293"/>
      <c r="W74" s="293"/>
      <c r="X74" s="293"/>
      <c r="Y74" s="293"/>
      <c r="Z74" s="293"/>
      <c r="AA74" s="293"/>
      <c r="AB74" s="293"/>
      <c r="AC74" s="293"/>
      <c r="AE74" s="293"/>
      <c r="AF74" s="293"/>
      <c r="AG74" s="293"/>
      <c r="AH74" s="293"/>
      <c r="AI74" s="293"/>
      <c r="AJ74" s="293"/>
      <c r="AK74" s="293"/>
      <c r="AL74" s="293"/>
      <c r="AM74" s="293"/>
      <c r="AN74" s="293"/>
      <c r="AO74" s="293"/>
      <c r="AP74" s="293"/>
      <c r="AQ74" s="293"/>
      <c r="AR74" s="293"/>
      <c r="AS74" s="293"/>
      <c r="AT74" s="293"/>
      <c r="AU74" s="293"/>
      <c r="AV74" s="293"/>
    </row>
    <row r="75">
      <c r="B75" s="293"/>
      <c r="C75" s="293"/>
      <c r="D75" s="293"/>
      <c r="E75" s="293"/>
      <c r="F75" s="293"/>
      <c r="G75" s="293"/>
      <c r="H75" s="293"/>
      <c r="J75" s="293"/>
      <c r="K75" s="293"/>
      <c r="L75" s="293"/>
      <c r="M75" s="293"/>
      <c r="O75" s="293"/>
      <c r="P75" s="293"/>
      <c r="Q75" s="293"/>
      <c r="R75" s="293"/>
      <c r="S75" s="293"/>
      <c r="T75" s="293"/>
      <c r="U75" s="293"/>
      <c r="V75" s="293"/>
      <c r="W75" s="293"/>
      <c r="X75" s="293"/>
      <c r="Y75" s="293"/>
      <c r="Z75" s="293"/>
      <c r="AA75" s="293"/>
      <c r="AB75" s="293"/>
      <c r="AC75" s="293"/>
      <c r="AE75" s="293"/>
      <c r="AF75" s="293"/>
      <c r="AG75" s="293"/>
      <c r="AH75" s="293"/>
      <c r="AI75" s="293"/>
      <c r="AJ75" s="293"/>
      <c r="AK75" s="293"/>
      <c r="AL75" s="293"/>
      <c r="AM75" s="293"/>
      <c r="AN75" s="293"/>
      <c r="AO75" s="293"/>
      <c r="AP75" s="293"/>
      <c r="AQ75" s="293"/>
      <c r="AR75" s="293"/>
      <c r="AS75" s="293"/>
      <c r="AT75" s="293"/>
      <c r="AU75" s="293"/>
      <c r="AV75" s="293"/>
    </row>
    <row r="76">
      <c r="B76" s="293"/>
      <c r="C76" s="293"/>
      <c r="D76" s="293"/>
      <c r="E76" s="293"/>
      <c r="F76" s="293"/>
      <c r="G76" s="293"/>
      <c r="H76" s="293"/>
      <c r="J76" s="293"/>
      <c r="K76" s="293"/>
      <c r="L76" s="293"/>
      <c r="M76" s="293"/>
      <c r="O76" s="293"/>
      <c r="P76" s="293"/>
      <c r="Q76" s="293"/>
      <c r="R76" s="293"/>
      <c r="S76" s="293"/>
      <c r="T76" s="293"/>
      <c r="U76" s="293"/>
      <c r="V76" s="293"/>
      <c r="W76" s="293"/>
      <c r="X76" s="293"/>
      <c r="Y76" s="293"/>
      <c r="Z76" s="293"/>
      <c r="AA76" s="293"/>
      <c r="AB76" s="293"/>
      <c r="AC76" s="293"/>
      <c r="AE76" s="293"/>
      <c r="AF76" s="293"/>
      <c r="AG76" s="293"/>
      <c r="AH76" s="293"/>
      <c r="AI76" s="293"/>
      <c r="AJ76" s="293"/>
      <c r="AK76" s="293"/>
      <c r="AL76" s="293"/>
      <c r="AM76" s="293"/>
      <c r="AN76" s="293"/>
      <c r="AO76" s="293"/>
      <c r="AP76" s="293"/>
      <c r="AQ76" s="293"/>
      <c r="AR76" s="293"/>
      <c r="AS76" s="293"/>
      <c r="AT76" s="293"/>
      <c r="AU76" s="293"/>
      <c r="AV76" s="293"/>
    </row>
    <row r="77">
      <c r="B77" s="293"/>
      <c r="C77" s="293"/>
      <c r="D77" s="293"/>
      <c r="E77" s="293"/>
      <c r="F77" s="293"/>
      <c r="G77" s="293"/>
      <c r="H77" s="293"/>
      <c r="J77" s="293"/>
      <c r="K77" s="293"/>
      <c r="L77" s="293"/>
      <c r="M77" s="293"/>
      <c r="O77" s="293"/>
      <c r="P77" s="293"/>
      <c r="Q77" s="293"/>
      <c r="R77" s="293"/>
      <c r="S77" s="293"/>
      <c r="T77" s="293"/>
      <c r="U77" s="293"/>
      <c r="V77" s="293"/>
      <c r="W77" s="293"/>
      <c r="X77" s="293"/>
      <c r="Y77" s="293"/>
      <c r="Z77" s="293"/>
      <c r="AA77" s="293"/>
      <c r="AB77" s="293"/>
      <c r="AC77" s="293"/>
      <c r="AE77" s="293"/>
      <c r="AF77" s="293"/>
      <c r="AG77" s="293"/>
      <c r="AH77" s="293"/>
      <c r="AI77" s="293"/>
      <c r="AJ77" s="293"/>
      <c r="AK77" s="293"/>
      <c r="AL77" s="293"/>
      <c r="AM77" s="293"/>
      <c r="AN77" s="293"/>
      <c r="AO77" s="293"/>
      <c r="AP77" s="293"/>
      <c r="AQ77" s="293"/>
      <c r="AR77" s="293"/>
      <c r="AS77" s="293"/>
      <c r="AT77" s="293"/>
      <c r="AU77" s="293"/>
      <c r="AV77" s="293"/>
    </row>
    <row r="78">
      <c r="B78" s="293"/>
      <c r="C78" s="293"/>
      <c r="D78" s="293"/>
      <c r="E78" s="293"/>
      <c r="F78" s="293"/>
      <c r="G78" s="293"/>
      <c r="H78" s="293"/>
      <c r="J78" s="293"/>
      <c r="K78" s="293"/>
      <c r="L78" s="293"/>
      <c r="M78" s="293"/>
      <c r="O78" s="293"/>
      <c r="P78" s="293"/>
      <c r="Q78" s="293"/>
      <c r="R78" s="293"/>
      <c r="S78" s="293"/>
      <c r="T78" s="293"/>
      <c r="U78" s="293"/>
      <c r="V78" s="293"/>
      <c r="W78" s="293"/>
      <c r="X78" s="293"/>
      <c r="Y78" s="293"/>
      <c r="Z78" s="293"/>
      <c r="AA78" s="293"/>
      <c r="AB78" s="293"/>
      <c r="AC78" s="293"/>
      <c r="AE78" s="293"/>
      <c r="AF78" s="293"/>
      <c r="AG78" s="293"/>
      <c r="AH78" s="293"/>
      <c r="AI78" s="293"/>
      <c r="AJ78" s="293"/>
      <c r="AK78" s="293"/>
      <c r="AL78" s="293"/>
      <c r="AM78" s="293"/>
      <c r="AN78" s="293"/>
      <c r="AO78" s="293"/>
      <c r="AP78" s="293"/>
      <c r="AQ78" s="293"/>
      <c r="AR78" s="293"/>
      <c r="AS78" s="293"/>
      <c r="AT78" s="293"/>
      <c r="AU78" s="293"/>
      <c r="AV78" s="293"/>
    </row>
    <row r="79">
      <c r="B79" s="293"/>
      <c r="C79" s="293"/>
      <c r="D79" s="293"/>
      <c r="E79" s="293"/>
      <c r="F79" s="293"/>
      <c r="G79" s="293"/>
      <c r="H79" s="293"/>
      <c r="J79" s="293"/>
      <c r="K79" s="293"/>
      <c r="L79" s="293"/>
      <c r="M79" s="293"/>
      <c r="O79" s="293"/>
      <c r="P79" s="293"/>
      <c r="Q79" s="293"/>
      <c r="R79" s="293"/>
      <c r="S79" s="293"/>
      <c r="T79" s="293"/>
      <c r="U79" s="293"/>
      <c r="V79" s="293"/>
      <c r="W79" s="293"/>
      <c r="X79" s="293"/>
      <c r="Y79" s="293"/>
      <c r="Z79" s="293"/>
      <c r="AA79" s="293"/>
      <c r="AB79" s="293"/>
      <c r="AC79" s="293"/>
      <c r="AE79" s="293"/>
      <c r="AF79" s="293"/>
      <c r="AG79" s="293"/>
      <c r="AH79" s="293"/>
      <c r="AI79" s="293"/>
      <c r="AJ79" s="293"/>
      <c r="AK79" s="293"/>
      <c r="AL79" s="293"/>
      <c r="AM79" s="293"/>
      <c r="AN79" s="293"/>
      <c r="AO79" s="293"/>
      <c r="AP79" s="293"/>
      <c r="AQ79" s="293"/>
      <c r="AR79" s="293"/>
      <c r="AS79" s="293"/>
      <c r="AT79" s="293"/>
      <c r="AU79" s="293"/>
      <c r="AV79" s="293"/>
    </row>
    <row r="80">
      <c r="B80" s="293"/>
      <c r="C80" s="293"/>
      <c r="D80" s="293"/>
      <c r="E80" s="293"/>
      <c r="F80" s="293"/>
      <c r="G80" s="293"/>
      <c r="H80" s="293"/>
      <c r="J80" s="293"/>
      <c r="K80" s="293"/>
      <c r="L80" s="293"/>
      <c r="M80" s="293"/>
      <c r="O80" s="293"/>
      <c r="P80" s="293"/>
      <c r="Q80" s="293"/>
      <c r="R80" s="293"/>
      <c r="S80" s="293"/>
      <c r="T80" s="293"/>
      <c r="U80" s="293"/>
      <c r="V80" s="293"/>
      <c r="W80" s="293"/>
      <c r="X80" s="293"/>
      <c r="Y80" s="293"/>
      <c r="Z80" s="293"/>
      <c r="AA80" s="293"/>
      <c r="AB80" s="293"/>
      <c r="AC80" s="293"/>
      <c r="AE80" s="293"/>
      <c r="AF80" s="293"/>
      <c r="AG80" s="293"/>
      <c r="AH80" s="293"/>
      <c r="AI80" s="293"/>
      <c r="AJ80" s="293"/>
      <c r="AK80" s="293"/>
      <c r="AL80" s="293"/>
      <c r="AM80" s="293"/>
      <c r="AN80" s="293"/>
      <c r="AO80" s="293"/>
      <c r="AP80" s="293"/>
      <c r="AQ80" s="293"/>
      <c r="AR80" s="293"/>
      <c r="AS80" s="293"/>
      <c r="AT80" s="293"/>
      <c r="AU80" s="293"/>
      <c r="AV80" s="293"/>
    </row>
    <row r="81">
      <c r="B81" s="293"/>
      <c r="C81" s="293"/>
      <c r="D81" s="293"/>
      <c r="E81" s="293"/>
      <c r="F81" s="293"/>
      <c r="G81" s="293"/>
      <c r="H81" s="293"/>
      <c r="J81" s="293"/>
      <c r="K81" s="293"/>
      <c r="L81" s="293"/>
      <c r="M81" s="293"/>
      <c r="O81" s="293"/>
      <c r="P81" s="293"/>
      <c r="Q81" s="293"/>
      <c r="R81" s="293"/>
      <c r="S81" s="293"/>
      <c r="T81" s="293"/>
      <c r="U81" s="293"/>
      <c r="V81" s="293"/>
      <c r="W81" s="293"/>
      <c r="X81" s="293"/>
      <c r="Y81" s="293"/>
      <c r="Z81" s="293"/>
      <c r="AA81" s="293"/>
      <c r="AB81" s="293"/>
      <c r="AC81" s="293"/>
      <c r="AE81" s="293"/>
      <c r="AF81" s="293"/>
      <c r="AG81" s="293"/>
      <c r="AH81" s="293"/>
      <c r="AI81" s="293"/>
      <c r="AJ81" s="293"/>
      <c r="AK81" s="293"/>
      <c r="AL81" s="293"/>
      <c r="AM81" s="293"/>
      <c r="AN81" s="293"/>
      <c r="AO81" s="293"/>
      <c r="AP81" s="293"/>
      <c r="AQ81" s="293"/>
      <c r="AR81" s="293"/>
      <c r="AS81" s="293"/>
      <c r="AT81" s="293"/>
      <c r="AU81" s="293"/>
      <c r="AV81" s="293"/>
    </row>
    <row r="82">
      <c r="B82" s="293"/>
      <c r="C82" s="293"/>
      <c r="D82" s="293"/>
      <c r="E82" s="293"/>
      <c r="F82" s="293"/>
      <c r="G82" s="293"/>
      <c r="H82" s="293"/>
      <c r="J82" s="293"/>
      <c r="K82" s="293"/>
      <c r="L82" s="293"/>
      <c r="M82" s="293"/>
      <c r="O82" s="293"/>
      <c r="P82" s="293"/>
      <c r="Q82" s="293"/>
      <c r="R82" s="293"/>
      <c r="S82" s="293"/>
      <c r="T82" s="293"/>
      <c r="U82" s="293"/>
      <c r="V82" s="293"/>
      <c r="W82" s="293"/>
      <c r="X82" s="293"/>
      <c r="Y82" s="293"/>
      <c r="Z82" s="293"/>
      <c r="AA82" s="293"/>
      <c r="AB82" s="293"/>
      <c r="AC82" s="293"/>
      <c r="AE82" s="293"/>
      <c r="AF82" s="293"/>
      <c r="AG82" s="293"/>
      <c r="AH82" s="293"/>
      <c r="AI82" s="293"/>
      <c r="AJ82" s="293"/>
      <c r="AK82" s="293"/>
      <c r="AL82" s="293"/>
      <c r="AM82" s="293"/>
      <c r="AN82" s="293"/>
      <c r="AO82" s="293"/>
      <c r="AP82" s="293"/>
      <c r="AQ82" s="293"/>
      <c r="AR82" s="293"/>
      <c r="AS82" s="293"/>
      <c r="AT82" s="293"/>
      <c r="AU82" s="293"/>
      <c r="AV82" s="293"/>
    </row>
    <row r="83">
      <c r="B83" s="293"/>
      <c r="C83" s="293"/>
      <c r="D83" s="293"/>
      <c r="E83" s="293"/>
      <c r="F83" s="293"/>
      <c r="G83" s="293"/>
      <c r="H83" s="293"/>
      <c r="J83" s="293"/>
      <c r="K83" s="293"/>
      <c r="L83" s="293"/>
      <c r="M83" s="293"/>
      <c r="O83" s="293"/>
      <c r="P83" s="293"/>
      <c r="Q83" s="293"/>
      <c r="R83" s="293"/>
      <c r="S83" s="293"/>
      <c r="T83" s="293"/>
      <c r="U83" s="293"/>
      <c r="V83" s="293"/>
      <c r="W83" s="293"/>
      <c r="X83" s="293"/>
      <c r="Y83" s="293"/>
      <c r="Z83" s="293"/>
      <c r="AA83" s="293"/>
      <c r="AB83" s="293"/>
      <c r="AC83" s="293"/>
      <c r="AE83" s="293"/>
      <c r="AF83" s="293"/>
      <c r="AG83" s="293"/>
      <c r="AH83" s="293"/>
      <c r="AI83" s="293"/>
      <c r="AJ83" s="293"/>
      <c r="AK83" s="293"/>
      <c r="AL83" s="293"/>
      <c r="AM83" s="293"/>
      <c r="AN83" s="293"/>
      <c r="AO83" s="293"/>
      <c r="AP83" s="293"/>
      <c r="AQ83" s="293"/>
      <c r="AR83" s="293"/>
      <c r="AS83" s="293"/>
      <c r="AT83" s="293"/>
      <c r="AU83" s="293"/>
      <c r="AV83" s="293"/>
    </row>
    <row r="84">
      <c r="B84" s="293"/>
      <c r="C84" s="293"/>
      <c r="D84" s="293"/>
      <c r="E84" s="293"/>
      <c r="F84" s="293"/>
      <c r="G84" s="293"/>
      <c r="H84" s="293"/>
      <c r="J84" s="293"/>
      <c r="K84" s="293"/>
      <c r="L84" s="293"/>
      <c r="M84" s="293"/>
      <c r="O84" s="293"/>
      <c r="P84" s="293"/>
      <c r="Q84" s="293"/>
      <c r="R84" s="293"/>
      <c r="S84" s="293"/>
      <c r="T84" s="293"/>
      <c r="U84" s="293"/>
      <c r="V84" s="293"/>
      <c r="W84" s="293"/>
      <c r="X84" s="293"/>
      <c r="Y84" s="293"/>
      <c r="Z84" s="293"/>
      <c r="AA84" s="293"/>
      <c r="AB84" s="293"/>
      <c r="AC84" s="293"/>
      <c r="AE84" s="293"/>
      <c r="AF84" s="293"/>
      <c r="AG84" s="293"/>
      <c r="AH84" s="293"/>
      <c r="AI84" s="293"/>
      <c r="AJ84" s="293"/>
      <c r="AK84" s="293"/>
      <c r="AL84" s="293"/>
      <c r="AM84" s="293"/>
      <c r="AN84" s="293"/>
      <c r="AO84" s="293"/>
      <c r="AP84" s="293"/>
      <c r="AQ84" s="293"/>
      <c r="AR84" s="293"/>
      <c r="AS84" s="293"/>
      <c r="AT84" s="293"/>
      <c r="AU84" s="293"/>
      <c r="AV84" s="293"/>
    </row>
    <row r="85">
      <c r="B85" s="293"/>
      <c r="C85" s="293"/>
      <c r="D85" s="293"/>
      <c r="E85" s="293"/>
      <c r="F85" s="293"/>
      <c r="G85" s="293"/>
      <c r="H85" s="293"/>
      <c r="J85" s="293"/>
      <c r="K85" s="293"/>
      <c r="L85" s="293"/>
      <c r="M85" s="293"/>
      <c r="O85" s="293"/>
      <c r="P85" s="293"/>
      <c r="Q85" s="293"/>
      <c r="R85" s="293"/>
      <c r="S85" s="293"/>
      <c r="T85" s="293"/>
      <c r="U85" s="293"/>
      <c r="V85" s="293"/>
      <c r="W85" s="293"/>
      <c r="X85" s="293"/>
      <c r="Y85" s="293"/>
      <c r="Z85" s="293"/>
      <c r="AA85" s="293"/>
      <c r="AB85" s="293"/>
      <c r="AC85" s="293"/>
      <c r="AE85" s="293"/>
      <c r="AF85" s="293"/>
      <c r="AG85" s="293"/>
      <c r="AH85" s="293"/>
      <c r="AI85" s="293"/>
      <c r="AJ85" s="293"/>
      <c r="AK85" s="293"/>
      <c r="AL85" s="293"/>
      <c r="AM85" s="293"/>
      <c r="AN85" s="293"/>
      <c r="AO85" s="293"/>
      <c r="AP85" s="293"/>
      <c r="AQ85" s="293"/>
      <c r="AR85" s="293"/>
      <c r="AS85" s="293"/>
      <c r="AT85" s="293"/>
      <c r="AU85" s="293"/>
      <c r="AV85" s="293"/>
    </row>
    <row r="86">
      <c r="B86" s="293"/>
      <c r="C86" s="293"/>
      <c r="D86" s="293"/>
      <c r="E86" s="293"/>
      <c r="F86" s="293"/>
      <c r="G86" s="293"/>
      <c r="H86" s="293"/>
      <c r="J86" s="293"/>
      <c r="K86" s="293"/>
      <c r="L86" s="293"/>
      <c r="M86" s="293"/>
      <c r="O86" s="293"/>
      <c r="P86" s="293"/>
      <c r="Q86" s="293"/>
      <c r="R86" s="293"/>
      <c r="S86" s="293"/>
      <c r="T86" s="293"/>
      <c r="U86" s="293"/>
      <c r="V86" s="293"/>
      <c r="W86" s="293"/>
      <c r="X86" s="293"/>
      <c r="Y86" s="293"/>
      <c r="Z86" s="293"/>
      <c r="AA86" s="293"/>
      <c r="AB86" s="293"/>
      <c r="AC86" s="293"/>
      <c r="AE86" s="293"/>
      <c r="AF86" s="293"/>
      <c r="AG86" s="293"/>
      <c r="AH86" s="293"/>
      <c r="AI86" s="293"/>
      <c r="AJ86" s="293"/>
      <c r="AK86" s="293"/>
      <c r="AL86" s="293"/>
      <c r="AM86" s="293"/>
      <c r="AN86" s="293"/>
      <c r="AO86" s="293"/>
      <c r="AP86" s="293"/>
      <c r="AQ86" s="293"/>
      <c r="AR86" s="293"/>
      <c r="AS86" s="293"/>
      <c r="AT86" s="293"/>
      <c r="AU86" s="293"/>
      <c r="AV86" s="293"/>
    </row>
    <row r="87">
      <c r="B87" s="293"/>
      <c r="C87" s="293"/>
      <c r="D87" s="293"/>
      <c r="E87" s="293"/>
      <c r="F87" s="293"/>
      <c r="G87" s="293"/>
      <c r="H87" s="293"/>
      <c r="J87" s="293"/>
      <c r="K87" s="293"/>
      <c r="L87" s="293"/>
      <c r="M87" s="293"/>
      <c r="O87" s="293"/>
      <c r="P87" s="293"/>
      <c r="Q87" s="293"/>
      <c r="R87" s="293"/>
      <c r="S87" s="293"/>
      <c r="T87" s="293"/>
      <c r="U87" s="293"/>
      <c r="V87" s="293"/>
      <c r="W87" s="293"/>
      <c r="X87" s="293"/>
      <c r="Y87" s="293"/>
      <c r="Z87" s="293"/>
      <c r="AA87" s="293"/>
      <c r="AB87" s="293"/>
      <c r="AC87" s="293"/>
      <c r="AE87" s="293"/>
      <c r="AF87" s="293"/>
      <c r="AG87" s="293"/>
      <c r="AH87" s="293"/>
      <c r="AI87" s="293"/>
      <c r="AJ87" s="293"/>
      <c r="AK87" s="293"/>
      <c r="AL87" s="293"/>
      <c r="AM87" s="293"/>
      <c r="AN87" s="293"/>
      <c r="AO87" s="293"/>
      <c r="AP87" s="293"/>
      <c r="AQ87" s="293"/>
      <c r="AR87" s="293"/>
      <c r="AS87" s="293"/>
      <c r="AT87" s="293"/>
      <c r="AU87" s="293"/>
      <c r="AV87" s="293"/>
    </row>
    <row r="88">
      <c r="B88" s="293"/>
      <c r="C88" s="293"/>
      <c r="D88" s="293"/>
      <c r="E88" s="293"/>
      <c r="F88" s="293"/>
      <c r="G88" s="293"/>
      <c r="H88" s="293"/>
      <c r="J88" s="293"/>
      <c r="K88" s="293"/>
      <c r="L88" s="293"/>
      <c r="M88" s="293"/>
      <c r="O88" s="293"/>
      <c r="P88" s="293"/>
      <c r="Q88" s="293"/>
      <c r="R88" s="293"/>
      <c r="S88" s="293"/>
      <c r="T88" s="293"/>
      <c r="U88" s="293"/>
      <c r="V88" s="293"/>
      <c r="W88" s="293"/>
      <c r="X88" s="293"/>
      <c r="Y88" s="293"/>
      <c r="Z88" s="293"/>
      <c r="AA88" s="293"/>
      <c r="AB88" s="293"/>
      <c r="AC88" s="293"/>
      <c r="AE88" s="293"/>
      <c r="AF88" s="293"/>
      <c r="AG88" s="293"/>
      <c r="AH88" s="293"/>
      <c r="AI88" s="293"/>
      <c r="AJ88" s="293"/>
      <c r="AK88" s="293"/>
      <c r="AL88" s="293"/>
      <c r="AM88" s="293"/>
      <c r="AN88" s="293"/>
      <c r="AO88" s="293"/>
      <c r="AP88" s="293"/>
      <c r="AQ88" s="293"/>
      <c r="AR88" s="293"/>
      <c r="AS88" s="293"/>
      <c r="AT88" s="293"/>
      <c r="AU88" s="293"/>
      <c r="AV88" s="293"/>
    </row>
    <row r="89">
      <c r="B89" s="293"/>
      <c r="C89" s="293"/>
      <c r="D89" s="293"/>
      <c r="E89" s="293"/>
      <c r="F89" s="293"/>
      <c r="G89" s="293"/>
      <c r="H89" s="293"/>
      <c r="J89" s="293"/>
      <c r="K89" s="293"/>
      <c r="L89" s="293"/>
      <c r="M89" s="293"/>
      <c r="O89" s="293"/>
      <c r="P89" s="293"/>
      <c r="Q89" s="293"/>
      <c r="R89" s="293"/>
      <c r="S89" s="293"/>
      <c r="T89" s="293"/>
      <c r="U89" s="293"/>
      <c r="V89" s="293"/>
      <c r="W89" s="293"/>
      <c r="X89" s="293"/>
      <c r="Y89" s="293"/>
      <c r="Z89" s="293"/>
      <c r="AA89" s="293"/>
      <c r="AB89" s="293"/>
      <c r="AC89" s="293"/>
      <c r="AE89" s="293"/>
      <c r="AF89" s="293"/>
      <c r="AG89" s="293"/>
      <c r="AH89" s="293"/>
      <c r="AI89" s="293"/>
      <c r="AJ89" s="293"/>
      <c r="AK89" s="293"/>
      <c r="AL89" s="293"/>
      <c r="AM89" s="293"/>
      <c r="AN89" s="293"/>
      <c r="AO89" s="293"/>
      <c r="AP89" s="293"/>
      <c r="AQ89" s="293"/>
      <c r="AR89" s="293"/>
      <c r="AS89" s="293"/>
      <c r="AT89" s="293"/>
      <c r="AU89" s="293"/>
      <c r="AV89" s="293"/>
    </row>
    <row r="90">
      <c r="B90" s="293"/>
      <c r="C90" s="293"/>
      <c r="D90" s="293"/>
      <c r="E90" s="293"/>
      <c r="F90" s="293"/>
      <c r="G90" s="293"/>
      <c r="H90" s="293"/>
      <c r="J90" s="293"/>
      <c r="K90" s="293"/>
      <c r="L90" s="293"/>
      <c r="M90" s="293"/>
      <c r="O90" s="293"/>
      <c r="P90" s="293"/>
      <c r="Q90" s="293"/>
      <c r="R90" s="293"/>
      <c r="S90" s="293"/>
      <c r="T90" s="293"/>
      <c r="U90" s="293"/>
      <c r="V90" s="293"/>
      <c r="W90" s="293"/>
      <c r="X90" s="293"/>
      <c r="Y90" s="293"/>
      <c r="Z90" s="293"/>
      <c r="AA90" s="293"/>
      <c r="AB90" s="293"/>
      <c r="AC90" s="293"/>
      <c r="AE90" s="293"/>
      <c r="AF90" s="293"/>
      <c r="AG90" s="293"/>
      <c r="AH90" s="293"/>
      <c r="AI90" s="293"/>
      <c r="AJ90" s="293"/>
      <c r="AK90" s="293"/>
      <c r="AL90" s="293"/>
      <c r="AM90" s="293"/>
      <c r="AN90" s="293"/>
      <c r="AO90" s="293"/>
      <c r="AP90" s="293"/>
      <c r="AQ90" s="293"/>
      <c r="AR90" s="293"/>
      <c r="AS90" s="293"/>
      <c r="AT90" s="293"/>
      <c r="AU90" s="293"/>
      <c r="AV90" s="293"/>
    </row>
    <row r="91">
      <c r="B91" s="293"/>
      <c r="C91" s="293"/>
      <c r="D91" s="293"/>
      <c r="E91" s="293"/>
      <c r="F91" s="293"/>
      <c r="G91" s="293"/>
      <c r="H91" s="293"/>
      <c r="J91" s="293"/>
      <c r="K91" s="293"/>
      <c r="L91" s="293"/>
      <c r="M91" s="293"/>
      <c r="O91" s="293"/>
      <c r="P91" s="293"/>
      <c r="Q91" s="293"/>
      <c r="R91" s="293"/>
      <c r="S91" s="293"/>
      <c r="T91" s="293"/>
      <c r="U91" s="293"/>
      <c r="V91" s="293"/>
      <c r="W91" s="293"/>
      <c r="X91" s="293"/>
      <c r="Y91" s="293"/>
      <c r="Z91" s="293"/>
      <c r="AA91" s="293"/>
      <c r="AB91" s="293"/>
      <c r="AC91" s="293"/>
      <c r="AE91" s="293"/>
      <c r="AF91" s="293"/>
      <c r="AG91" s="293"/>
      <c r="AH91" s="293"/>
      <c r="AI91" s="293"/>
      <c r="AJ91" s="293"/>
      <c r="AK91" s="293"/>
      <c r="AL91" s="293"/>
      <c r="AM91" s="293"/>
      <c r="AN91" s="293"/>
      <c r="AO91" s="293"/>
      <c r="AP91" s="293"/>
      <c r="AQ91" s="293"/>
      <c r="AR91" s="293"/>
      <c r="AS91" s="293"/>
      <c r="AT91" s="293"/>
      <c r="AU91" s="293"/>
      <c r="AV91" s="293"/>
    </row>
    <row r="92">
      <c r="B92" s="293"/>
      <c r="C92" s="293"/>
      <c r="D92" s="293"/>
      <c r="E92" s="293"/>
      <c r="F92" s="293"/>
      <c r="G92" s="293"/>
      <c r="H92" s="293"/>
      <c r="J92" s="293"/>
      <c r="K92" s="293"/>
      <c r="L92" s="293"/>
      <c r="M92" s="293"/>
      <c r="O92" s="293"/>
      <c r="P92" s="293"/>
      <c r="Q92" s="293"/>
      <c r="R92" s="293"/>
      <c r="S92" s="293"/>
      <c r="T92" s="293"/>
      <c r="U92" s="293"/>
      <c r="V92" s="293"/>
      <c r="W92" s="293"/>
      <c r="X92" s="293"/>
      <c r="Y92" s="293"/>
      <c r="Z92" s="293"/>
      <c r="AA92" s="293"/>
      <c r="AB92" s="293"/>
      <c r="AC92" s="293"/>
      <c r="AE92" s="293"/>
      <c r="AF92" s="293"/>
      <c r="AG92" s="293"/>
      <c r="AH92" s="293"/>
      <c r="AI92" s="293"/>
      <c r="AJ92" s="293"/>
      <c r="AK92" s="293"/>
      <c r="AL92" s="293"/>
      <c r="AM92" s="293"/>
      <c r="AN92" s="293"/>
      <c r="AO92" s="293"/>
      <c r="AP92" s="293"/>
      <c r="AQ92" s="293"/>
      <c r="AR92" s="293"/>
      <c r="AS92" s="293"/>
      <c r="AT92" s="293"/>
      <c r="AU92" s="293"/>
      <c r="AV92" s="293"/>
    </row>
    <row r="93">
      <c r="B93" s="293"/>
      <c r="C93" s="293"/>
      <c r="D93" s="293"/>
      <c r="E93" s="293"/>
      <c r="F93" s="293"/>
      <c r="G93" s="293"/>
      <c r="H93" s="293"/>
      <c r="J93" s="293"/>
      <c r="K93" s="293"/>
      <c r="L93" s="293"/>
      <c r="M93" s="293"/>
      <c r="O93" s="293"/>
      <c r="P93" s="293"/>
      <c r="Q93" s="293"/>
      <c r="R93" s="293"/>
      <c r="S93" s="293"/>
      <c r="T93" s="293"/>
      <c r="U93" s="293"/>
      <c r="V93" s="293"/>
      <c r="W93" s="293"/>
      <c r="X93" s="293"/>
      <c r="Y93" s="293"/>
      <c r="Z93" s="293"/>
      <c r="AA93" s="293"/>
      <c r="AB93" s="293"/>
      <c r="AC93" s="293"/>
      <c r="AE93" s="293"/>
      <c r="AF93" s="293"/>
      <c r="AG93" s="293"/>
      <c r="AH93" s="293"/>
      <c r="AI93" s="293"/>
      <c r="AJ93" s="293"/>
      <c r="AK93" s="293"/>
      <c r="AL93" s="293"/>
      <c r="AM93" s="293"/>
      <c r="AN93" s="293"/>
      <c r="AO93" s="293"/>
      <c r="AP93" s="293"/>
      <c r="AQ93" s="293"/>
      <c r="AR93" s="293"/>
      <c r="AS93" s="293"/>
      <c r="AT93" s="293"/>
      <c r="AU93" s="293"/>
      <c r="AV93" s="293"/>
    </row>
    <row r="94">
      <c r="B94" s="293"/>
      <c r="C94" s="293"/>
      <c r="D94" s="293"/>
      <c r="E94" s="293"/>
      <c r="F94" s="293"/>
      <c r="G94" s="293"/>
      <c r="H94" s="293"/>
      <c r="J94" s="293"/>
      <c r="K94" s="293"/>
      <c r="L94" s="293"/>
      <c r="M94" s="293"/>
      <c r="O94" s="293"/>
      <c r="P94" s="293"/>
      <c r="Q94" s="293"/>
      <c r="R94" s="293"/>
      <c r="S94" s="293"/>
      <c r="T94" s="293"/>
      <c r="U94" s="293"/>
      <c r="V94" s="293"/>
      <c r="W94" s="293"/>
      <c r="X94" s="293"/>
      <c r="Y94" s="293"/>
      <c r="Z94" s="293"/>
      <c r="AA94" s="293"/>
      <c r="AB94" s="293"/>
      <c r="AC94" s="293"/>
      <c r="AE94" s="293"/>
      <c r="AF94" s="293"/>
      <c r="AG94" s="293"/>
      <c r="AH94" s="293"/>
      <c r="AI94" s="293"/>
      <c r="AJ94" s="293"/>
      <c r="AK94" s="293"/>
      <c r="AL94" s="293"/>
      <c r="AM94" s="293"/>
      <c r="AN94" s="293"/>
      <c r="AO94" s="293"/>
      <c r="AP94" s="293"/>
      <c r="AQ94" s="293"/>
      <c r="AR94" s="293"/>
      <c r="AS94" s="293"/>
      <c r="AT94" s="293"/>
      <c r="AU94" s="293"/>
      <c r="AV94" s="293"/>
    </row>
    <row r="95">
      <c r="B95" s="293"/>
      <c r="C95" s="293"/>
      <c r="D95" s="293"/>
      <c r="E95" s="293"/>
      <c r="F95" s="293"/>
      <c r="G95" s="293"/>
      <c r="H95" s="293"/>
      <c r="J95" s="293"/>
      <c r="K95" s="293"/>
      <c r="L95" s="293"/>
      <c r="M95" s="293"/>
      <c r="O95" s="293"/>
      <c r="P95" s="293"/>
      <c r="Q95" s="293"/>
      <c r="R95" s="293"/>
      <c r="S95" s="293"/>
      <c r="T95" s="293"/>
      <c r="U95" s="293"/>
      <c r="V95" s="293"/>
      <c r="W95" s="293"/>
      <c r="X95" s="293"/>
      <c r="Y95" s="293"/>
      <c r="Z95" s="293"/>
      <c r="AA95" s="293"/>
      <c r="AB95" s="293"/>
      <c r="AC95" s="293"/>
      <c r="AE95" s="293"/>
      <c r="AF95" s="293"/>
      <c r="AG95" s="293"/>
      <c r="AH95" s="293"/>
      <c r="AI95" s="293"/>
      <c r="AJ95" s="293"/>
      <c r="AK95" s="293"/>
      <c r="AL95" s="293"/>
      <c r="AM95" s="293"/>
      <c r="AN95" s="293"/>
      <c r="AO95" s="293"/>
      <c r="AP95" s="293"/>
      <c r="AQ95" s="293"/>
      <c r="AR95" s="293"/>
      <c r="AS95" s="293"/>
      <c r="AT95" s="293"/>
      <c r="AU95" s="293"/>
      <c r="AV95" s="293"/>
    </row>
    <row r="96">
      <c r="B96" s="293"/>
      <c r="C96" s="293"/>
      <c r="D96" s="293"/>
      <c r="E96" s="293"/>
      <c r="F96" s="293"/>
      <c r="G96" s="293"/>
      <c r="H96" s="293"/>
      <c r="J96" s="293"/>
      <c r="K96" s="293"/>
      <c r="L96" s="293"/>
      <c r="M96" s="293"/>
      <c r="O96" s="293"/>
      <c r="P96" s="293"/>
      <c r="Q96" s="293"/>
      <c r="R96" s="293"/>
      <c r="S96" s="293"/>
      <c r="T96" s="293"/>
      <c r="U96" s="293"/>
      <c r="V96" s="293"/>
      <c r="W96" s="293"/>
      <c r="X96" s="293"/>
      <c r="Y96" s="293"/>
      <c r="Z96" s="293"/>
      <c r="AA96" s="293"/>
      <c r="AB96" s="293"/>
      <c r="AC96" s="293"/>
      <c r="AE96" s="293"/>
      <c r="AF96" s="293"/>
      <c r="AG96" s="293"/>
      <c r="AH96" s="293"/>
      <c r="AI96" s="293"/>
      <c r="AJ96" s="293"/>
      <c r="AK96" s="293"/>
      <c r="AL96" s="293"/>
      <c r="AM96" s="293"/>
      <c r="AN96" s="293"/>
      <c r="AO96" s="293"/>
      <c r="AP96" s="293"/>
      <c r="AQ96" s="293"/>
      <c r="AR96" s="293"/>
      <c r="AS96" s="293"/>
      <c r="AT96" s="293"/>
      <c r="AU96" s="293"/>
      <c r="AV96" s="293"/>
    </row>
    <row r="97">
      <c r="B97" s="293"/>
      <c r="C97" s="293"/>
      <c r="D97" s="293"/>
      <c r="E97" s="293"/>
      <c r="F97" s="293"/>
      <c r="G97" s="293"/>
      <c r="H97" s="293"/>
      <c r="J97" s="293"/>
      <c r="K97" s="293"/>
      <c r="L97" s="293"/>
      <c r="M97" s="293"/>
      <c r="O97" s="293"/>
      <c r="P97" s="293"/>
      <c r="Q97" s="293"/>
      <c r="R97" s="293"/>
      <c r="S97" s="293"/>
      <c r="T97" s="293"/>
      <c r="U97" s="293"/>
      <c r="V97" s="293"/>
      <c r="W97" s="293"/>
      <c r="X97" s="293"/>
      <c r="Y97" s="293"/>
      <c r="Z97" s="293"/>
      <c r="AA97" s="293"/>
      <c r="AB97" s="293"/>
      <c r="AC97" s="293"/>
      <c r="AE97" s="293"/>
      <c r="AF97" s="293"/>
      <c r="AG97" s="293"/>
      <c r="AH97" s="293"/>
      <c r="AI97" s="293"/>
      <c r="AJ97" s="293"/>
      <c r="AK97" s="293"/>
      <c r="AL97" s="293"/>
      <c r="AM97" s="293"/>
      <c r="AN97" s="293"/>
      <c r="AO97" s="293"/>
      <c r="AP97" s="293"/>
      <c r="AQ97" s="293"/>
      <c r="AR97" s="293"/>
      <c r="AS97" s="293"/>
      <c r="AT97" s="293"/>
      <c r="AU97" s="293"/>
      <c r="AV97" s="293"/>
    </row>
    <row r="98">
      <c r="B98" s="293"/>
      <c r="C98" s="293"/>
      <c r="D98" s="293"/>
      <c r="E98" s="293"/>
      <c r="F98" s="293"/>
      <c r="G98" s="293"/>
      <c r="H98" s="293"/>
      <c r="J98" s="293"/>
      <c r="K98" s="293"/>
      <c r="L98" s="293"/>
      <c r="M98" s="293"/>
      <c r="O98" s="293"/>
      <c r="P98" s="293"/>
      <c r="Q98" s="293"/>
      <c r="R98" s="293"/>
      <c r="S98" s="293"/>
      <c r="T98" s="293"/>
      <c r="U98" s="293"/>
      <c r="V98" s="293"/>
      <c r="W98" s="293"/>
      <c r="X98" s="293"/>
      <c r="Y98" s="293"/>
      <c r="Z98" s="293"/>
      <c r="AA98" s="293"/>
      <c r="AB98" s="293"/>
      <c r="AC98" s="293"/>
      <c r="AE98" s="293"/>
      <c r="AF98" s="293"/>
      <c r="AG98" s="293"/>
      <c r="AH98" s="293"/>
      <c r="AI98" s="293"/>
      <c r="AJ98" s="293"/>
      <c r="AK98" s="293"/>
      <c r="AL98" s="293"/>
      <c r="AM98" s="293"/>
      <c r="AN98" s="293"/>
      <c r="AO98" s="293"/>
      <c r="AP98" s="293"/>
      <c r="AQ98" s="293"/>
      <c r="AR98" s="293"/>
      <c r="AS98" s="293"/>
      <c r="AT98" s="293"/>
      <c r="AU98" s="293"/>
      <c r="AV98" s="293"/>
    </row>
    <row r="99">
      <c r="B99" s="293"/>
      <c r="C99" s="293"/>
      <c r="D99" s="293"/>
      <c r="E99" s="293"/>
      <c r="F99" s="293"/>
      <c r="G99" s="293"/>
      <c r="H99" s="293"/>
      <c r="J99" s="293"/>
      <c r="K99" s="293"/>
      <c r="L99" s="293"/>
      <c r="M99" s="293"/>
      <c r="O99" s="293"/>
      <c r="P99" s="293"/>
      <c r="Q99" s="293"/>
      <c r="R99" s="293"/>
      <c r="S99" s="293"/>
      <c r="T99" s="293"/>
      <c r="U99" s="293"/>
      <c r="V99" s="293"/>
      <c r="W99" s="293"/>
      <c r="X99" s="293"/>
      <c r="Y99" s="293"/>
      <c r="Z99" s="293"/>
      <c r="AA99" s="293"/>
      <c r="AB99" s="293"/>
      <c r="AC99" s="293"/>
      <c r="AE99" s="293"/>
      <c r="AF99" s="293"/>
      <c r="AG99" s="293"/>
      <c r="AH99" s="293"/>
      <c r="AI99" s="293"/>
      <c r="AJ99" s="293"/>
      <c r="AK99" s="293"/>
      <c r="AL99" s="293"/>
      <c r="AM99" s="293"/>
      <c r="AN99" s="293"/>
      <c r="AO99" s="293"/>
      <c r="AP99" s="293"/>
      <c r="AQ99" s="293"/>
      <c r="AR99" s="293"/>
      <c r="AS99" s="293"/>
      <c r="AT99" s="293"/>
      <c r="AU99" s="293"/>
      <c r="AV99" s="293"/>
    </row>
    <row r="100">
      <c r="B100" s="293"/>
      <c r="C100" s="293"/>
      <c r="D100" s="293"/>
      <c r="E100" s="293"/>
      <c r="F100" s="293"/>
      <c r="G100" s="293"/>
      <c r="H100" s="293"/>
      <c r="J100" s="293"/>
      <c r="K100" s="293"/>
      <c r="L100" s="293"/>
      <c r="M100" s="293"/>
      <c r="O100" s="293"/>
      <c r="P100" s="293"/>
      <c r="Q100" s="293"/>
      <c r="R100" s="293"/>
      <c r="S100" s="293"/>
      <c r="T100" s="293"/>
      <c r="U100" s="293"/>
      <c r="V100" s="293"/>
      <c r="W100" s="293"/>
      <c r="X100" s="293"/>
      <c r="Y100" s="293"/>
      <c r="Z100" s="293"/>
      <c r="AA100" s="293"/>
      <c r="AB100" s="293"/>
      <c r="AC100" s="293"/>
      <c r="AE100" s="293"/>
      <c r="AF100" s="293"/>
      <c r="AG100" s="293"/>
      <c r="AH100" s="293"/>
      <c r="AI100" s="293"/>
      <c r="AJ100" s="293"/>
      <c r="AK100" s="293"/>
      <c r="AL100" s="293"/>
      <c r="AM100" s="293"/>
      <c r="AN100" s="293"/>
      <c r="AO100" s="293"/>
      <c r="AP100" s="293"/>
      <c r="AQ100" s="293"/>
      <c r="AR100" s="293"/>
      <c r="AS100" s="293"/>
      <c r="AT100" s="293"/>
      <c r="AU100" s="293"/>
      <c r="AV100" s="293"/>
    </row>
    <row r="101">
      <c r="B101" s="293"/>
      <c r="C101" s="293"/>
      <c r="D101" s="293"/>
      <c r="E101" s="293"/>
      <c r="F101" s="293"/>
      <c r="G101" s="293"/>
      <c r="H101" s="293"/>
      <c r="J101" s="293"/>
      <c r="K101" s="293"/>
      <c r="L101" s="293"/>
      <c r="M101" s="293"/>
      <c r="O101" s="293"/>
      <c r="P101" s="293"/>
      <c r="Q101" s="293"/>
      <c r="R101" s="293"/>
      <c r="S101" s="293"/>
      <c r="T101" s="293"/>
      <c r="U101" s="293"/>
      <c r="V101" s="293"/>
      <c r="W101" s="293"/>
      <c r="X101" s="293"/>
      <c r="Y101" s="293"/>
      <c r="Z101" s="293"/>
      <c r="AA101" s="293"/>
      <c r="AB101" s="293"/>
      <c r="AC101" s="293"/>
      <c r="AE101" s="293"/>
      <c r="AF101" s="293"/>
      <c r="AG101" s="293"/>
      <c r="AH101" s="293"/>
      <c r="AI101" s="293"/>
      <c r="AJ101" s="293"/>
      <c r="AK101" s="293"/>
      <c r="AL101" s="293"/>
      <c r="AM101" s="293"/>
      <c r="AN101" s="293"/>
      <c r="AO101" s="293"/>
      <c r="AP101" s="293"/>
      <c r="AQ101" s="293"/>
      <c r="AR101" s="293"/>
      <c r="AS101" s="293"/>
      <c r="AT101" s="293"/>
      <c r="AU101" s="293"/>
      <c r="AV101" s="293"/>
    </row>
    <row r="102">
      <c r="B102" s="293"/>
      <c r="C102" s="293"/>
      <c r="D102" s="293"/>
      <c r="E102" s="293"/>
      <c r="F102" s="293"/>
      <c r="G102" s="293"/>
      <c r="H102" s="293"/>
      <c r="J102" s="293"/>
      <c r="K102" s="293"/>
      <c r="L102" s="293"/>
      <c r="M102" s="293"/>
      <c r="O102" s="293"/>
      <c r="P102" s="293"/>
      <c r="Q102" s="293"/>
      <c r="R102" s="293"/>
      <c r="S102" s="293"/>
      <c r="T102" s="293"/>
      <c r="U102" s="293"/>
      <c r="V102" s="293"/>
      <c r="W102" s="293"/>
      <c r="X102" s="293"/>
      <c r="Y102" s="293"/>
      <c r="Z102" s="293"/>
      <c r="AA102" s="293"/>
      <c r="AB102" s="293"/>
      <c r="AC102" s="293"/>
      <c r="AE102" s="293"/>
      <c r="AF102" s="293"/>
      <c r="AG102" s="293"/>
      <c r="AH102" s="293"/>
      <c r="AI102" s="293"/>
      <c r="AJ102" s="293"/>
      <c r="AK102" s="293"/>
      <c r="AL102" s="293"/>
      <c r="AM102" s="293"/>
      <c r="AN102" s="293"/>
      <c r="AO102" s="293"/>
      <c r="AP102" s="293"/>
      <c r="AQ102" s="293"/>
      <c r="AR102" s="293"/>
      <c r="AS102" s="293"/>
      <c r="AT102" s="293"/>
      <c r="AU102" s="293"/>
      <c r="AV102" s="293"/>
    </row>
    <row r="103">
      <c r="B103" s="293"/>
      <c r="C103" s="293"/>
      <c r="D103" s="293"/>
      <c r="E103" s="293"/>
      <c r="F103" s="293"/>
      <c r="G103" s="293"/>
      <c r="H103" s="293"/>
      <c r="J103" s="293"/>
      <c r="K103" s="293"/>
      <c r="L103" s="293"/>
      <c r="M103" s="293"/>
      <c r="O103" s="293"/>
      <c r="P103" s="293"/>
      <c r="Q103" s="293"/>
      <c r="R103" s="293"/>
      <c r="S103" s="293"/>
      <c r="T103" s="293"/>
      <c r="U103" s="293"/>
      <c r="V103" s="293"/>
      <c r="W103" s="293"/>
      <c r="X103" s="293"/>
      <c r="Y103" s="293"/>
      <c r="Z103" s="293"/>
      <c r="AA103" s="293"/>
      <c r="AB103" s="293"/>
      <c r="AC103" s="293"/>
      <c r="AE103" s="293"/>
      <c r="AF103" s="293"/>
      <c r="AG103" s="293"/>
      <c r="AH103" s="293"/>
      <c r="AI103" s="293"/>
      <c r="AJ103" s="293"/>
      <c r="AK103" s="293"/>
      <c r="AL103" s="293"/>
      <c r="AM103" s="293"/>
      <c r="AN103" s="293"/>
      <c r="AO103" s="293"/>
      <c r="AP103" s="293"/>
      <c r="AQ103" s="293"/>
      <c r="AR103" s="293"/>
      <c r="AS103" s="293"/>
      <c r="AT103" s="293"/>
      <c r="AU103" s="293"/>
      <c r="AV103" s="293"/>
    </row>
    <row r="104">
      <c r="B104" s="293"/>
      <c r="C104" s="293"/>
      <c r="D104" s="293"/>
      <c r="E104" s="293"/>
      <c r="F104" s="293"/>
      <c r="G104" s="293"/>
      <c r="H104" s="293"/>
      <c r="J104" s="293"/>
      <c r="K104" s="293"/>
      <c r="L104" s="293"/>
      <c r="M104" s="293"/>
      <c r="O104" s="293"/>
      <c r="P104" s="293"/>
      <c r="Q104" s="293"/>
      <c r="R104" s="293"/>
      <c r="S104" s="293"/>
      <c r="T104" s="293"/>
      <c r="U104" s="293"/>
      <c r="V104" s="293"/>
      <c r="W104" s="293"/>
      <c r="X104" s="293"/>
      <c r="Y104" s="293"/>
      <c r="Z104" s="293"/>
      <c r="AA104" s="293"/>
      <c r="AB104" s="293"/>
      <c r="AC104" s="293"/>
      <c r="AE104" s="293"/>
      <c r="AF104" s="293"/>
      <c r="AG104" s="293"/>
      <c r="AH104" s="293"/>
      <c r="AI104" s="293"/>
      <c r="AJ104" s="293"/>
      <c r="AK104" s="293"/>
      <c r="AL104" s="293"/>
      <c r="AM104" s="293"/>
      <c r="AN104" s="293"/>
      <c r="AO104" s="293"/>
      <c r="AP104" s="293"/>
      <c r="AQ104" s="293"/>
      <c r="AR104" s="293"/>
      <c r="AS104" s="293"/>
      <c r="AT104" s="293"/>
      <c r="AU104" s="293"/>
      <c r="AV104" s="293"/>
    </row>
    <row r="105">
      <c r="B105" s="293"/>
      <c r="C105" s="293"/>
      <c r="D105" s="293"/>
      <c r="E105" s="293"/>
      <c r="F105" s="293"/>
      <c r="G105" s="293"/>
      <c r="H105" s="293"/>
      <c r="J105" s="293"/>
      <c r="K105" s="293"/>
      <c r="L105" s="293"/>
      <c r="M105" s="293"/>
      <c r="O105" s="293"/>
      <c r="P105" s="293"/>
      <c r="Q105" s="293"/>
      <c r="R105" s="293"/>
      <c r="S105" s="293"/>
      <c r="T105" s="293"/>
      <c r="U105" s="293"/>
      <c r="V105" s="293"/>
      <c r="W105" s="293"/>
      <c r="X105" s="293"/>
      <c r="Y105" s="293"/>
      <c r="Z105" s="293"/>
      <c r="AA105" s="293"/>
      <c r="AB105" s="293"/>
      <c r="AC105" s="293"/>
      <c r="AE105" s="293"/>
      <c r="AF105" s="293"/>
      <c r="AG105" s="293"/>
      <c r="AH105" s="293"/>
      <c r="AI105" s="293"/>
      <c r="AJ105" s="293"/>
      <c r="AK105" s="293"/>
      <c r="AL105" s="293"/>
      <c r="AM105" s="293"/>
      <c r="AN105" s="293"/>
      <c r="AO105" s="293"/>
      <c r="AP105" s="293"/>
      <c r="AQ105" s="293"/>
      <c r="AR105" s="293"/>
      <c r="AS105" s="293"/>
      <c r="AT105" s="293"/>
      <c r="AU105" s="293"/>
      <c r="AV105" s="293"/>
    </row>
    <row r="106">
      <c r="B106" s="293"/>
      <c r="C106" s="293"/>
      <c r="D106" s="293"/>
      <c r="E106" s="293"/>
      <c r="F106" s="293"/>
      <c r="G106" s="293"/>
      <c r="H106" s="293"/>
      <c r="J106" s="293"/>
      <c r="K106" s="293"/>
      <c r="L106" s="293"/>
      <c r="M106" s="293"/>
      <c r="O106" s="293"/>
      <c r="P106" s="293"/>
      <c r="Q106" s="293"/>
      <c r="R106" s="293"/>
      <c r="S106" s="293"/>
      <c r="T106" s="293"/>
      <c r="U106" s="293"/>
      <c r="V106" s="293"/>
      <c r="W106" s="293"/>
      <c r="X106" s="293"/>
      <c r="Y106" s="293"/>
      <c r="Z106" s="293"/>
      <c r="AA106" s="293"/>
      <c r="AB106" s="293"/>
      <c r="AC106" s="293"/>
      <c r="AE106" s="293"/>
      <c r="AF106" s="293"/>
      <c r="AG106" s="293"/>
      <c r="AH106" s="293"/>
      <c r="AI106" s="293"/>
      <c r="AJ106" s="293"/>
      <c r="AK106" s="293"/>
      <c r="AL106" s="293"/>
      <c r="AM106" s="293"/>
      <c r="AN106" s="293"/>
      <c r="AO106" s="293"/>
      <c r="AP106" s="293"/>
      <c r="AQ106" s="293"/>
      <c r="AR106" s="293"/>
      <c r="AS106" s="293"/>
      <c r="AT106" s="293"/>
      <c r="AU106" s="293"/>
      <c r="AV106" s="293"/>
    </row>
    <row r="107">
      <c r="B107" s="293"/>
      <c r="C107" s="293"/>
      <c r="D107" s="293"/>
      <c r="E107" s="293"/>
      <c r="F107" s="293"/>
      <c r="G107" s="293"/>
      <c r="H107" s="293"/>
      <c r="J107" s="293"/>
      <c r="K107" s="293"/>
      <c r="L107" s="293"/>
      <c r="M107" s="293"/>
      <c r="O107" s="293"/>
      <c r="P107" s="293"/>
      <c r="Q107" s="293"/>
      <c r="R107" s="293"/>
      <c r="S107" s="293"/>
      <c r="T107" s="293"/>
      <c r="U107" s="293"/>
      <c r="V107" s="293"/>
      <c r="W107" s="293"/>
      <c r="X107" s="293"/>
      <c r="Y107" s="293"/>
      <c r="Z107" s="293"/>
      <c r="AA107" s="293"/>
      <c r="AB107" s="293"/>
      <c r="AC107" s="293"/>
      <c r="AE107" s="293"/>
      <c r="AF107" s="293"/>
      <c r="AG107" s="293"/>
      <c r="AH107" s="293"/>
      <c r="AI107" s="293"/>
      <c r="AJ107" s="293"/>
      <c r="AK107" s="293"/>
      <c r="AL107" s="293"/>
      <c r="AM107" s="293"/>
      <c r="AN107" s="293"/>
      <c r="AO107" s="293"/>
      <c r="AP107" s="293"/>
      <c r="AQ107" s="293"/>
      <c r="AR107" s="293"/>
      <c r="AS107" s="293"/>
      <c r="AT107" s="293"/>
      <c r="AU107" s="293"/>
      <c r="AV107" s="293"/>
    </row>
    <row r="108">
      <c r="B108" s="293"/>
      <c r="C108" s="293"/>
      <c r="D108" s="293"/>
      <c r="E108" s="293"/>
      <c r="F108" s="293"/>
      <c r="G108" s="293"/>
      <c r="H108" s="293"/>
      <c r="J108" s="293"/>
      <c r="K108" s="293"/>
      <c r="L108" s="293"/>
      <c r="M108" s="293"/>
      <c r="O108" s="293"/>
      <c r="P108" s="293"/>
      <c r="Q108" s="293"/>
      <c r="R108" s="293"/>
      <c r="S108" s="293"/>
      <c r="T108" s="293"/>
      <c r="U108" s="293"/>
      <c r="V108" s="293"/>
      <c r="W108" s="293"/>
      <c r="X108" s="293"/>
      <c r="Y108" s="293"/>
      <c r="Z108" s="293"/>
      <c r="AA108" s="293"/>
      <c r="AB108" s="293"/>
      <c r="AC108" s="293"/>
      <c r="AE108" s="293"/>
      <c r="AF108" s="293"/>
      <c r="AG108" s="293"/>
      <c r="AH108" s="293"/>
      <c r="AI108" s="293"/>
      <c r="AJ108" s="293"/>
      <c r="AK108" s="293"/>
      <c r="AL108" s="293"/>
      <c r="AM108" s="293"/>
      <c r="AN108" s="293"/>
      <c r="AO108" s="293"/>
      <c r="AP108" s="293"/>
      <c r="AQ108" s="293"/>
      <c r="AR108" s="293"/>
      <c r="AS108" s="293"/>
      <c r="AT108" s="293"/>
      <c r="AU108" s="293"/>
      <c r="AV108" s="293"/>
    </row>
    <row r="109">
      <c r="B109" s="293"/>
      <c r="C109" s="293"/>
      <c r="D109" s="293"/>
      <c r="E109" s="293"/>
      <c r="F109" s="293"/>
      <c r="G109" s="293"/>
      <c r="H109" s="293"/>
      <c r="J109" s="293"/>
      <c r="K109" s="293"/>
      <c r="L109" s="293"/>
      <c r="M109" s="293"/>
      <c r="O109" s="293"/>
      <c r="P109" s="293"/>
      <c r="Q109" s="293"/>
      <c r="R109" s="293"/>
      <c r="S109" s="293"/>
      <c r="T109" s="293"/>
      <c r="U109" s="293"/>
      <c r="V109" s="293"/>
      <c r="W109" s="293"/>
      <c r="X109" s="293"/>
      <c r="Y109" s="293"/>
      <c r="Z109" s="293"/>
      <c r="AA109" s="293"/>
      <c r="AB109" s="293"/>
      <c r="AC109" s="293"/>
      <c r="AE109" s="293"/>
      <c r="AF109" s="293"/>
      <c r="AG109" s="293"/>
      <c r="AH109" s="293"/>
      <c r="AI109" s="293"/>
      <c r="AJ109" s="293"/>
      <c r="AK109" s="293"/>
      <c r="AL109" s="293"/>
      <c r="AM109" s="293"/>
      <c r="AN109" s="293"/>
      <c r="AO109" s="293"/>
      <c r="AP109" s="293"/>
      <c r="AQ109" s="293"/>
      <c r="AR109" s="293"/>
      <c r="AS109" s="293"/>
      <c r="AT109" s="293"/>
      <c r="AU109" s="293"/>
      <c r="AV109" s="293"/>
    </row>
    <row r="110">
      <c r="B110" s="293"/>
      <c r="C110" s="293"/>
      <c r="D110" s="293"/>
      <c r="E110" s="293"/>
      <c r="F110" s="293"/>
      <c r="G110" s="293"/>
      <c r="H110" s="293"/>
      <c r="J110" s="293"/>
      <c r="K110" s="293"/>
      <c r="L110" s="293"/>
      <c r="M110" s="293"/>
      <c r="O110" s="293"/>
      <c r="P110" s="293"/>
      <c r="Q110" s="293"/>
      <c r="R110" s="293"/>
      <c r="S110" s="293"/>
      <c r="T110" s="293"/>
      <c r="U110" s="293"/>
      <c r="V110" s="293"/>
      <c r="W110" s="293"/>
      <c r="X110" s="293"/>
      <c r="Y110" s="293"/>
      <c r="Z110" s="293"/>
      <c r="AA110" s="293"/>
      <c r="AB110" s="293"/>
      <c r="AC110" s="293"/>
      <c r="AE110" s="293"/>
      <c r="AF110" s="293"/>
      <c r="AG110" s="293"/>
      <c r="AH110" s="293"/>
      <c r="AI110" s="293"/>
      <c r="AJ110" s="293"/>
      <c r="AK110" s="293"/>
      <c r="AL110" s="293"/>
      <c r="AM110" s="293"/>
      <c r="AN110" s="293"/>
      <c r="AO110" s="293"/>
      <c r="AP110" s="293"/>
      <c r="AQ110" s="293"/>
      <c r="AR110" s="293"/>
      <c r="AS110" s="293"/>
      <c r="AT110" s="293"/>
      <c r="AU110" s="293"/>
      <c r="AV110" s="293"/>
    </row>
    <row r="111">
      <c r="B111" s="293"/>
      <c r="C111" s="293"/>
      <c r="D111" s="293"/>
      <c r="E111" s="293"/>
      <c r="F111" s="293"/>
      <c r="G111" s="293"/>
      <c r="H111" s="293"/>
      <c r="J111" s="293"/>
      <c r="K111" s="293"/>
      <c r="L111" s="293"/>
      <c r="M111" s="293"/>
      <c r="O111" s="293"/>
      <c r="P111" s="293"/>
      <c r="Q111" s="293"/>
      <c r="R111" s="293"/>
      <c r="S111" s="293"/>
      <c r="T111" s="293"/>
      <c r="U111" s="293"/>
      <c r="V111" s="293"/>
      <c r="W111" s="293"/>
      <c r="X111" s="293"/>
      <c r="Y111" s="293"/>
      <c r="Z111" s="293"/>
      <c r="AA111" s="293"/>
      <c r="AB111" s="293"/>
      <c r="AC111" s="293"/>
      <c r="AE111" s="293"/>
      <c r="AF111" s="293"/>
      <c r="AG111" s="293"/>
      <c r="AH111" s="293"/>
      <c r="AI111" s="293"/>
      <c r="AJ111" s="293"/>
      <c r="AK111" s="293"/>
      <c r="AL111" s="293"/>
      <c r="AM111" s="293"/>
      <c r="AN111" s="293"/>
      <c r="AO111" s="293"/>
      <c r="AP111" s="293"/>
      <c r="AQ111" s="293"/>
      <c r="AR111" s="293"/>
      <c r="AS111" s="293"/>
      <c r="AT111" s="293"/>
      <c r="AU111" s="293"/>
      <c r="AV111" s="293"/>
    </row>
    <row r="112">
      <c r="B112" s="293"/>
      <c r="C112" s="293"/>
      <c r="D112" s="293"/>
      <c r="E112" s="293"/>
      <c r="F112" s="293"/>
      <c r="G112" s="293"/>
      <c r="H112" s="293"/>
      <c r="J112" s="293"/>
      <c r="K112" s="293"/>
      <c r="L112" s="293"/>
      <c r="M112" s="293"/>
      <c r="O112" s="293"/>
      <c r="P112" s="293"/>
      <c r="Q112" s="293"/>
      <c r="R112" s="293"/>
      <c r="S112" s="293"/>
      <c r="T112" s="293"/>
      <c r="U112" s="293"/>
      <c r="V112" s="293"/>
      <c r="W112" s="293"/>
      <c r="X112" s="293"/>
      <c r="Y112" s="293"/>
      <c r="Z112" s="293"/>
      <c r="AA112" s="293"/>
      <c r="AB112" s="293"/>
      <c r="AC112" s="293"/>
      <c r="AE112" s="293"/>
      <c r="AF112" s="293"/>
      <c r="AG112" s="293"/>
      <c r="AH112" s="293"/>
      <c r="AI112" s="293"/>
      <c r="AJ112" s="293"/>
      <c r="AK112" s="293"/>
      <c r="AL112" s="293"/>
      <c r="AM112" s="293"/>
      <c r="AN112" s="293"/>
      <c r="AO112" s="293"/>
      <c r="AP112" s="293"/>
      <c r="AQ112" s="293"/>
      <c r="AR112" s="293"/>
      <c r="AS112" s="293"/>
      <c r="AT112" s="293"/>
      <c r="AU112" s="293"/>
      <c r="AV112" s="293"/>
    </row>
    <row r="113">
      <c r="B113" s="293"/>
      <c r="C113" s="293"/>
      <c r="D113" s="293"/>
      <c r="E113" s="293"/>
      <c r="F113" s="293"/>
      <c r="G113" s="293"/>
      <c r="H113" s="293"/>
      <c r="J113" s="293"/>
      <c r="K113" s="293"/>
      <c r="L113" s="293"/>
      <c r="M113" s="293"/>
      <c r="O113" s="293"/>
      <c r="P113" s="293"/>
      <c r="Q113" s="293"/>
      <c r="R113" s="293"/>
      <c r="S113" s="293"/>
      <c r="T113" s="293"/>
      <c r="U113" s="293"/>
      <c r="V113" s="293"/>
      <c r="W113" s="293"/>
      <c r="X113" s="293"/>
      <c r="Y113" s="293"/>
      <c r="Z113" s="293"/>
      <c r="AA113" s="293"/>
      <c r="AB113" s="293"/>
      <c r="AC113" s="293"/>
      <c r="AE113" s="293"/>
      <c r="AF113" s="293"/>
      <c r="AG113" s="293"/>
      <c r="AH113" s="293"/>
      <c r="AI113" s="293"/>
      <c r="AJ113" s="293"/>
      <c r="AK113" s="293"/>
      <c r="AL113" s="293"/>
      <c r="AM113" s="293"/>
      <c r="AN113" s="293"/>
      <c r="AO113" s="293"/>
      <c r="AP113" s="293"/>
      <c r="AQ113" s="293"/>
      <c r="AR113" s="293"/>
      <c r="AS113" s="293"/>
      <c r="AT113" s="293"/>
      <c r="AU113" s="293"/>
      <c r="AV113" s="293"/>
    </row>
    <row r="114">
      <c r="B114" s="293"/>
      <c r="C114" s="293"/>
      <c r="D114" s="293"/>
      <c r="E114" s="293"/>
      <c r="F114" s="293"/>
      <c r="G114" s="293"/>
      <c r="H114" s="293"/>
      <c r="J114" s="293"/>
      <c r="K114" s="293"/>
      <c r="L114" s="293"/>
      <c r="M114" s="293"/>
      <c r="O114" s="293"/>
      <c r="P114" s="293"/>
      <c r="Q114" s="293"/>
      <c r="R114" s="293"/>
      <c r="S114" s="293"/>
      <c r="T114" s="293"/>
      <c r="U114" s="293"/>
      <c r="V114" s="293"/>
      <c r="W114" s="293"/>
      <c r="X114" s="293"/>
      <c r="Y114" s="293"/>
      <c r="Z114" s="293"/>
      <c r="AA114" s="293"/>
      <c r="AB114" s="293"/>
      <c r="AC114" s="293"/>
      <c r="AE114" s="293"/>
      <c r="AF114" s="293"/>
      <c r="AG114" s="293"/>
      <c r="AH114" s="293"/>
      <c r="AI114" s="293"/>
      <c r="AJ114" s="293"/>
      <c r="AK114" s="293"/>
      <c r="AL114" s="293"/>
      <c r="AM114" s="293"/>
      <c r="AN114" s="293"/>
      <c r="AO114" s="293"/>
      <c r="AP114" s="293"/>
      <c r="AQ114" s="293"/>
      <c r="AR114" s="293"/>
      <c r="AS114" s="293"/>
      <c r="AT114" s="293"/>
      <c r="AU114" s="293"/>
      <c r="AV114" s="293"/>
    </row>
    <row r="115">
      <c r="B115" s="293"/>
      <c r="C115" s="293"/>
      <c r="D115" s="293"/>
      <c r="E115" s="293"/>
      <c r="F115" s="293"/>
      <c r="G115" s="293"/>
      <c r="H115" s="293"/>
      <c r="J115" s="293"/>
      <c r="K115" s="293"/>
      <c r="L115" s="293"/>
      <c r="M115" s="293"/>
      <c r="O115" s="293"/>
      <c r="P115" s="293"/>
      <c r="Q115" s="293"/>
      <c r="R115" s="293"/>
      <c r="S115" s="293"/>
      <c r="T115" s="293"/>
      <c r="U115" s="293"/>
      <c r="V115" s="293"/>
      <c r="W115" s="293"/>
      <c r="X115" s="293"/>
      <c r="Y115" s="293"/>
      <c r="Z115" s="293"/>
      <c r="AA115" s="293"/>
      <c r="AB115" s="293"/>
      <c r="AC115" s="293"/>
      <c r="AE115" s="293"/>
      <c r="AF115" s="293"/>
      <c r="AG115" s="293"/>
      <c r="AH115" s="293"/>
      <c r="AI115" s="293"/>
      <c r="AJ115" s="293"/>
      <c r="AK115" s="293"/>
      <c r="AL115" s="293"/>
      <c r="AM115" s="293"/>
      <c r="AN115" s="293"/>
      <c r="AO115" s="293"/>
      <c r="AP115" s="293"/>
      <c r="AQ115" s="293"/>
      <c r="AR115" s="293"/>
      <c r="AS115" s="293"/>
      <c r="AT115" s="293"/>
      <c r="AU115" s="293"/>
      <c r="AV115" s="293"/>
    </row>
    <row r="116">
      <c r="B116" s="293"/>
      <c r="C116" s="293"/>
      <c r="D116" s="293"/>
      <c r="E116" s="293"/>
      <c r="F116" s="293"/>
      <c r="G116" s="293"/>
      <c r="H116" s="293"/>
      <c r="J116" s="293"/>
      <c r="K116" s="293"/>
      <c r="L116" s="293"/>
      <c r="M116" s="293"/>
      <c r="O116" s="293"/>
      <c r="P116" s="293"/>
      <c r="Q116" s="293"/>
      <c r="R116" s="293"/>
      <c r="S116" s="293"/>
      <c r="T116" s="293"/>
      <c r="U116" s="293"/>
      <c r="V116" s="293"/>
      <c r="W116" s="293"/>
      <c r="X116" s="293"/>
      <c r="Y116" s="293"/>
      <c r="Z116" s="293"/>
      <c r="AA116" s="293"/>
      <c r="AB116" s="293"/>
      <c r="AC116" s="293"/>
      <c r="AE116" s="293"/>
      <c r="AF116" s="293"/>
      <c r="AG116" s="293"/>
      <c r="AH116" s="293"/>
      <c r="AI116" s="293"/>
      <c r="AJ116" s="293"/>
      <c r="AK116" s="293"/>
      <c r="AL116" s="293"/>
      <c r="AM116" s="293"/>
      <c r="AN116" s="293"/>
      <c r="AO116" s="293"/>
      <c r="AP116" s="293"/>
      <c r="AQ116" s="293"/>
      <c r="AR116" s="293"/>
      <c r="AS116" s="293"/>
      <c r="AT116" s="293"/>
      <c r="AU116" s="293"/>
      <c r="AV116" s="293"/>
    </row>
    <row r="117">
      <c r="B117" s="293"/>
      <c r="C117" s="293"/>
      <c r="D117" s="293"/>
      <c r="E117" s="293"/>
      <c r="F117" s="293"/>
      <c r="G117" s="293"/>
      <c r="H117" s="293"/>
      <c r="J117" s="293"/>
      <c r="K117" s="293"/>
      <c r="L117" s="293"/>
      <c r="M117" s="293"/>
      <c r="O117" s="293"/>
      <c r="P117" s="293"/>
      <c r="Q117" s="293"/>
      <c r="R117" s="293"/>
      <c r="S117" s="293"/>
      <c r="T117" s="293"/>
      <c r="U117" s="293"/>
      <c r="V117" s="293"/>
      <c r="W117" s="293"/>
      <c r="X117" s="293"/>
      <c r="Y117" s="293"/>
      <c r="Z117" s="293"/>
      <c r="AA117" s="293"/>
      <c r="AB117" s="293"/>
      <c r="AC117" s="293"/>
      <c r="AE117" s="293"/>
      <c r="AF117" s="293"/>
      <c r="AG117" s="293"/>
      <c r="AH117" s="293"/>
      <c r="AI117" s="293"/>
      <c r="AJ117" s="293"/>
      <c r="AK117" s="293"/>
      <c r="AL117" s="293"/>
      <c r="AM117" s="293"/>
      <c r="AN117" s="293"/>
      <c r="AO117" s="293"/>
      <c r="AP117" s="293"/>
      <c r="AQ117" s="293"/>
      <c r="AR117" s="293"/>
      <c r="AS117" s="293"/>
      <c r="AT117" s="293"/>
      <c r="AU117" s="293"/>
      <c r="AV117" s="293"/>
    </row>
    <row r="118">
      <c r="B118" s="293"/>
      <c r="C118" s="293"/>
      <c r="D118" s="293"/>
      <c r="E118" s="293"/>
      <c r="F118" s="293"/>
      <c r="G118" s="293"/>
      <c r="H118" s="293"/>
      <c r="J118" s="293"/>
      <c r="K118" s="293"/>
      <c r="L118" s="293"/>
      <c r="M118" s="293"/>
      <c r="O118" s="293"/>
      <c r="P118" s="293"/>
      <c r="Q118" s="293"/>
      <c r="R118" s="293"/>
      <c r="S118" s="293"/>
      <c r="T118" s="293"/>
      <c r="U118" s="293"/>
      <c r="V118" s="293"/>
      <c r="W118" s="293"/>
      <c r="X118" s="293"/>
      <c r="Y118" s="293"/>
      <c r="Z118" s="293"/>
      <c r="AA118" s="293"/>
      <c r="AB118" s="293"/>
      <c r="AC118" s="293"/>
      <c r="AE118" s="293"/>
      <c r="AF118" s="293"/>
      <c r="AG118" s="293"/>
      <c r="AH118" s="293"/>
      <c r="AI118" s="293"/>
      <c r="AJ118" s="293"/>
      <c r="AK118" s="293"/>
      <c r="AL118" s="293"/>
      <c r="AM118" s="293"/>
      <c r="AN118" s="293"/>
      <c r="AO118" s="293"/>
      <c r="AP118" s="293"/>
      <c r="AQ118" s="293"/>
      <c r="AR118" s="293"/>
      <c r="AS118" s="293"/>
      <c r="AT118" s="293"/>
      <c r="AU118" s="293"/>
      <c r="AV118" s="293"/>
    </row>
    <row r="119">
      <c r="B119" s="293"/>
      <c r="C119" s="293"/>
      <c r="D119" s="293"/>
      <c r="E119" s="293"/>
      <c r="F119" s="293"/>
      <c r="G119" s="293"/>
      <c r="H119" s="293"/>
      <c r="J119" s="293"/>
      <c r="K119" s="293"/>
      <c r="L119" s="293"/>
      <c r="M119" s="293"/>
      <c r="O119" s="293"/>
      <c r="P119" s="293"/>
      <c r="Q119" s="293"/>
      <c r="R119" s="293"/>
      <c r="S119" s="293"/>
      <c r="T119" s="293"/>
      <c r="U119" s="293"/>
      <c r="V119" s="293"/>
      <c r="W119" s="293"/>
      <c r="X119" s="293"/>
      <c r="Y119" s="293"/>
      <c r="Z119" s="293"/>
      <c r="AA119" s="293"/>
      <c r="AB119" s="293"/>
      <c r="AC119" s="293"/>
      <c r="AE119" s="293"/>
      <c r="AF119" s="293"/>
      <c r="AG119" s="293"/>
      <c r="AH119" s="293"/>
      <c r="AI119" s="293"/>
      <c r="AJ119" s="293"/>
      <c r="AK119" s="293"/>
      <c r="AL119" s="293"/>
      <c r="AM119" s="293"/>
      <c r="AN119" s="293"/>
      <c r="AO119" s="293"/>
      <c r="AP119" s="293"/>
      <c r="AQ119" s="293"/>
      <c r="AR119" s="293"/>
      <c r="AS119" s="293"/>
      <c r="AT119" s="293"/>
      <c r="AU119" s="293"/>
      <c r="AV119" s="293"/>
    </row>
    <row r="120">
      <c r="B120" s="293"/>
      <c r="C120" s="293"/>
      <c r="D120" s="293"/>
      <c r="E120" s="293"/>
      <c r="F120" s="293"/>
      <c r="G120" s="293"/>
      <c r="H120" s="293"/>
      <c r="J120" s="293"/>
      <c r="K120" s="293"/>
      <c r="L120" s="293"/>
      <c r="M120" s="293"/>
      <c r="O120" s="293"/>
      <c r="P120" s="293"/>
      <c r="Q120" s="293"/>
      <c r="R120" s="293"/>
      <c r="S120" s="293"/>
      <c r="T120" s="293"/>
      <c r="U120" s="293"/>
      <c r="V120" s="293"/>
      <c r="W120" s="293"/>
      <c r="X120" s="293"/>
      <c r="Y120" s="293"/>
      <c r="Z120" s="293"/>
      <c r="AA120" s="293"/>
      <c r="AB120" s="293"/>
      <c r="AC120" s="293"/>
      <c r="AE120" s="293"/>
      <c r="AF120" s="293"/>
      <c r="AG120" s="293"/>
      <c r="AH120" s="293"/>
      <c r="AI120" s="293"/>
      <c r="AJ120" s="293"/>
      <c r="AK120" s="293"/>
      <c r="AL120" s="293"/>
      <c r="AM120" s="293"/>
      <c r="AN120" s="293"/>
      <c r="AO120" s="293"/>
      <c r="AP120" s="293"/>
      <c r="AQ120" s="293"/>
      <c r="AR120" s="293"/>
      <c r="AS120" s="293"/>
      <c r="AT120" s="293"/>
      <c r="AU120" s="293"/>
      <c r="AV120" s="293"/>
    </row>
    <row r="121">
      <c r="B121" s="293"/>
      <c r="C121" s="293"/>
      <c r="D121" s="293"/>
      <c r="E121" s="293"/>
      <c r="F121" s="293"/>
      <c r="G121" s="293"/>
      <c r="H121" s="293"/>
      <c r="J121" s="293"/>
      <c r="K121" s="293"/>
      <c r="L121" s="293"/>
      <c r="M121" s="293"/>
      <c r="O121" s="293"/>
      <c r="P121" s="293"/>
      <c r="Q121" s="293"/>
      <c r="R121" s="293"/>
      <c r="S121" s="293"/>
      <c r="T121" s="293"/>
      <c r="U121" s="293"/>
      <c r="V121" s="293"/>
      <c r="W121" s="293"/>
      <c r="X121" s="293"/>
      <c r="Y121" s="293"/>
      <c r="Z121" s="293"/>
      <c r="AA121" s="293"/>
      <c r="AB121" s="293"/>
      <c r="AC121" s="293"/>
      <c r="AE121" s="293"/>
      <c r="AF121" s="293"/>
      <c r="AG121" s="293"/>
      <c r="AH121" s="293"/>
      <c r="AI121" s="293"/>
      <c r="AJ121" s="293"/>
      <c r="AK121" s="293"/>
      <c r="AL121" s="293"/>
      <c r="AM121" s="293"/>
      <c r="AN121" s="293"/>
      <c r="AO121" s="293"/>
      <c r="AP121" s="293"/>
      <c r="AQ121" s="293"/>
      <c r="AR121" s="293"/>
      <c r="AS121" s="293"/>
      <c r="AT121" s="293"/>
      <c r="AU121" s="293"/>
      <c r="AV121" s="293"/>
    </row>
    <row r="122">
      <c r="B122" s="293"/>
      <c r="C122" s="293"/>
      <c r="D122" s="293"/>
      <c r="E122" s="293"/>
      <c r="F122" s="293"/>
      <c r="G122" s="293"/>
      <c r="H122" s="293"/>
      <c r="J122" s="293"/>
      <c r="K122" s="293"/>
      <c r="L122" s="293"/>
      <c r="M122" s="293"/>
      <c r="O122" s="293"/>
      <c r="P122" s="293"/>
      <c r="Q122" s="293"/>
      <c r="R122" s="293"/>
      <c r="S122" s="293"/>
      <c r="T122" s="293"/>
      <c r="U122" s="293"/>
      <c r="V122" s="293"/>
      <c r="W122" s="293"/>
      <c r="X122" s="293"/>
      <c r="Y122" s="293"/>
      <c r="Z122" s="293"/>
      <c r="AA122" s="293"/>
      <c r="AB122" s="293"/>
      <c r="AC122" s="293"/>
      <c r="AE122" s="293"/>
      <c r="AF122" s="293"/>
      <c r="AG122" s="293"/>
      <c r="AH122" s="293"/>
      <c r="AI122" s="293"/>
      <c r="AJ122" s="293"/>
      <c r="AK122" s="293"/>
      <c r="AL122" s="293"/>
      <c r="AM122" s="293"/>
      <c r="AN122" s="293"/>
      <c r="AO122" s="293"/>
      <c r="AP122" s="293"/>
      <c r="AQ122" s="293"/>
      <c r="AR122" s="293"/>
      <c r="AS122" s="293"/>
      <c r="AT122" s="293"/>
      <c r="AU122" s="293"/>
      <c r="AV122" s="293"/>
    </row>
    <row r="123">
      <c r="B123" s="293"/>
      <c r="C123" s="293"/>
      <c r="D123" s="293"/>
      <c r="E123" s="293"/>
      <c r="F123" s="293"/>
      <c r="G123" s="293"/>
      <c r="H123" s="293"/>
      <c r="J123" s="293"/>
      <c r="K123" s="293"/>
      <c r="L123" s="293"/>
      <c r="M123" s="293"/>
      <c r="O123" s="293"/>
      <c r="P123" s="293"/>
      <c r="Q123" s="293"/>
      <c r="R123" s="293"/>
      <c r="S123" s="293"/>
      <c r="T123" s="293"/>
      <c r="U123" s="293"/>
      <c r="V123" s="293"/>
      <c r="W123" s="293"/>
      <c r="X123" s="293"/>
      <c r="Y123" s="293"/>
      <c r="Z123" s="293"/>
      <c r="AA123" s="293"/>
      <c r="AB123" s="293"/>
      <c r="AC123" s="293"/>
      <c r="AE123" s="293"/>
      <c r="AF123" s="293"/>
      <c r="AG123" s="293"/>
      <c r="AH123" s="293"/>
      <c r="AI123" s="293"/>
      <c r="AJ123" s="293"/>
      <c r="AK123" s="293"/>
      <c r="AL123" s="293"/>
      <c r="AM123" s="293"/>
      <c r="AN123" s="293"/>
      <c r="AO123" s="293"/>
      <c r="AP123" s="293"/>
      <c r="AQ123" s="293"/>
      <c r="AR123" s="293"/>
      <c r="AS123" s="293"/>
      <c r="AT123" s="293"/>
      <c r="AU123" s="293"/>
      <c r="AV123" s="293"/>
    </row>
    <row r="124">
      <c r="B124" s="293"/>
      <c r="C124" s="293"/>
      <c r="D124" s="293"/>
      <c r="E124" s="293"/>
      <c r="F124" s="293"/>
      <c r="G124" s="293"/>
      <c r="H124" s="293"/>
      <c r="J124" s="293"/>
      <c r="K124" s="293"/>
      <c r="L124" s="293"/>
      <c r="M124" s="293"/>
      <c r="O124" s="293"/>
      <c r="P124" s="293"/>
      <c r="Q124" s="293"/>
      <c r="R124" s="293"/>
      <c r="S124" s="293"/>
      <c r="T124" s="293"/>
      <c r="U124" s="293"/>
      <c r="V124" s="293"/>
      <c r="W124" s="293"/>
      <c r="X124" s="293"/>
      <c r="Y124" s="293"/>
      <c r="Z124" s="293"/>
      <c r="AA124" s="293"/>
      <c r="AB124" s="293"/>
      <c r="AC124" s="293"/>
      <c r="AE124" s="293"/>
      <c r="AF124" s="293"/>
      <c r="AG124" s="293"/>
      <c r="AH124" s="293"/>
      <c r="AI124" s="293"/>
      <c r="AJ124" s="293"/>
      <c r="AK124" s="293"/>
      <c r="AL124" s="293"/>
      <c r="AM124" s="293"/>
      <c r="AN124" s="293"/>
      <c r="AO124" s="293"/>
      <c r="AP124" s="293"/>
      <c r="AQ124" s="293"/>
      <c r="AR124" s="293"/>
      <c r="AS124" s="293"/>
      <c r="AT124" s="293"/>
      <c r="AU124" s="293"/>
      <c r="AV124" s="293"/>
    </row>
    <row r="125">
      <c r="B125" s="293"/>
      <c r="C125" s="293"/>
      <c r="D125" s="293"/>
      <c r="E125" s="293"/>
      <c r="F125" s="293"/>
      <c r="G125" s="293"/>
      <c r="H125" s="293"/>
      <c r="J125" s="293"/>
      <c r="K125" s="293"/>
      <c r="L125" s="293"/>
      <c r="M125" s="293"/>
      <c r="O125" s="293"/>
      <c r="P125" s="293"/>
      <c r="Q125" s="293"/>
      <c r="R125" s="293"/>
      <c r="S125" s="293"/>
      <c r="T125" s="293"/>
      <c r="U125" s="293"/>
      <c r="V125" s="293"/>
      <c r="W125" s="293"/>
      <c r="X125" s="293"/>
      <c r="Y125" s="293"/>
      <c r="Z125" s="293"/>
      <c r="AA125" s="293"/>
      <c r="AB125" s="293"/>
      <c r="AC125" s="293"/>
      <c r="AE125" s="293"/>
      <c r="AF125" s="293"/>
      <c r="AG125" s="293"/>
      <c r="AH125" s="293"/>
      <c r="AI125" s="293"/>
      <c r="AJ125" s="293"/>
      <c r="AK125" s="293"/>
      <c r="AL125" s="293"/>
      <c r="AM125" s="293"/>
      <c r="AN125" s="293"/>
      <c r="AO125" s="293"/>
      <c r="AP125" s="293"/>
      <c r="AQ125" s="293"/>
      <c r="AR125" s="293"/>
      <c r="AS125" s="293"/>
      <c r="AT125" s="293"/>
      <c r="AU125" s="293"/>
      <c r="AV125" s="293"/>
    </row>
    <row r="126">
      <c r="B126" s="293"/>
      <c r="C126" s="293"/>
      <c r="D126" s="293"/>
      <c r="E126" s="293"/>
      <c r="F126" s="293"/>
      <c r="G126" s="293"/>
      <c r="H126" s="293"/>
      <c r="J126" s="293"/>
      <c r="K126" s="293"/>
      <c r="L126" s="293"/>
      <c r="M126" s="293"/>
      <c r="O126" s="293"/>
      <c r="P126" s="293"/>
      <c r="Q126" s="293"/>
      <c r="R126" s="293"/>
      <c r="S126" s="293"/>
      <c r="T126" s="293"/>
      <c r="U126" s="293"/>
      <c r="V126" s="293"/>
      <c r="W126" s="293"/>
      <c r="X126" s="293"/>
      <c r="Y126" s="293"/>
      <c r="Z126" s="293"/>
      <c r="AA126" s="293"/>
      <c r="AB126" s="293"/>
      <c r="AC126" s="293"/>
      <c r="AE126" s="293"/>
      <c r="AF126" s="293"/>
      <c r="AG126" s="293"/>
      <c r="AH126" s="293"/>
      <c r="AI126" s="293"/>
      <c r="AJ126" s="293"/>
      <c r="AK126" s="293"/>
      <c r="AL126" s="293"/>
      <c r="AM126" s="293"/>
      <c r="AN126" s="293"/>
      <c r="AO126" s="293"/>
      <c r="AP126" s="293"/>
      <c r="AQ126" s="293"/>
      <c r="AR126" s="293"/>
      <c r="AS126" s="293"/>
      <c r="AT126" s="293"/>
      <c r="AU126" s="293"/>
      <c r="AV126" s="293"/>
    </row>
    <row r="127">
      <c r="B127" s="293"/>
      <c r="C127" s="293"/>
      <c r="D127" s="293"/>
      <c r="E127" s="293"/>
      <c r="F127" s="293"/>
      <c r="G127" s="293"/>
      <c r="H127" s="293"/>
      <c r="J127" s="293"/>
      <c r="K127" s="293"/>
      <c r="L127" s="293"/>
      <c r="M127" s="293"/>
      <c r="O127" s="293"/>
      <c r="P127" s="293"/>
      <c r="Q127" s="293"/>
      <c r="R127" s="293"/>
      <c r="S127" s="293"/>
      <c r="T127" s="293"/>
      <c r="U127" s="293"/>
      <c r="V127" s="293"/>
      <c r="W127" s="293"/>
      <c r="X127" s="293"/>
      <c r="Y127" s="293"/>
      <c r="Z127" s="293"/>
      <c r="AA127" s="293"/>
      <c r="AB127" s="293"/>
      <c r="AC127" s="293"/>
      <c r="AE127" s="293"/>
      <c r="AF127" s="293"/>
      <c r="AG127" s="293"/>
      <c r="AH127" s="293"/>
      <c r="AI127" s="293"/>
      <c r="AJ127" s="293"/>
      <c r="AK127" s="293"/>
      <c r="AL127" s="293"/>
      <c r="AM127" s="293"/>
      <c r="AN127" s="293"/>
      <c r="AO127" s="293"/>
      <c r="AP127" s="293"/>
      <c r="AQ127" s="293"/>
      <c r="AR127" s="293"/>
      <c r="AS127" s="293"/>
      <c r="AT127" s="293"/>
      <c r="AU127" s="293"/>
      <c r="AV127" s="293"/>
    </row>
    <row r="128">
      <c r="B128" s="293"/>
      <c r="C128" s="293"/>
      <c r="D128" s="293"/>
      <c r="E128" s="293"/>
      <c r="F128" s="293"/>
      <c r="G128" s="293"/>
      <c r="H128" s="293"/>
      <c r="J128" s="293"/>
      <c r="K128" s="293"/>
      <c r="L128" s="293"/>
      <c r="M128" s="293"/>
      <c r="O128" s="293"/>
      <c r="P128" s="293"/>
      <c r="Q128" s="293"/>
      <c r="R128" s="293"/>
      <c r="S128" s="293"/>
      <c r="T128" s="293"/>
      <c r="U128" s="293"/>
      <c r="V128" s="293"/>
      <c r="W128" s="293"/>
      <c r="X128" s="293"/>
      <c r="Y128" s="293"/>
      <c r="Z128" s="293"/>
      <c r="AA128" s="293"/>
      <c r="AB128" s="293"/>
      <c r="AC128" s="293"/>
      <c r="AE128" s="293"/>
      <c r="AF128" s="293"/>
      <c r="AG128" s="293"/>
      <c r="AH128" s="293"/>
      <c r="AI128" s="293"/>
      <c r="AJ128" s="293"/>
      <c r="AK128" s="293"/>
      <c r="AL128" s="293"/>
      <c r="AM128" s="293"/>
      <c r="AN128" s="293"/>
      <c r="AO128" s="293"/>
      <c r="AP128" s="293"/>
      <c r="AQ128" s="293"/>
      <c r="AR128" s="293"/>
      <c r="AS128" s="293"/>
      <c r="AT128" s="293"/>
      <c r="AU128" s="293"/>
      <c r="AV128" s="293"/>
    </row>
    <row r="129">
      <c r="B129" s="293"/>
      <c r="C129" s="293"/>
      <c r="D129" s="293"/>
      <c r="E129" s="293"/>
      <c r="F129" s="293"/>
      <c r="G129" s="293"/>
      <c r="H129" s="293"/>
      <c r="J129" s="293"/>
      <c r="K129" s="293"/>
      <c r="L129" s="293"/>
      <c r="M129" s="293"/>
      <c r="O129" s="293"/>
      <c r="P129" s="293"/>
      <c r="Q129" s="293"/>
      <c r="R129" s="293"/>
      <c r="S129" s="293"/>
      <c r="T129" s="293"/>
      <c r="U129" s="293"/>
      <c r="V129" s="293"/>
      <c r="W129" s="293"/>
      <c r="X129" s="293"/>
      <c r="Y129" s="293"/>
      <c r="Z129" s="293"/>
      <c r="AA129" s="293"/>
      <c r="AB129" s="293"/>
      <c r="AC129" s="293"/>
      <c r="AE129" s="293"/>
      <c r="AF129" s="293"/>
      <c r="AG129" s="293"/>
      <c r="AH129" s="293"/>
      <c r="AI129" s="293"/>
      <c r="AJ129" s="293"/>
      <c r="AK129" s="293"/>
      <c r="AL129" s="293"/>
      <c r="AM129" s="293"/>
      <c r="AN129" s="293"/>
      <c r="AO129" s="293"/>
      <c r="AP129" s="293"/>
      <c r="AQ129" s="293"/>
      <c r="AR129" s="293"/>
      <c r="AS129" s="293"/>
      <c r="AT129" s="293"/>
      <c r="AU129" s="293"/>
      <c r="AV129" s="293"/>
    </row>
    <row r="130">
      <c r="B130" s="293"/>
      <c r="C130" s="293"/>
      <c r="D130" s="293"/>
      <c r="E130" s="293"/>
      <c r="F130" s="293"/>
      <c r="G130" s="293"/>
      <c r="H130" s="293"/>
      <c r="J130" s="293"/>
      <c r="K130" s="293"/>
      <c r="L130" s="293"/>
      <c r="M130" s="293"/>
      <c r="O130" s="293"/>
      <c r="P130" s="293"/>
      <c r="Q130" s="293"/>
      <c r="R130" s="293"/>
      <c r="S130" s="293"/>
      <c r="T130" s="293"/>
      <c r="U130" s="293"/>
      <c r="V130" s="293"/>
      <c r="W130" s="293"/>
      <c r="X130" s="293"/>
      <c r="Y130" s="293"/>
      <c r="Z130" s="293"/>
      <c r="AA130" s="293"/>
      <c r="AB130" s="293"/>
      <c r="AC130" s="293"/>
      <c r="AE130" s="293"/>
      <c r="AF130" s="293"/>
      <c r="AG130" s="293"/>
      <c r="AH130" s="293"/>
      <c r="AI130" s="293"/>
      <c r="AJ130" s="293"/>
      <c r="AK130" s="293"/>
      <c r="AL130" s="293"/>
      <c r="AM130" s="293"/>
      <c r="AN130" s="293"/>
      <c r="AO130" s="293"/>
      <c r="AP130" s="293"/>
      <c r="AQ130" s="293"/>
      <c r="AR130" s="293"/>
      <c r="AS130" s="293"/>
      <c r="AT130" s="293"/>
      <c r="AU130" s="293"/>
      <c r="AV130" s="293"/>
    </row>
    <row r="131">
      <c r="B131" s="293"/>
      <c r="C131" s="293"/>
      <c r="D131" s="293"/>
      <c r="E131" s="293"/>
      <c r="F131" s="293"/>
      <c r="G131" s="293"/>
      <c r="H131" s="293"/>
      <c r="J131" s="293"/>
      <c r="K131" s="293"/>
      <c r="L131" s="293"/>
      <c r="M131" s="293"/>
      <c r="O131" s="293"/>
      <c r="P131" s="293"/>
      <c r="Q131" s="293"/>
      <c r="R131" s="293"/>
      <c r="S131" s="293"/>
      <c r="T131" s="293"/>
      <c r="U131" s="293"/>
      <c r="V131" s="293"/>
      <c r="W131" s="293"/>
      <c r="X131" s="293"/>
      <c r="Y131" s="293"/>
      <c r="Z131" s="293"/>
      <c r="AA131" s="293"/>
      <c r="AB131" s="293"/>
      <c r="AC131" s="293"/>
      <c r="AE131" s="293"/>
      <c r="AF131" s="293"/>
      <c r="AG131" s="293"/>
      <c r="AH131" s="293"/>
      <c r="AI131" s="293"/>
      <c r="AJ131" s="293"/>
      <c r="AK131" s="293"/>
      <c r="AL131" s="293"/>
      <c r="AM131" s="293"/>
      <c r="AN131" s="293"/>
      <c r="AO131" s="293"/>
      <c r="AP131" s="293"/>
      <c r="AQ131" s="293"/>
      <c r="AR131" s="293"/>
      <c r="AS131" s="293"/>
      <c r="AT131" s="293"/>
      <c r="AU131" s="293"/>
      <c r="AV131" s="293"/>
    </row>
    <row r="132">
      <c r="B132" s="293"/>
      <c r="C132" s="293"/>
      <c r="D132" s="293"/>
      <c r="E132" s="293"/>
      <c r="F132" s="293"/>
      <c r="G132" s="293"/>
      <c r="H132" s="293"/>
      <c r="J132" s="293"/>
      <c r="K132" s="293"/>
      <c r="L132" s="293"/>
      <c r="M132" s="293"/>
      <c r="O132" s="293"/>
      <c r="P132" s="293"/>
      <c r="Q132" s="293"/>
      <c r="R132" s="293"/>
      <c r="S132" s="293"/>
      <c r="T132" s="293"/>
      <c r="U132" s="293"/>
      <c r="V132" s="293"/>
      <c r="W132" s="293"/>
      <c r="X132" s="293"/>
      <c r="Y132" s="293"/>
      <c r="Z132" s="293"/>
      <c r="AA132" s="293"/>
      <c r="AB132" s="293"/>
      <c r="AC132" s="293"/>
      <c r="AE132" s="293"/>
      <c r="AF132" s="293"/>
      <c r="AG132" s="293"/>
      <c r="AH132" s="293"/>
      <c r="AI132" s="293"/>
      <c r="AJ132" s="293"/>
      <c r="AK132" s="293"/>
      <c r="AL132" s="293"/>
      <c r="AM132" s="293"/>
      <c r="AN132" s="293"/>
      <c r="AO132" s="293"/>
      <c r="AP132" s="293"/>
      <c r="AQ132" s="293"/>
      <c r="AR132" s="293"/>
      <c r="AS132" s="293"/>
      <c r="AT132" s="293"/>
      <c r="AU132" s="293"/>
      <c r="AV132" s="293"/>
    </row>
    <row r="133">
      <c r="B133" s="293"/>
      <c r="C133" s="293"/>
      <c r="D133" s="293"/>
      <c r="E133" s="293"/>
      <c r="F133" s="293"/>
      <c r="G133" s="293"/>
      <c r="H133" s="293"/>
      <c r="J133" s="293"/>
      <c r="K133" s="293"/>
      <c r="L133" s="293"/>
      <c r="M133" s="293"/>
      <c r="O133" s="293"/>
      <c r="P133" s="293"/>
      <c r="Q133" s="293"/>
      <c r="R133" s="293"/>
      <c r="S133" s="293"/>
      <c r="T133" s="293"/>
      <c r="U133" s="293"/>
      <c r="V133" s="293"/>
      <c r="W133" s="293"/>
      <c r="X133" s="293"/>
      <c r="Y133" s="293"/>
      <c r="Z133" s="293"/>
      <c r="AA133" s="293"/>
      <c r="AB133" s="293"/>
      <c r="AC133" s="293"/>
      <c r="AE133" s="293"/>
      <c r="AF133" s="293"/>
      <c r="AG133" s="293"/>
      <c r="AH133" s="293"/>
      <c r="AI133" s="293"/>
      <c r="AJ133" s="293"/>
      <c r="AK133" s="293"/>
      <c r="AL133" s="293"/>
      <c r="AM133" s="293"/>
      <c r="AN133" s="293"/>
      <c r="AO133" s="293"/>
      <c r="AP133" s="293"/>
      <c r="AQ133" s="293"/>
      <c r="AR133" s="293"/>
      <c r="AS133" s="293"/>
      <c r="AT133" s="293"/>
      <c r="AU133" s="293"/>
      <c r="AV133" s="293"/>
    </row>
    <row r="134">
      <c r="B134" s="293"/>
      <c r="C134" s="293"/>
      <c r="D134" s="293"/>
      <c r="E134" s="293"/>
      <c r="F134" s="293"/>
      <c r="G134" s="293"/>
      <c r="H134" s="293"/>
      <c r="J134" s="293"/>
      <c r="K134" s="293"/>
      <c r="L134" s="293"/>
      <c r="M134" s="293"/>
      <c r="O134" s="293"/>
      <c r="P134" s="293"/>
      <c r="Q134" s="293"/>
      <c r="R134" s="293"/>
      <c r="S134" s="293"/>
      <c r="T134" s="293"/>
      <c r="U134" s="293"/>
      <c r="V134" s="293"/>
      <c r="W134" s="293"/>
      <c r="X134" s="293"/>
      <c r="Y134" s="293"/>
      <c r="Z134" s="293"/>
      <c r="AA134" s="293"/>
      <c r="AB134" s="293"/>
      <c r="AC134" s="293"/>
      <c r="AE134" s="293"/>
      <c r="AF134" s="293"/>
      <c r="AG134" s="293"/>
      <c r="AH134" s="293"/>
      <c r="AI134" s="293"/>
      <c r="AJ134" s="293"/>
      <c r="AK134" s="293"/>
      <c r="AL134" s="293"/>
      <c r="AM134" s="293"/>
      <c r="AN134" s="293"/>
      <c r="AO134" s="293"/>
      <c r="AP134" s="293"/>
      <c r="AQ134" s="293"/>
      <c r="AR134" s="293"/>
      <c r="AS134" s="293"/>
      <c r="AT134" s="293"/>
      <c r="AU134" s="293"/>
      <c r="AV134" s="293"/>
    </row>
    <row r="135">
      <c r="B135" s="293"/>
      <c r="C135" s="293"/>
      <c r="D135" s="293"/>
      <c r="E135" s="293"/>
      <c r="F135" s="293"/>
      <c r="G135" s="293"/>
      <c r="H135" s="293"/>
      <c r="J135" s="293"/>
      <c r="K135" s="293"/>
      <c r="L135" s="293"/>
      <c r="M135" s="293"/>
      <c r="O135" s="293"/>
      <c r="P135" s="293"/>
      <c r="Q135" s="293"/>
      <c r="R135" s="293"/>
      <c r="S135" s="293"/>
      <c r="T135" s="293"/>
      <c r="U135" s="293"/>
      <c r="V135" s="293"/>
      <c r="W135" s="293"/>
      <c r="X135" s="293"/>
      <c r="Y135" s="293"/>
      <c r="Z135" s="293"/>
      <c r="AA135" s="293"/>
      <c r="AB135" s="293"/>
      <c r="AC135" s="293"/>
      <c r="AE135" s="293"/>
      <c r="AF135" s="293"/>
      <c r="AG135" s="293"/>
      <c r="AH135" s="293"/>
      <c r="AI135" s="293"/>
      <c r="AJ135" s="293"/>
      <c r="AK135" s="293"/>
      <c r="AL135" s="293"/>
      <c r="AM135" s="293"/>
      <c r="AN135" s="293"/>
      <c r="AO135" s="293"/>
      <c r="AP135" s="293"/>
      <c r="AQ135" s="293"/>
      <c r="AR135" s="293"/>
      <c r="AS135" s="293"/>
      <c r="AT135" s="293"/>
      <c r="AU135" s="293"/>
      <c r="AV135" s="293"/>
    </row>
    <row r="136">
      <c r="B136" s="293"/>
      <c r="C136" s="293"/>
      <c r="D136" s="293"/>
      <c r="E136" s="293"/>
      <c r="F136" s="293"/>
      <c r="G136" s="293"/>
      <c r="H136" s="293"/>
      <c r="J136" s="293"/>
      <c r="K136" s="293"/>
      <c r="L136" s="293"/>
      <c r="M136" s="293"/>
      <c r="O136" s="293"/>
      <c r="P136" s="293"/>
      <c r="Q136" s="293"/>
      <c r="R136" s="293"/>
      <c r="S136" s="293"/>
      <c r="T136" s="293"/>
      <c r="U136" s="293"/>
      <c r="V136" s="293"/>
      <c r="W136" s="293"/>
      <c r="X136" s="293"/>
      <c r="Y136" s="293"/>
      <c r="Z136" s="293"/>
      <c r="AA136" s="293"/>
      <c r="AB136" s="293"/>
      <c r="AC136" s="293"/>
      <c r="AE136" s="293"/>
      <c r="AF136" s="293"/>
      <c r="AG136" s="293"/>
      <c r="AH136" s="293"/>
      <c r="AI136" s="293"/>
      <c r="AJ136" s="293"/>
      <c r="AK136" s="293"/>
      <c r="AL136" s="293"/>
      <c r="AM136" s="293"/>
      <c r="AN136" s="293"/>
      <c r="AO136" s="293"/>
      <c r="AP136" s="293"/>
      <c r="AQ136" s="293"/>
      <c r="AR136" s="293"/>
      <c r="AS136" s="293"/>
      <c r="AT136" s="293"/>
      <c r="AU136" s="293"/>
      <c r="AV136" s="293"/>
    </row>
    <row r="137">
      <c r="B137" s="293"/>
      <c r="C137" s="293"/>
      <c r="D137" s="293"/>
      <c r="E137" s="293"/>
      <c r="F137" s="293"/>
      <c r="G137" s="293"/>
      <c r="H137" s="293"/>
      <c r="J137" s="293"/>
      <c r="K137" s="293"/>
      <c r="L137" s="293"/>
      <c r="M137" s="293"/>
      <c r="O137" s="293"/>
      <c r="P137" s="293"/>
      <c r="Q137" s="293"/>
      <c r="R137" s="293"/>
      <c r="S137" s="293"/>
      <c r="T137" s="293"/>
      <c r="U137" s="293"/>
      <c r="V137" s="293"/>
      <c r="W137" s="293"/>
      <c r="X137" s="293"/>
      <c r="Y137" s="293"/>
      <c r="Z137" s="293"/>
      <c r="AA137" s="293"/>
      <c r="AB137" s="293"/>
      <c r="AC137" s="293"/>
      <c r="AE137" s="293"/>
      <c r="AF137" s="293"/>
      <c r="AG137" s="293"/>
      <c r="AH137" s="293"/>
      <c r="AI137" s="293"/>
      <c r="AJ137" s="293"/>
      <c r="AK137" s="293"/>
      <c r="AL137" s="293"/>
      <c r="AM137" s="293"/>
      <c r="AN137" s="293"/>
      <c r="AO137" s="293"/>
      <c r="AP137" s="293"/>
      <c r="AQ137" s="293"/>
      <c r="AR137" s="293"/>
      <c r="AS137" s="293"/>
      <c r="AT137" s="293"/>
      <c r="AU137" s="293"/>
      <c r="AV137" s="293"/>
    </row>
    <row r="138">
      <c r="B138" s="293"/>
      <c r="C138" s="293"/>
      <c r="D138" s="293"/>
      <c r="E138" s="293"/>
      <c r="F138" s="293"/>
      <c r="G138" s="293"/>
      <c r="H138" s="293"/>
      <c r="J138" s="293"/>
      <c r="K138" s="293"/>
      <c r="L138" s="293"/>
      <c r="M138" s="293"/>
      <c r="O138" s="293"/>
      <c r="P138" s="293"/>
      <c r="Q138" s="293"/>
      <c r="R138" s="293"/>
      <c r="S138" s="293"/>
      <c r="T138" s="293"/>
      <c r="U138" s="293"/>
      <c r="V138" s="293"/>
      <c r="W138" s="293"/>
      <c r="X138" s="293"/>
      <c r="Y138" s="293"/>
      <c r="Z138" s="293"/>
      <c r="AA138" s="293"/>
      <c r="AB138" s="293"/>
      <c r="AC138" s="293"/>
      <c r="AE138" s="293"/>
      <c r="AF138" s="293"/>
      <c r="AG138" s="293"/>
      <c r="AH138" s="293"/>
      <c r="AI138" s="293"/>
      <c r="AJ138" s="293"/>
      <c r="AK138" s="293"/>
      <c r="AL138" s="293"/>
      <c r="AM138" s="293"/>
      <c r="AN138" s="293"/>
      <c r="AO138" s="293"/>
      <c r="AP138" s="293"/>
      <c r="AQ138" s="293"/>
      <c r="AR138" s="293"/>
      <c r="AS138" s="293"/>
      <c r="AT138" s="293"/>
      <c r="AU138" s="293"/>
      <c r="AV138" s="293"/>
    </row>
    <row r="139">
      <c r="B139" s="293"/>
      <c r="C139" s="293"/>
      <c r="D139" s="293"/>
      <c r="E139" s="293"/>
      <c r="F139" s="293"/>
      <c r="G139" s="293"/>
      <c r="H139" s="293"/>
      <c r="J139" s="293"/>
      <c r="K139" s="293"/>
      <c r="L139" s="293"/>
      <c r="M139" s="293"/>
      <c r="O139" s="293"/>
      <c r="P139" s="293"/>
      <c r="Q139" s="293"/>
      <c r="R139" s="293"/>
      <c r="S139" s="293"/>
      <c r="T139" s="293"/>
      <c r="U139" s="293"/>
      <c r="V139" s="293"/>
      <c r="W139" s="293"/>
      <c r="X139" s="293"/>
      <c r="Y139" s="293"/>
      <c r="Z139" s="293"/>
      <c r="AA139" s="293"/>
      <c r="AB139" s="293"/>
      <c r="AC139" s="293"/>
      <c r="AE139" s="293"/>
      <c r="AF139" s="293"/>
      <c r="AG139" s="293"/>
      <c r="AH139" s="293"/>
      <c r="AI139" s="293"/>
      <c r="AJ139" s="293"/>
      <c r="AK139" s="293"/>
      <c r="AL139" s="293"/>
      <c r="AM139" s="293"/>
      <c r="AN139" s="293"/>
      <c r="AO139" s="293"/>
      <c r="AP139" s="293"/>
      <c r="AQ139" s="293"/>
      <c r="AR139" s="293"/>
      <c r="AS139" s="293"/>
      <c r="AT139" s="293"/>
      <c r="AU139" s="293"/>
      <c r="AV139" s="293"/>
    </row>
    <row r="140">
      <c r="B140" s="293"/>
      <c r="C140" s="293"/>
      <c r="D140" s="293"/>
      <c r="E140" s="293"/>
      <c r="F140" s="293"/>
      <c r="G140" s="293"/>
      <c r="H140" s="293"/>
      <c r="J140" s="293"/>
      <c r="K140" s="293"/>
      <c r="L140" s="293"/>
      <c r="M140" s="293"/>
      <c r="O140" s="293"/>
      <c r="P140" s="293"/>
      <c r="Q140" s="293"/>
      <c r="R140" s="293"/>
      <c r="S140" s="293"/>
      <c r="T140" s="293"/>
      <c r="U140" s="293"/>
      <c r="V140" s="293"/>
      <c r="W140" s="293"/>
      <c r="X140" s="293"/>
      <c r="Y140" s="293"/>
      <c r="Z140" s="293"/>
      <c r="AA140" s="293"/>
      <c r="AB140" s="293"/>
      <c r="AC140" s="293"/>
      <c r="AE140" s="293"/>
      <c r="AF140" s="293"/>
      <c r="AG140" s="293"/>
      <c r="AH140" s="293"/>
      <c r="AI140" s="293"/>
      <c r="AJ140" s="293"/>
      <c r="AK140" s="293"/>
      <c r="AL140" s="293"/>
      <c r="AM140" s="293"/>
      <c r="AN140" s="293"/>
      <c r="AO140" s="293"/>
      <c r="AP140" s="293"/>
      <c r="AQ140" s="293"/>
      <c r="AR140" s="293"/>
      <c r="AS140" s="293"/>
      <c r="AT140" s="293"/>
      <c r="AU140" s="293"/>
      <c r="AV140" s="293"/>
    </row>
    <row r="141">
      <c r="B141" s="293"/>
      <c r="C141" s="293"/>
      <c r="D141" s="293"/>
      <c r="E141" s="293"/>
      <c r="F141" s="293"/>
      <c r="G141" s="293"/>
      <c r="H141" s="293"/>
      <c r="J141" s="293"/>
      <c r="K141" s="293"/>
      <c r="L141" s="293"/>
      <c r="M141" s="293"/>
      <c r="O141" s="293"/>
      <c r="P141" s="293"/>
      <c r="Q141" s="293"/>
      <c r="R141" s="293"/>
      <c r="S141" s="293"/>
      <c r="T141" s="293"/>
      <c r="U141" s="293"/>
      <c r="V141" s="293"/>
      <c r="W141" s="293"/>
      <c r="X141" s="293"/>
      <c r="Y141" s="293"/>
      <c r="Z141" s="293"/>
      <c r="AA141" s="293"/>
      <c r="AB141" s="293"/>
      <c r="AC141" s="293"/>
      <c r="AE141" s="293"/>
      <c r="AF141" s="293"/>
      <c r="AG141" s="293"/>
      <c r="AH141" s="293"/>
      <c r="AI141" s="293"/>
      <c r="AJ141" s="293"/>
      <c r="AK141" s="293"/>
      <c r="AL141" s="293"/>
      <c r="AM141" s="293"/>
      <c r="AN141" s="293"/>
      <c r="AO141" s="293"/>
      <c r="AP141" s="293"/>
      <c r="AQ141" s="293"/>
      <c r="AR141" s="293"/>
      <c r="AS141" s="293"/>
      <c r="AT141" s="293"/>
      <c r="AU141" s="293"/>
      <c r="AV141" s="293"/>
    </row>
    <row r="142">
      <c r="B142" s="293"/>
      <c r="C142" s="293"/>
      <c r="D142" s="293"/>
      <c r="E142" s="293"/>
      <c r="F142" s="293"/>
      <c r="G142" s="293"/>
      <c r="H142" s="293"/>
      <c r="J142" s="293"/>
      <c r="K142" s="293"/>
      <c r="L142" s="293"/>
      <c r="M142" s="293"/>
      <c r="O142" s="293"/>
      <c r="P142" s="293"/>
      <c r="Q142" s="293"/>
      <c r="R142" s="293"/>
      <c r="S142" s="293"/>
      <c r="T142" s="293"/>
      <c r="U142" s="293"/>
      <c r="V142" s="293"/>
      <c r="W142" s="293"/>
      <c r="X142" s="293"/>
      <c r="Y142" s="293"/>
      <c r="Z142" s="293"/>
      <c r="AA142" s="293"/>
      <c r="AB142" s="293"/>
      <c r="AC142" s="293"/>
      <c r="AE142" s="293"/>
      <c r="AF142" s="293"/>
      <c r="AG142" s="293"/>
      <c r="AH142" s="293"/>
      <c r="AI142" s="293"/>
      <c r="AJ142" s="293"/>
      <c r="AK142" s="293"/>
      <c r="AL142" s="293"/>
      <c r="AM142" s="293"/>
      <c r="AN142" s="293"/>
      <c r="AO142" s="293"/>
      <c r="AP142" s="293"/>
      <c r="AQ142" s="293"/>
      <c r="AR142" s="293"/>
      <c r="AS142" s="293"/>
      <c r="AT142" s="293"/>
      <c r="AU142" s="293"/>
      <c r="AV142" s="293"/>
    </row>
    <row r="143">
      <c r="B143" s="293"/>
      <c r="C143" s="293"/>
      <c r="D143" s="293"/>
      <c r="E143" s="293"/>
      <c r="F143" s="293"/>
      <c r="G143" s="293"/>
      <c r="H143" s="293"/>
      <c r="J143" s="293"/>
      <c r="K143" s="293"/>
      <c r="L143" s="293"/>
      <c r="M143" s="293"/>
      <c r="O143" s="293"/>
      <c r="P143" s="293"/>
      <c r="Q143" s="293"/>
      <c r="R143" s="293"/>
      <c r="S143" s="293"/>
      <c r="T143" s="293"/>
      <c r="U143" s="293"/>
      <c r="V143" s="293"/>
      <c r="W143" s="293"/>
      <c r="X143" s="293"/>
      <c r="Y143" s="293"/>
      <c r="Z143" s="293"/>
      <c r="AA143" s="293"/>
      <c r="AB143" s="293"/>
      <c r="AC143" s="293"/>
      <c r="AE143" s="293"/>
      <c r="AF143" s="293"/>
      <c r="AG143" s="293"/>
      <c r="AH143" s="293"/>
      <c r="AI143" s="293"/>
      <c r="AJ143" s="293"/>
      <c r="AK143" s="293"/>
      <c r="AL143" s="293"/>
      <c r="AM143" s="293"/>
      <c r="AN143" s="293"/>
      <c r="AO143" s="293"/>
      <c r="AP143" s="293"/>
      <c r="AQ143" s="293"/>
      <c r="AR143" s="293"/>
      <c r="AS143" s="293"/>
      <c r="AT143" s="293"/>
      <c r="AU143" s="293"/>
      <c r="AV143" s="293"/>
    </row>
    <row r="144">
      <c r="B144" s="293"/>
      <c r="C144" s="293"/>
      <c r="D144" s="293"/>
      <c r="E144" s="293"/>
      <c r="F144" s="293"/>
      <c r="G144" s="293"/>
      <c r="H144" s="293"/>
      <c r="J144" s="293"/>
      <c r="K144" s="293"/>
      <c r="L144" s="293"/>
      <c r="M144" s="293"/>
      <c r="O144" s="293"/>
      <c r="P144" s="293"/>
      <c r="Q144" s="293"/>
      <c r="R144" s="293"/>
      <c r="S144" s="293"/>
      <c r="T144" s="293"/>
      <c r="U144" s="293"/>
      <c r="V144" s="293"/>
      <c r="W144" s="293"/>
      <c r="X144" s="293"/>
      <c r="Y144" s="293"/>
      <c r="Z144" s="293"/>
      <c r="AA144" s="293"/>
      <c r="AB144" s="293"/>
      <c r="AC144" s="293"/>
      <c r="AE144" s="293"/>
      <c r="AF144" s="293"/>
      <c r="AG144" s="293"/>
      <c r="AH144" s="293"/>
      <c r="AI144" s="293"/>
      <c r="AJ144" s="293"/>
      <c r="AK144" s="293"/>
      <c r="AL144" s="293"/>
      <c r="AM144" s="293"/>
      <c r="AN144" s="293"/>
      <c r="AO144" s="293"/>
      <c r="AP144" s="293"/>
      <c r="AQ144" s="293"/>
      <c r="AR144" s="293"/>
      <c r="AS144" s="293"/>
      <c r="AT144" s="293"/>
      <c r="AU144" s="293"/>
      <c r="AV144" s="293"/>
    </row>
    <row r="145">
      <c r="B145" s="293"/>
      <c r="C145" s="293"/>
      <c r="D145" s="293"/>
      <c r="E145" s="293"/>
      <c r="F145" s="293"/>
      <c r="G145" s="293"/>
      <c r="H145" s="293"/>
      <c r="J145" s="293"/>
      <c r="K145" s="293"/>
      <c r="L145" s="293"/>
      <c r="M145" s="293"/>
      <c r="O145" s="293"/>
      <c r="P145" s="293"/>
      <c r="Q145" s="293"/>
      <c r="R145" s="293"/>
      <c r="S145" s="293"/>
      <c r="T145" s="293"/>
      <c r="U145" s="293"/>
      <c r="V145" s="293"/>
      <c r="W145" s="293"/>
      <c r="X145" s="293"/>
      <c r="Y145" s="293"/>
      <c r="Z145" s="293"/>
      <c r="AA145" s="293"/>
      <c r="AB145" s="293"/>
      <c r="AC145" s="293"/>
      <c r="AE145" s="293"/>
      <c r="AF145" s="293"/>
      <c r="AG145" s="293"/>
      <c r="AH145" s="293"/>
      <c r="AI145" s="293"/>
      <c r="AJ145" s="293"/>
      <c r="AK145" s="293"/>
      <c r="AL145" s="293"/>
      <c r="AM145" s="293"/>
      <c r="AN145" s="293"/>
      <c r="AO145" s="293"/>
      <c r="AP145" s="293"/>
      <c r="AQ145" s="293"/>
      <c r="AR145" s="293"/>
      <c r="AS145" s="293"/>
      <c r="AT145" s="293"/>
      <c r="AU145" s="293"/>
      <c r="AV145" s="293"/>
    </row>
    <row r="146">
      <c r="B146" s="293"/>
      <c r="C146" s="293"/>
      <c r="D146" s="293"/>
      <c r="E146" s="293"/>
      <c r="F146" s="293"/>
      <c r="G146" s="293"/>
      <c r="H146" s="293"/>
      <c r="J146" s="293"/>
      <c r="K146" s="293"/>
      <c r="L146" s="293"/>
      <c r="M146" s="293"/>
      <c r="O146" s="293"/>
      <c r="P146" s="293"/>
      <c r="Q146" s="293"/>
      <c r="R146" s="293"/>
      <c r="S146" s="293"/>
      <c r="T146" s="293"/>
      <c r="U146" s="293"/>
      <c r="V146" s="293"/>
      <c r="W146" s="293"/>
      <c r="X146" s="293"/>
      <c r="Y146" s="293"/>
      <c r="Z146" s="293"/>
      <c r="AA146" s="293"/>
      <c r="AB146" s="293"/>
      <c r="AC146" s="293"/>
      <c r="AE146" s="293"/>
      <c r="AF146" s="293"/>
      <c r="AG146" s="293"/>
      <c r="AH146" s="293"/>
      <c r="AI146" s="293"/>
      <c r="AJ146" s="293"/>
      <c r="AK146" s="293"/>
      <c r="AL146" s="293"/>
      <c r="AM146" s="293"/>
      <c r="AN146" s="293"/>
      <c r="AO146" s="293"/>
      <c r="AP146" s="293"/>
      <c r="AQ146" s="293"/>
      <c r="AR146" s="293"/>
      <c r="AS146" s="293"/>
      <c r="AT146" s="293"/>
      <c r="AU146" s="293"/>
      <c r="AV146" s="293"/>
    </row>
    <row r="147">
      <c r="B147" s="293"/>
      <c r="C147" s="293"/>
      <c r="D147" s="293"/>
      <c r="E147" s="293"/>
      <c r="F147" s="293"/>
      <c r="G147" s="293"/>
      <c r="H147" s="293"/>
      <c r="J147" s="293"/>
      <c r="K147" s="293"/>
      <c r="L147" s="293"/>
      <c r="M147" s="293"/>
      <c r="O147" s="293"/>
      <c r="P147" s="293"/>
      <c r="Q147" s="293"/>
      <c r="R147" s="293"/>
      <c r="S147" s="293"/>
      <c r="T147" s="293"/>
      <c r="U147" s="293"/>
      <c r="V147" s="293"/>
      <c r="W147" s="293"/>
      <c r="X147" s="293"/>
      <c r="Y147" s="293"/>
      <c r="Z147" s="293"/>
      <c r="AA147" s="293"/>
      <c r="AB147" s="293"/>
      <c r="AC147" s="293"/>
      <c r="AE147" s="293"/>
      <c r="AF147" s="293"/>
      <c r="AG147" s="293"/>
      <c r="AH147" s="293"/>
      <c r="AI147" s="293"/>
      <c r="AJ147" s="293"/>
      <c r="AK147" s="293"/>
      <c r="AL147" s="293"/>
      <c r="AM147" s="293"/>
      <c r="AN147" s="293"/>
      <c r="AO147" s="293"/>
      <c r="AP147" s="293"/>
      <c r="AQ147" s="293"/>
      <c r="AR147" s="293"/>
      <c r="AS147" s="293"/>
      <c r="AT147" s="293"/>
      <c r="AU147" s="293"/>
      <c r="AV147" s="293"/>
    </row>
    <row r="148">
      <c r="B148" s="293"/>
      <c r="C148" s="293"/>
      <c r="D148" s="293"/>
      <c r="E148" s="293"/>
      <c r="F148" s="293"/>
      <c r="G148" s="293"/>
      <c r="H148" s="293"/>
      <c r="J148" s="293"/>
      <c r="K148" s="293"/>
      <c r="L148" s="293"/>
      <c r="M148" s="293"/>
      <c r="O148" s="293"/>
      <c r="P148" s="293"/>
      <c r="Q148" s="293"/>
      <c r="R148" s="293"/>
      <c r="S148" s="293"/>
      <c r="T148" s="293"/>
      <c r="U148" s="293"/>
      <c r="V148" s="293"/>
      <c r="W148" s="293"/>
      <c r="X148" s="293"/>
      <c r="Y148" s="293"/>
      <c r="Z148" s="293"/>
      <c r="AA148" s="293"/>
      <c r="AB148" s="293"/>
      <c r="AC148" s="293"/>
      <c r="AE148" s="293"/>
      <c r="AF148" s="293"/>
      <c r="AG148" s="293"/>
      <c r="AH148" s="293"/>
      <c r="AI148" s="293"/>
      <c r="AJ148" s="293"/>
      <c r="AK148" s="293"/>
      <c r="AL148" s="293"/>
      <c r="AM148" s="293"/>
      <c r="AN148" s="293"/>
      <c r="AO148" s="293"/>
      <c r="AP148" s="293"/>
      <c r="AQ148" s="293"/>
      <c r="AR148" s="293"/>
      <c r="AS148" s="293"/>
      <c r="AT148" s="293"/>
      <c r="AU148" s="293"/>
      <c r="AV148" s="293"/>
    </row>
    <row r="149">
      <c r="B149" s="293"/>
      <c r="C149" s="293"/>
      <c r="D149" s="293"/>
      <c r="E149" s="293"/>
      <c r="F149" s="293"/>
      <c r="G149" s="293"/>
      <c r="H149" s="293"/>
      <c r="J149" s="293"/>
      <c r="K149" s="293"/>
      <c r="L149" s="293"/>
      <c r="M149" s="293"/>
      <c r="O149" s="293"/>
      <c r="P149" s="293"/>
      <c r="Q149" s="293"/>
      <c r="R149" s="293"/>
      <c r="S149" s="293"/>
      <c r="T149" s="293"/>
      <c r="U149" s="293"/>
      <c r="V149" s="293"/>
      <c r="W149" s="293"/>
      <c r="X149" s="293"/>
      <c r="Y149" s="293"/>
      <c r="Z149" s="293"/>
      <c r="AA149" s="293"/>
      <c r="AB149" s="293"/>
      <c r="AC149" s="293"/>
      <c r="AE149" s="293"/>
      <c r="AF149" s="293"/>
      <c r="AG149" s="293"/>
      <c r="AH149" s="293"/>
      <c r="AI149" s="293"/>
      <c r="AJ149" s="293"/>
      <c r="AK149" s="293"/>
      <c r="AL149" s="293"/>
      <c r="AM149" s="293"/>
      <c r="AN149" s="293"/>
      <c r="AO149" s="293"/>
      <c r="AP149" s="293"/>
      <c r="AQ149" s="293"/>
      <c r="AR149" s="293"/>
      <c r="AS149" s="293"/>
      <c r="AT149" s="293"/>
      <c r="AU149" s="293"/>
      <c r="AV149" s="293"/>
    </row>
    <row r="150">
      <c r="B150" s="293"/>
      <c r="C150" s="293"/>
      <c r="D150" s="293"/>
      <c r="E150" s="293"/>
      <c r="F150" s="293"/>
      <c r="G150" s="293"/>
      <c r="H150" s="293"/>
      <c r="J150" s="293"/>
      <c r="K150" s="293"/>
      <c r="L150" s="293"/>
      <c r="M150" s="293"/>
      <c r="O150" s="293"/>
      <c r="P150" s="293"/>
      <c r="Q150" s="293"/>
      <c r="R150" s="293"/>
      <c r="S150" s="293"/>
      <c r="T150" s="293"/>
      <c r="U150" s="293"/>
      <c r="V150" s="293"/>
      <c r="W150" s="293"/>
      <c r="X150" s="293"/>
      <c r="Y150" s="293"/>
      <c r="Z150" s="293"/>
      <c r="AA150" s="293"/>
      <c r="AB150" s="293"/>
      <c r="AC150" s="293"/>
      <c r="AE150" s="293"/>
      <c r="AF150" s="293"/>
      <c r="AG150" s="293"/>
      <c r="AH150" s="293"/>
      <c r="AI150" s="293"/>
      <c r="AJ150" s="293"/>
      <c r="AK150" s="293"/>
      <c r="AL150" s="293"/>
      <c r="AM150" s="293"/>
      <c r="AN150" s="293"/>
      <c r="AO150" s="293"/>
      <c r="AP150" s="293"/>
      <c r="AQ150" s="293"/>
      <c r="AR150" s="293"/>
      <c r="AS150" s="293"/>
      <c r="AT150" s="293"/>
      <c r="AU150" s="293"/>
      <c r="AV150" s="293"/>
    </row>
    <row r="151">
      <c r="B151" s="293"/>
      <c r="C151" s="293"/>
      <c r="D151" s="293"/>
      <c r="E151" s="293"/>
      <c r="F151" s="293"/>
      <c r="G151" s="293"/>
      <c r="H151" s="293"/>
      <c r="J151" s="293"/>
      <c r="K151" s="293"/>
      <c r="L151" s="293"/>
      <c r="M151" s="293"/>
      <c r="O151" s="293"/>
      <c r="P151" s="293"/>
      <c r="Q151" s="293"/>
      <c r="R151" s="293"/>
      <c r="S151" s="293"/>
      <c r="T151" s="293"/>
      <c r="U151" s="293"/>
      <c r="V151" s="293"/>
      <c r="W151" s="293"/>
      <c r="X151" s="293"/>
      <c r="Y151" s="293"/>
      <c r="Z151" s="293"/>
      <c r="AA151" s="293"/>
      <c r="AB151" s="293"/>
      <c r="AC151" s="293"/>
      <c r="AE151" s="293"/>
      <c r="AF151" s="293"/>
      <c r="AG151" s="293"/>
      <c r="AH151" s="293"/>
      <c r="AI151" s="293"/>
      <c r="AJ151" s="293"/>
      <c r="AK151" s="293"/>
      <c r="AL151" s="293"/>
      <c r="AM151" s="293"/>
      <c r="AN151" s="293"/>
      <c r="AO151" s="293"/>
      <c r="AP151" s="293"/>
      <c r="AQ151" s="293"/>
      <c r="AR151" s="293"/>
      <c r="AS151" s="293"/>
      <c r="AT151" s="293"/>
      <c r="AU151" s="293"/>
      <c r="AV151" s="293"/>
    </row>
    <row r="152">
      <c r="B152" s="293"/>
      <c r="C152" s="293"/>
      <c r="D152" s="293"/>
      <c r="E152" s="293"/>
      <c r="F152" s="293"/>
      <c r="G152" s="293"/>
      <c r="H152" s="293"/>
      <c r="J152" s="293"/>
      <c r="K152" s="293"/>
      <c r="L152" s="293"/>
      <c r="M152" s="293"/>
      <c r="O152" s="293"/>
      <c r="P152" s="293"/>
      <c r="Q152" s="293"/>
      <c r="R152" s="293"/>
      <c r="S152" s="293"/>
      <c r="T152" s="293"/>
      <c r="U152" s="293"/>
      <c r="V152" s="293"/>
      <c r="W152" s="293"/>
      <c r="X152" s="293"/>
      <c r="Y152" s="293"/>
      <c r="Z152" s="293"/>
      <c r="AA152" s="293"/>
      <c r="AB152" s="293"/>
      <c r="AC152" s="293"/>
      <c r="AE152" s="293"/>
      <c r="AF152" s="293"/>
      <c r="AG152" s="293"/>
      <c r="AH152" s="293"/>
      <c r="AI152" s="293"/>
      <c r="AJ152" s="293"/>
      <c r="AK152" s="293"/>
      <c r="AL152" s="293"/>
      <c r="AM152" s="293"/>
      <c r="AN152" s="293"/>
      <c r="AO152" s="293"/>
      <c r="AP152" s="293"/>
      <c r="AQ152" s="293"/>
      <c r="AR152" s="293"/>
      <c r="AS152" s="293"/>
      <c r="AT152" s="293"/>
      <c r="AU152" s="293"/>
      <c r="AV152" s="293"/>
    </row>
    <row r="153">
      <c r="B153" s="293"/>
      <c r="C153" s="293"/>
      <c r="D153" s="293"/>
      <c r="E153" s="293"/>
      <c r="F153" s="293"/>
      <c r="G153" s="293"/>
      <c r="H153" s="293"/>
      <c r="J153" s="293"/>
      <c r="K153" s="293"/>
      <c r="L153" s="293"/>
      <c r="M153" s="293"/>
      <c r="O153" s="293"/>
      <c r="P153" s="293"/>
      <c r="Q153" s="293"/>
      <c r="R153" s="293"/>
      <c r="S153" s="293"/>
      <c r="T153" s="293"/>
      <c r="U153" s="293"/>
      <c r="V153" s="293"/>
      <c r="W153" s="293"/>
      <c r="X153" s="293"/>
      <c r="Y153" s="293"/>
      <c r="Z153" s="293"/>
      <c r="AA153" s="293"/>
      <c r="AB153" s="293"/>
      <c r="AC153" s="293"/>
      <c r="AE153" s="293"/>
      <c r="AF153" s="293"/>
      <c r="AG153" s="293"/>
      <c r="AH153" s="293"/>
      <c r="AI153" s="293"/>
      <c r="AJ153" s="293"/>
      <c r="AK153" s="293"/>
      <c r="AL153" s="293"/>
      <c r="AM153" s="293"/>
      <c r="AN153" s="293"/>
      <c r="AO153" s="293"/>
      <c r="AP153" s="293"/>
      <c r="AQ153" s="293"/>
      <c r="AR153" s="293"/>
      <c r="AS153" s="293"/>
      <c r="AT153" s="293"/>
      <c r="AU153" s="293"/>
      <c r="AV153" s="293"/>
    </row>
    <row r="154">
      <c r="B154" s="293"/>
      <c r="C154" s="293"/>
      <c r="D154" s="293"/>
      <c r="E154" s="293"/>
      <c r="F154" s="293"/>
      <c r="G154" s="293"/>
      <c r="H154" s="293"/>
      <c r="J154" s="293"/>
      <c r="K154" s="293"/>
      <c r="L154" s="293"/>
      <c r="M154" s="293"/>
      <c r="O154" s="293"/>
      <c r="P154" s="293"/>
      <c r="Q154" s="293"/>
      <c r="R154" s="293"/>
      <c r="S154" s="293"/>
      <c r="T154" s="293"/>
      <c r="U154" s="293"/>
      <c r="V154" s="293"/>
      <c r="W154" s="293"/>
      <c r="X154" s="293"/>
      <c r="Y154" s="293"/>
      <c r="Z154" s="293"/>
      <c r="AA154" s="293"/>
      <c r="AB154" s="293"/>
      <c r="AC154" s="293"/>
      <c r="AE154" s="293"/>
      <c r="AF154" s="293"/>
      <c r="AG154" s="293"/>
      <c r="AH154" s="293"/>
      <c r="AI154" s="293"/>
      <c r="AJ154" s="293"/>
      <c r="AK154" s="293"/>
      <c r="AL154" s="293"/>
      <c r="AM154" s="293"/>
      <c r="AN154" s="293"/>
      <c r="AO154" s="293"/>
      <c r="AP154" s="293"/>
      <c r="AQ154" s="293"/>
      <c r="AR154" s="293"/>
      <c r="AS154" s="293"/>
      <c r="AT154" s="293"/>
      <c r="AU154" s="293"/>
      <c r="AV154" s="293"/>
    </row>
    <row r="155">
      <c r="B155" s="293"/>
      <c r="C155" s="293"/>
      <c r="D155" s="293"/>
      <c r="E155" s="293"/>
      <c r="F155" s="293"/>
      <c r="G155" s="293"/>
      <c r="H155" s="293"/>
      <c r="J155" s="293"/>
      <c r="K155" s="293"/>
      <c r="L155" s="293"/>
      <c r="M155" s="293"/>
      <c r="O155" s="293"/>
      <c r="P155" s="293"/>
      <c r="Q155" s="293"/>
      <c r="R155" s="293"/>
      <c r="S155" s="293"/>
      <c r="T155" s="293"/>
      <c r="U155" s="293"/>
      <c r="V155" s="293"/>
      <c r="W155" s="293"/>
      <c r="X155" s="293"/>
      <c r="Y155" s="293"/>
      <c r="Z155" s="293"/>
      <c r="AA155" s="293"/>
      <c r="AB155" s="293"/>
      <c r="AC155" s="293"/>
      <c r="AE155" s="293"/>
      <c r="AF155" s="293"/>
      <c r="AG155" s="293"/>
      <c r="AH155" s="293"/>
      <c r="AI155" s="293"/>
      <c r="AJ155" s="293"/>
      <c r="AK155" s="293"/>
      <c r="AL155" s="293"/>
      <c r="AM155" s="293"/>
      <c r="AN155" s="293"/>
      <c r="AO155" s="293"/>
      <c r="AP155" s="293"/>
      <c r="AQ155" s="293"/>
      <c r="AR155" s="293"/>
      <c r="AS155" s="293"/>
      <c r="AT155" s="293"/>
      <c r="AU155" s="293"/>
      <c r="AV155" s="293"/>
    </row>
    <row r="156">
      <c r="B156" s="293"/>
      <c r="C156" s="293"/>
      <c r="D156" s="293"/>
      <c r="E156" s="293"/>
      <c r="F156" s="293"/>
      <c r="G156" s="293"/>
      <c r="H156" s="293"/>
      <c r="J156" s="293"/>
      <c r="K156" s="293"/>
      <c r="L156" s="293"/>
      <c r="M156" s="293"/>
      <c r="O156" s="293"/>
      <c r="P156" s="293"/>
      <c r="Q156" s="293"/>
      <c r="R156" s="293"/>
      <c r="S156" s="293"/>
      <c r="T156" s="293"/>
      <c r="U156" s="293"/>
      <c r="V156" s="293"/>
      <c r="W156" s="293"/>
      <c r="X156" s="293"/>
      <c r="Y156" s="293"/>
      <c r="Z156" s="293"/>
      <c r="AA156" s="293"/>
      <c r="AB156" s="293"/>
      <c r="AC156" s="293"/>
      <c r="AE156" s="293"/>
      <c r="AF156" s="293"/>
      <c r="AG156" s="293"/>
      <c r="AH156" s="293"/>
      <c r="AI156" s="293"/>
      <c r="AJ156" s="293"/>
      <c r="AK156" s="293"/>
      <c r="AL156" s="293"/>
      <c r="AM156" s="293"/>
      <c r="AN156" s="293"/>
      <c r="AO156" s="293"/>
      <c r="AP156" s="293"/>
      <c r="AQ156" s="293"/>
      <c r="AR156" s="293"/>
      <c r="AS156" s="293"/>
      <c r="AT156" s="293"/>
      <c r="AU156" s="293"/>
      <c r="AV156" s="293"/>
    </row>
    <row r="157">
      <c r="B157" s="293"/>
      <c r="C157" s="293"/>
      <c r="D157" s="293"/>
      <c r="E157" s="293"/>
      <c r="F157" s="293"/>
      <c r="G157" s="293"/>
      <c r="H157" s="293"/>
      <c r="J157" s="293"/>
      <c r="K157" s="293"/>
      <c r="L157" s="293"/>
      <c r="M157" s="293"/>
      <c r="O157" s="293"/>
      <c r="P157" s="293"/>
      <c r="Q157" s="293"/>
      <c r="R157" s="293"/>
      <c r="S157" s="293"/>
      <c r="T157" s="293"/>
      <c r="U157" s="293"/>
      <c r="V157" s="293"/>
      <c r="W157" s="293"/>
      <c r="X157" s="293"/>
      <c r="Y157" s="293"/>
      <c r="Z157" s="293"/>
      <c r="AA157" s="293"/>
      <c r="AB157" s="293"/>
      <c r="AC157" s="293"/>
      <c r="AE157" s="293"/>
      <c r="AF157" s="293"/>
      <c r="AG157" s="293"/>
      <c r="AH157" s="293"/>
      <c r="AI157" s="293"/>
      <c r="AJ157" s="293"/>
      <c r="AK157" s="293"/>
      <c r="AL157" s="293"/>
      <c r="AM157" s="293"/>
      <c r="AN157" s="293"/>
      <c r="AO157" s="293"/>
      <c r="AP157" s="293"/>
      <c r="AQ157" s="293"/>
      <c r="AR157" s="293"/>
      <c r="AS157" s="293"/>
      <c r="AT157" s="293"/>
      <c r="AU157" s="293"/>
      <c r="AV157" s="293"/>
    </row>
    <row r="158">
      <c r="B158" s="293"/>
      <c r="C158" s="293"/>
      <c r="D158" s="293"/>
      <c r="E158" s="293"/>
      <c r="F158" s="293"/>
      <c r="G158" s="293"/>
      <c r="H158" s="293"/>
      <c r="J158" s="293"/>
      <c r="K158" s="293"/>
      <c r="L158" s="293"/>
      <c r="M158" s="293"/>
      <c r="O158" s="293"/>
      <c r="P158" s="293"/>
      <c r="Q158" s="293"/>
      <c r="R158" s="293"/>
      <c r="S158" s="293"/>
      <c r="T158" s="293"/>
      <c r="U158" s="293"/>
      <c r="V158" s="293"/>
      <c r="W158" s="293"/>
      <c r="X158" s="293"/>
      <c r="Y158" s="293"/>
      <c r="Z158" s="293"/>
      <c r="AA158" s="293"/>
      <c r="AB158" s="293"/>
      <c r="AC158" s="293"/>
      <c r="AE158" s="293"/>
      <c r="AF158" s="293"/>
      <c r="AG158" s="293"/>
      <c r="AH158" s="293"/>
      <c r="AI158" s="293"/>
      <c r="AJ158" s="293"/>
      <c r="AK158" s="293"/>
      <c r="AL158" s="293"/>
      <c r="AM158" s="293"/>
      <c r="AN158" s="293"/>
      <c r="AO158" s="293"/>
      <c r="AP158" s="293"/>
      <c r="AQ158" s="293"/>
      <c r="AR158" s="293"/>
      <c r="AS158" s="293"/>
      <c r="AT158" s="293"/>
      <c r="AU158" s="293"/>
      <c r="AV158" s="293"/>
    </row>
    <row r="159">
      <c r="B159" s="293"/>
      <c r="C159" s="293"/>
      <c r="D159" s="293"/>
      <c r="E159" s="293"/>
      <c r="F159" s="293"/>
      <c r="G159" s="293"/>
      <c r="H159" s="293"/>
      <c r="J159" s="293"/>
      <c r="K159" s="293"/>
      <c r="L159" s="293"/>
      <c r="M159" s="293"/>
      <c r="O159" s="293"/>
      <c r="P159" s="293"/>
      <c r="Q159" s="293"/>
      <c r="R159" s="293"/>
      <c r="S159" s="293"/>
      <c r="T159" s="293"/>
      <c r="U159" s="293"/>
      <c r="V159" s="293"/>
      <c r="W159" s="293"/>
      <c r="X159" s="293"/>
      <c r="Y159" s="293"/>
      <c r="Z159" s="293"/>
      <c r="AA159" s="293"/>
      <c r="AB159" s="293"/>
      <c r="AC159" s="293"/>
      <c r="AE159" s="293"/>
      <c r="AF159" s="293"/>
      <c r="AG159" s="293"/>
      <c r="AH159" s="293"/>
      <c r="AI159" s="293"/>
      <c r="AJ159" s="293"/>
      <c r="AK159" s="293"/>
      <c r="AL159" s="293"/>
      <c r="AM159" s="293"/>
      <c r="AN159" s="293"/>
      <c r="AO159" s="293"/>
      <c r="AP159" s="293"/>
      <c r="AQ159" s="293"/>
      <c r="AR159" s="293"/>
      <c r="AS159" s="293"/>
      <c r="AT159" s="293"/>
      <c r="AU159" s="293"/>
      <c r="AV159" s="293"/>
    </row>
    <row r="160">
      <c r="B160" s="293"/>
      <c r="C160" s="293"/>
      <c r="D160" s="293"/>
      <c r="E160" s="293"/>
      <c r="F160" s="293"/>
      <c r="G160" s="293"/>
      <c r="H160" s="293"/>
      <c r="J160" s="293"/>
      <c r="K160" s="293"/>
      <c r="L160" s="293"/>
      <c r="M160" s="293"/>
      <c r="O160" s="293"/>
      <c r="P160" s="293"/>
      <c r="Q160" s="293"/>
      <c r="R160" s="293"/>
      <c r="S160" s="293"/>
      <c r="T160" s="293"/>
      <c r="U160" s="293"/>
      <c r="V160" s="293"/>
      <c r="W160" s="293"/>
      <c r="X160" s="293"/>
      <c r="Y160" s="293"/>
      <c r="Z160" s="293"/>
      <c r="AA160" s="293"/>
      <c r="AB160" s="293"/>
      <c r="AC160" s="293"/>
      <c r="AE160" s="293"/>
      <c r="AF160" s="293"/>
      <c r="AG160" s="293"/>
      <c r="AH160" s="293"/>
      <c r="AI160" s="293"/>
      <c r="AJ160" s="293"/>
      <c r="AK160" s="293"/>
      <c r="AL160" s="293"/>
      <c r="AM160" s="293"/>
      <c r="AN160" s="293"/>
      <c r="AO160" s="293"/>
      <c r="AP160" s="293"/>
      <c r="AQ160" s="293"/>
      <c r="AR160" s="293"/>
      <c r="AS160" s="293"/>
      <c r="AT160" s="293"/>
      <c r="AU160" s="293"/>
      <c r="AV160" s="293"/>
    </row>
    <row r="161">
      <c r="B161" s="293"/>
      <c r="C161" s="293"/>
      <c r="D161" s="293"/>
      <c r="E161" s="293"/>
      <c r="F161" s="293"/>
      <c r="G161" s="293"/>
      <c r="H161" s="293"/>
      <c r="J161" s="293"/>
      <c r="K161" s="293"/>
      <c r="L161" s="293"/>
      <c r="M161" s="293"/>
      <c r="O161" s="293"/>
      <c r="P161" s="293"/>
      <c r="Q161" s="293"/>
      <c r="R161" s="293"/>
      <c r="S161" s="293"/>
      <c r="T161" s="293"/>
      <c r="U161" s="293"/>
      <c r="V161" s="293"/>
      <c r="W161" s="293"/>
      <c r="X161" s="293"/>
      <c r="Y161" s="293"/>
      <c r="Z161" s="293"/>
      <c r="AA161" s="293"/>
      <c r="AB161" s="293"/>
      <c r="AC161" s="293"/>
      <c r="AE161" s="293"/>
      <c r="AF161" s="293"/>
      <c r="AG161" s="293"/>
      <c r="AH161" s="293"/>
      <c r="AI161" s="293"/>
      <c r="AJ161" s="293"/>
      <c r="AK161" s="293"/>
      <c r="AL161" s="293"/>
      <c r="AM161" s="293"/>
      <c r="AN161" s="293"/>
      <c r="AO161" s="293"/>
      <c r="AP161" s="293"/>
      <c r="AQ161" s="293"/>
      <c r="AR161" s="293"/>
      <c r="AS161" s="293"/>
      <c r="AT161" s="293"/>
      <c r="AU161" s="293"/>
      <c r="AV161" s="293"/>
    </row>
    <row r="162">
      <c r="B162" s="293"/>
      <c r="C162" s="293"/>
      <c r="D162" s="293"/>
      <c r="E162" s="293"/>
      <c r="F162" s="293"/>
      <c r="G162" s="293"/>
      <c r="H162" s="293"/>
      <c r="J162" s="293"/>
      <c r="K162" s="293"/>
      <c r="L162" s="293"/>
      <c r="M162" s="293"/>
      <c r="O162" s="293"/>
      <c r="P162" s="293"/>
      <c r="Q162" s="293"/>
      <c r="R162" s="293"/>
      <c r="S162" s="293"/>
      <c r="T162" s="293"/>
      <c r="U162" s="293"/>
      <c r="V162" s="293"/>
      <c r="W162" s="293"/>
      <c r="X162" s="293"/>
      <c r="Y162" s="293"/>
      <c r="Z162" s="293"/>
      <c r="AA162" s="293"/>
      <c r="AB162" s="293"/>
      <c r="AC162" s="293"/>
      <c r="AE162" s="293"/>
      <c r="AF162" s="293"/>
      <c r="AG162" s="293"/>
      <c r="AH162" s="293"/>
      <c r="AI162" s="293"/>
      <c r="AJ162" s="293"/>
      <c r="AK162" s="293"/>
      <c r="AL162" s="293"/>
      <c r="AM162" s="293"/>
      <c r="AN162" s="293"/>
      <c r="AO162" s="293"/>
      <c r="AP162" s="293"/>
      <c r="AQ162" s="293"/>
      <c r="AR162" s="293"/>
      <c r="AS162" s="293"/>
      <c r="AT162" s="293"/>
      <c r="AU162" s="293"/>
      <c r="AV162" s="293"/>
    </row>
    <row r="163">
      <c r="B163" s="293"/>
      <c r="C163" s="293"/>
      <c r="D163" s="293"/>
      <c r="E163" s="293"/>
      <c r="F163" s="293"/>
      <c r="G163" s="293"/>
      <c r="H163" s="293"/>
      <c r="J163" s="293"/>
      <c r="K163" s="293"/>
      <c r="L163" s="293"/>
      <c r="M163" s="293"/>
      <c r="O163" s="293"/>
      <c r="P163" s="293"/>
      <c r="Q163" s="293"/>
      <c r="R163" s="293"/>
      <c r="S163" s="293"/>
      <c r="T163" s="293"/>
      <c r="U163" s="293"/>
      <c r="V163" s="293"/>
      <c r="W163" s="293"/>
      <c r="X163" s="293"/>
      <c r="Y163" s="293"/>
      <c r="Z163" s="293"/>
      <c r="AA163" s="293"/>
      <c r="AB163" s="293"/>
      <c r="AC163" s="293"/>
      <c r="AE163" s="293"/>
      <c r="AF163" s="293"/>
      <c r="AG163" s="293"/>
      <c r="AH163" s="293"/>
      <c r="AI163" s="293"/>
      <c r="AJ163" s="293"/>
      <c r="AK163" s="293"/>
      <c r="AL163" s="293"/>
      <c r="AM163" s="293"/>
      <c r="AN163" s="293"/>
      <c r="AO163" s="293"/>
      <c r="AP163" s="293"/>
      <c r="AQ163" s="293"/>
      <c r="AR163" s="293"/>
      <c r="AS163" s="293"/>
      <c r="AT163" s="293"/>
      <c r="AU163" s="293"/>
      <c r="AV163" s="293"/>
    </row>
    <row r="164">
      <c r="B164" s="293"/>
      <c r="C164" s="293"/>
      <c r="D164" s="293"/>
      <c r="E164" s="293"/>
      <c r="F164" s="293"/>
      <c r="G164" s="293"/>
      <c r="H164" s="293"/>
      <c r="J164" s="293"/>
      <c r="K164" s="293"/>
      <c r="L164" s="293"/>
      <c r="M164" s="293"/>
      <c r="O164" s="293"/>
      <c r="P164" s="293"/>
      <c r="Q164" s="293"/>
      <c r="R164" s="293"/>
      <c r="S164" s="293"/>
      <c r="T164" s="293"/>
      <c r="U164" s="293"/>
      <c r="V164" s="293"/>
      <c r="W164" s="293"/>
      <c r="X164" s="293"/>
      <c r="Y164" s="293"/>
      <c r="Z164" s="293"/>
      <c r="AA164" s="293"/>
      <c r="AB164" s="293"/>
      <c r="AC164" s="293"/>
      <c r="AE164" s="293"/>
      <c r="AF164" s="293"/>
      <c r="AG164" s="293"/>
      <c r="AH164" s="293"/>
      <c r="AI164" s="293"/>
      <c r="AJ164" s="293"/>
      <c r="AK164" s="293"/>
      <c r="AL164" s="293"/>
      <c r="AM164" s="293"/>
      <c r="AN164" s="293"/>
      <c r="AO164" s="293"/>
      <c r="AP164" s="293"/>
      <c r="AQ164" s="293"/>
      <c r="AR164" s="293"/>
      <c r="AS164" s="293"/>
      <c r="AT164" s="293"/>
      <c r="AU164" s="293"/>
      <c r="AV164" s="293"/>
    </row>
    <row r="165">
      <c r="B165" s="293"/>
      <c r="C165" s="293"/>
      <c r="D165" s="293"/>
      <c r="E165" s="293"/>
      <c r="F165" s="293"/>
      <c r="G165" s="293"/>
      <c r="H165" s="293"/>
      <c r="J165" s="293"/>
      <c r="K165" s="293"/>
      <c r="L165" s="293"/>
      <c r="M165" s="293"/>
      <c r="O165" s="293"/>
      <c r="P165" s="293"/>
      <c r="Q165" s="293"/>
      <c r="R165" s="293"/>
      <c r="S165" s="293"/>
      <c r="T165" s="293"/>
      <c r="U165" s="293"/>
      <c r="V165" s="293"/>
      <c r="W165" s="293"/>
      <c r="X165" s="293"/>
      <c r="Y165" s="293"/>
      <c r="Z165" s="293"/>
      <c r="AA165" s="293"/>
      <c r="AB165" s="293"/>
      <c r="AC165" s="293"/>
      <c r="AE165" s="293"/>
      <c r="AF165" s="293"/>
      <c r="AG165" s="293"/>
      <c r="AH165" s="293"/>
      <c r="AI165" s="293"/>
      <c r="AJ165" s="293"/>
      <c r="AK165" s="293"/>
      <c r="AL165" s="293"/>
      <c r="AM165" s="293"/>
      <c r="AN165" s="293"/>
      <c r="AO165" s="293"/>
      <c r="AP165" s="293"/>
      <c r="AQ165" s="293"/>
      <c r="AR165" s="293"/>
      <c r="AS165" s="293"/>
      <c r="AT165" s="293"/>
      <c r="AU165" s="293"/>
      <c r="AV165" s="293"/>
    </row>
    <row r="166">
      <c r="B166" s="293"/>
      <c r="C166" s="293"/>
      <c r="D166" s="293"/>
      <c r="E166" s="293"/>
      <c r="F166" s="293"/>
      <c r="G166" s="293"/>
      <c r="H166" s="293"/>
      <c r="J166" s="293"/>
      <c r="K166" s="293"/>
      <c r="L166" s="293"/>
      <c r="M166" s="293"/>
      <c r="O166" s="293"/>
      <c r="P166" s="293"/>
      <c r="Q166" s="293"/>
      <c r="R166" s="293"/>
      <c r="S166" s="293"/>
      <c r="T166" s="293"/>
      <c r="U166" s="293"/>
      <c r="V166" s="293"/>
      <c r="W166" s="293"/>
      <c r="X166" s="293"/>
      <c r="Y166" s="293"/>
      <c r="Z166" s="293"/>
      <c r="AA166" s="293"/>
      <c r="AB166" s="293"/>
      <c r="AC166" s="293"/>
      <c r="AE166" s="293"/>
      <c r="AF166" s="293"/>
      <c r="AG166" s="293"/>
      <c r="AH166" s="293"/>
      <c r="AI166" s="293"/>
      <c r="AJ166" s="293"/>
      <c r="AK166" s="293"/>
      <c r="AL166" s="293"/>
      <c r="AM166" s="293"/>
      <c r="AN166" s="293"/>
      <c r="AO166" s="293"/>
      <c r="AP166" s="293"/>
      <c r="AQ166" s="293"/>
      <c r="AR166" s="293"/>
      <c r="AS166" s="293"/>
      <c r="AT166" s="293"/>
      <c r="AU166" s="293"/>
      <c r="AV166" s="293"/>
    </row>
    <row r="167">
      <c r="B167" s="293"/>
      <c r="C167" s="293"/>
      <c r="D167" s="293"/>
      <c r="E167" s="293"/>
      <c r="F167" s="293"/>
      <c r="G167" s="293"/>
      <c r="H167" s="293"/>
      <c r="J167" s="293"/>
      <c r="K167" s="293"/>
      <c r="L167" s="293"/>
      <c r="M167" s="293"/>
      <c r="O167" s="293"/>
      <c r="P167" s="293"/>
      <c r="Q167" s="293"/>
      <c r="R167" s="293"/>
      <c r="S167" s="293"/>
      <c r="T167" s="293"/>
      <c r="U167" s="293"/>
      <c r="V167" s="293"/>
      <c r="W167" s="293"/>
      <c r="X167" s="293"/>
      <c r="Y167" s="293"/>
      <c r="Z167" s="293"/>
      <c r="AA167" s="293"/>
      <c r="AB167" s="293"/>
      <c r="AC167" s="293"/>
      <c r="AE167" s="293"/>
      <c r="AF167" s="293"/>
      <c r="AG167" s="293"/>
      <c r="AH167" s="293"/>
      <c r="AI167" s="293"/>
      <c r="AJ167" s="293"/>
      <c r="AK167" s="293"/>
      <c r="AL167" s="293"/>
      <c r="AM167" s="293"/>
      <c r="AN167" s="293"/>
      <c r="AO167" s="293"/>
      <c r="AP167" s="293"/>
      <c r="AQ167" s="293"/>
      <c r="AR167" s="293"/>
      <c r="AS167" s="293"/>
      <c r="AT167" s="293"/>
      <c r="AU167" s="293"/>
      <c r="AV167" s="293"/>
    </row>
    <row r="168">
      <c r="B168" s="293"/>
      <c r="C168" s="293"/>
      <c r="D168" s="293"/>
      <c r="E168" s="293"/>
      <c r="F168" s="293"/>
      <c r="G168" s="293"/>
      <c r="H168" s="293"/>
      <c r="J168" s="293"/>
      <c r="K168" s="293"/>
      <c r="L168" s="293"/>
      <c r="M168" s="293"/>
      <c r="O168" s="293"/>
      <c r="P168" s="293"/>
      <c r="Q168" s="293"/>
      <c r="R168" s="293"/>
      <c r="S168" s="293"/>
      <c r="T168" s="293"/>
      <c r="U168" s="293"/>
      <c r="V168" s="293"/>
      <c r="W168" s="293"/>
      <c r="X168" s="293"/>
      <c r="Y168" s="293"/>
      <c r="Z168" s="293"/>
      <c r="AA168" s="293"/>
      <c r="AB168" s="293"/>
      <c r="AC168" s="293"/>
      <c r="AE168" s="293"/>
      <c r="AF168" s="293"/>
      <c r="AG168" s="293"/>
      <c r="AH168" s="293"/>
      <c r="AI168" s="293"/>
      <c r="AJ168" s="293"/>
      <c r="AK168" s="293"/>
      <c r="AL168" s="293"/>
      <c r="AM168" s="293"/>
      <c r="AN168" s="293"/>
      <c r="AO168" s="293"/>
      <c r="AP168" s="293"/>
      <c r="AQ168" s="293"/>
      <c r="AR168" s="293"/>
      <c r="AS168" s="293"/>
      <c r="AT168" s="293"/>
      <c r="AU168" s="293"/>
      <c r="AV168" s="293"/>
    </row>
    <row r="169">
      <c r="B169" s="293"/>
      <c r="C169" s="293"/>
      <c r="D169" s="293"/>
      <c r="E169" s="293"/>
      <c r="F169" s="293"/>
      <c r="G169" s="293"/>
      <c r="H169" s="293"/>
      <c r="J169" s="293"/>
      <c r="K169" s="293"/>
      <c r="L169" s="293"/>
      <c r="M169" s="293"/>
      <c r="O169" s="293"/>
      <c r="P169" s="293"/>
      <c r="Q169" s="293"/>
      <c r="R169" s="293"/>
      <c r="S169" s="293"/>
      <c r="T169" s="293"/>
      <c r="U169" s="293"/>
      <c r="V169" s="293"/>
      <c r="W169" s="293"/>
      <c r="X169" s="293"/>
      <c r="Y169" s="293"/>
      <c r="Z169" s="293"/>
      <c r="AA169" s="293"/>
      <c r="AB169" s="293"/>
      <c r="AC169" s="293"/>
      <c r="AE169" s="293"/>
      <c r="AF169" s="293"/>
      <c r="AG169" s="293"/>
      <c r="AH169" s="293"/>
      <c r="AI169" s="293"/>
      <c r="AJ169" s="293"/>
      <c r="AK169" s="293"/>
      <c r="AL169" s="293"/>
      <c r="AM169" s="293"/>
      <c r="AN169" s="293"/>
      <c r="AO169" s="293"/>
      <c r="AP169" s="293"/>
      <c r="AQ169" s="293"/>
      <c r="AR169" s="293"/>
      <c r="AS169" s="293"/>
      <c r="AT169" s="293"/>
      <c r="AU169" s="293"/>
      <c r="AV169" s="293"/>
    </row>
    <row r="170">
      <c r="B170" s="293"/>
      <c r="C170" s="293"/>
      <c r="D170" s="293"/>
      <c r="E170" s="293"/>
      <c r="F170" s="293"/>
      <c r="G170" s="293"/>
      <c r="H170" s="293"/>
      <c r="J170" s="293"/>
      <c r="K170" s="293"/>
      <c r="L170" s="293"/>
      <c r="M170" s="293"/>
      <c r="O170" s="293"/>
      <c r="P170" s="293"/>
      <c r="Q170" s="293"/>
      <c r="R170" s="293"/>
      <c r="S170" s="293"/>
      <c r="T170" s="293"/>
      <c r="U170" s="293"/>
      <c r="V170" s="293"/>
      <c r="W170" s="293"/>
      <c r="X170" s="293"/>
      <c r="Y170" s="293"/>
      <c r="Z170" s="293"/>
      <c r="AA170" s="293"/>
      <c r="AB170" s="293"/>
      <c r="AC170" s="293"/>
      <c r="AE170" s="293"/>
      <c r="AF170" s="293"/>
      <c r="AG170" s="293"/>
      <c r="AH170" s="293"/>
      <c r="AI170" s="293"/>
      <c r="AJ170" s="293"/>
      <c r="AK170" s="293"/>
      <c r="AL170" s="293"/>
      <c r="AM170" s="293"/>
      <c r="AN170" s="293"/>
      <c r="AO170" s="293"/>
      <c r="AP170" s="293"/>
      <c r="AQ170" s="293"/>
      <c r="AR170" s="293"/>
      <c r="AS170" s="293"/>
      <c r="AT170" s="293"/>
      <c r="AU170" s="293"/>
      <c r="AV170" s="293"/>
    </row>
    <row r="171">
      <c r="B171" s="293"/>
      <c r="C171" s="293"/>
      <c r="D171" s="293"/>
      <c r="E171" s="293"/>
      <c r="F171" s="293"/>
      <c r="G171" s="293"/>
      <c r="H171" s="293"/>
      <c r="J171" s="293"/>
      <c r="K171" s="293"/>
      <c r="L171" s="293"/>
      <c r="M171" s="293"/>
      <c r="O171" s="293"/>
      <c r="P171" s="293"/>
      <c r="Q171" s="293"/>
      <c r="R171" s="293"/>
      <c r="S171" s="293"/>
      <c r="T171" s="293"/>
      <c r="U171" s="293"/>
      <c r="V171" s="293"/>
      <c r="W171" s="293"/>
      <c r="X171" s="293"/>
      <c r="Y171" s="293"/>
      <c r="Z171" s="293"/>
      <c r="AA171" s="293"/>
      <c r="AB171" s="293"/>
      <c r="AC171" s="293"/>
      <c r="AE171" s="293"/>
      <c r="AF171" s="293"/>
      <c r="AG171" s="293"/>
      <c r="AH171" s="293"/>
      <c r="AI171" s="293"/>
      <c r="AJ171" s="293"/>
      <c r="AK171" s="293"/>
      <c r="AL171" s="293"/>
      <c r="AM171" s="293"/>
      <c r="AN171" s="293"/>
      <c r="AO171" s="293"/>
      <c r="AP171" s="293"/>
      <c r="AQ171" s="293"/>
      <c r="AR171" s="293"/>
      <c r="AS171" s="293"/>
      <c r="AT171" s="293"/>
      <c r="AU171" s="293"/>
      <c r="AV171" s="293"/>
    </row>
    <row r="172">
      <c r="B172" s="293"/>
      <c r="C172" s="293"/>
      <c r="D172" s="293"/>
      <c r="E172" s="293"/>
      <c r="F172" s="293"/>
      <c r="G172" s="293"/>
      <c r="H172" s="293"/>
      <c r="J172" s="293"/>
      <c r="K172" s="293"/>
      <c r="L172" s="293"/>
      <c r="M172" s="293"/>
      <c r="O172" s="293"/>
      <c r="P172" s="293"/>
      <c r="Q172" s="293"/>
      <c r="R172" s="293"/>
      <c r="S172" s="293"/>
      <c r="T172" s="293"/>
      <c r="U172" s="293"/>
      <c r="V172" s="293"/>
      <c r="W172" s="293"/>
      <c r="X172" s="293"/>
      <c r="Y172" s="293"/>
      <c r="Z172" s="293"/>
      <c r="AA172" s="293"/>
      <c r="AB172" s="293"/>
      <c r="AC172" s="293"/>
      <c r="AE172" s="293"/>
      <c r="AF172" s="293"/>
      <c r="AG172" s="293"/>
      <c r="AH172" s="293"/>
      <c r="AI172" s="293"/>
      <c r="AJ172" s="293"/>
      <c r="AK172" s="293"/>
      <c r="AL172" s="293"/>
      <c r="AM172" s="293"/>
      <c r="AN172" s="293"/>
      <c r="AO172" s="293"/>
      <c r="AP172" s="293"/>
      <c r="AQ172" s="293"/>
      <c r="AR172" s="293"/>
      <c r="AS172" s="293"/>
      <c r="AT172" s="293"/>
      <c r="AU172" s="293"/>
      <c r="AV172" s="293"/>
    </row>
    <row r="173">
      <c r="B173" s="293"/>
      <c r="C173" s="293"/>
      <c r="D173" s="293"/>
      <c r="E173" s="293"/>
      <c r="F173" s="293"/>
      <c r="G173" s="293"/>
      <c r="H173" s="293"/>
      <c r="J173" s="293"/>
      <c r="K173" s="293"/>
      <c r="L173" s="293"/>
      <c r="M173" s="293"/>
      <c r="O173" s="293"/>
      <c r="P173" s="293"/>
      <c r="Q173" s="293"/>
      <c r="R173" s="293"/>
      <c r="S173" s="293"/>
      <c r="T173" s="293"/>
      <c r="U173" s="293"/>
      <c r="V173" s="293"/>
      <c r="W173" s="293"/>
      <c r="X173" s="293"/>
      <c r="Y173" s="293"/>
      <c r="Z173" s="293"/>
      <c r="AA173" s="293"/>
      <c r="AB173" s="293"/>
      <c r="AC173" s="293"/>
      <c r="AE173" s="293"/>
      <c r="AF173" s="293"/>
      <c r="AG173" s="293"/>
      <c r="AH173" s="293"/>
      <c r="AI173" s="293"/>
      <c r="AJ173" s="293"/>
      <c r="AK173" s="293"/>
      <c r="AL173" s="293"/>
      <c r="AM173" s="293"/>
      <c r="AN173" s="293"/>
      <c r="AO173" s="293"/>
      <c r="AP173" s="293"/>
      <c r="AQ173" s="293"/>
      <c r="AR173" s="293"/>
      <c r="AS173" s="293"/>
      <c r="AT173" s="293"/>
      <c r="AU173" s="293"/>
      <c r="AV173" s="293"/>
    </row>
    <row r="174">
      <c r="B174" s="293"/>
      <c r="C174" s="293"/>
      <c r="D174" s="293"/>
      <c r="E174" s="293"/>
      <c r="F174" s="293"/>
      <c r="G174" s="293"/>
      <c r="H174" s="293"/>
      <c r="J174" s="293"/>
      <c r="K174" s="293"/>
      <c r="L174" s="293"/>
      <c r="M174" s="293"/>
      <c r="O174" s="293"/>
      <c r="P174" s="293"/>
      <c r="Q174" s="293"/>
      <c r="R174" s="293"/>
      <c r="S174" s="293"/>
      <c r="T174" s="293"/>
      <c r="U174" s="293"/>
      <c r="V174" s="293"/>
      <c r="W174" s="293"/>
      <c r="X174" s="293"/>
      <c r="Y174" s="293"/>
      <c r="Z174" s="293"/>
      <c r="AA174" s="293"/>
      <c r="AB174" s="293"/>
      <c r="AC174" s="293"/>
      <c r="AE174" s="293"/>
      <c r="AF174" s="293"/>
      <c r="AG174" s="293"/>
      <c r="AH174" s="293"/>
      <c r="AI174" s="293"/>
      <c r="AJ174" s="293"/>
      <c r="AK174" s="293"/>
      <c r="AL174" s="293"/>
      <c r="AM174" s="293"/>
      <c r="AN174" s="293"/>
      <c r="AO174" s="293"/>
      <c r="AP174" s="293"/>
      <c r="AQ174" s="293"/>
      <c r="AR174" s="293"/>
      <c r="AS174" s="293"/>
      <c r="AT174" s="293"/>
      <c r="AU174" s="293"/>
      <c r="AV174" s="293"/>
    </row>
    <row r="175">
      <c r="B175" s="293"/>
      <c r="C175" s="293"/>
      <c r="D175" s="293"/>
      <c r="E175" s="293"/>
      <c r="F175" s="293"/>
      <c r="G175" s="293"/>
      <c r="H175" s="293"/>
      <c r="J175" s="293"/>
      <c r="K175" s="293"/>
      <c r="L175" s="293"/>
      <c r="M175" s="293"/>
      <c r="O175" s="293"/>
      <c r="P175" s="293"/>
      <c r="Q175" s="293"/>
      <c r="R175" s="293"/>
      <c r="S175" s="293"/>
      <c r="T175" s="293"/>
      <c r="U175" s="293"/>
      <c r="V175" s="293"/>
      <c r="W175" s="293"/>
      <c r="X175" s="293"/>
      <c r="Y175" s="293"/>
      <c r="Z175" s="293"/>
      <c r="AA175" s="293"/>
      <c r="AB175" s="293"/>
      <c r="AC175" s="293"/>
      <c r="AE175" s="293"/>
      <c r="AF175" s="293"/>
      <c r="AG175" s="293"/>
      <c r="AH175" s="293"/>
      <c r="AI175" s="293"/>
      <c r="AJ175" s="293"/>
      <c r="AK175" s="293"/>
      <c r="AL175" s="293"/>
      <c r="AM175" s="293"/>
      <c r="AN175" s="293"/>
      <c r="AO175" s="293"/>
      <c r="AP175" s="293"/>
      <c r="AQ175" s="293"/>
      <c r="AR175" s="293"/>
      <c r="AS175" s="293"/>
      <c r="AT175" s="293"/>
      <c r="AU175" s="293"/>
      <c r="AV175" s="293"/>
    </row>
    <row r="176">
      <c r="B176" s="293"/>
      <c r="C176" s="293"/>
      <c r="D176" s="293"/>
      <c r="E176" s="293"/>
      <c r="F176" s="293"/>
      <c r="G176" s="293"/>
      <c r="H176" s="293"/>
      <c r="J176" s="293"/>
      <c r="K176" s="293"/>
      <c r="L176" s="293"/>
      <c r="M176" s="293"/>
      <c r="O176" s="293"/>
      <c r="P176" s="293"/>
      <c r="Q176" s="293"/>
      <c r="R176" s="293"/>
      <c r="S176" s="293"/>
      <c r="T176" s="293"/>
      <c r="U176" s="293"/>
      <c r="V176" s="293"/>
      <c r="W176" s="293"/>
      <c r="X176" s="293"/>
      <c r="Y176" s="293"/>
      <c r="Z176" s="293"/>
      <c r="AA176" s="293"/>
      <c r="AB176" s="293"/>
      <c r="AC176" s="293"/>
      <c r="AE176" s="293"/>
      <c r="AF176" s="293"/>
      <c r="AG176" s="293"/>
      <c r="AH176" s="293"/>
      <c r="AI176" s="293"/>
      <c r="AJ176" s="293"/>
      <c r="AK176" s="293"/>
      <c r="AL176" s="293"/>
      <c r="AM176" s="293"/>
      <c r="AN176" s="293"/>
      <c r="AO176" s="293"/>
      <c r="AP176" s="293"/>
      <c r="AQ176" s="293"/>
      <c r="AR176" s="293"/>
      <c r="AS176" s="293"/>
      <c r="AT176" s="293"/>
      <c r="AU176" s="293"/>
      <c r="AV176" s="293"/>
    </row>
    <row r="177">
      <c r="B177" s="293"/>
      <c r="C177" s="293"/>
      <c r="D177" s="293"/>
      <c r="E177" s="293"/>
      <c r="F177" s="293"/>
      <c r="G177" s="293"/>
      <c r="H177" s="293"/>
      <c r="J177" s="293"/>
      <c r="K177" s="293"/>
      <c r="L177" s="293"/>
      <c r="M177" s="293"/>
      <c r="O177" s="293"/>
      <c r="P177" s="293"/>
      <c r="Q177" s="293"/>
      <c r="R177" s="293"/>
      <c r="S177" s="293"/>
      <c r="T177" s="293"/>
      <c r="U177" s="293"/>
      <c r="V177" s="293"/>
      <c r="W177" s="293"/>
      <c r="X177" s="293"/>
      <c r="Y177" s="293"/>
      <c r="Z177" s="293"/>
      <c r="AA177" s="293"/>
      <c r="AB177" s="293"/>
      <c r="AC177" s="293"/>
      <c r="AE177" s="293"/>
      <c r="AF177" s="293"/>
      <c r="AG177" s="293"/>
      <c r="AH177" s="293"/>
      <c r="AI177" s="293"/>
      <c r="AJ177" s="293"/>
      <c r="AK177" s="293"/>
      <c r="AL177" s="293"/>
      <c r="AM177" s="293"/>
      <c r="AN177" s="293"/>
      <c r="AO177" s="293"/>
      <c r="AP177" s="293"/>
      <c r="AQ177" s="293"/>
      <c r="AR177" s="293"/>
      <c r="AS177" s="293"/>
      <c r="AT177" s="293"/>
      <c r="AU177" s="293"/>
      <c r="AV177" s="293"/>
    </row>
    <row r="178">
      <c r="B178" s="293"/>
      <c r="C178" s="293"/>
      <c r="D178" s="293"/>
      <c r="E178" s="293"/>
      <c r="F178" s="293"/>
      <c r="G178" s="293"/>
      <c r="H178" s="293"/>
      <c r="J178" s="293"/>
      <c r="K178" s="293"/>
      <c r="L178" s="293"/>
      <c r="M178" s="293"/>
      <c r="O178" s="293"/>
      <c r="P178" s="293"/>
      <c r="Q178" s="293"/>
      <c r="R178" s="293"/>
      <c r="S178" s="293"/>
      <c r="T178" s="293"/>
      <c r="U178" s="293"/>
      <c r="V178" s="293"/>
      <c r="W178" s="293"/>
      <c r="X178" s="293"/>
      <c r="Y178" s="293"/>
      <c r="Z178" s="293"/>
      <c r="AA178" s="293"/>
      <c r="AB178" s="293"/>
      <c r="AC178" s="293"/>
      <c r="AE178" s="293"/>
      <c r="AF178" s="293"/>
      <c r="AG178" s="293"/>
      <c r="AH178" s="293"/>
      <c r="AI178" s="293"/>
      <c r="AJ178" s="293"/>
      <c r="AK178" s="293"/>
      <c r="AL178" s="293"/>
      <c r="AM178" s="293"/>
      <c r="AN178" s="293"/>
      <c r="AO178" s="293"/>
      <c r="AP178" s="293"/>
      <c r="AQ178" s="293"/>
      <c r="AR178" s="293"/>
      <c r="AS178" s="293"/>
      <c r="AT178" s="293"/>
      <c r="AU178" s="293"/>
      <c r="AV178" s="293"/>
    </row>
    <row r="179">
      <c r="B179" s="293"/>
      <c r="C179" s="293"/>
      <c r="D179" s="293"/>
      <c r="E179" s="293"/>
      <c r="F179" s="293"/>
      <c r="G179" s="293"/>
      <c r="H179" s="293"/>
      <c r="J179" s="293"/>
      <c r="K179" s="293"/>
      <c r="L179" s="293"/>
      <c r="M179" s="293"/>
      <c r="O179" s="293"/>
      <c r="P179" s="293"/>
      <c r="Q179" s="293"/>
      <c r="R179" s="293"/>
      <c r="S179" s="293"/>
      <c r="T179" s="293"/>
      <c r="U179" s="293"/>
      <c r="V179" s="293"/>
      <c r="W179" s="293"/>
      <c r="X179" s="293"/>
      <c r="Y179" s="293"/>
      <c r="Z179" s="293"/>
      <c r="AA179" s="293"/>
      <c r="AB179" s="293"/>
      <c r="AC179" s="293"/>
      <c r="AE179" s="293"/>
      <c r="AF179" s="293"/>
      <c r="AG179" s="293"/>
      <c r="AH179" s="293"/>
      <c r="AI179" s="293"/>
      <c r="AJ179" s="293"/>
      <c r="AK179" s="293"/>
      <c r="AL179" s="293"/>
      <c r="AM179" s="293"/>
      <c r="AN179" s="293"/>
      <c r="AO179" s="293"/>
      <c r="AP179" s="293"/>
      <c r="AQ179" s="293"/>
      <c r="AR179" s="293"/>
      <c r="AS179" s="293"/>
      <c r="AT179" s="293"/>
      <c r="AU179" s="293"/>
      <c r="AV179" s="293"/>
    </row>
    <row r="180">
      <c r="B180" s="293"/>
      <c r="C180" s="293"/>
      <c r="D180" s="293"/>
      <c r="E180" s="293"/>
      <c r="F180" s="293"/>
      <c r="G180" s="293"/>
      <c r="H180" s="293"/>
      <c r="J180" s="293"/>
      <c r="K180" s="293"/>
      <c r="L180" s="293"/>
      <c r="M180" s="293"/>
      <c r="O180" s="293"/>
      <c r="P180" s="293"/>
      <c r="Q180" s="293"/>
      <c r="R180" s="293"/>
      <c r="S180" s="293"/>
      <c r="T180" s="293"/>
      <c r="U180" s="293"/>
      <c r="V180" s="293"/>
      <c r="W180" s="293"/>
      <c r="X180" s="293"/>
      <c r="Y180" s="293"/>
      <c r="Z180" s="293"/>
      <c r="AA180" s="293"/>
      <c r="AB180" s="293"/>
      <c r="AC180" s="293"/>
      <c r="AE180" s="293"/>
      <c r="AF180" s="293"/>
      <c r="AG180" s="293"/>
      <c r="AH180" s="293"/>
      <c r="AI180" s="293"/>
      <c r="AJ180" s="293"/>
      <c r="AK180" s="293"/>
      <c r="AL180" s="293"/>
      <c r="AM180" s="293"/>
      <c r="AN180" s="293"/>
      <c r="AO180" s="293"/>
      <c r="AP180" s="293"/>
      <c r="AQ180" s="293"/>
      <c r="AR180" s="293"/>
      <c r="AS180" s="293"/>
      <c r="AT180" s="293"/>
      <c r="AU180" s="293"/>
      <c r="AV180" s="293"/>
    </row>
    <row r="181">
      <c r="B181" s="293"/>
      <c r="C181" s="293"/>
      <c r="D181" s="293"/>
      <c r="E181" s="293"/>
      <c r="F181" s="293"/>
      <c r="G181" s="293"/>
      <c r="H181" s="293"/>
      <c r="J181" s="293"/>
      <c r="K181" s="293"/>
      <c r="L181" s="293"/>
      <c r="M181" s="293"/>
      <c r="O181" s="293"/>
      <c r="P181" s="293"/>
      <c r="Q181" s="293"/>
      <c r="R181" s="293"/>
      <c r="S181" s="293"/>
      <c r="T181" s="293"/>
      <c r="U181" s="293"/>
      <c r="V181" s="293"/>
      <c r="W181" s="293"/>
      <c r="X181" s="293"/>
      <c r="Y181" s="293"/>
      <c r="Z181" s="293"/>
      <c r="AA181" s="293"/>
      <c r="AB181" s="293"/>
      <c r="AC181" s="293"/>
      <c r="AE181" s="293"/>
      <c r="AF181" s="293"/>
      <c r="AG181" s="293"/>
      <c r="AH181" s="293"/>
      <c r="AI181" s="293"/>
      <c r="AJ181" s="293"/>
      <c r="AK181" s="293"/>
      <c r="AL181" s="293"/>
      <c r="AM181" s="293"/>
      <c r="AN181" s="293"/>
      <c r="AO181" s="293"/>
      <c r="AP181" s="293"/>
      <c r="AQ181" s="293"/>
      <c r="AR181" s="293"/>
      <c r="AS181" s="293"/>
      <c r="AT181" s="293"/>
      <c r="AU181" s="293"/>
      <c r="AV181" s="293"/>
    </row>
    <row r="182">
      <c r="B182" s="293"/>
      <c r="C182" s="293"/>
      <c r="D182" s="293"/>
      <c r="E182" s="293"/>
      <c r="F182" s="293"/>
      <c r="G182" s="293"/>
      <c r="H182" s="293"/>
      <c r="J182" s="293"/>
      <c r="K182" s="293"/>
      <c r="L182" s="293"/>
      <c r="M182" s="293"/>
      <c r="O182" s="293"/>
      <c r="P182" s="293"/>
      <c r="Q182" s="293"/>
      <c r="R182" s="293"/>
      <c r="S182" s="293"/>
      <c r="T182" s="293"/>
      <c r="U182" s="293"/>
      <c r="V182" s="293"/>
      <c r="W182" s="293"/>
      <c r="X182" s="293"/>
      <c r="Y182" s="293"/>
      <c r="Z182" s="293"/>
      <c r="AA182" s="293"/>
      <c r="AB182" s="293"/>
      <c r="AC182" s="293"/>
      <c r="AE182" s="293"/>
      <c r="AF182" s="293"/>
      <c r="AG182" s="293"/>
      <c r="AH182" s="293"/>
      <c r="AI182" s="293"/>
      <c r="AJ182" s="293"/>
      <c r="AK182" s="293"/>
      <c r="AL182" s="293"/>
      <c r="AM182" s="293"/>
      <c r="AN182" s="293"/>
      <c r="AO182" s="293"/>
      <c r="AP182" s="293"/>
      <c r="AQ182" s="293"/>
      <c r="AR182" s="293"/>
      <c r="AS182" s="293"/>
      <c r="AT182" s="293"/>
      <c r="AU182" s="293"/>
      <c r="AV182" s="293"/>
    </row>
    <row r="183">
      <c r="B183" s="293"/>
      <c r="C183" s="293"/>
      <c r="D183" s="293"/>
      <c r="E183" s="293"/>
      <c r="F183" s="293"/>
      <c r="G183" s="293"/>
      <c r="H183" s="293"/>
      <c r="J183" s="293"/>
      <c r="K183" s="293"/>
      <c r="L183" s="293"/>
      <c r="M183" s="293"/>
      <c r="O183" s="293"/>
      <c r="P183" s="293"/>
      <c r="Q183" s="293"/>
      <c r="R183" s="293"/>
      <c r="S183" s="293"/>
      <c r="T183" s="293"/>
      <c r="U183" s="293"/>
      <c r="V183" s="293"/>
      <c r="W183" s="293"/>
      <c r="X183" s="293"/>
      <c r="Y183" s="293"/>
      <c r="Z183" s="293"/>
      <c r="AA183" s="293"/>
      <c r="AB183" s="293"/>
      <c r="AC183" s="293"/>
      <c r="AE183" s="293"/>
      <c r="AF183" s="293"/>
      <c r="AG183" s="293"/>
      <c r="AH183" s="293"/>
      <c r="AI183" s="293"/>
      <c r="AJ183" s="293"/>
      <c r="AK183" s="293"/>
      <c r="AL183" s="293"/>
      <c r="AM183" s="293"/>
      <c r="AN183" s="293"/>
      <c r="AO183" s="293"/>
      <c r="AP183" s="293"/>
      <c r="AQ183" s="293"/>
      <c r="AR183" s="293"/>
      <c r="AS183" s="293"/>
      <c r="AT183" s="293"/>
      <c r="AU183" s="293"/>
      <c r="AV183" s="293"/>
    </row>
    <row r="184">
      <c r="B184" s="293"/>
      <c r="C184" s="293"/>
      <c r="D184" s="293"/>
      <c r="E184" s="293"/>
      <c r="F184" s="293"/>
      <c r="G184" s="293"/>
      <c r="H184" s="293"/>
      <c r="J184" s="293"/>
      <c r="K184" s="293"/>
      <c r="L184" s="293"/>
      <c r="M184" s="293"/>
      <c r="O184" s="293"/>
      <c r="P184" s="293"/>
      <c r="Q184" s="293"/>
      <c r="R184" s="293"/>
      <c r="S184" s="293"/>
      <c r="T184" s="293"/>
      <c r="U184" s="293"/>
      <c r="V184" s="293"/>
      <c r="W184" s="293"/>
      <c r="X184" s="293"/>
      <c r="Y184" s="293"/>
      <c r="Z184" s="293"/>
      <c r="AA184" s="293"/>
      <c r="AB184" s="293"/>
      <c r="AC184" s="293"/>
      <c r="AE184" s="293"/>
      <c r="AF184" s="293"/>
      <c r="AG184" s="293"/>
      <c r="AH184" s="293"/>
      <c r="AI184" s="293"/>
      <c r="AJ184" s="293"/>
      <c r="AK184" s="293"/>
      <c r="AL184" s="293"/>
      <c r="AM184" s="293"/>
      <c r="AN184" s="293"/>
      <c r="AO184" s="293"/>
      <c r="AP184" s="293"/>
      <c r="AQ184" s="293"/>
      <c r="AR184" s="293"/>
      <c r="AS184" s="293"/>
      <c r="AT184" s="293"/>
      <c r="AU184" s="293"/>
      <c r="AV184" s="293"/>
    </row>
    <row r="185">
      <c r="B185" s="293"/>
      <c r="C185" s="293"/>
      <c r="D185" s="293"/>
      <c r="E185" s="293"/>
      <c r="F185" s="293"/>
      <c r="G185" s="293"/>
      <c r="H185" s="293"/>
      <c r="J185" s="293"/>
      <c r="K185" s="293"/>
      <c r="L185" s="293"/>
      <c r="M185" s="293"/>
      <c r="O185" s="293"/>
      <c r="P185" s="293"/>
      <c r="Q185" s="293"/>
      <c r="R185" s="293"/>
      <c r="S185" s="293"/>
      <c r="T185" s="293"/>
      <c r="U185" s="293"/>
      <c r="V185" s="293"/>
      <c r="W185" s="293"/>
      <c r="X185" s="293"/>
      <c r="Y185" s="293"/>
      <c r="Z185" s="293"/>
      <c r="AA185" s="293"/>
      <c r="AB185" s="293"/>
      <c r="AC185" s="293"/>
      <c r="AE185" s="293"/>
      <c r="AF185" s="293"/>
      <c r="AG185" s="293"/>
      <c r="AH185" s="293"/>
      <c r="AI185" s="293"/>
      <c r="AJ185" s="293"/>
      <c r="AK185" s="293"/>
      <c r="AL185" s="293"/>
      <c r="AM185" s="293"/>
      <c r="AN185" s="293"/>
      <c r="AO185" s="293"/>
      <c r="AP185" s="293"/>
      <c r="AQ185" s="293"/>
      <c r="AR185" s="293"/>
      <c r="AS185" s="293"/>
      <c r="AT185" s="293"/>
      <c r="AU185" s="293"/>
      <c r="AV185" s="293"/>
    </row>
    <row r="186">
      <c r="B186" s="293"/>
      <c r="C186" s="293"/>
      <c r="D186" s="293"/>
      <c r="E186" s="293"/>
      <c r="F186" s="293"/>
      <c r="G186" s="293"/>
      <c r="H186" s="293"/>
      <c r="J186" s="293"/>
      <c r="K186" s="293"/>
      <c r="L186" s="293"/>
      <c r="M186" s="293"/>
      <c r="O186" s="293"/>
      <c r="P186" s="293"/>
      <c r="Q186" s="293"/>
      <c r="R186" s="293"/>
      <c r="S186" s="293"/>
      <c r="T186" s="293"/>
      <c r="U186" s="293"/>
      <c r="V186" s="293"/>
      <c r="W186" s="293"/>
      <c r="X186" s="293"/>
      <c r="Y186" s="293"/>
      <c r="Z186" s="293"/>
      <c r="AA186" s="293"/>
      <c r="AB186" s="293"/>
      <c r="AC186" s="293"/>
      <c r="AE186" s="293"/>
      <c r="AF186" s="293"/>
      <c r="AG186" s="293"/>
      <c r="AH186" s="293"/>
      <c r="AI186" s="293"/>
      <c r="AJ186" s="293"/>
      <c r="AK186" s="293"/>
      <c r="AL186" s="293"/>
      <c r="AM186" s="293"/>
      <c r="AN186" s="293"/>
      <c r="AO186" s="293"/>
      <c r="AP186" s="293"/>
      <c r="AQ186" s="293"/>
      <c r="AR186" s="293"/>
      <c r="AS186" s="293"/>
      <c r="AT186" s="293"/>
      <c r="AU186" s="293"/>
      <c r="AV186" s="293"/>
    </row>
    <row r="187">
      <c r="B187" s="293"/>
      <c r="C187" s="293"/>
      <c r="D187" s="293"/>
      <c r="E187" s="293"/>
      <c r="F187" s="293"/>
      <c r="G187" s="293"/>
      <c r="H187" s="293"/>
      <c r="J187" s="293"/>
      <c r="K187" s="293"/>
      <c r="L187" s="293"/>
      <c r="M187" s="293"/>
      <c r="O187" s="293"/>
      <c r="P187" s="293"/>
      <c r="Q187" s="293"/>
      <c r="R187" s="293"/>
      <c r="S187" s="293"/>
      <c r="T187" s="293"/>
      <c r="U187" s="293"/>
      <c r="V187" s="293"/>
      <c r="W187" s="293"/>
      <c r="X187" s="293"/>
      <c r="Y187" s="293"/>
      <c r="Z187" s="293"/>
      <c r="AA187" s="293"/>
      <c r="AB187" s="293"/>
      <c r="AC187" s="293"/>
      <c r="AE187" s="293"/>
      <c r="AF187" s="293"/>
      <c r="AG187" s="293"/>
      <c r="AH187" s="293"/>
      <c r="AI187" s="293"/>
      <c r="AJ187" s="293"/>
      <c r="AK187" s="293"/>
      <c r="AL187" s="293"/>
      <c r="AM187" s="293"/>
      <c r="AN187" s="293"/>
      <c r="AO187" s="293"/>
      <c r="AP187" s="293"/>
      <c r="AQ187" s="293"/>
      <c r="AR187" s="293"/>
      <c r="AS187" s="293"/>
      <c r="AT187" s="293"/>
      <c r="AU187" s="293"/>
      <c r="AV187" s="293"/>
    </row>
    <row r="188">
      <c r="B188" s="293"/>
      <c r="C188" s="293"/>
      <c r="D188" s="293"/>
      <c r="E188" s="293"/>
      <c r="F188" s="293"/>
      <c r="G188" s="293"/>
      <c r="H188" s="293"/>
      <c r="J188" s="293"/>
      <c r="K188" s="293"/>
      <c r="L188" s="293"/>
      <c r="M188" s="293"/>
      <c r="O188" s="293"/>
      <c r="P188" s="293"/>
      <c r="Q188" s="293"/>
      <c r="R188" s="293"/>
      <c r="S188" s="293"/>
      <c r="T188" s="293"/>
      <c r="U188" s="293"/>
      <c r="V188" s="293"/>
      <c r="W188" s="293"/>
      <c r="X188" s="293"/>
      <c r="Y188" s="293"/>
      <c r="Z188" s="293"/>
      <c r="AA188" s="293"/>
      <c r="AB188" s="293"/>
      <c r="AC188" s="293"/>
      <c r="AE188" s="293"/>
      <c r="AF188" s="293"/>
      <c r="AG188" s="293"/>
      <c r="AH188" s="293"/>
      <c r="AI188" s="293"/>
      <c r="AJ188" s="293"/>
      <c r="AK188" s="293"/>
      <c r="AL188" s="293"/>
      <c r="AM188" s="293"/>
      <c r="AN188" s="293"/>
      <c r="AO188" s="293"/>
      <c r="AP188" s="293"/>
      <c r="AQ188" s="293"/>
      <c r="AR188" s="293"/>
      <c r="AS188" s="293"/>
      <c r="AT188" s="293"/>
      <c r="AU188" s="293"/>
      <c r="AV188" s="293"/>
    </row>
    <row r="189">
      <c r="B189" s="293"/>
      <c r="C189" s="293"/>
      <c r="D189" s="293"/>
      <c r="E189" s="293"/>
      <c r="F189" s="293"/>
      <c r="G189" s="293"/>
      <c r="H189" s="293"/>
      <c r="J189" s="293"/>
      <c r="K189" s="293"/>
      <c r="L189" s="293"/>
      <c r="M189" s="293"/>
      <c r="O189" s="293"/>
      <c r="P189" s="293"/>
      <c r="Q189" s="293"/>
      <c r="R189" s="293"/>
      <c r="S189" s="293"/>
      <c r="T189" s="293"/>
      <c r="U189" s="293"/>
      <c r="V189" s="293"/>
      <c r="W189" s="293"/>
      <c r="X189" s="293"/>
      <c r="Y189" s="293"/>
      <c r="Z189" s="293"/>
      <c r="AA189" s="293"/>
      <c r="AB189" s="293"/>
      <c r="AC189" s="293"/>
      <c r="AE189" s="293"/>
      <c r="AF189" s="293"/>
      <c r="AG189" s="293"/>
      <c r="AH189" s="293"/>
      <c r="AI189" s="293"/>
      <c r="AJ189" s="293"/>
      <c r="AK189" s="293"/>
      <c r="AL189" s="293"/>
      <c r="AM189" s="293"/>
      <c r="AN189" s="293"/>
      <c r="AO189" s="293"/>
      <c r="AP189" s="293"/>
      <c r="AQ189" s="293"/>
      <c r="AR189" s="293"/>
      <c r="AS189" s="293"/>
      <c r="AT189" s="293"/>
      <c r="AU189" s="293"/>
      <c r="AV189" s="293"/>
    </row>
    <row r="190">
      <c r="B190" s="293"/>
      <c r="C190" s="293"/>
      <c r="D190" s="293"/>
      <c r="E190" s="293"/>
      <c r="F190" s="293"/>
      <c r="G190" s="293"/>
      <c r="H190" s="293"/>
      <c r="J190" s="293"/>
      <c r="K190" s="293"/>
      <c r="L190" s="293"/>
      <c r="M190" s="293"/>
      <c r="O190" s="293"/>
      <c r="P190" s="293"/>
      <c r="Q190" s="293"/>
      <c r="R190" s="293"/>
      <c r="S190" s="293"/>
      <c r="T190" s="293"/>
      <c r="U190" s="293"/>
      <c r="V190" s="293"/>
      <c r="W190" s="293"/>
      <c r="X190" s="293"/>
      <c r="Y190" s="293"/>
      <c r="Z190" s="293"/>
      <c r="AA190" s="293"/>
      <c r="AB190" s="293"/>
      <c r="AC190" s="293"/>
      <c r="AE190" s="293"/>
      <c r="AF190" s="293"/>
      <c r="AG190" s="293"/>
      <c r="AH190" s="293"/>
      <c r="AI190" s="293"/>
      <c r="AJ190" s="293"/>
      <c r="AK190" s="293"/>
      <c r="AL190" s="293"/>
      <c r="AM190" s="293"/>
      <c r="AN190" s="293"/>
      <c r="AO190" s="293"/>
      <c r="AP190" s="293"/>
      <c r="AQ190" s="293"/>
      <c r="AR190" s="293"/>
      <c r="AS190" s="293"/>
      <c r="AT190" s="293"/>
      <c r="AU190" s="293"/>
      <c r="AV190" s="293"/>
    </row>
    <row r="191">
      <c r="B191" s="293"/>
      <c r="C191" s="293"/>
      <c r="D191" s="293"/>
      <c r="E191" s="293"/>
      <c r="F191" s="293"/>
      <c r="G191" s="293"/>
      <c r="H191" s="293"/>
      <c r="J191" s="293"/>
      <c r="K191" s="293"/>
      <c r="L191" s="293"/>
      <c r="M191" s="293"/>
      <c r="O191" s="293"/>
      <c r="P191" s="293"/>
      <c r="Q191" s="293"/>
      <c r="R191" s="293"/>
      <c r="S191" s="293"/>
      <c r="T191" s="293"/>
      <c r="U191" s="293"/>
      <c r="V191" s="293"/>
      <c r="W191" s="293"/>
      <c r="X191" s="293"/>
      <c r="Y191" s="293"/>
      <c r="Z191" s="293"/>
      <c r="AA191" s="293"/>
      <c r="AB191" s="293"/>
      <c r="AC191" s="293"/>
      <c r="AE191" s="293"/>
      <c r="AF191" s="293"/>
      <c r="AG191" s="293"/>
      <c r="AH191" s="293"/>
      <c r="AI191" s="293"/>
      <c r="AJ191" s="293"/>
      <c r="AK191" s="293"/>
      <c r="AL191" s="293"/>
      <c r="AM191" s="293"/>
      <c r="AN191" s="293"/>
      <c r="AO191" s="293"/>
      <c r="AP191" s="293"/>
      <c r="AQ191" s="293"/>
      <c r="AR191" s="293"/>
      <c r="AS191" s="293"/>
      <c r="AT191" s="293"/>
      <c r="AU191" s="293"/>
      <c r="AV191" s="293"/>
    </row>
    <row r="192">
      <c r="B192" s="293"/>
      <c r="C192" s="293"/>
      <c r="D192" s="293"/>
      <c r="E192" s="293"/>
      <c r="F192" s="293"/>
      <c r="G192" s="293"/>
      <c r="H192" s="293"/>
      <c r="J192" s="293"/>
      <c r="K192" s="293"/>
      <c r="L192" s="293"/>
      <c r="M192" s="293"/>
      <c r="O192" s="293"/>
      <c r="P192" s="293"/>
      <c r="Q192" s="293"/>
      <c r="R192" s="293"/>
      <c r="S192" s="293"/>
      <c r="T192" s="293"/>
      <c r="U192" s="293"/>
      <c r="V192" s="293"/>
      <c r="W192" s="293"/>
      <c r="X192" s="293"/>
      <c r="Y192" s="293"/>
      <c r="Z192" s="293"/>
      <c r="AA192" s="293"/>
      <c r="AB192" s="293"/>
      <c r="AC192" s="293"/>
      <c r="AE192" s="293"/>
      <c r="AF192" s="293"/>
      <c r="AG192" s="293"/>
      <c r="AH192" s="293"/>
      <c r="AI192" s="293"/>
      <c r="AJ192" s="293"/>
      <c r="AK192" s="293"/>
      <c r="AL192" s="293"/>
      <c r="AM192" s="293"/>
      <c r="AN192" s="293"/>
      <c r="AO192" s="293"/>
      <c r="AP192" s="293"/>
      <c r="AQ192" s="293"/>
      <c r="AR192" s="293"/>
      <c r="AS192" s="293"/>
      <c r="AT192" s="293"/>
      <c r="AU192" s="293"/>
      <c r="AV192" s="293"/>
    </row>
    <row r="193">
      <c r="B193" s="293"/>
      <c r="C193" s="293"/>
      <c r="D193" s="293"/>
      <c r="E193" s="293"/>
      <c r="F193" s="293"/>
      <c r="G193" s="293"/>
      <c r="H193" s="293"/>
      <c r="J193" s="293"/>
      <c r="K193" s="293"/>
      <c r="L193" s="293"/>
      <c r="M193" s="293"/>
      <c r="O193" s="293"/>
      <c r="P193" s="293"/>
      <c r="Q193" s="293"/>
      <c r="R193" s="293"/>
      <c r="S193" s="293"/>
      <c r="T193" s="293"/>
      <c r="U193" s="293"/>
      <c r="V193" s="293"/>
      <c r="W193" s="293"/>
      <c r="X193" s="293"/>
      <c r="Y193" s="293"/>
      <c r="Z193" s="293"/>
      <c r="AA193" s="293"/>
      <c r="AB193" s="293"/>
      <c r="AC193" s="293"/>
      <c r="AE193" s="293"/>
      <c r="AF193" s="293"/>
      <c r="AG193" s="293"/>
      <c r="AH193" s="293"/>
      <c r="AI193" s="293"/>
      <c r="AJ193" s="293"/>
      <c r="AK193" s="293"/>
      <c r="AL193" s="293"/>
      <c r="AM193" s="293"/>
      <c r="AN193" s="293"/>
      <c r="AO193" s="293"/>
      <c r="AP193" s="293"/>
      <c r="AQ193" s="293"/>
      <c r="AR193" s="293"/>
      <c r="AS193" s="293"/>
      <c r="AT193" s="293"/>
      <c r="AU193" s="293"/>
      <c r="AV193" s="293"/>
    </row>
    <row r="194">
      <c r="B194" s="293"/>
      <c r="C194" s="293"/>
      <c r="D194" s="293"/>
      <c r="E194" s="293"/>
      <c r="F194" s="293"/>
      <c r="G194" s="293"/>
      <c r="H194" s="293"/>
      <c r="J194" s="293"/>
      <c r="K194" s="293"/>
      <c r="L194" s="293"/>
      <c r="M194" s="293"/>
      <c r="O194" s="293"/>
      <c r="P194" s="293"/>
      <c r="Q194" s="293"/>
      <c r="R194" s="293"/>
      <c r="S194" s="293"/>
      <c r="T194" s="293"/>
      <c r="U194" s="293"/>
      <c r="V194" s="293"/>
      <c r="W194" s="293"/>
      <c r="X194" s="293"/>
      <c r="Y194" s="293"/>
      <c r="Z194" s="293"/>
      <c r="AA194" s="293"/>
      <c r="AB194" s="293"/>
      <c r="AC194" s="293"/>
      <c r="AE194" s="293"/>
      <c r="AF194" s="293"/>
      <c r="AG194" s="293"/>
      <c r="AH194" s="293"/>
      <c r="AI194" s="293"/>
      <c r="AJ194" s="293"/>
      <c r="AK194" s="293"/>
      <c r="AL194" s="293"/>
      <c r="AM194" s="293"/>
      <c r="AN194" s="293"/>
      <c r="AO194" s="293"/>
      <c r="AP194" s="293"/>
      <c r="AQ194" s="293"/>
      <c r="AR194" s="293"/>
      <c r="AS194" s="293"/>
      <c r="AT194" s="293"/>
      <c r="AU194" s="293"/>
      <c r="AV194" s="293"/>
    </row>
    <row r="195">
      <c r="B195" s="293"/>
      <c r="C195" s="293"/>
      <c r="D195" s="293"/>
      <c r="E195" s="293"/>
      <c r="F195" s="293"/>
      <c r="G195" s="293"/>
      <c r="H195" s="293"/>
      <c r="J195" s="293"/>
      <c r="K195" s="293"/>
      <c r="L195" s="293"/>
      <c r="M195" s="293"/>
      <c r="O195" s="293"/>
      <c r="P195" s="293"/>
      <c r="Q195" s="293"/>
      <c r="R195" s="293"/>
      <c r="S195" s="293"/>
      <c r="T195" s="293"/>
      <c r="U195" s="293"/>
      <c r="V195" s="293"/>
      <c r="W195" s="293"/>
      <c r="X195" s="293"/>
      <c r="Y195" s="293"/>
      <c r="Z195" s="293"/>
      <c r="AA195" s="293"/>
      <c r="AB195" s="293"/>
      <c r="AC195" s="293"/>
      <c r="AE195" s="293"/>
      <c r="AF195" s="293"/>
      <c r="AG195" s="293"/>
      <c r="AH195" s="293"/>
      <c r="AI195" s="293"/>
      <c r="AJ195" s="293"/>
      <c r="AK195" s="293"/>
      <c r="AL195" s="293"/>
      <c r="AM195" s="293"/>
      <c r="AN195" s="293"/>
      <c r="AO195" s="293"/>
      <c r="AP195" s="293"/>
      <c r="AQ195" s="293"/>
      <c r="AR195" s="293"/>
      <c r="AS195" s="293"/>
      <c r="AT195" s="293"/>
      <c r="AU195" s="293"/>
      <c r="AV195" s="293"/>
    </row>
    <row r="196">
      <c r="B196" s="293"/>
      <c r="C196" s="293"/>
      <c r="D196" s="293"/>
      <c r="E196" s="293"/>
      <c r="F196" s="293"/>
      <c r="G196" s="293"/>
      <c r="H196" s="293"/>
      <c r="J196" s="293"/>
      <c r="K196" s="293"/>
      <c r="L196" s="293"/>
      <c r="M196" s="293"/>
      <c r="O196" s="293"/>
      <c r="P196" s="293"/>
      <c r="Q196" s="293"/>
      <c r="R196" s="293"/>
      <c r="S196" s="293"/>
      <c r="T196" s="293"/>
      <c r="U196" s="293"/>
      <c r="V196" s="293"/>
      <c r="W196" s="293"/>
      <c r="X196" s="293"/>
      <c r="Y196" s="293"/>
      <c r="Z196" s="293"/>
      <c r="AA196" s="293"/>
      <c r="AB196" s="293"/>
      <c r="AC196" s="293"/>
      <c r="AE196" s="293"/>
      <c r="AF196" s="293"/>
      <c r="AG196" s="293"/>
      <c r="AH196" s="293"/>
      <c r="AI196" s="293"/>
      <c r="AJ196" s="293"/>
      <c r="AK196" s="293"/>
      <c r="AL196" s="293"/>
      <c r="AM196" s="293"/>
      <c r="AN196" s="293"/>
      <c r="AO196" s="293"/>
      <c r="AP196" s="293"/>
      <c r="AQ196" s="293"/>
      <c r="AR196" s="293"/>
      <c r="AS196" s="293"/>
      <c r="AT196" s="293"/>
      <c r="AU196" s="293"/>
      <c r="AV196" s="293"/>
    </row>
    <row r="197">
      <c r="B197" s="293"/>
      <c r="C197" s="293"/>
      <c r="D197" s="293"/>
      <c r="E197" s="293"/>
      <c r="F197" s="293"/>
      <c r="G197" s="293"/>
      <c r="H197" s="293"/>
      <c r="J197" s="293"/>
      <c r="K197" s="293"/>
      <c r="L197" s="293"/>
      <c r="M197" s="293"/>
      <c r="O197" s="293"/>
      <c r="P197" s="293"/>
      <c r="Q197" s="293"/>
      <c r="R197" s="293"/>
      <c r="S197" s="293"/>
      <c r="T197" s="293"/>
      <c r="U197" s="293"/>
      <c r="V197" s="293"/>
      <c r="W197" s="293"/>
      <c r="X197" s="293"/>
      <c r="Y197" s="293"/>
      <c r="Z197" s="293"/>
      <c r="AA197" s="293"/>
      <c r="AB197" s="293"/>
      <c r="AC197" s="293"/>
      <c r="AE197" s="293"/>
      <c r="AF197" s="293"/>
      <c r="AG197" s="293"/>
      <c r="AH197" s="293"/>
      <c r="AI197" s="293"/>
      <c r="AJ197" s="293"/>
      <c r="AK197" s="293"/>
      <c r="AL197" s="293"/>
      <c r="AM197" s="293"/>
      <c r="AN197" s="293"/>
      <c r="AO197" s="293"/>
      <c r="AP197" s="293"/>
      <c r="AQ197" s="293"/>
      <c r="AR197" s="293"/>
      <c r="AS197" s="293"/>
      <c r="AT197" s="293"/>
      <c r="AU197" s="293"/>
      <c r="AV197" s="293"/>
    </row>
    <row r="198">
      <c r="B198" s="293"/>
      <c r="C198" s="293"/>
      <c r="D198" s="293"/>
      <c r="E198" s="293"/>
      <c r="F198" s="293"/>
      <c r="G198" s="293"/>
      <c r="H198" s="293"/>
      <c r="J198" s="293"/>
      <c r="K198" s="293"/>
      <c r="L198" s="293"/>
      <c r="M198" s="293"/>
      <c r="O198" s="293"/>
      <c r="P198" s="293"/>
      <c r="Q198" s="293"/>
      <c r="R198" s="293"/>
      <c r="S198" s="293"/>
      <c r="T198" s="293"/>
      <c r="U198" s="293"/>
      <c r="V198" s="293"/>
      <c r="W198" s="293"/>
      <c r="X198" s="293"/>
      <c r="Y198" s="293"/>
      <c r="Z198" s="293"/>
      <c r="AA198" s="293"/>
      <c r="AB198" s="293"/>
      <c r="AC198" s="293"/>
      <c r="AE198" s="293"/>
      <c r="AF198" s="293"/>
      <c r="AG198" s="293"/>
      <c r="AH198" s="293"/>
      <c r="AI198" s="293"/>
      <c r="AJ198" s="293"/>
      <c r="AK198" s="293"/>
      <c r="AL198" s="293"/>
      <c r="AM198" s="293"/>
      <c r="AN198" s="293"/>
      <c r="AO198" s="293"/>
      <c r="AP198" s="293"/>
      <c r="AQ198" s="293"/>
      <c r="AR198" s="293"/>
      <c r="AS198" s="293"/>
      <c r="AT198" s="293"/>
      <c r="AU198" s="293"/>
      <c r="AV198" s="293"/>
    </row>
    <row r="199">
      <c r="B199" s="293"/>
      <c r="C199" s="293"/>
      <c r="D199" s="293"/>
      <c r="E199" s="293"/>
      <c r="F199" s="293"/>
      <c r="G199" s="293"/>
      <c r="H199" s="293"/>
      <c r="J199" s="293"/>
      <c r="K199" s="293"/>
      <c r="L199" s="293"/>
      <c r="M199" s="293"/>
      <c r="O199" s="293"/>
      <c r="P199" s="293"/>
      <c r="Q199" s="293"/>
      <c r="R199" s="293"/>
      <c r="S199" s="293"/>
      <c r="T199" s="293"/>
      <c r="U199" s="293"/>
      <c r="V199" s="293"/>
      <c r="W199" s="293"/>
      <c r="X199" s="293"/>
      <c r="Y199" s="293"/>
      <c r="Z199" s="293"/>
      <c r="AA199" s="293"/>
      <c r="AB199" s="293"/>
      <c r="AC199" s="293"/>
      <c r="AE199" s="293"/>
      <c r="AF199" s="293"/>
      <c r="AG199" s="293"/>
      <c r="AH199" s="293"/>
      <c r="AI199" s="293"/>
      <c r="AJ199" s="293"/>
      <c r="AK199" s="293"/>
      <c r="AL199" s="293"/>
      <c r="AM199" s="293"/>
      <c r="AN199" s="293"/>
      <c r="AO199" s="293"/>
      <c r="AP199" s="293"/>
      <c r="AQ199" s="293"/>
      <c r="AR199" s="293"/>
      <c r="AS199" s="293"/>
      <c r="AT199" s="293"/>
      <c r="AU199" s="293"/>
      <c r="AV199" s="293"/>
    </row>
    <row r="200">
      <c r="B200" s="293"/>
      <c r="C200" s="293"/>
      <c r="D200" s="293"/>
      <c r="E200" s="293"/>
      <c r="F200" s="293"/>
      <c r="G200" s="293"/>
      <c r="H200" s="293"/>
      <c r="J200" s="293"/>
      <c r="K200" s="293"/>
      <c r="L200" s="293"/>
      <c r="M200" s="293"/>
      <c r="O200" s="293"/>
      <c r="P200" s="293"/>
      <c r="Q200" s="293"/>
      <c r="R200" s="293"/>
      <c r="S200" s="293"/>
      <c r="T200" s="293"/>
      <c r="U200" s="293"/>
      <c r="V200" s="293"/>
      <c r="W200" s="293"/>
      <c r="X200" s="293"/>
      <c r="Y200" s="293"/>
      <c r="Z200" s="293"/>
      <c r="AA200" s="293"/>
      <c r="AB200" s="293"/>
      <c r="AC200" s="293"/>
      <c r="AE200" s="293"/>
      <c r="AF200" s="293"/>
      <c r="AG200" s="293"/>
      <c r="AH200" s="293"/>
      <c r="AI200" s="293"/>
      <c r="AJ200" s="293"/>
      <c r="AK200" s="293"/>
      <c r="AL200" s="293"/>
      <c r="AM200" s="293"/>
      <c r="AN200" s="293"/>
      <c r="AO200" s="293"/>
      <c r="AP200" s="293"/>
      <c r="AQ200" s="293"/>
      <c r="AR200" s="293"/>
      <c r="AS200" s="293"/>
      <c r="AT200" s="293"/>
      <c r="AU200" s="293"/>
      <c r="AV200" s="293"/>
    </row>
    <row r="201">
      <c r="B201" s="293"/>
      <c r="C201" s="293"/>
      <c r="D201" s="293"/>
      <c r="E201" s="293"/>
      <c r="F201" s="293"/>
      <c r="G201" s="293"/>
      <c r="H201" s="293"/>
      <c r="J201" s="293"/>
      <c r="K201" s="293"/>
      <c r="L201" s="293"/>
      <c r="M201" s="293"/>
      <c r="O201" s="293"/>
      <c r="P201" s="293"/>
      <c r="Q201" s="293"/>
      <c r="R201" s="293"/>
      <c r="S201" s="293"/>
      <c r="T201" s="293"/>
      <c r="U201" s="293"/>
      <c r="V201" s="293"/>
      <c r="W201" s="293"/>
      <c r="X201" s="293"/>
      <c r="Y201" s="293"/>
      <c r="Z201" s="293"/>
      <c r="AA201" s="293"/>
      <c r="AB201" s="293"/>
      <c r="AC201" s="293"/>
      <c r="AE201" s="293"/>
      <c r="AF201" s="293"/>
      <c r="AG201" s="293"/>
      <c r="AH201" s="293"/>
      <c r="AI201" s="293"/>
      <c r="AJ201" s="293"/>
      <c r="AK201" s="293"/>
      <c r="AL201" s="293"/>
      <c r="AM201" s="293"/>
      <c r="AN201" s="293"/>
      <c r="AO201" s="293"/>
      <c r="AP201" s="293"/>
      <c r="AQ201" s="293"/>
      <c r="AR201" s="293"/>
      <c r="AS201" s="293"/>
      <c r="AT201" s="293"/>
      <c r="AU201" s="293"/>
      <c r="AV201" s="293"/>
    </row>
    <row r="202">
      <c r="B202" s="293"/>
      <c r="C202" s="293"/>
      <c r="D202" s="293"/>
      <c r="E202" s="293"/>
      <c r="F202" s="293"/>
      <c r="G202" s="293"/>
      <c r="H202" s="293"/>
      <c r="J202" s="293"/>
      <c r="K202" s="293"/>
      <c r="L202" s="293"/>
      <c r="M202" s="293"/>
      <c r="O202" s="293"/>
      <c r="P202" s="293"/>
      <c r="Q202" s="293"/>
      <c r="R202" s="293"/>
      <c r="S202" s="293"/>
      <c r="T202" s="293"/>
      <c r="U202" s="293"/>
      <c r="V202" s="293"/>
      <c r="W202" s="293"/>
      <c r="X202" s="293"/>
      <c r="Y202" s="293"/>
      <c r="Z202" s="293"/>
      <c r="AA202" s="293"/>
      <c r="AB202" s="293"/>
      <c r="AC202" s="293"/>
      <c r="AE202" s="293"/>
      <c r="AF202" s="293"/>
      <c r="AG202" s="293"/>
      <c r="AH202" s="293"/>
      <c r="AI202" s="293"/>
      <c r="AJ202" s="293"/>
      <c r="AK202" s="293"/>
      <c r="AL202" s="293"/>
      <c r="AM202" s="293"/>
      <c r="AN202" s="293"/>
      <c r="AO202" s="293"/>
      <c r="AP202" s="293"/>
      <c r="AQ202" s="293"/>
      <c r="AR202" s="293"/>
      <c r="AS202" s="293"/>
      <c r="AT202" s="293"/>
      <c r="AU202" s="293"/>
      <c r="AV202" s="293"/>
    </row>
    <row r="203">
      <c r="B203" s="293"/>
      <c r="C203" s="293"/>
      <c r="D203" s="293"/>
      <c r="E203" s="293"/>
      <c r="F203" s="293"/>
      <c r="G203" s="293"/>
      <c r="H203" s="293"/>
      <c r="J203" s="293"/>
      <c r="K203" s="293"/>
      <c r="L203" s="293"/>
      <c r="M203" s="293"/>
      <c r="O203" s="293"/>
      <c r="P203" s="293"/>
      <c r="Q203" s="293"/>
      <c r="R203" s="293"/>
      <c r="S203" s="293"/>
      <c r="T203" s="293"/>
      <c r="U203" s="293"/>
      <c r="V203" s="293"/>
      <c r="W203" s="293"/>
      <c r="X203" s="293"/>
      <c r="Y203" s="293"/>
      <c r="Z203" s="293"/>
      <c r="AA203" s="293"/>
      <c r="AB203" s="293"/>
      <c r="AC203" s="293"/>
      <c r="AE203" s="293"/>
      <c r="AF203" s="293"/>
      <c r="AG203" s="293"/>
      <c r="AH203" s="293"/>
      <c r="AI203" s="293"/>
      <c r="AJ203" s="293"/>
      <c r="AK203" s="293"/>
      <c r="AL203" s="293"/>
      <c r="AM203" s="293"/>
      <c r="AN203" s="293"/>
      <c r="AO203" s="293"/>
      <c r="AP203" s="293"/>
      <c r="AQ203" s="293"/>
      <c r="AR203" s="293"/>
      <c r="AS203" s="293"/>
      <c r="AT203" s="293"/>
      <c r="AU203" s="293"/>
      <c r="AV203" s="293"/>
    </row>
    <row r="204">
      <c r="B204" s="293"/>
      <c r="C204" s="293"/>
      <c r="D204" s="293"/>
      <c r="E204" s="293"/>
      <c r="F204" s="293"/>
      <c r="G204" s="293"/>
      <c r="H204" s="293"/>
      <c r="J204" s="293"/>
      <c r="K204" s="293"/>
      <c r="L204" s="293"/>
      <c r="M204" s="293"/>
      <c r="O204" s="293"/>
      <c r="P204" s="293"/>
      <c r="Q204" s="293"/>
      <c r="R204" s="293"/>
      <c r="S204" s="293"/>
      <c r="T204" s="293"/>
      <c r="U204" s="293"/>
      <c r="V204" s="293"/>
      <c r="W204" s="293"/>
      <c r="X204" s="293"/>
      <c r="Y204" s="293"/>
      <c r="Z204" s="293"/>
      <c r="AA204" s="293"/>
      <c r="AB204" s="293"/>
      <c r="AC204" s="293"/>
      <c r="AE204" s="293"/>
      <c r="AF204" s="293"/>
      <c r="AG204" s="293"/>
      <c r="AH204" s="293"/>
      <c r="AI204" s="293"/>
      <c r="AJ204" s="293"/>
      <c r="AK204" s="293"/>
      <c r="AL204" s="293"/>
      <c r="AM204" s="293"/>
      <c r="AN204" s="293"/>
      <c r="AO204" s="293"/>
      <c r="AP204" s="293"/>
      <c r="AQ204" s="293"/>
      <c r="AR204" s="293"/>
      <c r="AS204" s="293"/>
      <c r="AT204" s="293"/>
      <c r="AU204" s="293"/>
      <c r="AV204" s="293"/>
    </row>
    <row r="205">
      <c r="B205" s="293"/>
      <c r="C205" s="293"/>
      <c r="D205" s="293"/>
      <c r="E205" s="293"/>
      <c r="F205" s="293"/>
      <c r="G205" s="293"/>
      <c r="H205" s="293"/>
      <c r="J205" s="293"/>
      <c r="K205" s="293"/>
      <c r="L205" s="293"/>
      <c r="M205" s="293"/>
      <c r="O205" s="293"/>
      <c r="P205" s="293"/>
      <c r="Q205" s="293"/>
      <c r="R205" s="293"/>
      <c r="S205" s="293"/>
      <c r="T205" s="293"/>
      <c r="U205" s="293"/>
      <c r="V205" s="293"/>
      <c r="W205" s="293"/>
      <c r="X205" s="293"/>
      <c r="Y205" s="293"/>
      <c r="Z205" s="293"/>
      <c r="AA205" s="293"/>
      <c r="AB205" s="293"/>
      <c r="AC205" s="293"/>
      <c r="AE205" s="293"/>
      <c r="AF205" s="293"/>
      <c r="AG205" s="293"/>
      <c r="AH205" s="293"/>
      <c r="AI205" s="293"/>
      <c r="AJ205" s="293"/>
      <c r="AK205" s="293"/>
      <c r="AL205" s="293"/>
      <c r="AM205" s="293"/>
      <c r="AN205" s="293"/>
      <c r="AO205" s="293"/>
      <c r="AP205" s="293"/>
      <c r="AQ205" s="293"/>
      <c r="AR205" s="293"/>
      <c r="AS205" s="293"/>
      <c r="AT205" s="293"/>
      <c r="AU205" s="293"/>
      <c r="AV205" s="293"/>
    </row>
    <row r="206">
      <c r="B206" s="293"/>
      <c r="C206" s="293"/>
      <c r="D206" s="293"/>
      <c r="E206" s="293"/>
      <c r="F206" s="293"/>
      <c r="G206" s="293"/>
      <c r="H206" s="293"/>
      <c r="J206" s="293"/>
      <c r="K206" s="293"/>
      <c r="L206" s="293"/>
      <c r="M206" s="293"/>
      <c r="O206" s="293"/>
      <c r="P206" s="293"/>
      <c r="Q206" s="293"/>
      <c r="R206" s="293"/>
      <c r="S206" s="293"/>
      <c r="T206" s="293"/>
      <c r="U206" s="293"/>
      <c r="V206" s="293"/>
      <c r="W206" s="293"/>
      <c r="X206" s="293"/>
      <c r="Y206" s="293"/>
      <c r="Z206" s="293"/>
      <c r="AA206" s="293"/>
      <c r="AB206" s="293"/>
      <c r="AC206" s="293"/>
      <c r="AE206" s="293"/>
      <c r="AF206" s="293"/>
      <c r="AG206" s="293"/>
      <c r="AH206" s="293"/>
      <c r="AI206" s="293"/>
      <c r="AJ206" s="293"/>
      <c r="AK206" s="293"/>
      <c r="AL206" s="293"/>
      <c r="AM206" s="293"/>
      <c r="AN206" s="293"/>
      <c r="AO206" s="293"/>
      <c r="AP206" s="293"/>
      <c r="AQ206" s="293"/>
      <c r="AR206" s="293"/>
      <c r="AS206" s="293"/>
      <c r="AT206" s="293"/>
      <c r="AU206" s="293"/>
      <c r="AV206" s="293"/>
    </row>
    <row r="207">
      <c r="B207" s="293"/>
      <c r="C207" s="293"/>
      <c r="D207" s="293"/>
      <c r="E207" s="293"/>
      <c r="F207" s="293"/>
      <c r="G207" s="293"/>
      <c r="H207" s="293"/>
      <c r="J207" s="293"/>
      <c r="K207" s="293"/>
      <c r="L207" s="293"/>
      <c r="M207" s="293"/>
      <c r="O207" s="293"/>
      <c r="P207" s="293"/>
      <c r="Q207" s="293"/>
      <c r="R207" s="293"/>
      <c r="S207" s="293"/>
      <c r="T207" s="293"/>
      <c r="U207" s="293"/>
      <c r="V207" s="293"/>
      <c r="W207" s="293"/>
      <c r="X207" s="293"/>
      <c r="Y207" s="293"/>
      <c r="Z207" s="293"/>
      <c r="AA207" s="293"/>
      <c r="AB207" s="293"/>
      <c r="AC207" s="293"/>
      <c r="AE207" s="293"/>
      <c r="AF207" s="293"/>
      <c r="AG207" s="293"/>
      <c r="AH207" s="293"/>
      <c r="AI207" s="293"/>
      <c r="AJ207" s="293"/>
      <c r="AK207" s="293"/>
      <c r="AL207" s="293"/>
      <c r="AM207" s="293"/>
      <c r="AN207" s="293"/>
      <c r="AO207" s="293"/>
      <c r="AP207" s="293"/>
      <c r="AQ207" s="293"/>
      <c r="AR207" s="293"/>
      <c r="AS207" s="293"/>
      <c r="AT207" s="293"/>
      <c r="AU207" s="293"/>
      <c r="AV207" s="293"/>
    </row>
    <row r="208">
      <c r="B208" s="293"/>
      <c r="C208" s="293"/>
      <c r="D208" s="293"/>
      <c r="E208" s="293"/>
      <c r="F208" s="293"/>
      <c r="G208" s="293"/>
      <c r="H208" s="293"/>
      <c r="J208" s="293"/>
      <c r="K208" s="293"/>
      <c r="L208" s="293"/>
      <c r="M208" s="293"/>
      <c r="O208" s="293"/>
      <c r="P208" s="293"/>
      <c r="Q208" s="293"/>
      <c r="R208" s="293"/>
      <c r="S208" s="293"/>
      <c r="T208" s="293"/>
      <c r="U208" s="293"/>
      <c r="V208" s="293"/>
      <c r="W208" s="293"/>
      <c r="X208" s="293"/>
      <c r="Y208" s="293"/>
      <c r="Z208" s="293"/>
      <c r="AA208" s="293"/>
      <c r="AB208" s="293"/>
      <c r="AC208" s="293"/>
      <c r="AE208" s="293"/>
      <c r="AF208" s="293"/>
      <c r="AG208" s="293"/>
      <c r="AH208" s="293"/>
      <c r="AI208" s="293"/>
      <c r="AJ208" s="293"/>
      <c r="AK208" s="293"/>
      <c r="AL208" s="293"/>
      <c r="AM208" s="293"/>
      <c r="AN208" s="293"/>
      <c r="AO208" s="293"/>
      <c r="AP208" s="293"/>
      <c r="AQ208" s="293"/>
      <c r="AR208" s="293"/>
      <c r="AS208" s="293"/>
      <c r="AT208" s="293"/>
      <c r="AU208" s="293"/>
      <c r="AV208" s="293"/>
    </row>
    <row r="209">
      <c r="B209" s="293"/>
      <c r="C209" s="293"/>
      <c r="D209" s="293"/>
      <c r="E209" s="293"/>
      <c r="F209" s="293"/>
      <c r="G209" s="293"/>
      <c r="H209" s="293"/>
      <c r="J209" s="293"/>
      <c r="K209" s="293"/>
      <c r="L209" s="293"/>
      <c r="M209" s="293"/>
      <c r="O209" s="293"/>
      <c r="P209" s="293"/>
      <c r="Q209" s="293"/>
      <c r="R209" s="293"/>
      <c r="S209" s="293"/>
      <c r="T209" s="293"/>
      <c r="U209" s="293"/>
      <c r="V209" s="293"/>
      <c r="W209" s="293"/>
      <c r="X209" s="293"/>
      <c r="Y209" s="293"/>
      <c r="Z209" s="293"/>
      <c r="AA209" s="293"/>
      <c r="AB209" s="293"/>
      <c r="AC209" s="293"/>
      <c r="AE209" s="293"/>
      <c r="AF209" s="293"/>
      <c r="AG209" s="293"/>
      <c r="AH209" s="293"/>
      <c r="AI209" s="293"/>
      <c r="AJ209" s="293"/>
      <c r="AK209" s="293"/>
      <c r="AL209" s="293"/>
      <c r="AM209" s="293"/>
      <c r="AN209" s="293"/>
      <c r="AO209" s="293"/>
      <c r="AP209" s="293"/>
      <c r="AQ209" s="293"/>
      <c r="AR209" s="293"/>
      <c r="AS209" s="293"/>
      <c r="AT209" s="293"/>
      <c r="AU209" s="293"/>
      <c r="AV209" s="293"/>
    </row>
    <row r="210">
      <c r="B210" s="293"/>
      <c r="C210" s="293"/>
      <c r="D210" s="293"/>
      <c r="E210" s="293"/>
      <c r="F210" s="293"/>
      <c r="G210" s="293"/>
      <c r="H210" s="293"/>
      <c r="J210" s="293"/>
      <c r="K210" s="293"/>
      <c r="L210" s="293"/>
      <c r="M210" s="293"/>
      <c r="O210" s="293"/>
      <c r="P210" s="293"/>
      <c r="Q210" s="293"/>
      <c r="R210" s="293"/>
      <c r="S210" s="293"/>
      <c r="T210" s="293"/>
      <c r="U210" s="293"/>
      <c r="V210" s="293"/>
      <c r="W210" s="293"/>
      <c r="X210" s="293"/>
      <c r="Y210" s="293"/>
      <c r="Z210" s="293"/>
      <c r="AA210" s="293"/>
      <c r="AB210" s="293"/>
      <c r="AC210" s="293"/>
      <c r="AE210" s="293"/>
      <c r="AF210" s="293"/>
      <c r="AG210" s="293"/>
      <c r="AH210" s="293"/>
      <c r="AI210" s="293"/>
      <c r="AJ210" s="293"/>
      <c r="AK210" s="293"/>
      <c r="AL210" s="293"/>
      <c r="AM210" s="293"/>
      <c r="AN210" s="293"/>
      <c r="AO210" s="293"/>
      <c r="AP210" s="293"/>
      <c r="AQ210" s="293"/>
      <c r="AR210" s="293"/>
      <c r="AS210" s="293"/>
      <c r="AT210" s="293"/>
      <c r="AU210" s="293"/>
      <c r="AV210" s="293"/>
    </row>
    <row r="211">
      <c r="B211" s="293"/>
      <c r="C211" s="293"/>
      <c r="D211" s="293"/>
      <c r="E211" s="293"/>
      <c r="F211" s="293"/>
      <c r="G211" s="293"/>
      <c r="H211" s="293"/>
      <c r="J211" s="293"/>
      <c r="K211" s="293"/>
      <c r="L211" s="293"/>
      <c r="M211" s="293"/>
      <c r="O211" s="293"/>
      <c r="P211" s="293"/>
      <c r="Q211" s="293"/>
      <c r="R211" s="293"/>
      <c r="S211" s="293"/>
      <c r="T211" s="293"/>
      <c r="U211" s="293"/>
      <c r="V211" s="293"/>
      <c r="W211" s="293"/>
      <c r="X211" s="293"/>
      <c r="Y211" s="293"/>
      <c r="Z211" s="293"/>
      <c r="AA211" s="293"/>
      <c r="AB211" s="293"/>
      <c r="AC211" s="293"/>
      <c r="AE211" s="293"/>
      <c r="AF211" s="293"/>
      <c r="AG211" s="293"/>
      <c r="AH211" s="293"/>
      <c r="AI211" s="293"/>
      <c r="AJ211" s="293"/>
      <c r="AK211" s="293"/>
      <c r="AL211" s="293"/>
      <c r="AM211" s="293"/>
      <c r="AN211" s="293"/>
      <c r="AO211" s="293"/>
      <c r="AP211" s="293"/>
      <c r="AQ211" s="293"/>
      <c r="AR211" s="293"/>
      <c r="AS211" s="293"/>
      <c r="AT211" s="293"/>
      <c r="AU211" s="293"/>
      <c r="AV211" s="293"/>
    </row>
    <row r="212">
      <c r="B212" s="293"/>
      <c r="C212" s="293"/>
      <c r="D212" s="293"/>
      <c r="E212" s="293"/>
      <c r="F212" s="293"/>
      <c r="G212" s="293"/>
      <c r="H212" s="293"/>
      <c r="J212" s="293"/>
      <c r="K212" s="293"/>
      <c r="L212" s="293"/>
      <c r="M212" s="293"/>
      <c r="O212" s="293"/>
      <c r="P212" s="293"/>
      <c r="Q212" s="293"/>
      <c r="R212" s="293"/>
      <c r="S212" s="293"/>
      <c r="T212" s="293"/>
      <c r="U212" s="293"/>
      <c r="V212" s="293"/>
      <c r="W212" s="293"/>
      <c r="X212" s="293"/>
      <c r="Y212" s="293"/>
      <c r="Z212" s="293"/>
      <c r="AA212" s="293"/>
      <c r="AB212" s="293"/>
      <c r="AC212" s="293"/>
      <c r="AE212" s="293"/>
      <c r="AF212" s="293"/>
      <c r="AG212" s="293"/>
      <c r="AH212" s="293"/>
      <c r="AI212" s="293"/>
      <c r="AJ212" s="293"/>
      <c r="AK212" s="293"/>
      <c r="AL212" s="293"/>
      <c r="AM212" s="293"/>
      <c r="AN212" s="293"/>
      <c r="AO212" s="293"/>
      <c r="AP212" s="293"/>
      <c r="AQ212" s="293"/>
      <c r="AR212" s="293"/>
      <c r="AS212" s="293"/>
      <c r="AT212" s="293"/>
      <c r="AU212" s="293"/>
      <c r="AV212" s="293"/>
    </row>
    <row r="213">
      <c r="B213" s="293"/>
      <c r="C213" s="293"/>
      <c r="D213" s="293"/>
      <c r="E213" s="293"/>
      <c r="F213" s="293"/>
      <c r="G213" s="293"/>
      <c r="H213" s="293"/>
      <c r="J213" s="293"/>
      <c r="K213" s="293"/>
      <c r="L213" s="293"/>
      <c r="M213" s="293"/>
      <c r="O213" s="293"/>
      <c r="P213" s="293"/>
      <c r="Q213" s="293"/>
      <c r="R213" s="293"/>
      <c r="S213" s="293"/>
      <c r="T213" s="293"/>
      <c r="U213" s="293"/>
      <c r="V213" s="293"/>
      <c r="W213" s="293"/>
      <c r="X213" s="293"/>
      <c r="Y213" s="293"/>
      <c r="Z213" s="293"/>
      <c r="AA213" s="293"/>
      <c r="AB213" s="293"/>
      <c r="AC213" s="293"/>
      <c r="AE213" s="293"/>
      <c r="AF213" s="293"/>
      <c r="AG213" s="293"/>
      <c r="AH213" s="293"/>
      <c r="AI213" s="293"/>
      <c r="AJ213" s="293"/>
      <c r="AK213" s="293"/>
      <c r="AL213" s="293"/>
      <c r="AM213" s="293"/>
      <c r="AN213" s="293"/>
      <c r="AO213" s="293"/>
      <c r="AP213" s="293"/>
      <c r="AQ213" s="293"/>
      <c r="AR213" s="293"/>
      <c r="AS213" s="293"/>
      <c r="AT213" s="293"/>
      <c r="AU213" s="293"/>
      <c r="AV213" s="293"/>
    </row>
    <row r="214">
      <c r="B214" s="293"/>
      <c r="C214" s="293"/>
      <c r="D214" s="293"/>
      <c r="E214" s="293"/>
      <c r="F214" s="293"/>
      <c r="G214" s="293"/>
      <c r="H214" s="293"/>
      <c r="J214" s="293"/>
      <c r="K214" s="293"/>
      <c r="L214" s="293"/>
      <c r="M214" s="293"/>
      <c r="O214" s="293"/>
      <c r="P214" s="293"/>
      <c r="Q214" s="293"/>
      <c r="R214" s="293"/>
      <c r="S214" s="293"/>
      <c r="T214" s="293"/>
      <c r="U214" s="293"/>
      <c r="V214" s="293"/>
      <c r="W214" s="293"/>
      <c r="X214" s="293"/>
      <c r="Y214" s="293"/>
      <c r="Z214" s="293"/>
      <c r="AA214" s="293"/>
      <c r="AB214" s="293"/>
      <c r="AC214" s="293"/>
      <c r="AE214" s="293"/>
      <c r="AF214" s="293"/>
      <c r="AG214" s="293"/>
      <c r="AH214" s="293"/>
      <c r="AI214" s="293"/>
      <c r="AJ214" s="293"/>
      <c r="AK214" s="293"/>
      <c r="AL214" s="293"/>
      <c r="AM214" s="293"/>
      <c r="AN214" s="293"/>
      <c r="AO214" s="293"/>
      <c r="AP214" s="293"/>
      <c r="AQ214" s="293"/>
      <c r="AR214" s="293"/>
      <c r="AS214" s="293"/>
      <c r="AT214" s="293"/>
      <c r="AU214" s="293"/>
      <c r="AV214" s="293"/>
    </row>
    <row r="215">
      <c r="B215" s="293"/>
      <c r="C215" s="293"/>
      <c r="D215" s="293"/>
      <c r="E215" s="293"/>
      <c r="F215" s="293"/>
      <c r="G215" s="293"/>
      <c r="H215" s="293"/>
      <c r="J215" s="293"/>
      <c r="K215" s="293"/>
      <c r="L215" s="293"/>
      <c r="M215" s="293"/>
      <c r="O215" s="293"/>
      <c r="P215" s="293"/>
      <c r="Q215" s="293"/>
      <c r="R215" s="293"/>
      <c r="S215" s="293"/>
      <c r="T215" s="293"/>
      <c r="U215" s="293"/>
      <c r="V215" s="293"/>
      <c r="W215" s="293"/>
      <c r="X215" s="293"/>
      <c r="Y215" s="293"/>
      <c r="Z215" s="293"/>
      <c r="AA215" s="293"/>
      <c r="AB215" s="293"/>
      <c r="AC215" s="293"/>
      <c r="AE215" s="293"/>
      <c r="AF215" s="293"/>
      <c r="AG215" s="293"/>
      <c r="AH215" s="293"/>
      <c r="AI215" s="293"/>
      <c r="AJ215" s="293"/>
      <c r="AK215" s="293"/>
      <c r="AL215" s="293"/>
      <c r="AM215" s="293"/>
      <c r="AN215" s="293"/>
      <c r="AO215" s="293"/>
      <c r="AP215" s="293"/>
      <c r="AQ215" s="293"/>
      <c r="AR215" s="293"/>
      <c r="AS215" s="293"/>
      <c r="AT215" s="293"/>
      <c r="AU215" s="293"/>
      <c r="AV215" s="293"/>
    </row>
    <row r="216">
      <c r="B216" s="293"/>
      <c r="C216" s="293"/>
      <c r="D216" s="293"/>
      <c r="E216" s="293"/>
      <c r="F216" s="293"/>
      <c r="G216" s="293"/>
      <c r="H216" s="293"/>
      <c r="J216" s="293"/>
      <c r="K216" s="293"/>
      <c r="L216" s="293"/>
      <c r="M216" s="293"/>
      <c r="O216" s="293"/>
      <c r="P216" s="293"/>
      <c r="Q216" s="293"/>
      <c r="R216" s="293"/>
      <c r="S216" s="293"/>
      <c r="T216" s="293"/>
      <c r="U216" s="293"/>
      <c r="V216" s="293"/>
      <c r="W216" s="293"/>
      <c r="X216" s="293"/>
      <c r="Y216" s="293"/>
      <c r="Z216" s="293"/>
      <c r="AA216" s="293"/>
      <c r="AB216" s="293"/>
      <c r="AC216" s="293"/>
      <c r="AE216" s="293"/>
      <c r="AF216" s="293"/>
      <c r="AG216" s="293"/>
      <c r="AH216" s="293"/>
      <c r="AI216" s="293"/>
      <c r="AJ216" s="293"/>
      <c r="AK216" s="293"/>
      <c r="AL216" s="293"/>
      <c r="AM216" s="293"/>
      <c r="AN216" s="293"/>
      <c r="AO216" s="293"/>
      <c r="AP216" s="293"/>
      <c r="AQ216" s="293"/>
      <c r="AR216" s="293"/>
      <c r="AS216" s="293"/>
      <c r="AT216" s="293"/>
      <c r="AU216" s="293"/>
      <c r="AV216" s="293"/>
    </row>
    <row r="217">
      <c r="B217" s="293"/>
      <c r="C217" s="293"/>
      <c r="D217" s="293"/>
      <c r="E217" s="293"/>
      <c r="F217" s="293"/>
      <c r="G217" s="293"/>
      <c r="H217" s="293"/>
      <c r="J217" s="293"/>
      <c r="K217" s="293"/>
      <c r="L217" s="293"/>
      <c r="M217" s="293"/>
      <c r="O217" s="293"/>
      <c r="P217" s="293"/>
      <c r="Q217" s="293"/>
      <c r="R217" s="293"/>
      <c r="S217" s="293"/>
      <c r="T217" s="293"/>
      <c r="U217" s="293"/>
      <c r="V217" s="293"/>
      <c r="W217" s="293"/>
      <c r="X217" s="293"/>
      <c r="Y217" s="293"/>
      <c r="Z217" s="293"/>
      <c r="AA217" s="293"/>
      <c r="AB217" s="293"/>
      <c r="AC217" s="293"/>
      <c r="AE217" s="293"/>
      <c r="AF217" s="293"/>
      <c r="AG217" s="293"/>
      <c r="AH217" s="293"/>
      <c r="AI217" s="293"/>
      <c r="AJ217" s="293"/>
      <c r="AK217" s="293"/>
      <c r="AL217" s="293"/>
      <c r="AM217" s="293"/>
      <c r="AN217" s="293"/>
      <c r="AO217" s="293"/>
      <c r="AP217" s="293"/>
      <c r="AQ217" s="293"/>
      <c r="AR217" s="293"/>
      <c r="AS217" s="293"/>
      <c r="AT217" s="293"/>
      <c r="AU217" s="293"/>
      <c r="AV217" s="293"/>
    </row>
    <row r="218">
      <c r="B218" s="293"/>
      <c r="C218" s="293"/>
      <c r="D218" s="293"/>
      <c r="E218" s="293"/>
      <c r="F218" s="293"/>
      <c r="G218" s="293"/>
      <c r="H218" s="293"/>
      <c r="J218" s="293"/>
      <c r="K218" s="293"/>
      <c r="L218" s="293"/>
      <c r="M218" s="293"/>
      <c r="O218" s="293"/>
      <c r="P218" s="293"/>
      <c r="Q218" s="293"/>
      <c r="R218" s="293"/>
      <c r="S218" s="293"/>
      <c r="T218" s="293"/>
      <c r="U218" s="293"/>
      <c r="V218" s="293"/>
      <c r="W218" s="293"/>
      <c r="X218" s="293"/>
      <c r="Y218" s="293"/>
      <c r="Z218" s="293"/>
      <c r="AA218" s="293"/>
      <c r="AB218" s="293"/>
      <c r="AC218" s="293"/>
      <c r="AE218" s="293"/>
      <c r="AF218" s="293"/>
      <c r="AG218" s="293"/>
      <c r="AH218" s="293"/>
      <c r="AI218" s="293"/>
      <c r="AJ218" s="293"/>
      <c r="AK218" s="293"/>
      <c r="AL218" s="293"/>
      <c r="AM218" s="293"/>
      <c r="AN218" s="293"/>
      <c r="AO218" s="293"/>
      <c r="AP218" s="293"/>
      <c r="AQ218" s="293"/>
      <c r="AR218" s="293"/>
      <c r="AS218" s="293"/>
      <c r="AT218" s="293"/>
      <c r="AU218" s="293"/>
      <c r="AV218" s="293"/>
    </row>
    <row r="219">
      <c r="B219" s="293"/>
      <c r="C219" s="293"/>
      <c r="D219" s="293"/>
      <c r="E219" s="293"/>
      <c r="F219" s="293"/>
      <c r="G219" s="293"/>
      <c r="H219" s="293"/>
      <c r="J219" s="293"/>
      <c r="K219" s="293"/>
      <c r="L219" s="293"/>
      <c r="M219" s="293"/>
      <c r="O219" s="293"/>
      <c r="P219" s="293"/>
      <c r="Q219" s="293"/>
      <c r="R219" s="293"/>
      <c r="S219" s="293"/>
      <c r="T219" s="293"/>
      <c r="U219" s="293"/>
      <c r="V219" s="293"/>
      <c r="W219" s="293"/>
      <c r="X219" s="293"/>
      <c r="Y219" s="293"/>
      <c r="Z219" s="293"/>
      <c r="AA219" s="293"/>
      <c r="AB219" s="293"/>
      <c r="AC219" s="293"/>
      <c r="AE219" s="293"/>
      <c r="AF219" s="293"/>
      <c r="AG219" s="293"/>
      <c r="AH219" s="293"/>
      <c r="AI219" s="293"/>
      <c r="AJ219" s="293"/>
      <c r="AK219" s="293"/>
      <c r="AL219" s="293"/>
      <c r="AM219" s="293"/>
      <c r="AN219" s="293"/>
      <c r="AO219" s="293"/>
      <c r="AP219" s="293"/>
      <c r="AQ219" s="293"/>
      <c r="AR219" s="293"/>
      <c r="AS219" s="293"/>
      <c r="AT219" s="293"/>
      <c r="AU219" s="293"/>
      <c r="AV219" s="293"/>
    </row>
    <row r="220">
      <c r="B220" s="293"/>
      <c r="C220" s="293"/>
      <c r="D220" s="293"/>
      <c r="E220" s="293"/>
      <c r="F220" s="293"/>
      <c r="G220" s="293"/>
      <c r="H220" s="293"/>
      <c r="J220" s="293"/>
      <c r="K220" s="293"/>
      <c r="L220" s="293"/>
      <c r="M220" s="293"/>
      <c r="O220" s="293"/>
      <c r="P220" s="293"/>
      <c r="Q220" s="293"/>
      <c r="R220" s="293"/>
      <c r="S220" s="293"/>
      <c r="T220" s="293"/>
      <c r="U220" s="293"/>
      <c r="V220" s="293"/>
      <c r="W220" s="293"/>
      <c r="X220" s="293"/>
      <c r="Y220" s="293"/>
      <c r="Z220" s="293"/>
      <c r="AA220" s="293"/>
      <c r="AB220" s="293"/>
      <c r="AC220" s="293"/>
      <c r="AE220" s="293"/>
      <c r="AF220" s="293"/>
      <c r="AG220" s="293"/>
      <c r="AH220" s="293"/>
      <c r="AI220" s="293"/>
      <c r="AJ220" s="293"/>
      <c r="AK220" s="293"/>
      <c r="AL220" s="293"/>
      <c r="AM220" s="293"/>
      <c r="AN220" s="293"/>
      <c r="AO220" s="293"/>
      <c r="AP220" s="293"/>
      <c r="AQ220" s="293"/>
      <c r="AR220" s="293"/>
      <c r="AS220" s="293"/>
      <c r="AT220" s="293"/>
      <c r="AU220" s="293"/>
      <c r="AV220" s="293"/>
    </row>
    <row r="221">
      <c r="B221" s="293"/>
      <c r="C221" s="293"/>
      <c r="D221" s="293"/>
      <c r="E221" s="293"/>
      <c r="F221" s="293"/>
      <c r="G221" s="293"/>
      <c r="H221" s="293"/>
      <c r="J221" s="293"/>
      <c r="K221" s="293"/>
      <c r="L221" s="293"/>
      <c r="M221" s="293"/>
      <c r="O221" s="293"/>
      <c r="P221" s="293"/>
      <c r="Q221" s="293"/>
      <c r="R221" s="293"/>
      <c r="S221" s="293"/>
      <c r="T221" s="293"/>
      <c r="U221" s="293"/>
      <c r="V221" s="293"/>
      <c r="W221" s="293"/>
      <c r="X221" s="293"/>
      <c r="Y221" s="293"/>
      <c r="Z221" s="293"/>
      <c r="AA221" s="293"/>
      <c r="AB221" s="293"/>
      <c r="AC221" s="293"/>
      <c r="AE221" s="293"/>
      <c r="AF221" s="293"/>
      <c r="AG221" s="293"/>
      <c r="AH221" s="293"/>
      <c r="AI221" s="293"/>
      <c r="AJ221" s="293"/>
      <c r="AK221" s="293"/>
      <c r="AL221" s="293"/>
      <c r="AM221" s="293"/>
      <c r="AN221" s="293"/>
      <c r="AO221" s="293"/>
      <c r="AP221" s="293"/>
      <c r="AQ221" s="293"/>
      <c r="AR221" s="293"/>
      <c r="AS221" s="293"/>
      <c r="AT221" s="293"/>
      <c r="AU221" s="293"/>
      <c r="AV221" s="293"/>
    </row>
    <row r="222">
      <c r="B222" s="293"/>
      <c r="C222" s="293"/>
      <c r="D222" s="293"/>
      <c r="E222" s="293"/>
      <c r="F222" s="293"/>
      <c r="G222" s="293"/>
      <c r="H222" s="293"/>
      <c r="J222" s="293"/>
      <c r="K222" s="293"/>
      <c r="L222" s="293"/>
      <c r="M222" s="293"/>
      <c r="O222" s="293"/>
      <c r="P222" s="293"/>
      <c r="Q222" s="293"/>
      <c r="R222" s="293"/>
      <c r="S222" s="293"/>
      <c r="T222" s="293"/>
      <c r="U222" s="293"/>
      <c r="V222" s="293"/>
      <c r="W222" s="293"/>
      <c r="X222" s="293"/>
      <c r="Y222" s="293"/>
      <c r="Z222" s="293"/>
      <c r="AA222" s="293"/>
      <c r="AB222" s="293"/>
      <c r="AC222" s="293"/>
      <c r="AE222" s="293"/>
      <c r="AF222" s="293"/>
      <c r="AG222" s="293"/>
      <c r="AH222" s="293"/>
      <c r="AI222" s="293"/>
      <c r="AJ222" s="293"/>
      <c r="AK222" s="293"/>
      <c r="AL222" s="293"/>
      <c r="AM222" s="293"/>
      <c r="AN222" s="293"/>
      <c r="AO222" s="293"/>
      <c r="AP222" s="293"/>
      <c r="AQ222" s="293"/>
      <c r="AR222" s="293"/>
      <c r="AS222" s="293"/>
      <c r="AT222" s="293"/>
      <c r="AU222" s="293"/>
      <c r="AV222" s="293"/>
    </row>
    <row r="223">
      <c r="B223" s="293"/>
      <c r="C223" s="293"/>
      <c r="D223" s="293"/>
      <c r="E223" s="293"/>
      <c r="F223" s="293"/>
      <c r="G223" s="293"/>
      <c r="H223" s="293"/>
      <c r="J223" s="293"/>
      <c r="K223" s="293"/>
      <c r="L223" s="293"/>
      <c r="M223" s="293"/>
      <c r="O223" s="293"/>
      <c r="P223" s="293"/>
      <c r="Q223" s="293"/>
      <c r="R223" s="293"/>
      <c r="S223" s="293"/>
      <c r="T223" s="293"/>
      <c r="U223" s="293"/>
      <c r="V223" s="293"/>
      <c r="W223" s="293"/>
      <c r="X223" s="293"/>
      <c r="Y223" s="293"/>
      <c r="Z223" s="293"/>
      <c r="AA223" s="293"/>
      <c r="AB223" s="293"/>
      <c r="AC223" s="293"/>
      <c r="AE223" s="293"/>
      <c r="AF223" s="293"/>
      <c r="AG223" s="293"/>
      <c r="AH223" s="293"/>
      <c r="AI223" s="293"/>
      <c r="AJ223" s="293"/>
      <c r="AK223" s="293"/>
      <c r="AL223" s="293"/>
      <c r="AM223" s="293"/>
      <c r="AN223" s="293"/>
      <c r="AO223" s="293"/>
      <c r="AP223" s="293"/>
      <c r="AQ223" s="293"/>
      <c r="AR223" s="293"/>
      <c r="AS223" s="293"/>
      <c r="AT223" s="293"/>
      <c r="AU223" s="293"/>
      <c r="AV223" s="293"/>
    </row>
    <row r="224">
      <c r="B224" s="293"/>
      <c r="C224" s="293"/>
      <c r="D224" s="293"/>
      <c r="E224" s="293"/>
      <c r="F224" s="293"/>
      <c r="G224" s="293"/>
      <c r="H224" s="293"/>
      <c r="J224" s="293"/>
      <c r="K224" s="293"/>
      <c r="L224" s="293"/>
      <c r="M224" s="293"/>
      <c r="O224" s="293"/>
      <c r="P224" s="293"/>
      <c r="Q224" s="293"/>
      <c r="R224" s="293"/>
      <c r="S224" s="293"/>
      <c r="T224" s="293"/>
      <c r="U224" s="293"/>
      <c r="V224" s="293"/>
      <c r="W224" s="293"/>
      <c r="X224" s="293"/>
      <c r="Y224" s="293"/>
      <c r="Z224" s="293"/>
      <c r="AA224" s="293"/>
      <c r="AB224" s="293"/>
      <c r="AC224" s="293"/>
      <c r="AE224" s="293"/>
      <c r="AF224" s="293"/>
      <c r="AG224" s="293"/>
      <c r="AH224" s="293"/>
      <c r="AI224" s="293"/>
      <c r="AJ224" s="293"/>
      <c r="AK224" s="293"/>
      <c r="AL224" s="293"/>
      <c r="AM224" s="293"/>
      <c r="AN224" s="293"/>
      <c r="AO224" s="293"/>
      <c r="AP224" s="293"/>
      <c r="AQ224" s="293"/>
      <c r="AR224" s="293"/>
      <c r="AS224" s="293"/>
      <c r="AT224" s="293"/>
      <c r="AU224" s="293"/>
      <c r="AV224" s="293"/>
    </row>
    <row r="225">
      <c r="B225" s="293"/>
      <c r="C225" s="293"/>
      <c r="D225" s="293"/>
      <c r="E225" s="293"/>
      <c r="F225" s="293"/>
      <c r="G225" s="293"/>
      <c r="H225" s="293"/>
      <c r="J225" s="293"/>
      <c r="K225" s="293"/>
      <c r="L225" s="293"/>
      <c r="M225" s="293"/>
      <c r="O225" s="293"/>
      <c r="P225" s="293"/>
      <c r="Q225" s="293"/>
      <c r="R225" s="293"/>
      <c r="S225" s="293"/>
      <c r="T225" s="293"/>
      <c r="U225" s="293"/>
      <c r="V225" s="293"/>
      <c r="W225" s="293"/>
      <c r="X225" s="293"/>
      <c r="Y225" s="293"/>
      <c r="Z225" s="293"/>
      <c r="AA225" s="293"/>
      <c r="AB225" s="293"/>
      <c r="AC225" s="293"/>
      <c r="AE225" s="293"/>
      <c r="AF225" s="293"/>
      <c r="AG225" s="293"/>
      <c r="AH225" s="293"/>
      <c r="AI225" s="293"/>
      <c r="AJ225" s="293"/>
      <c r="AK225" s="293"/>
      <c r="AL225" s="293"/>
      <c r="AM225" s="293"/>
      <c r="AN225" s="293"/>
      <c r="AO225" s="293"/>
      <c r="AP225" s="293"/>
      <c r="AQ225" s="293"/>
      <c r="AR225" s="293"/>
      <c r="AS225" s="293"/>
      <c r="AT225" s="293"/>
      <c r="AU225" s="293"/>
      <c r="AV225" s="293"/>
    </row>
    <row r="226">
      <c r="B226" s="293"/>
      <c r="C226" s="293"/>
      <c r="D226" s="293"/>
      <c r="E226" s="293"/>
      <c r="F226" s="293"/>
      <c r="G226" s="293"/>
      <c r="H226" s="293"/>
      <c r="J226" s="293"/>
      <c r="K226" s="293"/>
      <c r="L226" s="293"/>
      <c r="M226" s="293"/>
      <c r="O226" s="293"/>
      <c r="P226" s="293"/>
      <c r="Q226" s="293"/>
      <c r="R226" s="293"/>
      <c r="S226" s="293"/>
      <c r="T226" s="293"/>
      <c r="U226" s="293"/>
      <c r="V226" s="293"/>
      <c r="W226" s="293"/>
      <c r="X226" s="293"/>
      <c r="Y226" s="293"/>
      <c r="Z226" s="293"/>
      <c r="AA226" s="293"/>
      <c r="AB226" s="293"/>
      <c r="AC226" s="293"/>
      <c r="AE226" s="293"/>
      <c r="AF226" s="293"/>
      <c r="AG226" s="293"/>
      <c r="AH226" s="293"/>
      <c r="AI226" s="293"/>
      <c r="AJ226" s="293"/>
      <c r="AK226" s="293"/>
      <c r="AL226" s="293"/>
      <c r="AM226" s="293"/>
      <c r="AN226" s="293"/>
      <c r="AO226" s="293"/>
      <c r="AP226" s="293"/>
      <c r="AQ226" s="293"/>
      <c r="AR226" s="293"/>
      <c r="AS226" s="293"/>
      <c r="AT226" s="293"/>
      <c r="AU226" s="293"/>
      <c r="AV226" s="293"/>
    </row>
    <row r="227">
      <c r="B227" s="293"/>
      <c r="C227" s="293"/>
      <c r="D227" s="293"/>
      <c r="E227" s="293"/>
      <c r="F227" s="293"/>
      <c r="G227" s="293"/>
      <c r="H227" s="293"/>
      <c r="J227" s="293"/>
      <c r="K227" s="293"/>
      <c r="L227" s="293"/>
      <c r="M227" s="293"/>
      <c r="O227" s="293"/>
      <c r="P227" s="293"/>
      <c r="Q227" s="293"/>
      <c r="R227" s="293"/>
      <c r="S227" s="293"/>
      <c r="T227" s="293"/>
      <c r="U227" s="293"/>
      <c r="V227" s="293"/>
      <c r="W227" s="293"/>
      <c r="X227" s="293"/>
      <c r="Y227" s="293"/>
      <c r="Z227" s="293"/>
      <c r="AA227" s="293"/>
      <c r="AB227" s="293"/>
      <c r="AC227" s="293"/>
      <c r="AE227" s="293"/>
      <c r="AF227" s="293"/>
      <c r="AG227" s="293"/>
      <c r="AH227" s="293"/>
      <c r="AI227" s="293"/>
      <c r="AJ227" s="293"/>
      <c r="AK227" s="293"/>
      <c r="AL227" s="293"/>
      <c r="AM227" s="293"/>
      <c r="AN227" s="293"/>
      <c r="AO227" s="293"/>
      <c r="AP227" s="293"/>
      <c r="AQ227" s="293"/>
      <c r="AR227" s="293"/>
      <c r="AS227" s="293"/>
      <c r="AT227" s="293"/>
      <c r="AU227" s="293"/>
      <c r="AV227" s="293"/>
    </row>
    <row r="228">
      <c r="B228" s="293"/>
      <c r="C228" s="293"/>
      <c r="D228" s="293"/>
      <c r="E228" s="293"/>
      <c r="F228" s="293"/>
      <c r="G228" s="293"/>
      <c r="H228" s="293"/>
      <c r="J228" s="293"/>
      <c r="K228" s="293"/>
      <c r="L228" s="293"/>
      <c r="M228" s="293"/>
      <c r="O228" s="293"/>
      <c r="P228" s="293"/>
      <c r="Q228" s="293"/>
      <c r="R228" s="293"/>
      <c r="S228" s="293"/>
      <c r="T228" s="293"/>
      <c r="U228" s="293"/>
      <c r="V228" s="293"/>
      <c r="W228" s="293"/>
      <c r="X228" s="293"/>
      <c r="Y228" s="293"/>
      <c r="Z228" s="293"/>
      <c r="AA228" s="293"/>
      <c r="AB228" s="293"/>
      <c r="AC228" s="293"/>
      <c r="AE228" s="293"/>
      <c r="AF228" s="293"/>
      <c r="AG228" s="293"/>
      <c r="AH228" s="293"/>
      <c r="AI228" s="293"/>
      <c r="AJ228" s="293"/>
      <c r="AK228" s="293"/>
      <c r="AL228" s="293"/>
      <c r="AM228" s="293"/>
      <c r="AN228" s="293"/>
      <c r="AO228" s="293"/>
      <c r="AP228" s="293"/>
      <c r="AQ228" s="293"/>
      <c r="AR228" s="293"/>
      <c r="AS228" s="293"/>
      <c r="AT228" s="293"/>
      <c r="AU228" s="293"/>
      <c r="AV228" s="293"/>
    </row>
    <row r="229">
      <c r="B229" s="293"/>
      <c r="C229" s="293"/>
      <c r="D229" s="293"/>
      <c r="E229" s="293"/>
      <c r="F229" s="293"/>
      <c r="G229" s="293"/>
      <c r="H229" s="293"/>
      <c r="J229" s="293"/>
      <c r="K229" s="293"/>
      <c r="L229" s="293"/>
      <c r="M229" s="293"/>
      <c r="O229" s="293"/>
      <c r="P229" s="293"/>
      <c r="Q229" s="293"/>
      <c r="R229" s="293"/>
      <c r="S229" s="293"/>
      <c r="T229" s="293"/>
      <c r="U229" s="293"/>
      <c r="V229" s="293"/>
      <c r="W229" s="293"/>
      <c r="X229" s="293"/>
      <c r="Y229" s="293"/>
      <c r="Z229" s="293"/>
      <c r="AA229" s="293"/>
      <c r="AB229" s="293"/>
      <c r="AC229" s="293"/>
      <c r="AE229" s="293"/>
      <c r="AF229" s="293"/>
      <c r="AG229" s="293"/>
      <c r="AH229" s="293"/>
      <c r="AI229" s="293"/>
      <c r="AJ229" s="293"/>
      <c r="AK229" s="293"/>
      <c r="AL229" s="293"/>
      <c r="AM229" s="293"/>
      <c r="AN229" s="293"/>
      <c r="AO229" s="293"/>
      <c r="AP229" s="293"/>
      <c r="AQ229" s="293"/>
      <c r="AR229" s="293"/>
      <c r="AS229" s="293"/>
      <c r="AT229" s="293"/>
      <c r="AU229" s="293"/>
      <c r="AV229" s="293"/>
    </row>
    <row r="230">
      <c r="B230" s="293"/>
      <c r="C230" s="293"/>
      <c r="D230" s="293"/>
      <c r="E230" s="293"/>
      <c r="F230" s="293"/>
      <c r="G230" s="293"/>
      <c r="H230" s="293"/>
      <c r="J230" s="293"/>
      <c r="K230" s="293"/>
      <c r="L230" s="293"/>
      <c r="M230" s="293"/>
      <c r="O230" s="293"/>
      <c r="P230" s="293"/>
      <c r="Q230" s="293"/>
      <c r="R230" s="293"/>
      <c r="S230" s="293"/>
      <c r="T230" s="293"/>
      <c r="U230" s="293"/>
      <c r="V230" s="293"/>
      <c r="W230" s="293"/>
      <c r="X230" s="293"/>
      <c r="Y230" s="293"/>
      <c r="Z230" s="293"/>
      <c r="AA230" s="293"/>
      <c r="AB230" s="293"/>
      <c r="AC230" s="293"/>
      <c r="AE230" s="293"/>
      <c r="AF230" s="293"/>
      <c r="AG230" s="293"/>
      <c r="AH230" s="293"/>
      <c r="AI230" s="293"/>
      <c r="AJ230" s="293"/>
      <c r="AK230" s="293"/>
      <c r="AL230" s="293"/>
      <c r="AM230" s="293"/>
      <c r="AN230" s="293"/>
      <c r="AO230" s="293"/>
      <c r="AP230" s="293"/>
      <c r="AQ230" s="293"/>
      <c r="AR230" s="293"/>
      <c r="AS230" s="293"/>
      <c r="AT230" s="293"/>
      <c r="AU230" s="293"/>
      <c r="AV230" s="293"/>
    </row>
    <row r="231">
      <c r="B231" s="293"/>
      <c r="C231" s="293"/>
      <c r="D231" s="293"/>
      <c r="E231" s="293"/>
      <c r="F231" s="293"/>
      <c r="G231" s="293"/>
      <c r="H231" s="293"/>
      <c r="J231" s="293"/>
      <c r="K231" s="293"/>
      <c r="L231" s="293"/>
      <c r="M231" s="293"/>
      <c r="O231" s="293"/>
      <c r="P231" s="293"/>
      <c r="Q231" s="293"/>
      <c r="R231" s="293"/>
      <c r="S231" s="293"/>
      <c r="T231" s="293"/>
      <c r="U231" s="293"/>
      <c r="V231" s="293"/>
      <c r="W231" s="293"/>
      <c r="X231" s="293"/>
      <c r="Y231" s="293"/>
      <c r="Z231" s="293"/>
      <c r="AA231" s="293"/>
      <c r="AB231" s="293"/>
      <c r="AC231" s="293"/>
      <c r="AE231" s="293"/>
      <c r="AF231" s="293"/>
      <c r="AG231" s="293"/>
      <c r="AH231" s="293"/>
      <c r="AI231" s="293"/>
      <c r="AJ231" s="293"/>
      <c r="AK231" s="293"/>
      <c r="AL231" s="293"/>
      <c r="AM231" s="293"/>
      <c r="AN231" s="293"/>
      <c r="AO231" s="293"/>
      <c r="AP231" s="293"/>
      <c r="AQ231" s="293"/>
      <c r="AR231" s="293"/>
      <c r="AS231" s="293"/>
      <c r="AT231" s="293"/>
      <c r="AU231" s="293"/>
      <c r="AV231" s="293"/>
    </row>
    <row r="232">
      <c r="B232" s="293"/>
      <c r="C232" s="293"/>
      <c r="D232" s="293"/>
      <c r="E232" s="293"/>
      <c r="F232" s="293"/>
      <c r="G232" s="293"/>
      <c r="H232" s="293"/>
      <c r="J232" s="293"/>
      <c r="K232" s="293"/>
      <c r="L232" s="293"/>
      <c r="M232" s="293"/>
      <c r="O232" s="293"/>
      <c r="P232" s="293"/>
      <c r="Q232" s="293"/>
      <c r="R232" s="293"/>
      <c r="S232" s="293"/>
      <c r="T232" s="293"/>
      <c r="U232" s="293"/>
      <c r="V232" s="293"/>
      <c r="W232" s="293"/>
      <c r="X232" s="293"/>
      <c r="Y232" s="293"/>
      <c r="Z232" s="293"/>
      <c r="AA232" s="293"/>
      <c r="AB232" s="293"/>
      <c r="AC232" s="293"/>
      <c r="AE232" s="293"/>
      <c r="AF232" s="293"/>
      <c r="AG232" s="293"/>
      <c r="AH232" s="293"/>
      <c r="AI232" s="293"/>
      <c r="AJ232" s="293"/>
      <c r="AK232" s="293"/>
      <c r="AL232" s="293"/>
      <c r="AM232" s="293"/>
      <c r="AN232" s="293"/>
      <c r="AO232" s="293"/>
      <c r="AP232" s="293"/>
      <c r="AQ232" s="293"/>
      <c r="AR232" s="293"/>
      <c r="AS232" s="293"/>
      <c r="AT232" s="293"/>
      <c r="AU232" s="293"/>
      <c r="AV232" s="293"/>
    </row>
    <row r="233">
      <c r="B233" s="293"/>
      <c r="C233" s="293"/>
      <c r="D233" s="293"/>
      <c r="E233" s="293"/>
      <c r="F233" s="293"/>
      <c r="G233" s="293"/>
      <c r="H233" s="293"/>
      <c r="J233" s="293"/>
      <c r="K233" s="293"/>
      <c r="L233" s="293"/>
      <c r="M233" s="293"/>
      <c r="O233" s="293"/>
      <c r="P233" s="293"/>
      <c r="Q233" s="293"/>
      <c r="R233" s="293"/>
      <c r="S233" s="293"/>
      <c r="T233" s="293"/>
      <c r="U233" s="293"/>
      <c r="V233" s="293"/>
      <c r="W233" s="293"/>
      <c r="X233" s="293"/>
      <c r="Y233" s="293"/>
      <c r="Z233" s="293"/>
      <c r="AA233" s="293"/>
      <c r="AB233" s="293"/>
      <c r="AC233" s="293"/>
      <c r="AE233" s="293"/>
      <c r="AF233" s="293"/>
      <c r="AG233" s="293"/>
      <c r="AH233" s="293"/>
      <c r="AI233" s="293"/>
      <c r="AJ233" s="293"/>
      <c r="AK233" s="293"/>
      <c r="AL233" s="293"/>
      <c r="AM233" s="293"/>
      <c r="AN233" s="293"/>
      <c r="AO233" s="293"/>
      <c r="AP233" s="293"/>
      <c r="AQ233" s="293"/>
      <c r="AR233" s="293"/>
      <c r="AS233" s="293"/>
      <c r="AT233" s="293"/>
      <c r="AU233" s="293"/>
      <c r="AV233" s="293"/>
    </row>
    <row r="234">
      <c r="B234" s="293"/>
      <c r="C234" s="293"/>
      <c r="D234" s="293"/>
      <c r="E234" s="293"/>
      <c r="F234" s="293"/>
      <c r="G234" s="293"/>
      <c r="H234" s="293"/>
      <c r="J234" s="293"/>
      <c r="K234" s="293"/>
      <c r="L234" s="293"/>
      <c r="M234" s="293"/>
      <c r="O234" s="293"/>
      <c r="P234" s="293"/>
      <c r="Q234" s="293"/>
      <c r="R234" s="293"/>
      <c r="S234" s="293"/>
      <c r="T234" s="293"/>
      <c r="U234" s="293"/>
      <c r="V234" s="293"/>
      <c r="W234" s="293"/>
      <c r="X234" s="293"/>
      <c r="Y234" s="293"/>
      <c r="Z234" s="293"/>
      <c r="AA234" s="293"/>
      <c r="AB234" s="293"/>
      <c r="AC234" s="293"/>
      <c r="AE234" s="293"/>
      <c r="AF234" s="293"/>
      <c r="AG234" s="293"/>
      <c r="AH234" s="293"/>
      <c r="AI234" s="293"/>
      <c r="AJ234" s="293"/>
      <c r="AK234" s="293"/>
      <c r="AL234" s="293"/>
      <c r="AM234" s="293"/>
      <c r="AN234" s="293"/>
      <c r="AO234" s="293"/>
      <c r="AP234" s="293"/>
      <c r="AQ234" s="293"/>
      <c r="AR234" s="293"/>
      <c r="AS234" s="293"/>
      <c r="AT234" s="293"/>
      <c r="AU234" s="293"/>
      <c r="AV234" s="293"/>
    </row>
    <row r="235">
      <c r="B235" s="293"/>
      <c r="C235" s="293"/>
      <c r="D235" s="293"/>
      <c r="E235" s="293"/>
      <c r="F235" s="293"/>
      <c r="G235" s="293"/>
      <c r="H235" s="293"/>
      <c r="J235" s="293"/>
      <c r="K235" s="293"/>
      <c r="L235" s="293"/>
      <c r="M235" s="293"/>
      <c r="O235" s="293"/>
      <c r="P235" s="293"/>
      <c r="Q235" s="293"/>
      <c r="R235" s="293"/>
      <c r="S235" s="293"/>
      <c r="T235" s="293"/>
      <c r="U235" s="293"/>
      <c r="V235" s="293"/>
      <c r="W235" s="293"/>
      <c r="X235" s="293"/>
      <c r="Y235" s="293"/>
      <c r="Z235" s="293"/>
      <c r="AA235" s="293"/>
      <c r="AB235" s="293"/>
      <c r="AC235" s="293"/>
      <c r="AE235" s="293"/>
      <c r="AF235" s="293"/>
      <c r="AG235" s="293"/>
      <c r="AH235" s="293"/>
      <c r="AI235" s="293"/>
      <c r="AJ235" s="293"/>
      <c r="AK235" s="293"/>
      <c r="AL235" s="293"/>
      <c r="AM235" s="293"/>
      <c r="AN235" s="293"/>
      <c r="AO235" s="293"/>
      <c r="AP235" s="293"/>
      <c r="AQ235" s="293"/>
      <c r="AR235" s="293"/>
      <c r="AS235" s="293"/>
      <c r="AT235" s="293"/>
      <c r="AU235" s="293"/>
      <c r="AV235" s="293"/>
    </row>
    <row r="236">
      <c r="B236" s="293"/>
      <c r="C236" s="293"/>
      <c r="D236" s="293"/>
      <c r="E236" s="293"/>
      <c r="F236" s="293"/>
      <c r="G236" s="293"/>
      <c r="H236" s="293"/>
      <c r="J236" s="293"/>
      <c r="K236" s="293"/>
      <c r="L236" s="293"/>
      <c r="M236" s="293"/>
      <c r="O236" s="293"/>
      <c r="P236" s="293"/>
      <c r="Q236" s="293"/>
      <c r="R236" s="293"/>
      <c r="S236" s="293"/>
      <c r="T236" s="293"/>
      <c r="U236" s="293"/>
      <c r="V236" s="293"/>
      <c r="W236" s="293"/>
      <c r="X236" s="293"/>
      <c r="Y236" s="293"/>
      <c r="Z236" s="293"/>
      <c r="AA236" s="293"/>
      <c r="AB236" s="293"/>
      <c r="AC236" s="293"/>
      <c r="AE236" s="293"/>
      <c r="AF236" s="293"/>
      <c r="AG236" s="293"/>
      <c r="AH236" s="293"/>
      <c r="AI236" s="293"/>
      <c r="AJ236" s="293"/>
      <c r="AK236" s="293"/>
      <c r="AL236" s="293"/>
      <c r="AM236" s="293"/>
      <c r="AN236" s="293"/>
      <c r="AO236" s="293"/>
      <c r="AP236" s="293"/>
      <c r="AQ236" s="293"/>
      <c r="AR236" s="293"/>
      <c r="AS236" s="293"/>
      <c r="AT236" s="293"/>
      <c r="AU236" s="293"/>
      <c r="AV236" s="293"/>
    </row>
    <row r="237">
      <c r="B237" s="293"/>
      <c r="C237" s="293"/>
      <c r="D237" s="293"/>
      <c r="E237" s="293"/>
      <c r="F237" s="293"/>
      <c r="G237" s="293"/>
      <c r="H237" s="293"/>
      <c r="J237" s="293"/>
      <c r="K237" s="293"/>
      <c r="L237" s="293"/>
      <c r="M237" s="293"/>
      <c r="O237" s="293"/>
      <c r="P237" s="293"/>
      <c r="Q237" s="293"/>
      <c r="R237" s="293"/>
      <c r="S237" s="293"/>
      <c r="T237" s="293"/>
      <c r="U237" s="293"/>
      <c r="V237" s="293"/>
      <c r="W237" s="293"/>
      <c r="X237" s="293"/>
      <c r="Y237" s="293"/>
      <c r="Z237" s="293"/>
      <c r="AA237" s="293"/>
      <c r="AB237" s="293"/>
      <c r="AC237" s="293"/>
      <c r="AE237" s="293"/>
      <c r="AF237" s="293"/>
      <c r="AG237" s="293"/>
      <c r="AH237" s="293"/>
      <c r="AI237" s="293"/>
      <c r="AJ237" s="293"/>
      <c r="AK237" s="293"/>
      <c r="AL237" s="293"/>
      <c r="AM237" s="293"/>
      <c r="AN237" s="293"/>
      <c r="AO237" s="293"/>
      <c r="AP237" s="293"/>
      <c r="AQ237" s="293"/>
      <c r="AR237" s="293"/>
      <c r="AS237" s="293"/>
      <c r="AT237" s="293"/>
      <c r="AU237" s="293"/>
      <c r="AV237" s="293"/>
    </row>
    <row r="238">
      <c r="B238" s="293"/>
      <c r="C238" s="293"/>
      <c r="D238" s="293"/>
      <c r="E238" s="293"/>
      <c r="F238" s="293"/>
      <c r="G238" s="293"/>
      <c r="H238" s="293"/>
      <c r="J238" s="293"/>
      <c r="K238" s="293"/>
      <c r="L238" s="293"/>
      <c r="M238" s="293"/>
      <c r="O238" s="293"/>
      <c r="P238" s="293"/>
      <c r="Q238" s="293"/>
      <c r="R238" s="293"/>
      <c r="S238" s="293"/>
      <c r="T238" s="293"/>
      <c r="U238" s="293"/>
      <c r="V238" s="293"/>
      <c r="W238" s="293"/>
      <c r="X238" s="293"/>
      <c r="Y238" s="293"/>
      <c r="Z238" s="293"/>
      <c r="AA238" s="293"/>
      <c r="AB238" s="293"/>
      <c r="AC238" s="293"/>
      <c r="AE238" s="293"/>
      <c r="AF238" s="293"/>
      <c r="AG238" s="293"/>
      <c r="AH238" s="293"/>
      <c r="AI238" s="293"/>
      <c r="AJ238" s="293"/>
      <c r="AK238" s="293"/>
      <c r="AL238" s="293"/>
      <c r="AM238" s="293"/>
      <c r="AN238" s="293"/>
      <c r="AO238" s="293"/>
      <c r="AP238" s="293"/>
      <c r="AQ238" s="293"/>
      <c r="AR238" s="293"/>
      <c r="AS238" s="293"/>
      <c r="AT238" s="293"/>
      <c r="AU238" s="293"/>
      <c r="AV238" s="293"/>
    </row>
    <row r="239">
      <c r="B239" s="293"/>
      <c r="C239" s="293"/>
      <c r="D239" s="293"/>
      <c r="E239" s="293"/>
      <c r="F239" s="293"/>
      <c r="G239" s="293"/>
      <c r="H239" s="293"/>
      <c r="J239" s="293"/>
      <c r="K239" s="293"/>
      <c r="L239" s="293"/>
      <c r="M239" s="293"/>
      <c r="O239" s="293"/>
      <c r="P239" s="293"/>
      <c r="Q239" s="293"/>
      <c r="R239" s="293"/>
      <c r="S239" s="293"/>
      <c r="T239" s="293"/>
      <c r="U239" s="293"/>
      <c r="V239" s="293"/>
      <c r="W239" s="293"/>
      <c r="X239" s="293"/>
      <c r="Y239" s="293"/>
      <c r="Z239" s="293"/>
      <c r="AA239" s="293"/>
      <c r="AB239" s="293"/>
      <c r="AC239" s="293"/>
      <c r="AE239" s="293"/>
      <c r="AF239" s="293"/>
      <c r="AG239" s="293"/>
      <c r="AH239" s="293"/>
      <c r="AI239" s="293"/>
      <c r="AJ239" s="293"/>
      <c r="AK239" s="293"/>
      <c r="AL239" s="293"/>
      <c r="AM239" s="293"/>
      <c r="AN239" s="293"/>
      <c r="AO239" s="293"/>
      <c r="AP239" s="293"/>
      <c r="AQ239" s="293"/>
      <c r="AR239" s="293"/>
      <c r="AS239" s="293"/>
      <c r="AT239" s="293"/>
      <c r="AU239" s="293"/>
      <c r="AV239" s="293"/>
    </row>
    <row r="240">
      <c r="B240" s="293"/>
      <c r="C240" s="293"/>
      <c r="D240" s="293"/>
      <c r="E240" s="293"/>
      <c r="F240" s="293"/>
      <c r="G240" s="293"/>
      <c r="H240" s="293"/>
      <c r="J240" s="293"/>
      <c r="K240" s="293"/>
      <c r="L240" s="293"/>
      <c r="M240" s="293"/>
      <c r="O240" s="293"/>
      <c r="P240" s="293"/>
      <c r="Q240" s="293"/>
      <c r="R240" s="293"/>
      <c r="S240" s="293"/>
      <c r="T240" s="293"/>
      <c r="U240" s="293"/>
      <c r="V240" s="293"/>
      <c r="W240" s="293"/>
      <c r="X240" s="293"/>
      <c r="Y240" s="293"/>
      <c r="Z240" s="293"/>
      <c r="AA240" s="293"/>
      <c r="AB240" s="293"/>
      <c r="AC240" s="293"/>
      <c r="AE240" s="293"/>
      <c r="AF240" s="293"/>
      <c r="AG240" s="293"/>
      <c r="AH240" s="293"/>
      <c r="AI240" s="293"/>
      <c r="AJ240" s="293"/>
      <c r="AK240" s="293"/>
      <c r="AL240" s="293"/>
      <c r="AM240" s="293"/>
      <c r="AN240" s="293"/>
      <c r="AO240" s="293"/>
      <c r="AP240" s="293"/>
      <c r="AQ240" s="293"/>
      <c r="AR240" s="293"/>
      <c r="AS240" s="293"/>
      <c r="AT240" s="293"/>
      <c r="AU240" s="293"/>
      <c r="AV240" s="293"/>
    </row>
    <row r="241">
      <c r="B241" s="293"/>
      <c r="C241" s="293"/>
      <c r="D241" s="293"/>
      <c r="E241" s="293"/>
      <c r="F241" s="293"/>
      <c r="G241" s="293"/>
      <c r="H241" s="293"/>
      <c r="J241" s="293"/>
      <c r="K241" s="293"/>
      <c r="L241" s="293"/>
      <c r="M241" s="293"/>
      <c r="O241" s="293"/>
      <c r="P241" s="293"/>
      <c r="Q241" s="293"/>
      <c r="R241" s="293"/>
      <c r="S241" s="293"/>
      <c r="T241" s="293"/>
      <c r="U241" s="293"/>
      <c r="V241" s="293"/>
      <c r="W241" s="293"/>
      <c r="X241" s="293"/>
      <c r="Y241" s="293"/>
      <c r="Z241" s="293"/>
      <c r="AA241" s="293"/>
      <c r="AB241" s="293"/>
      <c r="AC241" s="293"/>
      <c r="AE241" s="293"/>
      <c r="AF241" s="293"/>
      <c r="AG241" s="293"/>
      <c r="AH241" s="293"/>
      <c r="AI241" s="293"/>
      <c r="AJ241" s="293"/>
      <c r="AK241" s="293"/>
      <c r="AL241" s="293"/>
      <c r="AM241" s="293"/>
      <c r="AN241" s="293"/>
      <c r="AO241" s="293"/>
      <c r="AP241" s="293"/>
      <c r="AQ241" s="293"/>
      <c r="AR241" s="293"/>
      <c r="AS241" s="293"/>
      <c r="AT241" s="293"/>
      <c r="AU241" s="293"/>
      <c r="AV241" s="293"/>
    </row>
    <row r="242">
      <c r="B242" s="293"/>
      <c r="C242" s="293"/>
      <c r="D242" s="293"/>
      <c r="E242" s="293"/>
      <c r="F242" s="293"/>
      <c r="G242" s="293"/>
      <c r="H242" s="293"/>
      <c r="J242" s="293"/>
      <c r="K242" s="293"/>
      <c r="L242" s="293"/>
      <c r="M242" s="293"/>
      <c r="O242" s="293"/>
      <c r="P242" s="293"/>
      <c r="Q242" s="293"/>
      <c r="R242" s="293"/>
      <c r="S242" s="293"/>
      <c r="T242" s="293"/>
      <c r="U242" s="293"/>
      <c r="V242" s="293"/>
      <c r="W242" s="293"/>
      <c r="X242" s="293"/>
      <c r="Y242" s="293"/>
      <c r="Z242" s="293"/>
      <c r="AA242" s="293"/>
      <c r="AB242" s="293"/>
      <c r="AC242" s="293"/>
      <c r="AE242" s="293"/>
      <c r="AF242" s="293"/>
      <c r="AG242" s="293"/>
      <c r="AH242" s="293"/>
      <c r="AI242" s="293"/>
      <c r="AJ242" s="293"/>
      <c r="AK242" s="293"/>
      <c r="AL242" s="293"/>
      <c r="AM242" s="293"/>
      <c r="AN242" s="293"/>
      <c r="AO242" s="293"/>
      <c r="AP242" s="293"/>
      <c r="AQ242" s="293"/>
      <c r="AR242" s="293"/>
      <c r="AS242" s="293"/>
      <c r="AT242" s="293"/>
      <c r="AU242" s="293"/>
      <c r="AV242" s="293"/>
    </row>
    <row r="243">
      <c r="B243" s="293"/>
      <c r="C243" s="293"/>
      <c r="D243" s="293"/>
      <c r="E243" s="293"/>
      <c r="F243" s="293"/>
      <c r="G243" s="293"/>
      <c r="H243" s="293"/>
      <c r="J243" s="293"/>
      <c r="K243" s="293"/>
      <c r="L243" s="293"/>
      <c r="M243" s="293"/>
      <c r="O243" s="293"/>
      <c r="P243" s="293"/>
      <c r="Q243" s="293"/>
      <c r="R243" s="293"/>
      <c r="S243" s="293"/>
      <c r="T243" s="293"/>
      <c r="U243" s="293"/>
      <c r="V243" s="293"/>
      <c r="W243" s="293"/>
      <c r="X243" s="293"/>
      <c r="Y243" s="293"/>
      <c r="Z243" s="293"/>
      <c r="AA243" s="293"/>
      <c r="AB243" s="293"/>
      <c r="AC243" s="293"/>
      <c r="AE243" s="293"/>
      <c r="AF243" s="293"/>
      <c r="AG243" s="293"/>
      <c r="AH243" s="293"/>
      <c r="AI243" s="293"/>
      <c r="AJ243" s="293"/>
      <c r="AK243" s="293"/>
      <c r="AL243" s="293"/>
      <c r="AM243" s="293"/>
      <c r="AN243" s="293"/>
      <c r="AO243" s="293"/>
      <c r="AP243" s="293"/>
      <c r="AQ243" s="293"/>
      <c r="AR243" s="293"/>
      <c r="AS243" s="293"/>
      <c r="AT243" s="293"/>
      <c r="AU243" s="293"/>
      <c r="AV243" s="293"/>
    </row>
    <row r="244">
      <c r="B244" s="293"/>
      <c r="C244" s="293"/>
      <c r="D244" s="293"/>
      <c r="E244" s="293"/>
      <c r="F244" s="293"/>
      <c r="G244" s="293"/>
      <c r="H244" s="293"/>
      <c r="J244" s="293"/>
      <c r="K244" s="293"/>
      <c r="L244" s="293"/>
      <c r="M244" s="293"/>
      <c r="O244" s="293"/>
      <c r="P244" s="293"/>
      <c r="Q244" s="293"/>
      <c r="R244" s="293"/>
      <c r="S244" s="293"/>
      <c r="T244" s="293"/>
      <c r="U244" s="293"/>
      <c r="V244" s="293"/>
      <c r="W244" s="293"/>
      <c r="X244" s="293"/>
      <c r="Y244" s="293"/>
      <c r="Z244" s="293"/>
      <c r="AA244" s="293"/>
      <c r="AB244" s="293"/>
      <c r="AC244" s="293"/>
      <c r="AE244" s="293"/>
      <c r="AF244" s="293"/>
      <c r="AG244" s="293"/>
      <c r="AH244" s="293"/>
      <c r="AI244" s="293"/>
      <c r="AJ244" s="293"/>
      <c r="AK244" s="293"/>
      <c r="AL244" s="293"/>
      <c r="AM244" s="293"/>
      <c r="AN244" s="293"/>
      <c r="AO244" s="293"/>
      <c r="AP244" s="293"/>
      <c r="AQ244" s="293"/>
      <c r="AR244" s="293"/>
      <c r="AS244" s="293"/>
      <c r="AT244" s="293"/>
      <c r="AU244" s="293"/>
      <c r="AV244" s="293"/>
    </row>
    <row r="245">
      <c r="B245" s="293"/>
      <c r="C245" s="293"/>
      <c r="D245" s="293"/>
      <c r="E245" s="293"/>
      <c r="F245" s="293"/>
      <c r="G245" s="293"/>
      <c r="H245" s="293"/>
      <c r="J245" s="293"/>
      <c r="K245" s="293"/>
      <c r="L245" s="293"/>
      <c r="M245" s="293"/>
      <c r="O245" s="293"/>
      <c r="P245" s="293"/>
      <c r="Q245" s="293"/>
      <c r="R245" s="293"/>
      <c r="S245" s="293"/>
      <c r="T245" s="293"/>
      <c r="U245" s="293"/>
      <c r="V245" s="293"/>
      <c r="W245" s="293"/>
      <c r="X245" s="293"/>
      <c r="Y245" s="293"/>
      <c r="Z245" s="293"/>
      <c r="AA245" s="293"/>
      <c r="AB245" s="293"/>
      <c r="AC245" s="293"/>
      <c r="AE245" s="293"/>
      <c r="AF245" s="293"/>
      <c r="AG245" s="293"/>
      <c r="AH245" s="293"/>
      <c r="AI245" s="293"/>
      <c r="AJ245" s="293"/>
      <c r="AK245" s="293"/>
      <c r="AL245" s="293"/>
      <c r="AM245" s="293"/>
      <c r="AN245" s="293"/>
      <c r="AO245" s="293"/>
      <c r="AP245" s="293"/>
      <c r="AQ245" s="293"/>
      <c r="AR245" s="293"/>
      <c r="AS245" s="293"/>
      <c r="AT245" s="293"/>
      <c r="AU245" s="293"/>
      <c r="AV245" s="293"/>
    </row>
    <row r="246">
      <c r="B246" s="293"/>
      <c r="C246" s="293"/>
      <c r="D246" s="293"/>
      <c r="E246" s="293"/>
      <c r="F246" s="293"/>
      <c r="G246" s="293"/>
      <c r="H246" s="293"/>
      <c r="J246" s="293"/>
      <c r="K246" s="293"/>
      <c r="L246" s="293"/>
      <c r="M246" s="293"/>
      <c r="O246" s="293"/>
      <c r="P246" s="293"/>
      <c r="Q246" s="293"/>
      <c r="R246" s="293"/>
      <c r="S246" s="293"/>
      <c r="T246" s="293"/>
      <c r="U246" s="293"/>
      <c r="V246" s="293"/>
      <c r="W246" s="293"/>
      <c r="X246" s="293"/>
      <c r="Y246" s="293"/>
      <c r="Z246" s="293"/>
      <c r="AA246" s="293"/>
      <c r="AB246" s="293"/>
      <c r="AC246" s="293"/>
      <c r="AE246" s="293"/>
      <c r="AF246" s="293"/>
      <c r="AG246" s="293"/>
      <c r="AH246" s="293"/>
      <c r="AI246" s="293"/>
      <c r="AJ246" s="293"/>
      <c r="AK246" s="293"/>
      <c r="AL246" s="293"/>
      <c r="AM246" s="293"/>
      <c r="AN246" s="293"/>
      <c r="AO246" s="293"/>
      <c r="AP246" s="293"/>
      <c r="AQ246" s="293"/>
      <c r="AR246" s="293"/>
      <c r="AS246" s="293"/>
      <c r="AT246" s="293"/>
      <c r="AU246" s="293"/>
      <c r="AV246" s="293"/>
    </row>
    <row r="247">
      <c r="B247" s="293"/>
      <c r="C247" s="293"/>
      <c r="D247" s="293"/>
      <c r="E247" s="293"/>
      <c r="F247" s="293"/>
      <c r="G247" s="293"/>
      <c r="H247" s="293"/>
      <c r="J247" s="293"/>
      <c r="K247" s="293"/>
      <c r="L247" s="293"/>
      <c r="M247" s="293"/>
      <c r="O247" s="293"/>
      <c r="P247" s="293"/>
      <c r="Q247" s="293"/>
      <c r="R247" s="293"/>
      <c r="S247" s="293"/>
      <c r="T247" s="293"/>
      <c r="U247" s="293"/>
      <c r="V247" s="293"/>
      <c r="W247" s="293"/>
      <c r="X247" s="293"/>
      <c r="Y247" s="293"/>
      <c r="Z247" s="293"/>
      <c r="AA247" s="293"/>
      <c r="AB247" s="293"/>
      <c r="AC247" s="293"/>
      <c r="AE247" s="293"/>
      <c r="AF247" s="293"/>
      <c r="AG247" s="293"/>
      <c r="AH247" s="293"/>
      <c r="AI247" s="293"/>
      <c r="AJ247" s="293"/>
      <c r="AK247" s="293"/>
      <c r="AL247" s="293"/>
      <c r="AM247" s="293"/>
      <c r="AN247" s="293"/>
      <c r="AO247" s="293"/>
      <c r="AP247" s="293"/>
      <c r="AQ247" s="293"/>
      <c r="AR247" s="293"/>
      <c r="AS247" s="293"/>
      <c r="AT247" s="293"/>
      <c r="AU247" s="293"/>
      <c r="AV247" s="293"/>
    </row>
    <row r="248">
      <c r="B248" s="293"/>
      <c r="C248" s="293"/>
      <c r="D248" s="293"/>
      <c r="E248" s="293"/>
      <c r="F248" s="293"/>
      <c r="G248" s="293"/>
      <c r="H248" s="293"/>
      <c r="J248" s="293"/>
      <c r="K248" s="293"/>
      <c r="L248" s="293"/>
      <c r="M248" s="293"/>
      <c r="O248" s="293"/>
      <c r="P248" s="293"/>
      <c r="Q248" s="293"/>
      <c r="R248" s="293"/>
      <c r="S248" s="293"/>
      <c r="T248" s="293"/>
      <c r="U248" s="293"/>
      <c r="V248" s="293"/>
      <c r="W248" s="293"/>
      <c r="X248" s="293"/>
      <c r="Y248" s="293"/>
      <c r="Z248" s="293"/>
      <c r="AA248" s="293"/>
      <c r="AB248" s="293"/>
      <c r="AC248" s="293"/>
      <c r="AE248" s="293"/>
      <c r="AF248" s="293"/>
      <c r="AG248" s="293"/>
      <c r="AH248" s="293"/>
      <c r="AI248" s="293"/>
      <c r="AJ248" s="293"/>
      <c r="AK248" s="293"/>
      <c r="AL248" s="293"/>
      <c r="AM248" s="293"/>
      <c r="AN248" s="293"/>
      <c r="AO248" s="293"/>
      <c r="AP248" s="293"/>
      <c r="AQ248" s="293"/>
      <c r="AR248" s="293"/>
      <c r="AS248" s="293"/>
      <c r="AT248" s="293"/>
      <c r="AU248" s="293"/>
      <c r="AV248" s="293"/>
    </row>
    <row r="249">
      <c r="B249" s="293"/>
      <c r="C249" s="293"/>
      <c r="D249" s="293"/>
      <c r="E249" s="293"/>
      <c r="F249" s="293"/>
      <c r="G249" s="293"/>
      <c r="H249" s="293"/>
      <c r="J249" s="293"/>
      <c r="K249" s="293"/>
      <c r="L249" s="293"/>
      <c r="M249" s="293"/>
      <c r="O249" s="293"/>
      <c r="P249" s="293"/>
      <c r="Q249" s="293"/>
      <c r="R249" s="293"/>
      <c r="S249" s="293"/>
      <c r="T249" s="293"/>
      <c r="U249" s="293"/>
      <c r="V249" s="293"/>
      <c r="W249" s="293"/>
      <c r="X249" s="293"/>
      <c r="Y249" s="293"/>
      <c r="Z249" s="293"/>
      <c r="AA249" s="293"/>
      <c r="AB249" s="293"/>
      <c r="AC249" s="293"/>
      <c r="AE249" s="293"/>
      <c r="AF249" s="293"/>
      <c r="AG249" s="293"/>
      <c r="AH249" s="293"/>
      <c r="AI249" s="293"/>
      <c r="AJ249" s="293"/>
      <c r="AK249" s="293"/>
      <c r="AL249" s="293"/>
      <c r="AM249" s="293"/>
      <c r="AN249" s="293"/>
      <c r="AO249" s="293"/>
      <c r="AP249" s="293"/>
      <c r="AQ249" s="293"/>
      <c r="AR249" s="293"/>
      <c r="AS249" s="293"/>
      <c r="AT249" s="293"/>
      <c r="AU249" s="293"/>
      <c r="AV249" s="293"/>
    </row>
    <row r="250">
      <c r="B250" s="293"/>
      <c r="C250" s="293"/>
      <c r="D250" s="293"/>
      <c r="E250" s="293"/>
      <c r="F250" s="293"/>
      <c r="G250" s="293"/>
      <c r="H250" s="293"/>
      <c r="J250" s="293"/>
      <c r="K250" s="293"/>
      <c r="L250" s="293"/>
      <c r="M250" s="293"/>
      <c r="O250" s="293"/>
      <c r="P250" s="293"/>
      <c r="Q250" s="293"/>
      <c r="R250" s="293"/>
      <c r="S250" s="293"/>
      <c r="T250" s="293"/>
      <c r="U250" s="293"/>
      <c r="V250" s="293"/>
      <c r="W250" s="293"/>
      <c r="X250" s="293"/>
      <c r="Y250" s="293"/>
      <c r="Z250" s="293"/>
      <c r="AA250" s="293"/>
      <c r="AB250" s="293"/>
      <c r="AC250" s="293"/>
      <c r="AE250" s="293"/>
      <c r="AF250" s="293"/>
      <c r="AG250" s="293"/>
      <c r="AH250" s="293"/>
      <c r="AI250" s="293"/>
      <c r="AJ250" s="293"/>
      <c r="AK250" s="293"/>
      <c r="AL250" s="293"/>
      <c r="AM250" s="293"/>
      <c r="AN250" s="293"/>
      <c r="AO250" s="293"/>
      <c r="AP250" s="293"/>
      <c r="AQ250" s="293"/>
      <c r="AR250" s="293"/>
      <c r="AS250" s="293"/>
      <c r="AT250" s="293"/>
      <c r="AU250" s="293"/>
      <c r="AV250" s="293"/>
    </row>
    <row r="251">
      <c r="B251" s="293"/>
      <c r="C251" s="293"/>
      <c r="D251" s="293"/>
      <c r="E251" s="293"/>
      <c r="F251" s="293"/>
      <c r="G251" s="293"/>
      <c r="H251" s="293"/>
      <c r="J251" s="293"/>
      <c r="K251" s="293"/>
      <c r="L251" s="293"/>
      <c r="M251" s="293"/>
      <c r="O251" s="293"/>
      <c r="P251" s="293"/>
      <c r="Q251" s="293"/>
      <c r="R251" s="293"/>
      <c r="S251" s="293"/>
      <c r="T251" s="293"/>
      <c r="U251" s="293"/>
      <c r="V251" s="293"/>
      <c r="W251" s="293"/>
      <c r="X251" s="293"/>
      <c r="Y251" s="293"/>
      <c r="Z251" s="293"/>
      <c r="AA251" s="293"/>
      <c r="AB251" s="293"/>
      <c r="AC251" s="293"/>
      <c r="AE251" s="293"/>
      <c r="AF251" s="293"/>
      <c r="AG251" s="293"/>
      <c r="AH251" s="293"/>
      <c r="AI251" s="293"/>
      <c r="AJ251" s="293"/>
      <c r="AK251" s="293"/>
      <c r="AL251" s="293"/>
      <c r="AM251" s="293"/>
      <c r="AN251" s="293"/>
      <c r="AO251" s="293"/>
      <c r="AP251" s="293"/>
      <c r="AQ251" s="293"/>
      <c r="AR251" s="293"/>
      <c r="AS251" s="293"/>
      <c r="AT251" s="293"/>
      <c r="AU251" s="293"/>
      <c r="AV251" s="293"/>
    </row>
    <row r="252">
      <c r="B252" s="293"/>
      <c r="C252" s="293"/>
      <c r="D252" s="293"/>
      <c r="E252" s="293"/>
      <c r="F252" s="293"/>
      <c r="G252" s="293"/>
      <c r="H252" s="293"/>
      <c r="J252" s="293"/>
      <c r="K252" s="293"/>
      <c r="L252" s="293"/>
      <c r="M252" s="293"/>
      <c r="O252" s="293"/>
      <c r="P252" s="293"/>
      <c r="Q252" s="293"/>
      <c r="R252" s="293"/>
      <c r="S252" s="293"/>
      <c r="T252" s="293"/>
      <c r="U252" s="293"/>
      <c r="V252" s="293"/>
      <c r="W252" s="293"/>
      <c r="X252" s="293"/>
      <c r="Y252" s="293"/>
      <c r="Z252" s="293"/>
      <c r="AA252" s="293"/>
      <c r="AB252" s="293"/>
      <c r="AC252" s="293"/>
      <c r="AE252" s="293"/>
      <c r="AF252" s="293"/>
      <c r="AG252" s="293"/>
      <c r="AH252" s="293"/>
      <c r="AI252" s="293"/>
      <c r="AJ252" s="293"/>
      <c r="AK252" s="293"/>
      <c r="AL252" s="293"/>
      <c r="AM252" s="293"/>
      <c r="AN252" s="293"/>
      <c r="AO252" s="293"/>
      <c r="AP252" s="293"/>
      <c r="AQ252" s="293"/>
      <c r="AR252" s="293"/>
      <c r="AS252" s="293"/>
      <c r="AT252" s="293"/>
      <c r="AU252" s="293"/>
      <c r="AV252" s="293"/>
    </row>
    <row r="253">
      <c r="B253" s="293"/>
      <c r="C253" s="293"/>
      <c r="D253" s="293"/>
      <c r="E253" s="293"/>
      <c r="F253" s="293"/>
      <c r="G253" s="293"/>
      <c r="H253" s="293"/>
      <c r="J253" s="293"/>
      <c r="K253" s="293"/>
      <c r="L253" s="293"/>
      <c r="M253" s="293"/>
      <c r="O253" s="293"/>
      <c r="P253" s="293"/>
      <c r="Q253" s="293"/>
      <c r="R253" s="293"/>
      <c r="S253" s="293"/>
      <c r="T253" s="293"/>
      <c r="U253" s="293"/>
      <c r="V253" s="293"/>
      <c r="W253" s="293"/>
      <c r="X253" s="293"/>
      <c r="Y253" s="293"/>
      <c r="Z253" s="293"/>
      <c r="AA253" s="293"/>
      <c r="AB253" s="293"/>
      <c r="AC253" s="293"/>
      <c r="AE253" s="293"/>
      <c r="AF253" s="293"/>
      <c r="AG253" s="293"/>
      <c r="AH253" s="293"/>
      <c r="AI253" s="293"/>
      <c r="AJ253" s="293"/>
      <c r="AK253" s="293"/>
      <c r="AL253" s="293"/>
      <c r="AM253" s="293"/>
      <c r="AN253" s="293"/>
      <c r="AO253" s="293"/>
      <c r="AP253" s="293"/>
      <c r="AQ253" s="293"/>
      <c r="AR253" s="293"/>
      <c r="AS253" s="293"/>
      <c r="AT253" s="293"/>
      <c r="AU253" s="293"/>
      <c r="AV253" s="293"/>
    </row>
    <row r="254">
      <c r="B254" s="293"/>
      <c r="C254" s="293"/>
      <c r="D254" s="293"/>
      <c r="E254" s="293"/>
      <c r="F254" s="293"/>
      <c r="G254" s="293"/>
      <c r="H254" s="293"/>
      <c r="J254" s="293"/>
      <c r="K254" s="293"/>
      <c r="L254" s="293"/>
      <c r="M254" s="293"/>
      <c r="O254" s="293"/>
      <c r="P254" s="293"/>
      <c r="Q254" s="293"/>
      <c r="R254" s="293"/>
      <c r="S254" s="293"/>
      <c r="T254" s="293"/>
      <c r="U254" s="293"/>
      <c r="V254" s="293"/>
      <c r="W254" s="293"/>
      <c r="X254" s="293"/>
      <c r="Y254" s="293"/>
      <c r="Z254" s="293"/>
      <c r="AA254" s="293"/>
      <c r="AB254" s="293"/>
      <c r="AC254" s="293"/>
      <c r="AE254" s="293"/>
      <c r="AF254" s="293"/>
      <c r="AG254" s="293"/>
      <c r="AH254" s="293"/>
      <c r="AI254" s="293"/>
      <c r="AJ254" s="293"/>
      <c r="AK254" s="293"/>
      <c r="AL254" s="293"/>
      <c r="AM254" s="293"/>
      <c r="AN254" s="293"/>
      <c r="AO254" s="293"/>
      <c r="AP254" s="293"/>
      <c r="AQ254" s="293"/>
      <c r="AR254" s="293"/>
      <c r="AS254" s="293"/>
      <c r="AT254" s="293"/>
      <c r="AU254" s="293"/>
      <c r="AV254" s="293"/>
    </row>
    <row r="255">
      <c r="B255" s="293"/>
      <c r="C255" s="293"/>
      <c r="D255" s="293"/>
      <c r="E255" s="293"/>
      <c r="F255" s="293"/>
      <c r="G255" s="293"/>
      <c r="H255" s="293"/>
      <c r="J255" s="293"/>
      <c r="K255" s="293"/>
      <c r="L255" s="293"/>
      <c r="M255" s="293"/>
      <c r="O255" s="293"/>
      <c r="P255" s="293"/>
      <c r="Q255" s="293"/>
      <c r="R255" s="293"/>
      <c r="S255" s="293"/>
      <c r="T255" s="293"/>
      <c r="U255" s="293"/>
      <c r="V255" s="293"/>
      <c r="W255" s="293"/>
      <c r="X255" s="293"/>
      <c r="Y255" s="293"/>
      <c r="Z255" s="293"/>
      <c r="AA255" s="293"/>
      <c r="AB255" s="293"/>
      <c r="AC255" s="293"/>
      <c r="AE255" s="293"/>
      <c r="AF255" s="293"/>
      <c r="AG255" s="293"/>
      <c r="AH255" s="293"/>
      <c r="AI255" s="293"/>
      <c r="AJ255" s="293"/>
      <c r="AK255" s="293"/>
      <c r="AL255" s="293"/>
      <c r="AM255" s="293"/>
      <c r="AN255" s="293"/>
      <c r="AO255" s="293"/>
      <c r="AP255" s="293"/>
      <c r="AQ255" s="293"/>
      <c r="AR255" s="293"/>
      <c r="AS255" s="293"/>
      <c r="AT255" s="293"/>
      <c r="AU255" s="293"/>
      <c r="AV255" s="293"/>
    </row>
    <row r="256">
      <c r="B256" s="293"/>
      <c r="C256" s="293"/>
      <c r="D256" s="293"/>
      <c r="E256" s="293"/>
      <c r="F256" s="293"/>
      <c r="G256" s="293"/>
      <c r="H256" s="293"/>
      <c r="J256" s="293"/>
      <c r="K256" s="293"/>
      <c r="L256" s="293"/>
      <c r="M256" s="293"/>
      <c r="O256" s="293"/>
      <c r="P256" s="293"/>
      <c r="Q256" s="293"/>
      <c r="R256" s="293"/>
      <c r="S256" s="293"/>
      <c r="T256" s="293"/>
      <c r="U256" s="293"/>
      <c r="V256" s="293"/>
      <c r="W256" s="293"/>
      <c r="X256" s="293"/>
      <c r="Y256" s="293"/>
      <c r="Z256" s="293"/>
      <c r="AA256" s="293"/>
      <c r="AB256" s="293"/>
      <c r="AC256" s="293"/>
      <c r="AE256" s="293"/>
      <c r="AF256" s="293"/>
      <c r="AG256" s="293"/>
      <c r="AH256" s="293"/>
      <c r="AI256" s="293"/>
      <c r="AJ256" s="293"/>
      <c r="AK256" s="293"/>
      <c r="AL256" s="293"/>
      <c r="AM256" s="293"/>
      <c r="AN256" s="293"/>
      <c r="AO256" s="293"/>
      <c r="AP256" s="293"/>
      <c r="AQ256" s="293"/>
      <c r="AR256" s="293"/>
      <c r="AS256" s="293"/>
      <c r="AT256" s="293"/>
      <c r="AU256" s="293"/>
      <c r="AV256" s="293"/>
    </row>
    <row r="257">
      <c r="B257" s="293"/>
      <c r="C257" s="293"/>
      <c r="D257" s="293"/>
      <c r="E257" s="293"/>
      <c r="F257" s="293"/>
      <c r="G257" s="293"/>
      <c r="H257" s="293"/>
      <c r="J257" s="293"/>
      <c r="K257" s="293"/>
      <c r="L257" s="293"/>
      <c r="M257" s="293"/>
      <c r="O257" s="293"/>
      <c r="P257" s="293"/>
      <c r="Q257" s="293"/>
      <c r="R257" s="293"/>
      <c r="S257" s="293"/>
      <c r="T257" s="293"/>
      <c r="U257" s="293"/>
      <c r="V257" s="293"/>
      <c r="W257" s="293"/>
      <c r="X257" s="293"/>
      <c r="Y257" s="293"/>
      <c r="Z257" s="293"/>
      <c r="AA257" s="293"/>
      <c r="AB257" s="293"/>
      <c r="AC257" s="293"/>
      <c r="AE257" s="293"/>
      <c r="AF257" s="293"/>
      <c r="AG257" s="293"/>
      <c r="AH257" s="293"/>
      <c r="AI257" s="293"/>
      <c r="AJ257" s="293"/>
      <c r="AK257" s="293"/>
      <c r="AL257" s="293"/>
      <c r="AM257" s="293"/>
      <c r="AN257" s="293"/>
      <c r="AO257" s="293"/>
      <c r="AP257" s="293"/>
      <c r="AQ257" s="293"/>
      <c r="AR257" s="293"/>
      <c r="AS257" s="293"/>
      <c r="AT257" s="293"/>
      <c r="AU257" s="293"/>
      <c r="AV257" s="293"/>
    </row>
    <row r="258">
      <c r="B258" s="293"/>
      <c r="C258" s="293"/>
      <c r="D258" s="293"/>
      <c r="E258" s="293"/>
      <c r="F258" s="293"/>
      <c r="G258" s="293"/>
      <c r="H258" s="293"/>
      <c r="J258" s="293"/>
      <c r="K258" s="293"/>
      <c r="L258" s="293"/>
      <c r="M258" s="293"/>
      <c r="O258" s="293"/>
      <c r="P258" s="293"/>
      <c r="Q258" s="293"/>
      <c r="R258" s="293"/>
      <c r="S258" s="293"/>
      <c r="T258" s="293"/>
      <c r="U258" s="293"/>
      <c r="V258" s="293"/>
      <c r="W258" s="293"/>
      <c r="X258" s="293"/>
      <c r="Y258" s="293"/>
      <c r="Z258" s="293"/>
      <c r="AA258" s="293"/>
      <c r="AB258" s="293"/>
      <c r="AC258" s="293"/>
      <c r="AE258" s="293"/>
      <c r="AF258" s="293"/>
      <c r="AG258" s="293"/>
      <c r="AH258" s="293"/>
      <c r="AI258" s="293"/>
      <c r="AJ258" s="293"/>
      <c r="AK258" s="293"/>
      <c r="AL258" s="293"/>
      <c r="AM258" s="293"/>
      <c r="AN258" s="293"/>
      <c r="AO258" s="293"/>
      <c r="AP258" s="293"/>
      <c r="AQ258" s="293"/>
      <c r="AR258" s="293"/>
      <c r="AS258" s="293"/>
      <c r="AT258" s="293"/>
      <c r="AU258" s="293"/>
      <c r="AV258" s="293"/>
    </row>
    <row r="259">
      <c r="B259" s="293"/>
      <c r="C259" s="293"/>
      <c r="D259" s="293"/>
      <c r="E259" s="293"/>
      <c r="F259" s="293"/>
      <c r="G259" s="293"/>
      <c r="H259" s="293"/>
      <c r="J259" s="293"/>
      <c r="K259" s="293"/>
      <c r="L259" s="293"/>
      <c r="M259" s="293"/>
      <c r="O259" s="293"/>
      <c r="P259" s="293"/>
      <c r="Q259" s="293"/>
      <c r="R259" s="293"/>
      <c r="S259" s="293"/>
      <c r="T259" s="293"/>
      <c r="U259" s="293"/>
      <c r="V259" s="293"/>
      <c r="W259" s="293"/>
      <c r="X259" s="293"/>
      <c r="Y259" s="293"/>
      <c r="Z259" s="293"/>
      <c r="AA259" s="293"/>
      <c r="AB259" s="293"/>
      <c r="AC259" s="293"/>
      <c r="AE259" s="293"/>
      <c r="AF259" s="293"/>
      <c r="AG259" s="293"/>
      <c r="AH259" s="293"/>
      <c r="AI259" s="293"/>
      <c r="AJ259" s="293"/>
      <c r="AK259" s="293"/>
      <c r="AL259" s="293"/>
      <c r="AM259" s="293"/>
      <c r="AN259" s="293"/>
      <c r="AO259" s="293"/>
      <c r="AP259" s="293"/>
      <c r="AQ259" s="293"/>
      <c r="AR259" s="293"/>
      <c r="AS259" s="293"/>
      <c r="AT259" s="293"/>
      <c r="AU259" s="293"/>
      <c r="AV259" s="293"/>
    </row>
    <row r="260">
      <c r="B260" s="293"/>
      <c r="C260" s="293"/>
      <c r="D260" s="293"/>
      <c r="E260" s="293"/>
      <c r="F260" s="293"/>
      <c r="G260" s="293"/>
      <c r="H260" s="293"/>
      <c r="J260" s="293"/>
      <c r="K260" s="293"/>
      <c r="L260" s="293"/>
      <c r="M260" s="293"/>
      <c r="O260" s="293"/>
      <c r="P260" s="293"/>
      <c r="Q260" s="293"/>
      <c r="R260" s="293"/>
      <c r="S260" s="293"/>
      <c r="T260" s="293"/>
      <c r="U260" s="293"/>
      <c r="V260" s="293"/>
      <c r="W260" s="293"/>
      <c r="X260" s="293"/>
      <c r="Y260" s="293"/>
      <c r="Z260" s="293"/>
      <c r="AA260" s="293"/>
      <c r="AB260" s="293"/>
      <c r="AC260" s="293"/>
      <c r="AE260" s="293"/>
      <c r="AF260" s="293"/>
      <c r="AG260" s="293"/>
      <c r="AH260" s="293"/>
      <c r="AI260" s="293"/>
      <c r="AJ260" s="293"/>
      <c r="AK260" s="293"/>
      <c r="AL260" s="293"/>
      <c r="AM260" s="293"/>
      <c r="AN260" s="293"/>
      <c r="AO260" s="293"/>
      <c r="AP260" s="293"/>
      <c r="AQ260" s="293"/>
      <c r="AR260" s="293"/>
      <c r="AS260" s="293"/>
      <c r="AT260" s="293"/>
      <c r="AU260" s="293"/>
      <c r="AV260" s="293"/>
    </row>
    <row r="261">
      <c r="B261" s="293"/>
      <c r="C261" s="293"/>
      <c r="D261" s="293"/>
      <c r="E261" s="293"/>
      <c r="F261" s="293"/>
      <c r="G261" s="293"/>
      <c r="H261" s="293"/>
      <c r="J261" s="293"/>
      <c r="K261" s="293"/>
      <c r="L261" s="293"/>
      <c r="M261" s="293"/>
      <c r="O261" s="293"/>
      <c r="P261" s="293"/>
      <c r="Q261" s="293"/>
      <c r="R261" s="293"/>
      <c r="S261" s="293"/>
      <c r="T261" s="293"/>
      <c r="U261" s="293"/>
      <c r="V261" s="293"/>
      <c r="W261" s="293"/>
      <c r="X261" s="293"/>
      <c r="Y261" s="293"/>
      <c r="Z261" s="293"/>
      <c r="AA261" s="293"/>
      <c r="AB261" s="293"/>
      <c r="AC261" s="293"/>
      <c r="AE261" s="293"/>
      <c r="AF261" s="293"/>
      <c r="AG261" s="293"/>
      <c r="AH261" s="293"/>
      <c r="AI261" s="293"/>
      <c r="AJ261" s="293"/>
      <c r="AK261" s="293"/>
      <c r="AL261" s="293"/>
      <c r="AM261" s="293"/>
      <c r="AN261" s="293"/>
      <c r="AO261" s="293"/>
      <c r="AP261" s="293"/>
      <c r="AQ261" s="293"/>
      <c r="AR261" s="293"/>
      <c r="AS261" s="293"/>
      <c r="AT261" s="293"/>
      <c r="AU261" s="293"/>
      <c r="AV261" s="293"/>
    </row>
    <row r="262">
      <c r="B262" s="293"/>
      <c r="C262" s="293"/>
      <c r="D262" s="293"/>
      <c r="E262" s="293"/>
      <c r="F262" s="293"/>
      <c r="G262" s="293"/>
      <c r="H262" s="293"/>
      <c r="J262" s="293"/>
      <c r="K262" s="293"/>
      <c r="L262" s="293"/>
      <c r="M262" s="293"/>
      <c r="O262" s="293"/>
      <c r="P262" s="293"/>
      <c r="Q262" s="293"/>
      <c r="R262" s="293"/>
      <c r="S262" s="293"/>
      <c r="T262" s="293"/>
      <c r="U262" s="293"/>
      <c r="V262" s="293"/>
      <c r="W262" s="293"/>
      <c r="X262" s="293"/>
      <c r="Y262" s="293"/>
      <c r="Z262" s="293"/>
      <c r="AA262" s="293"/>
      <c r="AB262" s="293"/>
      <c r="AC262" s="293"/>
      <c r="AE262" s="293"/>
      <c r="AF262" s="293"/>
      <c r="AG262" s="293"/>
      <c r="AH262" s="293"/>
      <c r="AI262" s="293"/>
      <c r="AJ262" s="293"/>
      <c r="AK262" s="293"/>
      <c r="AL262" s="293"/>
      <c r="AM262" s="293"/>
      <c r="AN262" s="293"/>
      <c r="AO262" s="293"/>
      <c r="AP262" s="293"/>
      <c r="AQ262" s="293"/>
      <c r="AR262" s="293"/>
      <c r="AS262" s="293"/>
      <c r="AT262" s="293"/>
      <c r="AU262" s="293"/>
      <c r="AV262" s="293"/>
    </row>
    <row r="263">
      <c r="B263" s="293"/>
      <c r="C263" s="293"/>
      <c r="D263" s="293"/>
      <c r="E263" s="293"/>
      <c r="F263" s="293"/>
      <c r="G263" s="293"/>
      <c r="H263" s="293"/>
      <c r="J263" s="293"/>
      <c r="K263" s="293"/>
      <c r="L263" s="293"/>
      <c r="M263" s="293"/>
      <c r="O263" s="293"/>
      <c r="P263" s="293"/>
      <c r="Q263" s="293"/>
      <c r="R263" s="293"/>
      <c r="S263" s="293"/>
      <c r="T263" s="293"/>
      <c r="U263" s="293"/>
      <c r="V263" s="293"/>
      <c r="W263" s="293"/>
      <c r="X263" s="293"/>
      <c r="Y263" s="293"/>
      <c r="Z263" s="293"/>
      <c r="AA263" s="293"/>
      <c r="AB263" s="293"/>
      <c r="AC263" s="293"/>
      <c r="AE263" s="293"/>
      <c r="AF263" s="293"/>
      <c r="AG263" s="293"/>
      <c r="AH263" s="293"/>
      <c r="AI263" s="293"/>
      <c r="AJ263" s="293"/>
      <c r="AK263" s="293"/>
      <c r="AL263" s="293"/>
      <c r="AM263" s="293"/>
      <c r="AN263" s="293"/>
      <c r="AO263" s="293"/>
      <c r="AP263" s="293"/>
      <c r="AQ263" s="293"/>
      <c r="AR263" s="293"/>
      <c r="AS263" s="293"/>
      <c r="AT263" s="293"/>
      <c r="AU263" s="293"/>
      <c r="AV263" s="293"/>
    </row>
    <row r="264">
      <c r="B264" s="293"/>
      <c r="C264" s="293"/>
      <c r="D264" s="293"/>
      <c r="E264" s="293"/>
      <c r="F264" s="293"/>
      <c r="G264" s="293"/>
      <c r="H264" s="293"/>
      <c r="J264" s="293"/>
      <c r="K264" s="293"/>
      <c r="L264" s="293"/>
      <c r="M264" s="293"/>
      <c r="O264" s="293"/>
      <c r="P264" s="293"/>
      <c r="Q264" s="293"/>
      <c r="R264" s="293"/>
      <c r="S264" s="293"/>
      <c r="T264" s="293"/>
      <c r="U264" s="293"/>
      <c r="V264" s="293"/>
      <c r="W264" s="293"/>
      <c r="X264" s="293"/>
      <c r="Y264" s="293"/>
      <c r="Z264" s="293"/>
      <c r="AA264" s="293"/>
      <c r="AB264" s="293"/>
      <c r="AC264" s="293"/>
      <c r="AE264" s="293"/>
      <c r="AF264" s="293"/>
      <c r="AG264" s="293"/>
      <c r="AH264" s="293"/>
      <c r="AI264" s="293"/>
      <c r="AJ264" s="293"/>
      <c r="AK264" s="293"/>
      <c r="AL264" s="293"/>
      <c r="AM264" s="293"/>
      <c r="AN264" s="293"/>
      <c r="AO264" s="293"/>
      <c r="AP264" s="293"/>
      <c r="AQ264" s="293"/>
      <c r="AR264" s="293"/>
      <c r="AS264" s="293"/>
      <c r="AT264" s="293"/>
      <c r="AU264" s="293"/>
      <c r="AV264" s="293"/>
    </row>
    <row r="265">
      <c r="B265" s="293"/>
      <c r="C265" s="293"/>
      <c r="D265" s="293"/>
      <c r="E265" s="293"/>
      <c r="F265" s="293"/>
      <c r="G265" s="293"/>
      <c r="H265" s="293"/>
      <c r="J265" s="293"/>
      <c r="K265" s="293"/>
      <c r="L265" s="293"/>
      <c r="M265" s="293"/>
      <c r="O265" s="293"/>
      <c r="P265" s="293"/>
      <c r="Q265" s="293"/>
      <c r="R265" s="293"/>
      <c r="S265" s="293"/>
      <c r="T265" s="293"/>
      <c r="U265" s="293"/>
      <c r="V265" s="293"/>
      <c r="W265" s="293"/>
      <c r="X265" s="293"/>
      <c r="Y265" s="293"/>
      <c r="Z265" s="293"/>
      <c r="AA265" s="293"/>
      <c r="AB265" s="293"/>
      <c r="AC265" s="293"/>
      <c r="AE265" s="293"/>
      <c r="AF265" s="293"/>
      <c r="AG265" s="293"/>
      <c r="AH265" s="293"/>
      <c r="AI265" s="293"/>
      <c r="AJ265" s="293"/>
      <c r="AK265" s="293"/>
      <c r="AL265" s="293"/>
      <c r="AM265" s="293"/>
      <c r="AN265" s="293"/>
      <c r="AO265" s="293"/>
      <c r="AP265" s="293"/>
      <c r="AQ265" s="293"/>
      <c r="AR265" s="293"/>
      <c r="AS265" s="293"/>
      <c r="AT265" s="293"/>
      <c r="AU265" s="293"/>
      <c r="AV265" s="293"/>
    </row>
    <row r="266">
      <c r="B266" s="293"/>
      <c r="C266" s="293"/>
      <c r="D266" s="293"/>
      <c r="E266" s="293"/>
      <c r="F266" s="293"/>
      <c r="G266" s="293"/>
      <c r="H266" s="293"/>
      <c r="J266" s="293"/>
      <c r="K266" s="293"/>
      <c r="L266" s="293"/>
      <c r="M266" s="293"/>
      <c r="O266" s="293"/>
      <c r="P266" s="293"/>
      <c r="Q266" s="293"/>
      <c r="R266" s="293"/>
      <c r="S266" s="293"/>
      <c r="T266" s="293"/>
      <c r="U266" s="293"/>
      <c r="V266" s="293"/>
      <c r="W266" s="293"/>
      <c r="X266" s="293"/>
      <c r="Y266" s="293"/>
      <c r="Z266" s="293"/>
      <c r="AA266" s="293"/>
      <c r="AB266" s="293"/>
      <c r="AC266" s="293"/>
      <c r="AE266" s="293"/>
      <c r="AF266" s="293"/>
      <c r="AG266" s="293"/>
      <c r="AH266" s="293"/>
      <c r="AI266" s="293"/>
      <c r="AJ266" s="293"/>
      <c r="AK266" s="293"/>
      <c r="AL266" s="293"/>
      <c r="AM266" s="293"/>
      <c r="AN266" s="293"/>
      <c r="AO266" s="293"/>
      <c r="AP266" s="293"/>
      <c r="AQ266" s="293"/>
      <c r="AR266" s="293"/>
      <c r="AS266" s="293"/>
      <c r="AT266" s="293"/>
      <c r="AU266" s="293"/>
      <c r="AV266" s="293"/>
    </row>
    <row r="267">
      <c r="B267" s="293"/>
      <c r="C267" s="293"/>
      <c r="D267" s="293"/>
      <c r="E267" s="293"/>
      <c r="F267" s="293"/>
      <c r="G267" s="293"/>
      <c r="H267" s="293"/>
      <c r="J267" s="293"/>
      <c r="K267" s="293"/>
      <c r="L267" s="293"/>
      <c r="M267" s="293"/>
      <c r="O267" s="293"/>
      <c r="P267" s="293"/>
      <c r="Q267" s="293"/>
      <c r="R267" s="293"/>
      <c r="S267" s="293"/>
      <c r="T267" s="293"/>
      <c r="U267" s="293"/>
      <c r="V267" s="293"/>
      <c r="W267" s="293"/>
      <c r="X267" s="293"/>
      <c r="Y267" s="293"/>
      <c r="Z267" s="293"/>
      <c r="AA267" s="293"/>
      <c r="AB267" s="293"/>
      <c r="AC267" s="293"/>
      <c r="AE267" s="293"/>
      <c r="AF267" s="293"/>
      <c r="AG267" s="293"/>
      <c r="AH267" s="293"/>
      <c r="AI267" s="293"/>
      <c r="AJ267" s="293"/>
      <c r="AK267" s="293"/>
      <c r="AL267" s="293"/>
      <c r="AM267" s="293"/>
      <c r="AN267" s="293"/>
      <c r="AO267" s="293"/>
      <c r="AP267" s="293"/>
      <c r="AQ267" s="293"/>
      <c r="AR267" s="293"/>
      <c r="AS267" s="293"/>
      <c r="AT267" s="293"/>
      <c r="AU267" s="293"/>
      <c r="AV267" s="293"/>
    </row>
    <row r="268">
      <c r="B268" s="293"/>
      <c r="C268" s="293"/>
      <c r="D268" s="293"/>
      <c r="E268" s="293"/>
      <c r="F268" s="293"/>
      <c r="G268" s="293"/>
      <c r="H268" s="293"/>
      <c r="J268" s="293"/>
      <c r="K268" s="293"/>
      <c r="L268" s="293"/>
      <c r="M268" s="293"/>
      <c r="O268" s="293"/>
      <c r="P268" s="293"/>
      <c r="Q268" s="293"/>
      <c r="R268" s="293"/>
      <c r="S268" s="293"/>
      <c r="T268" s="293"/>
      <c r="U268" s="293"/>
      <c r="V268" s="293"/>
      <c r="W268" s="293"/>
      <c r="X268" s="293"/>
      <c r="Y268" s="293"/>
      <c r="Z268" s="293"/>
      <c r="AA268" s="293"/>
      <c r="AB268" s="293"/>
      <c r="AC268" s="293"/>
      <c r="AE268" s="293"/>
      <c r="AF268" s="293"/>
      <c r="AG268" s="293"/>
      <c r="AH268" s="293"/>
      <c r="AI268" s="293"/>
      <c r="AJ268" s="293"/>
      <c r="AK268" s="293"/>
      <c r="AL268" s="293"/>
      <c r="AM268" s="293"/>
      <c r="AN268" s="293"/>
      <c r="AO268" s="293"/>
      <c r="AP268" s="293"/>
      <c r="AQ268" s="293"/>
      <c r="AR268" s="293"/>
      <c r="AS268" s="293"/>
      <c r="AT268" s="293"/>
      <c r="AU268" s="293"/>
      <c r="AV268" s="293"/>
    </row>
    <row r="269">
      <c r="B269" s="293"/>
      <c r="C269" s="293"/>
      <c r="D269" s="293"/>
      <c r="E269" s="293"/>
      <c r="F269" s="293"/>
      <c r="G269" s="293"/>
      <c r="H269" s="293"/>
      <c r="J269" s="293"/>
      <c r="K269" s="293"/>
      <c r="L269" s="293"/>
      <c r="M269" s="293"/>
      <c r="O269" s="293"/>
      <c r="P269" s="293"/>
      <c r="Q269" s="293"/>
      <c r="R269" s="293"/>
      <c r="S269" s="293"/>
      <c r="T269" s="293"/>
      <c r="U269" s="293"/>
      <c r="V269" s="293"/>
      <c r="W269" s="293"/>
      <c r="X269" s="293"/>
      <c r="Y269" s="293"/>
      <c r="Z269" s="293"/>
      <c r="AA269" s="293"/>
      <c r="AB269" s="293"/>
      <c r="AC269" s="293"/>
      <c r="AE269" s="293"/>
      <c r="AF269" s="293"/>
      <c r="AG269" s="293"/>
      <c r="AH269" s="293"/>
      <c r="AI269" s="293"/>
      <c r="AJ269" s="293"/>
      <c r="AK269" s="293"/>
      <c r="AL269" s="293"/>
      <c r="AM269" s="293"/>
      <c r="AN269" s="293"/>
      <c r="AO269" s="293"/>
      <c r="AP269" s="293"/>
      <c r="AQ269" s="293"/>
      <c r="AR269" s="293"/>
      <c r="AS269" s="293"/>
      <c r="AT269" s="293"/>
      <c r="AU269" s="293"/>
      <c r="AV269" s="293"/>
    </row>
    <row r="270">
      <c r="B270" s="293"/>
      <c r="C270" s="293"/>
      <c r="D270" s="293"/>
      <c r="E270" s="293"/>
      <c r="F270" s="293"/>
      <c r="G270" s="293"/>
      <c r="H270" s="293"/>
      <c r="J270" s="293"/>
      <c r="K270" s="293"/>
      <c r="L270" s="293"/>
      <c r="M270" s="293"/>
      <c r="O270" s="293"/>
      <c r="P270" s="293"/>
      <c r="Q270" s="293"/>
      <c r="R270" s="293"/>
      <c r="S270" s="293"/>
      <c r="T270" s="293"/>
      <c r="U270" s="293"/>
      <c r="V270" s="293"/>
      <c r="W270" s="293"/>
      <c r="X270" s="293"/>
      <c r="Y270" s="293"/>
      <c r="Z270" s="293"/>
      <c r="AA270" s="293"/>
      <c r="AB270" s="293"/>
      <c r="AC270" s="293"/>
      <c r="AE270" s="293"/>
      <c r="AF270" s="293"/>
      <c r="AG270" s="293"/>
      <c r="AH270" s="293"/>
      <c r="AI270" s="293"/>
      <c r="AJ270" s="293"/>
      <c r="AK270" s="293"/>
      <c r="AL270" s="293"/>
      <c r="AM270" s="293"/>
      <c r="AN270" s="293"/>
      <c r="AO270" s="293"/>
      <c r="AP270" s="293"/>
      <c r="AQ270" s="293"/>
      <c r="AR270" s="293"/>
      <c r="AS270" s="293"/>
      <c r="AT270" s="293"/>
      <c r="AU270" s="293"/>
      <c r="AV270" s="293"/>
    </row>
    <row r="271">
      <c r="B271" s="293"/>
      <c r="C271" s="293"/>
      <c r="D271" s="293"/>
      <c r="E271" s="293"/>
      <c r="F271" s="293"/>
      <c r="G271" s="293"/>
      <c r="H271" s="293"/>
      <c r="J271" s="293"/>
      <c r="K271" s="293"/>
      <c r="L271" s="293"/>
      <c r="M271" s="293"/>
      <c r="O271" s="293"/>
      <c r="P271" s="293"/>
      <c r="Q271" s="293"/>
      <c r="R271" s="293"/>
      <c r="S271" s="293"/>
      <c r="T271" s="293"/>
      <c r="U271" s="293"/>
      <c r="V271" s="293"/>
      <c r="W271" s="293"/>
      <c r="X271" s="293"/>
      <c r="Y271" s="293"/>
      <c r="Z271" s="293"/>
      <c r="AA271" s="293"/>
      <c r="AB271" s="293"/>
      <c r="AC271" s="293"/>
      <c r="AE271" s="293"/>
      <c r="AF271" s="293"/>
      <c r="AG271" s="293"/>
      <c r="AH271" s="293"/>
      <c r="AI271" s="293"/>
      <c r="AJ271" s="293"/>
      <c r="AK271" s="293"/>
      <c r="AL271" s="293"/>
      <c r="AM271" s="293"/>
      <c r="AN271" s="293"/>
      <c r="AO271" s="293"/>
      <c r="AP271" s="293"/>
      <c r="AQ271" s="293"/>
      <c r="AR271" s="293"/>
      <c r="AS271" s="293"/>
      <c r="AT271" s="293"/>
      <c r="AU271" s="293"/>
      <c r="AV271" s="293"/>
    </row>
    <row r="272">
      <c r="B272" s="293"/>
      <c r="C272" s="293"/>
      <c r="D272" s="293"/>
      <c r="E272" s="293"/>
      <c r="F272" s="293"/>
      <c r="G272" s="293"/>
      <c r="H272" s="293"/>
      <c r="J272" s="293"/>
      <c r="K272" s="293"/>
      <c r="L272" s="293"/>
      <c r="M272" s="293"/>
      <c r="O272" s="293"/>
      <c r="P272" s="293"/>
      <c r="Q272" s="293"/>
      <c r="R272" s="293"/>
      <c r="S272" s="293"/>
      <c r="T272" s="293"/>
      <c r="U272" s="293"/>
      <c r="V272" s="293"/>
      <c r="W272" s="293"/>
      <c r="X272" s="293"/>
      <c r="Y272" s="293"/>
      <c r="Z272" s="293"/>
      <c r="AA272" s="293"/>
      <c r="AB272" s="293"/>
      <c r="AC272" s="293"/>
      <c r="AE272" s="293"/>
      <c r="AF272" s="293"/>
      <c r="AG272" s="293"/>
      <c r="AH272" s="293"/>
      <c r="AI272" s="293"/>
      <c r="AJ272" s="293"/>
      <c r="AK272" s="293"/>
      <c r="AL272" s="293"/>
      <c r="AM272" s="293"/>
      <c r="AN272" s="293"/>
      <c r="AO272" s="293"/>
      <c r="AP272" s="293"/>
      <c r="AQ272" s="293"/>
      <c r="AR272" s="293"/>
      <c r="AS272" s="293"/>
      <c r="AT272" s="293"/>
      <c r="AU272" s="293"/>
      <c r="AV272" s="293"/>
    </row>
    <row r="273">
      <c r="B273" s="293"/>
      <c r="C273" s="293"/>
      <c r="D273" s="293"/>
      <c r="E273" s="293"/>
      <c r="F273" s="293"/>
      <c r="G273" s="293"/>
      <c r="H273" s="293"/>
      <c r="J273" s="293"/>
      <c r="K273" s="293"/>
      <c r="L273" s="293"/>
      <c r="M273" s="293"/>
      <c r="O273" s="293"/>
      <c r="P273" s="293"/>
      <c r="Q273" s="293"/>
      <c r="R273" s="293"/>
      <c r="S273" s="293"/>
      <c r="T273" s="293"/>
      <c r="U273" s="293"/>
      <c r="V273" s="293"/>
      <c r="W273" s="293"/>
      <c r="X273" s="293"/>
      <c r="Y273" s="293"/>
      <c r="Z273" s="293"/>
      <c r="AA273" s="293"/>
      <c r="AB273" s="293"/>
      <c r="AC273" s="293"/>
      <c r="AE273" s="293"/>
      <c r="AF273" s="293"/>
      <c r="AG273" s="293"/>
      <c r="AH273" s="293"/>
      <c r="AI273" s="293"/>
      <c r="AJ273" s="293"/>
      <c r="AK273" s="293"/>
      <c r="AL273" s="293"/>
      <c r="AM273" s="293"/>
      <c r="AN273" s="293"/>
      <c r="AO273" s="293"/>
      <c r="AP273" s="293"/>
      <c r="AQ273" s="293"/>
      <c r="AR273" s="293"/>
      <c r="AS273" s="293"/>
      <c r="AT273" s="293"/>
      <c r="AU273" s="293"/>
      <c r="AV273" s="293"/>
    </row>
    <row r="274">
      <c r="B274" s="293"/>
      <c r="C274" s="293"/>
      <c r="D274" s="293"/>
      <c r="E274" s="293"/>
      <c r="F274" s="293"/>
      <c r="G274" s="293"/>
      <c r="H274" s="293"/>
      <c r="J274" s="293"/>
      <c r="K274" s="293"/>
      <c r="L274" s="293"/>
      <c r="M274" s="293"/>
      <c r="O274" s="293"/>
      <c r="P274" s="293"/>
      <c r="Q274" s="293"/>
      <c r="R274" s="293"/>
      <c r="S274" s="293"/>
      <c r="T274" s="293"/>
      <c r="U274" s="293"/>
      <c r="V274" s="293"/>
      <c r="W274" s="293"/>
      <c r="X274" s="293"/>
      <c r="Y274" s="293"/>
      <c r="Z274" s="293"/>
      <c r="AA274" s="293"/>
      <c r="AB274" s="293"/>
      <c r="AC274" s="293"/>
      <c r="AE274" s="293"/>
      <c r="AF274" s="293"/>
      <c r="AG274" s="293"/>
      <c r="AH274" s="293"/>
      <c r="AI274" s="293"/>
      <c r="AJ274" s="293"/>
      <c r="AK274" s="293"/>
      <c r="AL274" s="293"/>
      <c r="AM274" s="293"/>
      <c r="AN274" s="293"/>
      <c r="AO274" s="293"/>
      <c r="AP274" s="293"/>
      <c r="AQ274" s="293"/>
      <c r="AR274" s="293"/>
      <c r="AS274" s="293"/>
      <c r="AT274" s="293"/>
      <c r="AU274" s="293"/>
      <c r="AV274" s="293"/>
    </row>
    <row r="275">
      <c r="B275" s="293"/>
      <c r="C275" s="293"/>
      <c r="D275" s="293"/>
      <c r="E275" s="293"/>
      <c r="F275" s="293"/>
      <c r="G275" s="293"/>
      <c r="H275" s="293"/>
      <c r="J275" s="293"/>
      <c r="K275" s="293"/>
      <c r="L275" s="293"/>
      <c r="M275" s="293"/>
      <c r="O275" s="293"/>
      <c r="P275" s="293"/>
      <c r="Q275" s="293"/>
      <c r="R275" s="293"/>
      <c r="S275" s="293"/>
      <c r="T275" s="293"/>
      <c r="U275" s="293"/>
      <c r="V275" s="293"/>
      <c r="W275" s="293"/>
      <c r="X275" s="293"/>
      <c r="Y275" s="293"/>
      <c r="Z275" s="293"/>
      <c r="AA275" s="293"/>
      <c r="AB275" s="293"/>
      <c r="AC275" s="293"/>
      <c r="AE275" s="293"/>
      <c r="AF275" s="293"/>
      <c r="AG275" s="293"/>
      <c r="AH275" s="293"/>
      <c r="AI275" s="293"/>
      <c r="AJ275" s="293"/>
      <c r="AK275" s="293"/>
      <c r="AL275" s="293"/>
      <c r="AM275" s="293"/>
      <c r="AN275" s="293"/>
      <c r="AO275" s="293"/>
      <c r="AP275" s="293"/>
      <c r="AQ275" s="293"/>
      <c r="AR275" s="293"/>
      <c r="AS275" s="293"/>
      <c r="AT275" s="293"/>
      <c r="AU275" s="293"/>
      <c r="AV275" s="293"/>
    </row>
    <row r="276">
      <c r="B276" s="293"/>
      <c r="C276" s="293"/>
      <c r="D276" s="293"/>
      <c r="E276" s="293"/>
      <c r="F276" s="293"/>
      <c r="G276" s="293"/>
      <c r="H276" s="293"/>
      <c r="J276" s="293"/>
      <c r="K276" s="293"/>
      <c r="L276" s="293"/>
      <c r="M276" s="293"/>
      <c r="O276" s="293"/>
      <c r="P276" s="293"/>
      <c r="Q276" s="293"/>
      <c r="R276" s="293"/>
      <c r="S276" s="293"/>
      <c r="T276" s="293"/>
      <c r="U276" s="293"/>
      <c r="V276" s="293"/>
      <c r="W276" s="293"/>
      <c r="X276" s="293"/>
      <c r="Y276" s="293"/>
      <c r="Z276" s="293"/>
      <c r="AA276" s="293"/>
      <c r="AB276" s="293"/>
      <c r="AC276" s="293"/>
      <c r="AE276" s="293"/>
      <c r="AF276" s="293"/>
      <c r="AG276" s="293"/>
      <c r="AH276" s="293"/>
      <c r="AI276" s="293"/>
      <c r="AJ276" s="293"/>
      <c r="AK276" s="293"/>
      <c r="AL276" s="293"/>
      <c r="AM276" s="293"/>
      <c r="AN276" s="293"/>
      <c r="AO276" s="293"/>
      <c r="AP276" s="293"/>
      <c r="AQ276" s="293"/>
      <c r="AR276" s="293"/>
      <c r="AS276" s="293"/>
      <c r="AT276" s="293"/>
      <c r="AU276" s="293"/>
      <c r="AV276" s="293"/>
    </row>
    <row r="277">
      <c r="B277" s="293"/>
      <c r="C277" s="293"/>
      <c r="D277" s="293"/>
      <c r="E277" s="293"/>
      <c r="F277" s="293"/>
      <c r="G277" s="293"/>
      <c r="H277" s="293"/>
      <c r="J277" s="293"/>
      <c r="K277" s="293"/>
      <c r="L277" s="293"/>
      <c r="M277" s="293"/>
      <c r="O277" s="293"/>
      <c r="P277" s="293"/>
      <c r="Q277" s="293"/>
      <c r="R277" s="293"/>
      <c r="S277" s="293"/>
      <c r="T277" s="293"/>
      <c r="U277" s="293"/>
      <c r="V277" s="293"/>
      <c r="W277" s="293"/>
      <c r="X277" s="293"/>
      <c r="Y277" s="293"/>
      <c r="Z277" s="293"/>
      <c r="AA277" s="293"/>
      <c r="AB277" s="293"/>
      <c r="AC277" s="293"/>
      <c r="AE277" s="293"/>
      <c r="AF277" s="293"/>
      <c r="AG277" s="293"/>
      <c r="AH277" s="293"/>
      <c r="AI277" s="293"/>
      <c r="AJ277" s="293"/>
      <c r="AK277" s="293"/>
      <c r="AL277" s="293"/>
      <c r="AM277" s="293"/>
      <c r="AN277" s="293"/>
      <c r="AO277" s="293"/>
      <c r="AP277" s="293"/>
      <c r="AQ277" s="293"/>
      <c r="AR277" s="293"/>
      <c r="AS277" s="293"/>
      <c r="AT277" s="293"/>
      <c r="AU277" s="293"/>
      <c r="AV277" s="293"/>
    </row>
    <row r="278">
      <c r="B278" s="293"/>
      <c r="C278" s="293"/>
      <c r="D278" s="293"/>
      <c r="E278" s="293"/>
      <c r="F278" s="293"/>
      <c r="G278" s="293"/>
      <c r="H278" s="293"/>
      <c r="J278" s="293"/>
      <c r="K278" s="293"/>
      <c r="L278" s="293"/>
      <c r="M278" s="293"/>
      <c r="O278" s="293"/>
      <c r="P278" s="293"/>
      <c r="Q278" s="293"/>
      <c r="R278" s="293"/>
      <c r="S278" s="293"/>
      <c r="T278" s="293"/>
      <c r="U278" s="293"/>
      <c r="V278" s="293"/>
      <c r="W278" s="293"/>
      <c r="X278" s="293"/>
      <c r="Y278" s="293"/>
      <c r="Z278" s="293"/>
      <c r="AA278" s="293"/>
      <c r="AB278" s="293"/>
      <c r="AC278" s="293"/>
      <c r="AE278" s="293"/>
      <c r="AF278" s="293"/>
      <c r="AG278" s="293"/>
      <c r="AH278" s="293"/>
      <c r="AI278" s="293"/>
      <c r="AJ278" s="293"/>
      <c r="AK278" s="293"/>
      <c r="AL278" s="293"/>
      <c r="AM278" s="293"/>
      <c r="AN278" s="293"/>
      <c r="AO278" s="293"/>
      <c r="AP278" s="293"/>
      <c r="AQ278" s="293"/>
      <c r="AR278" s="293"/>
      <c r="AS278" s="293"/>
      <c r="AT278" s="293"/>
      <c r="AU278" s="293"/>
      <c r="AV278" s="293"/>
    </row>
    <row r="279">
      <c r="B279" s="293"/>
      <c r="C279" s="293"/>
      <c r="D279" s="293"/>
      <c r="E279" s="293"/>
      <c r="F279" s="293"/>
      <c r="G279" s="293"/>
      <c r="H279" s="293"/>
      <c r="J279" s="293"/>
      <c r="K279" s="293"/>
      <c r="L279" s="293"/>
      <c r="M279" s="293"/>
      <c r="O279" s="293"/>
      <c r="P279" s="293"/>
      <c r="Q279" s="293"/>
      <c r="R279" s="293"/>
      <c r="S279" s="293"/>
      <c r="T279" s="293"/>
      <c r="U279" s="293"/>
      <c r="V279" s="293"/>
      <c r="W279" s="293"/>
      <c r="X279" s="293"/>
      <c r="Y279" s="293"/>
      <c r="Z279" s="293"/>
      <c r="AA279" s="293"/>
      <c r="AB279" s="293"/>
      <c r="AC279" s="293"/>
      <c r="AE279" s="293"/>
      <c r="AF279" s="293"/>
      <c r="AG279" s="293"/>
      <c r="AH279" s="293"/>
      <c r="AI279" s="293"/>
      <c r="AJ279" s="293"/>
      <c r="AK279" s="293"/>
      <c r="AL279" s="293"/>
      <c r="AM279" s="293"/>
      <c r="AN279" s="293"/>
      <c r="AO279" s="293"/>
      <c r="AP279" s="293"/>
      <c r="AQ279" s="293"/>
      <c r="AR279" s="293"/>
      <c r="AS279" s="293"/>
      <c r="AT279" s="293"/>
      <c r="AU279" s="293"/>
      <c r="AV279" s="293"/>
    </row>
    <row r="280">
      <c r="B280" s="293"/>
      <c r="C280" s="293"/>
      <c r="D280" s="293"/>
      <c r="E280" s="293"/>
      <c r="F280" s="293"/>
      <c r="G280" s="293"/>
      <c r="H280" s="293"/>
      <c r="J280" s="293"/>
      <c r="K280" s="293"/>
      <c r="L280" s="293"/>
      <c r="M280" s="293"/>
      <c r="O280" s="293"/>
      <c r="P280" s="293"/>
      <c r="Q280" s="293"/>
      <c r="R280" s="293"/>
      <c r="S280" s="293"/>
      <c r="T280" s="293"/>
      <c r="U280" s="293"/>
      <c r="V280" s="293"/>
      <c r="W280" s="293"/>
      <c r="X280" s="293"/>
      <c r="Y280" s="293"/>
      <c r="Z280" s="293"/>
      <c r="AA280" s="293"/>
      <c r="AB280" s="293"/>
      <c r="AC280" s="293"/>
      <c r="AE280" s="293"/>
      <c r="AF280" s="293"/>
      <c r="AG280" s="293"/>
      <c r="AH280" s="293"/>
      <c r="AI280" s="293"/>
      <c r="AJ280" s="293"/>
      <c r="AK280" s="293"/>
      <c r="AL280" s="293"/>
      <c r="AM280" s="293"/>
      <c r="AN280" s="293"/>
      <c r="AO280" s="293"/>
      <c r="AP280" s="293"/>
      <c r="AQ280" s="293"/>
      <c r="AR280" s="293"/>
      <c r="AS280" s="293"/>
      <c r="AT280" s="293"/>
      <c r="AU280" s="293"/>
      <c r="AV280" s="293"/>
    </row>
    <row r="281">
      <c r="B281" s="293"/>
      <c r="C281" s="293"/>
      <c r="D281" s="293"/>
      <c r="E281" s="293"/>
      <c r="F281" s="293"/>
      <c r="G281" s="293"/>
      <c r="H281" s="293"/>
      <c r="J281" s="293"/>
      <c r="K281" s="293"/>
      <c r="L281" s="293"/>
      <c r="M281" s="293"/>
      <c r="O281" s="293"/>
      <c r="P281" s="293"/>
      <c r="Q281" s="293"/>
      <c r="R281" s="293"/>
      <c r="S281" s="293"/>
      <c r="T281" s="293"/>
      <c r="U281" s="293"/>
      <c r="V281" s="293"/>
      <c r="W281" s="293"/>
      <c r="X281" s="293"/>
      <c r="Y281" s="293"/>
      <c r="Z281" s="293"/>
      <c r="AA281" s="293"/>
      <c r="AB281" s="293"/>
      <c r="AC281" s="293"/>
      <c r="AE281" s="293"/>
      <c r="AF281" s="293"/>
      <c r="AG281" s="293"/>
      <c r="AH281" s="293"/>
      <c r="AI281" s="293"/>
      <c r="AJ281" s="293"/>
      <c r="AK281" s="293"/>
      <c r="AL281" s="293"/>
      <c r="AM281" s="293"/>
      <c r="AN281" s="293"/>
      <c r="AO281" s="293"/>
      <c r="AP281" s="293"/>
      <c r="AQ281" s="293"/>
      <c r="AR281" s="293"/>
      <c r="AS281" s="293"/>
      <c r="AT281" s="293"/>
      <c r="AU281" s="293"/>
      <c r="AV281" s="293"/>
    </row>
    <row r="282">
      <c r="B282" s="293"/>
      <c r="C282" s="293"/>
      <c r="D282" s="293"/>
      <c r="E282" s="293"/>
      <c r="F282" s="293"/>
      <c r="G282" s="293"/>
      <c r="H282" s="293"/>
      <c r="J282" s="293"/>
      <c r="K282" s="293"/>
      <c r="L282" s="293"/>
      <c r="M282" s="293"/>
      <c r="O282" s="293"/>
      <c r="P282" s="293"/>
      <c r="Q282" s="293"/>
      <c r="R282" s="293"/>
      <c r="S282" s="293"/>
      <c r="T282" s="293"/>
      <c r="U282" s="293"/>
      <c r="V282" s="293"/>
      <c r="W282" s="293"/>
      <c r="X282" s="293"/>
      <c r="Y282" s="293"/>
      <c r="Z282" s="293"/>
      <c r="AA282" s="293"/>
      <c r="AB282" s="293"/>
      <c r="AC282" s="293"/>
      <c r="AE282" s="293"/>
      <c r="AF282" s="293"/>
      <c r="AG282" s="293"/>
      <c r="AH282" s="293"/>
      <c r="AI282" s="293"/>
      <c r="AJ282" s="293"/>
      <c r="AK282" s="293"/>
      <c r="AL282" s="293"/>
      <c r="AM282" s="293"/>
      <c r="AN282" s="293"/>
      <c r="AO282" s="293"/>
      <c r="AP282" s="293"/>
      <c r="AQ282" s="293"/>
      <c r="AR282" s="293"/>
      <c r="AS282" s="293"/>
      <c r="AT282" s="293"/>
      <c r="AU282" s="293"/>
      <c r="AV282" s="293"/>
    </row>
    <row r="283">
      <c r="B283" s="293"/>
      <c r="C283" s="293"/>
      <c r="D283" s="293"/>
      <c r="E283" s="293"/>
      <c r="F283" s="293"/>
      <c r="G283" s="293"/>
      <c r="H283" s="293"/>
      <c r="J283" s="293"/>
      <c r="K283" s="293"/>
      <c r="L283" s="293"/>
      <c r="M283" s="293"/>
      <c r="O283" s="293"/>
      <c r="P283" s="293"/>
      <c r="Q283" s="293"/>
      <c r="R283" s="293"/>
      <c r="S283" s="293"/>
      <c r="T283" s="293"/>
      <c r="U283" s="293"/>
      <c r="V283" s="293"/>
      <c r="W283" s="293"/>
      <c r="X283" s="293"/>
      <c r="Y283" s="293"/>
      <c r="Z283" s="293"/>
      <c r="AA283" s="293"/>
      <c r="AB283" s="293"/>
      <c r="AC283" s="293"/>
      <c r="AE283" s="293"/>
      <c r="AF283" s="293"/>
      <c r="AG283" s="293"/>
      <c r="AH283" s="293"/>
      <c r="AI283" s="293"/>
      <c r="AJ283" s="293"/>
      <c r="AK283" s="293"/>
      <c r="AL283" s="293"/>
      <c r="AM283" s="293"/>
      <c r="AN283" s="293"/>
      <c r="AO283" s="293"/>
      <c r="AP283" s="293"/>
      <c r="AQ283" s="293"/>
      <c r="AR283" s="293"/>
      <c r="AS283" s="293"/>
      <c r="AT283" s="293"/>
      <c r="AU283" s="293"/>
      <c r="AV283" s="293"/>
    </row>
    <row r="284">
      <c r="B284" s="293"/>
      <c r="C284" s="293"/>
      <c r="D284" s="293"/>
      <c r="E284" s="293"/>
      <c r="F284" s="293"/>
      <c r="G284" s="293"/>
      <c r="H284" s="293"/>
      <c r="J284" s="293"/>
      <c r="K284" s="293"/>
      <c r="L284" s="293"/>
      <c r="M284" s="293"/>
      <c r="O284" s="293"/>
      <c r="P284" s="293"/>
      <c r="Q284" s="293"/>
      <c r="R284" s="293"/>
      <c r="S284" s="293"/>
      <c r="T284" s="293"/>
      <c r="U284" s="293"/>
      <c r="V284" s="293"/>
      <c r="W284" s="293"/>
      <c r="X284" s="293"/>
      <c r="Y284" s="293"/>
      <c r="Z284" s="293"/>
      <c r="AA284" s="293"/>
      <c r="AB284" s="293"/>
      <c r="AC284" s="293"/>
      <c r="AE284" s="293"/>
      <c r="AF284" s="293"/>
      <c r="AG284" s="293"/>
      <c r="AH284" s="293"/>
      <c r="AI284" s="293"/>
      <c r="AJ284" s="293"/>
      <c r="AK284" s="293"/>
      <c r="AL284" s="293"/>
      <c r="AM284" s="293"/>
      <c r="AN284" s="293"/>
      <c r="AO284" s="293"/>
      <c r="AP284" s="293"/>
      <c r="AQ284" s="293"/>
      <c r="AR284" s="293"/>
      <c r="AS284" s="293"/>
      <c r="AT284" s="293"/>
      <c r="AU284" s="293"/>
      <c r="AV284" s="293"/>
    </row>
    <row r="285">
      <c r="B285" s="293"/>
      <c r="C285" s="293"/>
      <c r="D285" s="293"/>
      <c r="E285" s="293"/>
      <c r="F285" s="293"/>
      <c r="G285" s="293"/>
      <c r="H285" s="293"/>
      <c r="J285" s="293"/>
      <c r="K285" s="293"/>
      <c r="L285" s="293"/>
      <c r="M285" s="293"/>
      <c r="O285" s="293"/>
      <c r="P285" s="293"/>
      <c r="Q285" s="293"/>
      <c r="R285" s="293"/>
      <c r="S285" s="293"/>
      <c r="T285" s="293"/>
      <c r="U285" s="293"/>
      <c r="V285" s="293"/>
      <c r="W285" s="293"/>
      <c r="X285" s="293"/>
      <c r="Y285" s="293"/>
      <c r="Z285" s="293"/>
      <c r="AA285" s="293"/>
      <c r="AB285" s="293"/>
      <c r="AC285" s="293"/>
      <c r="AE285" s="293"/>
      <c r="AF285" s="293"/>
      <c r="AG285" s="293"/>
      <c r="AH285" s="293"/>
      <c r="AI285" s="293"/>
      <c r="AJ285" s="293"/>
      <c r="AK285" s="293"/>
      <c r="AL285" s="293"/>
      <c r="AM285" s="293"/>
      <c r="AN285" s="293"/>
      <c r="AO285" s="293"/>
      <c r="AP285" s="293"/>
      <c r="AQ285" s="293"/>
      <c r="AR285" s="293"/>
      <c r="AS285" s="293"/>
      <c r="AT285" s="293"/>
      <c r="AU285" s="293"/>
      <c r="AV285" s="293"/>
    </row>
    <row r="286">
      <c r="B286" s="293"/>
      <c r="C286" s="293"/>
      <c r="D286" s="293"/>
      <c r="E286" s="293"/>
      <c r="F286" s="293"/>
      <c r="G286" s="293"/>
      <c r="H286" s="293"/>
      <c r="J286" s="293"/>
      <c r="K286" s="293"/>
      <c r="L286" s="293"/>
      <c r="M286" s="293"/>
      <c r="O286" s="293"/>
      <c r="P286" s="293"/>
      <c r="Q286" s="293"/>
      <c r="R286" s="293"/>
      <c r="S286" s="293"/>
      <c r="T286" s="293"/>
      <c r="U286" s="293"/>
      <c r="V286" s="293"/>
      <c r="W286" s="293"/>
      <c r="X286" s="293"/>
      <c r="Y286" s="293"/>
      <c r="Z286" s="293"/>
      <c r="AA286" s="293"/>
      <c r="AB286" s="293"/>
      <c r="AC286" s="293"/>
      <c r="AE286" s="293"/>
      <c r="AF286" s="293"/>
      <c r="AG286" s="293"/>
      <c r="AH286" s="293"/>
      <c r="AI286" s="293"/>
      <c r="AJ286" s="293"/>
      <c r="AK286" s="293"/>
      <c r="AL286" s="293"/>
      <c r="AM286" s="293"/>
      <c r="AN286" s="293"/>
      <c r="AO286" s="293"/>
      <c r="AP286" s="293"/>
      <c r="AQ286" s="293"/>
      <c r="AR286" s="293"/>
      <c r="AS286" s="293"/>
      <c r="AT286" s="293"/>
      <c r="AU286" s="293"/>
      <c r="AV286" s="293"/>
    </row>
    <row r="287">
      <c r="B287" s="293"/>
      <c r="C287" s="293"/>
      <c r="D287" s="293"/>
      <c r="E287" s="293"/>
      <c r="F287" s="293"/>
      <c r="G287" s="293"/>
      <c r="H287" s="293"/>
      <c r="J287" s="293"/>
      <c r="K287" s="293"/>
      <c r="L287" s="293"/>
      <c r="M287" s="293"/>
      <c r="O287" s="293"/>
      <c r="P287" s="293"/>
      <c r="Q287" s="293"/>
      <c r="R287" s="293"/>
      <c r="S287" s="293"/>
      <c r="T287" s="293"/>
      <c r="U287" s="293"/>
      <c r="V287" s="293"/>
      <c r="W287" s="293"/>
      <c r="X287" s="293"/>
      <c r="Y287" s="293"/>
      <c r="Z287" s="293"/>
      <c r="AA287" s="293"/>
      <c r="AB287" s="293"/>
      <c r="AC287" s="293"/>
      <c r="AE287" s="293"/>
      <c r="AF287" s="293"/>
      <c r="AG287" s="293"/>
      <c r="AH287" s="293"/>
      <c r="AI287" s="293"/>
      <c r="AJ287" s="293"/>
      <c r="AK287" s="293"/>
      <c r="AL287" s="293"/>
      <c r="AM287" s="293"/>
      <c r="AN287" s="293"/>
      <c r="AO287" s="293"/>
      <c r="AP287" s="293"/>
      <c r="AQ287" s="293"/>
      <c r="AR287" s="293"/>
      <c r="AS287" s="293"/>
      <c r="AT287" s="293"/>
      <c r="AU287" s="293"/>
      <c r="AV287" s="293"/>
    </row>
    <row r="288">
      <c r="B288" s="293"/>
      <c r="C288" s="293"/>
      <c r="D288" s="293"/>
      <c r="E288" s="293"/>
      <c r="F288" s="293"/>
      <c r="G288" s="293"/>
      <c r="H288" s="293"/>
      <c r="J288" s="293"/>
      <c r="K288" s="293"/>
      <c r="L288" s="293"/>
      <c r="M288" s="293"/>
      <c r="O288" s="293"/>
      <c r="P288" s="293"/>
      <c r="Q288" s="293"/>
      <c r="R288" s="293"/>
      <c r="S288" s="293"/>
      <c r="T288" s="293"/>
      <c r="U288" s="293"/>
      <c r="V288" s="293"/>
      <c r="W288" s="293"/>
      <c r="X288" s="293"/>
      <c r="Y288" s="293"/>
      <c r="Z288" s="293"/>
      <c r="AA288" s="293"/>
      <c r="AB288" s="293"/>
      <c r="AC288" s="293"/>
      <c r="AE288" s="293"/>
      <c r="AF288" s="293"/>
      <c r="AG288" s="293"/>
      <c r="AH288" s="293"/>
      <c r="AI288" s="293"/>
      <c r="AJ288" s="293"/>
      <c r="AK288" s="293"/>
      <c r="AL288" s="293"/>
      <c r="AM288" s="293"/>
      <c r="AN288" s="293"/>
      <c r="AO288" s="293"/>
      <c r="AP288" s="293"/>
      <c r="AQ288" s="293"/>
      <c r="AR288" s="293"/>
      <c r="AS288" s="293"/>
      <c r="AT288" s="293"/>
      <c r="AU288" s="293"/>
      <c r="AV288" s="293"/>
    </row>
    <row r="289">
      <c r="B289" s="293"/>
      <c r="C289" s="293"/>
      <c r="D289" s="293"/>
      <c r="E289" s="293"/>
      <c r="F289" s="293"/>
      <c r="G289" s="293"/>
      <c r="H289" s="293"/>
      <c r="J289" s="293"/>
      <c r="K289" s="293"/>
      <c r="L289" s="293"/>
      <c r="M289" s="293"/>
      <c r="O289" s="293"/>
      <c r="P289" s="293"/>
      <c r="Q289" s="293"/>
      <c r="R289" s="293"/>
      <c r="S289" s="293"/>
      <c r="T289" s="293"/>
      <c r="U289" s="293"/>
      <c r="V289" s="293"/>
      <c r="W289" s="293"/>
      <c r="X289" s="293"/>
      <c r="Y289" s="293"/>
      <c r="Z289" s="293"/>
      <c r="AA289" s="293"/>
      <c r="AB289" s="293"/>
      <c r="AC289" s="293"/>
      <c r="AE289" s="293"/>
      <c r="AF289" s="293"/>
      <c r="AG289" s="293"/>
      <c r="AH289" s="293"/>
      <c r="AI289" s="293"/>
      <c r="AJ289" s="293"/>
      <c r="AK289" s="293"/>
      <c r="AL289" s="293"/>
      <c r="AM289" s="293"/>
      <c r="AN289" s="293"/>
      <c r="AO289" s="293"/>
      <c r="AP289" s="293"/>
      <c r="AQ289" s="293"/>
      <c r="AR289" s="293"/>
      <c r="AS289" s="293"/>
      <c r="AT289" s="293"/>
      <c r="AU289" s="293"/>
      <c r="AV289" s="293"/>
    </row>
    <row r="290">
      <c r="B290" s="293"/>
      <c r="C290" s="293"/>
      <c r="D290" s="293"/>
      <c r="E290" s="293"/>
      <c r="F290" s="293"/>
      <c r="G290" s="293"/>
      <c r="H290" s="293"/>
      <c r="J290" s="293"/>
      <c r="K290" s="293"/>
      <c r="L290" s="293"/>
      <c r="M290" s="293"/>
      <c r="O290" s="293"/>
      <c r="P290" s="293"/>
      <c r="Q290" s="293"/>
      <c r="R290" s="293"/>
      <c r="S290" s="293"/>
      <c r="T290" s="293"/>
      <c r="U290" s="293"/>
      <c r="V290" s="293"/>
      <c r="W290" s="293"/>
      <c r="X290" s="293"/>
      <c r="Y290" s="293"/>
      <c r="Z290" s="293"/>
      <c r="AA290" s="293"/>
      <c r="AB290" s="293"/>
      <c r="AC290" s="293"/>
      <c r="AE290" s="293"/>
      <c r="AF290" s="293"/>
      <c r="AG290" s="293"/>
      <c r="AH290" s="293"/>
      <c r="AI290" s="293"/>
      <c r="AJ290" s="293"/>
      <c r="AK290" s="293"/>
      <c r="AL290" s="293"/>
      <c r="AM290" s="293"/>
      <c r="AN290" s="293"/>
      <c r="AO290" s="293"/>
      <c r="AP290" s="293"/>
      <c r="AQ290" s="293"/>
      <c r="AR290" s="293"/>
      <c r="AS290" s="293"/>
      <c r="AT290" s="293"/>
      <c r="AU290" s="293"/>
      <c r="AV290" s="293"/>
    </row>
    <row r="291">
      <c r="B291" s="293"/>
      <c r="C291" s="293"/>
      <c r="D291" s="293"/>
      <c r="E291" s="293"/>
      <c r="F291" s="293"/>
      <c r="G291" s="293"/>
      <c r="H291" s="293"/>
      <c r="J291" s="293"/>
      <c r="K291" s="293"/>
      <c r="L291" s="293"/>
      <c r="M291" s="293"/>
      <c r="O291" s="293"/>
      <c r="P291" s="293"/>
      <c r="Q291" s="293"/>
      <c r="R291" s="293"/>
      <c r="S291" s="293"/>
      <c r="T291" s="293"/>
      <c r="U291" s="293"/>
      <c r="V291" s="293"/>
      <c r="W291" s="293"/>
      <c r="X291" s="293"/>
      <c r="Y291" s="293"/>
      <c r="Z291" s="293"/>
      <c r="AA291" s="293"/>
      <c r="AB291" s="293"/>
      <c r="AC291" s="293"/>
      <c r="AE291" s="293"/>
      <c r="AF291" s="293"/>
      <c r="AG291" s="293"/>
      <c r="AH291" s="293"/>
      <c r="AI291" s="293"/>
      <c r="AJ291" s="293"/>
      <c r="AK291" s="293"/>
      <c r="AL291" s="293"/>
      <c r="AM291" s="293"/>
      <c r="AN291" s="293"/>
      <c r="AO291" s="293"/>
      <c r="AP291" s="293"/>
      <c r="AQ291" s="293"/>
      <c r="AR291" s="293"/>
      <c r="AS291" s="293"/>
      <c r="AT291" s="293"/>
      <c r="AU291" s="293"/>
      <c r="AV291" s="293"/>
    </row>
    <row r="292">
      <c r="B292" s="293"/>
      <c r="C292" s="293"/>
      <c r="D292" s="293"/>
      <c r="E292" s="293"/>
      <c r="F292" s="293"/>
      <c r="G292" s="293"/>
      <c r="H292" s="293"/>
      <c r="J292" s="293"/>
      <c r="K292" s="293"/>
      <c r="L292" s="293"/>
      <c r="M292" s="293"/>
      <c r="O292" s="293"/>
      <c r="P292" s="293"/>
      <c r="Q292" s="293"/>
      <c r="R292" s="293"/>
      <c r="S292" s="293"/>
      <c r="T292" s="293"/>
      <c r="U292" s="293"/>
      <c r="V292" s="293"/>
      <c r="W292" s="293"/>
      <c r="X292" s="293"/>
      <c r="Y292" s="293"/>
      <c r="Z292" s="293"/>
      <c r="AA292" s="293"/>
      <c r="AB292" s="293"/>
      <c r="AC292" s="293"/>
      <c r="AE292" s="293"/>
      <c r="AF292" s="293"/>
      <c r="AG292" s="293"/>
      <c r="AH292" s="293"/>
      <c r="AI292" s="293"/>
      <c r="AJ292" s="293"/>
      <c r="AK292" s="293"/>
      <c r="AL292" s="293"/>
      <c r="AM292" s="293"/>
      <c r="AN292" s="293"/>
      <c r="AO292" s="293"/>
      <c r="AP292" s="293"/>
      <c r="AQ292" s="293"/>
      <c r="AR292" s="293"/>
      <c r="AS292" s="293"/>
      <c r="AT292" s="293"/>
      <c r="AU292" s="293"/>
      <c r="AV292" s="293"/>
    </row>
    <row r="293">
      <c r="B293" s="293"/>
      <c r="C293" s="293"/>
      <c r="D293" s="293"/>
      <c r="E293" s="293"/>
      <c r="F293" s="293"/>
      <c r="G293" s="293"/>
      <c r="H293" s="293"/>
      <c r="J293" s="293"/>
      <c r="K293" s="293"/>
      <c r="L293" s="293"/>
      <c r="M293" s="293"/>
      <c r="O293" s="293"/>
      <c r="P293" s="293"/>
      <c r="Q293" s="293"/>
      <c r="R293" s="293"/>
      <c r="S293" s="293"/>
      <c r="T293" s="293"/>
      <c r="U293" s="293"/>
      <c r="V293" s="293"/>
      <c r="W293" s="293"/>
      <c r="X293" s="293"/>
      <c r="Y293" s="293"/>
      <c r="Z293" s="293"/>
      <c r="AA293" s="293"/>
      <c r="AB293" s="293"/>
      <c r="AC293" s="293"/>
      <c r="AE293" s="293"/>
      <c r="AF293" s="293"/>
      <c r="AG293" s="293"/>
      <c r="AH293" s="293"/>
      <c r="AI293" s="293"/>
      <c r="AJ293" s="293"/>
      <c r="AK293" s="293"/>
      <c r="AL293" s="293"/>
      <c r="AM293" s="293"/>
      <c r="AN293" s="293"/>
      <c r="AO293" s="293"/>
      <c r="AP293" s="293"/>
      <c r="AQ293" s="293"/>
      <c r="AR293" s="293"/>
      <c r="AS293" s="293"/>
      <c r="AT293" s="293"/>
      <c r="AU293" s="293"/>
      <c r="AV293" s="293"/>
    </row>
    <row r="294">
      <c r="B294" s="293"/>
      <c r="C294" s="293"/>
      <c r="D294" s="293"/>
      <c r="E294" s="293"/>
      <c r="F294" s="293"/>
      <c r="G294" s="293"/>
      <c r="H294" s="293"/>
      <c r="J294" s="293"/>
      <c r="K294" s="293"/>
      <c r="L294" s="293"/>
      <c r="M294" s="293"/>
      <c r="O294" s="293"/>
      <c r="P294" s="293"/>
      <c r="Q294" s="293"/>
      <c r="R294" s="293"/>
      <c r="S294" s="293"/>
      <c r="T294" s="293"/>
      <c r="U294" s="293"/>
      <c r="V294" s="293"/>
      <c r="W294" s="293"/>
      <c r="X294" s="293"/>
      <c r="Y294" s="293"/>
      <c r="Z294" s="293"/>
      <c r="AA294" s="293"/>
      <c r="AB294" s="293"/>
      <c r="AC294" s="293"/>
      <c r="AE294" s="293"/>
      <c r="AF294" s="293"/>
      <c r="AG294" s="293"/>
      <c r="AH294" s="293"/>
      <c r="AI294" s="293"/>
      <c r="AJ294" s="293"/>
      <c r="AK294" s="293"/>
      <c r="AL294" s="293"/>
      <c r="AM294" s="293"/>
      <c r="AN294" s="293"/>
      <c r="AO294" s="293"/>
      <c r="AP294" s="293"/>
      <c r="AQ294" s="293"/>
      <c r="AR294" s="293"/>
      <c r="AS294" s="293"/>
      <c r="AT294" s="293"/>
      <c r="AU294" s="293"/>
      <c r="AV294" s="293"/>
    </row>
    <row r="295">
      <c r="B295" s="293"/>
      <c r="C295" s="293"/>
      <c r="D295" s="293"/>
      <c r="E295" s="293"/>
      <c r="F295" s="293"/>
      <c r="G295" s="293"/>
      <c r="H295" s="293"/>
      <c r="J295" s="293"/>
      <c r="K295" s="293"/>
      <c r="L295" s="293"/>
      <c r="M295" s="293"/>
      <c r="O295" s="293"/>
      <c r="P295" s="293"/>
      <c r="Q295" s="293"/>
      <c r="R295" s="293"/>
      <c r="S295" s="293"/>
      <c r="T295" s="293"/>
      <c r="U295" s="293"/>
      <c r="V295" s="293"/>
      <c r="W295" s="293"/>
      <c r="X295" s="293"/>
      <c r="Y295" s="293"/>
      <c r="Z295" s="293"/>
      <c r="AA295" s="293"/>
      <c r="AB295" s="293"/>
      <c r="AC295" s="293"/>
      <c r="AE295" s="293"/>
      <c r="AF295" s="293"/>
      <c r="AG295" s="293"/>
      <c r="AH295" s="293"/>
      <c r="AI295" s="293"/>
      <c r="AJ295" s="293"/>
      <c r="AK295" s="293"/>
      <c r="AL295" s="293"/>
      <c r="AM295" s="293"/>
      <c r="AN295" s="293"/>
      <c r="AO295" s="293"/>
      <c r="AP295" s="293"/>
      <c r="AQ295" s="293"/>
      <c r="AR295" s="293"/>
      <c r="AS295" s="293"/>
      <c r="AT295" s="293"/>
      <c r="AU295" s="293"/>
      <c r="AV295" s="293"/>
    </row>
    <row r="296">
      <c r="B296" s="293"/>
      <c r="C296" s="293"/>
      <c r="D296" s="293"/>
      <c r="E296" s="293"/>
      <c r="F296" s="293"/>
      <c r="G296" s="293"/>
      <c r="H296" s="293"/>
      <c r="J296" s="293"/>
      <c r="K296" s="293"/>
      <c r="L296" s="293"/>
      <c r="M296" s="293"/>
      <c r="O296" s="293"/>
      <c r="P296" s="293"/>
      <c r="Q296" s="293"/>
      <c r="R296" s="293"/>
      <c r="S296" s="293"/>
      <c r="T296" s="293"/>
      <c r="U296" s="293"/>
      <c r="V296" s="293"/>
      <c r="W296" s="293"/>
      <c r="X296" s="293"/>
      <c r="Y296" s="293"/>
      <c r="Z296" s="293"/>
      <c r="AA296" s="293"/>
      <c r="AB296" s="293"/>
      <c r="AC296" s="293"/>
      <c r="AE296" s="293"/>
      <c r="AF296" s="293"/>
      <c r="AG296" s="293"/>
      <c r="AH296" s="293"/>
      <c r="AI296" s="293"/>
      <c r="AJ296" s="293"/>
      <c r="AK296" s="293"/>
      <c r="AL296" s="293"/>
      <c r="AM296" s="293"/>
      <c r="AN296" s="293"/>
      <c r="AO296" s="293"/>
      <c r="AP296" s="293"/>
      <c r="AQ296" s="293"/>
      <c r="AR296" s="293"/>
      <c r="AS296" s="293"/>
      <c r="AT296" s="293"/>
      <c r="AU296" s="293"/>
      <c r="AV296" s="293"/>
    </row>
    <row r="297">
      <c r="B297" s="293"/>
      <c r="C297" s="293"/>
      <c r="D297" s="293"/>
      <c r="E297" s="293"/>
      <c r="F297" s="293"/>
      <c r="G297" s="293"/>
      <c r="H297" s="293"/>
      <c r="J297" s="293"/>
      <c r="K297" s="293"/>
      <c r="L297" s="293"/>
      <c r="M297" s="293"/>
      <c r="O297" s="293"/>
      <c r="P297" s="293"/>
      <c r="Q297" s="293"/>
      <c r="R297" s="293"/>
      <c r="S297" s="293"/>
      <c r="T297" s="293"/>
      <c r="U297" s="293"/>
      <c r="V297" s="293"/>
      <c r="W297" s="293"/>
      <c r="X297" s="293"/>
      <c r="Y297" s="293"/>
      <c r="Z297" s="293"/>
      <c r="AA297" s="293"/>
      <c r="AB297" s="293"/>
      <c r="AC297" s="293"/>
      <c r="AE297" s="293"/>
      <c r="AF297" s="293"/>
      <c r="AG297" s="293"/>
      <c r="AH297" s="293"/>
      <c r="AI297" s="293"/>
      <c r="AJ297" s="293"/>
      <c r="AK297" s="293"/>
      <c r="AL297" s="293"/>
      <c r="AM297" s="293"/>
      <c r="AN297" s="293"/>
      <c r="AO297" s="293"/>
      <c r="AP297" s="293"/>
      <c r="AQ297" s="293"/>
      <c r="AR297" s="293"/>
      <c r="AS297" s="293"/>
      <c r="AT297" s="293"/>
      <c r="AU297" s="293"/>
      <c r="AV297" s="293"/>
    </row>
    <row r="298">
      <c r="B298" s="293"/>
      <c r="C298" s="293"/>
      <c r="D298" s="293"/>
      <c r="E298" s="293"/>
      <c r="F298" s="293"/>
      <c r="G298" s="293"/>
      <c r="H298" s="293"/>
      <c r="J298" s="293"/>
      <c r="K298" s="293"/>
      <c r="L298" s="293"/>
      <c r="M298" s="293"/>
      <c r="O298" s="293"/>
      <c r="P298" s="293"/>
      <c r="Q298" s="293"/>
      <c r="R298" s="293"/>
      <c r="S298" s="293"/>
      <c r="T298" s="293"/>
      <c r="U298" s="293"/>
      <c r="V298" s="293"/>
      <c r="W298" s="293"/>
      <c r="X298" s="293"/>
      <c r="Y298" s="293"/>
      <c r="Z298" s="293"/>
      <c r="AA298" s="293"/>
      <c r="AB298" s="293"/>
      <c r="AC298" s="293"/>
      <c r="AE298" s="293"/>
      <c r="AF298" s="293"/>
      <c r="AG298" s="293"/>
      <c r="AH298" s="293"/>
      <c r="AI298" s="293"/>
      <c r="AJ298" s="293"/>
      <c r="AK298" s="293"/>
      <c r="AL298" s="293"/>
      <c r="AM298" s="293"/>
      <c r="AN298" s="293"/>
      <c r="AO298" s="293"/>
      <c r="AP298" s="293"/>
      <c r="AQ298" s="293"/>
      <c r="AR298" s="293"/>
      <c r="AS298" s="293"/>
      <c r="AT298" s="293"/>
      <c r="AU298" s="293"/>
      <c r="AV298" s="293"/>
    </row>
    <row r="299">
      <c r="B299" s="293"/>
      <c r="C299" s="293"/>
      <c r="D299" s="293"/>
      <c r="E299" s="293"/>
      <c r="F299" s="293"/>
      <c r="G299" s="293"/>
      <c r="H299" s="293"/>
      <c r="J299" s="293"/>
      <c r="K299" s="293"/>
      <c r="L299" s="293"/>
      <c r="M299" s="293"/>
      <c r="O299" s="293"/>
      <c r="P299" s="293"/>
      <c r="Q299" s="293"/>
      <c r="R299" s="293"/>
      <c r="S299" s="293"/>
      <c r="T299" s="293"/>
      <c r="U299" s="293"/>
      <c r="V299" s="293"/>
      <c r="W299" s="293"/>
      <c r="X299" s="293"/>
      <c r="Y299" s="293"/>
      <c r="Z299" s="293"/>
      <c r="AA299" s="293"/>
      <c r="AB299" s="293"/>
      <c r="AC299" s="293"/>
      <c r="AE299" s="293"/>
      <c r="AF299" s="293"/>
      <c r="AG299" s="293"/>
      <c r="AH299" s="293"/>
      <c r="AI299" s="293"/>
      <c r="AJ299" s="293"/>
      <c r="AK299" s="293"/>
      <c r="AL299" s="293"/>
      <c r="AM299" s="293"/>
      <c r="AN299" s="293"/>
      <c r="AO299" s="293"/>
      <c r="AP299" s="293"/>
      <c r="AQ299" s="293"/>
      <c r="AR299" s="293"/>
      <c r="AS299" s="293"/>
      <c r="AT299" s="293"/>
      <c r="AU299" s="293"/>
      <c r="AV299" s="293"/>
    </row>
    <row r="300">
      <c r="B300" s="293"/>
      <c r="C300" s="293"/>
      <c r="D300" s="293"/>
      <c r="E300" s="293"/>
      <c r="F300" s="293"/>
      <c r="G300" s="293"/>
      <c r="H300" s="293"/>
      <c r="J300" s="293"/>
      <c r="K300" s="293"/>
      <c r="L300" s="293"/>
      <c r="M300" s="293"/>
      <c r="O300" s="293"/>
      <c r="P300" s="293"/>
      <c r="Q300" s="293"/>
      <c r="R300" s="293"/>
      <c r="S300" s="293"/>
      <c r="T300" s="293"/>
      <c r="U300" s="293"/>
      <c r="V300" s="293"/>
      <c r="W300" s="293"/>
      <c r="X300" s="293"/>
      <c r="Y300" s="293"/>
      <c r="Z300" s="293"/>
      <c r="AA300" s="293"/>
      <c r="AB300" s="293"/>
      <c r="AC300" s="293"/>
      <c r="AE300" s="293"/>
      <c r="AF300" s="293"/>
      <c r="AG300" s="293"/>
      <c r="AH300" s="293"/>
      <c r="AI300" s="293"/>
      <c r="AJ300" s="293"/>
      <c r="AK300" s="293"/>
      <c r="AL300" s="293"/>
      <c r="AM300" s="293"/>
      <c r="AN300" s="293"/>
      <c r="AO300" s="293"/>
      <c r="AP300" s="293"/>
      <c r="AQ300" s="293"/>
      <c r="AR300" s="293"/>
      <c r="AS300" s="293"/>
      <c r="AT300" s="293"/>
      <c r="AU300" s="293"/>
      <c r="AV300" s="293"/>
    </row>
    <row r="301">
      <c r="B301" s="293"/>
      <c r="C301" s="293"/>
      <c r="D301" s="293"/>
      <c r="E301" s="293"/>
      <c r="F301" s="293"/>
      <c r="G301" s="293"/>
      <c r="H301" s="293"/>
      <c r="J301" s="293"/>
      <c r="K301" s="293"/>
      <c r="L301" s="293"/>
      <c r="M301" s="293"/>
      <c r="O301" s="293"/>
      <c r="P301" s="293"/>
      <c r="Q301" s="293"/>
      <c r="R301" s="293"/>
      <c r="S301" s="293"/>
      <c r="T301" s="293"/>
      <c r="U301" s="293"/>
      <c r="V301" s="293"/>
      <c r="W301" s="293"/>
      <c r="X301" s="293"/>
      <c r="Y301" s="293"/>
      <c r="Z301" s="293"/>
      <c r="AA301" s="293"/>
      <c r="AB301" s="293"/>
      <c r="AC301" s="293"/>
      <c r="AE301" s="293"/>
      <c r="AF301" s="293"/>
      <c r="AG301" s="293"/>
      <c r="AH301" s="293"/>
      <c r="AI301" s="293"/>
      <c r="AJ301" s="293"/>
      <c r="AK301" s="293"/>
      <c r="AL301" s="293"/>
      <c r="AM301" s="293"/>
      <c r="AN301" s="293"/>
      <c r="AO301" s="293"/>
      <c r="AP301" s="293"/>
      <c r="AQ301" s="293"/>
      <c r="AR301" s="293"/>
      <c r="AS301" s="293"/>
      <c r="AT301" s="293"/>
      <c r="AU301" s="293"/>
      <c r="AV301" s="293"/>
    </row>
    <row r="302">
      <c r="B302" s="293"/>
      <c r="C302" s="293"/>
      <c r="D302" s="293"/>
      <c r="E302" s="293"/>
      <c r="F302" s="293"/>
      <c r="G302" s="293"/>
      <c r="H302" s="293"/>
      <c r="J302" s="293"/>
      <c r="K302" s="293"/>
      <c r="L302" s="293"/>
      <c r="M302" s="293"/>
      <c r="O302" s="293"/>
      <c r="P302" s="293"/>
      <c r="Q302" s="293"/>
      <c r="R302" s="293"/>
      <c r="S302" s="293"/>
      <c r="T302" s="293"/>
      <c r="U302" s="293"/>
      <c r="V302" s="293"/>
      <c r="W302" s="293"/>
      <c r="X302" s="293"/>
      <c r="Y302" s="293"/>
      <c r="Z302" s="293"/>
      <c r="AA302" s="293"/>
      <c r="AB302" s="293"/>
      <c r="AC302" s="293"/>
      <c r="AE302" s="293"/>
      <c r="AF302" s="293"/>
      <c r="AG302" s="293"/>
      <c r="AH302" s="293"/>
      <c r="AI302" s="293"/>
      <c r="AJ302" s="293"/>
      <c r="AK302" s="293"/>
      <c r="AL302" s="293"/>
      <c r="AM302" s="293"/>
      <c r="AN302" s="293"/>
      <c r="AO302" s="293"/>
      <c r="AP302" s="293"/>
      <c r="AQ302" s="293"/>
      <c r="AR302" s="293"/>
      <c r="AS302" s="293"/>
      <c r="AT302" s="293"/>
      <c r="AU302" s="293"/>
      <c r="AV302" s="293"/>
    </row>
    <row r="303">
      <c r="B303" s="293"/>
      <c r="C303" s="293"/>
      <c r="D303" s="293"/>
      <c r="E303" s="293"/>
      <c r="F303" s="293"/>
      <c r="G303" s="293"/>
      <c r="H303" s="293"/>
      <c r="J303" s="293"/>
      <c r="K303" s="293"/>
      <c r="L303" s="293"/>
      <c r="M303" s="293"/>
      <c r="O303" s="293"/>
      <c r="P303" s="293"/>
      <c r="Q303" s="293"/>
      <c r="R303" s="293"/>
      <c r="S303" s="293"/>
      <c r="T303" s="293"/>
      <c r="U303" s="293"/>
      <c r="V303" s="293"/>
      <c r="W303" s="293"/>
      <c r="X303" s="293"/>
      <c r="Y303" s="293"/>
      <c r="Z303" s="293"/>
      <c r="AA303" s="293"/>
      <c r="AB303" s="293"/>
      <c r="AC303" s="293"/>
      <c r="AE303" s="293"/>
      <c r="AF303" s="293"/>
      <c r="AG303" s="293"/>
      <c r="AH303" s="293"/>
      <c r="AI303" s="293"/>
      <c r="AJ303" s="293"/>
      <c r="AK303" s="293"/>
      <c r="AL303" s="293"/>
      <c r="AM303" s="293"/>
      <c r="AN303" s="293"/>
      <c r="AO303" s="293"/>
      <c r="AP303" s="293"/>
      <c r="AQ303" s="293"/>
      <c r="AR303" s="293"/>
      <c r="AS303" s="293"/>
      <c r="AT303" s="293"/>
      <c r="AU303" s="293"/>
      <c r="AV303" s="293"/>
    </row>
    <row r="304">
      <c r="B304" s="293"/>
      <c r="C304" s="293"/>
      <c r="D304" s="293"/>
      <c r="E304" s="293"/>
      <c r="F304" s="293"/>
      <c r="G304" s="293"/>
      <c r="H304" s="293"/>
      <c r="J304" s="293"/>
      <c r="K304" s="293"/>
      <c r="L304" s="293"/>
      <c r="M304" s="293"/>
      <c r="O304" s="293"/>
      <c r="P304" s="293"/>
      <c r="Q304" s="293"/>
      <c r="R304" s="293"/>
      <c r="S304" s="293"/>
      <c r="T304" s="293"/>
      <c r="U304" s="293"/>
      <c r="V304" s="293"/>
      <c r="W304" s="293"/>
      <c r="X304" s="293"/>
      <c r="Y304" s="293"/>
      <c r="Z304" s="293"/>
      <c r="AA304" s="293"/>
      <c r="AB304" s="293"/>
      <c r="AC304" s="293"/>
      <c r="AE304" s="293"/>
      <c r="AF304" s="293"/>
      <c r="AG304" s="293"/>
      <c r="AH304" s="293"/>
      <c r="AI304" s="293"/>
      <c r="AJ304" s="293"/>
      <c r="AK304" s="293"/>
      <c r="AL304" s="293"/>
      <c r="AM304" s="293"/>
      <c r="AN304" s="293"/>
      <c r="AO304" s="293"/>
      <c r="AP304" s="293"/>
      <c r="AQ304" s="293"/>
      <c r="AR304" s="293"/>
      <c r="AS304" s="293"/>
      <c r="AT304" s="293"/>
      <c r="AU304" s="293"/>
      <c r="AV304" s="293"/>
    </row>
    <row r="305">
      <c r="B305" s="293"/>
      <c r="C305" s="293"/>
      <c r="D305" s="293"/>
      <c r="E305" s="293"/>
      <c r="F305" s="293"/>
      <c r="G305" s="293"/>
      <c r="H305" s="293"/>
      <c r="J305" s="293"/>
      <c r="K305" s="293"/>
      <c r="L305" s="293"/>
      <c r="M305" s="293"/>
      <c r="O305" s="293"/>
      <c r="P305" s="293"/>
      <c r="Q305" s="293"/>
      <c r="R305" s="293"/>
      <c r="S305" s="293"/>
      <c r="T305" s="293"/>
      <c r="U305" s="293"/>
      <c r="V305" s="293"/>
      <c r="W305" s="293"/>
      <c r="X305" s="293"/>
      <c r="Y305" s="293"/>
      <c r="Z305" s="293"/>
      <c r="AA305" s="293"/>
      <c r="AB305" s="293"/>
      <c r="AC305" s="293"/>
      <c r="AE305" s="293"/>
      <c r="AF305" s="293"/>
      <c r="AG305" s="293"/>
      <c r="AH305" s="293"/>
      <c r="AI305" s="293"/>
      <c r="AJ305" s="293"/>
      <c r="AK305" s="293"/>
      <c r="AL305" s="293"/>
      <c r="AM305" s="293"/>
      <c r="AN305" s="293"/>
      <c r="AO305" s="293"/>
      <c r="AP305" s="293"/>
      <c r="AQ305" s="293"/>
      <c r="AR305" s="293"/>
      <c r="AS305" s="293"/>
      <c r="AT305" s="293"/>
      <c r="AU305" s="293"/>
      <c r="AV305" s="293"/>
    </row>
    <row r="306">
      <c r="B306" s="293"/>
      <c r="C306" s="293"/>
      <c r="D306" s="293"/>
      <c r="E306" s="293"/>
      <c r="F306" s="293"/>
      <c r="G306" s="293"/>
      <c r="H306" s="293"/>
      <c r="J306" s="293"/>
      <c r="K306" s="293"/>
      <c r="L306" s="293"/>
      <c r="M306" s="293"/>
      <c r="O306" s="293"/>
      <c r="P306" s="293"/>
      <c r="Q306" s="293"/>
      <c r="R306" s="293"/>
      <c r="S306" s="293"/>
      <c r="T306" s="293"/>
      <c r="U306" s="293"/>
      <c r="V306" s="293"/>
      <c r="W306" s="293"/>
      <c r="X306" s="293"/>
      <c r="Y306" s="293"/>
      <c r="Z306" s="293"/>
      <c r="AA306" s="293"/>
      <c r="AB306" s="293"/>
      <c r="AC306" s="293"/>
      <c r="AE306" s="293"/>
      <c r="AF306" s="293"/>
      <c r="AG306" s="293"/>
      <c r="AH306" s="293"/>
      <c r="AI306" s="293"/>
      <c r="AJ306" s="293"/>
      <c r="AK306" s="293"/>
      <c r="AL306" s="293"/>
      <c r="AM306" s="293"/>
      <c r="AN306" s="293"/>
      <c r="AO306" s="293"/>
      <c r="AP306" s="293"/>
      <c r="AQ306" s="293"/>
      <c r="AR306" s="293"/>
      <c r="AS306" s="293"/>
      <c r="AT306" s="293"/>
      <c r="AU306" s="293"/>
      <c r="AV306" s="293"/>
    </row>
    <row r="307">
      <c r="B307" s="293"/>
      <c r="C307" s="293"/>
      <c r="D307" s="293"/>
      <c r="E307" s="293"/>
      <c r="F307" s="293"/>
      <c r="G307" s="293"/>
      <c r="H307" s="293"/>
      <c r="J307" s="293"/>
      <c r="K307" s="293"/>
      <c r="L307" s="293"/>
      <c r="M307" s="293"/>
      <c r="O307" s="293"/>
      <c r="P307" s="293"/>
      <c r="Q307" s="293"/>
      <c r="R307" s="293"/>
      <c r="S307" s="293"/>
      <c r="T307" s="293"/>
      <c r="U307" s="293"/>
      <c r="V307" s="293"/>
      <c r="W307" s="293"/>
      <c r="X307" s="293"/>
      <c r="Y307" s="293"/>
      <c r="Z307" s="293"/>
      <c r="AA307" s="293"/>
      <c r="AB307" s="293"/>
      <c r="AC307" s="293"/>
      <c r="AE307" s="293"/>
      <c r="AF307" s="293"/>
      <c r="AG307" s="293"/>
      <c r="AH307" s="293"/>
      <c r="AI307" s="293"/>
      <c r="AJ307" s="293"/>
      <c r="AK307" s="293"/>
      <c r="AL307" s="293"/>
      <c r="AM307" s="293"/>
      <c r="AN307" s="293"/>
      <c r="AO307" s="293"/>
      <c r="AP307" s="293"/>
      <c r="AQ307" s="293"/>
      <c r="AR307" s="293"/>
      <c r="AS307" s="293"/>
      <c r="AT307" s="293"/>
      <c r="AU307" s="293"/>
      <c r="AV307" s="293"/>
    </row>
    <row r="308">
      <c r="B308" s="293"/>
      <c r="C308" s="293"/>
      <c r="D308" s="293"/>
      <c r="E308" s="293"/>
      <c r="F308" s="293"/>
      <c r="G308" s="293"/>
      <c r="H308" s="293"/>
      <c r="J308" s="293"/>
      <c r="K308" s="293"/>
      <c r="L308" s="293"/>
      <c r="M308" s="293"/>
      <c r="O308" s="293"/>
      <c r="P308" s="293"/>
      <c r="Q308" s="293"/>
      <c r="R308" s="293"/>
      <c r="S308" s="293"/>
      <c r="T308" s="293"/>
      <c r="U308" s="293"/>
      <c r="V308" s="293"/>
      <c r="W308" s="293"/>
      <c r="X308" s="293"/>
      <c r="Y308" s="293"/>
      <c r="Z308" s="293"/>
      <c r="AA308" s="293"/>
      <c r="AB308" s="293"/>
      <c r="AC308" s="293"/>
      <c r="AE308" s="293"/>
      <c r="AF308" s="293"/>
      <c r="AG308" s="293"/>
      <c r="AH308" s="293"/>
      <c r="AI308" s="293"/>
      <c r="AJ308" s="293"/>
      <c r="AK308" s="293"/>
      <c r="AL308" s="293"/>
      <c r="AM308" s="293"/>
      <c r="AN308" s="293"/>
      <c r="AO308" s="293"/>
      <c r="AP308" s="293"/>
      <c r="AQ308" s="293"/>
      <c r="AR308" s="293"/>
      <c r="AS308" s="293"/>
      <c r="AT308" s="293"/>
      <c r="AU308" s="293"/>
      <c r="AV308" s="293"/>
    </row>
    <row r="309">
      <c r="B309" s="293"/>
      <c r="C309" s="293"/>
      <c r="D309" s="293"/>
      <c r="E309" s="293"/>
      <c r="F309" s="293"/>
      <c r="G309" s="293"/>
      <c r="H309" s="293"/>
      <c r="J309" s="293"/>
      <c r="K309" s="293"/>
      <c r="L309" s="293"/>
      <c r="M309" s="293"/>
      <c r="O309" s="293"/>
      <c r="P309" s="293"/>
      <c r="Q309" s="293"/>
      <c r="R309" s="293"/>
      <c r="S309" s="293"/>
      <c r="T309" s="293"/>
      <c r="U309" s="293"/>
      <c r="V309" s="293"/>
      <c r="W309" s="293"/>
      <c r="X309" s="293"/>
      <c r="Y309" s="293"/>
      <c r="Z309" s="293"/>
      <c r="AA309" s="293"/>
      <c r="AB309" s="293"/>
      <c r="AC309" s="293"/>
      <c r="AE309" s="293"/>
      <c r="AF309" s="293"/>
      <c r="AG309" s="293"/>
      <c r="AH309" s="293"/>
      <c r="AI309" s="293"/>
      <c r="AJ309" s="293"/>
      <c r="AK309" s="293"/>
      <c r="AL309" s="293"/>
      <c r="AM309" s="293"/>
      <c r="AN309" s="293"/>
      <c r="AO309" s="293"/>
      <c r="AP309" s="293"/>
      <c r="AQ309" s="293"/>
      <c r="AR309" s="293"/>
      <c r="AS309" s="293"/>
      <c r="AT309" s="293"/>
      <c r="AU309" s="293"/>
      <c r="AV309" s="293"/>
    </row>
    <row r="310">
      <c r="B310" s="293"/>
      <c r="C310" s="293"/>
      <c r="D310" s="293"/>
      <c r="E310" s="293"/>
      <c r="F310" s="293"/>
      <c r="G310" s="293"/>
      <c r="H310" s="293"/>
      <c r="J310" s="293"/>
      <c r="K310" s="293"/>
      <c r="L310" s="293"/>
      <c r="M310" s="293"/>
      <c r="O310" s="293"/>
      <c r="P310" s="293"/>
      <c r="Q310" s="293"/>
      <c r="R310" s="293"/>
      <c r="S310" s="293"/>
      <c r="T310" s="293"/>
      <c r="U310" s="293"/>
      <c r="V310" s="293"/>
      <c r="W310" s="293"/>
      <c r="X310" s="293"/>
      <c r="Y310" s="293"/>
      <c r="Z310" s="293"/>
      <c r="AA310" s="293"/>
      <c r="AB310" s="293"/>
      <c r="AC310" s="293"/>
      <c r="AE310" s="293"/>
      <c r="AF310" s="293"/>
      <c r="AG310" s="293"/>
      <c r="AH310" s="293"/>
      <c r="AI310" s="293"/>
      <c r="AJ310" s="293"/>
      <c r="AK310" s="293"/>
      <c r="AL310" s="293"/>
      <c r="AM310" s="293"/>
      <c r="AN310" s="293"/>
      <c r="AO310" s="293"/>
      <c r="AP310" s="293"/>
      <c r="AQ310" s="293"/>
      <c r="AR310" s="293"/>
      <c r="AS310" s="293"/>
      <c r="AT310" s="293"/>
      <c r="AU310" s="293"/>
      <c r="AV310" s="293"/>
    </row>
    <row r="311">
      <c r="B311" s="293"/>
      <c r="C311" s="293"/>
      <c r="D311" s="293"/>
      <c r="E311" s="293"/>
      <c r="F311" s="293"/>
      <c r="G311" s="293"/>
      <c r="H311" s="293"/>
      <c r="J311" s="293"/>
      <c r="K311" s="293"/>
      <c r="L311" s="293"/>
      <c r="M311" s="293"/>
      <c r="O311" s="293"/>
      <c r="P311" s="293"/>
      <c r="Q311" s="293"/>
      <c r="R311" s="293"/>
      <c r="S311" s="293"/>
      <c r="T311" s="293"/>
      <c r="U311" s="293"/>
      <c r="V311" s="293"/>
      <c r="W311" s="293"/>
      <c r="X311" s="293"/>
      <c r="Y311" s="293"/>
      <c r="Z311" s="293"/>
      <c r="AA311" s="293"/>
      <c r="AB311" s="293"/>
      <c r="AC311" s="293"/>
      <c r="AE311" s="293"/>
      <c r="AF311" s="293"/>
      <c r="AG311" s="293"/>
      <c r="AH311" s="293"/>
      <c r="AI311" s="293"/>
      <c r="AJ311" s="293"/>
      <c r="AK311" s="293"/>
      <c r="AL311" s="293"/>
      <c r="AM311" s="293"/>
      <c r="AN311" s="293"/>
      <c r="AO311" s="293"/>
      <c r="AP311" s="293"/>
      <c r="AQ311" s="293"/>
      <c r="AR311" s="293"/>
      <c r="AS311" s="293"/>
      <c r="AT311" s="293"/>
      <c r="AU311" s="293"/>
      <c r="AV311" s="293"/>
    </row>
    <row r="312">
      <c r="B312" s="293"/>
      <c r="C312" s="293"/>
      <c r="D312" s="293"/>
      <c r="E312" s="293"/>
      <c r="F312" s="293"/>
      <c r="G312" s="293"/>
      <c r="H312" s="293"/>
      <c r="J312" s="293"/>
      <c r="K312" s="293"/>
      <c r="L312" s="293"/>
      <c r="M312" s="293"/>
      <c r="O312" s="293"/>
      <c r="P312" s="293"/>
      <c r="Q312" s="293"/>
      <c r="R312" s="293"/>
      <c r="S312" s="293"/>
      <c r="T312" s="293"/>
      <c r="U312" s="293"/>
      <c r="V312" s="293"/>
      <c r="W312" s="293"/>
      <c r="X312" s="293"/>
      <c r="Y312" s="293"/>
      <c r="Z312" s="293"/>
      <c r="AA312" s="293"/>
      <c r="AB312" s="293"/>
      <c r="AC312" s="293"/>
      <c r="AE312" s="293"/>
      <c r="AF312" s="293"/>
      <c r="AG312" s="293"/>
      <c r="AH312" s="293"/>
      <c r="AI312" s="293"/>
      <c r="AJ312" s="293"/>
      <c r="AK312" s="293"/>
      <c r="AL312" s="293"/>
      <c r="AM312" s="293"/>
      <c r="AN312" s="293"/>
      <c r="AO312" s="293"/>
      <c r="AP312" s="293"/>
      <c r="AQ312" s="293"/>
      <c r="AR312" s="293"/>
      <c r="AS312" s="293"/>
      <c r="AT312" s="293"/>
      <c r="AU312" s="293"/>
      <c r="AV312" s="293"/>
    </row>
    <row r="313">
      <c r="B313" s="293"/>
      <c r="C313" s="293"/>
      <c r="D313" s="293"/>
      <c r="E313" s="293"/>
      <c r="F313" s="293"/>
      <c r="G313" s="293"/>
      <c r="H313" s="293"/>
      <c r="J313" s="293"/>
      <c r="K313" s="293"/>
      <c r="L313" s="293"/>
      <c r="M313" s="293"/>
      <c r="O313" s="293"/>
      <c r="P313" s="293"/>
      <c r="Q313" s="293"/>
      <c r="R313" s="293"/>
      <c r="S313" s="293"/>
      <c r="T313" s="293"/>
      <c r="U313" s="293"/>
      <c r="V313" s="293"/>
      <c r="W313" s="293"/>
      <c r="X313" s="293"/>
      <c r="Y313" s="293"/>
      <c r="Z313" s="293"/>
      <c r="AA313" s="293"/>
      <c r="AB313" s="293"/>
      <c r="AC313" s="293"/>
      <c r="AE313" s="293"/>
      <c r="AF313" s="293"/>
      <c r="AG313" s="293"/>
      <c r="AH313" s="293"/>
      <c r="AI313" s="293"/>
      <c r="AJ313" s="293"/>
      <c r="AK313" s="293"/>
      <c r="AL313" s="293"/>
      <c r="AM313" s="293"/>
      <c r="AN313" s="293"/>
      <c r="AO313" s="293"/>
      <c r="AP313" s="293"/>
      <c r="AQ313" s="293"/>
      <c r="AR313" s="293"/>
      <c r="AS313" s="293"/>
      <c r="AT313" s="293"/>
      <c r="AU313" s="293"/>
      <c r="AV313" s="293"/>
    </row>
    <row r="314">
      <c r="B314" s="293"/>
      <c r="C314" s="293"/>
      <c r="D314" s="293"/>
      <c r="E314" s="293"/>
      <c r="F314" s="293"/>
      <c r="G314" s="293"/>
      <c r="H314" s="293"/>
      <c r="J314" s="293"/>
      <c r="K314" s="293"/>
      <c r="L314" s="293"/>
      <c r="M314" s="293"/>
      <c r="O314" s="293"/>
      <c r="P314" s="293"/>
      <c r="Q314" s="293"/>
      <c r="R314" s="293"/>
      <c r="S314" s="293"/>
      <c r="T314" s="293"/>
      <c r="U314" s="293"/>
      <c r="V314" s="293"/>
      <c r="W314" s="293"/>
      <c r="X314" s="293"/>
      <c r="Y314" s="293"/>
      <c r="Z314" s="293"/>
      <c r="AA314" s="293"/>
      <c r="AB314" s="293"/>
      <c r="AC314" s="293"/>
      <c r="AE314" s="293"/>
      <c r="AF314" s="293"/>
      <c r="AG314" s="293"/>
      <c r="AH314" s="293"/>
      <c r="AI314" s="293"/>
      <c r="AJ314" s="293"/>
      <c r="AK314" s="293"/>
      <c r="AL314" s="293"/>
      <c r="AM314" s="293"/>
      <c r="AN314" s="293"/>
      <c r="AO314" s="293"/>
      <c r="AP314" s="293"/>
      <c r="AQ314" s="293"/>
      <c r="AR314" s="293"/>
      <c r="AS314" s="293"/>
      <c r="AT314" s="293"/>
      <c r="AU314" s="293"/>
      <c r="AV314" s="293"/>
    </row>
    <row r="315">
      <c r="B315" s="293"/>
      <c r="C315" s="293"/>
      <c r="D315" s="293"/>
      <c r="E315" s="293"/>
      <c r="F315" s="293"/>
      <c r="G315" s="293"/>
      <c r="H315" s="293"/>
      <c r="J315" s="293"/>
      <c r="K315" s="293"/>
      <c r="L315" s="293"/>
      <c r="M315" s="293"/>
      <c r="O315" s="293"/>
      <c r="P315" s="293"/>
      <c r="Q315" s="293"/>
      <c r="R315" s="293"/>
      <c r="S315" s="293"/>
      <c r="T315" s="293"/>
      <c r="U315" s="293"/>
      <c r="V315" s="293"/>
      <c r="W315" s="293"/>
      <c r="X315" s="293"/>
      <c r="Y315" s="293"/>
      <c r="Z315" s="293"/>
      <c r="AA315" s="293"/>
      <c r="AB315" s="293"/>
      <c r="AC315" s="293"/>
      <c r="AE315" s="293"/>
      <c r="AF315" s="293"/>
      <c r="AG315" s="293"/>
      <c r="AH315" s="293"/>
      <c r="AI315" s="293"/>
      <c r="AJ315" s="293"/>
      <c r="AK315" s="293"/>
      <c r="AL315" s="293"/>
      <c r="AM315" s="293"/>
      <c r="AN315" s="293"/>
      <c r="AO315" s="293"/>
      <c r="AP315" s="293"/>
      <c r="AQ315" s="293"/>
      <c r="AR315" s="293"/>
      <c r="AS315" s="293"/>
      <c r="AT315" s="293"/>
      <c r="AU315" s="293"/>
      <c r="AV315" s="293"/>
    </row>
    <row r="316">
      <c r="B316" s="293"/>
      <c r="C316" s="293"/>
      <c r="D316" s="293"/>
      <c r="E316" s="293"/>
      <c r="F316" s="293"/>
      <c r="G316" s="293"/>
      <c r="H316" s="293"/>
      <c r="J316" s="293"/>
      <c r="K316" s="293"/>
      <c r="L316" s="293"/>
      <c r="M316" s="293"/>
      <c r="O316" s="293"/>
      <c r="P316" s="293"/>
      <c r="Q316" s="293"/>
      <c r="R316" s="293"/>
      <c r="S316" s="293"/>
      <c r="T316" s="293"/>
      <c r="U316" s="293"/>
      <c r="V316" s="293"/>
      <c r="W316" s="293"/>
      <c r="X316" s="293"/>
      <c r="Y316" s="293"/>
      <c r="Z316" s="293"/>
      <c r="AA316" s="293"/>
      <c r="AB316" s="293"/>
      <c r="AC316" s="293"/>
      <c r="AE316" s="293"/>
      <c r="AF316" s="293"/>
      <c r="AG316" s="293"/>
      <c r="AH316" s="293"/>
      <c r="AI316" s="293"/>
      <c r="AJ316" s="293"/>
      <c r="AK316" s="293"/>
      <c r="AL316" s="293"/>
      <c r="AM316" s="293"/>
      <c r="AN316" s="293"/>
      <c r="AO316" s="293"/>
      <c r="AP316" s="293"/>
      <c r="AQ316" s="293"/>
      <c r="AR316" s="293"/>
      <c r="AS316" s="293"/>
      <c r="AT316" s="293"/>
      <c r="AU316" s="293"/>
      <c r="AV316" s="293"/>
    </row>
    <row r="317">
      <c r="B317" s="293"/>
      <c r="C317" s="293"/>
      <c r="D317" s="293"/>
      <c r="E317" s="293"/>
      <c r="F317" s="293"/>
      <c r="G317" s="293"/>
      <c r="H317" s="293"/>
      <c r="J317" s="293"/>
      <c r="K317" s="293"/>
      <c r="L317" s="293"/>
      <c r="M317" s="293"/>
      <c r="O317" s="293"/>
      <c r="P317" s="293"/>
      <c r="Q317" s="293"/>
      <c r="R317" s="293"/>
      <c r="S317" s="293"/>
      <c r="T317" s="293"/>
      <c r="U317" s="293"/>
      <c r="V317" s="293"/>
      <c r="W317" s="293"/>
      <c r="X317" s="293"/>
      <c r="Y317" s="293"/>
      <c r="Z317" s="293"/>
      <c r="AA317" s="293"/>
      <c r="AB317" s="293"/>
      <c r="AC317" s="293"/>
      <c r="AE317" s="293"/>
      <c r="AF317" s="293"/>
      <c r="AG317" s="293"/>
      <c r="AH317" s="293"/>
      <c r="AI317" s="293"/>
      <c r="AJ317" s="293"/>
      <c r="AK317" s="293"/>
      <c r="AL317" s="293"/>
      <c r="AM317" s="293"/>
      <c r="AN317" s="293"/>
      <c r="AO317" s="293"/>
      <c r="AP317" s="293"/>
      <c r="AQ317" s="293"/>
      <c r="AR317" s="293"/>
      <c r="AS317" s="293"/>
      <c r="AT317" s="293"/>
      <c r="AU317" s="293"/>
      <c r="AV317" s="293"/>
    </row>
    <row r="318">
      <c r="B318" s="293"/>
      <c r="C318" s="293"/>
      <c r="D318" s="293"/>
      <c r="E318" s="293"/>
      <c r="F318" s="293"/>
      <c r="G318" s="293"/>
      <c r="H318" s="293"/>
      <c r="J318" s="293"/>
      <c r="K318" s="293"/>
      <c r="L318" s="293"/>
      <c r="M318" s="293"/>
      <c r="O318" s="293"/>
      <c r="P318" s="293"/>
      <c r="Q318" s="293"/>
      <c r="R318" s="293"/>
      <c r="S318" s="293"/>
      <c r="T318" s="293"/>
      <c r="U318" s="293"/>
      <c r="V318" s="293"/>
      <c r="W318" s="293"/>
      <c r="X318" s="293"/>
      <c r="Y318" s="293"/>
      <c r="Z318" s="293"/>
      <c r="AA318" s="293"/>
      <c r="AB318" s="293"/>
      <c r="AC318" s="293"/>
      <c r="AE318" s="293"/>
      <c r="AF318" s="293"/>
      <c r="AG318" s="293"/>
      <c r="AH318" s="293"/>
      <c r="AI318" s="293"/>
      <c r="AJ318" s="293"/>
      <c r="AK318" s="293"/>
      <c r="AL318" s="293"/>
      <c r="AM318" s="293"/>
      <c r="AN318" s="293"/>
      <c r="AO318" s="293"/>
      <c r="AP318" s="293"/>
      <c r="AQ318" s="293"/>
      <c r="AR318" s="293"/>
      <c r="AS318" s="293"/>
      <c r="AT318" s="293"/>
      <c r="AU318" s="293"/>
      <c r="AV318" s="293"/>
    </row>
    <row r="319">
      <c r="B319" s="293"/>
      <c r="C319" s="293"/>
      <c r="D319" s="293"/>
      <c r="E319" s="293"/>
      <c r="F319" s="293"/>
      <c r="G319" s="293"/>
      <c r="H319" s="293"/>
      <c r="J319" s="293"/>
      <c r="K319" s="293"/>
      <c r="L319" s="293"/>
      <c r="M319" s="293"/>
      <c r="O319" s="293"/>
      <c r="P319" s="293"/>
      <c r="Q319" s="293"/>
      <c r="R319" s="293"/>
      <c r="S319" s="293"/>
      <c r="T319" s="293"/>
      <c r="U319" s="293"/>
      <c r="V319" s="293"/>
      <c r="W319" s="293"/>
      <c r="X319" s="293"/>
      <c r="Y319" s="293"/>
      <c r="Z319" s="293"/>
      <c r="AA319" s="293"/>
      <c r="AB319" s="293"/>
      <c r="AC319" s="293"/>
      <c r="AE319" s="293"/>
      <c r="AF319" s="293"/>
      <c r="AG319" s="293"/>
      <c r="AH319" s="293"/>
      <c r="AI319" s="293"/>
      <c r="AJ319" s="293"/>
      <c r="AK319" s="293"/>
      <c r="AL319" s="293"/>
      <c r="AM319" s="293"/>
      <c r="AN319" s="293"/>
      <c r="AO319" s="293"/>
      <c r="AP319" s="293"/>
      <c r="AQ319" s="293"/>
      <c r="AR319" s="293"/>
      <c r="AS319" s="293"/>
      <c r="AT319" s="293"/>
      <c r="AU319" s="293"/>
      <c r="AV319" s="293"/>
    </row>
    <row r="320">
      <c r="B320" s="293"/>
      <c r="C320" s="293"/>
      <c r="D320" s="293"/>
      <c r="E320" s="293"/>
      <c r="F320" s="293"/>
      <c r="G320" s="293"/>
      <c r="H320" s="293"/>
      <c r="J320" s="293"/>
      <c r="K320" s="293"/>
      <c r="L320" s="293"/>
      <c r="M320" s="293"/>
      <c r="O320" s="293"/>
      <c r="P320" s="293"/>
      <c r="Q320" s="293"/>
      <c r="R320" s="293"/>
      <c r="S320" s="293"/>
      <c r="T320" s="293"/>
      <c r="U320" s="293"/>
      <c r="V320" s="293"/>
      <c r="W320" s="293"/>
      <c r="X320" s="293"/>
      <c r="Y320" s="293"/>
      <c r="Z320" s="293"/>
      <c r="AA320" s="293"/>
      <c r="AB320" s="293"/>
      <c r="AC320" s="293"/>
      <c r="AE320" s="293"/>
      <c r="AF320" s="293"/>
      <c r="AG320" s="293"/>
      <c r="AH320" s="293"/>
      <c r="AI320" s="293"/>
      <c r="AJ320" s="293"/>
      <c r="AK320" s="293"/>
      <c r="AL320" s="293"/>
      <c r="AM320" s="293"/>
      <c r="AN320" s="293"/>
      <c r="AO320" s="293"/>
      <c r="AP320" s="293"/>
      <c r="AQ320" s="293"/>
      <c r="AR320" s="293"/>
      <c r="AS320" s="293"/>
      <c r="AT320" s="293"/>
      <c r="AU320" s="293"/>
      <c r="AV320" s="293"/>
    </row>
    <row r="321">
      <c r="B321" s="293"/>
      <c r="C321" s="293"/>
      <c r="D321" s="293"/>
      <c r="E321" s="293"/>
      <c r="F321" s="293"/>
      <c r="G321" s="293"/>
      <c r="H321" s="293"/>
      <c r="J321" s="293"/>
      <c r="K321" s="293"/>
      <c r="L321" s="293"/>
      <c r="M321" s="293"/>
      <c r="O321" s="293"/>
      <c r="P321" s="293"/>
      <c r="Q321" s="293"/>
      <c r="R321" s="293"/>
      <c r="S321" s="293"/>
      <c r="T321" s="293"/>
      <c r="U321" s="293"/>
      <c r="V321" s="293"/>
      <c r="W321" s="293"/>
      <c r="X321" s="293"/>
      <c r="Y321" s="293"/>
      <c r="Z321" s="293"/>
      <c r="AA321" s="293"/>
      <c r="AB321" s="293"/>
      <c r="AC321" s="293"/>
      <c r="AE321" s="293"/>
      <c r="AF321" s="293"/>
      <c r="AG321" s="293"/>
      <c r="AH321" s="293"/>
      <c r="AI321" s="293"/>
      <c r="AJ321" s="293"/>
      <c r="AK321" s="293"/>
      <c r="AL321" s="293"/>
      <c r="AM321" s="293"/>
      <c r="AN321" s="293"/>
      <c r="AO321" s="293"/>
      <c r="AP321" s="293"/>
      <c r="AQ321" s="293"/>
      <c r="AR321" s="293"/>
      <c r="AS321" s="293"/>
      <c r="AT321" s="293"/>
      <c r="AU321" s="293"/>
      <c r="AV321" s="293"/>
    </row>
    <row r="322">
      <c r="B322" s="293"/>
      <c r="C322" s="293"/>
      <c r="D322" s="293"/>
      <c r="E322" s="293"/>
      <c r="F322" s="293"/>
      <c r="G322" s="293"/>
      <c r="H322" s="293"/>
      <c r="J322" s="293"/>
      <c r="K322" s="293"/>
      <c r="L322" s="293"/>
      <c r="M322" s="293"/>
      <c r="O322" s="293"/>
      <c r="P322" s="293"/>
      <c r="Q322" s="293"/>
      <c r="R322" s="293"/>
      <c r="S322" s="293"/>
      <c r="T322" s="293"/>
      <c r="U322" s="293"/>
      <c r="V322" s="293"/>
      <c r="W322" s="293"/>
      <c r="X322" s="293"/>
      <c r="Y322" s="293"/>
      <c r="Z322" s="293"/>
      <c r="AA322" s="293"/>
      <c r="AB322" s="293"/>
      <c r="AC322" s="293"/>
      <c r="AE322" s="293"/>
      <c r="AF322" s="293"/>
      <c r="AG322" s="293"/>
      <c r="AH322" s="293"/>
      <c r="AI322" s="293"/>
      <c r="AJ322" s="293"/>
      <c r="AK322" s="293"/>
      <c r="AL322" s="293"/>
      <c r="AM322" s="293"/>
      <c r="AN322" s="293"/>
      <c r="AO322" s="293"/>
      <c r="AP322" s="293"/>
      <c r="AQ322" s="293"/>
      <c r="AR322" s="293"/>
      <c r="AS322" s="293"/>
      <c r="AT322" s="293"/>
      <c r="AU322" s="293"/>
      <c r="AV322" s="293"/>
    </row>
    <row r="323">
      <c r="B323" s="293"/>
      <c r="C323" s="293"/>
      <c r="D323" s="293"/>
      <c r="E323" s="293"/>
      <c r="F323" s="293"/>
      <c r="G323" s="293"/>
      <c r="H323" s="293"/>
      <c r="J323" s="293"/>
      <c r="K323" s="293"/>
      <c r="L323" s="293"/>
      <c r="M323" s="293"/>
      <c r="O323" s="293"/>
      <c r="P323" s="293"/>
      <c r="Q323" s="293"/>
      <c r="R323" s="293"/>
      <c r="S323" s="293"/>
      <c r="T323" s="293"/>
      <c r="U323" s="293"/>
      <c r="V323" s="293"/>
      <c r="W323" s="293"/>
      <c r="X323" s="293"/>
      <c r="Y323" s="293"/>
      <c r="Z323" s="293"/>
      <c r="AA323" s="293"/>
      <c r="AB323" s="293"/>
      <c r="AC323" s="293"/>
      <c r="AE323" s="293"/>
      <c r="AF323" s="293"/>
      <c r="AG323" s="293"/>
      <c r="AH323" s="293"/>
      <c r="AI323" s="293"/>
      <c r="AJ323" s="293"/>
      <c r="AK323" s="293"/>
      <c r="AL323" s="293"/>
      <c r="AM323" s="293"/>
      <c r="AN323" s="293"/>
      <c r="AO323" s="293"/>
      <c r="AP323" s="293"/>
      <c r="AQ323" s="293"/>
      <c r="AR323" s="293"/>
      <c r="AS323" s="293"/>
      <c r="AT323" s="293"/>
      <c r="AU323" s="293"/>
      <c r="AV323" s="293"/>
    </row>
    <row r="324">
      <c r="B324" s="293"/>
      <c r="C324" s="293"/>
      <c r="D324" s="293"/>
      <c r="E324" s="293"/>
      <c r="F324" s="293"/>
      <c r="G324" s="293"/>
      <c r="H324" s="293"/>
      <c r="J324" s="293"/>
      <c r="K324" s="293"/>
      <c r="L324" s="293"/>
      <c r="M324" s="293"/>
      <c r="O324" s="293"/>
      <c r="P324" s="293"/>
      <c r="Q324" s="293"/>
      <c r="R324" s="293"/>
      <c r="S324" s="293"/>
      <c r="T324" s="293"/>
      <c r="U324" s="293"/>
      <c r="V324" s="293"/>
      <c r="W324" s="293"/>
      <c r="X324" s="293"/>
      <c r="Y324" s="293"/>
      <c r="Z324" s="293"/>
      <c r="AA324" s="293"/>
      <c r="AB324" s="293"/>
      <c r="AC324" s="293"/>
      <c r="AE324" s="293"/>
      <c r="AF324" s="293"/>
      <c r="AG324" s="293"/>
      <c r="AH324" s="293"/>
      <c r="AI324" s="293"/>
      <c r="AJ324" s="293"/>
      <c r="AK324" s="293"/>
      <c r="AL324" s="293"/>
      <c r="AM324" s="293"/>
      <c r="AN324" s="293"/>
      <c r="AO324" s="293"/>
      <c r="AP324" s="293"/>
      <c r="AQ324" s="293"/>
      <c r="AR324" s="293"/>
      <c r="AS324" s="293"/>
      <c r="AT324" s="293"/>
      <c r="AU324" s="293"/>
      <c r="AV324" s="293"/>
    </row>
    <row r="325">
      <c r="B325" s="293"/>
      <c r="C325" s="293"/>
      <c r="D325" s="293"/>
      <c r="E325" s="293"/>
      <c r="F325" s="293"/>
      <c r="G325" s="293"/>
      <c r="H325" s="293"/>
      <c r="J325" s="293"/>
      <c r="K325" s="293"/>
      <c r="L325" s="293"/>
      <c r="M325" s="293"/>
      <c r="O325" s="293"/>
      <c r="P325" s="293"/>
      <c r="Q325" s="293"/>
      <c r="R325" s="293"/>
      <c r="S325" s="293"/>
      <c r="T325" s="293"/>
      <c r="U325" s="293"/>
      <c r="V325" s="293"/>
      <c r="W325" s="293"/>
      <c r="X325" s="293"/>
      <c r="Y325" s="293"/>
      <c r="Z325" s="293"/>
      <c r="AA325" s="293"/>
      <c r="AB325" s="293"/>
      <c r="AC325" s="293"/>
      <c r="AE325" s="293"/>
      <c r="AF325" s="293"/>
      <c r="AG325" s="293"/>
      <c r="AH325" s="293"/>
      <c r="AI325" s="293"/>
      <c r="AJ325" s="293"/>
      <c r="AK325" s="293"/>
      <c r="AL325" s="293"/>
      <c r="AM325" s="293"/>
      <c r="AN325" s="293"/>
      <c r="AO325" s="293"/>
      <c r="AP325" s="293"/>
      <c r="AQ325" s="293"/>
      <c r="AR325" s="293"/>
      <c r="AS325" s="293"/>
      <c r="AT325" s="293"/>
      <c r="AU325" s="293"/>
      <c r="AV325" s="293"/>
    </row>
    <row r="326">
      <c r="B326" s="293"/>
      <c r="C326" s="293"/>
      <c r="D326" s="293"/>
      <c r="E326" s="293"/>
      <c r="F326" s="293"/>
      <c r="G326" s="293"/>
      <c r="H326" s="293"/>
      <c r="J326" s="293"/>
      <c r="K326" s="293"/>
      <c r="L326" s="293"/>
      <c r="M326" s="293"/>
      <c r="O326" s="293"/>
      <c r="P326" s="293"/>
      <c r="Q326" s="293"/>
      <c r="R326" s="293"/>
      <c r="S326" s="293"/>
      <c r="T326" s="293"/>
      <c r="U326" s="293"/>
      <c r="V326" s="293"/>
      <c r="W326" s="293"/>
      <c r="X326" s="293"/>
      <c r="Y326" s="293"/>
      <c r="Z326" s="293"/>
      <c r="AA326" s="293"/>
      <c r="AB326" s="293"/>
      <c r="AC326" s="293"/>
      <c r="AE326" s="293"/>
      <c r="AF326" s="293"/>
      <c r="AG326" s="293"/>
      <c r="AH326" s="293"/>
      <c r="AI326" s="293"/>
      <c r="AJ326" s="293"/>
      <c r="AK326" s="293"/>
      <c r="AL326" s="293"/>
      <c r="AM326" s="293"/>
      <c r="AN326" s="293"/>
      <c r="AO326" s="293"/>
      <c r="AP326" s="293"/>
      <c r="AQ326" s="293"/>
      <c r="AR326" s="293"/>
      <c r="AS326" s="293"/>
      <c r="AT326" s="293"/>
      <c r="AU326" s="293"/>
      <c r="AV326" s="293"/>
    </row>
    <row r="327">
      <c r="B327" s="293"/>
      <c r="C327" s="293"/>
      <c r="D327" s="293"/>
      <c r="E327" s="293"/>
      <c r="F327" s="293"/>
      <c r="G327" s="293"/>
      <c r="H327" s="293"/>
      <c r="J327" s="293"/>
      <c r="K327" s="293"/>
      <c r="L327" s="293"/>
      <c r="M327" s="293"/>
      <c r="O327" s="293"/>
      <c r="P327" s="293"/>
      <c r="Q327" s="293"/>
      <c r="R327" s="293"/>
      <c r="S327" s="293"/>
      <c r="T327" s="293"/>
      <c r="U327" s="293"/>
      <c r="V327" s="293"/>
      <c r="W327" s="293"/>
      <c r="X327" s="293"/>
      <c r="Y327" s="293"/>
      <c r="Z327" s="293"/>
      <c r="AA327" s="293"/>
      <c r="AB327" s="293"/>
      <c r="AC327" s="293"/>
      <c r="AE327" s="293"/>
      <c r="AF327" s="293"/>
      <c r="AG327" s="293"/>
      <c r="AH327" s="293"/>
      <c r="AI327" s="293"/>
      <c r="AJ327" s="293"/>
      <c r="AK327" s="293"/>
      <c r="AL327" s="293"/>
      <c r="AM327" s="293"/>
      <c r="AN327" s="293"/>
      <c r="AO327" s="293"/>
      <c r="AP327" s="293"/>
      <c r="AQ327" s="293"/>
      <c r="AR327" s="293"/>
      <c r="AS327" s="293"/>
      <c r="AT327" s="293"/>
      <c r="AU327" s="293"/>
      <c r="AV327" s="293"/>
    </row>
    <row r="328">
      <c r="B328" s="293"/>
      <c r="C328" s="293"/>
      <c r="D328" s="293"/>
      <c r="E328" s="293"/>
      <c r="F328" s="293"/>
      <c r="G328" s="293"/>
      <c r="H328" s="293"/>
      <c r="J328" s="293"/>
      <c r="K328" s="293"/>
      <c r="L328" s="293"/>
      <c r="M328" s="293"/>
      <c r="O328" s="293"/>
      <c r="P328" s="293"/>
      <c r="Q328" s="293"/>
      <c r="R328" s="293"/>
      <c r="S328" s="293"/>
      <c r="T328" s="293"/>
      <c r="U328" s="293"/>
      <c r="V328" s="293"/>
      <c r="W328" s="293"/>
      <c r="X328" s="293"/>
      <c r="Y328" s="293"/>
      <c r="Z328" s="293"/>
      <c r="AA328" s="293"/>
      <c r="AB328" s="293"/>
      <c r="AC328" s="293"/>
      <c r="AE328" s="293"/>
      <c r="AF328" s="293"/>
      <c r="AG328" s="293"/>
      <c r="AH328" s="293"/>
      <c r="AI328" s="293"/>
      <c r="AJ328" s="293"/>
      <c r="AK328" s="293"/>
      <c r="AL328" s="293"/>
      <c r="AM328" s="293"/>
      <c r="AN328" s="293"/>
      <c r="AO328" s="293"/>
      <c r="AP328" s="293"/>
      <c r="AQ328" s="293"/>
      <c r="AR328" s="293"/>
      <c r="AS328" s="293"/>
      <c r="AT328" s="293"/>
      <c r="AU328" s="293"/>
      <c r="AV328" s="293"/>
    </row>
    <row r="329">
      <c r="B329" s="293"/>
      <c r="C329" s="293"/>
      <c r="D329" s="293"/>
      <c r="E329" s="293"/>
      <c r="F329" s="293"/>
      <c r="G329" s="293"/>
      <c r="H329" s="293"/>
      <c r="J329" s="293"/>
      <c r="K329" s="293"/>
      <c r="L329" s="293"/>
      <c r="M329" s="293"/>
      <c r="O329" s="293"/>
      <c r="P329" s="293"/>
      <c r="Q329" s="293"/>
      <c r="R329" s="293"/>
      <c r="S329" s="293"/>
      <c r="T329" s="293"/>
      <c r="U329" s="293"/>
      <c r="V329" s="293"/>
      <c r="W329" s="293"/>
      <c r="X329" s="293"/>
      <c r="Y329" s="293"/>
      <c r="Z329" s="293"/>
      <c r="AA329" s="293"/>
      <c r="AB329" s="293"/>
      <c r="AC329" s="293"/>
      <c r="AE329" s="293"/>
      <c r="AF329" s="293"/>
      <c r="AG329" s="293"/>
      <c r="AH329" s="293"/>
      <c r="AI329" s="293"/>
      <c r="AJ329" s="293"/>
      <c r="AK329" s="293"/>
      <c r="AL329" s="293"/>
      <c r="AM329" s="293"/>
      <c r="AN329" s="293"/>
      <c r="AO329" s="293"/>
      <c r="AP329" s="293"/>
      <c r="AQ329" s="293"/>
      <c r="AR329" s="293"/>
      <c r="AS329" s="293"/>
      <c r="AT329" s="293"/>
      <c r="AU329" s="293"/>
      <c r="AV329" s="293"/>
    </row>
    <row r="330">
      <c r="B330" s="293"/>
      <c r="C330" s="293"/>
      <c r="D330" s="293"/>
      <c r="E330" s="293"/>
      <c r="F330" s="293"/>
      <c r="G330" s="293"/>
      <c r="H330" s="293"/>
      <c r="J330" s="293"/>
      <c r="K330" s="293"/>
      <c r="L330" s="293"/>
      <c r="M330" s="293"/>
      <c r="O330" s="293"/>
      <c r="P330" s="293"/>
      <c r="Q330" s="293"/>
      <c r="R330" s="293"/>
      <c r="S330" s="293"/>
      <c r="T330" s="293"/>
      <c r="U330" s="293"/>
      <c r="V330" s="293"/>
      <c r="W330" s="293"/>
      <c r="X330" s="293"/>
      <c r="Y330" s="293"/>
      <c r="Z330" s="293"/>
      <c r="AA330" s="293"/>
      <c r="AB330" s="293"/>
      <c r="AC330" s="293"/>
      <c r="AE330" s="293"/>
      <c r="AF330" s="293"/>
      <c r="AG330" s="293"/>
      <c r="AH330" s="293"/>
      <c r="AI330" s="293"/>
      <c r="AJ330" s="293"/>
      <c r="AK330" s="293"/>
      <c r="AL330" s="293"/>
      <c r="AM330" s="293"/>
      <c r="AN330" s="293"/>
      <c r="AO330" s="293"/>
      <c r="AP330" s="293"/>
      <c r="AQ330" s="293"/>
      <c r="AR330" s="293"/>
      <c r="AS330" s="293"/>
      <c r="AT330" s="293"/>
      <c r="AU330" s="293"/>
      <c r="AV330" s="293"/>
    </row>
    <row r="331">
      <c r="B331" s="293"/>
      <c r="C331" s="293"/>
      <c r="D331" s="293"/>
      <c r="E331" s="293"/>
      <c r="F331" s="293"/>
      <c r="G331" s="293"/>
      <c r="H331" s="293"/>
      <c r="J331" s="293"/>
      <c r="K331" s="293"/>
      <c r="L331" s="293"/>
      <c r="M331" s="293"/>
      <c r="O331" s="293"/>
      <c r="P331" s="293"/>
      <c r="Q331" s="293"/>
      <c r="R331" s="293"/>
      <c r="S331" s="293"/>
      <c r="T331" s="293"/>
      <c r="U331" s="293"/>
      <c r="V331" s="293"/>
      <c r="W331" s="293"/>
      <c r="X331" s="293"/>
      <c r="Y331" s="293"/>
      <c r="Z331" s="293"/>
      <c r="AA331" s="293"/>
      <c r="AB331" s="293"/>
      <c r="AC331" s="293"/>
      <c r="AE331" s="293"/>
      <c r="AF331" s="293"/>
      <c r="AG331" s="293"/>
      <c r="AH331" s="293"/>
      <c r="AI331" s="293"/>
      <c r="AJ331" s="293"/>
      <c r="AK331" s="293"/>
      <c r="AL331" s="293"/>
      <c r="AM331" s="293"/>
      <c r="AN331" s="293"/>
      <c r="AO331" s="293"/>
      <c r="AP331" s="293"/>
      <c r="AQ331" s="293"/>
      <c r="AR331" s="293"/>
      <c r="AS331" s="293"/>
      <c r="AT331" s="293"/>
      <c r="AU331" s="293"/>
      <c r="AV331" s="293"/>
    </row>
    <row r="332">
      <c r="B332" s="293"/>
      <c r="C332" s="293"/>
      <c r="D332" s="293"/>
      <c r="E332" s="293"/>
      <c r="F332" s="293"/>
      <c r="G332" s="293"/>
      <c r="H332" s="293"/>
      <c r="J332" s="293"/>
      <c r="K332" s="293"/>
      <c r="L332" s="293"/>
      <c r="M332" s="293"/>
      <c r="O332" s="293"/>
      <c r="P332" s="293"/>
      <c r="Q332" s="293"/>
      <c r="R332" s="293"/>
      <c r="S332" s="293"/>
      <c r="T332" s="293"/>
      <c r="U332" s="293"/>
      <c r="V332" s="293"/>
      <c r="W332" s="293"/>
      <c r="X332" s="293"/>
      <c r="Y332" s="293"/>
      <c r="Z332" s="293"/>
      <c r="AA332" s="293"/>
      <c r="AB332" s="293"/>
      <c r="AC332" s="293"/>
      <c r="AE332" s="293"/>
      <c r="AF332" s="293"/>
      <c r="AG332" s="293"/>
      <c r="AH332" s="293"/>
      <c r="AI332" s="293"/>
      <c r="AJ332" s="293"/>
      <c r="AK332" s="293"/>
      <c r="AL332" s="293"/>
      <c r="AM332" s="293"/>
      <c r="AN332" s="293"/>
      <c r="AO332" s="293"/>
      <c r="AP332" s="293"/>
      <c r="AQ332" s="293"/>
      <c r="AR332" s="293"/>
      <c r="AS332" s="293"/>
      <c r="AT332" s="293"/>
      <c r="AU332" s="293"/>
      <c r="AV332" s="293"/>
    </row>
    <row r="333">
      <c r="B333" s="293"/>
      <c r="C333" s="293"/>
      <c r="D333" s="293"/>
      <c r="E333" s="293"/>
      <c r="F333" s="293"/>
      <c r="G333" s="293"/>
      <c r="H333" s="293"/>
      <c r="J333" s="293"/>
      <c r="K333" s="293"/>
      <c r="L333" s="293"/>
      <c r="M333" s="293"/>
      <c r="O333" s="293"/>
      <c r="P333" s="293"/>
      <c r="Q333" s="293"/>
      <c r="R333" s="293"/>
      <c r="S333" s="293"/>
      <c r="T333" s="293"/>
      <c r="U333" s="293"/>
      <c r="V333" s="293"/>
      <c r="W333" s="293"/>
      <c r="X333" s="293"/>
      <c r="Y333" s="293"/>
      <c r="Z333" s="293"/>
      <c r="AA333" s="293"/>
      <c r="AB333" s="293"/>
      <c r="AC333" s="293"/>
      <c r="AE333" s="293"/>
      <c r="AF333" s="293"/>
      <c r="AG333" s="293"/>
      <c r="AH333" s="293"/>
      <c r="AI333" s="293"/>
      <c r="AJ333" s="293"/>
      <c r="AK333" s="293"/>
      <c r="AL333" s="293"/>
      <c r="AM333" s="293"/>
      <c r="AN333" s="293"/>
      <c r="AO333" s="293"/>
      <c r="AP333" s="293"/>
      <c r="AQ333" s="293"/>
      <c r="AR333" s="293"/>
      <c r="AS333" s="293"/>
      <c r="AT333" s="293"/>
      <c r="AU333" s="293"/>
      <c r="AV333" s="293"/>
    </row>
    <row r="334">
      <c r="B334" s="293"/>
      <c r="C334" s="293"/>
      <c r="D334" s="293"/>
      <c r="E334" s="293"/>
      <c r="F334" s="293"/>
      <c r="G334" s="293"/>
      <c r="H334" s="293"/>
      <c r="J334" s="293"/>
      <c r="K334" s="293"/>
      <c r="L334" s="293"/>
      <c r="M334" s="293"/>
      <c r="O334" s="293"/>
      <c r="P334" s="293"/>
      <c r="Q334" s="293"/>
      <c r="R334" s="293"/>
      <c r="S334" s="293"/>
      <c r="T334" s="293"/>
      <c r="U334" s="293"/>
      <c r="V334" s="293"/>
      <c r="W334" s="293"/>
      <c r="X334" s="293"/>
      <c r="Y334" s="293"/>
      <c r="Z334" s="293"/>
      <c r="AA334" s="293"/>
      <c r="AB334" s="293"/>
      <c r="AC334" s="293"/>
      <c r="AE334" s="293"/>
      <c r="AF334" s="293"/>
      <c r="AG334" s="293"/>
      <c r="AH334" s="293"/>
      <c r="AI334" s="293"/>
      <c r="AJ334" s="293"/>
      <c r="AK334" s="293"/>
      <c r="AL334" s="293"/>
      <c r="AM334" s="293"/>
      <c r="AN334" s="293"/>
      <c r="AO334" s="293"/>
      <c r="AP334" s="293"/>
      <c r="AQ334" s="293"/>
      <c r="AR334" s="293"/>
      <c r="AS334" s="293"/>
      <c r="AT334" s="293"/>
      <c r="AU334" s="293"/>
      <c r="AV334" s="293"/>
    </row>
    <row r="335">
      <c r="B335" s="293"/>
      <c r="C335" s="293"/>
      <c r="D335" s="293"/>
      <c r="E335" s="293"/>
      <c r="F335" s="293"/>
      <c r="G335" s="293"/>
      <c r="H335" s="293"/>
      <c r="J335" s="293"/>
      <c r="K335" s="293"/>
      <c r="L335" s="293"/>
      <c r="M335" s="293"/>
      <c r="O335" s="293"/>
      <c r="P335" s="293"/>
      <c r="Q335" s="293"/>
      <c r="R335" s="293"/>
      <c r="S335" s="293"/>
      <c r="T335" s="293"/>
      <c r="U335" s="293"/>
      <c r="V335" s="293"/>
      <c r="W335" s="293"/>
      <c r="X335" s="293"/>
      <c r="Y335" s="293"/>
      <c r="Z335" s="293"/>
      <c r="AA335" s="293"/>
      <c r="AB335" s="293"/>
      <c r="AC335" s="293"/>
      <c r="AE335" s="293"/>
      <c r="AF335" s="293"/>
      <c r="AG335" s="293"/>
      <c r="AH335" s="293"/>
      <c r="AI335" s="293"/>
      <c r="AJ335" s="293"/>
      <c r="AK335" s="293"/>
      <c r="AL335" s="293"/>
      <c r="AM335" s="293"/>
      <c r="AN335" s="293"/>
      <c r="AO335" s="293"/>
      <c r="AP335" s="293"/>
      <c r="AQ335" s="293"/>
      <c r="AR335" s="293"/>
      <c r="AS335" s="293"/>
      <c r="AT335" s="293"/>
      <c r="AU335" s="293"/>
      <c r="AV335" s="293"/>
    </row>
    <row r="336">
      <c r="B336" s="293"/>
      <c r="C336" s="293"/>
      <c r="D336" s="293"/>
      <c r="E336" s="293"/>
      <c r="F336" s="293"/>
      <c r="G336" s="293"/>
      <c r="H336" s="293"/>
      <c r="J336" s="293"/>
      <c r="K336" s="293"/>
      <c r="L336" s="293"/>
      <c r="M336" s="293"/>
      <c r="O336" s="293"/>
      <c r="P336" s="293"/>
      <c r="Q336" s="293"/>
      <c r="R336" s="293"/>
      <c r="S336" s="293"/>
      <c r="T336" s="293"/>
      <c r="U336" s="293"/>
      <c r="V336" s="293"/>
      <c r="W336" s="293"/>
      <c r="X336" s="293"/>
      <c r="Y336" s="293"/>
      <c r="Z336" s="293"/>
      <c r="AA336" s="293"/>
      <c r="AB336" s="293"/>
      <c r="AC336" s="293"/>
      <c r="AE336" s="293"/>
      <c r="AF336" s="293"/>
      <c r="AG336" s="293"/>
      <c r="AH336" s="293"/>
      <c r="AI336" s="293"/>
      <c r="AJ336" s="293"/>
      <c r="AK336" s="293"/>
      <c r="AL336" s="293"/>
      <c r="AM336" s="293"/>
      <c r="AN336" s="293"/>
      <c r="AO336" s="293"/>
      <c r="AP336" s="293"/>
      <c r="AQ336" s="293"/>
      <c r="AR336" s="293"/>
      <c r="AS336" s="293"/>
      <c r="AT336" s="293"/>
      <c r="AU336" s="293"/>
      <c r="AV336" s="293"/>
    </row>
    <row r="337">
      <c r="B337" s="293"/>
      <c r="C337" s="293"/>
      <c r="D337" s="293"/>
      <c r="E337" s="293"/>
      <c r="F337" s="293"/>
      <c r="G337" s="293"/>
      <c r="H337" s="293"/>
      <c r="J337" s="293"/>
      <c r="K337" s="293"/>
      <c r="L337" s="293"/>
      <c r="M337" s="293"/>
      <c r="O337" s="293"/>
      <c r="P337" s="293"/>
      <c r="Q337" s="293"/>
      <c r="R337" s="293"/>
      <c r="S337" s="293"/>
      <c r="T337" s="293"/>
      <c r="U337" s="293"/>
      <c r="V337" s="293"/>
      <c r="W337" s="293"/>
      <c r="X337" s="293"/>
      <c r="Y337" s="293"/>
      <c r="Z337" s="293"/>
      <c r="AA337" s="293"/>
      <c r="AB337" s="293"/>
      <c r="AC337" s="293"/>
      <c r="AE337" s="293"/>
      <c r="AF337" s="293"/>
      <c r="AG337" s="293"/>
      <c r="AH337" s="293"/>
      <c r="AI337" s="293"/>
      <c r="AJ337" s="293"/>
      <c r="AK337" s="293"/>
      <c r="AL337" s="293"/>
      <c r="AM337" s="293"/>
      <c r="AN337" s="293"/>
      <c r="AO337" s="293"/>
      <c r="AP337" s="293"/>
      <c r="AQ337" s="293"/>
      <c r="AR337" s="293"/>
      <c r="AS337" s="293"/>
      <c r="AT337" s="293"/>
      <c r="AU337" s="293"/>
      <c r="AV337" s="293"/>
    </row>
    <row r="338">
      <c r="B338" s="293"/>
      <c r="C338" s="293"/>
      <c r="D338" s="293"/>
      <c r="E338" s="293"/>
      <c r="F338" s="293"/>
      <c r="G338" s="293"/>
      <c r="H338" s="293"/>
      <c r="J338" s="293"/>
      <c r="K338" s="293"/>
      <c r="L338" s="293"/>
      <c r="M338" s="293"/>
      <c r="O338" s="293"/>
      <c r="P338" s="293"/>
      <c r="Q338" s="293"/>
      <c r="R338" s="293"/>
      <c r="S338" s="293"/>
      <c r="T338" s="293"/>
      <c r="U338" s="293"/>
      <c r="V338" s="293"/>
      <c r="W338" s="293"/>
      <c r="X338" s="293"/>
      <c r="Y338" s="293"/>
      <c r="Z338" s="293"/>
      <c r="AA338" s="293"/>
      <c r="AB338" s="293"/>
      <c r="AC338" s="293"/>
      <c r="AE338" s="293"/>
      <c r="AF338" s="293"/>
      <c r="AG338" s="293"/>
      <c r="AH338" s="293"/>
      <c r="AI338" s="293"/>
      <c r="AJ338" s="293"/>
      <c r="AK338" s="293"/>
      <c r="AL338" s="293"/>
      <c r="AM338" s="293"/>
      <c r="AN338" s="293"/>
      <c r="AO338" s="293"/>
      <c r="AP338" s="293"/>
      <c r="AQ338" s="293"/>
      <c r="AR338" s="293"/>
      <c r="AS338" s="293"/>
      <c r="AT338" s="293"/>
      <c r="AU338" s="293"/>
      <c r="AV338" s="293"/>
    </row>
    <row r="339">
      <c r="B339" s="293"/>
      <c r="C339" s="293"/>
      <c r="D339" s="293"/>
      <c r="E339" s="293"/>
      <c r="F339" s="293"/>
      <c r="G339" s="293"/>
      <c r="H339" s="293"/>
      <c r="J339" s="293"/>
      <c r="K339" s="293"/>
      <c r="L339" s="293"/>
      <c r="M339" s="293"/>
      <c r="O339" s="293"/>
      <c r="P339" s="293"/>
      <c r="Q339" s="293"/>
      <c r="R339" s="293"/>
      <c r="S339" s="293"/>
      <c r="T339" s="293"/>
      <c r="U339" s="293"/>
      <c r="V339" s="293"/>
      <c r="W339" s="293"/>
      <c r="X339" s="293"/>
      <c r="Y339" s="293"/>
      <c r="Z339" s="293"/>
      <c r="AA339" s="293"/>
      <c r="AB339" s="293"/>
      <c r="AC339" s="293"/>
      <c r="AE339" s="293"/>
      <c r="AF339" s="293"/>
      <c r="AG339" s="293"/>
      <c r="AH339" s="293"/>
      <c r="AI339" s="293"/>
      <c r="AJ339" s="293"/>
      <c r="AK339" s="293"/>
      <c r="AL339" s="293"/>
      <c r="AM339" s="293"/>
      <c r="AN339" s="293"/>
      <c r="AO339" s="293"/>
      <c r="AP339" s="293"/>
      <c r="AQ339" s="293"/>
      <c r="AR339" s="293"/>
      <c r="AS339" s="293"/>
      <c r="AT339" s="293"/>
      <c r="AU339" s="293"/>
      <c r="AV339" s="293"/>
    </row>
    <row r="340">
      <c r="B340" s="293"/>
      <c r="C340" s="293"/>
      <c r="D340" s="293"/>
      <c r="E340" s="293"/>
      <c r="F340" s="293"/>
      <c r="G340" s="293"/>
      <c r="H340" s="293"/>
      <c r="J340" s="293"/>
      <c r="K340" s="293"/>
      <c r="L340" s="293"/>
      <c r="M340" s="293"/>
      <c r="O340" s="293"/>
      <c r="P340" s="293"/>
      <c r="Q340" s="293"/>
      <c r="R340" s="293"/>
      <c r="S340" s="293"/>
      <c r="T340" s="293"/>
      <c r="U340" s="293"/>
      <c r="V340" s="293"/>
      <c r="W340" s="293"/>
      <c r="X340" s="293"/>
      <c r="Y340" s="293"/>
      <c r="Z340" s="293"/>
      <c r="AA340" s="293"/>
      <c r="AB340" s="293"/>
      <c r="AC340" s="293"/>
      <c r="AE340" s="293"/>
      <c r="AF340" s="293"/>
      <c r="AG340" s="293"/>
      <c r="AH340" s="293"/>
      <c r="AI340" s="293"/>
      <c r="AJ340" s="293"/>
      <c r="AK340" s="293"/>
      <c r="AL340" s="293"/>
      <c r="AM340" s="293"/>
      <c r="AN340" s="293"/>
      <c r="AO340" s="293"/>
      <c r="AP340" s="293"/>
      <c r="AQ340" s="293"/>
      <c r="AR340" s="293"/>
      <c r="AS340" s="293"/>
      <c r="AT340" s="293"/>
      <c r="AU340" s="293"/>
      <c r="AV340" s="293"/>
    </row>
    <row r="341">
      <c r="B341" s="293"/>
      <c r="C341" s="293"/>
      <c r="D341" s="293"/>
      <c r="E341" s="293"/>
      <c r="F341" s="293"/>
      <c r="G341" s="293"/>
      <c r="H341" s="293"/>
      <c r="J341" s="293"/>
      <c r="K341" s="293"/>
      <c r="L341" s="293"/>
      <c r="M341" s="293"/>
      <c r="O341" s="293"/>
      <c r="P341" s="293"/>
      <c r="Q341" s="293"/>
      <c r="R341" s="293"/>
      <c r="S341" s="293"/>
      <c r="T341" s="293"/>
      <c r="U341" s="293"/>
      <c r="V341" s="293"/>
      <c r="W341" s="293"/>
      <c r="X341" s="293"/>
      <c r="Y341" s="293"/>
      <c r="Z341" s="293"/>
      <c r="AA341" s="293"/>
      <c r="AB341" s="293"/>
      <c r="AC341" s="293"/>
      <c r="AE341" s="293"/>
      <c r="AF341" s="293"/>
      <c r="AG341" s="293"/>
      <c r="AH341" s="293"/>
      <c r="AI341" s="293"/>
      <c r="AJ341" s="293"/>
      <c r="AK341" s="293"/>
      <c r="AL341" s="293"/>
      <c r="AM341" s="293"/>
      <c r="AN341" s="293"/>
      <c r="AO341" s="293"/>
      <c r="AP341" s="293"/>
      <c r="AQ341" s="293"/>
      <c r="AR341" s="293"/>
      <c r="AS341" s="293"/>
      <c r="AT341" s="293"/>
      <c r="AU341" s="293"/>
      <c r="AV341" s="293"/>
    </row>
    <row r="342">
      <c r="B342" s="293"/>
      <c r="C342" s="293"/>
      <c r="D342" s="293"/>
      <c r="E342" s="293"/>
      <c r="F342" s="293"/>
      <c r="G342" s="293"/>
      <c r="H342" s="293"/>
      <c r="J342" s="293"/>
      <c r="K342" s="293"/>
      <c r="L342" s="293"/>
      <c r="M342" s="293"/>
      <c r="O342" s="293"/>
      <c r="P342" s="293"/>
      <c r="Q342" s="293"/>
      <c r="R342" s="293"/>
      <c r="S342" s="293"/>
      <c r="T342" s="293"/>
      <c r="U342" s="293"/>
      <c r="V342" s="293"/>
      <c r="W342" s="293"/>
      <c r="X342" s="293"/>
      <c r="Y342" s="293"/>
      <c r="Z342" s="293"/>
      <c r="AA342" s="293"/>
      <c r="AB342" s="293"/>
      <c r="AC342" s="293"/>
      <c r="AE342" s="293"/>
      <c r="AF342" s="293"/>
      <c r="AG342" s="293"/>
      <c r="AH342" s="293"/>
      <c r="AI342" s="293"/>
      <c r="AJ342" s="293"/>
      <c r="AK342" s="293"/>
      <c r="AL342" s="293"/>
      <c r="AM342" s="293"/>
      <c r="AN342" s="293"/>
      <c r="AO342" s="293"/>
      <c r="AP342" s="293"/>
      <c r="AQ342" s="293"/>
      <c r="AR342" s="293"/>
      <c r="AS342" s="293"/>
      <c r="AT342" s="293"/>
      <c r="AU342" s="293"/>
      <c r="AV342" s="293"/>
    </row>
    <row r="343">
      <c r="B343" s="293"/>
      <c r="C343" s="293"/>
      <c r="D343" s="293"/>
      <c r="E343" s="293"/>
      <c r="F343" s="293"/>
      <c r="G343" s="293"/>
      <c r="H343" s="293"/>
      <c r="J343" s="293"/>
      <c r="K343" s="293"/>
      <c r="L343" s="293"/>
      <c r="M343" s="293"/>
      <c r="O343" s="293"/>
      <c r="P343" s="293"/>
      <c r="Q343" s="293"/>
      <c r="R343" s="293"/>
      <c r="S343" s="293"/>
      <c r="T343" s="293"/>
      <c r="U343" s="293"/>
      <c r="V343" s="293"/>
      <c r="W343" s="293"/>
      <c r="X343" s="293"/>
      <c r="Y343" s="293"/>
      <c r="Z343" s="293"/>
      <c r="AA343" s="293"/>
      <c r="AB343" s="293"/>
      <c r="AC343" s="293"/>
      <c r="AE343" s="293"/>
      <c r="AF343" s="293"/>
      <c r="AG343" s="293"/>
      <c r="AH343" s="293"/>
      <c r="AI343" s="293"/>
      <c r="AJ343" s="293"/>
      <c r="AK343" s="293"/>
      <c r="AL343" s="293"/>
      <c r="AM343" s="293"/>
      <c r="AN343" s="293"/>
      <c r="AO343" s="293"/>
      <c r="AP343" s="293"/>
      <c r="AQ343" s="293"/>
      <c r="AR343" s="293"/>
      <c r="AS343" s="293"/>
      <c r="AT343" s="293"/>
      <c r="AU343" s="293"/>
      <c r="AV343" s="293"/>
    </row>
    <row r="344">
      <c r="B344" s="293"/>
      <c r="C344" s="293"/>
      <c r="D344" s="293"/>
      <c r="E344" s="293"/>
      <c r="F344" s="293"/>
      <c r="G344" s="293"/>
      <c r="H344" s="293"/>
      <c r="J344" s="293"/>
      <c r="K344" s="293"/>
      <c r="L344" s="293"/>
      <c r="M344" s="293"/>
      <c r="O344" s="293"/>
      <c r="P344" s="293"/>
      <c r="Q344" s="293"/>
      <c r="R344" s="293"/>
      <c r="S344" s="293"/>
      <c r="T344" s="293"/>
      <c r="U344" s="293"/>
      <c r="V344" s="293"/>
      <c r="W344" s="293"/>
      <c r="X344" s="293"/>
      <c r="Y344" s="293"/>
      <c r="Z344" s="293"/>
      <c r="AA344" s="293"/>
      <c r="AB344" s="293"/>
      <c r="AC344" s="293"/>
      <c r="AE344" s="293"/>
      <c r="AF344" s="293"/>
      <c r="AG344" s="293"/>
      <c r="AH344" s="293"/>
      <c r="AI344" s="293"/>
      <c r="AJ344" s="293"/>
      <c r="AK344" s="293"/>
      <c r="AL344" s="293"/>
      <c r="AM344" s="293"/>
      <c r="AN344" s="293"/>
      <c r="AO344" s="293"/>
      <c r="AP344" s="293"/>
      <c r="AQ344" s="293"/>
      <c r="AR344" s="293"/>
      <c r="AS344" s="293"/>
      <c r="AT344" s="293"/>
      <c r="AU344" s="293"/>
      <c r="AV344" s="293"/>
    </row>
    <row r="345">
      <c r="B345" s="293"/>
      <c r="C345" s="293"/>
      <c r="D345" s="293"/>
      <c r="E345" s="293"/>
      <c r="F345" s="293"/>
      <c r="G345" s="293"/>
      <c r="H345" s="293"/>
      <c r="J345" s="293"/>
      <c r="K345" s="293"/>
      <c r="L345" s="293"/>
      <c r="M345" s="293"/>
      <c r="O345" s="293"/>
      <c r="P345" s="293"/>
      <c r="Q345" s="293"/>
      <c r="R345" s="293"/>
      <c r="S345" s="293"/>
      <c r="T345" s="293"/>
      <c r="U345" s="293"/>
      <c r="V345" s="293"/>
      <c r="W345" s="293"/>
      <c r="X345" s="293"/>
      <c r="Y345" s="293"/>
      <c r="Z345" s="293"/>
      <c r="AA345" s="293"/>
      <c r="AB345" s="293"/>
      <c r="AC345" s="293"/>
      <c r="AE345" s="293"/>
      <c r="AF345" s="293"/>
      <c r="AG345" s="293"/>
      <c r="AH345" s="293"/>
      <c r="AI345" s="293"/>
      <c r="AJ345" s="293"/>
      <c r="AK345" s="293"/>
      <c r="AL345" s="293"/>
      <c r="AM345" s="293"/>
      <c r="AN345" s="293"/>
      <c r="AO345" s="293"/>
      <c r="AP345" s="293"/>
      <c r="AQ345" s="293"/>
      <c r="AR345" s="293"/>
      <c r="AS345" s="293"/>
      <c r="AT345" s="293"/>
      <c r="AU345" s="293"/>
      <c r="AV345" s="293"/>
    </row>
    <row r="346">
      <c r="B346" s="293"/>
      <c r="C346" s="293"/>
      <c r="D346" s="293"/>
      <c r="E346" s="293"/>
      <c r="F346" s="293"/>
      <c r="G346" s="293"/>
      <c r="H346" s="293"/>
      <c r="J346" s="293"/>
      <c r="K346" s="293"/>
      <c r="L346" s="293"/>
      <c r="M346" s="293"/>
      <c r="O346" s="293"/>
      <c r="P346" s="293"/>
      <c r="Q346" s="293"/>
      <c r="R346" s="293"/>
      <c r="S346" s="293"/>
      <c r="T346" s="293"/>
      <c r="U346" s="293"/>
      <c r="V346" s="293"/>
      <c r="W346" s="293"/>
      <c r="X346" s="293"/>
      <c r="Y346" s="293"/>
      <c r="Z346" s="293"/>
      <c r="AA346" s="293"/>
      <c r="AB346" s="293"/>
      <c r="AC346" s="293"/>
      <c r="AE346" s="293"/>
      <c r="AF346" s="293"/>
      <c r="AG346" s="293"/>
      <c r="AH346" s="293"/>
      <c r="AI346" s="293"/>
      <c r="AJ346" s="293"/>
      <c r="AK346" s="293"/>
      <c r="AL346" s="293"/>
      <c r="AM346" s="293"/>
      <c r="AN346" s="293"/>
      <c r="AO346" s="293"/>
      <c r="AP346" s="293"/>
      <c r="AQ346" s="293"/>
      <c r="AR346" s="293"/>
      <c r="AS346" s="293"/>
      <c r="AT346" s="293"/>
      <c r="AU346" s="293"/>
      <c r="AV346" s="293"/>
    </row>
    <row r="347">
      <c r="B347" s="293"/>
      <c r="C347" s="293"/>
      <c r="D347" s="293"/>
      <c r="E347" s="293"/>
      <c r="F347" s="293"/>
      <c r="G347" s="293"/>
      <c r="H347" s="293"/>
      <c r="J347" s="293"/>
      <c r="K347" s="293"/>
      <c r="L347" s="293"/>
      <c r="M347" s="293"/>
      <c r="O347" s="293"/>
      <c r="P347" s="293"/>
      <c r="Q347" s="293"/>
      <c r="R347" s="293"/>
      <c r="S347" s="293"/>
      <c r="T347" s="293"/>
      <c r="U347" s="293"/>
      <c r="V347" s="293"/>
      <c r="W347" s="293"/>
      <c r="X347" s="293"/>
      <c r="Y347" s="293"/>
      <c r="Z347" s="293"/>
      <c r="AA347" s="293"/>
      <c r="AB347" s="293"/>
      <c r="AC347" s="293"/>
      <c r="AE347" s="293"/>
      <c r="AF347" s="293"/>
      <c r="AG347" s="293"/>
      <c r="AH347" s="293"/>
      <c r="AI347" s="293"/>
      <c r="AJ347" s="293"/>
      <c r="AK347" s="293"/>
      <c r="AL347" s="293"/>
      <c r="AM347" s="293"/>
      <c r="AN347" s="293"/>
      <c r="AO347" s="293"/>
      <c r="AP347" s="293"/>
      <c r="AQ347" s="293"/>
      <c r="AR347" s="293"/>
      <c r="AS347" s="293"/>
      <c r="AT347" s="293"/>
      <c r="AU347" s="293"/>
      <c r="AV347" s="293"/>
    </row>
    <row r="348">
      <c r="B348" s="293"/>
      <c r="C348" s="293"/>
      <c r="D348" s="293"/>
      <c r="E348" s="293"/>
      <c r="F348" s="293"/>
      <c r="G348" s="293"/>
      <c r="H348" s="293"/>
      <c r="J348" s="293"/>
      <c r="K348" s="293"/>
      <c r="L348" s="293"/>
      <c r="M348" s="293"/>
      <c r="O348" s="293"/>
      <c r="P348" s="293"/>
      <c r="Q348" s="293"/>
      <c r="R348" s="293"/>
      <c r="S348" s="293"/>
      <c r="T348" s="293"/>
      <c r="U348" s="293"/>
      <c r="V348" s="293"/>
      <c r="W348" s="293"/>
      <c r="X348" s="293"/>
      <c r="Y348" s="293"/>
      <c r="Z348" s="293"/>
      <c r="AA348" s="293"/>
      <c r="AB348" s="293"/>
      <c r="AC348" s="293"/>
      <c r="AE348" s="293"/>
      <c r="AF348" s="293"/>
      <c r="AG348" s="293"/>
      <c r="AH348" s="293"/>
      <c r="AI348" s="293"/>
      <c r="AJ348" s="293"/>
      <c r="AK348" s="293"/>
      <c r="AL348" s="293"/>
      <c r="AM348" s="293"/>
      <c r="AN348" s="293"/>
      <c r="AO348" s="293"/>
      <c r="AP348" s="293"/>
      <c r="AQ348" s="293"/>
      <c r="AR348" s="293"/>
      <c r="AS348" s="293"/>
      <c r="AT348" s="293"/>
      <c r="AU348" s="293"/>
      <c r="AV348" s="293"/>
    </row>
    <row r="349">
      <c r="B349" s="293"/>
      <c r="C349" s="293"/>
      <c r="D349" s="293"/>
      <c r="E349" s="293"/>
      <c r="F349" s="293"/>
      <c r="G349" s="293"/>
      <c r="H349" s="293"/>
      <c r="J349" s="293"/>
      <c r="K349" s="293"/>
      <c r="L349" s="293"/>
      <c r="M349" s="293"/>
      <c r="O349" s="293"/>
      <c r="P349" s="293"/>
      <c r="Q349" s="293"/>
      <c r="R349" s="293"/>
      <c r="S349" s="293"/>
      <c r="T349" s="293"/>
      <c r="U349" s="293"/>
      <c r="V349" s="293"/>
      <c r="W349" s="293"/>
      <c r="X349" s="293"/>
      <c r="Y349" s="293"/>
      <c r="Z349" s="293"/>
      <c r="AA349" s="293"/>
      <c r="AB349" s="293"/>
      <c r="AC349" s="293"/>
      <c r="AE349" s="293"/>
      <c r="AF349" s="293"/>
      <c r="AG349" s="293"/>
      <c r="AH349" s="293"/>
      <c r="AI349" s="293"/>
      <c r="AJ349" s="293"/>
      <c r="AK349" s="293"/>
      <c r="AL349" s="293"/>
      <c r="AM349" s="293"/>
      <c r="AN349" s="293"/>
      <c r="AO349" s="293"/>
      <c r="AP349" s="293"/>
      <c r="AQ349" s="293"/>
      <c r="AR349" s="293"/>
      <c r="AS349" s="293"/>
      <c r="AT349" s="293"/>
      <c r="AU349" s="293"/>
      <c r="AV349" s="293"/>
    </row>
    <row r="350">
      <c r="B350" s="293"/>
      <c r="C350" s="293"/>
      <c r="D350" s="293"/>
      <c r="E350" s="293"/>
      <c r="F350" s="293"/>
      <c r="G350" s="293"/>
      <c r="H350" s="293"/>
      <c r="J350" s="293"/>
      <c r="K350" s="293"/>
      <c r="L350" s="293"/>
      <c r="M350" s="293"/>
      <c r="O350" s="293"/>
      <c r="P350" s="293"/>
      <c r="Q350" s="293"/>
      <c r="R350" s="293"/>
      <c r="S350" s="293"/>
      <c r="T350" s="293"/>
      <c r="U350" s="293"/>
      <c r="V350" s="293"/>
      <c r="W350" s="293"/>
      <c r="X350" s="293"/>
      <c r="Y350" s="293"/>
      <c r="Z350" s="293"/>
      <c r="AA350" s="293"/>
      <c r="AB350" s="293"/>
      <c r="AC350" s="293"/>
      <c r="AE350" s="293"/>
      <c r="AF350" s="293"/>
      <c r="AG350" s="293"/>
      <c r="AH350" s="293"/>
      <c r="AI350" s="293"/>
      <c r="AJ350" s="293"/>
      <c r="AK350" s="293"/>
      <c r="AL350" s="293"/>
      <c r="AM350" s="293"/>
      <c r="AN350" s="293"/>
      <c r="AO350" s="293"/>
      <c r="AP350" s="293"/>
      <c r="AQ350" s="293"/>
      <c r="AR350" s="293"/>
      <c r="AS350" s="293"/>
      <c r="AT350" s="293"/>
      <c r="AU350" s="293"/>
      <c r="AV350" s="293"/>
    </row>
    <row r="351">
      <c r="B351" s="293"/>
      <c r="C351" s="293"/>
      <c r="D351" s="293"/>
      <c r="E351" s="293"/>
      <c r="F351" s="293"/>
      <c r="G351" s="293"/>
      <c r="H351" s="293"/>
      <c r="J351" s="293"/>
      <c r="K351" s="293"/>
      <c r="L351" s="293"/>
      <c r="M351" s="293"/>
      <c r="O351" s="293"/>
      <c r="P351" s="293"/>
      <c r="Q351" s="293"/>
      <c r="R351" s="293"/>
      <c r="S351" s="293"/>
      <c r="T351" s="293"/>
      <c r="U351" s="293"/>
      <c r="V351" s="293"/>
      <c r="W351" s="293"/>
      <c r="X351" s="293"/>
      <c r="Y351" s="293"/>
      <c r="Z351" s="293"/>
      <c r="AA351" s="293"/>
      <c r="AB351" s="293"/>
      <c r="AC351" s="293"/>
      <c r="AE351" s="293"/>
      <c r="AF351" s="293"/>
      <c r="AG351" s="293"/>
      <c r="AH351" s="293"/>
      <c r="AI351" s="293"/>
      <c r="AJ351" s="293"/>
      <c r="AK351" s="293"/>
      <c r="AL351" s="293"/>
      <c r="AM351" s="293"/>
      <c r="AN351" s="293"/>
      <c r="AO351" s="293"/>
      <c r="AP351" s="293"/>
      <c r="AQ351" s="293"/>
      <c r="AR351" s="293"/>
      <c r="AS351" s="293"/>
      <c r="AT351" s="293"/>
      <c r="AU351" s="293"/>
      <c r="AV351" s="293"/>
    </row>
    <row r="352">
      <c r="B352" s="293"/>
      <c r="C352" s="293"/>
      <c r="D352" s="293"/>
      <c r="E352" s="293"/>
      <c r="F352" s="293"/>
      <c r="G352" s="293"/>
      <c r="H352" s="293"/>
      <c r="J352" s="293"/>
      <c r="K352" s="293"/>
      <c r="L352" s="293"/>
      <c r="M352" s="293"/>
      <c r="O352" s="293"/>
      <c r="P352" s="293"/>
      <c r="Q352" s="293"/>
      <c r="R352" s="293"/>
      <c r="S352" s="293"/>
      <c r="T352" s="293"/>
      <c r="U352" s="293"/>
      <c r="V352" s="293"/>
      <c r="W352" s="293"/>
      <c r="X352" s="293"/>
      <c r="Y352" s="293"/>
      <c r="Z352" s="293"/>
      <c r="AA352" s="293"/>
      <c r="AB352" s="293"/>
      <c r="AC352" s="293"/>
      <c r="AE352" s="293"/>
      <c r="AF352" s="293"/>
      <c r="AG352" s="293"/>
      <c r="AH352" s="293"/>
      <c r="AI352" s="293"/>
      <c r="AJ352" s="293"/>
      <c r="AK352" s="293"/>
      <c r="AL352" s="293"/>
      <c r="AM352" s="293"/>
      <c r="AN352" s="293"/>
      <c r="AO352" s="293"/>
      <c r="AP352" s="293"/>
      <c r="AQ352" s="293"/>
      <c r="AR352" s="293"/>
      <c r="AS352" s="293"/>
      <c r="AT352" s="293"/>
      <c r="AU352" s="293"/>
      <c r="AV352" s="293"/>
    </row>
    <row r="353">
      <c r="B353" s="293"/>
      <c r="C353" s="293"/>
      <c r="D353" s="293"/>
      <c r="E353" s="293"/>
      <c r="F353" s="293"/>
      <c r="G353" s="293"/>
      <c r="H353" s="293"/>
      <c r="J353" s="293"/>
      <c r="K353" s="293"/>
      <c r="L353" s="293"/>
      <c r="M353" s="293"/>
      <c r="O353" s="293"/>
      <c r="P353" s="293"/>
      <c r="Q353" s="293"/>
      <c r="R353" s="293"/>
      <c r="S353" s="293"/>
      <c r="T353" s="293"/>
      <c r="U353" s="293"/>
      <c r="V353" s="293"/>
      <c r="W353" s="293"/>
      <c r="X353" s="293"/>
      <c r="Y353" s="293"/>
      <c r="Z353" s="293"/>
      <c r="AA353" s="293"/>
      <c r="AB353" s="293"/>
      <c r="AC353" s="293"/>
      <c r="AE353" s="293"/>
      <c r="AF353" s="293"/>
      <c r="AG353" s="293"/>
      <c r="AH353" s="293"/>
      <c r="AI353" s="293"/>
      <c r="AJ353" s="293"/>
      <c r="AK353" s="293"/>
      <c r="AL353" s="293"/>
      <c r="AM353" s="293"/>
      <c r="AN353" s="293"/>
      <c r="AO353" s="293"/>
      <c r="AP353" s="293"/>
      <c r="AQ353" s="293"/>
      <c r="AR353" s="293"/>
      <c r="AS353" s="293"/>
      <c r="AT353" s="293"/>
      <c r="AU353" s="293"/>
      <c r="AV353" s="293"/>
    </row>
    <row r="354">
      <c r="B354" s="293"/>
      <c r="C354" s="293"/>
      <c r="D354" s="293"/>
      <c r="E354" s="293"/>
      <c r="F354" s="293"/>
      <c r="G354" s="293"/>
      <c r="H354" s="293"/>
      <c r="J354" s="293"/>
      <c r="K354" s="293"/>
      <c r="L354" s="293"/>
      <c r="M354" s="293"/>
      <c r="O354" s="293"/>
      <c r="P354" s="293"/>
      <c r="Q354" s="293"/>
      <c r="R354" s="293"/>
      <c r="S354" s="293"/>
      <c r="T354" s="293"/>
      <c r="U354" s="293"/>
      <c r="V354" s="293"/>
      <c r="W354" s="293"/>
      <c r="X354" s="293"/>
      <c r="Y354" s="293"/>
      <c r="Z354" s="293"/>
      <c r="AA354" s="293"/>
      <c r="AB354" s="293"/>
      <c r="AC354" s="293"/>
      <c r="AE354" s="293"/>
      <c r="AF354" s="293"/>
      <c r="AG354" s="293"/>
      <c r="AH354" s="293"/>
      <c r="AI354" s="293"/>
      <c r="AJ354" s="293"/>
      <c r="AK354" s="293"/>
      <c r="AL354" s="293"/>
      <c r="AM354" s="293"/>
      <c r="AN354" s="293"/>
      <c r="AO354" s="293"/>
      <c r="AP354" s="293"/>
      <c r="AQ354" s="293"/>
      <c r="AR354" s="293"/>
      <c r="AS354" s="293"/>
      <c r="AT354" s="293"/>
      <c r="AU354" s="293"/>
      <c r="AV354" s="293"/>
    </row>
    <row r="355">
      <c r="B355" s="293"/>
      <c r="C355" s="293"/>
      <c r="D355" s="293"/>
      <c r="E355" s="293"/>
      <c r="F355" s="293"/>
      <c r="G355" s="293"/>
      <c r="H355" s="293"/>
      <c r="J355" s="293"/>
      <c r="K355" s="293"/>
      <c r="L355" s="293"/>
      <c r="M355" s="293"/>
      <c r="O355" s="293"/>
      <c r="P355" s="293"/>
      <c r="Q355" s="293"/>
      <c r="R355" s="293"/>
      <c r="S355" s="293"/>
      <c r="T355" s="293"/>
      <c r="U355" s="293"/>
      <c r="V355" s="293"/>
      <c r="W355" s="293"/>
      <c r="X355" s="293"/>
      <c r="Y355" s="293"/>
      <c r="Z355" s="293"/>
      <c r="AA355" s="293"/>
      <c r="AB355" s="293"/>
      <c r="AC355" s="293"/>
      <c r="AE355" s="293"/>
      <c r="AF355" s="293"/>
      <c r="AG355" s="293"/>
      <c r="AH355" s="293"/>
      <c r="AI355" s="293"/>
      <c r="AJ355" s="293"/>
      <c r="AK355" s="293"/>
      <c r="AL355" s="293"/>
      <c r="AM355" s="293"/>
      <c r="AN355" s="293"/>
      <c r="AO355" s="293"/>
      <c r="AP355" s="293"/>
      <c r="AQ355" s="293"/>
      <c r="AR355" s="293"/>
      <c r="AS355" s="293"/>
      <c r="AT355" s="293"/>
      <c r="AU355" s="293"/>
      <c r="AV355" s="293"/>
    </row>
    <row r="356">
      <c r="B356" s="293"/>
      <c r="C356" s="293"/>
      <c r="D356" s="293"/>
      <c r="E356" s="293"/>
      <c r="F356" s="293"/>
      <c r="G356" s="293"/>
      <c r="H356" s="293"/>
      <c r="J356" s="293"/>
      <c r="K356" s="293"/>
      <c r="L356" s="293"/>
      <c r="M356" s="293"/>
      <c r="O356" s="293"/>
      <c r="P356" s="293"/>
      <c r="Q356" s="293"/>
      <c r="R356" s="293"/>
      <c r="S356" s="293"/>
      <c r="T356" s="293"/>
      <c r="U356" s="293"/>
      <c r="V356" s="293"/>
      <c r="W356" s="293"/>
      <c r="X356" s="293"/>
      <c r="Y356" s="293"/>
      <c r="Z356" s="293"/>
      <c r="AA356" s="293"/>
      <c r="AB356" s="293"/>
      <c r="AC356" s="293"/>
      <c r="AE356" s="293"/>
      <c r="AF356" s="293"/>
      <c r="AG356" s="293"/>
      <c r="AH356" s="293"/>
      <c r="AI356" s="293"/>
      <c r="AJ356" s="293"/>
      <c r="AK356" s="293"/>
      <c r="AL356" s="293"/>
      <c r="AM356" s="293"/>
      <c r="AN356" s="293"/>
      <c r="AO356" s="293"/>
      <c r="AP356" s="293"/>
      <c r="AQ356" s="293"/>
      <c r="AR356" s="293"/>
      <c r="AS356" s="293"/>
      <c r="AT356" s="293"/>
      <c r="AU356" s="293"/>
      <c r="AV356" s="293"/>
    </row>
    <row r="357">
      <c r="B357" s="293"/>
      <c r="C357" s="293"/>
      <c r="D357" s="293"/>
      <c r="E357" s="293"/>
      <c r="F357" s="293"/>
      <c r="G357" s="293"/>
      <c r="H357" s="293"/>
      <c r="J357" s="293"/>
      <c r="K357" s="293"/>
      <c r="L357" s="293"/>
      <c r="M357" s="293"/>
      <c r="O357" s="293"/>
      <c r="P357" s="293"/>
      <c r="Q357" s="293"/>
      <c r="R357" s="293"/>
      <c r="S357" s="293"/>
      <c r="T357" s="293"/>
      <c r="U357" s="293"/>
      <c r="V357" s="293"/>
      <c r="W357" s="293"/>
      <c r="X357" s="293"/>
      <c r="Y357" s="293"/>
      <c r="Z357" s="293"/>
      <c r="AA357" s="293"/>
      <c r="AB357" s="293"/>
      <c r="AC357" s="293"/>
      <c r="AE357" s="293"/>
      <c r="AF357" s="293"/>
      <c r="AG357" s="293"/>
      <c r="AH357" s="293"/>
      <c r="AI357" s="293"/>
      <c r="AJ357" s="293"/>
      <c r="AK357" s="293"/>
      <c r="AL357" s="293"/>
      <c r="AM357" s="293"/>
      <c r="AN357" s="293"/>
      <c r="AO357" s="293"/>
      <c r="AP357" s="293"/>
      <c r="AQ357" s="293"/>
      <c r="AR357" s="293"/>
      <c r="AS357" s="293"/>
      <c r="AT357" s="293"/>
      <c r="AU357" s="293"/>
      <c r="AV357" s="293"/>
    </row>
    <row r="358">
      <c r="B358" s="293"/>
      <c r="C358" s="293"/>
      <c r="D358" s="293"/>
      <c r="E358" s="293"/>
      <c r="F358" s="293"/>
      <c r="G358" s="293"/>
      <c r="H358" s="293"/>
      <c r="J358" s="293"/>
      <c r="K358" s="293"/>
      <c r="L358" s="293"/>
      <c r="M358" s="293"/>
      <c r="O358" s="293"/>
      <c r="P358" s="293"/>
      <c r="Q358" s="293"/>
      <c r="R358" s="293"/>
      <c r="S358" s="293"/>
      <c r="T358" s="293"/>
      <c r="U358" s="293"/>
      <c r="V358" s="293"/>
      <c r="W358" s="293"/>
      <c r="X358" s="293"/>
      <c r="Y358" s="293"/>
      <c r="Z358" s="293"/>
      <c r="AA358" s="293"/>
      <c r="AB358" s="293"/>
      <c r="AC358" s="293"/>
      <c r="AE358" s="293"/>
      <c r="AF358" s="293"/>
      <c r="AG358" s="293"/>
      <c r="AH358" s="293"/>
      <c r="AI358" s="293"/>
      <c r="AJ358" s="293"/>
      <c r="AK358" s="293"/>
      <c r="AL358" s="293"/>
      <c r="AM358" s="293"/>
      <c r="AN358" s="293"/>
      <c r="AO358" s="293"/>
      <c r="AP358" s="293"/>
      <c r="AQ358" s="293"/>
      <c r="AR358" s="293"/>
      <c r="AS358" s="293"/>
      <c r="AT358" s="293"/>
      <c r="AU358" s="293"/>
      <c r="AV358" s="293"/>
    </row>
    <row r="359">
      <c r="B359" s="293"/>
      <c r="C359" s="293"/>
      <c r="D359" s="293"/>
      <c r="E359" s="293"/>
      <c r="F359" s="293"/>
      <c r="G359" s="293"/>
      <c r="H359" s="293"/>
      <c r="J359" s="293"/>
      <c r="K359" s="293"/>
      <c r="L359" s="293"/>
      <c r="M359" s="293"/>
      <c r="O359" s="293"/>
      <c r="P359" s="293"/>
      <c r="Q359" s="293"/>
      <c r="R359" s="293"/>
      <c r="S359" s="293"/>
      <c r="T359" s="293"/>
      <c r="U359" s="293"/>
      <c r="V359" s="293"/>
      <c r="W359" s="293"/>
      <c r="X359" s="293"/>
      <c r="Y359" s="293"/>
      <c r="Z359" s="293"/>
      <c r="AA359" s="293"/>
      <c r="AB359" s="293"/>
      <c r="AC359" s="293"/>
      <c r="AE359" s="293"/>
      <c r="AF359" s="293"/>
      <c r="AG359" s="293"/>
      <c r="AH359" s="293"/>
      <c r="AI359" s="293"/>
      <c r="AJ359" s="293"/>
      <c r="AK359" s="293"/>
      <c r="AL359" s="293"/>
      <c r="AM359" s="293"/>
      <c r="AN359" s="293"/>
      <c r="AO359" s="293"/>
      <c r="AP359" s="293"/>
      <c r="AQ359" s="293"/>
      <c r="AR359" s="293"/>
      <c r="AS359" s="293"/>
      <c r="AT359" s="293"/>
      <c r="AU359" s="293"/>
      <c r="AV359" s="293"/>
    </row>
    <row r="360">
      <c r="B360" s="293"/>
      <c r="C360" s="293"/>
      <c r="D360" s="293"/>
      <c r="E360" s="293"/>
      <c r="F360" s="293"/>
      <c r="G360" s="293"/>
      <c r="H360" s="293"/>
      <c r="J360" s="293"/>
      <c r="K360" s="293"/>
      <c r="L360" s="293"/>
      <c r="M360" s="293"/>
      <c r="O360" s="293"/>
      <c r="P360" s="293"/>
      <c r="Q360" s="293"/>
      <c r="R360" s="293"/>
      <c r="S360" s="293"/>
      <c r="T360" s="293"/>
      <c r="U360" s="293"/>
      <c r="V360" s="293"/>
      <c r="W360" s="293"/>
      <c r="X360" s="293"/>
      <c r="Y360" s="293"/>
      <c r="Z360" s="293"/>
      <c r="AA360" s="293"/>
      <c r="AB360" s="293"/>
      <c r="AC360" s="293"/>
      <c r="AE360" s="293"/>
      <c r="AF360" s="293"/>
      <c r="AG360" s="293"/>
      <c r="AH360" s="293"/>
      <c r="AI360" s="293"/>
      <c r="AJ360" s="293"/>
      <c r="AK360" s="293"/>
      <c r="AL360" s="293"/>
      <c r="AM360" s="293"/>
      <c r="AN360" s="293"/>
      <c r="AO360" s="293"/>
      <c r="AP360" s="293"/>
      <c r="AQ360" s="293"/>
      <c r="AR360" s="293"/>
      <c r="AS360" s="293"/>
      <c r="AT360" s="293"/>
      <c r="AU360" s="293"/>
      <c r="AV360" s="293"/>
    </row>
    <row r="361">
      <c r="B361" s="293"/>
      <c r="C361" s="293"/>
      <c r="D361" s="293"/>
      <c r="E361" s="293"/>
      <c r="F361" s="293"/>
      <c r="G361" s="293"/>
      <c r="H361" s="293"/>
      <c r="J361" s="293"/>
      <c r="K361" s="293"/>
      <c r="L361" s="293"/>
      <c r="M361" s="293"/>
      <c r="O361" s="293"/>
      <c r="P361" s="293"/>
      <c r="Q361" s="293"/>
      <c r="R361" s="293"/>
      <c r="S361" s="293"/>
      <c r="T361" s="293"/>
      <c r="U361" s="293"/>
      <c r="V361" s="293"/>
      <c r="W361" s="293"/>
      <c r="X361" s="293"/>
      <c r="Y361" s="293"/>
      <c r="Z361" s="293"/>
      <c r="AA361" s="293"/>
      <c r="AB361" s="293"/>
      <c r="AC361" s="293"/>
      <c r="AE361" s="293"/>
      <c r="AF361" s="293"/>
      <c r="AG361" s="293"/>
      <c r="AH361" s="293"/>
      <c r="AI361" s="293"/>
      <c r="AJ361" s="293"/>
      <c r="AK361" s="293"/>
      <c r="AL361" s="293"/>
      <c r="AM361" s="293"/>
      <c r="AN361" s="293"/>
      <c r="AO361" s="293"/>
      <c r="AP361" s="293"/>
      <c r="AQ361" s="293"/>
      <c r="AR361" s="293"/>
      <c r="AS361" s="293"/>
      <c r="AT361" s="293"/>
      <c r="AU361" s="293"/>
      <c r="AV361" s="293"/>
    </row>
    <row r="362">
      <c r="B362" s="293"/>
      <c r="C362" s="293"/>
      <c r="D362" s="293"/>
      <c r="E362" s="293"/>
      <c r="F362" s="293"/>
      <c r="G362" s="293"/>
      <c r="H362" s="293"/>
      <c r="J362" s="293"/>
      <c r="K362" s="293"/>
      <c r="L362" s="293"/>
      <c r="M362" s="293"/>
      <c r="O362" s="293"/>
      <c r="P362" s="293"/>
      <c r="Q362" s="293"/>
      <c r="R362" s="293"/>
      <c r="S362" s="293"/>
      <c r="T362" s="293"/>
      <c r="U362" s="293"/>
      <c r="V362" s="293"/>
      <c r="W362" s="293"/>
      <c r="X362" s="293"/>
      <c r="Y362" s="293"/>
      <c r="Z362" s="293"/>
      <c r="AA362" s="293"/>
      <c r="AB362" s="293"/>
      <c r="AC362" s="293"/>
      <c r="AE362" s="293"/>
      <c r="AF362" s="293"/>
      <c r="AG362" s="293"/>
      <c r="AH362" s="293"/>
      <c r="AI362" s="293"/>
      <c r="AJ362" s="293"/>
      <c r="AK362" s="293"/>
      <c r="AL362" s="293"/>
      <c r="AM362" s="293"/>
      <c r="AN362" s="293"/>
      <c r="AO362" s="293"/>
      <c r="AP362" s="293"/>
      <c r="AQ362" s="293"/>
      <c r="AR362" s="293"/>
      <c r="AS362" s="293"/>
      <c r="AT362" s="293"/>
      <c r="AU362" s="293"/>
      <c r="AV362" s="293"/>
    </row>
    <row r="363">
      <c r="B363" s="293"/>
      <c r="C363" s="293"/>
      <c r="D363" s="293"/>
      <c r="E363" s="293"/>
      <c r="F363" s="293"/>
      <c r="G363" s="293"/>
      <c r="H363" s="293"/>
      <c r="J363" s="293"/>
      <c r="K363" s="293"/>
      <c r="L363" s="293"/>
      <c r="M363" s="293"/>
      <c r="O363" s="293"/>
      <c r="P363" s="293"/>
      <c r="Q363" s="293"/>
      <c r="R363" s="293"/>
      <c r="S363" s="293"/>
      <c r="T363" s="293"/>
      <c r="U363" s="293"/>
      <c r="V363" s="293"/>
      <c r="W363" s="293"/>
      <c r="X363" s="293"/>
      <c r="Y363" s="293"/>
      <c r="Z363" s="293"/>
      <c r="AA363" s="293"/>
      <c r="AB363" s="293"/>
      <c r="AC363" s="293"/>
      <c r="AE363" s="293"/>
      <c r="AF363" s="293"/>
      <c r="AG363" s="293"/>
      <c r="AH363" s="293"/>
      <c r="AI363" s="293"/>
      <c r="AJ363" s="293"/>
      <c r="AK363" s="293"/>
      <c r="AL363" s="293"/>
      <c r="AM363" s="293"/>
      <c r="AN363" s="293"/>
      <c r="AO363" s="293"/>
      <c r="AP363" s="293"/>
      <c r="AQ363" s="293"/>
      <c r="AR363" s="293"/>
      <c r="AS363" s="293"/>
      <c r="AT363" s="293"/>
      <c r="AU363" s="293"/>
      <c r="AV363" s="293"/>
    </row>
    <row r="364">
      <c r="B364" s="293"/>
      <c r="C364" s="293"/>
      <c r="D364" s="293"/>
      <c r="E364" s="293"/>
      <c r="F364" s="293"/>
      <c r="G364" s="293"/>
      <c r="H364" s="293"/>
      <c r="J364" s="293"/>
      <c r="K364" s="293"/>
      <c r="L364" s="293"/>
      <c r="M364" s="293"/>
      <c r="O364" s="293"/>
      <c r="P364" s="293"/>
      <c r="Q364" s="293"/>
      <c r="R364" s="293"/>
      <c r="S364" s="293"/>
      <c r="T364" s="293"/>
      <c r="U364" s="293"/>
      <c r="V364" s="293"/>
      <c r="W364" s="293"/>
      <c r="X364" s="293"/>
      <c r="Y364" s="293"/>
      <c r="Z364" s="293"/>
      <c r="AA364" s="293"/>
      <c r="AB364" s="293"/>
      <c r="AC364" s="293"/>
      <c r="AE364" s="293"/>
      <c r="AF364" s="293"/>
      <c r="AG364" s="293"/>
      <c r="AH364" s="293"/>
      <c r="AI364" s="293"/>
      <c r="AJ364" s="293"/>
      <c r="AK364" s="293"/>
      <c r="AL364" s="293"/>
      <c r="AM364" s="293"/>
      <c r="AN364" s="293"/>
      <c r="AO364" s="293"/>
      <c r="AP364" s="293"/>
      <c r="AQ364" s="293"/>
      <c r="AR364" s="293"/>
      <c r="AS364" s="293"/>
      <c r="AT364" s="293"/>
      <c r="AU364" s="293"/>
      <c r="AV364" s="293"/>
    </row>
    <row r="365">
      <c r="B365" s="293"/>
      <c r="C365" s="293"/>
      <c r="D365" s="293"/>
      <c r="E365" s="293"/>
      <c r="F365" s="293"/>
      <c r="G365" s="293"/>
      <c r="H365" s="293"/>
      <c r="J365" s="293"/>
      <c r="K365" s="293"/>
      <c r="L365" s="293"/>
      <c r="M365" s="293"/>
      <c r="O365" s="293"/>
      <c r="P365" s="293"/>
      <c r="Q365" s="293"/>
      <c r="R365" s="293"/>
      <c r="S365" s="293"/>
      <c r="T365" s="293"/>
      <c r="U365" s="293"/>
      <c r="V365" s="293"/>
      <c r="W365" s="293"/>
      <c r="X365" s="293"/>
      <c r="Y365" s="293"/>
      <c r="Z365" s="293"/>
      <c r="AA365" s="293"/>
      <c r="AB365" s="293"/>
      <c r="AC365" s="293"/>
      <c r="AE365" s="293"/>
      <c r="AF365" s="293"/>
      <c r="AG365" s="293"/>
      <c r="AH365" s="293"/>
      <c r="AI365" s="293"/>
      <c r="AJ365" s="293"/>
      <c r="AK365" s="293"/>
      <c r="AL365" s="293"/>
      <c r="AM365" s="293"/>
      <c r="AN365" s="293"/>
      <c r="AO365" s="293"/>
      <c r="AP365" s="293"/>
      <c r="AQ365" s="293"/>
      <c r="AR365" s="293"/>
      <c r="AS365" s="293"/>
      <c r="AT365" s="293"/>
      <c r="AU365" s="293"/>
      <c r="AV365" s="293"/>
    </row>
    <row r="366">
      <c r="B366" s="293"/>
      <c r="C366" s="293"/>
      <c r="D366" s="293"/>
      <c r="E366" s="293"/>
      <c r="F366" s="293"/>
      <c r="G366" s="293"/>
      <c r="H366" s="293"/>
      <c r="J366" s="293"/>
      <c r="K366" s="293"/>
      <c r="L366" s="293"/>
      <c r="M366" s="293"/>
      <c r="O366" s="293"/>
      <c r="P366" s="293"/>
      <c r="Q366" s="293"/>
      <c r="R366" s="293"/>
      <c r="S366" s="293"/>
      <c r="T366" s="293"/>
      <c r="U366" s="293"/>
      <c r="V366" s="293"/>
      <c r="W366" s="293"/>
      <c r="X366" s="293"/>
      <c r="Y366" s="293"/>
      <c r="Z366" s="293"/>
      <c r="AA366" s="293"/>
      <c r="AB366" s="293"/>
      <c r="AC366" s="293"/>
      <c r="AE366" s="293"/>
      <c r="AF366" s="293"/>
      <c r="AG366" s="293"/>
      <c r="AH366" s="293"/>
      <c r="AI366" s="293"/>
      <c r="AJ366" s="293"/>
      <c r="AK366" s="293"/>
      <c r="AL366" s="293"/>
      <c r="AM366" s="293"/>
      <c r="AN366" s="293"/>
      <c r="AO366" s="293"/>
      <c r="AP366" s="293"/>
      <c r="AQ366" s="293"/>
      <c r="AR366" s="293"/>
      <c r="AS366" s="293"/>
      <c r="AT366" s="293"/>
      <c r="AU366" s="293"/>
      <c r="AV366" s="293"/>
    </row>
    <row r="367">
      <c r="B367" s="293"/>
      <c r="C367" s="293"/>
      <c r="D367" s="293"/>
      <c r="E367" s="293"/>
      <c r="F367" s="293"/>
      <c r="G367" s="293"/>
      <c r="H367" s="293"/>
      <c r="J367" s="293"/>
      <c r="K367" s="293"/>
      <c r="L367" s="293"/>
      <c r="M367" s="293"/>
      <c r="O367" s="293"/>
      <c r="P367" s="293"/>
      <c r="Q367" s="293"/>
      <c r="R367" s="293"/>
      <c r="S367" s="293"/>
      <c r="T367" s="293"/>
      <c r="U367" s="293"/>
      <c r="V367" s="293"/>
      <c r="W367" s="293"/>
      <c r="X367" s="293"/>
      <c r="Y367" s="293"/>
      <c r="Z367" s="293"/>
      <c r="AA367" s="293"/>
      <c r="AB367" s="293"/>
      <c r="AC367" s="293"/>
      <c r="AE367" s="293"/>
      <c r="AF367" s="293"/>
      <c r="AG367" s="293"/>
      <c r="AH367" s="293"/>
      <c r="AI367" s="293"/>
      <c r="AJ367" s="293"/>
      <c r="AK367" s="293"/>
      <c r="AL367" s="293"/>
      <c r="AM367" s="293"/>
      <c r="AN367" s="293"/>
      <c r="AO367" s="293"/>
      <c r="AP367" s="293"/>
      <c r="AQ367" s="293"/>
      <c r="AR367" s="293"/>
      <c r="AS367" s="293"/>
      <c r="AT367" s="293"/>
      <c r="AU367" s="293"/>
      <c r="AV367" s="293"/>
    </row>
    <row r="368">
      <c r="B368" s="293"/>
      <c r="C368" s="293"/>
      <c r="D368" s="293"/>
      <c r="E368" s="293"/>
      <c r="F368" s="293"/>
      <c r="G368" s="293"/>
      <c r="H368" s="293"/>
      <c r="J368" s="293"/>
      <c r="K368" s="293"/>
      <c r="L368" s="293"/>
      <c r="M368" s="293"/>
      <c r="O368" s="293"/>
      <c r="P368" s="293"/>
      <c r="Q368" s="293"/>
      <c r="R368" s="293"/>
      <c r="S368" s="293"/>
      <c r="T368" s="293"/>
      <c r="U368" s="293"/>
      <c r="V368" s="293"/>
      <c r="W368" s="293"/>
      <c r="X368" s="293"/>
      <c r="Y368" s="293"/>
      <c r="Z368" s="293"/>
      <c r="AA368" s="293"/>
      <c r="AB368" s="293"/>
      <c r="AC368" s="293"/>
      <c r="AE368" s="293"/>
      <c r="AF368" s="293"/>
      <c r="AG368" s="293"/>
      <c r="AH368" s="293"/>
      <c r="AI368" s="293"/>
      <c r="AJ368" s="293"/>
      <c r="AK368" s="293"/>
      <c r="AL368" s="293"/>
      <c r="AM368" s="293"/>
      <c r="AN368" s="293"/>
      <c r="AO368" s="293"/>
      <c r="AP368" s="293"/>
      <c r="AQ368" s="293"/>
      <c r="AR368" s="293"/>
      <c r="AS368" s="293"/>
      <c r="AT368" s="293"/>
      <c r="AU368" s="293"/>
      <c r="AV368" s="293"/>
    </row>
    <row r="369">
      <c r="B369" s="293"/>
      <c r="C369" s="293"/>
      <c r="D369" s="293"/>
      <c r="E369" s="293"/>
      <c r="F369" s="293"/>
      <c r="G369" s="293"/>
      <c r="H369" s="293"/>
      <c r="J369" s="293"/>
      <c r="K369" s="293"/>
      <c r="L369" s="293"/>
      <c r="M369" s="293"/>
      <c r="O369" s="293"/>
      <c r="P369" s="293"/>
      <c r="Q369" s="293"/>
      <c r="R369" s="293"/>
      <c r="S369" s="293"/>
      <c r="T369" s="293"/>
      <c r="U369" s="293"/>
      <c r="V369" s="293"/>
      <c r="W369" s="293"/>
      <c r="X369" s="293"/>
      <c r="Y369" s="293"/>
      <c r="Z369" s="293"/>
      <c r="AA369" s="293"/>
      <c r="AB369" s="293"/>
      <c r="AC369" s="293"/>
      <c r="AE369" s="293"/>
      <c r="AF369" s="293"/>
      <c r="AG369" s="293"/>
      <c r="AH369" s="293"/>
      <c r="AI369" s="293"/>
      <c r="AJ369" s="293"/>
      <c r="AK369" s="293"/>
      <c r="AL369" s="293"/>
      <c r="AM369" s="293"/>
      <c r="AN369" s="293"/>
      <c r="AO369" s="293"/>
      <c r="AP369" s="293"/>
      <c r="AQ369" s="293"/>
      <c r="AR369" s="293"/>
      <c r="AS369" s="293"/>
      <c r="AT369" s="293"/>
      <c r="AU369" s="293"/>
      <c r="AV369" s="293"/>
    </row>
    <row r="370">
      <c r="B370" s="293"/>
      <c r="C370" s="293"/>
      <c r="D370" s="293"/>
      <c r="E370" s="293"/>
      <c r="F370" s="293"/>
      <c r="G370" s="293"/>
      <c r="H370" s="293"/>
      <c r="J370" s="293"/>
      <c r="K370" s="293"/>
      <c r="L370" s="293"/>
      <c r="M370" s="293"/>
      <c r="O370" s="293"/>
      <c r="P370" s="293"/>
      <c r="Q370" s="293"/>
      <c r="R370" s="293"/>
      <c r="S370" s="293"/>
      <c r="T370" s="293"/>
      <c r="U370" s="293"/>
      <c r="V370" s="293"/>
      <c r="W370" s="293"/>
      <c r="X370" s="293"/>
      <c r="Y370" s="293"/>
      <c r="Z370" s="293"/>
      <c r="AA370" s="293"/>
      <c r="AB370" s="293"/>
      <c r="AC370" s="293"/>
      <c r="AE370" s="293"/>
      <c r="AF370" s="293"/>
      <c r="AG370" s="293"/>
      <c r="AH370" s="293"/>
      <c r="AI370" s="293"/>
      <c r="AJ370" s="293"/>
      <c r="AK370" s="293"/>
      <c r="AL370" s="293"/>
      <c r="AM370" s="293"/>
      <c r="AN370" s="293"/>
      <c r="AO370" s="293"/>
      <c r="AP370" s="293"/>
      <c r="AQ370" s="293"/>
      <c r="AR370" s="293"/>
      <c r="AS370" s="293"/>
      <c r="AT370" s="293"/>
      <c r="AU370" s="293"/>
      <c r="AV370" s="293"/>
    </row>
    <row r="371">
      <c r="B371" s="293"/>
      <c r="C371" s="293"/>
      <c r="D371" s="293"/>
      <c r="E371" s="293"/>
      <c r="F371" s="293"/>
      <c r="G371" s="293"/>
      <c r="H371" s="293"/>
      <c r="J371" s="293"/>
      <c r="K371" s="293"/>
      <c r="L371" s="293"/>
      <c r="M371" s="293"/>
      <c r="O371" s="293"/>
      <c r="P371" s="293"/>
      <c r="Q371" s="293"/>
      <c r="R371" s="293"/>
      <c r="S371" s="293"/>
      <c r="T371" s="293"/>
      <c r="U371" s="293"/>
      <c r="V371" s="293"/>
      <c r="W371" s="293"/>
      <c r="X371" s="293"/>
      <c r="Y371" s="293"/>
      <c r="Z371" s="293"/>
      <c r="AA371" s="293"/>
      <c r="AB371" s="293"/>
      <c r="AC371" s="293"/>
      <c r="AE371" s="293"/>
      <c r="AF371" s="293"/>
      <c r="AG371" s="293"/>
      <c r="AH371" s="293"/>
      <c r="AI371" s="293"/>
      <c r="AJ371" s="293"/>
      <c r="AK371" s="293"/>
      <c r="AL371" s="293"/>
      <c r="AM371" s="293"/>
      <c r="AN371" s="293"/>
      <c r="AO371" s="293"/>
      <c r="AP371" s="293"/>
      <c r="AQ371" s="293"/>
      <c r="AR371" s="293"/>
      <c r="AS371" s="293"/>
      <c r="AT371" s="293"/>
      <c r="AU371" s="293"/>
      <c r="AV371" s="293"/>
    </row>
    <row r="372">
      <c r="B372" s="293"/>
      <c r="C372" s="293"/>
      <c r="D372" s="293"/>
      <c r="E372" s="293"/>
      <c r="F372" s="293"/>
      <c r="G372" s="293"/>
      <c r="H372" s="293"/>
      <c r="J372" s="293"/>
      <c r="K372" s="293"/>
      <c r="L372" s="293"/>
      <c r="M372" s="293"/>
      <c r="O372" s="293"/>
      <c r="P372" s="293"/>
      <c r="Q372" s="293"/>
      <c r="R372" s="293"/>
      <c r="S372" s="293"/>
      <c r="T372" s="293"/>
      <c r="U372" s="293"/>
      <c r="V372" s="293"/>
      <c r="W372" s="293"/>
      <c r="X372" s="293"/>
      <c r="Y372" s="293"/>
      <c r="Z372" s="293"/>
      <c r="AA372" s="293"/>
      <c r="AB372" s="293"/>
      <c r="AC372" s="293"/>
      <c r="AE372" s="293"/>
      <c r="AF372" s="293"/>
      <c r="AG372" s="293"/>
      <c r="AH372" s="293"/>
      <c r="AI372" s="293"/>
      <c r="AJ372" s="293"/>
      <c r="AK372" s="293"/>
      <c r="AL372" s="293"/>
      <c r="AM372" s="293"/>
      <c r="AN372" s="293"/>
      <c r="AO372" s="293"/>
      <c r="AP372" s="293"/>
      <c r="AQ372" s="293"/>
      <c r="AR372" s="293"/>
      <c r="AS372" s="293"/>
      <c r="AT372" s="293"/>
      <c r="AU372" s="293"/>
      <c r="AV372" s="293"/>
    </row>
    <row r="373">
      <c r="B373" s="293"/>
      <c r="C373" s="293"/>
      <c r="D373" s="293"/>
      <c r="E373" s="293"/>
      <c r="F373" s="293"/>
      <c r="G373" s="293"/>
      <c r="H373" s="293"/>
      <c r="J373" s="293"/>
      <c r="K373" s="293"/>
      <c r="L373" s="293"/>
      <c r="M373" s="293"/>
      <c r="O373" s="293"/>
      <c r="P373" s="293"/>
      <c r="Q373" s="293"/>
      <c r="R373" s="293"/>
      <c r="S373" s="293"/>
      <c r="T373" s="293"/>
      <c r="U373" s="293"/>
      <c r="V373" s="293"/>
      <c r="W373" s="293"/>
      <c r="X373" s="293"/>
      <c r="Y373" s="293"/>
      <c r="Z373" s="293"/>
      <c r="AA373" s="293"/>
      <c r="AB373" s="293"/>
      <c r="AC373" s="293"/>
      <c r="AE373" s="293"/>
      <c r="AF373" s="293"/>
      <c r="AG373" s="293"/>
      <c r="AH373" s="293"/>
      <c r="AI373" s="293"/>
      <c r="AJ373" s="293"/>
      <c r="AK373" s="293"/>
      <c r="AL373" s="293"/>
      <c r="AM373" s="293"/>
      <c r="AN373" s="293"/>
      <c r="AO373" s="293"/>
      <c r="AP373" s="293"/>
      <c r="AQ373" s="293"/>
      <c r="AR373" s="293"/>
      <c r="AS373" s="293"/>
      <c r="AT373" s="293"/>
      <c r="AU373" s="293"/>
      <c r="AV373" s="293"/>
    </row>
    <row r="374">
      <c r="B374" s="293"/>
      <c r="C374" s="293"/>
      <c r="D374" s="293"/>
      <c r="E374" s="293"/>
      <c r="F374" s="293"/>
      <c r="G374" s="293"/>
      <c r="H374" s="293"/>
      <c r="J374" s="293"/>
      <c r="K374" s="293"/>
      <c r="L374" s="293"/>
      <c r="M374" s="293"/>
      <c r="O374" s="293"/>
      <c r="P374" s="293"/>
      <c r="Q374" s="293"/>
      <c r="R374" s="293"/>
      <c r="S374" s="293"/>
      <c r="T374" s="293"/>
      <c r="U374" s="293"/>
      <c r="V374" s="293"/>
      <c r="W374" s="293"/>
      <c r="X374" s="293"/>
      <c r="Y374" s="293"/>
      <c r="Z374" s="293"/>
      <c r="AA374" s="293"/>
      <c r="AB374" s="293"/>
      <c r="AC374" s="293"/>
      <c r="AE374" s="293"/>
      <c r="AF374" s="293"/>
      <c r="AG374" s="293"/>
      <c r="AH374" s="293"/>
      <c r="AI374" s="293"/>
      <c r="AJ374" s="293"/>
      <c r="AK374" s="293"/>
      <c r="AL374" s="293"/>
      <c r="AM374" s="293"/>
      <c r="AN374" s="293"/>
      <c r="AO374" s="293"/>
      <c r="AP374" s="293"/>
      <c r="AQ374" s="293"/>
      <c r="AR374" s="293"/>
      <c r="AS374" s="293"/>
      <c r="AT374" s="293"/>
      <c r="AU374" s="293"/>
      <c r="AV374" s="293"/>
    </row>
    <row r="375">
      <c r="B375" s="293"/>
      <c r="C375" s="293"/>
      <c r="D375" s="293"/>
      <c r="E375" s="293"/>
      <c r="F375" s="293"/>
      <c r="G375" s="293"/>
      <c r="H375" s="293"/>
      <c r="J375" s="293"/>
      <c r="K375" s="293"/>
      <c r="L375" s="293"/>
      <c r="M375" s="293"/>
      <c r="O375" s="293"/>
      <c r="P375" s="293"/>
      <c r="Q375" s="293"/>
      <c r="R375" s="293"/>
      <c r="S375" s="293"/>
      <c r="T375" s="293"/>
      <c r="U375" s="293"/>
      <c r="V375" s="293"/>
      <c r="W375" s="293"/>
      <c r="X375" s="293"/>
      <c r="Y375" s="293"/>
      <c r="Z375" s="293"/>
      <c r="AA375" s="293"/>
      <c r="AB375" s="293"/>
      <c r="AC375" s="293"/>
      <c r="AE375" s="293"/>
      <c r="AF375" s="293"/>
      <c r="AG375" s="293"/>
      <c r="AH375" s="293"/>
      <c r="AI375" s="293"/>
      <c r="AJ375" s="293"/>
      <c r="AK375" s="293"/>
      <c r="AL375" s="293"/>
      <c r="AM375" s="293"/>
      <c r="AN375" s="293"/>
      <c r="AO375" s="293"/>
      <c r="AP375" s="293"/>
      <c r="AQ375" s="293"/>
      <c r="AR375" s="293"/>
      <c r="AS375" s="293"/>
      <c r="AT375" s="293"/>
      <c r="AU375" s="293"/>
      <c r="AV375" s="293"/>
    </row>
    <row r="376">
      <c r="B376" s="293"/>
      <c r="C376" s="293"/>
      <c r="D376" s="293"/>
      <c r="E376" s="293"/>
      <c r="F376" s="293"/>
      <c r="G376" s="293"/>
      <c r="H376" s="293"/>
      <c r="J376" s="293"/>
      <c r="K376" s="293"/>
      <c r="L376" s="293"/>
      <c r="M376" s="293"/>
      <c r="O376" s="293"/>
      <c r="P376" s="293"/>
      <c r="Q376" s="293"/>
      <c r="R376" s="293"/>
      <c r="S376" s="293"/>
      <c r="T376" s="293"/>
      <c r="U376" s="293"/>
      <c r="V376" s="293"/>
      <c r="W376" s="293"/>
      <c r="X376" s="293"/>
      <c r="Y376" s="293"/>
      <c r="Z376" s="293"/>
      <c r="AA376" s="293"/>
      <c r="AB376" s="293"/>
      <c r="AC376" s="293"/>
      <c r="AE376" s="293"/>
      <c r="AF376" s="293"/>
      <c r="AG376" s="293"/>
      <c r="AH376" s="293"/>
      <c r="AI376" s="293"/>
      <c r="AJ376" s="293"/>
      <c r="AK376" s="293"/>
      <c r="AL376" s="293"/>
      <c r="AM376" s="293"/>
      <c r="AN376" s="293"/>
      <c r="AO376" s="293"/>
      <c r="AP376" s="293"/>
      <c r="AQ376" s="293"/>
      <c r="AR376" s="293"/>
      <c r="AS376" s="293"/>
      <c r="AT376" s="293"/>
      <c r="AU376" s="293"/>
      <c r="AV376" s="293"/>
    </row>
    <row r="377">
      <c r="B377" s="293"/>
      <c r="C377" s="293"/>
      <c r="D377" s="293"/>
      <c r="E377" s="293"/>
      <c r="F377" s="293"/>
      <c r="G377" s="293"/>
      <c r="H377" s="293"/>
      <c r="J377" s="293"/>
      <c r="K377" s="293"/>
      <c r="L377" s="293"/>
      <c r="M377" s="293"/>
      <c r="O377" s="293"/>
      <c r="P377" s="293"/>
      <c r="Q377" s="293"/>
      <c r="R377" s="293"/>
      <c r="S377" s="293"/>
      <c r="T377" s="293"/>
      <c r="U377" s="293"/>
      <c r="V377" s="293"/>
      <c r="W377" s="293"/>
      <c r="X377" s="293"/>
      <c r="Y377" s="293"/>
      <c r="Z377" s="293"/>
      <c r="AA377" s="293"/>
      <c r="AB377" s="293"/>
      <c r="AC377" s="293"/>
      <c r="AE377" s="293"/>
      <c r="AF377" s="293"/>
      <c r="AG377" s="293"/>
      <c r="AH377" s="293"/>
      <c r="AI377" s="293"/>
      <c r="AJ377" s="293"/>
      <c r="AK377" s="293"/>
      <c r="AL377" s="293"/>
      <c r="AM377" s="293"/>
      <c r="AN377" s="293"/>
      <c r="AO377" s="293"/>
      <c r="AP377" s="293"/>
      <c r="AQ377" s="293"/>
      <c r="AR377" s="293"/>
      <c r="AS377" s="293"/>
      <c r="AT377" s="293"/>
      <c r="AU377" s="293"/>
      <c r="AV377" s="293"/>
    </row>
    <row r="378">
      <c r="B378" s="293"/>
      <c r="C378" s="293"/>
      <c r="D378" s="293"/>
      <c r="E378" s="293"/>
      <c r="F378" s="293"/>
      <c r="G378" s="293"/>
      <c r="H378" s="293"/>
      <c r="J378" s="293"/>
      <c r="K378" s="293"/>
      <c r="L378" s="293"/>
      <c r="M378" s="293"/>
      <c r="O378" s="293"/>
      <c r="P378" s="293"/>
      <c r="Q378" s="293"/>
      <c r="R378" s="293"/>
      <c r="S378" s="293"/>
      <c r="T378" s="293"/>
      <c r="U378" s="293"/>
      <c r="V378" s="293"/>
      <c r="W378" s="293"/>
      <c r="X378" s="293"/>
      <c r="Y378" s="293"/>
      <c r="Z378" s="293"/>
      <c r="AA378" s="293"/>
      <c r="AB378" s="293"/>
      <c r="AC378" s="293"/>
      <c r="AE378" s="293"/>
      <c r="AF378" s="293"/>
      <c r="AG378" s="293"/>
      <c r="AH378" s="293"/>
      <c r="AI378" s="293"/>
      <c r="AJ378" s="293"/>
      <c r="AK378" s="293"/>
      <c r="AL378" s="293"/>
      <c r="AM378" s="293"/>
      <c r="AN378" s="293"/>
      <c r="AO378" s="293"/>
      <c r="AP378" s="293"/>
      <c r="AQ378" s="293"/>
      <c r="AR378" s="293"/>
      <c r="AS378" s="293"/>
      <c r="AT378" s="293"/>
      <c r="AU378" s="293"/>
      <c r="AV378" s="293"/>
    </row>
    <row r="379">
      <c r="B379" s="293"/>
      <c r="C379" s="293"/>
      <c r="D379" s="293"/>
      <c r="E379" s="293"/>
      <c r="F379" s="293"/>
      <c r="G379" s="293"/>
      <c r="H379" s="293"/>
      <c r="J379" s="293"/>
      <c r="K379" s="293"/>
      <c r="L379" s="293"/>
      <c r="M379" s="293"/>
      <c r="O379" s="293"/>
      <c r="P379" s="293"/>
      <c r="Q379" s="293"/>
      <c r="R379" s="293"/>
      <c r="S379" s="293"/>
      <c r="T379" s="293"/>
      <c r="U379" s="293"/>
      <c r="V379" s="293"/>
      <c r="W379" s="293"/>
      <c r="X379" s="293"/>
      <c r="Y379" s="293"/>
      <c r="Z379" s="293"/>
      <c r="AA379" s="293"/>
      <c r="AB379" s="293"/>
      <c r="AC379" s="293"/>
      <c r="AE379" s="293"/>
      <c r="AF379" s="293"/>
      <c r="AG379" s="293"/>
      <c r="AH379" s="293"/>
      <c r="AI379" s="293"/>
      <c r="AJ379" s="293"/>
      <c r="AK379" s="293"/>
      <c r="AL379" s="293"/>
      <c r="AM379" s="293"/>
      <c r="AN379" s="293"/>
      <c r="AO379" s="293"/>
      <c r="AP379" s="293"/>
      <c r="AQ379" s="293"/>
      <c r="AR379" s="293"/>
      <c r="AS379" s="293"/>
      <c r="AT379" s="293"/>
      <c r="AU379" s="293"/>
      <c r="AV379" s="293"/>
    </row>
    <row r="380">
      <c r="B380" s="293"/>
      <c r="C380" s="293"/>
      <c r="D380" s="293"/>
      <c r="E380" s="293"/>
      <c r="F380" s="293"/>
      <c r="G380" s="293"/>
      <c r="H380" s="293"/>
      <c r="J380" s="293"/>
      <c r="K380" s="293"/>
      <c r="L380" s="293"/>
      <c r="M380" s="293"/>
      <c r="O380" s="293"/>
      <c r="P380" s="293"/>
      <c r="Q380" s="293"/>
      <c r="R380" s="293"/>
      <c r="S380" s="293"/>
      <c r="T380" s="293"/>
      <c r="U380" s="293"/>
      <c r="V380" s="293"/>
      <c r="W380" s="293"/>
      <c r="X380" s="293"/>
      <c r="Y380" s="293"/>
      <c r="Z380" s="293"/>
      <c r="AA380" s="293"/>
      <c r="AB380" s="293"/>
      <c r="AC380" s="293"/>
      <c r="AE380" s="293"/>
      <c r="AF380" s="293"/>
      <c r="AG380" s="293"/>
      <c r="AH380" s="293"/>
      <c r="AI380" s="293"/>
      <c r="AJ380" s="293"/>
      <c r="AK380" s="293"/>
      <c r="AL380" s="293"/>
      <c r="AM380" s="293"/>
      <c r="AN380" s="293"/>
      <c r="AO380" s="293"/>
      <c r="AP380" s="293"/>
      <c r="AQ380" s="293"/>
      <c r="AR380" s="293"/>
      <c r="AS380" s="293"/>
      <c r="AT380" s="293"/>
      <c r="AU380" s="293"/>
      <c r="AV380" s="293"/>
    </row>
    <row r="381">
      <c r="B381" s="293"/>
      <c r="C381" s="293"/>
      <c r="D381" s="293"/>
      <c r="E381" s="293"/>
      <c r="F381" s="293"/>
      <c r="G381" s="293"/>
      <c r="H381" s="293"/>
      <c r="J381" s="293"/>
      <c r="K381" s="293"/>
      <c r="L381" s="293"/>
      <c r="M381" s="293"/>
      <c r="O381" s="293"/>
      <c r="P381" s="293"/>
      <c r="Q381" s="293"/>
      <c r="R381" s="293"/>
      <c r="S381" s="293"/>
      <c r="T381" s="293"/>
      <c r="U381" s="293"/>
      <c r="V381" s="293"/>
      <c r="W381" s="293"/>
      <c r="X381" s="293"/>
      <c r="Y381" s="293"/>
      <c r="Z381" s="293"/>
      <c r="AA381" s="293"/>
      <c r="AB381" s="293"/>
      <c r="AC381" s="293"/>
      <c r="AE381" s="293"/>
      <c r="AF381" s="293"/>
      <c r="AG381" s="293"/>
      <c r="AH381" s="293"/>
      <c r="AI381" s="293"/>
      <c r="AJ381" s="293"/>
      <c r="AK381" s="293"/>
      <c r="AL381" s="293"/>
      <c r="AM381" s="293"/>
      <c r="AN381" s="293"/>
      <c r="AO381" s="293"/>
      <c r="AP381" s="293"/>
      <c r="AQ381" s="293"/>
      <c r="AR381" s="293"/>
      <c r="AS381" s="293"/>
      <c r="AT381" s="293"/>
      <c r="AU381" s="293"/>
      <c r="AV381" s="293"/>
    </row>
    <row r="382">
      <c r="B382" s="293"/>
      <c r="C382" s="293"/>
      <c r="D382" s="293"/>
      <c r="E382" s="293"/>
      <c r="F382" s="293"/>
      <c r="G382" s="293"/>
      <c r="H382" s="293"/>
      <c r="J382" s="293"/>
      <c r="K382" s="293"/>
      <c r="L382" s="293"/>
      <c r="M382" s="293"/>
      <c r="O382" s="293"/>
      <c r="P382" s="293"/>
      <c r="Q382" s="293"/>
      <c r="R382" s="293"/>
      <c r="S382" s="293"/>
      <c r="T382" s="293"/>
      <c r="U382" s="293"/>
      <c r="V382" s="293"/>
      <c r="W382" s="293"/>
      <c r="X382" s="293"/>
      <c r="Y382" s="293"/>
      <c r="Z382" s="293"/>
      <c r="AA382" s="293"/>
      <c r="AB382" s="293"/>
      <c r="AC382" s="293"/>
      <c r="AE382" s="293"/>
      <c r="AF382" s="293"/>
      <c r="AG382" s="293"/>
      <c r="AH382" s="293"/>
      <c r="AI382" s="293"/>
      <c r="AJ382" s="293"/>
      <c r="AK382" s="293"/>
      <c r="AL382" s="293"/>
      <c r="AM382" s="293"/>
      <c r="AN382" s="293"/>
      <c r="AO382" s="293"/>
      <c r="AP382" s="293"/>
      <c r="AQ382" s="293"/>
      <c r="AR382" s="293"/>
      <c r="AS382" s="293"/>
      <c r="AT382" s="293"/>
      <c r="AU382" s="293"/>
      <c r="AV382" s="293"/>
    </row>
    <row r="383">
      <c r="B383" s="293"/>
      <c r="C383" s="293"/>
      <c r="D383" s="293"/>
      <c r="E383" s="293"/>
      <c r="F383" s="293"/>
      <c r="G383" s="293"/>
      <c r="H383" s="293"/>
      <c r="J383" s="293"/>
      <c r="K383" s="293"/>
      <c r="L383" s="293"/>
      <c r="M383" s="293"/>
      <c r="O383" s="293"/>
      <c r="P383" s="293"/>
      <c r="Q383" s="293"/>
      <c r="R383" s="293"/>
      <c r="S383" s="293"/>
      <c r="T383" s="293"/>
      <c r="U383" s="293"/>
      <c r="V383" s="293"/>
      <c r="W383" s="293"/>
      <c r="X383" s="293"/>
      <c r="Y383" s="293"/>
      <c r="Z383" s="293"/>
      <c r="AA383" s="293"/>
      <c r="AB383" s="293"/>
      <c r="AC383" s="293"/>
      <c r="AE383" s="293"/>
      <c r="AF383" s="293"/>
      <c r="AG383" s="293"/>
      <c r="AH383" s="293"/>
      <c r="AI383" s="293"/>
      <c r="AJ383" s="293"/>
      <c r="AK383" s="293"/>
      <c r="AL383" s="293"/>
      <c r="AM383" s="293"/>
      <c r="AN383" s="293"/>
      <c r="AO383" s="293"/>
      <c r="AP383" s="293"/>
      <c r="AQ383" s="293"/>
      <c r="AR383" s="293"/>
      <c r="AS383" s="293"/>
      <c r="AT383" s="293"/>
      <c r="AU383" s="293"/>
      <c r="AV383" s="293"/>
    </row>
    <row r="384">
      <c r="B384" s="293"/>
      <c r="C384" s="293"/>
      <c r="D384" s="293"/>
      <c r="E384" s="293"/>
      <c r="F384" s="293"/>
      <c r="G384" s="293"/>
      <c r="H384" s="293"/>
      <c r="J384" s="293"/>
      <c r="K384" s="293"/>
      <c r="L384" s="293"/>
      <c r="M384" s="293"/>
      <c r="O384" s="293"/>
      <c r="P384" s="293"/>
      <c r="Q384" s="293"/>
      <c r="R384" s="293"/>
      <c r="S384" s="293"/>
      <c r="T384" s="293"/>
      <c r="U384" s="293"/>
      <c r="V384" s="293"/>
      <c r="W384" s="293"/>
      <c r="X384" s="293"/>
      <c r="Y384" s="293"/>
      <c r="Z384" s="293"/>
      <c r="AA384" s="293"/>
      <c r="AB384" s="293"/>
      <c r="AC384" s="293"/>
      <c r="AE384" s="293"/>
      <c r="AF384" s="293"/>
      <c r="AG384" s="293"/>
      <c r="AH384" s="293"/>
      <c r="AI384" s="293"/>
      <c r="AJ384" s="293"/>
      <c r="AK384" s="293"/>
      <c r="AL384" s="293"/>
      <c r="AM384" s="293"/>
      <c r="AN384" s="293"/>
      <c r="AO384" s="293"/>
      <c r="AP384" s="293"/>
      <c r="AQ384" s="293"/>
      <c r="AR384" s="293"/>
      <c r="AS384" s="293"/>
      <c r="AT384" s="293"/>
      <c r="AU384" s="293"/>
      <c r="AV384" s="293"/>
    </row>
    <row r="385">
      <c r="B385" s="293"/>
      <c r="C385" s="293"/>
      <c r="D385" s="293"/>
      <c r="E385" s="293"/>
      <c r="F385" s="293"/>
      <c r="G385" s="293"/>
      <c r="H385" s="293"/>
      <c r="J385" s="293"/>
      <c r="K385" s="293"/>
      <c r="L385" s="293"/>
      <c r="M385" s="293"/>
      <c r="O385" s="293"/>
      <c r="P385" s="293"/>
      <c r="Q385" s="293"/>
      <c r="R385" s="293"/>
      <c r="S385" s="293"/>
      <c r="T385" s="293"/>
      <c r="U385" s="293"/>
      <c r="V385" s="293"/>
      <c r="W385" s="293"/>
      <c r="X385" s="293"/>
      <c r="Y385" s="293"/>
      <c r="Z385" s="293"/>
      <c r="AA385" s="293"/>
      <c r="AB385" s="293"/>
      <c r="AC385" s="293"/>
      <c r="AE385" s="293"/>
      <c r="AF385" s="293"/>
      <c r="AG385" s="293"/>
      <c r="AH385" s="293"/>
      <c r="AI385" s="293"/>
      <c r="AJ385" s="293"/>
      <c r="AK385" s="293"/>
      <c r="AL385" s="293"/>
      <c r="AM385" s="293"/>
      <c r="AN385" s="293"/>
      <c r="AO385" s="293"/>
      <c r="AP385" s="293"/>
      <c r="AQ385" s="293"/>
      <c r="AR385" s="293"/>
      <c r="AS385" s="293"/>
      <c r="AT385" s="293"/>
      <c r="AU385" s="293"/>
      <c r="AV385" s="293"/>
    </row>
    <row r="386">
      <c r="B386" s="293"/>
      <c r="C386" s="293"/>
      <c r="D386" s="293"/>
      <c r="E386" s="293"/>
      <c r="F386" s="293"/>
      <c r="G386" s="293"/>
      <c r="H386" s="293"/>
      <c r="J386" s="293"/>
      <c r="K386" s="293"/>
      <c r="L386" s="293"/>
      <c r="M386" s="293"/>
      <c r="O386" s="293"/>
      <c r="P386" s="293"/>
      <c r="Q386" s="293"/>
      <c r="R386" s="293"/>
      <c r="S386" s="293"/>
      <c r="T386" s="293"/>
      <c r="U386" s="293"/>
      <c r="V386" s="293"/>
      <c r="W386" s="293"/>
      <c r="X386" s="293"/>
      <c r="Y386" s="293"/>
      <c r="Z386" s="293"/>
      <c r="AA386" s="293"/>
      <c r="AB386" s="293"/>
      <c r="AC386" s="293"/>
      <c r="AE386" s="293"/>
      <c r="AF386" s="293"/>
      <c r="AG386" s="293"/>
      <c r="AH386" s="293"/>
      <c r="AI386" s="293"/>
      <c r="AJ386" s="293"/>
      <c r="AK386" s="293"/>
      <c r="AL386" s="293"/>
      <c r="AM386" s="293"/>
      <c r="AN386" s="293"/>
      <c r="AO386" s="293"/>
      <c r="AP386" s="293"/>
      <c r="AQ386" s="293"/>
      <c r="AR386" s="293"/>
      <c r="AS386" s="293"/>
      <c r="AT386" s="293"/>
      <c r="AU386" s="293"/>
      <c r="AV386" s="293"/>
    </row>
    <row r="387">
      <c r="B387" s="293"/>
      <c r="C387" s="293"/>
      <c r="D387" s="293"/>
      <c r="E387" s="293"/>
      <c r="F387" s="293"/>
      <c r="G387" s="293"/>
      <c r="H387" s="293"/>
      <c r="J387" s="293"/>
      <c r="K387" s="293"/>
      <c r="L387" s="293"/>
      <c r="M387" s="293"/>
      <c r="O387" s="293"/>
      <c r="P387" s="293"/>
      <c r="Q387" s="293"/>
      <c r="R387" s="293"/>
      <c r="S387" s="293"/>
      <c r="T387" s="293"/>
      <c r="U387" s="293"/>
      <c r="V387" s="293"/>
      <c r="W387" s="293"/>
      <c r="X387" s="293"/>
      <c r="Y387" s="293"/>
      <c r="Z387" s="293"/>
      <c r="AA387" s="293"/>
      <c r="AB387" s="293"/>
      <c r="AC387" s="293"/>
      <c r="AE387" s="293"/>
      <c r="AF387" s="293"/>
      <c r="AG387" s="293"/>
      <c r="AH387" s="293"/>
      <c r="AI387" s="293"/>
      <c r="AJ387" s="293"/>
      <c r="AK387" s="293"/>
      <c r="AL387" s="293"/>
      <c r="AM387" s="293"/>
      <c r="AN387" s="293"/>
      <c r="AO387" s="293"/>
      <c r="AP387" s="293"/>
      <c r="AQ387" s="293"/>
      <c r="AR387" s="293"/>
      <c r="AS387" s="293"/>
      <c r="AT387" s="293"/>
      <c r="AU387" s="293"/>
      <c r="AV387" s="293"/>
    </row>
    <row r="388">
      <c r="B388" s="293"/>
      <c r="C388" s="293"/>
      <c r="D388" s="293"/>
      <c r="E388" s="293"/>
      <c r="F388" s="293"/>
      <c r="G388" s="293"/>
      <c r="H388" s="293"/>
      <c r="J388" s="293"/>
      <c r="K388" s="293"/>
      <c r="L388" s="293"/>
      <c r="M388" s="293"/>
      <c r="O388" s="293"/>
      <c r="P388" s="293"/>
      <c r="Q388" s="293"/>
      <c r="R388" s="293"/>
      <c r="S388" s="293"/>
      <c r="T388" s="293"/>
      <c r="U388" s="293"/>
      <c r="V388" s="293"/>
      <c r="W388" s="293"/>
      <c r="X388" s="293"/>
      <c r="Y388" s="293"/>
      <c r="Z388" s="293"/>
      <c r="AA388" s="293"/>
      <c r="AB388" s="293"/>
      <c r="AC388" s="293"/>
      <c r="AE388" s="293"/>
      <c r="AF388" s="293"/>
      <c r="AG388" s="293"/>
      <c r="AH388" s="293"/>
      <c r="AI388" s="293"/>
      <c r="AJ388" s="293"/>
      <c r="AK388" s="293"/>
      <c r="AL388" s="293"/>
      <c r="AM388" s="293"/>
      <c r="AN388" s="293"/>
      <c r="AO388" s="293"/>
      <c r="AP388" s="293"/>
      <c r="AQ388" s="293"/>
      <c r="AR388" s="293"/>
      <c r="AS388" s="293"/>
      <c r="AT388" s="293"/>
      <c r="AU388" s="293"/>
      <c r="AV388" s="293"/>
    </row>
    <row r="389">
      <c r="B389" s="293"/>
      <c r="C389" s="293"/>
      <c r="D389" s="293"/>
      <c r="E389" s="293"/>
      <c r="F389" s="293"/>
      <c r="G389" s="293"/>
      <c r="H389" s="293"/>
      <c r="J389" s="293"/>
      <c r="K389" s="293"/>
      <c r="L389" s="293"/>
      <c r="M389" s="293"/>
      <c r="O389" s="293"/>
      <c r="P389" s="293"/>
      <c r="Q389" s="293"/>
      <c r="R389" s="293"/>
      <c r="S389" s="293"/>
      <c r="T389" s="293"/>
      <c r="U389" s="293"/>
      <c r="V389" s="293"/>
      <c r="W389" s="293"/>
      <c r="X389" s="293"/>
      <c r="Y389" s="293"/>
      <c r="Z389" s="293"/>
      <c r="AA389" s="293"/>
      <c r="AB389" s="293"/>
      <c r="AC389" s="293"/>
      <c r="AE389" s="293"/>
      <c r="AF389" s="293"/>
      <c r="AG389" s="293"/>
      <c r="AH389" s="293"/>
      <c r="AI389" s="293"/>
      <c r="AJ389" s="293"/>
      <c r="AK389" s="293"/>
      <c r="AL389" s="293"/>
      <c r="AM389" s="293"/>
      <c r="AN389" s="293"/>
      <c r="AO389" s="293"/>
      <c r="AP389" s="293"/>
      <c r="AQ389" s="293"/>
      <c r="AR389" s="293"/>
      <c r="AS389" s="293"/>
      <c r="AT389" s="293"/>
      <c r="AU389" s="293"/>
      <c r="AV389" s="293"/>
    </row>
    <row r="390">
      <c r="B390" s="293"/>
      <c r="C390" s="293"/>
      <c r="D390" s="293"/>
      <c r="E390" s="293"/>
      <c r="F390" s="293"/>
      <c r="G390" s="293"/>
      <c r="H390" s="293"/>
      <c r="J390" s="293"/>
      <c r="K390" s="293"/>
      <c r="L390" s="293"/>
      <c r="M390" s="293"/>
      <c r="O390" s="293"/>
      <c r="P390" s="293"/>
      <c r="Q390" s="293"/>
      <c r="R390" s="293"/>
      <c r="S390" s="293"/>
      <c r="T390" s="293"/>
      <c r="U390" s="293"/>
      <c r="V390" s="293"/>
      <c r="W390" s="293"/>
      <c r="X390" s="293"/>
      <c r="Y390" s="293"/>
      <c r="Z390" s="293"/>
      <c r="AA390" s="293"/>
      <c r="AB390" s="293"/>
      <c r="AC390" s="293"/>
      <c r="AE390" s="293"/>
      <c r="AF390" s="293"/>
      <c r="AG390" s="293"/>
      <c r="AH390" s="293"/>
      <c r="AI390" s="293"/>
      <c r="AJ390" s="293"/>
      <c r="AK390" s="293"/>
      <c r="AL390" s="293"/>
      <c r="AM390" s="293"/>
      <c r="AN390" s="293"/>
      <c r="AO390" s="293"/>
      <c r="AP390" s="293"/>
      <c r="AQ390" s="293"/>
      <c r="AR390" s="293"/>
      <c r="AS390" s="293"/>
      <c r="AT390" s="293"/>
      <c r="AU390" s="293"/>
      <c r="AV390" s="293"/>
    </row>
    <row r="391">
      <c r="B391" s="293"/>
      <c r="C391" s="293"/>
      <c r="D391" s="293"/>
      <c r="E391" s="293"/>
      <c r="F391" s="293"/>
      <c r="G391" s="293"/>
      <c r="H391" s="293"/>
      <c r="J391" s="293"/>
      <c r="K391" s="293"/>
      <c r="L391" s="293"/>
      <c r="M391" s="293"/>
      <c r="O391" s="293"/>
      <c r="P391" s="293"/>
      <c r="Q391" s="293"/>
      <c r="R391" s="293"/>
      <c r="S391" s="293"/>
      <c r="T391" s="293"/>
      <c r="U391" s="293"/>
      <c r="V391" s="293"/>
      <c r="W391" s="293"/>
      <c r="X391" s="293"/>
      <c r="Y391" s="293"/>
      <c r="Z391" s="293"/>
      <c r="AA391" s="293"/>
      <c r="AB391" s="293"/>
      <c r="AC391" s="293"/>
      <c r="AE391" s="293"/>
      <c r="AF391" s="293"/>
      <c r="AG391" s="293"/>
      <c r="AH391" s="293"/>
      <c r="AI391" s="293"/>
      <c r="AJ391" s="293"/>
      <c r="AK391" s="293"/>
      <c r="AL391" s="293"/>
      <c r="AM391" s="293"/>
      <c r="AN391" s="293"/>
      <c r="AO391" s="293"/>
      <c r="AP391" s="293"/>
      <c r="AQ391" s="293"/>
      <c r="AR391" s="293"/>
      <c r="AS391" s="293"/>
      <c r="AT391" s="293"/>
      <c r="AU391" s="293"/>
      <c r="AV391" s="293"/>
    </row>
    <row r="392">
      <c r="B392" s="293"/>
      <c r="C392" s="293"/>
      <c r="D392" s="293"/>
      <c r="E392" s="293"/>
      <c r="F392" s="293"/>
      <c r="G392" s="293"/>
      <c r="H392" s="293"/>
      <c r="J392" s="293"/>
      <c r="K392" s="293"/>
      <c r="L392" s="293"/>
      <c r="M392" s="293"/>
      <c r="O392" s="293"/>
      <c r="P392" s="293"/>
      <c r="Q392" s="293"/>
      <c r="R392" s="293"/>
      <c r="S392" s="293"/>
      <c r="T392" s="293"/>
      <c r="U392" s="293"/>
      <c r="V392" s="293"/>
      <c r="W392" s="293"/>
      <c r="X392" s="293"/>
      <c r="Y392" s="293"/>
      <c r="Z392" s="293"/>
      <c r="AA392" s="293"/>
      <c r="AB392" s="293"/>
      <c r="AC392" s="293"/>
      <c r="AE392" s="293"/>
      <c r="AF392" s="293"/>
      <c r="AG392" s="293"/>
      <c r="AH392" s="293"/>
      <c r="AI392" s="293"/>
      <c r="AJ392" s="293"/>
      <c r="AK392" s="293"/>
      <c r="AL392" s="293"/>
      <c r="AM392" s="293"/>
      <c r="AN392" s="293"/>
      <c r="AO392" s="293"/>
      <c r="AP392" s="293"/>
      <c r="AQ392" s="293"/>
      <c r="AR392" s="293"/>
      <c r="AS392" s="293"/>
      <c r="AT392" s="293"/>
      <c r="AU392" s="293"/>
      <c r="AV392" s="293"/>
    </row>
    <row r="393">
      <c r="B393" s="293"/>
      <c r="C393" s="293"/>
      <c r="D393" s="293"/>
      <c r="E393" s="293"/>
      <c r="F393" s="293"/>
      <c r="G393" s="293"/>
      <c r="H393" s="293"/>
      <c r="J393" s="293"/>
      <c r="K393" s="293"/>
      <c r="L393" s="293"/>
      <c r="M393" s="293"/>
      <c r="O393" s="293"/>
      <c r="P393" s="293"/>
      <c r="Q393" s="293"/>
      <c r="R393" s="293"/>
      <c r="S393" s="293"/>
      <c r="T393" s="293"/>
      <c r="U393" s="293"/>
      <c r="V393" s="293"/>
      <c r="W393" s="293"/>
      <c r="X393" s="293"/>
      <c r="Y393" s="293"/>
      <c r="Z393" s="293"/>
      <c r="AA393" s="293"/>
      <c r="AB393" s="293"/>
      <c r="AC393" s="293"/>
      <c r="AE393" s="293"/>
      <c r="AF393" s="293"/>
      <c r="AG393" s="293"/>
      <c r="AH393" s="293"/>
      <c r="AI393" s="293"/>
      <c r="AJ393" s="293"/>
      <c r="AK393" s="293"/>
      <c r="AL393" s="293"/>
      <c r="AM393" s="293"/>
      <c r="AN393" s="293"/>
      <c r="AO393" s="293"/>
      <c r="AP393" s="293"/>
      <c r="AQ393" s="293"/>
      <c r="AR393" s="293"/>
      <c r="AS393" s="293"/>
      <c r="AT393" s="293"/>
      <c r="AU393" s="293"/>
      <c r="AV393" s="293"/>
    </row>
    <row r="394">
      <c r="B394" s="293"/>
      <c r="C394" s="293"/>
      <c r="D394" s="293"/>
      <c r="E394" s="293"/>
      <c r="F394" s="293"/>
      <c r="G394" s="293"/>
      <c r="H394" s="293"/>
      <c r="J394" s="293"/>
      <c r="K394" s="293"/>
      <c r="L394" s="293"/>
      <c r="M394" s="293"/>
      <c r="O394" s="293"/>
      <c r="P394" s="293"/>
      <c r="Q394" s="293"/>
      <c r="R394" s="293"/>
      <c r="S394" s="293"/>
      <c r="T394" s="293"/>
      <c r="U394" s="293"/>
      <c r="V394" s="293"/>
      <c r="W394" s="293"/>
      <c r="X394" s="293"/>
      <c r="Y394" s="293"/>
      <c r="Z394" s="293"/>
      <c r="AA394" s="293"/>
      <c r="AB394" s="293"/>
      <c r="AC394" s="293"/>
      <c r="AE394" s="293"/>
      <c r="AF394" s="293"/>
      <c r="AG394" s="293"/>
      <c r="AH394" s="293"/>
      <c r="AI394" s="293"/>
      <c r="AJ394" s="293"/>
      <c r="AK394" s="293"/>
      <c r="AL394" s="293"/>
      <c r="AM394" s="293"/>
      <c r="AN394" s="293"/>
      <c r="AO394" s="293"/>
      <c r="AP394" s="293"/>
      <c r="AQ394" s="293"/>
      <c r="AR394" s="293"/>
      <c r="AS394" s="293"/>
      <c r="AT394" s="293"/>
      <c r="AU394" s="293"/>
      <c r="AV394" s="293"/>
    </row>
    <row r="395">
      <c r="B395" s="293"/>
      <c r="C395" s="293"/>
      <c r="D395" s="293"/>
      <c r="E395" s="293"/>
      <c r="F395" s="293"/>
      <c r="G395" s="293"/>
      <c r="H395" s="293"/>
      <c r="J395" s="293"/>
      <c r="K395" s="293"/>
      <c r="L395" s="293"/>
      <c r="M395" s="293"/>
      <c r="O395" s="293"/>
      <c r="P395" s="293"/>
      <c r="Q395" s="293"/>
      <c r="R395" s="293"/>
      <c r="S395" s="293"/>
      <c r="T395" s="293"/>
      <c r="U395" s="293"/>
      <c r="V395" s="293"/>
      <c r="W395" s="293"/>
      <c r="X395" s="293"/>
      <c r="Y395" s="293"/>
      <c r="Z395" s="293"/>
      <c r="AA395" s="293"/>
      <c r="AB395" s="293"/>
      <c r="AC395" s="293"/>
      <c r="AE395" s="293"/>
      <c r="AF395" s="293"/>
      <c r="AG395" s="293"/>
      <c r="AH395" s="293"/>
      <c r="AI395" s="293"/>
      <c r="AJ395" s="293"/>
      <c r="AK395" s="293"/>
      <c r="AL395" s="293"/>
      <c r="AM395" s="293"/>
      <c r="AN395" s="293"/>
      <c r="AO395" s="293"/>
      <c r="AP395" s="293"/>
      <c r="AQ395" s="293"/>
      <c r="AR395" s="293"/>
      <c r="AS395" s="293"/>
      <c r="AT395" s="293"/>
      <c r="AU395" s="293"/>
      <c r="AV395" s="293"/>
    </row>
    <row r="396">
      <c r="B396" s="293"/>
      <c r="C396" s="293"/>
      <c r="D396" s="293"/>
      <c r="E396" s="293"/>
      <c r="F396" s="293"/>
      <c r="G396" s="293"/>
      <c r="H396" s="293"/>
      <c r="J396" s="293"/>
      <c r="K396" s="293"/>
      <c r="L396" s="293"/>
      <c r="M396" s="293"/>
      <c r="O396" s="293"/>
      <c r="P396" s="293"/>
      <c r="Q396" s="293"/>
      <c r="R396" s="293"/>
      <c r="S396" s="293"/>
      <c r="T396" s="293"/>
      <c r="U396" s="293"/>
      <c r="V396" s="293"/>
      <c r="W396" s="293"/>
      <c r="X396" s="293"/>
      <c r="Y396" s="293"/>
      <c r="Z396" s="293"/>
      <c r="AA396" s="293"/>
      <c r="AB396" s="293"/>
      <c r="AC396" s="293"/>
      <c r="AE396" s="293"/>
      <c r="AF396" s="293"/>
      <c r="AG396" s="293"/>
      <c r="AH396" s="293"/>
      <c r="AI396" s="293"/>
      <c r="AJ396" s="293"/>
      <c r="AK396" s="293"/>
      <c r="AL396" s="293"/>
      <c r="AM396" s="293"/>
      <c r="AN396" s="293"/>
      <c r="AO396" s="293"/>
      <c r="AP396" s="293"/>
      <c r="AQ396" s="293"/>
      <c r="AR396" s="293"/>
      <c r="AS396" s="293"/>
      <c r="AT396" s="293"/>
      <c r="AU396" s="293"/>
      <c r="AV396" s="293"/>
    </row>
    <row r="397">
      <c r="B397" s="293"/>
      <c r="C397" s="293"/>
      <c r="D397" s="293"/>
      <c r="E397" s="293"/>
      <c r="F397" s="293"/>
      <c r="G397" s="293"/>
      <c r="H397" s="293"/>
      <c r="J397" s="293"/>
      <c r="K397" s="293"/>
      <c r="L397" s="293"/>
      <c r="M397" s="293"/>
      <c r="O397" s="293"/>
      <c r="P397" s="293"/>
      <c r="Q397" s="293"/>
      <c r="R397" s="293"/>
      <c r="S397" s="293"/>
      <c r="T397" s="293"/>
      <c r="U397" s="293"/>
      <c r="V397" s="293"/>
      <c r="W397" s="293"/>
      <c r="X397" s="293"/>
      <c r="Y397" s="293"/>
      <c r="Z397" s="293"/>
      <c r="AA397" s="293"/>
      <c r="AB397" s="293"/>
      <c r="AC397" s="293"/>
      <c r="AE397" s="293"/>
      <c r="AF397" s="293"/>
      <c r="AG397" s="293"/>
      <c r="AH397" s="293"/>
      <c r="AI397" s="293"/>
      <c r="AJ397" s="293"/>
      <c r="AK397" s="293"/>
      <c r="AL397" s="293"/>
      <c r="AM397" s="293"/>
      <c r="AN397" s="293"/>
      <c r="AO397" s="293"/>
      <c r="AP397" s="293"/>
      <c r="AQ397" s="293"/>
      <c r="AR397" s="293"/>
      <c r="AS397" s="293"/>
      <c r="AT397" s="293"/>
      <c r="AU397" s="293"/>
      <c r="AV397" s="293"/>
    </row>
    <row r="398">
      <c r="B398" s="293"/>
      <c r="C398" s="293"/>
      <c r="D398" s="293"/>
      <c r="E398" s="293"/>
      <c r="F398" s="293"/>
      <c r="G398" s="293"/>
      <c r="H398" s="293"/>
      <c r="J398" s="293"/>
      <c r="K398" s="293"/>
      <c r="L398" s="293"/>
      <c r="M398" s="293"/>
      <c r="O398" s="293"/>
      <c r="P398" s="293"/>
      <c r="Q398" s="293"/>
      <c r="R398" s="293"/>
      <c r="S398" s="293"/>
      <c r="T398" s="293"/>
      <c r="U398" s="293"/>
      <c r="V398" s="293"/>
      <c r="W398" s="293"/>
      <c r="X398" s="293"/>
      <c r="Y398" s="293"/>
      <c r="Z398" s="293"/>
      <c r="AA398" s="293"/>
      <c r="AB398" s="293"/>
      <c r="AC398" s="293"/>
      <c r="AE398" s="293"/>
      <c r="AF398" s="293"/>
      <c r="AG398" s="293"/>
      <c r="AH398" s="293"/>
      <c r="AI398" s="293"/>
      <c r="AJ398" s="293"/>
      <c r="AK398" s="293"/>
      <c r="AL398" s="293"/>
      <c r="AM398" s="293"/>
      <c r="AN398" s="293"/>
      <c r="AO398" s="293"/>
      <c r="AP398" s="293"/>
      <c r="AQ398" s="293"/>
      <c r="AR398" s="293"/>
      <c r="AS398" s="293"/>
      <c r="AT398" s="293"/>
      <c r="AU398" s="293"/>
      <c r="AV398" s="293"/>
    </row>
    <row r="399">
      <c r="B399" s="293"/>
      <c r="C399" s="293"/>
      <c r="D399" s="293"/>
      <c r="E399" s="293"/>
      <c r="F399" s="293"/>
      <c r="G399" s="293"/>
      <c r="H399" s="293"/>
      <c r="J399" s="293"/>
      <c r="K399" s="293"/>
      <c r="L399" s="293"/>
      <c r="M399" s="293"/>
      <c r="O399" s="293"/>
      <c r="P399" s="293"/>
      <c r="Q399" s="293"/>
      <c r="R399" s="293"/>
      <c r="S399" s="293"/>
      <c r="T399" s="293"/>
      <c r="U399" s="293"/>
      <c r="V399" s="293"/>
      <c r="W399" s="293"/>
      <c r="X399" s="293"/>
      <c r="Y399" s="293"/>
      <c r="Z399" s="293"/>
      <c r="AA399" s="293"/>
      <c r="AB399" s="293"/>
      <c r="AC399" s="293"/>
      <c r="AE399" s="293"/>
      <c r="AF399" s="293"/>
      <c r="AG399" s="293"/>
      <c r="AH399" s="293"/>
      <c r="AI399" s="293"/>
      <c r="AJ399" s="293"/>
      <c r="AK399" s="293"/>
      <c r="AL399" s="293"/>
      <c r="AM399" s="293"/>
      <c r="AN399" s="293"/>
      <c r="AO399" s="293"/>
      <c r="AP399" s="293"/>
      <c r="AQ399" s="293"/>
      <c r="AR399" s="293"/>
      <c r="AS399" s="293"/>
      <c r="AT399" s="293"/>
      <c r="AU399" s="293"/>
      <c r="AV399" s="293"/>
    </row>
    <row r="400">
      <c r="B400" s="293"/>
      <c r="C400" s="293"/>
      <c r="D400" s="293"/>
      <c r="E400" s="293"/>
      <c r="F400" s="293"/>
      <c r="G400" s="293"/>
      <c r="H400" s="293"/>
      <c r="J400" s="293"/>
      <c r="K400" s="293"/>
      <c r="L400" s="293"/>
      <c r="M400" s="293"/>
      <c r="O400" s="293"/>
      <c r="P400" s="293"/>
      <c r="Q400" s="293"/>
      <c r="R400" s="293"/>
      <c r="S400" s="293"/>
      <c r="T400" s="293"/>
      <c r="U400" s="293"/>
      <c r="V400" s="293"/>
      <c r="W400" s="293"/>
      <c r="X400" s="293"/>
      <c r="Y400" s="293"/>
      <c r="Z400" s="293"/>
      <c r="AA400" s="293"/>
      <c r="AB400" s="293"/>
      <c r="AC400" s="293"/>
      <c r="AE400" s="293"/>
      <c r="AF400" s="293"/>
      <c r="AG400" s="293"/>
      <c r="AH400" s="293"/>
      <c r="AI400" s="293"/>
      <c r="AJ400" s="293"/>
      <c r="AK400" s="293"/>
      <c r="AL400" s="293"/>
      <c r="AM400" s="293"/>
      <c r="AN400" s="293"/>
      <c r="AO400" s="293"/>
      <c r="AP400" s="293"/>
      <c r="AQ400" s="293"/>
      <c r="AR400" s="293"/>
      <c r="AS400" s="293"/>
      <c r="AT400" s="293"/>
      <c r="AU400" s="293"/>
      <c r="AV400" s="293"/>
    </row>
    <row r="401">
      <c r="B401" s="293"/>
      <c r="C401" s="293"/>
      <c r="D401" s="293"/>
      <c r="E401" s="293"/>
      <c r="F401" s="293"/>
      <c r="G401" s="293"/>
      <c r="H401" s="293"/>
      <c r="J401" s="293"/>
      <c r="K401" s="293"/>
      <c r="L401" s="293"/>
      <c r="M401" s="293"/>
      <c r="O401" s="293"/>
      <c r="P401" s="293"/>
      <c r="Q401" s="293"/>
      <c r="R401" s="293"/>
      <c r="S401" s="293"/>
      <c r="T401" s="293"/>
      <c r="U401" s="293"/>
      <c r="V401" s="293"/>
      <c r="W401" s="293"/>
      <c r="X401" s="293"/>
      <c r="Y401" s="293"/>
      <c r="Z401" s="293"/>
      <c r="AA401" s="293"/>
      <c r="AB401" s="293"/>
      <c r="AC401" s="293"/>
      <c r="AE401" s="293"/>
      <c r="AF401" s="293"/>
      <c r="AG401" s="293"/>
      <c r="AH401" s="293"/>
      <c r="AI401" s="293"/>
      <c r="AJ401" s="293"/>
      <c r="AK401" s="293"/>
      <c r="AL401" s="293"/>
      <c r="AM401" s="293"/>
      <c r="AN401" s="293"/>
      <c r="AO401" s="293"/>
      <c r="AP401" s="293"/>
      <c r="AQ401" s="293"/>
      <c r="AR401" s="293"/>
      <c r="AS401" s="293"/>
      <c r="AT401" s="293"/>
      <c r="AU401" s="293"/>
      <c r="AV401" s="293"/>
    </row>
    <row r="402">
      <c r="B402" s="293"/>
      <c r="C402" s="293"/>
      <c r="D402" s="293"/>
      <c r="E402" s="293"/>
      <c r="F402" s="293"/>
      <c r="G402" s="293"/>
      <c r="H402" s="293"/>
      <c r="J402" s="293"/>
      <c r="K402" s="293"/>
      <c r="L402" s="293"/>
      <c r="M402" s="293"/>
      <c r="O402" s="293"/>
      <c r="P402" s="293"/>
      <c r="Q402" s="293"/>
      <c r="R402" s="293"/>
      <c r="S402" s="293"/>
      <c r="T402" s="293"/>
      <c r="U402" s="293"/>
      <c r="V402" s="293"/>
      <c r="W402" s="293"/>
      <c r="X402" s="293"/>
      <c r="Y402" s="293"/>
      <c r="Z402" s="293"/>
      <c r="AA402" s="293"/>
      <c r="AB402" s="293"/>
      <c r="AC402" s="293"/>
      <c r="AE402" s="293"/>
      <c r="AF402" s="293"/>
      <c r="AG402" s="293"/>
      <c r="AH402" s="293"/>
      <c r="AI402" s="293"/>
      <c r="AJ402" s="293"/>
      <c r="AK402" s="293"/>
      <c r="AL402" s="293"/>
      <c r="AM402" s="293"/>
      <c r="AN402" s="293"/>
      <c r="AO402" s="293"/>
      <c r="AP402" s="293"/>
      <c r="AQ402" s="293"/>
      <c r="AR402" s="293"/>
      <c r="AS402" s="293"/>
      <c r="AT402" s="293"/>
      <c r="AU402" s="293"/>
      <c r="AV402" s="293"/>
    </row>
    <row r="403">
      <c r="B403" s="293"/>
      <c r="C403" s="293"/>
      <c r="D403" s="293"/>
      <c r="E403" s="293"/>
      <c r="F403" s="293"/>
      <c r="G403" s="293"/>
      <c r="H403" s="293"/>
      <c r="J403" s="293"/>
      <c r="K403" s="293"/>
      <c r="L403" s="293"/>
      <c r="M403" s="293"/>
      <c r="O403" s="293"/>
      <c r="P403" s="293"/>
      <c r="Q403" s="293"/>
      <c r="R403" s="293"/>
      <c r="S403" s="293"/>
      <c r="T403" s="293"/>
      <c r="U403" s="293"/>
      <c r="V403" s="293"/>
      <c r="W403" s="293"/>
      <c r="X403" s="293"/>
      <c r="Y403" s="293"/>
      <c r="Z403" s="293"/>
      <c r="AA403" s="293"/>
      <c r="AB403" s="293"/>
      <c r="AC403" s="293"/>
      <c r="AE403" s="293"/>
      <c r="AF403" s="293"/>
      <c r="AG403" s="293"/>
      <c r="AH403" s="293"/>
      <c r="AI403" s="293"/>
      <c r="AJ403" s="293"/>
      <c r="AK403" s="293"/>
      <c r="AL403" s="293"/>
      <c r="AM403" s="293"/>
      <c r="AN403" s="293"/>
      <c r="AO403" s="293"/>
      <c r="AP403" s="293"/>
      <c r="AQ403" s="293"/>
      <c r="AR403" s="293"/>
      <c r="AS403" s="293"/>
      <c r="AT403" s="293"/>
      <c r="AU403" s="293"/>
      <c r="AV403" s="293"/>
    </row>
    <row r="404">
      <c r="B404" s="293"/>
      <c r="C404" s="293"/>
      <c r="D404" s="293"/>
      <c r="E404" s="293"/>
      <c r="F404" s="293"/>
      <c r="G404" s="293"/>
      <c r="H404" s="293"/>
      <c r="J404" s="293"/>
      <c r="K404" s="293"/>
      <c r="L404" s="293"/>
      <c r="M404" s="293"/>
      <c r="O404" s="293"/>
      <c r="P404" s="293"/>
      <c r="Q404" s="293"/>
      <c r="R404" s="293"/>
      <c r="S404" s="293"/>
      <c r="T404" s="293"/>
      <c r="U404" s="293"/>
      <c r="V404" s="293"/>
      <c r="W404" s="293"/>
      <c r="X404" s="293"/>
      <c r="Y404" s="293"/>
      <c r="Z404" s="293"/>
      <c r="AA404" s="293"/>
      <c r="AB404" s="293"/>
      <c r="AC404" s="293"/>
      <c r="AE404" s="293"/>
      <c r="AF404" s="293"/>
      <c r="AG404" s="293"/>
      <c r="AH404" s="293"/>
      <c r="AI404" s="293"/>
      <c r="AJ404" s="293"/>
      <c r="AK404" s="293"/>
      <c r="AL404" s="293"/>
      <c r="AM404" s="293"/>
      <c r="AN404" s="293"/>
      <c r="AO404" s="293"/>
      <c r="AP404" s="293"/>
      <c r="AQ404" s="293"/>
      <c r="AR404" s="293"/>
      <c r="AS404" s="293"/>
      <c r="AT404" s="293"/>
      <c r="AU404" s="293"/>
      <c r="AV404" s="293"/>
    </row>
    <row r="405">
      <c r="B405" s="293"/>
      <c r="C405" s="293"/>
      <c r="D405" s="293"/>
      <c r="E405" s="293"/>
      <c r="F405" s="293"/>
      <c r="G405" s="293"/>
      <c r="H405" s="293"/>
      <c r="J405" s="293"/>
      <c r="K405" s="293"/>
      <c r="L405" s="293"/>
      <c r="M405" s="293"/>
      <c r="O405" s="293"/>
      <c r="P405" s="293"/>
      <c r="Q405" s="293"/>
      <c r="R405" s="293"/>
      <c r="S405" s="293"/>
      <c r="T405" s="293"/>
      <c r="U405" s="293"/>
      <c r="V405" s="293"/>
      <c r="W405" s="293"/>
      <c r="X405" s="293"/>
      <c r="Y405" s="293"/>
      <c r="Z405" s="293"/>
      <c r="AA405" s="293"/>
      <c r="AB405" s="293"/>
      <c r="AC405" s="293"/>
      <c r="AE405" s="293"/>
      <c r="AF405" s="293"/>
      <c r="AG405" s="293"/>
      <c r="AH405" s="293"/>
      <c r="AI405" s="293"/>
      <c r="AJ405" s="293"/>
      <c r="AK405" s="293"/>
      <c r="AL405" s="293"/>
      <c r="AM405" s="293"/>
      <c r="AN405" s="293"/>
      <c r="AO405" s="293"/>
      <c r="AP405" s="293"/>
      <c r="AQ405" s="293"/>
      <c r="AR405" s="293"/>
      <c r="AS405" s="293"/>
      <c r="AT405" s="293"/>
      <c r="AU405" s="293"/>
      <c r="AV405" s="293"/>
    </row>
    <row r="406">
      <c r="B406" s="293"/>
      <c r="C406" s="293"/>
      <c r="D406" s="293"/>
      <c r="E406" s="293"/>
      <c r="F406" s="293"/>
      <c r="G406" s="293"/>
      <c r="H406" s="293"/>
      <c r="J406" s="293"/>
      <c r="K406" s="293"/>
      <c r="L406" s="293"/>
      <c r="M406" s="293"/>
      <c r="O406" s="293"/>
      <c r="P406" s="293"/>
      <c r="Q406" s="293"/>
      <c r="R406" s="293"/>
      <c r="S406" s="293"/>
      <c r="T406" s="293"/>
      <c r="U406" s="293"/>
      <c r="V406" s="293"/>
      <c r="W406" s="293"/>
      <c r="X406" s="293"/>
      <c r="Y406" s="293"/>
      <c r="Z406" s="293"/>
      <c r="AA406" s="293"/>
      <c r="AB406" s="293"/>
      <c r="AC406" s="293"/>
      <c r="AE406" s="293"/>
      <c r="AF406" s="293"/>
      <c r="AG406" s="293"/>
      <c r="AH406" s="293"/>
      <c r="AI406" s="293"/>
      <c r="AJ406" s="293"/>
      <c r="AK406" s="293"/>
      <c r="AL406" s="293"/>
      <c r="AM406" s="293"/>
      <c r="AN406" s="293"/>
      <c r="AO406" s="293"/>
      <c r="AP406" s="293"/>
      <c r="AQ406" s="293"/>
      <c r="AR406" s="293"/>
      <c r="AS406" s="293"/>
      <c r="AT406" s="293"/>
      <c r="AU406" s="293"/>
      <c r="AV406" s="293"/>
    </row>
    <row r="407">
      <c r="B407" s="293"/>
      <c r="C407" s="293"/>
      <c r="D407" s="293"/>
      <c r="E407" s="293"/>
      <c r="F407" s="293"/>
      <c r="G407" s="293"/>
      <c r="H407" s="293"/>
      <c r="J407" s="293"/>
      <c r="K407" s="293"/>
      <c r="L407" s="293"/>
      <c r="M407" s="293"/>
      <c r="O407" s="293"/>
      <c r="P407" s="293"/>
      <c r="Q407" s="293"/>
      <c r="R407" s="293"/>
      <c r="S407" s="293"/>
      <c r="T407" s="293"/>
      <c r="U407" s="293"/>
      <c r="V407" s="293"/>
      <c r="W407" s="293"/>
      <c r="X407" s="293"/>
      <c r="Y407" s="293"/>
      <c r="Z407" s="293"/>
      <c r="AA407" s="293"/>
      <c r="AB407" s="293"/>
      <c r="AC407" s="293"/>
      <c r="AE407" s="293"/>
      <c r="AF407" s="293"/>
      <c r="AG407" s="293"/>
      <c r="AH407" s="293"/>
      <c r="AI407" s="293"/>
      <c r="AJ407" s="293"/>
      <c r="AK407" s="293"/>
      <c r="AL407" s="293"/>
      <c r="AM407" s="293"/>
      <c r="AN407" s="293"/>
      <c r="AO407" s="293"/>
      <c r="AP407" s="293"/>
      <c r="AQ407" s="293"/>
      <c r="AR407" s="293"/>
      <c r="AS407" s="293"/>
      <c r="AT407" s="293"/>
      <c r="AU407" s="293"/>
      <c r="AV407" s="293"/>
    </row>
    <row r="408">
      <c r="B408" s="293"/>
      <c r="C408" s="293"/>
      <c r="D408" s="293"/>
      <c r="E408" s="293"/>
      <c r="F408" s="293"/>
      <c r="G408" s="293"/>
      <c r="H408" s="293"/>
      <c r="J408" s="293"/>
      <c r="K408" s="293"/>
      <c r="L408" s="293"/>
      <c r="M408" s="293"/>
      <c r="O408" s="293"/>
      <c r="P408" s="293"/>
      <c r="Q408" s="293"/>
      <c r="R408" s="293"/>
      <c r="S408" s="293"/>
      <c r="T408" s="293"/>
      <c r="U408" s="293"/>
      <c r="V408" s="293"/>
      <c r="W408" s="293"/>
      <c r="X408" s="293"/>
      <c r="Y408" s="293"/>
      <c r="Z408" s="293"/>
      <c r="AA408" s="293"/>
      <c r="AB408" s="293"/>
      <c r="AC408" s="293"/>
      <c r="AE408" s="293"/>
      <c r="AF408" s="293"/>
      <c r="AG408" s="293"/>
      <c r="AH408" s="293"/>
      <c r="AI408" s="293"/>
      <c r="AJ408" s="293"/>
      <c r="AK408" s="293"/>
      <c r="AL408" s="293"/>
      <c r="AM408" s="293"/>
      <c r="AN408" s="293"/>
      <c r="AO408" s="293"/>
      <c r="AP408" s="293"/>
      <c r="AQ408" s="293"/>
      <c r="AR408" s="293"/>
      <c r="AS408" s="293"/>
      <c r="AT408" s="293"/>
      <c r="AU408" s="293"/>
      <c r="AV408" s="293"/>
    </row>
    <row r="409">
      <c r="B409" s="293"/>
      <c r="C409" s="293"/>
      <c r="D409" s="293"/>
      <c r="E409" s="293"/>
      <c r="F409" s="293"/>
      <c r="G409" s="293"/>
      <c r="H409" s="293"/>
      <c r="J409" s="293"/>
      <c r="K409" s="293"/>
      <c r="L409" s="293"/>
      <c r="M409" s="293"/>
      <c r="O409" s="293"/>
      <c r="P409" s="293"/>
      <c r="Q409" s="293"/>
      <c r="R409" s="293"/>
      <c r="S409" s="293"/>
      <c r="T409" s="293"/>
      <c r="U409" s="293"/>
      <c r="V409" s="293"/>
      <c r="W409" s="293"/>
      <c r="X409" s="293"/>
      <c r="Y409" s="293"/>
      <c r="Z409" s="293"/>
      <c r="AA409" s="293"/>
      <c r="AB409" s="293"/>
      <c r="AC409" s="293"/>
      <c r="AE409" s="293"/>
      <c r="AF409" s="293"/>
      <c r="AG409" s="293"/>
      <c r="AH409" s="293"/>
      <c r="AI409" s="293"/>
      <c r="AJ409" s="293"/>
      <c r="AK409" s="293"/>
      <c r="AL409" s="293"/>
      <c r="AM409" s="293"/>
      <c r="AN409" s="293"/>
      <c r="AO409" s="293"/>
      <c r="AP409" s="293"/>
      <c r="AQ409" s="293"/>
      <c r="AR409" s="293"/>
      <c r="AS409" s="293"/>
      <c r="AT409" s="293"/>
      <c r="AU409" s="293"/>
      <c r="AV409" s="293"/>
    </row>
    <row r="410">
      <c r="B410" s="293"/>
      <c r="C410" s="293"/>
      <c r="D410" s="293"/>
      <c r="E410" s="293"/>
      <c r="F410" s="293"/>
      <c r="G410" s="293"/>
      <c r="H410" s="293"/>
      <c r="J410" s="293"/>
      <c r="K410" s="293"/>
      <c r="L410" s="293"/>
      <c r="M410" s="293"/>
      <c r="O410" s="293"/>
      <c r="P410" s="293"/>
      <c r="Q410" s="293"/>
      <c r="R410" s="293"/>
      <c r="S410" s="293"/>
      <c r="T410" s="293"/>
      <c r="U410" s="293"/>
      <c r="V410" s="293"/>
      <c r="W410" s="293"/>
      <c r="X410" s="293"/>
      <c r="Y410" s="293"/>
      <c r="Z410" s="293"/>
      <c r="AA410" s="293"/>
      <c r="AB410" s="293"/>
      <c r="AC410" s="293"/>
      <c r="AE410" s="293"/>
      <c r="AF410" s="293"/>
      <c r="AG410" s="293"/>
      <c r="AH410" s="293"/>
      <c r="AI410" s="293"/>
      <c r="AJ410" s="293"/>
      <c r="AK410" s="293"/>
      <c r="AL410" s="293"/>
      <c r="AM410" s="293"/>
      <c r="AN410" s="293"/>
      <c r="AO410" s="293"/>
      <c r="AP410" s="293"/>
      <c r="AQ410" s="293"/>
      <c r="AR410" s="293"/>
      <c r="AS410" s="293"/>
      <c r="AT410" s="293"/>
      <c r="AU410" s="293"/>
      <c r="AV410" s="293"/>
    </row>
    <row r="411">
      <c r="B411" s="293"/>
      <c r="C411" s="293"/>
      <c r="D411" s="293"/>
      <c r="E411" s="293"/>
      <c r="F411" s="293"/>
      <c r="G411" s="293"/>
      <c r="H411" s="293"/>
      <c r="J411" s="293"/>
      <c r="K411" s="293"/>
      <c r="L411" s="293"/>
      <c r="M411" s="293"/>
      <c r="O411" s="293"/>
      <c r="P411" s="293"/>
      <c r="Q411" s="293"/>
      <c r="R411" s="293"/>
      <c r="S411" s="293"/>
      <c r="T411" s="293"/>
      <c r="U411" s="293"/>
      <c r="V411" s="293"/>
      <c r="W411" s="293"/>
      <c r="X411" s="293"/>
      <c r="Y411" s="293"/>
      <c r="Z411" s="293"/>
      <c r="AA411" s="293"/>
      <c r="AB411" s="293"/>
      <c r="AC411" s="293"/>
      <c r="AE411" s="293"/>
      <c r="AF411" s="293"/>
      <c r="AG411" s="293"/>
      <c r="AH411" s="293"/>
      <c r="AI411" s="293"/>
      <c r="AJ411" s="293"/>
      <c r="AK411" s="293"/>
      <c r="AL411" s="293"/>
      <c r="AM411" s="293"/>
      <c r="AN411" s="293"/>
      <c r="AO411" s="293"/>
      <c r="AP411" s="293"/>
      <c r="AQ411" s="293"/>
      <c r="AR411" s="293"/>
      <c r="AS411" s="293"/>
      <c r="AT411" s="293"/>
      <c r="AU411" s="293"/>
      <c r="AV411" s="293"/>
    </row>
    <row r="412">
      <c r="B412" s="293"/>
      <c r="C412" s="293"/>
      <c r="D412" s="293"/>
      <c r="E412" s="293"/>
      <c r="F412" s="293"/>
      <c r="G412" s="293"/>
      <c r="H412" s="293"/>
      <c r="J412" s="293"/>
      <c r="K412" s="293"/>
      <c r="L412" s="293"/>
      <c r="M412" s="293"/>
      <c r="O412" s="293"/>
      <c r="P412" s="293"/>
      <c r="Q412" s="293"/>
      <c r="R412" s="293"/>
      <c r="S412" s="293"/>
      <c r="T412" s="293"/>
      <c r="U412" s="293"/>
      <c r="V412" s="293"/>
      <c r="W412" s="293"/>
      <c r="X412" s="293"/>
      <c r="Y412" s="293"/>
      <c r="Z412" s="293"/>
      <c r="AA412" s="293"/>
      <c r="AB412" s="293"/>
      <c r="AC412" s="293"/>
      <c r="AE412" s="293"/>
      <c r="AF412" s="293"/>
      <c r="AG412" s="293"/>
      <c r="AH412" s="293"/>
      <c r="AI412" s="293"/>
      <c r="AJ412" s="293"/>
      <c r="AK412" s="293"/>
      <c r="AL412" s="293"/>
      <c r="AM412" s="293"/>
      <c r="AN412" s="293"/>
      <c r="AO412" s="293"/>
      <c r="AP412" s="293"/>
      <c r="AQ412" s="293"/>
      <c r="AR412" s="293"/>
      <c r="AS412" s="293"/>
      <c r="AT412" s="293"/>
      <c r="AU412" s="293"/>
      <c r="AV412" s="293"/>
    </row>
    <row r="413">
      <c r="B413" s="293"/>
      <c r="C413" s="293"/>
      <c r="D413" s="293"/>
      <c r="E413" s="293"/>
      <c r="F413" s="293"/>
      <c r="G413" s="293"/>
      <c r="H413" s="293"/>
      <c r="J413" s="293"/>
      <c r="K413" s="293"/>
      <c r="L413" s="293"/>
      <c r="M413" s="293"/>
      <c r="O413" s="293"/>
      <c r="P413" s="293"/>
      <c r="Q413" s="293"/>
      <c r="R413" s="293"/>
      <c r="S413" s="293"/>
      <c r="T413" s="293"/>
      <c r="U413" s="293"/>
      <c r="V413" s="293"/>
      <c r="W413" s="293"/>
      <c r="X413" s="293"/>
      <c r="Y413" s="293"/>
      <c r="Z413" s="293"/>
      <c r="AA413" s="293"/>
      <c r="AB413" s="293"/>
      <c r="AC413" s="293"/>
      <c r="AE413" s="293"/>
      <c r="AF413" s="293"/>
      <c r="AG413" s="293"/>
      <c r="AH413" s="293"/>
      <c r="AI413" s="293"/>
      <c r="AJ413" s="293"/>
      <c r="AK413" s="293"/>
      <c r="AL413" s="293"/>
      <c r="AM413" s="293"/>
      <c r="AN413" s="293"/>
      <c r="AO413" s="293"/>
      <c r="AP413" s="293"/>
      <c r="AQ413" s="293"/>
      <c r="AR413" s="293"/>
      <c r="AS413" s="293"/>
      <c r="AT413" s="293"/>
      <c r="AU413" s="293"/>
      <c r="AV413" s="293"/>
    </row>
    <row r="414">
      <c r="B414" s="293"/>
      <c r="C414" s="293"/>
      <c r="D414" s="293"/>
      <c r="E414" s="293"/>
      <c r="F414" s="293"/>
      <c r="G414" s="293"/>
      <c r="H414" s="293"/>
      <c r="J414" s="293"/>
      <c r="K414" s="293"/>
      <c r="L414" s="293"/>
      <c r="M414" s="293"/>
      <c r="O414" s="293"/>
      <c r="P414" s="293"/>
      <c r="Q414" s="293"/>
      <c r="R414" s="293"/>
      <c r="S414" s="293"/>
      <c r="T414" s="293"/>
      <c r="U414" s="293"/>
      <c r="V414" s="293"/>
      <c r="W414" s="293"/>
      <c r="X414" s="293"/>
      <c r="Y414" s="293"/>
      <c r="Z414" s="293"/>
      <c r="AA414" s="293"/>
      <c r="AB414" s="293"/>
      <c r="AC414" s="293"/>
      <c r="AE414" s="293"/>
      <c r="AF414" s="293"/>
      <c r="AG414" s="293"/>
      <c r="AH414" s="293"/>
      <c r="AI414" s="293"/>
      <c r="AJ414" s="293"/>
      <c r="AK414" s="293"/>
      <c r="AL414" s="293"/>
      <c r="AM414" s="293"/>
      <c r="AN414" s="293"/>
      <c r="AO414" s="293"/>
      <c r="AP414" s="293"/>
      <c r="AQ414" s="293"/>
      <c r="AR414" s="293"/>
      <c r="AS414" s="293"/>
      <c r="AT414" s="293"/>
      <c r="AU414" s="293"/>
      <c r="AV414" s="293"/>
    </row>
    <row r="415">
      <c r="B415" s="293"/>
      <c r="C415" s="293"/>
      <c r="D415" s="293"/>
      <c r="E415" s="293"/>
      <c r="F415" s="293"/>
      <c r="G415" s="293"/>
      <c r="H415" s="293"/>
      <c r="J415" s="293"/>
      <c r="K415" s="293"/>
      <c r="L415" s="293"/>
      <c r="M415" s="293"/>
      <c r="O415" s="293"/>
      <c r="P415" s="293"/>
      <c r="Q415" s="293"/>
      <c r="R415" s="293"/>
      <c r="S415" s="293"/>
      <c r="T415" s="293"/>
      <c r="U415" s="293"/>
      <c r="V415" s="293"/>
      <c r="W415" s="293"/>
      <c r="X415" s="293"/>
      <c r="Y415" s="293"/>
      <c r="Z415" s="293"/>
      <c r="AA415" s="293"/>
      <c r="AB415" s="293"/>
      <c r="AC415" s="293"/>
      <c r="AE415" s="293"/>
      <c r="AF415" s="293"/>
      <c r="AG415" s="293"/>
      <c r="AH415" s="293"/>
      <c r="AI415" s="293"/>
      <c r="AJ415" s="293"/>
      <c r="AK415" s="293"/>
      <c r="AL415" s="293"/>
      <c r="AM415" s="293"/>
      <c r="AN415" s="293"/>
      <c r="AO415" s="293"/>
      <c r="AP415" s="293"/>
      <c r="AQ415" s="293"/>
      <c r="AR415" s="293"/>
      <c r="AS415" s="293"/>
      <c r="AT415" s="293"/>
      <c r="AU415" s="293"/>
      <c r="AV415" s="293"/>
    </row>
    <row r="416">
      <c r="B416" s="293"/>
      <c r="C416" s="293"/>
      <c r="D416" s="293"/>
      <c r="E416" s="293"/>
      <c r="F416" s="293"/>
      <c r="G416" s="293"/>
      <c r="H416" s="293"/>
      <c r="J416" s="293"/>
      <c r="K416" s="293"/>
      <c r="L416" s="293"/>
      <c r="M416" s="293"/>
      <c r="O416" s="293"/>
      <c r="P416" s="293"/>
      <c r="Q416" s="293"/>
      <c r="R416" s="293"/>
      <c r="S416" s="293"/>
      <c r="T416" s="293"/>
      <c r="U416" s="293"/>
      <c r="V416" s="293"/>
      <c r="W416" s="293"/>
      <c r="X416" s="293"/>
      <c r="Y416" s="293"/>
      <c r="Z416" s="293"/>
      <c r="AA416" s="293"/>
      <c r="AB416" s="293"/>
      <c r="AC416" s="293"/>
      <c r="AE416" s="293"/>
      <c r="AF416" s="293"/>
      <c r="AG416" s="293"/>
      <c r="AH416" s="293"/>
      <c r="AI416" s="293"/>
      <c r="AJ416" s="293"/>
      <c r="AK416" s="293"/>
      <c r="AL416" s="293"/>
      <c r="AM416" s="293"/>
      <c r="AN416" s="293"/>
      <c r="AO416" s="293"/>
      <c r="AP416" s="293"/>
      <c r="AQ416" s="293"/>
      <c r="AR416" s="293"/>
      <c r="AS416" s="293"/>
      <c r="AT416" s="293"/>
      <c r="AU416" s="293"/>
      <c r="AV416" s="293"/>
    </row>
    <row r="417">
      <c r="B417" s="293"/>
      <c r="C417" s="293"/>
      <c r="D417" s="293"/>
      <c r="E417" s="293"/>
      <c r="F417" s="293"/>
      <c r="G417" s="293"/>
      <c r="H417" s="293"/>
      <c r="J417" s="293"/>
      <c r="K417" s="293"/>
      <c r="L417" s="293"/>
      <c r="M417" s="293"/>
      <c r="O417" s="293"/>
      <c r="P417" s="293"/>
      <c r="Q417" s="293"/>
      <c r="R417" s="293"/>
      <c r="S417" s="293"/>
      <c r="T417" s="293"/>
      <c r="U417" s="293"/>
      <c r="V417" s="293"/>
      <c r="W417" s="293"/>
      <c r="X417" s="293"/>
      <c r="Y417" s="293"/>
      <c r="Z417" s="293"/>
      <c r="AA417" s="293"/>
      <c r="AB417" s="293"/>
      <c r="AC417" s="293"/>
      <c r="AE417" s="293"/>
      <c r="AF417" s="293"/>
      <c r="AG417" s="293"/>
      <c r="AH417" s="293"/>
      <c r="AI417" s="293"/>
      <c r="AJ417" s="293"/>
      <c r="AK417" s="293"/>
      <c r="AL417" s="293"/>
      <c r="AM417" s="293"/>
      <c r="AN417" s="293"/>
      <c r="AO417" s="293"/>
      <c r="AP417" s="293"/>
      <c r="AQ417" s="293"/>
      <c r="AR417" s="293"/>
      <c r="AS417" s="293"/>
      <c r="AT417" s="293"/>
      <c r="AU417" s="293"/>
      <c r="AV417" s="293"/>
    </row>
    <row r="418">
      <c r="B418" s="293"/>
      <c r="C418" s="293"/>
      <c r="D418" s="293"/>
      <c r="E418" s="293"/>
      <c r="F418" s="293"/>
      <c r="G418" s="293"/>
      <c r="H418" s="293"/>
      <c r="J418" s="293"/>
      <c r="K418" s="293"/>
      <c r="L418" s="293"/>
      <c r="M418" s="293"/>
      <c r="O418" s="293"/>
      <c r="P418" s="293"/>
      <c r="Q418" s="293"/>
      <c r="R418" s="293"/>
      <c r="S418" s="293"/>
      <c r="T418" s="293"/>
      <c r="U418" s="293"/>
      <c r="V418" s="293"/>
      <c r="W418" s="293"/>
      <c r="X418" s="293"/>
      <c r="Y418" s="293"/>
      <c r="Z418" s="293"/>
      <c r="AA418" s="293"/>
      <c r="AB418" s="293"/>
      <c r="AC418" s="293"/>
      <c r="AE418" s="293"/>
      <c r="AF418" s="293"/>
      <c r="AG418" s="293"/>
      <c r="AH418" s="293"/>
      <c r="AI418" s="293"/>
      <c r="AJ418" s="293"/>
      <c r="AK418" s="293"/>
      <c r="AL418" s="293"/>
      <c r="AM418" s="293"/>
      <c r="AN418" s="293"/>
      <c r="AO418" s="293"/>
      <c r="AP418" s="293"/>
      <c r="AQ418" s="293"/>
      <c r="AR418" s="293"/>
      <c r="AS418" s="293"/>
      <c r="AT418" s="293"/>
      <c r="AU418" s="293"/>
      <c r="AV418" s="293"/>
    </row>
    <row r="419">
      <c r="B419" s="293"/>
      <c r="C419" s="293"/>
      <c r="D419" s="293"/>
      <c r="E419" s="293"/>
      <c r="F419" s="293"/>
      <c r="G419" s="293"/>
      <c r="H419" s="293"/>
      <c r="J419" s="293"/>
      <c r="K419" s="293"/>
      <c r="L419" s="293"/>
      <c r="M419" s="293"/>
      <c r="O419" s="293"/>
      <c r="P419" s="293"/>
      <c r="Q419" s="293"/>
      <c r="R419" s="293"/>
      <c r="S419" s="293"/>
      <c r="T419" s="293"/>
      <c r="U419" s="293"/>
      <c r="V419" s="293"/>
      <c r="W419" s="293"/>
      <c r="X419" s="293"/>
      <c r="Y419" s="293"/>
      <c r="Z419" s="293"/>
      <c r="AA419" s="293"/>
      <c r="AB419" s="293"/>
      <c r="AC419" s="293"/>
      <c r="AE419" s="293"/>
      <c r="AF419" s="293"/>
      <c r="AG419" s="293"/>
      <c r="AH419" s="293"/>
      <c r="AI419" s="293"/>
      <c r="AJ419" s="293"/>
      <c r="AK419" s="293"/>
      <c r="AL419" s="293"/>
      <c r="AM419" s="293"/>
      <c r="AN419" s="293"/>
      <c r="AO419" s="293"/>
      <c r="AP419" s="293"/>
      <c r="AQ419" s="293"/>
      <c r="AR419" s="293"/>
      <c r="AS419" s="293"/>
      <c r="AT419" s="293"/>
      <c r="AU419" s="293"/>
      <c r="AV419" s="293"/>
    </row>
    <row r="420">
      <c r="B420" s="293"/>
      <c r="C420" s="293"/>
      <c r="D420" s="293"/>
      <c r="E420" s="293"/>
      <c r="F420" s="293"/>
      <c r="G420" s="293"/>
      <c r="H420" s="293"/>
      <c r="J420" s="293"/>
      <c r="K420" s="293"/>
      <c r="L420" s="293"/>
      <c r="M420" s="293"/>
      <c r="O420" s="293"/>
      <c r="P420" s="293"/>
      <c r="Q420" s="293"/>
      <c r="R420" s="293"/>
      <c r="S420" s="293"/>
      <c r="T420" s="293"/>
      <c r="U420" s="293"/>
      <c r="V420" s="293"/>
      <c r="W420" s="293"/>
      <c r="X420" s="293"/>
      <c r="Y420" s="293"/>
      <c r="Z420" s="293"/>
      <c r="AA420" s="293"/>
      <c r="AB420" s="293"/>
      <c r="AC420" s="293"/>
      <c r="AE420" s="293"/>
      <c r="AF420" s="293"/>
      <c r="AG420" s="293"/>
      <c r="AH420" s="293"/>
      <c r="AI420" s="293"/>
      <c r="AJ420" s="293"/>
      <c r="AK420" s="293"/>
      <c r="AL420" s="293"/>
      <c r="AM420" s="293"/>
      <c r="AN420" s="293"/>
      <c r="AO420" s="293"/>
      <c r="AP420" s="293"/>
      <c r="AQ420" s="293"/>
      <c r="AR420" s="293"/>
      <c r="AS420" s="293"/>
      <c r="AT420" s="293"/>
      <c r="AU420" s="293"/>
      <c r="AV420" s="293"/>
    </row>
    <row r="421">
      <c r="B421" s="293"/>
      <c r="C421" s="293"/>
      <c r="D421" s="293"/>
      <c r="E421" s="293"/>
      <c r="F421" s="293"/>
      <c r="G421" s="293"/>
      <c r="H421" s="293"/>
      <c r="J421" s="293"/>
      <c r="K421" s="293"/>
      <c r="L421" s="293"/>
      <c r="M421" s="293"/>
      <c r="O421" s="293"/>
      <c r="P421" s="293"/>
      <c r="Q421" s="293"/>
      <c r="R421" s="293"/>
      <c r="S421" s="293"/>
      <c r="T421" s="293"/>
      <c r="U421" s="293"/>
      <c r="V421" s="293"/>
      <c r="W421" s="293"/>
      <c r="X421" s="293"/>
      <c r="Y421" s="293"/>
      <c r="Z421" s="293"/>
      <c r="AA421" s="293"/>
      <c r="AB421" s="293"/>
      <c r="AC421" s="293"/>
      <c r="AE421" s="293"/>
      <c r="AF421" s="293"/>
      <c r="AG421" s="293"/>
      <c r="AH421" s="293"/>
      <c r="AI421" s="293"/>
      <c r="AJ421" s="293"/>
      <c r="AK421" s="293"/>
      <c r="AL421" s="293"/>
      <c r="AM421" s="293"/>
      <c r="AN421" s="293"/>
      <c r="AO421" s="293"/>
      <c r="AP421" s="293"/>
      <c r="AQ421" s="293"/>
      <c r="AR421" s="293"/>
      <c r="AS421" s="293"/>
      <c r="AT421" s="293"/>
      <c r="AU421" s="293"/>
      <c r="AV421" s="293"/>
    </row>
    <row r="422">
      <c r="B422" s="293"/>
      <c r="C422" s="293"/>
      <c r="D422" s="293"/>
      <c r="E422" s="293"/>
      <c r="F422" s="293"/>
      <c r="G422" s="293"/>
      <c r="H422" s="293"/>
      <c r="J422" s="293"/>
      <c r="K422" s="293"/>
      <c r="L422" s="293"/>
      <c r="M422" s="293"/>
      <c r="O422" s="293"/>
      <c r="P422" s="293"/>
      <c r="Q422" s="293"/>
      <c r="R422" s="293"/>
      <c r="S422" s="293"/>
      <c r="T422" s="293"/>
      <c r="U422" s="293"/>
      <c r="V422" s="293"/>
      <c r="W422" s="293"/>
      <c r="X422" s="293"/>
      <c r="Y422" s="293"/>
      <c r="Z422" s="293"/>
      <c r="AA422" s="293"/>
      <c r="AB422" s="293"/>
      <c r="AC422" s="293"/>
      <c r="AE422" s="293"/>
      <c r="AF422" s="293"/>
      <c r="AG422" s="293"/>
      <c r="AH422" s="293"/>
      <c r="AI422" s="293"/>
      <c r="AJ422" s="293"/>
      <c r="AK422" s="293"/>
      <c r="AL422" s="293"/>
      <c r="AM422" s="293"/>
      <c r="AN422" s="293"/>
      <c r="AO422" s="293"/>
      <c r="AP422" s="293"/>
      <c r="AQ422" s="293"/>
      <c r="AR422" s="293"/>
      <c r="AS422" s="293"/>
      <c r="AT422" s="293"/>
      <c r="AU422" s="293"/>
      <c r="AV422" s="293"/>
    </row>
    <row r="423">
      <c r="B423" s="293"/>
      <c r="C423" s="293"/>
      <c r="D423" s="293"/>
      <c r="E423" s="293"/>
      <c r="F423" s="293"/>
      <c r="G423" s="293"/>
      <c r="H423" s="293"/>
      <c r="J423" s="293"/>
      <c r="K423" s="293"/>
      <c r="L423" s="293"/>
      <c r="M423" s="293"/>
      <c r="O423" s="293"/>
      <c r="P423" s="293"/>
      <c r="Q423" s="293"/>
      <c r="R423" s="293"/>
      <c r="S423" s="293"/>
      <c r="T423" s="293"/>
      <c r="U423" s="293"/>
      <c r="V423" s="293"/>
      <c r="W423" s="293"/>
      <c r="X423" s="293"/>
      <c r="Y423" s="293"/>
      <c r="Z423" s="293"/>
      <c r="AA423" s="293"/>
      <c r="AB423" s="293"/>
      <c r="AC423" s="293"/>
      <c r="AE423" s="293"/>
      <c r="AF423" s="293"/>
      <c r="AG423" s="293"/>
      <c r="AH423" s="293"/>
      <c r="AI423" s="293"/>
      <c r="AJ423" s="293"/>
      <c r="AK423" s="293"/>
      <c r="AL423" s="293"/>
      <c r="AM423" s="293"/>
      <c r="AN423" s="293"/>
      <c r="AO423" s="293"/>
      <c r="AP423" s="293"/>
      <c r="AQ423" s="293"/>
      <c r="AR423" s="293"/>
      <c r="AS423" s="293"/>
      <c r="AT423" s="293"/>
      <c r="AU423" s="293"/>
      <c r="AV423" s="293"/>
    </row>
    <row r="424">
      <c r="B424" s="293"/>
      <c r="C424" s="293"/>
      <c r="D424" s="293"/>
      <c r="E424" s="293"/>
      <c r="F424" s="293"/>
      <c r="G424" s="293"/>
      <c r="H424" s="293"/>
      <c r="J424" s="293"/>
      <c r="K424" s="293"/>
      <c r="L424" s="293"/>
      <c r="M424" s="293"/>
      <c r="O424" s="293"/>
      <c r="P424" s="293"/>
      <c r="Q424" s="293"/>
      <c r="R424" s="293"/>
      <c r="S424" s="293"/>
      <c r="T424" s="293"/>
      <c r="U424" s="293"/>
      <c r="V424" s="293"/>
      <c r="W424" s="293"/>
      <c r="X424" s="293"/>
      <c r="Y424" s="293"/>
      <c r="Z424" s="293"/>
      <c r="AA424" s="293"/>
      <c r="AB424" s="293"/>
      <c r="AC424" s="293"/>
      <c r="AE424" s="293"/>
      <c r="AF424" s="293"/>
      <c r="AG424" s="293"/>
      <c r="AH424" s="293"/>
      <c r="AI424" s="293"/>
      <c r="AJ424" s="293"/>
      <c r="AK424" s="293"/>
      <c r="AL424" s="293"/>
      <c r="AM424" s="293"/>
      <c r="AN424" s="293"/>
      <c r="AO424" s="293"/>
      <c r="AP424" s="293"/>
      <c r="AQ424" s="293"/>
      <c r="AR424" s="293"/>
      <c r="AS424" s="293"/>
      <c r="AT424" s="293"/>
      <c r="AU424" s="293"/>
      <c r="AV424" s="293"/>
    </row>
    <row r="425">
      <c r="B425" s="293"/>
      <c r="C425" s="293"/>
      <c r="D425" s="293"/>
      <c r="E425" s="293"/>
      <c r="F425" s="293"/>
      <c r="G425" s="293"/>
      <c r="H425" s="293"/>
      <c r="J425" s="293"/>
      <c r="K425" s="293"/>
      <c r="L425" s="293"/>
      <c r="M425" s="293"/>
      <c r="O425" s="293"/>
      <c r="P425" s="293"/>
      <c r="Q425" s="293"/>
      <c r="R425" s="293"/>
      <c r="S425" s="293"/>
      <c r="T425" s="293"/>
      <c r="U425" s="293"/>
      <c r="V425" s="293"/>
      <c r="W425" s="293"/>
      <c r="X425" s="293"/>
      <c r="Y425" s="293"/>
      <c r="Z425" s="293"/>
      <c r="AA425" s="293"/>
      <c r="AB425" s="293"/>
      <c r="AC425" s="293"/>
      <c r="AE425" s="293"/>
      <c r="AF425" s="293"/>
      <c r="AG425" s="293"/>
      <c r="AH425" s="293"/>
      <c r="AI425" s="293"/>
      <c r="AJ425" s="293"/>
      <c r="AK425" s="293"/>
      <c r="AL425" s="293"/>
      <c r="AM425" s="293"/>
      <c r="AN425" s="293"/>
      <c r="AO425" s="293"/>
      <c r="AP425" s="293"/>
      <c r="AQ425" s="293"/>
      <c r="AR425" s="293"/>
      <c r="AS425" s="293"/>
      <c r="AT425" s="293"/>
      <c r="AU425" s="293"/>
      <c r="AV425" s="293"/>
    </row>
    <row r="426">
      <c r="B426" s="293"/>
      <c r="C426" s="293"/>
      <c r="D426" s="293"/>
      <c r="E426" s="293"/>
      <c r="F426" s="293"/>
      <c r="G426" s="293"/>
      <c r="H426" s="293"/>
      <c r="J426" s="293"/>
      <c r="K426" s="293"/>
      <c r="L426" s="293"/>
      <c r="M426" s="293"/>
      <c r="O426" s="293"/>
      <c r="P426" s="293"/>
      <c r="Q426" s="293"/>
      <c r="R426" s="293"/>
      <c r="S426" s="293"/>
      <c r="T426" s="293"/>
      <c r="U426" s="293"/>
      <c r="V426" s="293"/>
      <c r="W426" s="293"/>
      <c r="X426" s="293"/>
      <c r="Y426" s="293"/>
      <c r="Z426" s="293"/>
      <c r="AA426" s="293"/>
      <c r="AB426" s="293"/>
      <c r="AC426" s="293"/>
      <c r="AE426" s="293"/>
      <c r="AF426" s="293"/>
      <c r="AG426" s="293"/>
      <c r="AH426" s="293"/>
      <c r="AI426" s="293"/>
      <c r="AJ426" s="293"/>
      <c r="AK426" s="293"/>
      <c r="AL426" s="293"/>
      <c r="AM426" s="293"/>
      <c r="AN426" s="293"/>
      <c r="AO426" s="293"/>
      <c r="AP426" s="293"/>
      <c r="AQ426" s="293"/>
      <c r="AR426" s="293"/>
      <c r="AS426" s="293"/>
      <c r="AT426" s="293"/>
      <c r="AU426" s="293"/>
      <c r="AV426" s="293"/>
    </row>
    <row r="427">
      <c r="B427" s="293"/>
      <c r="C427" s="293"/>
      <c r="D427" s="293"/>
      <c r="E427" s="293"/>
      <c r="F427" s="293"/>
      <c r="G427" s="293"/>
      <c r="H427" s="293"/>
      <c r="J427" s="293"/>
      <c r="K427" s="293"/>
      <c r="L427" s="293"/>
      <c r="M427" s="293"/>
      <c r="O427" s="293"/>
      <c r="P427" s="293"/>
      <c r="Q427" s="293"/>
      <c r="R427" s="293"/>
      <c r="S427" s="293"/>
      <c r="T427" s="293"/>
      <c r="U427" s="293"/>
      <c r="V427" s="293"/>
      <c r="W427" s="293"/>
      <c r="X427" s="293"/>
      <c r="Y427" s="293"/>
      <c r="Z427" s="293"/>
      <c r="AA427" s="293"/>
      <c r="AB427" s="293"/>
      <c r="AC427" s="293"/>
      <c r="AE427" s="293"/>
      <c r="AF427" s="293"/>
      <c r="AG427" s="293"/>
      <c r="AH427" s="293"/>
      <c r="AI427" s="293"/>
      <c r="AJ427" s="293"/>
      <c r="AK427" s="293"/>
      <c r="AL427" s="293"/>
      <c r="AM427" s="293"/>
      <c r="AN427" s="293"/>
      <c r="AO427" s="293"/>
      <c r="AP427" s="293"/>
      <c r="AQ427" s="293"/>
      <c r="AR427" s="293"/>
      <c r="AS427" s="293"/>
      <c r="AT427" s="293"/>
      <c r="AU427" s="293"/>
      <c r="AV427" s="293"/>
    </row>
    <row r="428">
      <c r="B428" s="293"/>
      <c r="C428" s="293"/>
      <c r="D428" s="293"/>
      <c r="E428" s="293"/>
      <c r="F428" s="293"/>
      <c r="G428" s="293"/>
      <c r="H428" s="293"/>
      <c r="J428" s="293"/>
      <c r="K428" s="293"/>
      <c r="L428" s="293"/>
      <c r="M428" s="293"/>
      <c r="O428" s="293"/>
      <c r="P428" s="293"/>
      <c r="Q428" s="293"/>
      <c r="R428" s="293"/>
      <c r="S428" s="293"/>
      <c r="T428" s="293"/>
      <c r="U428" s="293"/>
      <c r="V428" s="293"/>
      <c r="W428" s="293"/>
      <c r="X428" s="293"/>
      <c r="Y428" s="293"/>
      <c r="Z428" s="293"/>
      <c r="AA428" s="293"/>
      <c r="AB428" s="293"/>
      <c r="AC428" s="293"/>
      <c r="AE428" s="293"/>
      <c r="AF428" s="293"/>
      <c r="AG428" s="293"/>
      <c r="AH428" s="293"/>
      <c r="AI428" s="293"/>
      <c r="AJ428" s="293"/>
      <c r="AK428" s="293"/>
      <c r="AL428" s="293"/>
      <c r="AM428" s="293"/>
      <c r="AN428" s="293"/>
      <c r="AO428" s="293"/>
      <c r="AP428" s="293"/>
      <c r="AQ428" s="293"/>
      <c r="AR428" s="293"/>
      <c r="AS428" s="293"/>
      <c r="AT428" s="293"/>
      <c r="AU428" s="293"/>
      <c r="AV428" s="293"/>
    </row>
    <row r="429">
      <c r="B429" s="293"/>
      <c r="C429" s="293"/>
      <c r="D429" s="293"/>
      <c r="E429" s="293"/>
      <c r="F429" s="293"/>
      <c r="G429" s="293"/>
      <c r="H429" s="293"/>
      <c r="J429" s="293"/>
      <c r="K429" s="293"/>
      <c r="L429" s="293"/>
      <c r="M429" s="293"/>
      <c r="O429" s="293"/>
      <c r="P429" s="293"/>
      <c r="Q429" s="293"/>
      <c r="R429" s="293"/>
      <c r="S429" s="293"/>
      <c r="T429" s="293"/>
      <c r="U429" s="293"/>
      <c r="V429" s="293"/>
      <c r="W429" s="293"/>
      <c r="X429" s="293"/>
      <c r="Y429" s="293"/>
      <c r="Z429" s="293"/>
      <c r="AA429" s="293"/>
      <c r="AB429" s="293"/>
      <c r="AC429" s="293"/>
      <c r="AE429" s="293"/>
      <c r="AF429" s="293"/>
      <c r="AG429" s="293"/>
      <c r="AH429" s="293"/>
      <c r="AI429" s="293"/>
      <c r="AJ429" s="293"/>
      <c r="AK429" s="293"/>
      <c r="AL429" s="293"/>
      <c r="AM429" s="293"/>
      <c r="AN429" s="293"/>
      <c r="AO429" s="293"/>
      <c r="AP429" s="293"/>
      <c r="AQ429" s="293"/>
      <c r="AR429" s="293"/>
      <c r="AS429" s="293"/>
      <c r="AT429" s="293"/>
      <c r="AU429" s="293"/>
      <c r="AV429" s="293"/>
    </row>
    <row r="430">
      <c r="B430" s="293"/>
      <c r="C430" s="293"/>
      <c r="D430" s="293"/>
      <c r="E430" s="293"/>
      <c r="F430" s="293"/>
      <c r="G430" s="293"/>
      <c r="H430" s="293"/>
      <c r="J430" s="293"/>
      <c r="K430" s="293"/>
      <c r="L430" s="293"/>
      <c r="M430" s="293"/>
      <c r="O430" s="293"/>
      <c r="P430" s="293"/>
      <c r="Q430" s="293"/>
      <c r="R430" s="293"/>
      <c r="S430" s="293"/>
      <c r="T430" s="293"/>
      <c r="U430" s="293"/>
      <c r="V430" s="293"/>
      <c r="W430" s="293"/>
      <c r="X430" s="293"/>
      <c r="Y430" s="293"/>
      <c r="Z430" s="293"/>
      <c r="AA430" s="293"/>
      <c r="AB430" s="293"/>
      <c r="AC430" s="293"/>
      <c r="AE430" s="293"/>
      <c r="AF430" s="293"/>
      <c r="AG430" s="293"/>
      <c r="AH430" s="293"/>
      <c r="AI430" s="293"/>
      <c r="AJ430" s="293"/>
      <c r="AK430" s="293"/>
      <c r="AL430" s="293"/>
      <c r="AM430" s="293"/>
      <c r="AN430" s="293"/>
      <c r="AO430" s="293"/>
      <c r="AP430" s="293"/>
      <c r="AQ430" s="293"/>
      <c r="AR430" s="293"/>
      <c r="AS430" s="293"/>
      <c r="AT430" s="293"/>
      <c r="AU430" s="293"/>
      <c r="AV430" s="293"/>
    </row>
    <row r="431">
      <c r="B431" s="293"/>
      <c r="C431" s="293"/>
      <c r="D431" s="293"/>
      <c r="E431" s="293"/>
      <c r="F431" s="293"/>
      <c r="G431" s="293"/>
      <c r="H431" s="293"/>
      <c r="J431" s="293"/>
      <c r="K431" s="293"/>
      <c r="L431" s="293"/>
      <c r="M431" s="293"/>
      <c r="O431" s="293"/>
      <c r="P431" s="293"/>
      <c r="Q431" s="293"/>
      <c r="R431" s="293"/>
      <c r="S431" s="293"/>
      <c r="T431" s="293"/>
      <c r="U431" s="293"/>
      <c r="V431" s="293"/>
      <c r="W431" s="293"/>
      <c r="X431" s="293"/>
      <c r="Y431" s="293"/>
      <c r="Z431" s="293"/>
      <c r="AA431" s="293"/>
      <c r="AB431" s="293"/>
      <c r="AC431" s="293"/>
      <c r="AE431" s="293"/>
      <c r="AF431" s="293"/>
      <c r="AG431" s="293"/>
      <c r="AH431" s="293"/>
      <c r="AI431" s="293"/>
      <c r="AJ431" s="293"/>
      <c r="AK431" s="293"/>
      <c r="AL431" s="293"/>
      <c r="AM431" s="293"/>
      <c r="AN431" s="293"/>
      <c r="AO431" s="293"/>
      <c r="AP431" s="293"/>
      <c r="AQ431" s="293"/>
      <c r="AR431" s="293"/>
      <c r="AS431" s="293"/>
      <c r="AT431" s="293"/>
      <c r="AU431" s="293"/>
      <c r="AV431" s="293"/>
    </row>
    <row r="432">
      <c r="B432" s="293"/>
      <c r="C432" s="293"/>
      <c r="D432" s="293"/>
      <c r="E432" s="293"/>
      <c r="F432" s="293"/>
      <c r="G432" s="293"/>
      <c r="H432" s="293"/>
      <c r="J432" s="293"/>
      <c r="K432" s="293"/>
      <c r="L432" s="293"/>
      <c r="M432" s="293"/>
      <c r="O432" s="293"/>
      <c r="P432" s="293"/>
      <c r="Q432" s="293"/>
      <c r="R432" s="293"/>
      <c r="S432" s="293"/>
      <c r="T432" s="293"/>
      <c r="U432" s="293"/>
      <c r="V432" s="293"/>
      <c r="W432" s="293"/>
      <c r="X432" s="293"/>
      <c r="Y432" s="293"/>
      <c r="Z432" s="293"/>
      <c r="AA432" s="293"/>
      <c r="AB432" s="293"/>
      <c r="AC432" s="293"/>
      <c r="AE432" s="293"/>
      <c r="AF432" s="293"/>
      <c r="AG432" s="293"/>
      <c r="AH432" s="293"/>
      <c r="AI432" s="293"/>
      <c r="AJ432" s="293"/>
      <c r="AK432" s="293"/>
      <c r="AL432" s="293"/>
      <c r="AM432" s="293"/>
      <c r="AN432" s="293"/>
      <c r="AO432" s="293"/>
      <c r="AP432" s="293"/>
      <c r="AQ432" s="293"/>
      <c r="AR432" s="293"/>
      <c r="AS432" s="293"/>
      <c r="AT432" s="293"/>
      <c r="AU432" s="293"/>
      <c r="AV432" s="293"/>
    </row>
    <row r="433">
      <c r="B433" s="293"/>
      <c r="C433" s="293"/>
      <c r="D433" s="293"/>
      <c r="E433" s="293"/>
      <c r="F433" s="293"/>
      <c r="G433" s="293"/>
      <c r="H433" s="293"/>
      <c r="J433" s="293"/>
      <c r="K433" s="293"/>
      <c r="L433" s="293"/>
      <c r="M433" s="293"/>
      <c r="O433" s="293"/>
      <c r="P433" s="293"/>
      <c r="Q433" s="293"/>
      <c r="R433" s="293"/>
      <c r="S433" s="293"/>
      <c r="T433" s="293"/>
      <c r="U433" s="293"/>
      <c r="V433" s="293"/>
      <c r="W433" s="293"/>
      <c r="X433" s="293"/>
      <c r="Y433" s="293"/>
      <c r="Z433" s="293"/>
      <c r="AA433" s="293"/>
      <c r="AB433" s="293"/>
      <c r="AC433" s="293"/>
      <c r="AE433" s="293"/>
      <c r="AF433" s="293"/>
      <c r="AG433" s="293"/>
      <c r="AH433" s="293"/>
      <c r="AI433" s="293"/>
      <c r="AJ433" s="293"/>
      <c r="AK433" s="293"/>
      <c r="AL433" s="293"/>
      <c r="AM433" s="293"/>
      <c r="AN433" s="293"/>
      <c r="AO433" s="293"/>
      <c r="AP433" s="293"/>
      <c r="AQ433" s="293"/>
      <c r="AR433" s="293"/>
      <c r="AS433" s="293"/>
      <c r="AT433" s="293"/>
      <c r="AU433" s="293"/>
      <c r="AV433" s="293"/>
    </row>
    <row r="434">
      <c r="B434" s="293"/>
      <c r="C434" s="293"/>
      <c r="D434" s="293"/>
      <c r="E434" s="293"/>
      <c r="F434" s="293"/>
      <c r="G434" s="293"/>
      <c r="H434" s="293"/>
      <c r="J434" s="293"/>
      <c r="K434" s="293"/>
      <c r="L434" s="293"/>
      <c r="M434" s="293"/>
      <c r="O434" s="293"/>
      <c r="P434" s="293"/>
      <c r="Q434" s="293"/>
      <c r="R434" s="293"/>
      <c r="S434" s="293"/>
      <c r="T434" s="293"/>
      <c r="U434" s="293"/>
      <c r="V434" s="293"/>
      <c r="W434" s="293"/>
      <c r="X434" s="293"/>
      <c r="Y434" s="293"/>
      <c r="Z434" s="293"/>
      <c r="AA434" s="293"/>
      <c r="AB434" s="293"/>
      <c r="AC434" s="293"/>
      <c r="AE434" s="293"/>
      <c r="AF434" s="293"/>
      <c r="AG434" s="293"/>
      <c r="AH434" s="293"/>
      <c r="AI434" s="293"/>
      <c r="AJ434" s="293"/>
      <c r="AK434" s="293"/>
      <c r="AL434" s="293"/>
      <c r="AM434" s="293"/>
      <c r="AN434" s="293"/>
      <c r="AO434" s="293"/>
      <c r="AP434" s="293"/>
      <c r="AQ434" s="293"/>
      <c r="AR434" s="293"/>
      <c r="AS434" s="293"/>
      <c r="AT434" s="293"/>
      <c r="AU434" s="293"/>
      <c r="AV434" s="293"/>
    </row>
    <row r="435">
      <c r="B435" s="293"/>
      <c r="C435" s="293"/>
      <c r="D435" s="293"/>
      <c r="E435" s="293"/>
      <c r="F435" s="293"/>
      <c r="G435" s="293"/>
      <c r="H435" s="293"/>
      <c r="J435" s="293"/>
      <c r="K435" s="293"/>
      <c r="L435" s="293"/>
      <c r="M435" s="293"/>
      <c r="O435" s="293"/>
      <c r="P435" s="293"/>
      <c r="Q435" s="293"/>
      <c r="R435" s="293"/>
      <c r="S435" s="293"/>
      <c r="T435" s="293"/>
      <c r="U435" s="293"/>
      <c r="V435" s="293"/>
      <c r="W435" s="293"/>
      <c r="X435" s="293"/>
      <c r="Y435" s="293"/>
      <c r="Z435" s="293"/>
      <c r="AA435" s="293"/>
      <c r="AB435" s="293"/>
      <c r="AC435" s="293"/>
      <c r="AE435" s="293"/>
      <c r="AF435" s="293"/>
      <c r="AG435" s="293"/>
      <c r="AH435" s="293"/>
      <c r="AI435" s="293"/>
      <c r="AJ435" s="293"/>
      <c r="AK435" s="293"/>
      <c r="AL435" s="293"/>
      <c r="AM435" s="293"/>
      <c r="AN435" s="293"/>
      <c r="AO435" s="293"/>
      <c r="AP435" s="293"/>
      <c r="AQ435" s="293"/>
      <c r="AR435" s="293"/>
      <c r="AS435" s="293"/>
      <c r="AT435" s="293"/>
      <c r="AU435" s="293"/>
      <c r="AV435" s="293"/>
    </row>
    <row r="436">
      <c r="B436" s="293"/>
      <c r="C436" s="293"/>
      <c r="D436" s="293"/>
      <c r="E436" s="293"/>
      <c r="F436" s="293"/>
      <c r="G436" s="293"/>
      <c r="H436" s="293"/>
      <c r="J436" s="293"/>
      <c r="K436" s="293"/>
      <c r="L436" s="293"/>
      <c r="M436" s="293"/>
      <c r="O436" s="293"/>
      <c r="P436" s="293"/>
      <c r="Q436" s="293"/>
      <c r="R436" s="293"/>
      <c r="S436" s="293"/>
      <c r="T436" s="293"/>
      <c r="U436" s="293"/>
      <c r="V436" s="293"/>
      <c r="W436" s="293"/>
      <c r="X436" s="293"/>
      <c r="Y436" s="293"/>
      <c r="Z436" s="293"/>
      <c r="AA436" s="293"/>
      <c r="AB436" s="293"/>
      <c r="AC436" s="293"/>
      <c r="AE436" s="293"/>
      <c r="AF436" s="293"/>
      <c r="AG436" s="293"/>
      <c r="AH436" s="293"/>
      <c r="AI436" s="293"/>
      <c r="AJ436" s="293"/>
      <c r="AK436" s="293"/>
      <c r="AL436" s="293"/>
      <c r="AM436" s="293"/>
      <c r="AN436" s="293"/>
      <c r="AO436" s="293"/>
      <c r="AP436" s="293"/>
      <c r="AQ436" s="293"/>
      <c r="AR436" s="293"/>
      <c r="AS436" s="293"/>
      <c r="AT436" s="293"/>
      <c r="AU436" s="293"/>
      <c r="AV436" s="293"/>
    </row>
    <row r="437">
      <c r="B437" s="293"/>
      <c r="C437" s="293"/>
      <c r="D437" s="293"/>
      <c r="E437" s="293"/>
      <c r="F437" s="293"/>
      <c r="G437" s="293"/>
      <c r="H437" s="293"/>
      <c r="J437" s="293"/>
      <c r="K437" s="293"/>
      <c r="L437" s="293"/>
      <c r="M437" s="293"/>
      <c r="O437" s="293"/>
      <c r="P437" s="293"/>
      <c r="Q437" s="293"/>
      <c r="R437" s="293"/>
      <c r="S437" s="293"/>
      <c r="T437" s="293"/>
      <c r="U437" s="293"/>
      <c r="V437" s="293"/>
      <c r="W437" s="293"/>
      <c r="X437" s="293"/>
      <c r="Y437" s="293"/>
      <c r="Z437" s="293"/>
      <c r="AA437" s="293"/>
      <c r="AB437" s="293"/>
      <c r="AC437" s="293"/>
      <c r="AE437" s="293"/>
      <c r="AF437" s="293"/>
      <c r="AG437" s="293"/>
      <c r="AH437" s="293"/>
      <c r="AI437" s="293"/>
      <c r="AJ437" s="293"/>
      <c r="AK437" s="293"/>
      <c r="AL437" s="293"/>
      <c r="AM437" s="293"/>
      <c r="AN437" s="293"/>
      <c r="AO437" s="293"/>
      <c r="AP437" s="293"/>
      <c r="AQ437" s="293"/>
      <c r="AR437" s="293"/>
      <c r="AS437" s="293"/>
      <c r="AT437" s="293"/>
      <c r="AU437" s="293"/>
      <c r="AV437" s="293"/>
    </row>
    <row r="438">
      <c r="B438" s="293"/>
      <c r="C438" s="293"/>
      <c r="D438" s="293"/>
      <c r="E438" s="293"/>
      <c r="F438" s="293"/>
      <c r="G438" s="293"/>
      <c r="H438" s="293"/>
      <c r="J438" s="293"/>
      <c r="K438" s="293"/>
      <c r="L438" s="293"/>
      <c r="M438" s="293"/>
      <c r="O438" s="293"/>
      <c r="P438" s="293"/>
      <c r="Q438" s="293"/>
      <c r="R438" s="293"/>
      <c r="S438" s="293"/>
      <c r="T438" s="293"/>
      <c r="U438" s="293"/>
      <c r="V438" s="293"/>
      <c r="W438" s="293"/>
      <c r="X438" s="293"/>
      <c r="Y438" s="293"/>
      <c r="Z438" s="293"/>
      <c r="AA438" s="293"/>
      <c r="AB438" s="293"/>
      <c r="AC438" s="293"/>
      <c r="AE438" s="293"/>
      <c r="AF438" s="293"/>
      <c r="AG438" s="293"/>
      <c r="AH438" s="293"/>
      <c r="AI438" s="293"/>
      <c r="AJ438" s="293"/>
      <c r="AK438" s="293"/>
      <c r="AL438" s="293"/>
      <c r="AM438" s="293"/>
      <c r="AN438" s="293"/>
      <c r="AO438" s="293"/>
      <c r="AP438" s="293"/>
      <c r="AQ438" s="293"/>
      <c r="AR438" s="293"/>
      <c r="AS438" s="293"/>
      <c r="AT438" s="293"/>
      <c r="AU438" s="293"/>
      <c r="AV438" s="293"/>
    </row>
    <row r="439">
      <c r="B439" s="293"/>
      <c r="C439" s="293"/>
      <c r="D439" s="293"/>
      <c r="E439" s="293"/>
      <c r="F439" s="293"/>
      <c r="G439" s="293"/>
      <c r="H439" s="293"/>
      <c r="J439" s="293"/>
      <c r="K439" s="293"/>
      <c r="L439" s="293"/>
      <c r="M439" s="293"/>
      <c r="O439" s="293"/>
      <c r="P439" s="293"/>
      <c r="Q439" s="293"/>
      <c r="R439" s="293"/>
      <c r="S439" s="293"/>
      <c r="T439" s="293"/>
      <c r="U439" s="293"/>
      <c r="V439" s="293"/>
      <c r="W439" s="293"/>
      <c r="X439" s="293"/>
      <c r="Y439" s="293"/>
      <c r="Z439" s="293"/>
      <c r="AA439" s="293"/>
      <c r="AB439" s="293"/>
      <c r="AC439" s="293"/>
      <c r="AE439" s="293"/>
      <c r="AF439" s="293"/>
      <c r="AG439" s="293"/>
      <c r="AH439" s="293"/>
      <c r="AI439" s="293"/>
      <c r="AJ439" s="293"/>
      <c r="AK439" s="293"/>
      <c r="AL439" s="293"/>
      <c r="AM439" s="293"/>
      <c r="AN439" s="293"/>
      <c r="AO439" s="293"/>
      <c r="AP439" s="293"/>
      <c r="AQ439" s="293"/>
      <c r="AR439" s="293"/>
      <c r="AS439" s="293"/>
      <c r="AT439" s="293"/>
      <c r="AU439" s="293"/>
      <c r="AV439" s="293"/>
    </row>
    <row r="440">
      <c r="B440" s="293"/>
      <c r="C440" s="293"/>
      <c r="D440" s="293"/>
      <c r="E440" s="293"/>
      <c r="F440" s="293"/>
      <c r="G440" s="293"/>
      <c r="H440" s="293"/>
      <c r="J440" s="293"/>
      <c r="K440" s="293"/>
      <c r="L440" s="293"/>
      <c r="M440" s="293"/>
      <c r="O440" s="293"/>
      <c r="P440" s="293"/>
      <c r="Q440" s="293"/>
      <c r="R440" s="293"/>
      <c r="S440" s="293"/>
      <c r="T440" s="293"/>
      <c r="U440" s="293"/>
      <c r="V440" s="293"/>
      <c r="W440" s="293"/>
      <c r="X440" s="293"/>
      <c r="Y440" s="293"/>
      <c r="Z440" s="293"/>
      <c r="AA440" s="293"/>
      <c r="AB440" s="293"/>
      <c r="AC440" s="293"/>
      <c r="AE440" s="293"/>
      <c r="AF440" s="293"/>
      <c r="AG440" s="293"/>
      <c r="AH440" s="293"/>
      <c r="AI440" s="293"/>
      <c r="AJ440" s="293"/>
      <c r="AK440" s="293"/>
      <c r="AL440" s="293"/>
      <c r="AM440" s="293"/>
      <c r="AN440" s="293"/>
      <c r="AO440" s="293"/>
      <c r="AP440" s="293"/>
      <c r="AQ440" s="293"/>
      <c r="AR440" s="293"/>
      <c r="AS440" s="293"/>
      <c r="AT440" s="293"/>
      <c r="AU440" s="293"/>
      <c r="AV440" s="293"/>
    </row>
    <row r="441">
      <c r="B441" s="293"/>
      <c r="C441" s="293"/>
      <c r="D441" s="293"/>
      <c r="E441" s="293"/>
      <c r="F441" s="293"/>
      <c r="G441" s="293"/>
      <c r="H441" s="293"/>
      <c r="J441" s="293"/>
      <c r="K441" s="293"/>
      <c r="L441" s="293"/>
      <c r="M441" s="293"/>
      <c r="O441" s="293"/>
      <c r="P441" s="293"/>
      <c r="Q441" s="293"/>
      <c r="R441" s="293"/>
      <c r="S441" s="293"/>
      <c r="T441" s="293"/>
      <c r="U441" s="293"/>
      <c r="V441" s="293"/>
      <c r="W441" s="293"/>
      <c r="X441" s="293"/>
      <c r="Y441" s="293"/>
      <c r="Z441" s="293"/>
      <c r="AA441" s="293"/>
      <c r="AB441" s="293"/>
      <c r="AC441" s="293"/>
      <c r="AE441" s="293"/>
      <c r="AF441" s="293"/>
      <c r="AG441" s="293"/>
      <c r="AH441" s="293"/>
      <c r="AI441" s="293"/>
      <c r="AJ441" s="293"/>
      <c r="AK441" s="293"/>
      <c r="AL441" s="293"/>
      <c r="AM441" s="293"/>
      <c r="AN441" s="293"/>
      <c r="AO441" s="293"/>
      <c r="AP441" s="293"/>
      <c r="AQ441" s="293"/>
      <c r="AR441" s="293"/>
      <c r="AS441" s="293"/>
      <c r="AT441" s="293"/>
      <c r="AU441" s="293"/>
      <c r="AV441" s="293"/>
    </row>
    <row r="442">
      <c r="B442" s="293"/>
      <c r="C442" s="293"/>
      <c r="D442" s="293"/>
      <c r="E442" s="293"/>
      <c r="F442" s="293"/>
      <c r="G442" s="293"/>
      <c r="H442" s="293"/>
      <c r="J442" s="293"/>
      <c r="K442" s="293"/>
      <c r="L442" s="293"/>
      <c r="M442" s="293"/>
      <c r="O442" s="293"/>
      <c r="P442" s="293"/>
      <c r="Q442" s="293"/>
      <c r="R442" s="293"/>
      <c r="S442" s="293"/>
      <c r="T442" s="293"/>
      <c r="U442" s="293"/>
      <c r="V442" s="293"/>
      <c r="W442" s="293"/>
      <c r="X442" s="293"/>
      <c r="Y442" s="293"/>
      <c r="Z442" s="293"/>
      <c r="AA442" s="293"/>
      <c r="AB442" s="293"/>
      <c r="AC442" s="293"/>
      <c r="AE442" s="293"/>
      <c r="AF442" s="293"/>
      <c r="AG442" s="293"/>
      <c r="AH442" s="293"/>
      <c r="AI442" s="293"/>
      <c r="AJ442" s="293"/>
      <c r="AK442" s="293"/>
      <c r="AL442" s="293"/>
      <c r="AM442" s="293"/>
      <c r="AN442" s="293"/>
      <c r="AO442" s="293"/>
      <c r="AP442" s="293"/>
      <c r="AQ442" s="293"/>
      <c r="AR442" s="293"/>
      <c r="AS442" s="293"/>
      <c r="AT442" s="293"/>
      <c r="AU442" s="293"/>
      <c r="AV442" s="293"/>
    </row>
    <row r="443">
      <c r="B443" s="293"/>
      <c r="C443" s="293"/>
      <c r="D443" s="293"/>
      <c r="E443" s="293"/>
      <c r="F443" s="293"/>
      <c r="G443" s="293"/>
      <c r="H443" s="293"/>
      <c r="J443" s="293"/>
      <c r="K443" s="293"/>
      <c r="L443" s="293"/>
      <c r="M443" s="293"/>
      <c r="O443" s="293"/>
      <c r="P443" s="293"/>
      <c r="Q443" s="293"/>
      <c r="R443" s="293"/>
      <c r="S443" s="293"/>
      <c r="T443" s="293"/>
      <c r="U443" s="293"/>
      <c r="V443" s="293"/>
      <c r="W443" s="293"/>
      <c r="X443" s="293"/>
      <c r="Y443" s="293"/>
      <c r="Z443" s="293"/>
      <c r="AA443" s="293"/>
      <c r="AB443" s="293"/>
      <c r="AC443" s="293"/>
      <c r="AE443" s="293"/>
      <c r="AF443" s="293"/>
      <c r="AG443" s="293"/>
      <c r="AH443" s="293"/>
      <c r="AI443" s="293"/>
      <c r="AJ443" s="293"/>
      <c r="AK443" s="293"/>
      <c r="AL443" s="293"/>
      <c r="AM443" s="293"/>
      <c r="AN443" s="293"/>
      <c r="AO443" s="293"/>
      <c r="AP443" s="293"/>
      <c r="AQ443" s="293"/>
      <c r="AR443" s="293"/>
      <c r="AS443" s="293"/>
      <c r="AT443" s="293"/>
      <c r="AU443" s="293"/>
      <c r="AV443" s="293"/>
    </row>
    <row r="444">
      <c r="B444" s="293"/>
      <c r="C444" s="293"/>
      <c r="D444" s="293"/>
      <c r="E444" s="293"/>
      <c r="F444" s="293"/>
      <c r="G444" s="293"/>
      <c r="H444" s="293"/>
      <c r="J444" s="293"/>
      <c r="K444" s="293"/>
      <c r="L444" s="293"/>
      <c r="M444" s="293"/>
      <c r="O444" s="293"/>
      <c r="P444" s="293"/>
      <c r="Q444" s="293"/>
      <c r="R444" s="293"/>
      <c r="S444" s="293"/>
      <c r="T444" s="293"/>
      <c r="U444" s="293"/>
      <c r="V444" s="293"/>
      <c r="W444" s="293"/>
      <c r="X444" s="293"/>
      <c r="Y444" s="293"/>
      <c r="Z444" s="293"/>
      <c r="AA444" s="293"/>
      <c r="AB444" s="293"/>
      <c r="AC444" s="293"/>
      <c r="AE444" s="293"/>
      <c r="AF444" s="293"/>
      <c r="AG444" s="293"/>
      <c r="AH444" s="293"/>
      <c r="AI444" s="293"/>
      <c r="AJ444" s="293"/>
      <c r="AK444" s="293"/>
      <c r="AL444" s="293"/>
      <c r="AM444" s="293"/>
      <c r="AN444" s="293"/>
      <c r="AO444" s="293"/>
      <c r="AP444" s="293"/>
      <c r="AQ444" s="293"/>
      <c r="AR444" s="293"/>
      <c r="AS444" s="293"/>
      <c r="AT444" s="293"/>
      <c r="AU444" s="293"/>
      <c r="AV444" s="293"/>
    </row>
    <row r="445">
      <c r="B445" s="293"/>
      <c r="C445" s="293"/>
      <c r="D445" s="293"/>
      <c r="E445" s="293"/>
      <c r="F445" s="293"/>
      <c r="G445" s="293"/>
      <c r="H445" s="293"/>
      <c r="J445" s="293"/>
      <c r="K445" s="293"/>
      <c r="L445" s="293"/>
      <c r="M445" s="293"/>
      <c r="O445" s="293"/>
      <c r="P445" s="293"/>
      <c r="Q445" s="293"/>
      <c r="R445" s="293"/>
      <c r="S445" s="293"/>
      <c r="T445" s="293"/>
      <c r="U445" s="293"/>
      <c r="V445" s="293"/>
      <c r="W445" s="293"/>
      <c r="X445" s="293"/>
      <c r="Y445" s="293"/>
      <c r="Z445" s="293"/>
      <c r="AA445" s="293"/>
      <c r="AB445" s="293"/>
      <c r="AC445" s="293"/>
      <c r="AE445" s="293"/>
      <c r="AF445" s="293"/>
      <c r="AG445" s="293"/>
      <c r="AH445" s="293"/>
      <c r="AI445" s="293"/>
      <c r="AJ445" s="293"/>
      <c r="AK445" s="293"/>
      <c r="AL445" s="293"/>
      <c r="AM445" s="293"/>
      <c r="AN445" s="293"/>
      <c r="AO445" s="293"/>
      <c r="AP445" s="293"/>
      <c r="AQ445" s="293"/>
      <c r="AR445" s="293"/>
      <c r="AS445" s="293"/>
      <c r="AT445" s="293"/>
      <c r="AU445" s="293"/>
      <c r="AV445" s="293"/>
    </row>
    <row r="446">
      <c r="B446" s="293"/>
      <c r="C446" s="293"/>
      <c r="D446" s="293"/>
      <c r="E446" s="293"/>
      <c r="F446" s="293"/>
      <c r="G446" s="293"/>
      <c r="H446" s="293"/>
      <c r="J446" s="293"/>
      <c r="K446" s="293"/>
      <c r="L446" s="293"/>
      <c r="M446" s="293"/>
      <c r="O446" s="293"/>
      <c r="P446" s="293"/>
      <c r="Q446" s="293"/>
      <c r="R446" s="293"/>
      <c r="S446" s="293"/>
      <c r="T446" s="293"/>
      <c r="U446" s="293"/>
      <c r="V446" s="293"/>
      <c r="W446" s="293"/>
      <c r="X446" s="293"/>
      <c r="Y446" s="293"/>
      <c r="Z446" s="293"/>
      <c r="AA446" s="293"/>
      <c r="AB446" s="293"/>
      <c r="AC446" s="293"/>
      <c r="AE446" s="293"/>
      <c r="AF446" s="293"/>
      <c r="AG446" s="293"/>
      <c r="AH446" s="293"/>
      <c r="AI446" s="293"/>
      <c r="AJ446" s="293"/>
      <c r="AK446" s="293"/>
      <c r="AL446" s="293"/>
      <c r="AM446" s="293"/>
      <c r="AN446" s="293"/>
      <c r="AO446" s="293"/>
      <c r="AP446" s="293"/>
      <c r="AQ446" s="293"/>
      <c r="AR446" s="293"/>
      <c r="AS446" s="293"/>
      <c r="AT446" s="293"/>
      <c r="AU446" s="293"/>
      <c r="AV446" s="293"/>
    </row>
    <row r="447">
      <c r="B447" s="293"/>
      <c r="C447" s="293"/>
      <c r="D447" s="293"/>
      <c r="E447" s="293"/>
      <c r="F447" s="293"/>
      <c r="G447" s="293"/>
      <c r="H447" s="293"/>
      <c r="J447" s="293"/>
      <c r="K447" s="293"/>
      <c r="L447" s="293"/>
      <c r="M447" s="293"/>
      <c r="O447" s="293"/>
      <c r="P447" s="293"/>
      <c r="Q447" s="293"/>
      <c r="R447" s="293"/>
      <c r="S447" s="293"/>
      <c r="T447" s="293"/>
      <c r="U447" s="293"/>
      <c r="V447" s="293"/>
      <c r="W447" s="293"/>
      <c r="X447" s="293"/>
      <c r="Y447" s="293"/>
      <c r="Z447" s="293"/>
      <c r="AA447" s="293"/>
      <c r="AB447" s="293"/>
      <c r="AC447" s="293"/>
      <c r="AE447" s="293"/>
      <c r="AF447" s="293"/>
      <c r="AG447" s="293"/>
      <c r="AH447" s="293"/>
      <c r="AI447" s="293"/>
      <c r="AJ447" s="293"/>
      <c r="AK447" s="293"/>
      <c r="AL447" s="293"/>
      <c r="AM447" s="293"/>
      <c r="AN447" s="293"/>
      <c r="AO447" s="293"/>
      <c r="AP447" s="293"/>
      <c r="AQ447" s="293"/>
      <c r="AR447" s="293"/>
      <c r="AS447" s="293"/>
      <c r="AT447" s="293"/>
      <c r="AU447" s="293"/>
      <c r="AV447" s="293"/>
    </row>
    <row r="448">
      <c r="B448" s="293"/>
      <c r="C448" s="293"/>
      <c r="D448" s="293"/>
      <c r="E448" s="293"/>
      <c r="F448" s="293"/>
      <c r="G448" s="293"/>
      <c r="H448" s="293"/>
      <c r="J448" s="293"/>
      <c r="K448" s="293"/>
      <c r="L448" s="293"/>
      <c r="M448" s="293"/>
      <c r="O448" s="293"/>
      <c r="P448" s="293"/>
      <c r="Q448" s="293"/>
      <c r="R448" s="293"/>
      <c r="S448" s="293"/>
      <c r="T448" s="293"/>
      <c r="U448" s="293"/>
      <c r="V448" s="293"/>
      <c r="W448" s="293"/>
      <c r="X448" s="293"/>
      <c r="Y448" s="293"/>
      <c r="Z448" s="293"/>
      <c r="AA448" s="293"/>
      <c r="AB448" s="293"/>
      <c r="AC448" s="293"/>
      <c r="AE448" s="293"/>
      <c r="AF448" s="293"/>
      <c r="AG448" s="293"/>
      <c r="AH448" s="293"/>
      <c r="AI448" s="293"/>
      <c r="AJ448" s="293"/>
      <c r="AK448" s="293"/>
      <c r="AL448" s="293"/>
      <c r="AM448" s="293"/>
      <c r="AN448" s="293"/>
      <c r="AO448" s="293"/>
      <c r="AP448" s="293"/>
      <c r="AQ448" s="293"/>
      <c r="AR448" s="293"/>
      <c r="AS448" s="293"/>
      <c r="AT448" s="293"/>
      <c r="AU448" s="293"/>
      <c r="AV448" s="293"/>
    </row>
    <row r="449">
      <c r="B449" s="293"/>
      <c r="C449" s="293"/>
      <c r="D449" s="293"/>
      <c r="E449" s="293"/>
      <c r="F449" s="293"/>
      <c r="G449" s="293"/>
      <c r="H449" s="293"/>
      <c r="J449" s="293"/>
      <c r="K449" s="293"/>
      <c r="L449" s="293"/>
      <c r="M449" s="293"/>
      <c r="O449" s="293"/>
      <c r="P449" s="293"/>
      <c r="Q449" s="293"/>
      <c r="R449" s="293"/>
      <c r="S449" s="293"/>
      <c r="T449" s="293"/>
      <c r="U449" s="293"/>
      <c r="V449" s="293"/>
      <c r="W449" s="293"/>
      <c r="X449" s="293"/>
      <c r="Y449" s="293"/>
      <c r="Z449" s="293"/>
      <c r="AA449" s="293"/>
      <c r="AB449" s="293"/>
      <c r="AC449" s="293"/>
      <c r="AE449" s="293"/>
      <c r="AF449" s="293"/>
      <c r="AG449" s="293"/>
      <c r="AH449" s="293"/>
      <c r="AI449" s="293"/>
      <c r="AJ449" s="293"/>
      <c r="AK449" s="293"/>
      <c r="AL449" s="293"/>
      <c r="AM449" s="293"/>
      <c r="AN449" s="293"/>
      <c r="AO449" s="293"/>
      <c r="AP449" s="293"/>
      <c r="AQ449" s="293"/>
      <c r="AR449" s="293"/>
      <c r="AS449" s="293"/>
      <c r="AT449" s="293"/>
      <c r="AU449" s="293"/>
      <c r="AV449" s="293"/>
    </row>
    <row r="450">
      <c r="B450" s="293"/>
      <c r="C450" s="293"/>
      <c r="D450" s="293"/>
      <c r="E450" s="293"/>
      <c r="F450" s="293"/>
      <c r="G450" s="293"/>
      <c r="H450" s="293"/>
      <c r="J450" s="293"/>
      <c r="K450" s="293"/>
      <c r="L450" s="293"/>
      <c r="M450" s="293"/>
      <c r="O450" s="293"/>
      <c r="P450" s="293"/>
      <c r="Q450" s="293"/>
      <c r="R450" s="293"/>
      <c r="S450" s="293"/>
      <c r="T450" s="293"/>
      <c r="U450" s="293"/>
      <c r="V450" s="293"/>
      <c r="W450" s="293"/>
      <c r="X450" s="293"/>
      <c r="Y450" s="293"/>
      <c r="Z450" s="293"/>
      <c r="AA450" s="293"/>
      <c r="AB450" s="293"/>
      <c r="AC450" s="293"/>
      <c r="AE450" s="293"/>
      <c r="AF450" s="293"/>
      <c r="AG450" s="293"/>
      <c r="AH450" s="293"/>
      <c r="AI450" s="293"/>
      <c r="AJ450" s="293"/>
      <c r="AK450" s="293"/>
      <c r="AL450" s="293"/>
      <c r="AM450" s="293"/>
      <c r="AN450" s="293"/>
      <c r="AO450" s="293"/>
      <c r="AP450" s="293"/>
      <c r="AQ450" s="293"/>
      <c r="AR450" s="293"/>
      <c r="AS450" s="293"/>
      <c r="AT450" s="293"/>
      <c r="AU450" s="293"/>
      <c r="AV450" s="293"/>
    </row>
    <row r="451">
      <c r="B451" s="293"/>
      <c r="C451" s="293"/>
      <c r="D451" s="293"/>
      <c r="E451" s="293"/>
      <c r="F451" s="293"/>
      <c r="G451" s="293"/>
      <c r="H451" s="293"/>
      <c r="J451" s="293"/>
      <c r="K451" s="293"/>
      <c r="L451" s="293"/>
      <c r="M451" s="293"/>
      <c r="O451" s="293"/>
      <c r="P451" s="293"/>
      <c r="Q451" s="293"/>
      <c r="R451" s="293"/>
      <c r="S451" s="293"/>
      <c r="T451" s="293"/>
      <c r="U451" s="293"/>
      <c r="V451" s="293"/>
      <c r="W451" s="293"/>
      <c r="X451" s="293"/>
      <c r="Y451" s="293"/>
      <c r="Z451" s="293"/>
      <c r="AA451" s="293"/>
      <c r="AB451" s="293"/>
      <c r="AC451" s="293"/>
      <c r="AE451" s="293"/>
      <c r="AF451" s="293"/>
      <c r="AG451" s="293"/>
      <c r="AH451" s="293"/>
      <c r="AI451" s="293"/>
      <c r="AJ451" s="293"/>
      <c r="AK451" s="293"/>
      <c r="AL451" s="293"/>
      <c r="AM451" s="293"/>
      <c r="AN451" s="293"/>
      <c r="AO451" s="293"/>
      <c r="AP451" s="293"/>
      <c r="AQ451" s="293"/>
      <c r="AR451" s="293"/>
      <c r="AS451" s="293"/>
      <c r="AT451" s="293"/>
      <c r="AU451" s="293"/>
      <c r="AV451" s="293"/>
    </row>
    <row r="452">
      <c r="B452" s="293"/>
      <c r="C452" s="293"/>
      <c r="D452" s="293"/>
      <c r="E452" s="293"/>
      <c r="F452" s="293"/>
      <c r="G452" s="293"/>
      <c r="H452" s="293"/>
      <c r="J452" s="293"/>
      <c r="K452" s="293"/>
      <c r="L452" s="293"/>
      <c r="M452" s="293"/>
      <c r="O452" s="293"/>
      <c r="P452" s="293"/>
      <c r="Q452" s="293"/>
      <c r="R452" s="293"/>
      <c r="S452" s="293"/>
      <c r="T452" s="293"/>
      <c r="U452" s="293"/>
      <c r="V452" s="293"/>
      <c r="W452" s="293"/>
      <c r="X452" s="293"/>
      <c r="Y452" s="293"/>
      <c r="Z452" s="293"/>
      <c r="AA452" s="293"/>
      <c r="AB452" s="293"/>
      <c r="AC452" s="293"/>
      <c r="AE452" s="293"/>
      <c r="AF452" s="293"/>
      <c r="AG452" s="293"/>
      <c r="AH452" s="293"/>
      <c r="AI452" s="293"/>
      <c r="AJ452" s="293"/>
      <c r="AK452" s="293"/>
      <c r="AL452" s="293"/>
      <c r="AM452" s="293"/>
      <c r="AN452" s="293"/>
      <c r="AO452" s="293"/>
      <c r="AP452" s="293"/>
      <c r="AQ452" s="293"/>
      <c r="AR452" s="293"/>
      <c r="AS452" s="293"/>
      <c r="AT452" s="293"/>
      <c r="AU452" s="293"/>
      <c r="AV452" s="293"/>
    </row>
    <row r="453">
      <c r="B453" s="293"/>
      <c r="C453" s="293"/>
      <c r="D453" s="293"/>
      <c r="E453" s="293"/>
      <c r="F453" s="293"/>
      <c r="G453" s="293"/>
      <c r="H453" s="293"/>
      <c r="J453" s="293"/>
      <c r="K453" s="293"/>
      <c r="L453" s="293"/>
      <c r="M453" s="293"/>
      <c r="O453" s="293"/>
      <c r="P453" s="293"/>
      <c r="Q453" s="293"/>
      <c r="R453" s="293"/>
      <c r="S453" s="293"/>
      <c r="T453" s="293"/>
      <c r="U453" s="293"/>
      <c r="V453" s="293"/>
      <c r="W453" s="293"/>
      <c r="X453" s="293"/>
      <c r="Y453" s="293"/>
      <c r="Z453" s="293"/>
      <c r="AA453" s="293"/>
      <c r="AB453" s="293"/>
      <c r="AC453" s="293"/>
      <c r="AE453" s="293"/>
      <c r="AF453" s="293"/>
      <c r="AG453" s="293"/>
      <c r="AH453" s="293"/>
      <c r="AI453" s="293"/>
      <c r="AJ453" s="293"/>
      <c r="AK453" s="293"/>
      <c r="AL453" s="293"/>
      <c r="AM453" s="293"/>
      <c r="AN453" s="293"/>
      <c r="AO453" s="293"/>
      <c r="AP453" s="293"/>
      <c r="AQ453" s="293"/>
      <c r="AR453" s="293"/>
      <c r="AS453" s="293"/>
      <c r="AT453" s="293"/>
      <c r="AU453" s="293"/>
      <c r="AV453" s="293"/>
    </row>
    <row r="454">
      <c r="B454" s="293"/>
      <c r="C454" s="293"/>
      <c r="D454" s="293"/>
      <c r="E454" s="293"/>
      <c r="F454" s="293"/>
      <c r="G454" s="293"/>
      <c r="H454" s="293"/>
      <c r="J454" s="293"/>
      <c r="K454" s="293"/>
      <c r="L454" s="293"/>
      <c r="M454" s="293"/>
      <c r="O454" s="293"/>
      <c r="P454" s="293"/>
      <c r="Q454" s="293"/>
      <c r="R454" s="293"/>
      <c r="S454" s="293"/>
      <c r="T454" s="293"/>
      <c r="U454" s="293"/>
      <c r="V454" s="293"/>
      <c r="W454" s="293"/>
      <c r="X454" s="293"/>
      <c r="Y454" s="293"/>
      <c r="Z454" s="293"/>
      <c r="AA454" s="293"/>
      <c r="AB454" s="293"/>
      <c r="AC454" s="293"/>
      <c r="AE454" s="293"/>
      <c r="AF454" s="293"/>
      <c r="AG454" s="293"/>
      <c r="AH454" s="293"/>
      <c r="AI454" s="293"/>
      <c r="AJ454" s="293"/>
      <c r="AK454" s="293"/>
      <c r="AL454" s="293"/>
      <c r="AM454" s="293"/>
      <c r="AN454" s="293"/>
      <c r="AO454" s="293"/>
      <c r="AP454" s="293"/>
      <c r="AQ454" s="293"/>
      <c r="AR454" s="293"/>
      <c r="AS454" s="293"/>
      <c r="AT454" s="293"/>
      <c r="AU454" s="293"/>
      <c r="AV454" s="293"/>
    </row>
    <row r="455">
      <c r="B455" s="293"/>
      <c r="C455" s="293"/>
      <c r="D455" s="293"/>
      <c r="E455" s="293"/>
      <c r="F455" s="293"/>
      <c r="G455" s="293"/>
      <c r="H455" s="293"/>
      <c r="J455" s="293"/>
      <c r="K455" s="293"/>
      <c r="L455" s="293"/>
      <c r="M455" s="293"/>
      <c r="O455" s="293"/>
      <c r="P455" s="293"/>
      <c r="Q455" s="293"/>
      <c r="R455" s="293"/>
      <c r="S455" s="293"/>
      <c r="T455" s="293"/>
      <c r="U455" s="293"/>
      <c r="V455" s="293"/>
      <c r="W455" s="293"/>
      <c r="X455" s="293"/>
      <c r="Y455" s="293"/>
      <c r="Z455" s="293"/>
      <c r="AA455" s="293"/>
      <c r="AB455" s="293"/>
      <c r="AC455" s="293"/>
      <c r="AE455" s="293"/>
      <c r="AF455" s="293"/>
      <c r="AG455" s="293"/>
      <c r="AH455" s="293"/>
      <c r="AI455" s="293"/>
      <c r="AJ455" s="293"/>
      <c r="AK455" s="293"/>
      <c r="AL455" s="293"/>
      <c r="AM455" s="293"/>
      <c r="AN455" s="293"/>
      <c r="AO455" s="293"/>
      <c r="AP455" s="293"/>
      <c r="AQ455" s="293"/>
      <c r="AR455" s="293"/>
      <c r="AS455" s="293"/>
      <c r="AT455" s="293"/>
      <c r="AU455" s="293"/>
      <c r="AV455" s="293"/>
    </row>
    <row r="456">
      <c r="B456" s="293"/>
      <c r="C456" s="293"/>
      <c r="D456" s="293"/>
      <c r="E456" s="293"/>
      <c r="F456" s="293"/>
      <c r="G456" s="293"/>
      <c r="H456" s="293"/>
      <c r="J456" s="293"/>
      <c r="K456" s="293"/>
      <c r="L456" s="293"/>
      <c r="M456" s="293"/>
      <c r="O456" s="293"/>
      <c r="P456" s="293"/>
      <c r="Q456" s="293"/>
      <c r="R456" s="293"/>
      <c r="S456" s="293"/>
      <c r="T456" s="293"/>
      <c r="U456" s="293"/>
      <c r="V456" s="293"/>
      <c r="W456" s="293"/>
      <c r="X456" s="293"/>
      <c r="Y456" s="293"/>
      <c r="Z456" s="293"/>
      <c r="AA456" s="293"/>
      <c r="AB456" s="293"/>
      <c r="AC456" s="293"/>
      <c r="AE456" s="293"/>
      <c r="AF456" s="293"/>
      <c r="AG456" s="293"/>
      <c r="AH456" s="293"/>
      <c r="AI456" s="293"/>
      <c r="AJ456" s="293"/>
      <c r="AK456" s="293"/>
      <c r="AL456" s="293"/>
      <c r="AM456" s="293"/>
      <c r="AN456" s="293"/>
      <c r="AO456" s="293"/>
      <c r="AP456" s="293"/>
      <c r="AQ456" s="293"/>
      <c r="AR456" s="293"/>
      <c r="AS456" s="293"/>
      <c r="AT456" s="293"/>
      <c r="AU456" s="293"/>
      <c r="AV456" s="293"/>
    </row>
    <row r="457">
      <c r="B457" s="293"/>
      <c r="C457" s="293"/>
      <c r="D457" s="293"/>
      <c r="E457" s="293"/>
      <c r="F457" s="293"/>
      <c r="G457" s="293"/>
      <c r="H457" s="293"/>
      <c r="J457" s="293"/>
      <c r="K457" s="293"/>
      <c r="L457" s="293"/>
      <c r="M457" s="293"/>
      <c r="O457" s="293"/>
      <c r="P457" s="293"/>
      <c r="Q457" s="293"/>
      <c r="R457" s="293"/>
      <c r="S457" s="293"/>
      <c r="T457" s="293"/>
      <c r="U457" s="293"/>
      <c r="V457" s="293"/>
      <c r="W457" s="293"/>
      <c r="X457" s="293"/>
      <c r="Y457" s="293"/>
      <c r="Z457" s="293"/>
      <c r="AA457" s="293"/>
      <c r="AB457" s="293"/>
      <c r="AC457" s="293"/>
      <c r="AE457" s="293"/>
      <c r="AF457" s="293"/>
      <c r="AG457" s="293"/>
      <c r="AH457" s="293"/>
      <c r="AI457" s="293"/>
      <c r="AJ457" s="293"/>
      <c r="AK457" s="293"/>
      <c r="AL457" s="293"/>
      <c r="AM457" s="293"/>
      <c r="AN457" s="293"/>
      <c r="AO457" s="293"/>
      <c r="AP457" s="293"/>
      <c r="AQ457" s="293"/>
      <c r="AR457" s="293"/>
      <c r="AS457" s="293"/>
      <c r="AT457" s="293"/>
      <c r="AU457" s="293"/>
      <c r="AV457" s="293"/>
    </row>
    <row r="458">
      <c r="B458" s="293"/>
      <c r="C458" s="293"/>
      <c r="D458" s="293"/>
      <c r="E458" s="293"/>
      <c r="F458" s="293"/>
      <c r="G458" s="293"/>
      <c r="H458" s="293"/>
      <c r="J458" s="293"/>
      <c r="K458" s="293"/>
      <c r="L458" s="293"/>
      <c r="M458" s="293"/>
      <c r="O458" s="293"/>
      <c r="P458" s="293"/>
      <c r="Q458" s="293"/>
      <c r="R458" s="293"/>
      <c r="S458" s="293"/>
      <c r="T458" s="293"/>
      <c r="U458" s="293"/>
      <c r="V458" s="293"/>
      <c r="W458" s="293"/>
      <c r="X458" s="293"/>
      <c r="Y458" s="293"/>
      <c r="Z458" s="293"/>
      <c r="AA458" s="293"/>
      <c r="AB458" s="293"/>
      <c r="AC458" s="293"/>
      <c r="AE458" s="293"/>
      <c r="AF458" s="293"/>
      <c r="AG458" s="293"/>
      <c r="AH458" s="293"/>
      <c r="AI458" s="293"/>
      <c r="AJ458" s="293"/>
      <c r="AK458" s="293"/>
      <c r="AL458" s="293"/>
      <c r="AM458" s="293"/>
      <c r="AN458" s="293"/>
      <c r="AO458" s="293"/>
      <c r="AP458" s="293"/>
      <c r="AQ458" s="293"/>
      <c r="AR458" s="293"/>
      <c r="AS458" s="293"/>
      <c r="AT458" s="293"/>
      <c r="AU458" s="293"/>
      <c r="AV458" s="293"/>
    </row>
    <row r="459">
      <c r="B459" s="293"/>
      <c r="C459" s="293"/>
      <c r="D459" s="293"/>
      <c r="E459" s="293"/>
      <c r="F459" s="293"/>
      <c r="G459" s="293"/>
      <c r="H459" s="293"/>
      <c r="J459" s="293"/>
      <c r="K459" s="293"/>
      <c r="L459" s="293"/>
      <c r="M459" s="293"/>
      <c r="O459" s="293"/>
      <c r="P459" s="293"/>
      <c r="Q459" s="293"/>
      <c r="R459" s="293"/>
      <c r="S459" s="293"/>
      <c r="T459" s="293"/>
      <c r="U459" s="293"/>
      <c r="V459" s="293"/>
      <c r="W459" s="293"/>
      <c r="X459" s="293"/>
      <c r="Y459" s="293"/>
      <c r="Z459" s="293"/>
      <c r="AA459" s="293"/>
      <c r="AB459" s="293"/>
      <c r="AC459" s="293"/>
      <c r="AE459" s="293"/>
      <c r="AF459" s="293"/>
      <c r="AG459" s="293"/>
      <c r="AH459" s="293"/>
      <c r="AI459" s="293"/>
      <c r="AJ459" s="293"/>
      <c r="AK459" s="293"/>
      <c r="AL459" s="293"/>
      <c r="AM459" s="293"/>
      <c r="AN459" s="293"/>
      <c r="AO459" s="293"/>
      <c r="AP459" s="293"/>
      <c r="AQ459" s="293"/>
      <c r="AR459" s="293"/>
      <c r="AS459" s="293"/>
      <c r="AT459" s="293"/>
      <c r="AU459" s="293"/>
      <c r="AV459" s="293"/>
    </row>
    <row r="460">
      <c r="B460" s="293"/>
      <c r="C460" s="293"/>
      <c r="D460" s="293"/>
      <c r="E460" s="293"/>
      <c r="F460" s="293"/>
      <c r="G460" s="293"/>
      <c r="H460" s="293"/>
      <c r="J460" s="293"/>
      <c r="K460" s="293"/>
      <c r="L460" s="293"/>
      <c r="M460" s="293"/>
      <c r="O460" s="293"/>
      <c r="P460" s="293"/>
      <c r="Q460" s="293"/>
      <c r="R460" s="293"/>
      <c r="S460" s="293"/>
      <c r="T460" s="293"/>
      <c r="U460" s="293"/>
      <c r="V460" s="293"/>
      <c r="W460" s="293"/>
      <c r="X460" s="293"/>
      <c r="Y460" s="293"/>
      <c r="Z460" s="293"/>
      <c r="AA460" s="293"/>
      <c r="AB460" s="293"/>
      <c r="AC460" s="293"/>
      <c r="AE460" s="293"/>
      <c r="AF460" s="293"/>
      <c r="AG460" s="293"/>
      <c r="AH460" s="293"/>
      <c r="AI460" s="293"/>
      <c r="AJ460" s="293"/>
      <c r="AK460" s="293"/>
      <c r="AL460" s="293"/>
      <c r="AM460" s="293"/>
      <c r="AN460" s="293"/>
      <c r="AO460" s="293"/>
      <c r="AP460" s="293"/>
      <c r="AQ460" s="293"/>
      <c r="AR460" s="293"/>
      <c r="AS460" s="293"/>
      <c r="AT460" s="293"/>
      <c r="AU460" s="293"/>
      <c r="AV460" s="293"/>
    </row>
    <row r="461">
      <c r="B461" s="293"/>
      <c r="C461" s="293"/>
      <c r="D461" s="293"/>
      <c r="E461" s="293"/>
      <c r="F461" s="293"/>
      <c r="G461" s="293"/>
      <c r="H461" s="293"/>
      <c r="J461" s="293"/>
      <c r="K461" s="293"/>
      <c r="L461" s="293"/>
      <c r="M461" s="293"/>
      <c r="O461" s="293"/>
      <c r="P461" s="293"/>
      <c r="Q461" s="293"/>
      <c r="R461" s="293"/>
      <c r="S461" s="293"/>
      <c r="T461" s="293"/>
      <c r="U461" s="293"/>
      <c r="V461" s="293"/>
      <c r="W461" s="293"/>
      <c r="X461" s="293"/>
      <c r="Y461" s="293"/>
      <c r="Z461" s="293"/>
      <c r="AA461" s="293"/>
      <c r="AB461" s="293"/>
      <c r="AC461" s="293"/>
      <c r="AE461" s="293"/>
      <c r="AF461" s="293"/>
      <c r="AG461" s="293"/>
      <c r="AH461" s="293"/>
      <c r="AI461" s="293"/>
      <c r="AJ461" s="293"/>
      <c r="AK461" s="293"/>
      <c r="AL461" s="293"/>
      <c r="AM461" s="293"/>
      <c r="AN461" s="293"/>
      <c r="AO461" s="293"/>
      <c r="AP461" s="293"/>
      <c r="AQ461" s="293"/>
      <c r="AR461" s="293"/>
      <c r="AS461" s="293"/>
      <c r="AT461" s="293"/>
      <c r="AU461" s="293"/>
      <c r="AV461" s="293"/>
    </row>
    <row r="462">
      <c r="B462" s="293"/>
      <c r="C462" s="293"/>
      <c r="D462" s="293"/>
      <c r="E462" s="293"/>
      <c r="F462" s="293"/>
      <c r="G462" s="293"/>
      <c r="H462" s="293"/>
      <c r="J462" s="293"/>
      <c r="K462" s="293"/>
      <c r="L462" s="293"/>
      <c r="M462" s="293"/>
      <c r="O462" s="293"/>
      <c r="P462" s="293"/>
      <c r="Q462" s="293"/>
      <c r="R462" s="293"/>
      <c r="S462" s="293"/>
      <c r="T462" s="293"/>
      <c r="U462" s="293"/>
      <c r="V462" s="293"/>
      <c r="W462" s="293"/>
      <c r="X462" s="293"/>
      <c r="Y462" s="293"/>
      <c r="Z462" s="293"/>
      <c r="AA462" s="293"/>
      <c r="AB462" s="293"/>
      <c r="AC462" s="293"/>
      <c r="AE462" s="293"/>
      <c r="AF462" s="293"/>
      <c r="AG462" s="293"/>
      <c r="AH462" s="293"/>
      <c r="AI462" s="293"/>
      <c r="AJ462" s="293"/>
      <c r="AK462" s="293"/>
      <c r="AL462" s="293"/>
      <c r="AM462" s="293"/>
      <c r="AN462" s="293"/>
      <c r="AO462" s="293"/>
      <c r="AP462" s="293"/>
      <c r="AQ462" s="293"/>
      <c r="AR462" s="293"/>
      <c r="AS462" s="293"/>
      <c r="AT462" s="293"/>
      <c r="AU462" s="293"/>
      <c r="AV462" s="293"/>
    </row>
    <row r="463">
      <c r="B463" s="293"/>
      <c r="C463" s="293"/>
      <c r="D463" s="293"/>
      <c r="E463" s="293"/>
      <c r="F463" s="293"/>
      <c r="G463" s="293"/>
      <c r="H463" s="293"/>
      <c r="J463" s="293"/>
      <c r="K463" s="293"/>
      <c r="L463" s="293"/>
      <c r="M463" s="293"/>
      <c r="O463" s="293"/>
      <c r="P463" s="293"/>
      <c r="Q463" s="293"/>
      <c r="R463" s="293"/>
      <c r="S463" s="293"/>
      <c r="T463" s="293"/>
      <c r="U463" s="293"/>
      <c r="V463" s="293"/>
      <c r="W463" s="293"/>
      <c r="X463" s="293"/>
      <c r="Y463" s="293"/>
      <c r="Z463" s="293"/>
      <c r="AA463" s="293"/>
      <c r="AB463" s="293"/>
      <c r="AC463" s="293"/>
      <c r="AE463" s="293"/>
      <c r="AF463" s="293"/>
      <c r="AG463" s="293"/>
      <c r="AH463" s="293"/>
      <c r="AI463" s="293"/>
      <c r="AJ463" s="293"/>
      <c r="AK463" s="293"/>
      <c r="AL463" s="293"/>
      <c r="AM463" s="293"/>
      <c r="AN463" s="293"/>
      <c r="AO463" s="293"/>
      <c r="AP463" s="293"/>
      <c r="AQ463" s="293"/>
      <c r="AR463" s="293"/>
      <c r="AS463" s="293"/>
      <c r="AT463" s="293"/>
      <c r="AU463" s="293"/>
      <c r="AV463" s="293"/>
    </row>
    <row r="464">
      <c r="B464" s="293"/>
      <c r="C464" s="293"/>
      <c r="D464" s="293"/>
      <c r="E464" s="293"/>
      <c r="F464" s="293"/>
      <c r="G464" s="293"/>
      <c r="H464" s="293"/>
      <c r="J464" s="293"/>
      <c r="K464" s="293"/>
      <c r="L464" s="293"/>
      <c r="M464" s="293"/>
      <c r="O464" s="293"/>
      <c r="P464" s="293"/>
      <c r="Q464" s="293"/>
      <c r="R464" s="293"/>
      <c r="S464" s="293"/>
      <c r="T464" s="293"/>
      <c r="U464" s="293"/>
      <c r="V464" s="293"/>
      <c r="W464" s="293"/>
      <c r="X464" s="293"/>
      <c r="Y464" s="293"/>
      <c r="Z464" s="293"/>
      <c r="AA464" s="293"/>
      <c r="AB464" s="293"/>
      <c r="AC464" s="293"/>
      <c r="AE464" s="293"/>
      <c r="AF464" s="293"/>
      <c r="AG464" s="293"/>
      <c r="AH464" s="293"/>
      <c r="AI464" s="293"/>
      <c r="AJ464" s="293"/>
      <c r="AK464" s="293"/>
      <c r="AL464" s="293"/>
      <c r="AM464" s="293"/>
      <c r="AN464" s="293"/>
      <c r="AO464" s="293"/>
      <c r="AP464" s="293"/>
      <c r="AQ464" s="293"/>
      <c r="AR464" s="293"/>
      <c r="AS464" s="293"/>
      <c r="AT464" s="293"/>
      <c r="AU464" s="293"/>
      <c r="AV464" s="293"/>
    </row>
    <row r="465">
      <c r="B465" s="293"/>
      <c r="C465" s="293"/>
      <c r="D465" s="293"/>
      <c r="E465" s="293"/>
      <c r="F465" s="293"/>
      <c r="G465" s="293"/>
      <c r="H465" s="293"/>
      <c r="J465" s="293"/>
      <c r="K465" s="293"/>
      <c r="L465" s="293"/>
      <c r="M465" s="293"/>
      <c r="O465" s="293"/>
      <c r="P465" s="293"/>
      <c r="Q465" s="293"/>
      <c r="R465" s="293"/>
      <c r="S465" s="293"/>
      <c r="T465" s="293"/>
      <c r="U465" s="293"/>
      <c r="V465" s="293"/>
      <c r="W465" s="293"/>
      <c r="X465" s="293"/>
      <c r="Y465" s="293"/>
      <c r="Z465" s="293"/>
      <c r="AA465" s="293"/>
      <c r="AB465" s="293"/>
      <c r="AC465" s="293"/>
      <c r="AE465" s="293"/>
      <c r="AF465" s="293"/>
      <c r="AG465" s="293"/>
      <c r="AH465" s="293"/>
      <c r="AI465" s="293"/>
      <c r="AJ465" s="293"/>
      <c r="AK465" s="293"/>
      <c r="AL465" s="293"/>
      <c r="AM465" s="293"/>
      <c r="AN465" s="293"/>
      <c r="AO465" s="293"/>
      <c r="AP465" s="293"/>
      <c r="AQ465" s="293"/>
      <c r="AR465" s="293"/>
      <c r="AS465" s="293"/>
      <c r="AT465" s="293"/>
      <c r="AU465" s="293"/>
      <c r="AV465" s="293"/>
    </row>
    <row r="466">
      <c r="B466" s="293"/>
      <c r="C466" s="293"/>
      <c r="D466" s="293"/>
      <c r="E466" s="293"/>
      <c r="F466" s="293"/>
      <c r="G466" s="293"/>
      <c r="H466" s="293"/>
      <c r="J466" s="293"/>
      <c r="K466" s="293"/>
      <c r="L466" s="293"/>
      <c r="M466" s="293"/>
      <c r="O466" s="293"/>
      <c r="P466" s="293"/>
      <c r="Q466" s="293"/>
      <c r="R466" s="293"/>
      <c r="S466" s="293"/>
      <c r="T466" s="293"/>
      <c r="U466" s="293"/>
      <c r="V466" s="293"/>
      <c r="W466" s="293"/>
      <c r="X466" s="293"/>
      <c r="Y466" s="293"/>
      <c r="Z466" s="293"/>
      <c r="AA466" s="293"/>
      <c r="AB466" s="293"/>
      <c r="AC466" s="293"/>
      <c r="AE466" s="293"/>
      <c r="AF466" s="293"/>
      <c r="AG466" s="293"/>
      <c r="AH466" s="293"/>
      <c r="AI466" s="293"/>
      <c r="AJ466" s="293"/>
      <c r="AK466" s="293"/>
      <c r="AL466" s="293"/>
      <c r="AM466" s="293"/>
      <c r="AN466" s="293"/>
      <c r="AO466" s="293"/>
      <c r="AP466" s="293"/>
      <c r="AQ466" s="293"/>
      <c r="AR466" s="293"/>
      <c r="AS466" s="293"/>
      <c r="AT466" s="293"/>
      <c r="AU466" s="293"/>
      <c r="AV466" s="293"/>
    </row>
    <row r="467">
      <c r="B467" s="293"/>
      <c r="C467" s="293"/>
      <c r="D467" s="293"/>
      <c r="E467" s="293"/>
      <c r="F467" s="293"/>
      <c r="G467" s="293"/>
      <c r="H467" s="293"/>
      <c r="J467" s="293"/>
      <c r="K467" s="293"/>
      <c r="L467" s="293"/>
      <c r="M467" s="293"/>
      <c r="O467" s="293"/>
      <c r="P467" s="293"/>
      <c r="Q467" s="293"/>
      <c r="R467" s="293"/>
      <c r="S467" s="293"/>
      <c r="T467" s="293"/>
      <c r="U467" s="293"/>
      <c r="V467" s="293"/>
      <c r="W467" s="293"/>
      <c r="X467" s="293"/>
      <c r="Y467" s="293"/>
      <c r="Z467" s="293"/>
      <c r="AA467" s="293"/>
      <c r="AB467" s="293"/>
      <c r="AC467" s="293"/>
      <c r="AE467" s="293"/>
      <c r="AF467" s="293"/>
      <c r="AG467" s="293"/>
      <c r="AH467" s="293"/>
      <c r="AI467" s="293"/>
      <c r="AJ467" s="293"/>
      <c r="AK467" s="293"/>
      <c r="AL467" s="293"/>
      <c r="AM467" s="293"/>
      <c r="AN467" s="293"/>
      <c r="AO467" s="293"/>
      <c r="AP467" s="293"/>
      <c r="AQ467" s="293"/>
      <c r="AR467" s="293"/>
      <c r="AS467" s="293"/>
      <c r="AT467" s="293"/>
      <c r="AU467" s="293"/>
      <c r="AV467" s="293"/>
    </row>
    <row r="468">
      <c r="B468" s="293"/>
      <c r="C468" s="293"/>
      <c r="D468" s="293"/>
      <c r="E468" s="293"/>
      <c r="F468" s="293"/>
      <c r="G468" s="293"/>
      <c r="H468" s="293"/>
      <c r="J468" s="293"/>
      <c r="K468" s="293"/>
      <c r="L468" s="293"/>
      <c r="M468" s="293"/>
      <c r="O468" s="293"/>
      <c r="P468" s="293"/>
      <c r="Q468" s="293"/>
      <c r="R468" s="293"/>
      <c r="S468" s="293"/>
      <c r="T468" s="293"/>
      <c r="U468" s="293"/>
      <c r="V468" s="293"/>
      <c r="W468" s="293"/>
      <c r="X468" s="293"/>
      <c r="Y468" s="293"/>
      <c r="Z468" s="293"/>
      <c r="AA468" s="293"/>
      <c r="AB468" s="293"/>
      <c r="AC468" s="293"/>
      <c r="AE468" s="293"/>
      <c r="AF468" s="293"/>
      <c r="AG468" s="293"/>
      <c r="AH468" s="293"/>
      <c r="AI468" s="293"/>
      <c r="AJ468" s="293"/>
      <c r="AK468" s="293"/>
      <c r="AL468" s="293"/>
      <c r="AM468" s="293"/>
      <c r="AN468" s="293"/>
      <c r="AO468" s="293"/>
      <c r="AP468" s="293"/>
      <c r="AQ468" s="293"/>
      <c r="AR468" s="293"/>
      <c r="AS468" s="293"/>
      <c r="AT468" s="293"/>
      <c r="AU468" s="293"/>
      <c r="AV468" s="293"/>
    </row>
    <row r="469">
      <c r="B469" s="293"/>
      <c r="C469" s="293"/>
      <c r="D469" s="293"/>
      <c r="E469" s="293"/>
      <c r="F469" s="293"/>
      <c r="G469" s="293"/>
      <c r="H469" s="293"/>
      <c r="J469" s="293"/>
      <c r="K469" s="293"/>
      <c r="L469" s="293"/>
      <c r="M469" s="293"/>
      <c r="O469" s="293"/>
      <c r="P469" s="293"/>
      <c r="Q469" s="293"/>
      <c r="R469" s="293"/>
      <c r="S469" s="293"/>
      <c r="T469" s="293"/>
      <c r="U469" s="293"/>
      <c r="V469" s="293"/>
      <c r="W469" s="293"/>
      <c r="X469" s="293"/>
      <c r="Y469" s="293"/>
      <c r="Z469" s="293"/>
      <c r="AA469" s="293"/>
      <c r="AB469" s="293"/>
      <c r="AC469" s="293"/>
      <c r="AE469" s="293"/>
      <c r="AF469" s="293"/>
      <c r="AG469" s="293"/>
      <c r="AH469" s="293"/>
      <c r="AI469" s="293"/>
      <c r="AJ469" s="293"/>
      <c r="AK469" s="293"/>
      <c r="AL469" s="293"/>
      <c r="AM469" s="293"/>
      <c r="AN469" s="293"/>
      <c r="AO469" s="293"/>
      <c r="AP469" s="293"/>
      <c r="AQ469" s="293"/>
      <c r="AR469" s="293"/>
      <c r="AS469" s="293"/>
      <c r="AT469" s="293"/>
      <c r="AU469" s="293"/>
      <c r="AV469" s="293"/>
    </row>
    <row r="470">
      <c r="B470" s="293"/>
      <c r="C470" s="293"/>
      <c r="D470" s="293"/>
      <c r="E470" s="293"/>
      <c r="F470" s="293"/>
      <c r="G470" s="293"/>
      <c r="H470" s="293"/>
      <c r="J470" s="293"/>
      <c r="K470" s="293"/>
      <c r="L470" s="293"/>
      <c r="M470" s="293"/>
      <c r="O470" s="293"/>
      <c r="P470" s="293"/>
      <c r="Q470" s="293"/>
      <c r="R470" s="293"/>
      <c r="S470" s="293"/>
      <c r="T470" s="293"/>
      <c r="U470" s="293"/>
      <c r="V470" s="293"/>
      <c r="W470" s="293"/>
      <c r="X470" s="293"/>
      <c r="Y470" s="293"/>
      <c r="Z470" s="293"/>
      <c r="AA470" s="293"/>
      <c r="AB470" s="293"/>
      <c r="AC470" s="293"/>
      <c r="AE470" s="293"/>
      <c r="AF470" s="293"/>
      <c r="AG470" s="293"/>
      <c r="AH470" s="293"/>
      <c r="AI470" s="293"/>
      <c r="AJ470" s="293"/>
      <c r="AK470" s="293"/>
      <c r="AL470" s="293"/>
      <c r="AM470" s="293"/>
      <c r="AN470" s="293"/>
      <c r="AO470" s="293"/>
      <c r="AP470" s="293"/>
      <c r="AQ470" s="293"/>
      <c r="AR470" s="293"/>
      <c r="AS470" s="293"/>
      <c r="AT470" s="293"/>
      <c r="AU470" s="293"/>
      <c r="AV470" s="293"/>
    </row>
    <row r="471">
      <c r="B471" s="293"/>
      <c r="C471" s="293"/>
      <c r="D471" s="293"/>
      <c r="E471" s="293"/>
      <c r="F471" s="293"/>
      <c r="G471" s="293"/>
      <c r="H471" s="293"/>
      <c r="J471" s="293"/>
      <c r="K471" s="293"/>
      <c r="L471" s="293"/>
      <c r="M471" s="293"/>
      <c r="O471" s="293"/>
      <c r="P471" s="293"/>
      <c r="Q471" s="293"/>
      <c r="R471" s="293"/>
      <c r="S471" s="293"/>
      <c r="T471" s="293"/>
      <c r="U471" s="293"/>
      <c r="V471" s="293"/>
      <c r="W471" s="293"/>
      <c r="X471" s="293"/>
      <c r="Y471" s="293"/>
      <c r="Z471" s="293"/>
      <c r="AA471" s="293"/>
      <c r="AB471" s="293"/>
      <c r="AC471" s="293"/>
      <c r="AE471" s="293"/>
      <c r="AF471" s="293"/>
      <c r="AG471" s="293"/>
      <c r="AH471" s="293"/>
      <c r="AI471" s="293"/>
      <c r="AJ471" s="293"/>
      <c r="AK471" s="293"/>
      <c r="AL471" s="293"/>
      <c r="AM471" s="293"/>
      <c r="AN471" s="293"/>
      <c r="AO471" s="293"/>
      <c r="AP471" s="293"/>
      <c r="AQ471" s="293"/>
      <c r="AR471" s="293"/>
      <c r="AS471" s="293"/>
      <c r="AT471" s="293"/>
      <c r="AU471" s="293"/>
      <c r="AV471" s="293"/>
    </row>
    <row r="472">
      <c r="B472" s="293"/>
      <c r="C472" s="293"/>
      <c r="D472" s="293"/>
      <c r="E472" s="293"/>
      <c r="F472" s="293"/>
      <c r="G472" s="293"/>
      <c r="H472" s="293"/>
      <c r="J472" s="293"/>
      <c r="K472" s="293"/>
      <c r="L472" s="293"/>
      <c r="M472" s="293"/>
      <c r="O472" s="293"/>
      <c r="P472" s="293"/>
      <c r="Q472" s="293"/>
      <c r="R472" s="293"/>
      <c r="S472" s="293"/>
      <c r="T472" s="293"/>
      <c r="U472" s="293"/>
      <c r="V472" s="293"/>
      <c r="W472" s="293"/>
      <c r="X472" s="293"/>
      <c r="Y472" s="293"/>
      <c r="Z472" s="293"/>
      <c r="AA472" s="293"/>
      <c r="AB472" s="293"/>
      <c r="AC472" s="293"/>
      <c r="AE472" s="293"/>
      <c r="AF472" s="293"/>
      <c r="AG472" s="293"/>
      <c r="AH472" s="293"/>
      <c r="AI472" s="293"/>
      <c r="AJ472" s="293"/>
      <c r="AK472" s="293"/>
      <c r="AL472" s="293"/>
      <c r="AM472" s="293"/>
      <c r="AN472" s="293"/>
      <c r="AO472" s="293"/>
      <c r="AP472" s="293"/>
      <c r="AQ472" s="293"/>
      <c r="AR472" s="293"/>
      <c r="AS472" s="293"/>
      <c r="AT472" s="293"/>
      <c r="AU472" s="293"/>
      <c r="AV472" s="293"/>
    </row>
    <row r="473">
      <c r="B473" s="293"/>
      <c r="C473" s="293"/>
      <c r="D473" s="293"/>
      <c r="E473" s="293"/>
      <c r="F473" s="293"/>
      <c r="G473" s="293"/>
      <c r="H473" s="293"/>
      <c r="J473" s="293"/>
      <c r="K473" s="293"/>
      <c r="L473" s="293"/>
      <c r="M473" s="293"/>
      <c r="O473" s="293"/>
      <c r="P473" s="293"/>
      <c r="Q473" s="293"/>
      <c r="R473" s="293"/>
      <c r="S473" s="293"/>
      <c r="T473" s="293"/>
      <c r="U473" s="293"/>
      <c r="V473" s="293"/>
      <c r="W473" s="293"/>
      <c r="X473" s="293"/>
      <c r="Y473" s="293"/>
      <c r="Z473" s="293"/>
      <c r="AA473" s="293"/>
      <c r="AB473" s="293"/>
      <c r="AC473" s="293"/>
      <c r="AE473" s="293"/>
      <c r="AF473" s="293"/>
      <c r="AG473" s="293"/>
      <c r="AH473" s="293"/>
      <c r="AI473" s="293"/>
      <c r="AJ473" s="293"/>
      <c r="AK473" s="293"/>
      <c r="AL473" s="293"/>
      <c r="AM473" s="293"/>
      <c r="AN473" s="293"/>
      <c r="AO473" s="293"/>
      <c r="AP473" s="293"/>
      <c r="AQ473" s="293"/>
      <c r="AR473" s="293"/>
      <c r="AS473" s="293"/>
      <c r="AT473" s="293"/>
      <c r="AU473" s="293"/>
      <c r="AV473" s="293"/>
    </row>
    <row r="474">
      <c r="B474" s="293"/>
      <c r="C474" s="293"/>
      <c r="D474" s="293"/>
      <c r="E474" s="293"/>
      <c r="F474" s="293"/>
      <c r="G474" s="293"/>
      <c r="H474" s="293"/>
      <c r="J474" s="293"/>
      <c r="K474" s="293"/>
      <c r="L474" s="293"/>
      <c r="M474" s="293"/>
      <c r="O474" s="293"/>
      <c r="P474" s="293"/>
      <c r="Q474" s="293"/>
      <c r="R474" s="293"/>
      <c r="S474" s="293"/>
      <c r="T474" s="293"/>
      <c r="U474" s="293"/>
      <c r="V474" s="293"/>
      <c r="W474" s="293"/>
      <c r="X474" s="293"/>
      <c r="Y474" s="293"/>
      <c r="Z474" s="293"/>
      <c r="AA474" s="293"/>
      <c r="AB474" s="293"/>
      <c r="AC474" s="293"/>
      <c r="AE474" s="293"/>
      <c r="AF474" s="293"/>
      <c r="AG474" s="293"/>
      <c r="AH474" s="293"/>
      <c r="AI474" s="293"/>
      <c r="AJ474" s="293"/>
      <c r="AK474" s="293"/>
      <c r="AL474" s="293"/>
      <c r="AM474" s="293"/>
      <c r="AN474" s="293"/>
      <c r="AO474" s="293"/>
      <c r="AP474" s="293"/>
      <c r="AQ474" s="293"/>
      <c r="AR474" s="293"/>
      <c r="AS474" s="293"/>
      <c r="AT474" s="293"/>
      <c r="AU474" s="293"/>
      <c r="AV474" s="293"/>
    </row>
    <row r="475">
      <c r="B475" s="293"/>
      <c r="C475" s="293"/>
      <c r="D475" s="293"/>
      <c r="E475" s="293"/>
      <c r="F475" s="293"/>
      <c r="G475" s="293"/>
      <c r="H475" s="293"/>
      <c r="J475" s="293"/>
      <c r="K475" s="293"/>
      <c r="L475" s="293"/>
      <c r="M475" s="293"/>
      <c r="O475" s="293"/>
      <c r="P475" s="293"/>
      <c r="Q475" s="293"/>
      <c r="R475" s="293"/>
      <c r="S475" s="293"/>
      <c r="T475" s="293"/>
      <c r="U475" s="293"/>
      <c r="V475" s="293"/>
      <c r="W475" s="293"/>
      <c r="X475" s="293"/>
      <c r="Y475" s="293"/>
      <c r="Z475" s="293"/>
      <c r="AA475" s="293"/>
      <c r="AB475" s="293"/>
      <c r="AC475" s="293"/>
      <c r="AE475" s="293"/>
      <c r="AF475" s="293"/>
      <c r="AG475" s="293"/>
      <c r="AH475" s="293"/>
      <c r="AI475" s="293"/>
      <c r="AJ475" s="293"/>
      <c r="AK475" s="293"/>
      <c r="AL475" s="293"/>
      <c r="AM475" s="293"/>
      <c r="AN475" s="293"/>
      <c r="AO475" s="293"/>
      <c r="AP475" s="293"/>
      <c r="AQ475" s="293"/>
      <c r="AR475" s="293"/>
      <c r="AS475" s="293"/>
      <c r="AT475" s="293"/>
      <c r="AU475" s="293"/>
      <c r="AV475" s="293"/>
    </row>
    <row r="476">
      <c r="B476" s="293"/>
      <c r="C476" s="293"/>
      <c r="D476" s="293"/>
      <c r="E476" s="293"/>
      <c r="F476" s="293"/>
      <c r="G476" s="293"/>
      <c r="H476" s="293"/>
      <c r="J476" s="293"/>
      <c r="K476" s="293"/>
      <c r="L476" s="293"/>
      <c r="M476" s="293"/>
      <c r="O476" s="293"/>
      <c r="P476" s="293"/>
      <c r="Q476" s="293"/>
      <c r="R476" s="293"/>
      <c r="S476" s="293"/>
      <c r="T476" s="293"/>
      <c r="U476" s="293"/>
      <c r="V476" s="293"/>
      <c r="W476" s="293"/>
      <c r="X476" s="293"/>
      <c r="Y476" s="293"/>
      <c r="Z476" s="293"/>
      <c r="AA476" s="293"/>
      <c r="AB476" s="293"/>
      <c r="AC476" s="293"/>
      <c r="AE476" s="293"/>
      <c r="AF476" s="293"/>
      <c r="AG476" s="293"/>
      <c r="AH476" s="293"/>
      <c r="AI476" s="293"/>
      <c r="AJ476" s="293"/>
      <c r="AK476" s="293"/>
      <c r="AL476" s="293"/>
      <c r="AM476" s="293"/>
      <c r="AN476" s="293"/>
      <c r="AO476" s="293"/>
      <c r="AP476" s="293"/>
      <c r="AQ476" s="293"/>
      <c r="AR476" s="293"/>
      <c r="AS476" s="293"/>
      <c r="AT476" s="293"/>
      <c r="AU476" s="293"/>
      <c r="AV476" s="293"/>
    </row>
    <row r="477">
      <c r="B477" s="293"/>
      <c r="C477" s="293"/>
      <c r="D477" s="293"/>
      <c r="E477" s="293"/>
      <c r="F477" s="293"/>
      <c r="G477" s="293"/>
      <c r="H477" s="293"/>
      <c r="J477" s="293"/>
      <c r="K477" s="293"/>
      <c r="L477" s="293"/>
      <c r="M477" s="293"/>
      <c r="O477" s="293"/>
      <c r="P477" s="293"/>
      <c r="Q477" s="293"/>
      <c r="R477" s="293"/>
      <c r="S477" s="293"/>
      <c r="T477" s="293"/>
      <c r="U477" s="293"/>
      <c r="V477" s="293"/>
      <c r="W477" s="293"/>
      <c r="X477" s="293"/>
      <c r="Y477" s="293"/>
      <c r="Z477" s="293"/>
      <c r="AA477" s="293"/>
      <c r="AB477" s="293"/>
      <c r="AC477" s="293"/>
      <c r="AE477" s="293"/>
      <c r="AF477" s="293"/>
      <c r="AG477" s="293"/>
      <c r="AH477" s="293"/>
      <c r="AI477" s="293"/>
      <c r="AJ477" s="293"/>
      <c r="AK477" s="293"/>
      <c r="AL477" s="293"/>
      <c r="AM477" s="293"/>
      <c r="AN477" s="293"/>
      <c r="AO477" s="293"/>
      <c r="AP477" s="293"/>
      <c r="AQ477" s="293"/>
      <c r="AR477" s="293"/>
      <c r="AS477" s="293"/>
      <c r="AT477" s="293"/>
      <c r="AU477" s="293"/>
      <c r="AV477" s="293"/>
    </row>
    <row r="478">
      <c r="B478" s="293"/>
      <c r="C478" s="293"/>
      <c r="D478" s="293"/>
      <c r="E478" s="293"/>
      <c r="F478" s="293"/>
      <c r="G478" s="293"/>
      <c r="H478" s="293"/>
      <c r="J478" s="293"/>
      <c r="K478" s="293"/>
      <c r="L478" s="293"/>
      <c r="M478" s="293"/>
      <c r="O478" s="293"/>
      <c r="P478" s="293"/>
      <c r="Q478" s="293"/>
      <c r="R478" s="293"/>
      <c r="S478" s="293"/>
      <c r="T478" s="293"/>
      <c r="U478" s="293"/>
      <c r="V478" s="293"/>
      <c r="W478" s="293"/>
      <c r="X478" s="293"/>
      <c r="Y478" s="293"/>
      <c r="Z478" s="293"/>
      <c r="AA478" s="293"/>
      <c r="AB478" s="293"/>
      <c r="AC478" s="293"/>
      <c r="AE478" s="293"/>
      <c r="AF478" s="293"/>
      <c r="AG478" s="293"/>
      <c r="AH478" s="293"/>
      <c r="AI478" s="293"/>
      <c r="AJ478" s="293"/>
      <c r="AK478" s="293"/>
      <c r="AL478" s="293"/>
      <c r="AM478" s="293"/>
      <c r="AN478" s="293"/>
      <c r="AO478" s="293"/>
      <c r="AP478" s="293"/>
      <c r="AQ478" s="293"/>
      <c r="AR478" s="293"/>
      <c r="AS478" s="293"/>
      <c r="AT478" s="293"/>
      <c r="AU478" s="293"/>
      <c r="AV478" s="293"/>
    </row>
    <row r="479">
      <c r="B479" s="293"/>
      <c r="C479" s="293"/>
      <c r="D479" s="293"/>
      <c r="E479" s="293"/>
      <c r="F479" s="293"/>
      <c r="G479" s="293"/>
      <c r="H479" s="293"/>
      <c r="J479" s="293"/>
      <c r="K479" s="293"/>
      <c r="L479" s="293"/>
      <c r="M479" s="293"/>
      <c r="O479" s="293"/>
      <c r="P479" s="293"/>
      <c r="Q479" s="293"/>
      <c r="R479" s="293"/>
      <c r="S479" s="293"/>
      <c r="T479" s="293"/>
      <c r="U479" s="293"/>
      <c r="V479" s="293"/>
      <c r="W479" s="293"/>
      <c r="X479" s="293"/>
      <c r="Y479" s="293"/>
      <c r="Z479" s="293"/>
      <c r="AA479" s="293"/>
      <c r="AB479" s="293"/>
      <c r="AC479" s="293"/>
      <c r="AE479" s="293"/>
      <c r="AF479" s="293"/>
      <c r="AG479" s="293"/>
      <c r="AH479" s="293"/>
      <c r="AI479" s="293"/>
      <c r="AJ479" s="293"/>
      <c r="AK479" s="293"/>
      <c r="AL479" s="293"/>
      <c r="AM479" s="293"/>
      <c r="AN479" s="293"/>
      <c r="AO479" s="293"/>
      <c r="AP479" s="293"/>
      <c r="AQ479" s="293"/>
      <c r="AR479" s="293"/>
      <c r="AS479" s="293"/>
      <c r="AT479" s="293"/>
      <c r="AU479" s="293"/>
      <c r="AV479" s="293"/>
    </row>
    <row r="480">
      <c r="B480" s="293"/>
      <c r="C480" s="293"/>
      <c r="D480" s="293"/>
      <c r="E480" s="293"/>
      <c r="F480" s="293"/>
      <c r="G480" s="293"/>
      <c r="H480" s="293"/>
      <c r="J480" s="293"/>
      <c r="K480" s="293"/>
      <c r="L480" s="293"/>
      <c r="M480" s="293"/>
      <c r="O480" s="293"/>
      <c r="P480" s="293"/>
      <c r="Q480" s="293"/>
      <c r="R480" s="293"/>
      <c r="S480" s="293"/>
      <c r="T480" s="293"/>
      <c r="U480" s="293"/>
      <c r="V480" s="293"/>
      <c r="W480" s="293"/>
      <c r="X480" s="293"/>
      <c r="Y480" s="293"/>
      <c r="Z480" s="293"/>
      <c r="AA480" s="293"/>
      <c r="AB480" s="293"/>
      <c r="AC480" s="293"/>
      <c r="AE480" s="293"/>
      <c r="AF480" s="293"/>
      <c r="AG480" s="293"/>
      <c r="AH480" s="293"/>
      <c r="AI480" s="293"/>
      <c r="AJ480" s="293"/>
      <c r="AK480" s="293"/>
      <c r="AL480" s="293"/>
      <c r="AM480" s="293"/>
      <c r="AN480" s="293"/>
      <c r="AO480" s="293"/>
      <c r="AP480" s="293"/>
      <c r="AQ480" s="293"/>
      <c r="AR480" s="293"/>
      <c r="AS480" s="293"/>
      <c r="AT480" s="293"/>
      <c r="AU480" s="293"/>
      <c r="AV480" s="293"/>
    </row>
    <row r="481">
      <c r="B481" s="293"/>
      <c r="C481" s="293"/>
      <c r="D481" s="293"/>
      <c r="E481" s="293"/>
      <c r="F481" s="293"/>
      <c r="G481" s="293"/>
      <c r="H481" s="293"/>
      <c r="J481" s="293"/>
      <c r="K481" s="293"/>
      <c r="L481" s="293"/>
      <c r="M481" s="293"/>
      <c r="O481" s="293"/>
      <c r="P481" s="293"/>
      <c r="Q481" s="293"/>
      <c r="R481" s="293"/>
      <c r="S481" s="293"/>
      <c r="T481" s="293"/>
      <c r="U481" s="293"/>
      <c r="V481" s="293"/>
      <c r="W481" s="293"/>
      <c r="X481" s="293"/>
      <c r="Y481" s="293"/>
      <c r="Z481" s="293"/>
      <c r="AA481" s="293"/>
      <c r="AB481" s="293"/>
      <c r="AC481" s="293"/>
      <c r="AE481" s="293"/>
      <c r="AF481" s="293"/>
      <c r="AG481" s="293"/>
      <c r="AH481" s="293"/>
      <c r="AI481" s="293"/>
      <c r="AJ481" s="293"/>
      <c r="AK481" s="293"/>
      <c r="AL481" s="293"/>
      <c r="AM481" s="293"/>
      <c r="AN481" s="293"/>
      <c r="AO481" s="293"/>
      <c r="AP481" s="293"/>
      <c r="AQ481" s="293"/>
      <c r="AR481" s="293"/>
      <c r="AS481" s="293"/>
      <c r="AT481" s="293"/>
      <c r="AU481" s="293"/>
      <c r="AV481" s="293"/>
    </row>
    <row r="482">
      <c r="B482" s="293"/>
      <c r="C482" s="293"/>
      <c r="D482" s="293"/>
      <c r="E482" s="293"/>
      <c r="F482" s="293"/>
      <c r="G482" s="293"/>
      <c r="H482" s="293"/>
      <c r="J482" s="293"/>
      <c r="K482" s="293"/>
      <c r="L482" s="293"/>
      <c r="M482" s="293"/>
      <c r="O482" s="293"/>
      <c r="P482" s="293"/>
      <c r="Q482" s="293"/>
      <c r="R482" s="293"/>
      <c r="S482" s="293"/>
      <c r="T482" s="293"/>
      <c r="U482" s="293"/>
      <c r="V482" s="293"/>
      <c r="W482" s="293"/>
      <c r="X482" s="293"/>
      <c r="Y482" s="293"/>
      <c r="Z482" s="293"/>
      <c r="AA482" s="293"/>
      <c r="AB482" s="293"/>
      <c r="AC482" s="293"/>
      <c r="AE482" s="293"/>
      <c r="AF482" s="293"/>
      <c r="AG482" s="293"/>
      <c r="AH482" s="293"/>
      <c r="AI482" s="293"/>
      <c r="AJ482" s="293"/>
      <c r="AK482" s="293"/>
      <c r="AL482" s="293"/>
      <c r="AM482" s="293"/>
      <c r="AN482" s="293"/>
      <c r="AO482" s="293"/>
      <c r="AP482" s="293"/>
      <c r="AQ482" s="293"/>
      <c r="AR482" s="293"/>
      <c r="AS482" s="293"/>
      <c r="AT482" s="293"/>
      <c r="AU482" s="293"/>
      <c r="AV482" s="293"/>
    </row>
    <row r="483">
      <c r="B483" s="293"/>
      <c r="C483" s="293"/>
      <c r="D483" s="293"/>
      <c r="E483" s="293"/>
      <c r="F483" s="293"/>
      <c r="G483" s="293"/>
      <c r="H483" s="293"/>
      <c r="J483" s="293"/>
      <c r="K483" s="293"/>
      <c r="L483" s="293"/>
      <c r="M483" s="293"/>
      <c r="O483" s="293"/>
      <c r="P483" s="293"/>
      <c r="Q483" s="293"/>
      <c r="R483" s="293"/>
      <c r="S483" s="293"/>
      <c r="T483" s="293"/>
      <c r="U483" s="293"/>
      <c r="V483" s="293"/>
      <c r="W483" s="293"/>
      <c r="X483" s="293"/>
      <c r="Y483" s="293"/>
      <c r="Z483" s="293"/>
      <c r="AA483" s="293"/>
      <c r="AB483" s="293"/>
      <c r="AC483" s="293"/>
      <c r="AE483" s="293"/>
      <c r="AF483" s="293"/>
      <c r="AG483" s="293"/>
      <c r="AH483" s="293"/>
      <c r="AI483" s="293"/>
      <c r="AJ483" s="293"/>
      <c r="AK483" s="293"/>
      <c r="AL483" s="293"/>
      <c r="AM483" s="293"/>
      <c r="AN483" s="293"/>
      <c r="AO483" s="293"/>
      <c r="AP483" s="293"/>
      <c r="AQ483" s="293"/>
      <c r="AR483" s="293"/>
      <c r="AS483" s="293"/>
      <c r="AT483" s="293"/>
      <c r="AU483" s="293"/>
      <c r="AV483" s="293"/>
    </row>
    <row r="484">
      <c r="B484" s="293"/>
      <c r="C484" s="293"/>
      <c r="D484" s="293"/>
      <c r="E484" s="293"/>
      <c r="F484" s="293"/>
      <c r="G484" s="293"/>
      <c r="H484" s="293"/>
      <c r="J484" s="293"/>
      <c r="K484" s="293"/>
      <c r="L484" s="293"/>
      <c r="M484" s="293"/>
      <c r="O484" s="293"/>
      <c r="P484" s="293"/>
      <c r="Q484" s="293"/>
      <c r="R484" s="293"/>
      <c r="S484" s="293"/>
      <c r="T484" s="293"/>
      <c r="U484" s="293"/>
      <c r="V484" s="293"/>
      <c r="W484" s="293"/>
      <c r="X484" s="293"/>
      <c r="Y484" s="293"/>
      <c r="Z484" s="293"/>
      <c r="AA484" s="293"/>
      <c r="AB484" s="293"/>
      <c r="AC484" s="293"/>
      <c r="AE484" s="293"/>
      <c r="AF484" s="293"/>
      <c r="AG484" s="293"/>
      <c r="AH484" s="293"/>
      <c r="AI484" s="293"/>
      <c r="AJ484" s="293"/>
      <c r="AK484" s="293"/>
      <c r="AL484" s="293"/>
      <c r="AM484" s="293"/>
      <c r="AN484" s="293"/>
      <c r="AO484" s="293"/>
      <c r="AP484" s="293"/>
      <c r="AQ484" s="293"/>
      <c r="AR484" s="293"/>
      <c r="AS484" s="293"/>
      <c r="AT484" s="293"/>
      <c r="AU484" s="293"/>
      <c r="AV484" s="293"/>
    </row>
    <row r="485">
      <c r="B485" s="293"/>
      <c r="C485" s="293"/>
      <c r="D485" s="293"/>
      <c r="E485" s="293"/>
      <c r="F485" s="293"/>
      <c r="G485" s="293"/>
      <c r="H485" s="293"/>
      <c r="J485" s="293"/>
      <c r="K485" s="293"/>
      <c r="L485" s="293"/>
      <c r="M485" s="293"/>
      <c r="O485" s="293"/>
      <c r="P485" s="293"/>
      <c r="Q485" s="293"/>
      <c r="R485" s="293"/>
      <c r="S485" s="293"/>
      <c r="T485" s="293"/>
      <c r="U485" s="293"/>
      <c r="V485" s="293"/>
      <c r="W485" s="293"/>
      <c r="X485" s="293"/>
      <c r="Y485" s="293"/>
      <c r="Z485" s="293"/>
      <c r="AA485" s="293"/>
      <c r="AB485" s="293"/>
      <c r="AC485" s="293"/>
      <c r="AE485" s="293"/>
      <c r="AF485" s="293"/>
      <c r="AG485" s="293"/>
      <c r="AH485" s="293"/>
      <c r="AI485" s="293"/>
      <c r="AJ485" s="293"/>
      <c r="AK485" s="293"/>
      <c r="AL485" s="293"/>
      <c r="AM485" s="293"/>
      <c r="AN485" s="293"/>
      <c r="AO485" s="293"/>
      <c r="AP485" s="293"/>
      <c r="AQ485" s="293"/>
      <c r="AR485" s="293"/>
      <c r="AS485" s="293"/>
      <c r="AT485" s="293"/>
      <c r="AU485" s="293"/>
      <c r="AV485" s="293"/>
    </row>
    <row r="486">
      <c r="B486" s="293"/>
      <c r="C486" s="293"/>
      <c r="D486" s="293"/>
      <c r="E486" s="293"/>
      <c r="F486" s="293"/>
      <c r="G486" s="293"/>
      <c r="H486" s="293"/>
      <c r="J486" s="293"/>
      <c r="K486" s="293"/>
      <c r="L486" s="293"/>
      <c r="M486" s="293"/>
      <c r="O486" s="293"/>
      <c r="P486" s="293"/>
      <c r="Q486" s="293"/>
      <c r="R486" s="293"/>
      <c r="S486" s="293"/>
      <c r="T486" s="293"/>
      <c r="U486" s="293"/>
      <c r="V486" s="293"/>
      <c r="W486" s="293"/>
      <c r="X486" s="293"/>
      <c r="Y486" s="293"/>
      <c r="Z486" s="293"/>
      <c r="AA486" s="293"/>
      <c r="AB486" s="293"/>
      <c r="AC486" s="293"/>
      <c r="AE486" s="293"/>
      <c r="AF486" s="293"/>
      <c r="AG486" s="293"/>
      <c r="AH486" s="293"/>
      <c r="AI486" s="293"/>
      <c r="AJ486" s="293"/>
      <c r="AK486" s="293"/>
      <c r="AL486" s="293"/>
      <c r="AM486" s="293"/>
      <c r="AN486" s="293"/>
      <c r="AO486" s="293"/>
      <c r="AP486" s="293"/>
      <c r="AQ486" s="293"/>
      <c r="AR486" s="293"/>
      <c r="AS486" s="293"/>
      <c r="AT486" s="293"/>
      <c r="AU486" s="293"/>
      <c r="AV486" s="293"/>
    </row>
    <row r="487">
      <c r="B487" s="293"/>
      <c r="C487" s="293"/>
      <c r="D487" s="293"/>
      <c r="E487" s="293"/>
      <c r="F487" s="293"/>
      <c r="G487" s="293"/>
      <c r="H487" s="293"/>
      <c r="J487" s="293"/>
      <c r="K487" s="293"/>
      <c r="L487" s="293"/>
      <c r="M487" s="293"/>
      <c r="O487" s="293"/>
      <c r="P487" s="293"/>
      <c r="Q487" s="293"/>
      <c r="R487" s="293"/>
      <c r="S487" s="293"/>
      <c r="T487" s="293"/>
      <c r="U487" s="293"/>
      <c r="V487" s="293"/>
      <c r="W487" s="293"/>
      <c r="X487" s="293"/>
      <c r="Y487" s="293"/>
      <c r="Z487" s="293"/>
      <c r="AA487" s="293"/>
      <c r="AB487" s="293"/>
      <c r="AC487" s="293"/>
      <c r="AE487" s="293"/>
      <c r="AF487" s="293"/>
      <c r="AG487" s="293"/>
      <c r="AH487" s="293"/>
      <c r="AI487" s="293"/>
      <c r="AJ487" s="293"/>
      <c r="AK487" s="293"/>
      <c r="AL487" s="293"/>
      <c r="AM487" s="293"/>
      <c r="AN487" s="293"/>
      <c r="AO487" s="293"/>
      <c r="AP487" s="293"/>
      <c r="AQ487" s="293"/>
      <c r="AR487" s="293"/>
      <c r="AS487" s="293"/>
      <c r="AT487" s="293"/>
      <c r="AU487" s="293"/>
      <c r="AV487" s="293"/>
    </row>
    <row r="488">
      <c r="B488" s="293"/>
      <c r="C488" s="293"/>
      <c r="D488" s="293"/>
      <c r="E488" s="293"/>
      <c r="F488" s="293"/>
      <c r="G488" s="293"/>
      <c r="H488" s="293"/>
      <c r="J488" s="293"/>
      <c r="K488" s="293"/>
      <c r="L488" s="293"/>
      <c r="M488" s="293"/>
      <c r="O488" s="293"/>
      <c r="P488" s="293"/>
      <c r="Q488" s="293"/>
      <c r="R488" s="293"/>
      <c r="S488" s="293"/>
      <c r="T488" s="293"/>
      <c r="U488" s="293"/>
      <c r="V488" s="293"/>
      <c r="W488" s="293"/>
      <c r="X488" s="293"/>
      <c r="Y488" s="293"/>
      <c r="Z488" s="293"/>
      <c r="AA488" s="293"/>
      <c r="AB488" s="293"/>
      <c r="AC488" s="293"/>
      <c r="AE488" s="293"/>
      <c r="AF488" s="293"/>
      <c r="AG488" s="293"/>
      <c r="AH488" s="293"/>
      <c r="AI488" s="293"/>
      <c r="AJ488" s="293"/>
      <c r="AK488" s="293"/>
      <c r="AL488" s="293"/>
      <c r="AM488" s="293"/>
      <c r="AN488" s="293"/>
      <c r="AO488" s="293"/>
      <c r="AP488" s="293"/>
      <c r="AQ488" s="293"/>
      <c r="AR488" s="293"/>
      <c r="AS488" s="293"/>
      <c r="AT488" s="293"/>
      <c r="AU488" s="293"/>
      <c r="AV488" s="293"/>
    </row>
    <row r="489">
      <c r="B489" s="293"/>
      <c r="C489" s="293"/>
      <c r="D489" s="293"/>
      <c r="E489" s="293"/>
      <c r="F489" s="293"/>
      <c r="G489" s="293"/>
      <c r="H489" s="293"/>
      <c r="J489" s="293"/>
      <c r="K489" s="293"/>
      <c r="L489" s="293"/>
      <c r="M489" s="293"/>
      <c r="O489" s="293"/>
      <c r="P489" s="293"/>
      <c r="Q489" s="293"/>
      <c r="R489" s="293"/>
      <c r="S489" s="293"/>
      <c r="T489" s="293"/>
      <c r="U489" s="293"/>
      <c r="V489" s="293"/>
      <c r="W489" s="293"/>
      <c r="X489" s="293"/>
      <c r="Y489" s="293"/>
      <c r="Z489" s="293"/>
      <c r="AA489" s="293"/>
      <c r="AB489" s="293"/>
      <c r="AC489" s="293"/>
      <c r="AE489" s="293"/>
      <c r="AF489" s="293"/>
      <c r="AG489" s="293"/>
      <c r="AH489" s="293"/>
      <c r="AI489" s="293"/>
      <c r="AJ489" s="293"/>
      <c r="AK489" s="293"/>
      <c r="AL489" s="293"/>
      <c r="AM489" s="293"/>
      <c r="AN489" s="293"/>
      <c r="AO489" s="293"/>
      <c r="AP489" s="293"/>
      <c r="AQ489" s="293"/>
      <c r="AR489" s="293"/>
      <c r="AS489" s="293"/>
      <c r="AT489" s="293"/>
      <c r="AU489" s="293"/>
      <c r="AV489" s="293"/>
    </row>
    <row r="490">
      <c r="B490" s="293"/>
      <c r="C490" s="293"/>
      <c r="D490" s="293"/>
      <c r="E490" s="293"/>
      <c r="F490" s="293"/>
      <c r="G490" s="293"/>
      <c r="H490" s="293"/>
      <c r="J490" s="293"/>
      <c r="K490" s="293"/>
      <c r="L490" s="293"/>
      <c r="M490" s="293"/>
      <c r="O490" s="293"/>
      <c r="P490" s="293"/>
      <c r="Q490" s="293"/>
      <c r="R490" s="293"/>
      <c r="S490" s="293"/>
      <c r="T490" s="293"/>
      <c r="U490" s="293"/>
      <c r="V490" s="293"/>
      <c r="W490" s="293"/>
      <c r="X490" s="293"/>
      <c r="Y490" s="293"/>
      <c r="Z490" s="293"/>
      <c r="AA490" s="293"/>
      <c r="AB490" s="293"/>
      <c r="AC490" s="293"/>
      <c r="AE490" s="293"/>
      <c r="AF490" s="293"/>
      <c r="AG490" s="293"/>
      <c r="AH490" s="293"/>
      <c r="AI490" s="293"/>
      <c r="AJ490" s="293"/>
      <c r="AK490" s="293"/>
      <c r="AL490" s="293"/>
      <c r="AM490" s="293"/>
      <c r="AN490" s="293"/>
      <c r="AO490" s="293"/>
      <c r="AP490" s="293"/>
      <c r="AQ490" s="293"/>
      <c r="AR490" s="293"/>
      <c r="AS490" s="293"/>
      <c r="AT490" s="293"/>
      <c r="AU490" s="293"/>
      <c r="AV490" s="293"/>
    </row>
    <row r="491">
      <c r="B491" s="293"/>
      <c r="C491" s="293"/>
      <c r="D491" s="293"/>
      <c r="E491" s="293"/>
      <c r="F491" s="293"/>
      <c r="G491" s="293"/>
      <c r="H491" s="293"/>
      <c r="J491" s="293"/>
      <c r="K491" s="293"/>
      <c r="L491" s="293"/>
      <c r="M491" s="293"/>
      <c r="O491" s="293"/>
      <c r="P491" s="293"/>
      <c r="Q491" s="293"/>
      <c r="R491" s="293"/>
      <c r="S491" s="293"/>
      <c r="T491" s="293"/>
      <c r="U491" s="293"/>
      <c r="V491" s="293"/>
      <c r="W491" s="293"/>
      <c r="X491" s="293"/>
      <c r="Y491" s="293"/>
      <c r="Z491" s="293"/>
      <c r="AA491" s="293"/>
      <c r="AB491" s="293"/>
      <c r="AC491" s="293"/>
      <c r="AE491" s="293"/>
      <c r="AF491" s="293"/>
      <c r="AG491" s="293"/>
      <c r="AH491" s="293"/>
      <c r="AI491" s="293"/>
      <c r="AJ491" s="293"/>
      <c r="AK491" s="293"/>
      <c r="AL491" s="293"/>
      <c r="AM491" s="293"/>
      <c r="AN491" s="293"/>
      <c r="AO491" s="293"/>
      <c r="AP491" s="293"/>
      <c r="AQ491" s="293"/>
      <c r="AR491" s="293"/>
      <c r="AS491" s="293"/>
      <c r="AT491" s="293"/>
      <c r="AU491" s="293"/>
      <c r="AV491" s="293"/>
    </row>
    <row r="492">
      <c r="B492" s="293"/>
      <c r="C492" s="293"/>
      <c r="D492" s="293"/>
      <c r="E492" s="293"/>
      <c r="F492" s="293"/>
      <c r="G492" s="293"/>
      <c r="H492" s="293"/>
      <c r="J492" s="293"/>
      <c r="K492" s="293"/>
      <c r="L492" s="293"/>
      <c r="M492" s="293"/>
      <c r="O492" s="293"/>
      <c r="P492" s="293"/>
      <c r="Q492" s="293"/>
      <c r="R492" s="293"/>
      <c r="S492" s="293"/>
      <c r="T492" s="293"/>
      <c r="U492" s="293"/>
      <c r="V492" s="293"/>
      <c r="W492" s="293"/>
      <c r="X492" s="293"/>
      <c r="Y492" s="293"/>
      <c r="Z492" s="293"/>
      <c r="AA492" s="293"/>
      <c r="AB492" s="293"/>
      <c r="AC492" s="293"/>
      <c r="AE492" s="293"/>
      <c r="AF492" s="293"/>
      <c r="AG492" s="293"/>
      <c r="AH492" s="293"/>
      <c r="AI492" s="293"/>
      <c r="AJ492" s="293"/>
      <c r="AK492" s="293"/>
      <c r="AL492" s="293"/>
      <c r="AM492" s="293"/>
      <c r="AN492" s="293"/>
      <c r="AO492" s="293"/>
      <c r="AP492" s="293"/>
      <c r="AQ492" s="293"/>
      <c r="AR492" s="293"/>
      <c r="AS492" s="293"/>
      <c r="AT492" s="293"/>
      <c r="AU492" s="293"/>
      <c r="AV492" s="293"/>
    </row>
    <row r="493">
      <c r="B493" s="293"/>
      <c r="C493" s="293"/>
      <c r="D493" s="293"/>
      <c r="E493" s="293"/>
      <c r="F493" s="293"/>
      <c r="G493" s="293"/>
      <c r="H493" s="293"/>
      <c r="J493" s="293"/>
      <c r="K493" s="293"/>
      <c r="L493" s="293"/>
      <c r="M493" s="293"/>
      <c r="O493" s="293"/>
      <c r="P493" s="293"/>
      <c r="Q493" s="293"/>
      <c r="R493" s="293"/>
      <c r="S493" s="293"/>
      <c r="T493" s="293"/>
      <c r="U493" s="293"/>
      <c r="V493" s="293"/>
      <c r="W493" s="293"/>
      <c r="X493" s="293"/>
      <c r="Y493" s="293"/>
      <c r="Z493" s="293"/>
      <c r="AA493" s="293"/>
      <c r="AB493" s="293"/>
      <c r="AC493" s="293"/>
      <c r="AE493" s="293"/>
      <c r="AF493" s="293"/>
      <c r="AG493" s="293"/>
      <c r="AH493" s="293"/>
      <c r="AI493" s="293"/>
      <c r="AJ493" s="293"/>
      <c r="AK493" s="293"/>
      <c r="AL493" s="293"/>
      <c r="AM493" s="293"/>
      <c r="AN493" s="293"/>
      <c r="AO493" s="293"/>
      <c r="AP493" s="293"/>
      <c r="AQ493" s="293"/>
      <c r="AR493" s="293"/>
      <c r="AS493" s="293"/>
      <c r="AT493" s="293"/>
      <c r="AU493" s="293"/>
      <c r="AV493" s="293"/>
    </row>
    <row r="494">
      <c r="B494" s="293"/>
      <c r="C494" s="293"/>
      <c r="D494" s="293"/>
      <c r="E494" s="293"/>
      <c r="F494" s="293"/>
      <c r="G494" s="293"/>
      <c r="H494" s="293"/>
      <c r="J494" s="293"/>
      <c r="K494" s="293"/>
      <c r="L494" s="293"/>
      <c r="M494" s="293"/>
      <c r="O494" s="293"/>
      <c r="P494" s="293"/>
      <c r="Q494" s="293"/>
      <c r="R494" s="293"/>
      <c r="S494" s="293"/>
      <c r="T494" s="293"/>
      <c r="U494" s="293"/>
      <c r="V494" s="293"/>
      <c r="W494" s="293"/>
      <c r="X494" s="293"/>
      <c r="Y494" s="293"/>
      <c r="Z494" s="293"/>
      <c r="AA494" s="293"/>
      <c r="AB494" s="293"/>
      <c r="AC494" s="293"/>
      <c r="AE494" s="293"/>
      <c r="AF494" s="293"/>
      <c r="AG494" s="293"/>
      <c r="AH494" s="293"/>
      <c r="AI494" s="293"/>
      <c r="AJ494" s="293"/>
      <c r="AK494" s="293"/>
      <c r="AL494" s="293"/>
      <c r="AM494" s="293"/>
      <c r="AN494" s="293"/>
      <c r="AO494" s="293"/>
      <c r="AP494" s="293"/>
      <c r="AQ494" s="293"/>
      <c r="AR494" s="293"/>
      <c r="AS494" s="293"/>
      <c r="AT494" s="293"/>
      <c r="AU494" s="293"/>
      <c r="AV494" s="293"/>
    </row>
    <row r="495">
      <c r="B495" s="293"/>
      <c r="C495" s="293"/>
      <c r="D495" s="293"/>
      <c r="E495" s="293"/>
      <c r="F495" s="293"/>
      <c r="G495" s="293"/>
      <c r="H495" s="293"/>
      <c r="J495" s="293"/>
      <c r="K495" s="293"/>
      <c r="L495" s="293"/>
      <c r="M495" s="293"/>
      <c r="O495" s="293"/>
      <c r="P495" s="293"/>
      <c r="Q495" s="293"/>
      <c r="R495" s="293"/>
      <c r="S495" s="293"/>
      <c r="T495" s="293"/>
      <c r="U495" s="293"/>
      <c r="V495" s="293"/>
      <c r="W495" s="293"/>
      <c r="X495" s="293"/>
      <c r="Y495" s="293"/>
      <c r="Z495" s="293"/>
      <c r="AA495" s="293"/>
      <c r="AB495" s="293"/>
      <c r="AC495" s="293"/>
      <c r="AE495" s="293"/>
      <c r="AF495" s="293"/>
      <c r="AG495" s="293"/>
      <c r="AH495" s="293"/>
      <c r="AI495" s="293"/>
      <c r="AJ495" s="293"/>
      <c r="AK495" s="293"/>
      <c r="AL495" s="293"/>
      <c r="AM495" s="293"/>
      <c r="AN495" s="293"/>
      <c r="AO495" s="293"/>
      <c r="AP495" s="293"/>
      <c r="AQ495" s="293"/>
      <c r="AR495" s="293"/>
      <c r="AS495" s="293"/>
      <c r="AT495" s="293"/>
      <c r="AU495" s="293"/>
      <c r="AV495" s="293"/>
    </row>
    <row r="496">
      <c r="B496" s="293"/>
      <c r="C496" s="293"/>
      <c r="D496" s="293"/>
      <c r="E496" s="293"/>
      <c r="F496" s="293"/>
      <c r="G496" s="293"/>
      <c r="H496" s="293"/>
      <c r="J496" s="293"/>
      <c r="K496" s="293"/>
      <c r="L496" s="293"/>
      <c r="M496" s="293"/>
      <c r="O496" s="293"/>
      <c r="P496" s="293"/>
      <c r="Q496" s="293"/>
      <c r="R496" s="293"/>
      <c r="S496" s="293"/>
      <c r="T496" s="293"/>
      <c r="U496" s="293"/>
      <c r="V496" s="293"/>
      <c r="W496" s="293"/>
      <c r="X496" s="293"/>
      <c r="Y496" s="293"/>
      <c r="Z496" s="293"/>
      <c r="AA496" s="293"/>
      <c r="AB496" s="293"/>
      <c r="AC496" s="293"/>
      <c r="AE496" s="293"/>
      <c r="AF496" s="293"/>
      <c r="AG496" s="293"/>
      <c r="AH496" s="293"/>
      <c r="AI496" s="293"/>
      <c r="AJ496" s="293"/>
      <c r="AK496" s="293"/>
      <c r="AL496" s="293"/>
      <c r="AM496" s="293"/>
      <c r="AN496" s="293"/>
      <c r="AO496" s="293"/>
      <c r="AP496" s="293"/>
      <c r="AQ496" s="293"/>
      <c r="AR496" s="293"/>
      <c r="AS496" s="293"/>
      <c r="AT496" s="293"/>
      <c r="AU496" s="293"/>
      <c r="AV496" s="293"/>
    </row>
    <row r="497">
      <c r="B497" s="293"/>
      <c r="C497" s="293"/>
      <c r="D497" s="293"/>
      <c r="E497" s="293"/>
      <c r="F497" s="293"/>
      <c r="G497" s="293"/>
      <c r="H497" s="293"/>
      <c r="J497" s="293"/>
      <c r="K497" s="293"/>
      <c r="L497" s="293"/>
      <c r="M497" s="293"/>
      <c r="O497" s="293"/>
      <c r="P497" s="293"/>
      <c r="Q497" s="293"/>
      <c r="R497" s="293"/>
      <c r="S497" s="293"/>
      <c r="T497" s="293"/>
      <c r="U497" s="293"/>
      <c r="V497" s="293"/>
      <c r="W497" s="293"/>
      <c r="X497" s="293"/>
      <c r="Y497" s="293"/>
      <c r="Z497" s="293"/>
      <c r="AA497" s="293"/>
      <c r="AB497" s="293"/>
      <c r="AC497" s="293"/>
      <c r="AE497" s="293"/>
      <c r="AF497" s="293"/>
      <c r="AG497" s="293"/>
      <c r="AH497" s="293"/>
      <c r="AI497" s="293"/>
      <c r="AJ497" s="293"/>
      <c r="AK497" s="293"/>
      <c r="AL497" s="293"/>
      <c r="AM497" s="293"/>
      <c r="AN497" s="293"/>
      <c r="AO497" s="293"/>
      <c r="AP497" s="293"/>
      <c r="AQ497" s="293"/>
      <c r="AR497" s="293"/>
      <c r="AS497" s="293"/>
      <c r="AT497" s="293"/>
      <c r="AU497" s="293"/>
      <c r="AV497" s="293"/>
    </row>
    <row r="498">
      <c r="B498" s="293"/>
      <c r="C498" s="293"/>
      <c r="D498" s="293"/>
      <c r="E498" s="293"/>
      <c r="F498" s="293"/>
      <c r="G498" s="293"/>
      <c r="H498" s="293"/>
      <c r="J498" s="293"/>
      <c r="K498" s="293"/>
      <c r="L498" s="293"/>
      <c r="M498" s="293"/>
      <c r="O498" s="293"/>
      <c r="P498" s="293"/>
      <c r="Q498" s="293"/>
      <c r="R498" s="293"/>
      <c r="S498" s="293"/>
      <c r="T498" s="293"/>
      <c r="U498" s="293"/>
      <c r="V498" s="293"/>
      <c r="W498" s="293"/>
      <c r="X498" s="293"/>
      <c r="Y498" s="293"/>
      <c r="Z498" s="293"/>
      <c r="AA498" s="293"/>
      <c r="AB498" s="293"/>
      <c r="AC498" s="293"/>
      <c r="AE498" s="293"/>
      <c r="AF498" s="293"/>
      <c r="AG498" s="293"/>
      <c r="AH498" s="293"/>
      <c r="AI498" s="293"/>
      <c r="AJ498" s="293"/>
      <c r="AK498" s="293"/>
      <c r="AL498" s="293"/>
      <c r="AM498" s="293"/>
      <c r="AN498" s="293"/>
      <c r="AO498" s="293"/>
      <c r="AP498" s="293"/>
      <c r="AQ498" s="293"/>
      <c r="AR498" s="293"/>
      <c r="AS498" s="293"/>
      <c r="AT498" s="293"/>
      <c r="AU498" s="293"/>
      <c r="AV498" s="293"/>
    </row>
    <row r="499">
      <c r="B499" s="293"/>
      <c r="C499" s="293"/>
      <c r="D499" s="293"/>
      <c r="E499" s="293"/>
      <c r="F499" s="293"/>
      <c r="G499" s="293"/>
      <c r="H499" s="293"/>
      <c r="J499" s="293"/>
      <c r="K499" s="293"/>
      <c r="L499" s="293"/>
      <c r="M499" s="293"/>
      <c r="O499" s="293"/>
      <c r="P499" s="293"/>
      <c r="Q499" s="293"/>
      <c r="R499" s="293"/>
      <c r="S499" s="293"/>
      <c r="T499" s="293"/>
      <c r="U499" s="293"/>
      <c r="V499" s="293"/>
      <c r="W499" s="293"/>
      <c r="X499" s="293"/>
      <c r="Y499" s="293"/>
      <c r="Z499" s="293"/>
      <c r="AA499" s="293"/>
      <c r="AB499" s="293"/>
      <c r="AC499" s="293"/>
      <c r="AE499" s="293"/>
      <c r="AF499" s="293"/>
      <c r="AG499" s="293"/>
      <c r="AH499" s="293"/>
      <c r="AI499" s="293"/>
      <c r="AJ499" s="293"/>
      <c r="AK499" s="293"/>
      <c r="AL499" s="293"/>
      <c r="AM499" s="293"/>
      <c r="AN499" s="293"/>
      <c r="AO499" s="293"/>
      <c r="AP499" s="293"/>
      <c r="AQ499" s="293"/>
      <c r="AR499" s="293"/>
      <c r="AS499" s="293"/>
      <c r="AT499" s="293"/>
      <c r="AU499" s="293"/>
      <c r="AV499" s="293"/>
    </row>
    <row r="500">
      <c r="B500" s="293"/>
      <c r="C500" s="293"/>
      <c r="D500" s="293"/>
      <c r="E500" s="293"/>
      <c r="F500" s="293"/>
      <c r="G500" s="293"/>
      <c r="H500" s="293"/>
      <c r="J500" s="293"/>
      <c r="K500" s="293"/>
      <c r="L500" s="293"/>
      <c r="M500" s="293"/>
      <c r="O500" s="293"/>
      <c r="P500" s="293"/>
      <c r="Q500" s="293"/>
      <c r="R500" s="293"/>
      <c r="S500" s="293"/>
      <c r="T500" s="293"/>
      <c r="U500" s="293"/>
      <c r="V500" s="293"/>
      <c r="W500" s="293"/>
      <c r="X500" s="293"/>
      <c r="Y500" s="293"/>
      <c r="Z500" s="293"/>
      <c r="AA500" s="293"/>
      <c r="AB500" s="293"/>
      <c r="AC500" s="293"/>
      <c r="AE500" s="293"/>
      <c r="AF500" s="293"/>
      <c r="AG500" s="293"/>
      <c r="AH500" s="293"/>
      <c r="AI500" s="293"/>
      <c r="AJ500" s="293"/>
      <c r="AK500" s="293"/>
      <c r="AL500" s="293"/>
      <c r="AM500" s="293"/>
      <c r="AN500" s="293"/>
      <c r="AO500" s="293"/>
      <c r="AP500" s="293"/>
      <c r="AQ500" s="293"/>
      <c r="AR500" s="293"/>
      <c r="AS500" s="293"/>
      <c r="AT500" s="293"/>
      <c r="AU500" s="293"/>
      <c r="AV500" s="293"/>
    </row>
    <row r="501">
      <c r="B501" s="293"/>
      <c r="C501" s="293"/>
      <c r="D501" s="293"/>
      <c r="E501" s="293"/>
      <c r="F501" s="293"/>
      <c r="G501" s="293"/>
      <c r="H501" s="293"/>
      <c r="J501" s="293"/>
      <c r="K501" s="293"/>
      <c r="L501" s="293"/>
      <c r="M501" s="293"/>
      <c r="O501" s="293"/>
      <c r="P501" s="293"/>
      <c r="Q501" s="293"/>
      <c r="R501" s="293"/>
      <c r="S501" s="293"/>
      <c r="T501" s="293"/>
      <c r="U501" s="293"/>
      <c r="V501" s="293"/>
      <c r="W501" s="293"/>
      <c r="X501" s="293"/>
      <c r="Y501" s="293"/>
      <c r="Z501" s="293"/>
      <c r="AA501" s="293"/>
      <c r="AB501" s="293"/>
      <c r="AC501" s="293"/>
      <c r="AE501" s="293"/>
      <c r="AF501" s="293"/>
      <c r="AG501" s="293"/>
      <c r="AH501" s="293"/>
      <c r="AI501" s="293"/>
      <c r="AJ501" s="293"/>
      <c r="AK501" s="293"/>
      <c r="AL501" s="293"/>
      <c r="AM501" s="293"/>
      <c r="AN501" s="293"/>
      <c r="AO501" s="293"/>
      <c r="AP501" s="293"/>
      <c r="AQ501" s="293"/>
      <c r="AR501" s="293"/>
      <c r="AS501" s="293"/>
      <c r="AT501" s="293"/>
      <c r="AU501" s="293"/>
      <c r="AV501" s="293"/>
    </row>
    <row r="502">
      <c r="B502" s="293"/>
      <c r="C502" s="293"/>
      <c r="D502" s="293"/>
      <c r="E502" s="293"/>
      <c r="F502" s="293"/>
      <c r="G502" s="293"/>
      <c r="H502" s="293"/>
      <c r="J502" s="293"/>
      <c r="K502" s="293"/>
      <c r="L502" s="293"/>
      <c r="M502" s="293"/>
      <c r="O502" s="293"/>
      <c r="P502" s="293"/>
      <c r="Q502" s="293"/>
      <c r="R502" s="293"/>
      <c r="S502" s="293"/>
      <c r="T502" s="293"/>
      <c r="U502" s="293"/>
      <c r="V502" s="293"/>
      <c r="W502" s="293"/>
      <c r="X502" s="293"/>
      <c r="Y502" s="293"/>
      <c r="Z502" s="293"/>
      <c r="AA502" s="293"/>
      <c r="AB502" s="293"/>
      <c r="AC502" s="293"/>
      <c r="AE502" s="293"/>
      <c r="AF502" s="293"/>
      <c r="AG502" s="293"/>
      <c r="AH502" s="293"/>
      <c r="AI502" s="293"/>
      <c r="AJ502" s="293"/>
      <c r="AK502" s="293"/>
      <c r="AL502" s="293"/>
      <c r="AM502" s="293"/>
      <c r="AN502" s="293"/>
      <c r="AO502" s="293"/>
      <c r="AP502" s="293"/>
      <c r="AQ502" s="293"/>
      <c r="AR502" s="293"/>
      <c r="AS502" s="293"/>
      <c r="AT502" s="293"/>
      <c r="AU502" s="293"/>
      <c r="AV502" s="293"/>
    </row>
    <row r="503">
      <c r="B503" s="293"/>
      <c r="C503" s="293"/>
      <c r="D503" s="293"/>
      <c r="E503" s="293"/>
      <c r="F503" s="293"/>
      <c r="G503" s="293"/>
      <c r="H503" s="293"/>
      <c r="J503" s="293"/>
      <c r="K503" s="293"/>
      <c r="L503" s="293"/>
      <c r="M503" s="293"/>
      <c r="O503" s="293"/>
      <c r="P503" s="293"/>
      <c r="Q503" s="293"/>
      <c r="R503" s="293"/>
      <c r="S503" s="293"/>
      <c r="T503" s="293"/>
      <c r="U503" s="293"/>
      <c r="V503" s="293"/>
      <c r="W503" s="293"/>
      <c r="X503" s="293"/>
      <c r="Y503" s="293"/>
      <c r="Z503" s="293"/>
      <c r="AA503" s="293"/>
      <c r="AB503" s="293"/>
      <c r="AC503" s="293"/>
      <c r="AE503" s="293"/>
      <c r="AF503" s="293"/>
      <c r="AG503" s="293"/>
      <c r="AH503" s="293"/>
      <c r="AI503" s="293"/>
      <c r="AJ503" s="293"/>
      <c r="AK503" s="293"/>
      <c r="AL503" s="293"/>
      <c r="AM503" s="293"/>
      <c r="AN503" s="293"/>
      <c r="AO503" s="293"/>
      <c r="AP503" s="293"/>
      <c r="AQ503" s="293"/>
      <c r="AR503" s="293"/>
      <c r="AS503" s="293"/>
      <c r="AT503" s="293"/>
      <c r="AU503" s="293"/>
      <c r="AV503" s="293"/>
    </row>
    <row r="504">
      <c r="B504" s="293"/>
      <c r="C504" s="293"/>
      <c r="D504" s="293"/>
      <c r="E504" s="293"/>
      <c r="F504" s="293"/>
      <c r="G504" s="293"/>
      <c r="H504" s="293"/>
      <c r="J504" s="293"/>
      <c r="K504" s="293"/>
      <c r="L504" s="293"/>
      <c r="M504" s="293"/>
      <c r="O504" s="293"/>
      <c r="P504" s="293"/>
      <c r="Q504" s="293"/>
      <c r="R504" s="293"/>
      <c r="S504" s="293"/>
      <c r="T504" s="293"/>
      <c r="U504" s="293"/>
      <c r="V504" s="293"/>
      <c r="W504" s="293"/>
      <c r="X504" s="293"/>
      <c r="Y504" s="293"/>
      <c r="Z504" s="293"/>
      <c r="AA504" s="293"/>
      <c r="AB504" s="293"/>
      <c r="AC504" s="293"/>
      <c r="AE504" s="293"/>
      <c r="AF504" s="293"/>
      <c r="AG504" s="293"/>
      <c r="AH504" s="293"/>
      <c r="AI504" s="293"/>
      <c r="AJ504" s="293"/>
      <c r="AK504" s="293"/>
      <c r="AL504" s="293"/>
      <c r="AM504" s="293"/>
      <c r="AN504" s="293"/>
      <c r="AO504" s="293"/>
      <c r="AP504" s="293"/>
      <c r="AQ504" s="293"/>
      <c r="AR504" s="293"/>
      <c r="AS504" s="293"/>
      <c r="AT504" s="293"/>
      <c r="AU504" s="293"/>
      <c r="AV504" s="293"/>
    </row>
    <row r="505">
      <c r="B505" s="293"/>
      <c r="C505" s="293"/>
      <c r="D505" s="293"/>
      <c r="E505" s="293"/>
      <c r="F505" s="293"/>
      <c r="G505" s="293"/>
      <c r="H505" s="293"/>
      <c r="J505" s="293"/>
      <c r="K505" s="293"/>
      <c r="L505" s="293"/>
      <c r="M505" s="293"/>
      <c r="O505" s="293"/>
      <c r="P505" s="293"/>
      <c r="Q505" s="293"/>
      <c r="R505" s="293"/>
      <c r="S505" s="293"/>
      <c r="T505" s="293"/>
      <c r="U505" s="293"/>
      <c r="V505" s="293"/>
      <c r="W505" s="293"/>
      <c r="X505" s="293"/>
      <c r="Y505" s="293"/>
      <c r="Z505" s="293"/>
      <c r="AA505" s="293"/>
      <c r="AB505" s="293"/>
      <c r="AC505" s="293"/>
      <c r="AE505" s="293"/>
      <c r="AF505" s="293"/>
      <c r="AG505" s="293"/>
      <c r="AH505" s="293"/>
      <c r="AI505" s="293"/>
      <c r="AJ505" s="293"/>
      <c r="AK505" s="293"/>
      <c r="AL505" s="293"/>
      <c r="AM505" s="293"/>
      <c r="AN505" s="293"/>
      <c r="AO505" s="293"/>
      <c r="AP505" s="293"/>
      <c r="AQ505" s="293"/>
      <c r="AR505" s="293"/>
      <c r="AS505" s="293"/>
      <c r="AT505" s="293"/>
      <c r="AU505" s="293"/>
      <c r="AV505" s="293"/>
    </row>
    <row r="506">
      <c r="B506" s="293"/>
      <c r="C506" s="293"/>
      <c r="D506" s="293"/>
      <c r="E506" s="293"/>
      <c r="F506" s="293"/>
      <c r="G506" s="293"/>
      <c r="H506" s="293"/>
      <c r="J506" s="293"/>
      <c r="K506" s="293"/>
      <c r="L506" s="293"/>
      <c r="M506" s="293"/>
      <c r="O506" s="293"/>
      <c r="P506" s="293"/>
      <c r="Q506" s="293"/>
      <c r="R506" s="293"/>
      <c r="S506" s="293"/>
      <c r="T506" s="293"/>
      <c r="U506" s="293"/>
      <c r="V506" s="293"/>
      <c r="W506" s="293"/>
      <c r="X506" s="293"/>
      <c r="Y506" s="293"/>
      <c r="Z506" s="293"/>
      <c r="AA506" s="293"/>
      <c r="AB506" s="293"/>
      <c r="AC506" s="293"/>
      <c r="AE506" s="293"/>
      <c r="AF506" s="293"/>
      <c r="AG506" s="293"/>
      <c r="AH506" s="293"/>
      <c r="AI506" s="293"/>
      <c r="AJ506" s="293"/>
      <c r="AK506" s="293"/>
      <c r="AL506" s="293"/>
      <c r="AM506" s="293"/>
      <c r="AN506" s="293"/>
      <c r="AO506" s="293"/>
      <c r="AP506" s="293"/>
      <c r="AQ506" s="293"/>
      <c r="AR506" s="293"/>
      <c r="AS506" s="293"/>
      <c r="AT506" s="293"/>
      <c r="AU506" s="293"/>
      <c r="AV506" s="293"/>
    </row>
    <row r="507">
      <c r="B507" s="293"/>
      <c r="C507" s="293"/>
      <c r="D507" s="293"/>
      <c r="E507" s="293"/>
      <c r="F507" s="293"/>
      <c r="G507" s="293"/>
      <c r="H507" s="293"/>
      <c r="J507" s="293"/>
      <c r="K507" s="293"/>
      <c r="L507" s="293"/>
      <c r="M507" s="293"/>
      <c r="O507" s="293"/>
      <c r="P507" s="293"/>
      <c r="Q507" s="293"/>
      <c r="R507" s="293"/>
      <c r="S507" s="293"/>
      <c r="T507" s="293"/>
      <c r="U507" s="293"/>
      <c r="V507" s="293"/>
      <c r="W507" s="293"/>
      <c r="X507" s="293"/>
      <c r="Y507" s="293"/>
      <c r="Z507" s="293"/>
      <c r="AA507" s="293"/>
      <c r="AB507" s="293"/>
      <c r="AC507" s="293"/>
      <c r="AE507" s="293"/>
      <c r="AF507" s="293"/>
      <c r="AG507" s="293"/>
      <c r="AH507" s="293"/>
      <c r="AI507" s="293"/>
      <c r="AJ507" s="293"/>
      <c r="AK507" s="293"/>
      <c r="AL507" s="293"/>
      <c r="AM507" s="293"/>
      <c r="AN507" s="293"/>
      <c r="AO507" s="293"/>
      <c r="AP507" s="293"/>
      <c r="AQ507" s="293"/>
      <c r="AR507" s="293"/>
      <c r="AS507" s="293"/>
      <c r="AT507" s="293"/>
      <c r="AU507" s="293"/>
      <c r="AV507" s="293"/>
    </row>
    <row r="508">
      <c r="B508" s="293"/>
      <c r="C508" s="293"/>
      <c r="D508" s="293"/>
      <c r="E508" s="293"/>
      <c r="F508" s="293"/>
      <c r="G508" s="293"/>
      <c r="H508" s="293"/>
      <c r="J508" s="293"/>
      <c r="K508" s="293"/>
      <c r="L508" s="293"/>
      <c r="M508" s="293"/>
      <c r="O508" s="293"/>
      <c r="P508" s="293"/>
      <c r="Q508" s="293"/>
      <c r="R508" s="293"/>
      <c r="S508" s="293"/>
      <c r="T508" s="293"/>
      <c r="U508" s="293"/>
      <c r="V508" s="293"/>
      <c r="W508" s="293"/>
      <c r="X508" s="293"/>
      <c r="Y508" s="293"/>
      <c r="Z508" s="293"/>
      <c r="AA508" s="293"/>
      <c r="AB508" s="293"/>
      <c r="AC508" s="293"/>
      <c r="AE508" s="293"/>
      <c r="AF508" s="293"/>
      <c r="AG508" s="293"/>
      <c r="AH508" s="293"/>
      <c r="AI508" s="293"/>
      <c r="AJ508" s="293"/>
      <c r="AK508" s="293"/>
      <c r="AL508" s="293"/>
      <c r="AM508" s="293"/>
      <c r="AN508" s="293"/>
      <c r="AO508" s="293"/>
      <c r="AP508" s="293"/>
      <c r="AQ508" s="293"/>
      <c r="AR508" s="293"/>
      <c r="AS508" s="293"/>
      <c r="AT508" s="293"/>
      <c r="AU508" s="293"/>
      <c r="AV508" s="293"/>
    </row>
    <row r="509">
      <c r="B509" s="293"/>
      <c r="C509" s="293"/>
      <c r="D509" s="293"/>
      <c r="E509" s="293"/>
      <c r="F509" s="293"/>
      <c r="G509" s="293"/>
      <c r="H509" s="293"/>
      <c r="J509" s="293"/>
      <c r="K509" s="293"/>
      <c r="L509" s="293"/>
      <c r="M509" s="293"/>
      <c r="O509" s="293"/>
      <c r="P509" s="293"/>
      <c r="Q509" s="293"/>
      <c r="R509" s="293"/>
      <c r="S509" s="293"/>
      <c r="T509" s="293"/>
      <c r="U509" s="293"/>
      <c r="V509" s="293"/>
      <c r="W509" s="293"/>
      <c r="X509" s="293"/>
      <c r="Y509" s="293"/>
      <c r="Z509" s="293"/>
      <c r="AA509" s="293"/>
      <c r="AB509" s="293"/>
      <c r="AC509" s="293"/>
      <c r="AE509" s="293"/>
      <c r="AF509" s="293"/>
      <c r="AG509" s="293"/>
      <c r="AH509" s="293"/>
      <c r="AI509" s="293"/>
      <c r="AJ509" s="293"/>
      <c r="AK509" s="293"/>
      <c r="AL509" s="293"/>
      <c r="AM509" s="293"/>
      <c r="AN509" s="293"/>
      <c r="AO509" s="293"/>
      <c r="AP509" s="293"/>
      <c r="AQ509" s="293"/>
      <c r="AR509" s="293"/>
      <c r="AS509" s="293"/>
      <c r="AT509" s="293"/>
      <c r="AU509" s="293"/>
      <c r="AV509" s="293"/>
    </row>
    <row r="510">
      <c r="B510" s="293"/>
      <c r="C510" s="293"/>
      <c r="D510" s="293"/>
      <c r="E510" s="293"/>
      <c r="F510" s="293"/>
      <c r="G510" s="293"/>
      <c r="H510" s="293"/>
      <c r="J510" s="293"/>
      <c r="K510" s="293"/>
      <c r="L510" s="293"/>
      <c r="M510" s="293"/>
      <c r="O510" s="293"/>
      <c r="P510" s="293"/>
      <c r="Q510" s="293"/>
      <c r="R510" s="293"/>
      <c r="S510" s="293"/>
      <c r="T510" s="293"/>
      <c r="U510" s="293"/>
      <c r="V510" s="293"/>
      <c r="W510" s="293"/>
      <c r="X510" s="293"/>
      <c r="Y510" s="293"/>
      <c r="Z510" s="293"/>
      <c r="AA510" s="293"/>
      <c r="AB510" s="293"/>
      <c r="AC510" s="293"/>
      <c r="AE510" s="293"/>
      <c r="AF510" s="293"/>
      <c r="AG510" s="293"/>
      <c r="AH510" s="293"/>
      <c r="AI510" s="293"/>
      <c r="AJ510" s="293"/>
      <c r="AK510" s="293"/>
      <c r="AL510" s="293"/>
      <c r="AM510" s="293"/>
      <c r="AN510" s="293"/>
      <c r="AO510" s="293"/>
      <c r="AP510" s="293"/>
      <c r="AQ510" s="293"/>
      <c r="AR510" s="293"/>
      <c r="AS510" s="293"/>
      <c r="AT510" s="293"/>
      <c r="AU510" s="293"/>
      <c r="AV510" s="293"/>
    </row>
    <row r="511">
      <c r="B511" s="293"/>
      <c r="C511" s="293"/>
      <c r="D511" s="293"/>
      <c r="E511" s="293"/>
      <c r="F511" s="293"/>
      <c r="G511" s="293"/>
      <c r="H511" s="293"/>
      <c r="J511" s="293"/>
      <c r="K511" s="293"/>
      <c r="L511" s="293"/>
      <c r="M511" s="293"/>
      <c r="O511" s="293"/>
      <c r="P511" s="293"/>
      <c r="Q511" s="293"/>
      <c r="R511" s="293"/>
      <c r="S511" s="293"/>
      <c r="T511" s="293"/>
      <c r="U511" s="293"/>
      <c r="V511" s="293"/>
      <c r="W511" s="293"/>
      <c r="X511" s="293"/>
      <c r="Y511" s="293"/>
      <c r="Z511" s="293"/>
      <c r="AA511" s="293"/>
      <c r="AB511" s="293"/>
      <c r="AC511" s="293"/>
      <c r="AE511" s="293"/>
      <c r="AF511" s="293"/>
      <c r="AG511" s="293"/>
      <c r="AH511" s="293"/>
      <c r="AI511" s="293"/>
      <c r="AJ511" s="293"/>
      <c r="AK511" s="293"/>
      <c r="AL511" s="293"/>
      <c r="AM511" s="293"/>
      <c r="AN511" s="293"/>
      <c r="AO511" s="293"/>
      <c r="AP511" s="293"/>
      <c r="AQ511" s="293"/>
      <c r="AR511" s="293"/>
      <c r="AS511" s="293"/>
      <c r="AT511" s="293"/>
      <c r="AU511" s="293"/>
      <c r="AV511" s="293"/>
    </row>
    <row r="512">
      <c r="B512" s="293"/>
      <c r="C512" s="293"/>
      <c r="D512" s="293"/>
      <c r="E512" s="293"/>
      <c r="F512" s="293"/>
      <c r="G512" s="293"/>
      <c r="H512" s="293"/>
      <c r="J512" s="293"/>
      <c r="K512" s="293"/>
      <c r="L512" s="293"/>
      <c r="M512" s="293"/>
      <c r="O512" s="293"/>
      <c r="P512" s="293"/>
      <c r="Q512" s="293"/>
      <c r="R512" s="293"/>
      <c r="S512" s="293"/>
      <c r="T512" s="293"/>
      <c r="U512" s="293"/>
      <c r="V512" s="293"/>
      <c r="W512" s="293"/>
      <c r="X512" s="293"/>
      <c r="Y512" s="293"/>
      <c r="Z512" s="293"/>
      <c r="AA512" s="293"/>
      <c r="AB512" s="293"/>
      <c r="AC512" s="293"/>
      <c r="AE512" s="293"/>
      <c r="AF512" s="293"/>
      <c r="AG512" s="293"/>
      <c r="AH512" s="293"/>
      <c r="AI512" s="293"/>
      <c r="AJ512" s="293"/>
      <c r="AK512" s="293"/>
      <c r="AL512" s="293"/>
      <c r="AM512" s="293"/>
      <c r="AN512" s="293"/>
      <c r="AO512" s="293"/>
      <c r="AP512" s="293"/>
      <c r="AQ512" s="293"/>
      <c r="AR512" s="293"/>
      <c r="AS512" s="293"/>
      <c r="AT512" s="293"/>
      <c r="AU512" s="293"/>
      <c r="AV512" s="293"/>
    </row>
    <row r="513">
      <c r="B513" s="293"/>
      <c r="C513" s="293"/>
      <c r="D513" s="293"/>
      <c r="E513" s="293"/>
      <c r="F513" s="293"/>
      <c r="G513" s="293"/>
      <c r="H513" s="293"/>
      <c r="J513" s="293"/>
      <c r="K513" s="293"/>
      <c r="L513" s="293"/>
      <c r="M513" s="293"/>
      <c r="O513" s="293"/>
      <c r="P513" s="293"/>
      <c r="Q513" s="293"/>
      <c r="R513" s="293"/>
      <c r="S513" s="293"/>
      <c r="T513" s="293"/>
      <c r="U513" s="293"/>
      <c r="V513" s="293"/>
      <c r="W513" s="293"/>
      <c r="X513" s="293"/>
      <c r="Y513" s="293"/>
      <c r="Z513" s="293"/>
      <c r="AA513" s="293"/>
      <c r="AB513" s="293"/>
      <c r="AC513" s="293"/>
      <c r="AE513" s="293"/>
      <c r="AF513" s="293"/>
      <c r="AG513" s="293"/>
      <c r="AH513" s="293"/>
      <c r="AI513" s="293"/>
      <c r="AJ513" s="293"/>
      <c r="AK513" s="293"/>
      <c r="AL513" s="293"/>
      <c r="AM513" s="293"/>
      <c r="AN513" s="293"/>
      <c r="AO513" s="293"/>
      <c r="AP513" s="293"/>
      <c r="AQ513" s="293"/>
      <c r="AR513" s="293"/>
      <c r="AS513" s="293"/>
      <c r="AT513" s="293"/>
      <c r="AU513" s="293"/>
      <c r="AV513" s="293"/>
    </row>
    <row r="514">
      <c r="B514" s="293"/>
      <c r="C514" s="293"/>
      <c r="D514" s="293"/>
      <c r="E514" s="293"/>
      <c r="F514" s="293"/>
      <c r="G514" s="293"/>
      <c r="H514" s="293"/>
      <c r="J514" s="293"/>
      <c r="K514" s="293"/>
      <c r="L514" s="293"/>
      <c r="M514" s="293"/>
      <c r="O514" s="293"/>
      <c r="P514" s="293"/>
      <c r="Q514" s="293"/>
      <c r="R514" s="293"/>
      <c r="S514" s="293"/>
      <c r="T514" s="293"/>
      <c r="U514" s="293"/>
      <c r="V514" s="293"/>
      <c r="W514" s="293"/>
      <c r="X514" s="293"/>
      <c r="Y514" s="293"/>
      <c r="Z514" s="293"/>
      <c r="AA514" s="293"/>
      <c r="AB514" s="293"/>
      <c r="AC514" s="293"/>
      <c r="AE514" s="293"/>
      <c r="AF514" s="293"/>
      <c r="AG514" s="293"/>
      <c r="AH514" s="293"/>
      <c r="AI514" s="293"/>
      <c r="AJ514" s="293"/>
      <c r="AK514" s="293"/>
      <c r="AL514" s="293"/>
      <c r="AM514" s="293"/>
      <c r="AN514" s="293"/>
      <c r="AO514" s="293"/>
      <c r="AP514" s="293"/>
      <c r="AQ514" s="293"/>
      <c r="AR514" s="293"/>
      <c r="AS514" s="293"/>
      <c r="AT514" s="293"/>
      <c r="AU514" s="293"/>
      <c r="AV514" s="293"/>
    </row>
    <row r="515">
      <c r="B515" s="293"/>
      <c r="C515" s="293"/>
      <c r="D515" s="293"/>
      <c r="E515" s="293"/>
      <c r="F515" s="293"/>
      <c r="G515" s="293"/>
      <c r="H515" s="293"/>
      <c r="J515" s="293"/>
      <c r="K515" s="293"/>
      <c r="L515" s="293"/>
      <c r="M515" s="293"/>
      <c r="O515" s="293"/>
      <c r="P515" s="293"/>
      <c r="Q515" s="293"/>
      <c r="R515" s="293"/>
      <c r="S515" s="293"/>
      <c r="T515" s="293"/>
      <c r="U515" s="293"/>
      <c r="V515" s="293"/>
      <c r="W515" s="293"/>
      <c r="X515" s="293"/>
      <c r="Y515" s="293"/>
      <c r="Z515" s="293"/>
      <c r="AA515" s="293"/>
      <c r="AB515" s="293"/>
      <c r="AC515" s="293"/>
      <c r="AE515" s="293"/>
      <c r="AF515" s="293"/>
      <c r="AG515" s="293"/>
      <c r="AH515" s="293"/>
      <c r="AI515" s="293"/>
      <c r="AJ515" s="293"/>
      <c r="AK515" s="293"/>
      <c r="AL515" s="293"/>
      <c r="AM515" s="293"/>
      <c r="AN515" s="293"/>
      <c r="AO515" s="293"/>
      <c r="AP515" s="293"/>
      <c r="AQ515" s="293"/>
      <c r="AR515" s="293"/>
      <c r="AS515" s="293"/>
      <c r="AT515" s="293"/>
      <c r="AU515" s="293"/>
      <c r="AV515" s="293"/>
    </row>
    <row r="516">
      <c r="B516" s="293"/>
      <c r="C516" s="293"/>
      <c r="D516" s="293"/>
      <c r="E516" s="293"/>
      <c r="F516" s="293"/>
      <c r="G516" s="293"/>
      <c r="H516" s="293"/>
      <c r="J516" s="293"/>
      <c r="K516" s="293"/>
      <c r="L516" s="293"/>
      <c r="M516" s="293"/>
      <c r="O516" s="293"/>
      <c r="P516" s="293"/>
      <c r="Q516" s="293"/>
      <c r="R516" s="293"/>
      <c r="S516" s="293"/>
      <c r="T516" s="293"/>
      <c r="U516" s="293"/>
      <c r="V516" s="293"/>
      <c r="W516" s="293"/>
      <c r="X516" s="293"/>
      <c r="Y516" s="293"/>
      <c r="Z516" s="293"/>
      <c r="AA516" s="293"/>
      <c r="AB516" s="293"/>
      <c r="AC516" s="293"/>
      <c r="AE516" s="293"/>
      <c r="AF516" s="293"/>
      <c r="AG516" s="293"/>
      <c r="AH516" s="293"/>
      <c r="AI516" s="293"/>
      <c r="AJ516" s="293"/>
      <c r="AK516" s="293"/>
      <c r="AL516" s="293"/>
      <c r="AM516" s="293"/>
      <c r="AN516" s="293"/>
      <c r="AO516" s="293"/>
      <c r="AP516" s="293"/>
      <c r="AQ516" s="293"/>
      <c r="AR516" s="293"/>
      <c r="AS516" s="293"/>
      <c r="AT516" s="293"/>
      <c r="AU516" s="293"/>
      <c r="AV516" s="293"/>
    </row>
    <row r="517">
      <c r="B517" s="293"/>
      <c r="C517" s="293"/>
      <c r="D517" s="293"/>
      <c r="E517" s="293"/>
      <c r="F517" s="293"/>
      <c r="G517" s="293"/>
      <c r="H517" s="293"/>
      <c r="J517" s="293"/>
      <c r="K517" s="293"/>
      <c r="L517" s="293"/>
      <c r="M517" s="293"/>
      <c r="O517" s="293"/>
      <c r="P517" s="293"/>
      <c r="Q517" s="293"/>
      <c r="R517" s="293"/>
      <c r="S517" s="293"/>
      <c r="T517" s="293"/>
      <c r="U517" s="293"/>
      <c r="V517" s="293"/>
      <c r="W517" s="293"/>
      <c r="X517" s="293"/>
      <c r="Y517" s="293"/>
      <c r="Z517" s="293"/>
      <c r="AA517" s="293"/>
      <c r="AB517" s="293"/>
      <c r="AC517" s="293"/>
      <c r="AE517" s="293"/>
      <c r="AF517" s="293"/>
      <c r="AG517" s="293"/>
      <c r="AH517" s="293"/>
      <c r="AI517" s="293"/>
      <c r="AJ517" s="293"/>
      <c r="AK517" s="293"/>
      <c r="AL517" s="293"/>
      <c r="AM517" s="293"/>
      <c r="AN517" s="293"/>
      <c r="AO517" s="293"/>
      <c r="AP517" s="293"/>
      <c r="AQ517" s="293"/>
      <c r="AR517" s="293"/>
      <c r="AS517" s="293"/>
      <c r="AT517" s="293"/>
      <c r="AU517" s="293"/>
      <c r="AV517" s="293"/>
    </row>
    <row r="518">
      <c r="B518" s="293"/>
      <c r="C518" s="293"/>
      <c r="D518" s="293"/>
      <c r="E518" s="293"/>
      <c r="F518" s="293"/>
      <c r="G518" s="293"/>
      <c r="H518" s="293"/>
      <c r="J518" s="293"/>
      <c r="K518" s="293"/>
      <c r="L518" s="293"/>
      <c r="M518" s="293"/>
      <c r="O518" s="293"/>
      <c r="P518" s="293"/>
      <c r="Q518" s="293"/>
      <c r="R518" s="293"/>
      <c r="S518" s="293"/>
      <c r="T518" s="293"/>
      <c r="U518" s="293"/>
      <c r="V518" s="293"/>
      <c r="W518" s="293"/>
      <c r="X518" s="293"/>
      <c r="Y518" s="293"/>
      <c r="Z518" s="293"/>
      <c r="AA518" s="293"/>
      <c r="AB518" s="293"/>
      <c r="AC518" s="293"/>
      <c r="AE518" s="293"/>
      <c r="AF518" s="293"/>
      <c r="AG518" s="293"/>
      <c r="AH518" s="293"/>
      <c r="AI518" s="293"/>
      <c r="AJ518" s="293"/>
      <c r="AK518" s="293"/>
      <c r="AL518" s="293"/>
      <c r="AM518" s="293"/>
      <c r="AN518" s="293"/>
      <c r="AO518" s="293"/>
      <c r="AP518" s="293"/>
      <c r="AQ518" s="293"/>
      <c r="AR518" s="293"/>
      <c r="AS518" s="293"/>
      <c r="AT518" s="293"/>
      <c r="AU518" s="293"/>
      <c r="AV518" s="293"/>
    </row>
    <row r="519">
      <c r="B519" s="293"/>
      <c r="C519" s="293"/>
      <c r="D519" s="293"/>
      <c r="E519" s="293"/>
      <c r="F519" s="293"/>
      <c r="G519" s="293"/>
      <c r="H519" s="293"/>
      <c r="J519" s="293"/>
      <c r="K519" s="293"/>
      <c r="L519" s="293"/>
      <c r="M519" s="293"/>
      <c r="O519" s="293"/>
      <c r="P519" s="293"/>
      <c r="Q519" s="293"/>
      <c r="R519" s="293"/>
      <c r="S519" s="293"/>
      <c r="T519" s="293"/>
      <c r="U519" s="293"/>
      <c r="V519" s="293"/>
      <c r="W519" s="293"/>
      <c r="X519" s="293"/>
      <c r="Y519" s="293"/>
      <c r="Z519" s="293"/>
      <c r="AA519" s="293"/>
      <c r="AB519" s="293"/>
      <c r="AC519" s="293"/>
      <c r="AE519" s="293"/>
      <c r="AF519" s="293"/>
      <c r="AG519" s="293"/>
      <c r="AH519" s="293"/>
      <c r="AI519" s="293"/>
      <c r="AJ519" s="293"/>
      <c r="AK519" s="293"/>
      <c r="AL519" s="293"/>
      <c r="AM519" s="293"/>
      <c r="AN519" s="293"/>
      <c r="AO519" s="293"/>
      <c r="AP519" s="293"/>
      <c r="AQ519" s="293"/>
      <c r="AR519" s="293"/>
      <c r="AS519" s="293"/>
      <c r="AT519" s="293"/>
      <c r="AU519" s="293"/>
      <c r="AV519" s="293"/>
    </row>
    <row r="520">
      <c r="B520" s="293"/>
      <c r="C520" s="293"/>
      <c r="D520" s="293"/>
      <c r="E520" s="293"/>
      <c r="F520" s="293"/>
      <c r="G520" s="293"/>
      <c r="H520" s="293"/>
      <c r="J520" s="293"/>
      <c r="K520" s="293"/>
      <c r="L520" s="293"/>
      <c r="M520" s="293"/>
      <c r="O520" s="293"/>
      <c r="P520" s="293"/>
      <c r="Q520" s="293"/>
      <c r="R520" s="293"/>
      <c r="S520" s="293"/>
      <c r="T520" s="293"/>
      <c r="U520" s="293"/>
      <c r="V520" s="293"/>
      <c r="W520" s="293"/>
      <c r="X520" s="293"/>
      <c r="Y520" s="293"/>
      <c r="Z520" s="293"/>
      <c r="AA520" s="293"/>
      <c r="AB520" s="293"/>
      <c r="AC520" s="293"/>
      <c r="AE520" s="293"/>
      <c r="AF520" s="293"/>
      <c r="AG520" s="293"/>
      <c r="AH520" s="293"/>
      <c r="AI520" s="293"/>
      <c r="AJ520" s="293"/>
      <c r="AK520" s="293"/>
      <c r="AL520" s="293"/>
      <c r="AM520" s="293"/>
      <c r="AN520" s="293"/>
      <c r="AO520" s="293"/>
      <c r="AP520" s="293"/>
      <c r="AQ520" s="293"/>
      <c r="AR520" s="293"/>
      <c r="AS520" s="293"/>
      <c r="AT520" s="293"/>
      <c r="AU520" s="293"/>
      <c r="AV520" s="293"/>
    </row>
    <row r="521">
      <c r="B521" s="293"/>
      <c r="C521" s="293"/>
      <c r="D521" s="293"/>
      <c r="E521" s="293"/>
      <c r="F521" s="293"/>
      <c r="G521" s="293"/>
      <c r="H521" s="293"/>
      <c r="J521" s="293"/>
      <c r="K521" s="293"/>
      <c r="L521" s="293"/>
      <c r="M521" s="293"/>
      <c r="O521" s="293"/>
      <c r="P521" s="293"/>
      <c r="Q521" s="293"/>
      <c r="R521" s="293"/>
      <c r="S521" s="293"/>
      <c r="T521" s="293"/>
      <c r="U521" s="293"/>
      <c r="V521" s="293"/>
      <c r="W521" s="293"/>
      <c r="X521" s="293"/>
      <c r="Y521" s="293"/>
      <c r="Z521" s="293"/>
      <c r="AA521" s="293"/>
      <c r="AB521" s="293"/>
      <c r="AC521" s="293"/>
      <c r="AE521" s="293"/>
      <c r="AF521" s="293"/>
      <c r="AG521" s="293"/>
      <c r="AH521" s="293"/>
      <c r="AI521" s="293"/>
      <c r="AJ521" s="293"/>
      <c r="AK521" s="293"/>
      <c r="AL521" s="293"/>
      <c r="AM521" s="293"/>
      <c r="AN521" s="293"/>
      <c r="AO521" s="293"/>
      <c r="AP521" s="293"/>
      <c r="AQ521" s="293"/>
      <c r="AR521" s="293"/>
      <c r="AS521" s="293"/>
      <c r="AT521" s="293"/>
      <c r="AU521" s="293"/>
      <c r="AV521" s="293"/>
    </row>
    <row r="522">
      <c r="B522" s="293"/>
      <c r="C522" s="293"/>
      <c r="D522" s="293"/>
      <c r="E522" s="293"/>
      <c r="F522" s="293"/>
      <c r="G522" s="293"/>
      <c r="H522" s="293"/>
      <c r="J522" s="293"/>
      <c r="K522" s="293"/>
      <c r="L522" s="293"/>
      <c r="M522" s="293"/>
      <c r="O522" s="293"/>
      <c r="P522" s="293"/>
      <c r="Q522" s="293"/>
      <c r="R522" s="293"/>
      <c r="S522" s="293"/>
      <c r="T522" s="293"/>
      <c r="U522" s="293"/>
      <c r="V522" s="293"/>
      <c r="W522" s="293"/>
      <c r="X522" s="293"/>
      <c r="Y522" s="293"/>
      <c r="Z522" s="293"/>
      <c r="AA522" s="293"/>
      <c r="AB522" s="293"/>
      <c r="AC522" s="293"/>
      <c r="AE522" s="293"/>
      <c r="AF522" s="293"/>
      <c r="AG522" s="293"/>
      <c r="AH522" s="293"/>
      <c r="AI522" s="293"/>
      <c r="AJ522" s="293"/>
      <c r="AK522" s="293"/>
      <c r="AL522" s="293"/>
      <c r="AM522" s="293"/>
      <c r="AN522" s="293"/>
      <c r="AO522" s="293"/>
      <c r="AP522" s="293"/>
      <c r="AQ522" s="293"/>
      <c r="AR522" s="293"/>
      <c r="AS522" s="293"/>
      <c r="AT522" s="293"/>
      <c r="AU522" s="293"/>
      <c r="AV522" s="293"/>
    </row>
    <row r="523">
      <c r="B523" s="293"/>
      <c r="C523" s="293"/>
      <c r="D523" s="293"/>
      <c r="E523" s="293"/>
      <c r="F523" s="293"/>
      <c r="G523" s="293"/>
      <c r="H523" s="293"/>
      <c r="J523" s="293"/>
      <c r="K523" s="293"/>
      <c r="L523" s="293"/>
      <c r="M523" s="293"/>
      <c r="O523" s="293"/>
      <c r="P523" s="293"/>
      <c r="Q523" s="293"/>
      <c r="R523" s="293"/>
      <c r="S523" s="293"/>
      <c r="T523" s="293"/>
      <c r="U523" s="293"/>
      <c r="V523" s="293"/>
      <c r="W523" s="293"/>
      <c r="X523" s="293"/>
      <c r="Y523" s="293"/>
      <c r="Z523" s="293"/>
      <c r="AA523" s="293"/>
      <c r="AB523" s="293"/>
      <c r="AC523" s="293"/>
      <c r="AE523" s="293"/>
      <c r="AF523" s="293"/>
      <c r="AG523" s="293"/>
      <c r="AH523" s="293"/>
      <c r="AI523" s="293"/>
      <c r="AJ523" s="293"/>
      <c r="AK523" s="293"/>
      <c r="AL523" s="293"/>
      <c r="AM523" s="293"/>
      <c r="AN523" s="293"/>
      <c r="AO523" s="293"/>
      <c r="AP523" s="293"/>
      <c r="AQ523" s="293"/>
      <c r="AR523" s="293"/>
      <c r="AS523" s="293"/>
      <c r="AT523" s="293"/>
      <c r="AU523" s="293"/>
      <c r="AV523" s="293"/>
    </row>
    <row r="524">
      <c r="B524" s="293"/>
      <c r="C524" s="293"/>
      <c r="D524" s="293"/>
      <c r="E524" s="293"/>
      <c r="F524" s="293"/>
      <c r="G524" s="293"/>
      <c r="H524" s="293"/>
      <c r="J524" s="293"/>
      <c r="K524" s="293"/>
      <c r="L524" s="293"/>
      <c r="M524" s="293"/>
      <c r="O524" s="293"/>
      <c r="P524" s="293"/>
      <c r="Q524" s="293"/>
      <c r="R524" s="293"/>
      <c r="S524" s="293"/>
      <c r="T524" s="293"/>
      <c r="U524" s="293"/>
      <c r="V524" s="293"/>
      <c r="W524" s="293"/>
      <c r="X524" s="293"/>
      <c r="Y524" s="293"/>
      <c r="Z524" s="293"/>
      <c r="AA524" s="293"/>
      <c r="AB524" s="293"/>
      <c r="AC524" s="293"/>
      <c r="AE524" s="293"/>
      <c r="AF524" s="293"/>
      <c r="AG524" s="293"/>
      <c r="AH524" s="293"/>
      <c r="AI524" s="293"/>
      <c r="AJ524" s="293"/>
      <c r="AK524" s="293"/>
      <c r="AL524" s="293"/>
      <c r="AM524" s="293"/>
      <c r="AN524" s="293"/>
      <c r="AO524" s="293"/>
      <c r="AP524" s="293"/>
      <c r="AQ524" s="293"/>
      <c r="AR524" s="293"/>
      <c r="AS524" s="293"/>
      <c r="AT524" s="293"/>
      <c r="AU524" s="293"/>
      <c r="AV524" s="293"/>
    </row>
    <row r="525">
      <c r="B525" s="293"/>
      <c r="C525" s="293"/>
      <c r="D525" s="293"/>
      <c r="E525" s="293"/>
      <c r="F525" s="293"/>
      <c r="G525" s="293"/>
      <c r="H525" s="293"/>
      <c r="J525" s="293"/>
      <c r="K525" s="293"/>
      <c r="L525" s="293"/>
      <c r="M525" s="293"/>
      <c r="O525" s="293"/>
      <c r="P525" s="293"/>
      <c r="Q525" s="293"/>
      <c r="R525" s="293"/>
      <c r="S525" s="293"/>
      <c r="T525" s="293"/>
      <c r="U525" s="293"/>
      <c r="V525" s="293"/>
      <c r="W525" s="293"/>
      <c r="X525" s="293"/>
      <c r="Y525" s="293"/>
      <c r="Z525" s="293"/>
      <c r="AA525" s="293"/>
      <c r="AB525" s="293"/>
      <c r="AC525" s="293"/>
      <c r="AE525" s="293"/>
      <c r="AF525" s="293"/>
      <c r="AG525" s="293"/>
      <c r="AH525" s="293"/>
      <c r="AI525" s="293"/>
      <c r="AJ525" s="293"/>
      <c r="AK525" s="293"/>
      <c r="AL525" s="293"/>
      <c r="AM525" s="293"/>
      <c r="AN525" s="293"/>
      <c r="AO525" s="293"/>
      <c r="AP525" s="293"/>
      <c r="AQ525" s="293"/>
      <c r="AR525" s="293"/>
      <c r="AS525" s="293"/>
      <c r="AT525" s="293"/>
      <c r="AU525" s="293"/>
      <c r="AV525" s="293"/>
    </row>
    <row r="526">
      <c r="B526" s="293"/>
      <c r="C526" s="293"/>
      <c r="D526" s="293"/>
      <c r="E526" s="293"/>
      <c r="F526" s="293"/>
      <c r="G526" s="293"/>
      <c r="H526" s="293"/>
      <c r="J526" s="293"/>
      <c r="K526" s="293"/>
      <c r="L526" s="293"/>
      <c r="M526" s="293"/>
      <c r="O526" s="293"/>
      <c r="P526" s="293"/>
      <c r="Q526" s="293"/>
      <c r="R526" s="293"/>
      <c r="S526" s="293"/>
      <c r="T526" s="293"/>
      <c r="U526" s="293"/>
      <c r="V526" s="293"/>
      <c r="W526" s="293"/>
      <c r="X526" s="293"/>
      <c r="Y526" s="293"/>
      <c r="Z526" s="293"/>
      <c r="AA526" s="293"/>
      <c r="AB526" s="293"/>
      <c r="AC526" s="293"/>
      <c r="AE526" s="293"/>
      <c r="AF526" s="293"/>
      <c r="AG526" s="293"/>
      <c r="AH526" s="293"/>
      <c r="AI526" s="293"/>
      <c r="AJ526" s="293"/>
      <c r="AK526" s="293"/>
      <c r="AL526" s="293"/>
      <c r="AM526" s="293"/>
      <c r="AN526" s="293"/>
      <c r="AO526" s="293"/>
      <c r="AP526" s="293"/>
      <c r="AQ526" s="293"/>
      <c r="AR526" s="293"/>
      <c r="AS526" s="293"/>
      <c r="AT526" s="293"/>
      <c r="AU526" s="293"/>
      <c r="AV526" s="293"/>
    </row>
    <row r="527">
      <c r="B527" s="293"/>
      <c r="C527" s="293"/>
      <c r="D527" s="293"/>
      <c r="E527" s="293"/>
      <c r="F527" s="293"/>
      <c r="G527" s="293"/>
      <c r="H527" s="293"/>
      <c r="J527" s="293"/>
      <c r="K527" s="293"/>
      <c r="L527" s="293"/>
      <c r="M527" s="293"/>
      <c r="O527" s="293"/>
      <c r="P527" s="293"/>
      <c r="Q527" s="293"/>
      <c r="R527" s="293"/>
      <c r="S527" s="293"/>
      <c r="T527" s="293"/>
      <c r="U527" s="293"/>
      <c r="V527" s="293"/>
      <c r="W527" s="293"/>
      <c r="X527" s="293"/>
      <c r="Y527" s="293"/>
      <c r="Z527" s="293"/>
      <c r="AA527" s="293"/>
      <c r="AB527" s="293"/>
      <c r="AC527" s="293"/>
      <c r="AE527" s="293"/>
      <c r="AF527" s="293"/>
      <c r="AG527" s="293"/>
      <c r="AH527" s="293"/>
      <c r="AI527" s="293"/>
      <c r="AJ527" s="293"/>
      <c r="AK527" s="293"/>
      <c r="AL527" s="293"/>
      <c r="AM527" s="293"/>
      <c r="AN527" s="293"/>
      <c r="AO527" s="293"/>
      <c r="AP527" s="293"/>
      <c r="AQ527" s="293"/>
      <c r="AR527" s="293"/>
      <c r="AS527" s="293"/>
      <c r="AT527" s="293"/>
      <c r="AU527" s="293"/>
      <c r="AV527" s="293"/>
    </row>
    <row r="528">
      <c r="B528" s="293"/>
      <c r="C528" s="293"/>
      <c r="D528" s="293"/>
      <c r="E528" s="293"/>
      <c r="F528" s="293"/>
      <c r="G528" s="293"/>
      <c r="H528" s="293"/>
      <c r="J528" s="293"/>
      <c r="K528" s="293"/>
      <c r="L528" s="293"/>
      <c r="M528" s="293"/>
      <c r="O528" s="293"/>
      <c r="P528" s="293"/>
      <c r="Q528" s="293"/>
      <c r="R528" s="293"/>
      <c r="S528" s="293"/>
      <c r="T528" s="293"/>
      <c r="U528" s="293"/>
      <c r="V528" s="293"/>
      <c r="W528" s="293"/>
      <c r="X528" s="293"/>
      <c r="Y528" s="293"/>
      <c r="Z528" s="293"/>
      <c r="AA528" s="293"/>
      <c r="AB528" s="293"/>
      <c r="AC528" s="293"/>
      <c r="AE528" s="293"/>
      <c r="AF528" s="293"/>
      <c r="AG528" s="293"/>
      <c r="AH528" s="293"/>
      <c r="AI528" s="293"/>
      <c r="AJ528" s="293"/>
      <c r="AK528" s="293"/>
      <c r="AL528" s="293"/>
      <c r="AM528" s="293"/>
      <c r="AN528" s="293"/>
      <c r="AO528" s="293"/>
      <c r="AP528" s="293"/>
      <c r="AQ528" s="293"/>
      <c r="AR528" s="293"/>
      <c r="AS528" s="293"/>
      <c r="AT528" s="293"/>
      <c r="AU528" s="293"/>
      <c r="AV528" s="293"/>
    </row>
    <row r="529">
      <c r="B529" s="293"/>
      <c r="C529" s="293"/>
      <c r="D529" s="293"/>
      <c r="E529" s="293"/>
      <c r="F529" s="293"/>
      <c r="G529" s="293"/>
      <c r="H529" s="293"/>
      <c r="J529" s="293"/>
      <c r="K529" s="293"/>
      <c r="L529" s="293"/>
      <c r="M529" s="293"/>
      <c r="O529" s="293"/>
      <c r="P529" s="293"/>
      <c r="Q529" s="293"/>
      <c r="R529" s="293"/>
      <c r="S529" s="293"/>
      <c r="T529" s="293"/>
      <c r="U529" s="293"/>
      <c r="V529" s="293"/>
      <c r="W529" s="293"/>
      <c r="X529" s="293"/>
      <c r="Y529" s="293"/>
      <c r="Z529" s="293"/>
      <c r="AA529" s="293"/>
      <c r="AB529" s="293"/>
      <c r="AC529" s="293"/>
      <c r="AE529" s="293"/>
      <c r="AF529" s="293"/>
      <c r="AG529" s="293"/>
      <c r="AH529" s="293"/>
      <c r="AI529" s="293"/>
      <c r="AJ529" s="293"/>
      <c r="AK529" s="293"/>
      <c r="AL529" s="293"/>
      <c r="AM529" s="293"/>
      <c r="AN529" s="293"/>
      <c r="AO529" s="293"/>
      <c r="AP529" s="293"/>
      <c r="AQ529" s="293"/>
      <c r="AR529" s="293"/>
      <c r="AS529" s="293"/>
      <c r="AT529" s="293"/>
      <c r="AU529" s="293"/>
      <c r="AV529" s="293"/>
    </row>
    <row r="530">
      <c r="B530" s="293"/>
      <c r="C530" s="293"/>
      <c r="D530" s="293"/>
      <c r="E530" s="293"/>
      <c r="F530" s="293"/>
      <c r="G530" s="293"/>
      <c r="H530" s="293"/>
      <c r="J530" s="293"/>
      <c r="K530" s="293"/>
      <c r="L530" s="293"/>
      <c r="M530" s="293"/>
      <c r="O530" s="293"/>
      <c r="P530" s="293"/>
      <c r="Q530" s="293"/>
      <c r="R530" s="293"/>
      <c r="S530" s="293"/>
      <c r="T530" s="293"/>
      <c r="U530" s="293"/>
      <c r="V530" s="293"/>
      <c r="W530" s="293"/>
      <c r="X530" s="293"/>
      <c r="Y530" s="293"/>
      <c r="Z530" s="293"/>
      <c r="AA530" s="293"/>
      <c r="AB530" s="293"/>
      <c r="AC530" s="293"/>
      <c r="AE530" s="293"/>
      <c r="AF530" s="293"/>
      <c r="AG530" s="293"/>
      <c r="AH530" s="293"/>
      <c r="AI530" s="293"/>
      <c r="AJ530" s="293"/>
      <c r="AK530" s="293"/>
      <c r="AL530" s="293"/>
      <c r="AM530" s="293"/>
      <c r="AN530" s="293"/>
      <c r="AO530" s="293"/>
      <c r="AP530" s="293"/>
      <c r="AQ530" s="293"/>
      <c r="AR530" s="293"/>
      <c r="AS530" s="293"/>
      <c r="AT530" s="293"/>
      <c r="AU530" s="293"/>
      <c r="AV530" s="293"/>
    </row>
    <row r="531">
      <c r="B531" s="293"/>
      <c r="C531" s="293"/>
      <c r="D531" s="293"/>
      <c r="E531" s="293"/>
      <c r="F531" s="293"/>
      <c r="G531" s="293"/>
      <c r="H531" s="293"/>
      <c r="J531" s="293"/>
      <c r="K531" s="293"/>
      <c r="L531" s="293"/>
      <c r="M531" s="293"/>
      <c r="O531" s="293"/>
      <c r="P531" s="293"/>
      <c r="Q531" s="293"/>
      <c r="R531" s="293"/>
      <c r="S531" s="293"/>
      <c r="T531" s="293"/>
      <c r="U531" s="293"/>
      <c r="V531" s="293"/>
      <c r="W531" s="293"/>
      <c r="X531" s="293"/>
      <c r="Y531" s="293"/>
      <c r="Z531" s="293"/>
      <c r="AA531" s="293"/>
      <c r="AB531" s="293"/>
      <c r="AC531" s="293"/>
      <c r="AE531" s="293"/>
      <c r="AF531" s="293"/>
      <c r="AG531" s="293"/>
      <c r="AH531" s="293"/>
      <c r="AI531" s="293"/>
      <c r="AJ531" s="293"/>
      <c r="AK531" s="293"/>
      <c r="AL531" s="293"/>
      <c r="AM531" s="293"/>
      <c r="AN531" s="293"/>
      <c r="AO531" s="293"/>
      <c r="AP531" s="293"/>
      <c r="AQ531" s="293"/>
      <c r="AR531" s="293"/>
      <c r="AS531" s="293"/>
      <c r="AT531" s="293"/>
      <c r="AU531" s="293"/>
      <c r="AV531" s="293"/>
    </row>
    <row r="532">
      <c r="B532" s="293"/>
      <c r="C532" s="293"/>
      <c r="D532" s="293"/>
      <c r="E532" s="293"/>
      <c r="F532" s="293"/>
      <c r="G532" s="293"/>
      <c r="H532" s="293"/>
      <c r="J532" s="293"/>
      <c r="K532" s="293"/>
      <c r="L532" s="293"/>
      <c r="M532" s="293"/>
      <c r="O532" s="293"/>
      <c r="P532" s="293"/>
      <c r="Q532" s="293"/>
      <c r="R532" s="293"/>
      <c r="S532" s="293"/>
      <c r="T532" s="293"/>
      <c r="U532" s="293"/>
      <c r="V532" s="293"/>
      <c r="W532" s="293"/>
      <c r="X532" s="293"/>
      <c r="Y532" s="293"/>
      <c r="Z532" s="293"/>
      <c r="AA532" s="293"/>
      <c r="AB532" s="293"/>
      <c r="AC532" s="293"/>
      <c r="AE532" s="293"/>
      <c r="AF532" s="293"/>
      <c r="AG532" s="293"/>
      <c r="AH532" s="293"/>
      <c r="AI532" s="293"/>
      <c r="AJ532" s="293"/>
      <c r="AK532" s="293"/>
      <c r="AL532" s="293"/>
      <c r="AM532" s="293"/>
      <c r="AN532" s="293"/>
      <c r="AO532" s="293"/>
      <c r="AP532" s="293"/>
      <c r="AQ532" s="293"/>
      <c r="AR532" s="293"/>
      <c r="AS532" s="293"/>
      <c r="AT532" s="293"/>
      <c r="AU532" s="293"/>
      <c r="AV532" s="293"/>
    </row>
    <row r="533">
      <c r="B533" s="293"/>
      <c r="C533" s="293"/>
      <c r="D533" s="293"/>
      <c r="E533" s="293"/>
      <c r="F533" s="293"/>
      <c r="G533" s="293"/>
      <c r="H533" s="293"/>
      <c r="J533" s="293"/>
      <c r="K533" s="293"/>
      <c r="L533" s="293"/>
      <c r="M533" s="293"/>
      <c r="O533" s="293"/>
      <c r="P533" s="293"/>
      <c r="Q533" s="293"/>
      <c r="R533" s="293"/>
      <c r="S533" s="293"/>
      <c r="T533" s="293"/>
      <c r="U533" s="293"/>
      <c r="V533" s="293"/>
      <c r="W533" s="293"/>
      <c r="X533" s="293"/>
      <c r="Y533" s="293"/>
      <c r="Z533" s="293"/>
      <c r="AA533" s="293"/>
      <c r="AB533" s="293"/>
      <c r="AC533" s="293"/>
      <c r="AE533" s="293"/>
      <c r="AF533" s="293"/>
      <c r="AG533" s="293"/>
      <c r="AH533" s="293"/>
      <c r="AI533" s="293"/>
      <c r="AJ533" s="293"/>
      <c r="AK533" s="293"/>
      <c r="AL533" s="293"/>
      <c r="AM533" s="293"/>
      <c r="AN533" s="293"/>
      <c r="AO533" s="293"/>
      <c r="AP533" s="293"/>
      <c r="AQ533" s="293"/>
      <c r="AR533" s="293"/>
      <c r="AS533" s="293"/>
      <c r="AT533" s="293"/>
      <c r="AU533" s="293"/>
      <c r="AV533" s="293"/>
    </row>
    <row r="534">
      <c r="B534" s="293"/>
      <c r="C534" s="293"/>
      <c r="D534" s="293"/>
      <c r="E534" s="293"/>
      <c r="F534" s="293"/>
      <c r="G534" s="293"/>
      <c r="H534" s="293"/>
      <c r="J534" s="293"/>
      <c r="K534" s="293"/>
      <c r="L534" s="293"/>
      <c r="M534" s="293"/>
      <c r="O534" s="293"/>
      <c r="P534" s="293"/>
      <c r="Q534" s="293"/>
      <c r="R534" s="293"/>
      <c r="S534" s="293"/>
      <c r="T534" s="293"/>
      <c r="U534" s="293"/>
      <c r="V534" s="293"/>
      <c r="W534" s="293"/>
      <c r="X534" s="293"/>
      <c r="Y534" s="293"/>
      <c r="Z534" s="293"/>
      <c r="AA534" s="293"/>
      <c r="AB534" s="293"/>
      <c r="AC534" s="293"/>
      <c r="AE534" s="293"/>
      <c r="AF534" s="293"/>
      <c r="AG534" s="293"/>
      <c r="AH534" s="293"/>
      <c r="AI534" s="293"/>
      <c r="AJ534" s="293"/>
      <c r="AK534" s="293"/>
      <c r="AL534" s="293"/>
      <c r="AM534" s="293"/>
      <c r="AN534" s="293"/>
      <c r="AO534" s="293"/>
      <c r="AP534" s="293"/>
      <c r="AQ534" s="293"/>
      <c r="AR534" s="293"/>
      <c r="AS534" s="293"/>
      <c r="AT534" s="293"/>
      <c r="AU534" s="293"/>
      <c r="AV534" s="293"/>
    </row>
    <row r="535">
      <c r="B535" s="293"/>
      <c r="C535" s="293"/>
      <c r="D535" s="293"/>
      <c r="E535" s="293"/>
      <c r="F535" s="293"/>
      <c r="G535" s="293"/>
      <c r="H535" s="293"/>
      <c r="J535" s="293"/>
      <c r="K535" s="293"/>
      <c r="L535" s="293"/>
      <c r="M535" s="293"/>
      <c r="O535" s="293"/>
      <c r="P535" s="293"/>
      <c r="Q535" s="293"/>
      <c r="R535" s="293"/>
      <c r="S535" s="293"/>
      <c r="T535" s="293"/>
      <c r="U535" s="293"/>
      <c r="V535" s="293"/>
      <c r="W535" s="293"/>
      <c r="X535" s="293"/>
      <c r="Y535" s="293"/>
      <c r="Z535" s="293"/>
      <c r="AA535" s="293"/>
      <c r="AB535" s="293"/>
      <c r="AC535" s="293"/>
      <c r="AE535" s="293"/>
      <c r="AF535" s="293"/>
      <c r="AG535" s="293"/>
      <c r="AH535" s="293"/>
      <c r="AI535" s="293"/>
      <c r="AJ535" s="293"/>
      <c r="AK535" s="293"/>
      <c r="AL535" s="293"/>
      <c r="AM535" s="293"/>
      <c r="AN535" s="293"/>
      <c r="AO535" s="293"/>
      <c r="AP535" s="293"/>
      <c r="AQ535" s="293"/>
      <c r="AR535" s="293"/>
      <c r="AS535" s="293"/>
      <c r="AT535" s="293"/>
      <c r="AU535" s="293"/>
      <c r="AV535" s="293"/>
    </row>
    <row r="536">
      <c r="B536" s="293"/>
      <c r="C536" s="293"/>
      <c r="D536" s="293"/>
      <c r="E536" s="293"/>
      <c r="F536" s="293"/>
      <c r="G536" s="293"/>
      <c r="H536" s="293"/>
      <c r="J536" s="293"/>
      <c r="K536" s="293"/>
      <c r="L536" s="293"/>
      <c r="M536" s="293"/>
      <c r="O536" s="293"/>
      <c r="P536" s="293"/>
      <c r="Q536" s="293"/>
      <c r="R536" s="293"/>
      <c r="S536" s="293"/>
      <c r="T536" s="293"/>
      <c r="U536" s="293"/>
      <c r="V536" s="293"/>
      <c r="W536" s="293"/>
      <c r="X536" s="293"/>
      <c r="Y536" s="293"/>
      <c r="Z536" s="293"/>
      <c r="AA536" s="293"/>
      <c r="AB536" s="293"/>
      <c r="AC536" s="293"/>
      <c r="AE536" s="293"/>
      <c r="AF536" s="293"/>
      <c r="AG536" s="293"/>
      <c r="AH536" s="293"/>
      <c r="AI536" s="293"/>
      <c r="AJ536" s="293"/>
      <c r="AK536" s="293"/>
      <c r="AL536" s="293"/>
      <c r="AM536" s="293"/>
      <c r="AN536" s="293"/>
      <c r="AO536" s="293"/>
      <c r="AP536" s="293"/>
      <c r="AQ536" s="293"/>
      <c r="AR536" s="293"/>
      <c r="AS536" s="293"/>
      <c r="AT536" s="293"/>
      <c r="AU536" s="293"/>
      <c r="AV536" s="293"/>
    </row>
    <row r="537">
      <c r="B537" s="293"/>
      <c r="C537" s="293"/>
      <c r="D537" s="293"/>
      <c r="E537" s="293"/>
      <c r="F537" s="293"/>
      <c r="G537" s="293"/>
      <c r="H537" s="293"/>
      <c r="J537" s="293"/>
      <c r="K537" s="293"/>
      <c r="L537" s="293"/>
      <c r="M537" s="293"/>
      <c r="O537" s="293"/>
      <c r="P537" s="293"/>
      <c r="Q537" s="293"/>
      <c r="R537" s="293"/>
      <c r="S537" s="293"/>
      <c r="T537" s="293"/>
      <c r="U537" s="293"/>
      <c r="V537" s="293"/>
      <c r="W537" s="293"/>
      <c r="X537" s="293"/>
      <c r="Y537" s="293"/>
      <c r="Z537" s="293"/>
      <c r="AA537" s="293"/>
      <c r="AB537" s="293"/>
      <c r="AC537" s="293"/>
      <c r="AE537" s="293"/>
      <c r="AF537" s="293"/>
      <c r="AG537" s="293"/>
      <c r="AH537" s="293"/>
      <c r="AI537" s="293"/>
      <c r="AJ537" s="293"/>
      <c r="AK537" s="293"/>
      <c r="AL537" s="293"/>
      <c r="AM537" s="293"/>
      <c r="AN537" s="293"/>
      <c r="AO537" s="293"/>
      <c r="AP537" s="293"/>
      <c r="AQ537" s="293"/>
      <c r="AR537" s="293"/>
      <c r="AS537" s="293"/>
      <c r="AT537" s="293"/>
      <c r="AU537" s="293"/>
      <c r="AV537" s="293"/>
    </row>
    <row r="538">
      <c r="B538" s="293"/>
      <c r="C538" s="293"/>
      <c r="D538" s="293"/>
      <c r="E538" s="293"/>
      <c r="F538" s="293"/>
      <c r="G538" s="293"/>
      <c r="H538" s="293"/>
      <c r="J538" s="293"/>
      <c r="K538" s="293"/>
      <c r="L538" s="293"/>
      <c r="M538" s="293"/>
      <c r="O538" s="293"/>
      <c r="P538" s="293"/>
      <c r="Q538" s="293"/>
      <c r="R538" s="293"/>
      <c r="S538" s="293"/>
      <c r="T538" s="293"/>
      <c r="U538" s="293"/>
      <c r="V538" s="293"/>
      <c r="W538" s="293"/>
      <c r="X538" s="293"/>
      <c r="Y538" s="293"/>
      <c r="Z538" s="293"/>
      <c r="AA538" s="293"/>
      <c r="AB538" s="293"/>
      <c r="AC538" s="293"/>
      <c r="AE538" s="293"/>
      <c r="AF538" s="293"/>
      <c r="AG538" s="293"/>
      <c r="AH538" s="293"/>
      <c r="AI538" s="293"/>
      <c r="AJ538" s="293"/>
      <c r="AK538" s="293"/>
      <c r="AL538" s="293"/>
      <c r="AM538" s="293"/>
      <c r="AN538" s="293"/>
      <c r="AO538" s="293"/>
      <c r="AP538" s="293"/>
      <c r="AQ538" s="293"/>
      <c r="AR538" s="293"/>
      <c r="AS538" s="293"/>
      <c r="AT538" s="293"/>
      <c r="AU538" s="293"/>
      <c r="AV538" s="293"/>
    </row>
    <row r="539">
      <c r="B539" s="293"/>
      <c r="C539" s="293"/>
      <c r="D539" s="293"/>
      <c r="E539" s="293"/>
      <c r="F539" s="293"/>
      <c r="G539" s="293"/>
      <c r="H539" s="293"/>
      <c r="J539" s="293"/>
      <c r="K539" s="293"/>
      <c r="L539" s="293"/>
      <c r="M539" s="293"/>
      <c r="O539" s="293"/>
      <c r="P539" s="293"/>
      <c r="Q539" s="293"/>
      <c r="R539" s="293"/>
      <c r="S539" s="293"/>
      <c r="T539" s="293"/>
      <c r="U539" s="293"/>
      <c r="V539" s="293"/>
      <c r="W539" s="293"/>
      <c r="X539" s="293"/>
      <c r="Y539" s="293"/>
      <c r="Z539" s="293"/>
      <c r="AA539" s="293"/>
      <c r="AB539" s="293"/>
      <c r="AC539" s="293"/>
      <c r="AE539" s="293"/>
      <c r="AF539" s="293"/>
      <c r="AG539" s="293"/>
      <c r="AH539" s="293"/>
      <c r="AI539" s="293"/>
      <c r="AJ539" s="293"/>
      <c r="AK539" s="293"/>
      <c r="AL539" s="293"/>
      <c r="AM539" s="293"/>
      <c r="AN539" s="293"/>
      <c r="AO539" s="293"/>
      <c r="AP539" s="293"/>
      <c r="AQ539" s="293"/>
      <c r="AR539" s="293"/>
      <c r="AS539" s="293"/>
      <c r="AT539" s="293"/>
      <c r="AU539" s="293"/>
      <c r="AV539" s="293"/>
    </row>
    <row r="540">
      <c r="B540" s="293"/>
      <c r="C540" s="293"/>
      <c r="D540" s="293"/>
      <c r="E540" s="293"/>
      <c r="F540" s="293"/>
      <c r="G540" s="293"/>
      <c r="H540" s="293"/>
      <c r="J540" s="293"/>
      <c r="K540" s="293"/>
      <c r="L540" s="293"/>
      <c r="M540" s="293"/>
      <c r="O540" s="293"/>
      <c r="P540" s="293"/>
      <c r="Q540" s="293"/>
      <c r="R540" s="293"/>
      <c r="S540" s="293"/>
      <c r="T540" s="293"/>
      <c r="U540" s="293"/>
      <c r="V540" s="293"/>
      <c r="W540" s="293"/>
      <c r="X540" s="293"/>
      <c r="Y540" s="293"/>
      <c r="Z540" s="293"/>
      <c r="AA540" s="293"/>
      <c r="AB540" s="293"/>
      <c r="AC540" s="293"/>
      <c r="AE540" s="293"/>
      <c r="AF540" s="293"/>
      <c r="AG540" s="293"/>
      <c r="AH540" s="293"/>
      <c r="AI540" s="293"/>
      <c r="AJ540" s="293"/>
      <c r="AK540" s="293"/>
      <c r="AL540" s="293"/>
      <c r="AM540" s="293"/>
      <c r="AN540" s="293"/>
      <c r="AO540" s="293"/>
      <c r="AP540" s="293"/>
      <c r="AQ540" s="293"/>
      <c r="AR540" s="293"/>
      <c r="AS540" s="293"/>
      <c r="AT540" s="293"/>
      <c r="AU540" s="293"/>
      <c r="AV540" s="293"/>
    </row>
    <row r="541">
      <c r="B541" s="293"/>
      <c r="C541" s="293"/>
      <c r="D541" s="293"/>
      <c r="E541" s="293"/>
      <c r="F541" s="293"/>
      <c r="G541" s="293"/>
      <c r="H541" s="293"/>
      <c r="J541" s="293"/>
      <c r="K541" s="293"/>
      <c r="L541" s="293"/>
      <c r="M541" s="293"/>
      <c r="O541" s="293"/>
      <c r="P541" s="293"/>
      <c r="Q541" s="293"/>
      <c r="R541" s="293"/>
      <c r="S541" s="293"/>
      <c r="T541" s="293"/>
      <c r="U541" s="293"/>
      <c r="V541" s="293"/>
      <c r="W541" s="293"/>
      <c r="X541" s="293"/>
      <c r="Y541" s="293"/>
      <c r="Z541" s="293"/>
      <c r="AA541" s="293"/>
      <c r="AB541" s="293"/>
      <c r="AC541" s="293"/>
      <c r="AE541" s="293"/>
      <c r="AF541" s="293"/>
      <c r="AG541" s="293"/>
      <c r="AH541" s="293"/>
      <c r="AI541" s="293"/>
      <c r="AJ541" s="293"/>
      <c r="AK541" s="293"/>
      <c r="AL541" s="293"/>
      <c r="AM541" s="293"/>
      <c r="AN541" s="293"/>
      <c r="AO541" s="293"/>
      <c r="AP541" s="293"/>
      <c r="AQ541" s="293"/>
      <c r="AR541" s="293"/>
      <c r="AS541" s="293"/>
      <c r="AT541" s="293"/>
      <c r="AU541" s="293"/>
      <c r="AV541" s="293"/>
    </row>
    <row r="542">
      <c r="B542" s="293"/>
      <c r="C542" s="293"/>
      <c r="D542" s="293"/>
      <c r="E542" s="293"/>
      <c r="F542" s="293"/>
      <c r="G542" s="293"/>
      <c r="H542" s="293"/>
      <c r="J542" s="293"/>
      <c r="K542" s="293"/>
      <c r="L542" s="293"/>
      <c r="M542" s="293"/>
      <c r="O542" s="293"/>
      <c r="P542" s="293"/>
      <c r="Q542" s="293"/>
      <c r="R542" s="293"/>
      <c r="S542" s="293"/>
      <c r="T542" s="293"/>
      <c r="U542" s="293"/>
      <c r="V542" s="293"/>
      <c r="W542" s="293"/>
      <c r="X542" s="293"/>
      <c r="Y542" s="293"/>
      <c r="Z542" s="293"/>
      <c r="AA542" s="293"/>
      <c r="AB542" s="293"/>
      <c r="AC542" s="293"/>
      <c r="AE542" s="293"/>
      <c r="AF542" s="293"/>
      <c r="AG542" s="293"/>
      <c r="AH542" s="293"/>
      <c r="AI542" s="293"/>
      <c r="AJ542" s="293"/>
      <c r="AK542" s="293"/>
      <c r="AL542" s="293"/>
      <c r="AM542" s="293"/>
      <c r="AN542" s="293"/>
      <c r="AO542" s="293"/>
      <c r="AP542" s="293"/>
      <c r="AQ542" s="293"/>
      <c r="AR542" s="293"/>
      <c r="AS542" s="293"/>
      <c r="AT542" s="293"/>
      <c r="AU542" s="293"/>
      <c r="AV542" s="293"/>
    </row>
    <row r="543">
      <c r="B543" s="293"/>
      <c r="C543" s="293"/>
      <c r="D543" s="293"/>
      <c r="E543" s="293"/>
      <c r="F543" s="293"/>
      <c r="G543" s="293"/>
      <c r="H543" s="293"/>
      <c r="J543" s="293"/>
      <c r="K543" s="293"/>
      <c r="L543" s="293"/>
      <c r="M543" s="293"/>
      <c r="O543" s="293"/>
      <c r="P543" s="293"/>
      <c r="Q543" s="293"/>
      <c r="R543" s="293"/>
      <c r="S543" s="293"/>
      <c r="T543" s="293"/>
      <c r="U543" s="293"/>
      <c r="V543" s="293"/>
      <c r="W543" s="293"/>
      <c r="X543" s="293"/>
      <c r="Y543" s="293"/>
      <c r="Z543" s="293"/>
      <c r="AA543" s="293"/>
      <c r="AB543" s="293"/>
      <c r="AC543" s="293"/>
      <c r="AE543" s="293"/>
      <c r="AF543" s="293"/>
      <c r="AG543" s="293"/>
      <c r="AH543" s="293"/>
      <c r="AI543" s="293"/>
      <c r="AJ543" s="293"/>
      <c r="AK543" s="293"/>
      <c r="AL543" s="293"/>
      <c r="AM543" s="293"/>
      <c r="AN543" s="293"/>
      <c r="AO543" s="293"/>
      <c r="AP543" s="293"/>
      <c r="AQ543" s="293"/>
      <c r="AR543" s="293"/>
      <c r="AS543" s="293"/>
      <c r="AT543" s="293"/>
      <c r="AU543" s="293"/>
      <c r="AV543" s="293"/>
    </row>
    <row r="544">
      <c r="B544" s="293"/>
      <c r="C544" s="293"/>
      <c r="D544" s="293"/>
      <c r="E544" s="293"/>
      <c r="F544" s="293"/>
      <c r="G544" s="293"/>
      <c r="H544" s="293"/>
      <c r="J544" s="293"/>
      <c r="K544" s="293"/>
      <c r="L544" s="293"/>
      <c r="M544" s="293"/>
      <c r="O544" s="293"/>
      <c r="P544" s="293"/>
      <c r="Q544" s="293"/>
      <c r="R544" s="293"/>
      <c r="S544" s="293"/>
      <c r="T544" s="293"/>
      <c r="U544" s="293"/>
      <c r="V544" s="293"/>
      <c r="W544" s="293"/>
      <c r="X544" s="293"/>
      <c r="Y544" s="293"/>
      <c r="Z544" s="293"/>
      <c r="AA544" s="293"/>
      <c r="AB544" s="293"/>
      <c r="AC544" s="293"/>
      <c r="AE544" s="293"/>
      <c r="AF544" s="293"/>
      <c r="AG544" s="293"/>
      <c r="AH544" s="293"/>
      <c r="AI544" s="293"/>
      <c r="AJ544" s="293"/>
      <c r="AK544" s="293"/>
      <c r="AL544" s="293"/>
      <c r="AM544" s="293"/>
      <c r="AN544" s="293"/>
      <c r="AO544" s="293"/>
      <c r="AP544" s="293"/>
      <c r="AQ544" s="293"/>
      <c r="AR544" s="293"/>
      <c r="AS544" s="293"/>
      <c r="AT544" s="293"/>
      <c r="AU544" s="293"/>
      <c r="AV544" s="293"/>
    </row>
    <row r="545">
      <c r="B545" s="293"/>
      <c r="C545" s="293"/>
      <c r="D545" s="293"/>
      <c r="E545" s="293"/>
      <c r="F545" s="293"/>
      <c r="G545" s="293"/>
      <c r="H545" s="293"/>
      <c r="J545" s="293"/>
      <c r="K545" s="293"/>
      <c r="L545" s="293"/>
      <c r="M545" s="293"/>
      <c r="O545" s="293"/>
      <c r="P545" s="293"/>
      <c r="Q545" s="293"/>
      <c r="R545" s="293"/>
      <c r="S545" s="293"/>
      <c r="T545" s="293"/>
      <c r="U545" s="293"/>
      <c r="V545" s="293"/>
      <c r="W545" s="293"/>
      <c r="X545" s="293"/>
      <c r="Y545" s="293"/>
      <c r="Z545" s="293"/>
      <c r="AA545" s="293"/>
      <c r="AB545" s="293"/>
      <c r="AC545" s="293"/>
      <c r="AE545" s="293"/>
      <c r="AF545" s="293"/>
      <c r="AG545" s="293"/>
      <c r="AH545" s="293"/>
      <c r="AI545" s="293"/>
      <c r="AJ545" s="293"/>
      <c r="AK545" s="293"/>
      <c r="AL545" s="293"/>
      <c r="AM545" s="293"/>
      <c r="AN545" s="293"/>
      <c r="AO545" s="293"/>
      <c r="AP545" s="293"/>
      <c r="AQ545" s="293"/>
      <c r="AR545" s="293"/>
      <c r="AS545" s="293"/>
      <c r="AT545" s="293"/>
      <c r="AU545" s="293"/>
      <c r="AV545" s="293"/>
    </row>
    <row r="546">
      <c r="B546" s="293"/>
      <c r="C546" s="293"/>
      <c r="D546" s="293"/>
      <c r="E546" s="293"/>
      <c r="F546" s="293"/>
      <c r="G546" s="293"/>
      <c r="H546" s="293"/>
      <c r="J546" s="293"/>
      <c r="K546" s="293"/>
      <c r="L546" s="293"/>
      <c r="M546" s="293"/>
      <c r="O546" s="293"/>
      <c r="P546" s="293"/>
      <c r="Q546" s="293"/>
      <c r="R546" s="293"/>
      <c r="S546" s="293"/>
      <c r="T546" s="293"/>
      <c r="U546" s="293"/>
      <c r="V546" s="293"/>
      <c r="W546" s="293"/>
      <c r="X546" s="293"/>
      <c r="Y546" s="293"/>
      <c r="Z546" s="293"/>
      <c r="AA546" s="293"/>
      <c r="AB546" s="293"/>
      <c r="AC546" s="293"/>
      <c r="AE546" s="293"/>
      <c r="AF546" s="293"/>
      <c r="AG546" s="293"/>
      <c r="AH546" s="293"/>
      <c r="AI546" s="293"/>
      <c r="AJ546" s="293"/>
      <c r="AK546" s="293"/>
      <c r="AL546" s="293"/>
      <c r="AM546" s="293"/>
      <c r="AN546" s="293"/>
      <c r="AO546" s="293"/>
      <c r="AP546" s="293"/>
      <c r="AQ546" s="293"/>
      <c r="AR546" s="293"/>
      <c r="AS546" s="293"/>
      <c r="AT546" s="293"/>
      <c r="AU546" s="293"/>
      <c r="AV546" s="293"/>
    </row>
    <row r="547">
      <c r="B547" s="293"/>
      <c r="C547" s="293"/>
      <c r="D547" s="293"/>
      <c r="E547" s="293"/>
      <c r="F547" s="293"/>
      <c r="G547" s="293"/>
      <c r="H547" s="293"/>
      <c r="J547" s="293"/>
      <c r="K547" s="293"/>
      <c r="L547" s="293"/>
      <c r="M547" s="293"/>
      <c r="O547" s="293"/>
      <c r="P547" s="293"/>
      <c r="Q547" s="293"/>
      <c r="R547" s="293"/>
      <c r="S547" s="293"/>
      <c r="T547" s="293"/>
      <c r="U547" s="293"/>
      <c r="V547" s="293"/>
      <c r="W547" s="293"/>
      <c r="X547" s="293"/>
      <c r="Y547" s="293"/>
      <c r="Z547" s="293"/>
      <c r="AA547" s="293"/>
      <c r="AB547" s="293"/>
      <c r="AC547" s="293"/>
      <c r="AE547" s="293"/>
      <c r="AF547" s="293"/>
      <c r="AG547" s="293"/>
      <c r="AH547" s="293"/>
      <c r="AI547" s="293"/>
      <c r="AJ547" s="293"/>
      <c r="AK547" s="293"/>
      <c r="AL547" s="293"/>
      <c r="AM547" s="293"/>
      <c r="AN547" s="293"/>
      <c r="AO547" s="293"/>
      <c r="AP547" s="293"/>
      <c r="AQ547" s="293"/>
      <c r="AR547" s="293"/>
      <c r="AS547" s="293"/>
      <c r="AT547" s="293"/>
      <c r="AU547" s="293"/>
      <c r="AV547" s="293"/>
    </row>
    <row r="548">
      <c r="B548" s="293"/>
      <c r="C548" s="293"/>
      <c r="D548" s="293"/>
      <c r="E548" s="293"/>
      <c r="F548" s="293"/>
      <c r="G548" s="293"/>
      <c r="H548" s="293"/>
      <c r="J548" s="293"/>
      <c r="K548" s="293"/>
      <c r="L548" s="293"/>
      <c r="M548" s="293"/>
      <c r="O548" s="293"/>
      <c r="P548" s="293"/>
      <c r="Q548" s="293"/>
      <c r="R548" s="293"/>
      <c r="S548" s="293"/>
      <c r="T548" s="293"/>
      <c r="U548" s="293"/>
      <c r="V548" s="293"/>
      <c r="W548" s="293"/>
      <c r="X548" s="293"/>
      <c r="Y548" s="293"/>
      <c r="Z548" s="293"/>
      <c r="AA548" s="293"/>
      <c r="AB548" s="293"/>
      <c r="AC548" s="293"/>
      <c r="AE548" s="293"/>
      <c r="AF548" s="293"/>
      <c r="AG548" s="293"/>
      <c r="AH548" s="293"/>
      <c r="AI548" s="293"/>
      <c r="AJ548" s="293"/>
      <c r="AK548" s="293"/>
      <c r="AL548" s="293"/>
      <c r="AM548" s="293"/>
      <c r="AN548" s="293"/>
      <c r="AO548" s="293"/>
      <c r="AP548" s="293"/>
      <c r="AQ548" s="293"/>
      <c r="AR548" s="293"/>
      <c r="AS548" s="293"/>
      <c r="AT548" s="293"/>
      <c r="AU548" s="293"/>
      <c r="AV548" s="293"/>
    </row>
    <row r="549">
      <c r="B549" s="293"/>
      <c r="C549" s="293"/>
      <c r="D549" s="293"/>
      <c r="E549" s="293"/>
      <c r="F549" s="293"/>
      <c r="G549" s="293"/>
      <c r="H549" s="293"/>
      <c r="J549" s="293"/>
      <c r="K549" s="293"/>
      <c r="L549" s="293"/>
      <c r="M549" s="293"/>
      <c r="O549" s="293"/>
      <c r="P549" s="293"/>
      <c r="Q549" s="293"/>
      <c r="R549" s="293"/>
      <c r="S549" s="293"/>
      <c r="T549" s="293"/>
      <c r="U549" s="293"/>
      <c r="V549" s="293"/>
      <c r="W549" s="293"/>
      <c r="X549" s="293"/>
      <c r="Y549" s="293"/>
      <c r="Z549" s="293"/>
      <c r="AA549" s="293"/>
      <c r="AB549" s="293"/>
      <c r="AC549" s="293"/>
      <c r="AE549" s="293"/>
      <c r="AF549" s="293"/>
      <c r="AG549" s="293"/>
      <c r="AH549" s="293"/>
      <c r="AI549" s="293"/>
      <c r="AJ549" s="293"/>
      <c r="AK549" s="293"/>
      <c r="AL549" s="293"/>
      <c r="AM549" s="293"/>
      <c r="AN549" s="293"/>
      <c r="AO549" s="293"/>
      <c r="AP549" s="293"/>
      <c r="AQ549" s="293"/>
      <c r="AR549" s="293"/>
      <c r="AS549" s="293"/>
      <c r="AT549" s="293"/>
      <c r="AU549" s="293"/>
      <c r="AV549" s="293"/>
    </row>
    <row r="550">
      <c r="B550" s="293"/>
      <c r="C550" s="293"/>
      <c r="D550" s="293"/>
      <c r="E550" s="293"/>
      <c r="F550" s="293"/>
      <c r="G550" s="293"/>
      <c r="H550" s="293"/>
      <c r="J550" s="293"/>
      <c r="K550" s="293"/>
      <c r="L550" s="293"/>
      <c r="M550" s="293"/>
      <c r="O550" s="293"/>
      <c r="P550" s="293"/>
      <c r="Q550" s="293"/>
      <c r="R550" s="293"/>
      <c r="S550" s="293"/>
      <c r="T550" s="293"/>
      <c r="U550" s="293"/>
      <c r="V550" s="293"/>
      <c r="W550" s="293"/>
      <c r="X550" s="293"/>
      <c r="Y550" s="293"/>
      <c r="Z550" s="293"/>
      <c r="AA550" s="293"/>
      <c r="AB550" s="293"/>
      <c r="AC550" s="293"/>
      <c r="AE550" s="293"/>
      <c r="AF550" s="293"/>
      <c r="AG550" s="293"/>
      <c r="AH550" s="293"/>
      <c r="AI550" s="293"/>
      <c r="AJ550" s="293"/>
      <c r="AK550" s="293"/>
      <c r="AL550" s="293"/>
      <c r="AM550" s="293"/>
      <c r="AN550" s="293"/>
      <c r="AO550" s="293"/>
      <c r="AP550" s="293"/>
      <c r="AQ550" s="293"/>
      <c r="AR550" s="293"/>
      <c r="AS550" s="293"/>
      <c r="AT550" s="293"/>
      <c r="AU550" s="293"/>
      <c r="AV550" s="293"/>
    </row>
    <row r="551">
      <c r="B551" s="293"/>
      <c r="C551" s="293"/>
      <c r="D551" s="293"/>
      <c r="E551" s="293"/>
      <c r="F551" s="293"/>
      <c r="G551" s="293"/>
      <c r="H551" s="293"/>
      <c r="J551" s="293"/>
      <c r="K551" s="293"/>
      <c r="L551" s="293"/>
      <c r="M551" s="293"/>
      <c r="O551" s="293"/>
      <c r="P551" s="293"/>
      <c r="Q551" s="293"/>
      <c r="R551" s="293"/>
      <c r="S551" s="293"/>
      <c r="T551" s="293"/>
      <c r="U551" s="293"/>
      <c r="V551" s="293"/>
      <c r="W551" s="293"/>
      <c r="X551" s="293"/>
      <c r="Y551" s="293"/>
      <c r="Z551" s="293"/>
      <c r="AA551" s="293"/>
      <c r="AB551" s="293"/>
      <c r="AC551" s="293"/>
      <c r="AE551" s="293"/>
      <c r="AF551" s="293"/>
      <c r="AG551" s="293"/>
      <c r="AH551" s="293"/>
      <c r="AI551" s="293"/>
      <c r="AJ551" s="293"/>
      <c r="AK551" s="293"/>
      <c r="AL551" s="293"/>
      <c r="AM551" s="293"/>
      <c r="AN551" s="293"/>
      <c r="AO551" s="293"/>
      <c r="AP551" s="293"/>
      <c r="AQ551" s="293"/>
      <c r="AR551" s="293"/>
      <c r="AS551" s="293"/>
      <c r="AT551" s="293"/>
      <c r="AU551" s="293"/>
      <c r="AV551" s="293"/>
    </row>
    <row r="552">
      <c r="B552" s="293"/>
      <c r="C552" s="293"/>
      <c r="D552" s="293"/>
      <c r="E552" s="293"/>
      <c r="F552" s="293"/>
      <c r="G552" s="293"/>
      <c r="H552" s="293"/>
      <c r="J552" s="293"/>
      <c r="K552" s="293"/>
      <c r="L552" s="293"/>
      <c r="M552" s="293"/>
      <c r="O552" s="293"/>
      <c r="P552" s="293"/>
      <c r="Q552" s="293"/>
      <c r="R552" s="293"/>
      <c r="S552" s="293"/>
      <c r="T552" s="293"/>
      <c r="U552" s="293"/>
      <c r="V552" s="293"/>
      <c r="W552" s="293"/>
      <c r="X552" s="293"/>
      <c r="Y552" s="293"/>
      <c r="Z552" s="293"/>
      <c r="AA552" s="293"/>
      <c r="AB552" s="293"/>
      <c r="AC552" s="293"/>
      <c r="AE552" s="293"/>
      <c r="AF552" s="293"/>
      <c r="AG552" s="293"/>
      <c r="AH552" s="293"/>
      <c r="AI552" s="293"/>
      <c r="AJ552" s="293"/>
      <c r="AK552" s="293"/>
      <c r="AL552" s="293"/>
      <c r="AM552" s="293"/>
      <c r="AN552" s="293"/>
      <c r="AO552" s="293"/>
      <c r="AP552" s="293"/>
      <c r="AQ552" s="293"/>
      <c r="AR552" s="293"/>
      <c r="AS552" s="293"/>
      <c r="AT552" s="293"/>
      <c r="AU552" s="293"/>
      <c r="AV552" s="293"/>
    </row>
    <row r="553">
      <c r="B553" s="293"/>
      <c r="C553" s="293"/>
      <c r="D553" s="293"/>
      <c r="E553" s="293"/>
      <c r="F553" s="293"/>
      <c r="G553" s="293"/>
      <c r="H553" s="293"/>
      <c r="J553" s="293"/>
      <c r="K553" s="293"/>
      <c r="L553" s="293"/>
      <c r="M553" s="293"/>
      <c r="O553" s="293"/>
      <c r="P553" s="293"/>
      <c r="Q553" s="293"/>
      <c r="R553" s="293"/>
      <c r="S553" s="293"/>
      <c r="T553" s="293"/>
      <c r="U553" s="293"/>
      <c r="V553" s="293"/>
      <c r="W553" s="293"/>
      <c r="X553" s="293"/>
      <c r="Y553" s="293"/>
      <c r="Z553" s="293"/>
      <c r="AA553" s="293"/>
      <c r="AB553" s="293"/>
      <c r="AC553" s="293"/>
      <c r="AE553" s="293"/>
      <c r="AF553" s="293"/>
      <c r="AG553" s="293"/>
      <c r="AH553" s="293"/>
      <c r="AI553" s="293"/>
      <c r="AJ553" s="293"/>
      <c r="AK553" s="293"/>
      <c r="AL553" s="293"/>
      <c r="AM553" s="293"/>
      <c r="AN553" s="293"/>
      <c r="AO553" s="293"/>
      <c r="AP553" s="293"/>
      <c r="AQ553" s="293"/>
      <c r="AR553" s="293"/>
      <c r="AS553" s="293"/>
      <c r="AT553" s="293"/>
      <c r="AU553" s="293"/>
      <c r="AV553" s="293"/>
    </row>
    <row r="554">
      <c r="B554" s="293"/>
      <c r="C554" s="293"/>
      <c r="D554" s="293"/>
      <c r="E554" s="293"/>
      <c r="F554" s="293"/>
      <c r="G554" s="293"/>
      <c r="H554" s="293"/>
      <c r="J554" s="293"/>
      <c r="K554" s="293"/>
      <c r="L554" s="293"/>
      <c r="M554" s="293"/>
      <c r="O554" s="293"/>
      <c r="P554" s="293"/>
      <c r="Q554" s="293"/>
      <c r="R554" s="293"/>
      <c r="S554" s="293"/>
      <c r="T554" s="293"/>
      <c r="U554" s="293"/>
      <c r="V554" s="293"/>
      <c r="W554" s="293"/>
      <c r="X554" s="293"/>
      <c r="Y554" s="293"/>
      <c r="Z554" s="293"/>
      <c r="AA554" s="293"/>
      <c r="AB554" s="293"/>
      <c r="AC554" s="293"/>
      <c r="AE554" s="293"/>
      <c r="AF554" s="293"/>
      <c r="AG554" s="293"/>
      <c r="AH554" s="293"/>
      <c r="AI554" s="293"/>
      <c r="AJ554" s="293"/>
      <c r="AK554" s="293"/>
      <c r="AL554" s="293"/>
      <c r="AM554" s="293"/>
      <c r="AN554" s="293"/>
      <c r="AO554" s="293"/>
      <c r="AP554" s="293"/>
      <c r="AQ554" s="293"/>
      <c r="AR554" s="293"/>
      <c r="AS554" s="293"/>
      <c r="AT554" s="293"/>
      <c r="AU554" s="293"/>
      <c r="AV554" s="293"/>
    </row>
    <row r="555">
      <c r="B555" s="293"/>
      <c r="C555" s="293"/>
      <c r="D555" s="293"/>
      <c r="E555" s="293"/>
      <c r="F555" s="293"/>
      <c r="G555" s="293"/>
      <c r="H555" s="293"/>
      <c r="J555" s="293"/>
      <c r="K555" s="293"/>
      <c r="L555" s="293"/>
      <c r="M555" s="293"/>
      <c r="O555" s="293"/>
      <c r="P555" s="293"/>
      <c r="Q555" s="293"/>
      <c r="R555" s="293"/>
      <c r="S555" s="293"/>
      <c r="T555" s="293"/>
      <c r="U555" s="293"/>
      <c r="V555" s="293"/>
      <c r="W555" s="293"/>
      <c r="X555" s="293"/>
      <c r="Y555" s="293"/>
      <c r="Z555" s="293"/>
      <c r="AA555" s="293"/>
      <c r="AB555" s="293"/>
      <c r="AC555" s="293"/>
      <c r="AE555" s="293"/>
      <c r="AF555" s="293"/>
      <c r="AG555" s="293"/>
      <c r="AH555" s="293"/>
      <c r="AI555" s="293"/>
      <c r="AJ555" s="293"/>
      <c r="AK555" s="293"/>
      <c r="AL555" s="293"/>
      <c r="AM555" s="293"/>
      <c r="AN555" s="293"/>
      <c r="AO555" s="293"/>
      <c r="AP555" s="293"/>
      <c r="AQ555" s="293"/>
      <c r="AR555" s="293"/>
      <c r="AS555" s="293"/>
      <c r="AT555" s="293"/>
      <c r="AU555" s="293"/>
      <c r="AV555" s="293"/>
    </row>
    <row r="556">
      <c r="B556" s="293"/>
      <c r="C556" s="293"/>
      <c r="D556" s="293"/>
      <c r="E556" s="293"/>
      <c r="F556" s="293"/>
      <c r="G556" s="293"/>
      <c r="H556" s="293"/>
      <c r="J556" s="293"/>
      <c r="K556" s="293"/>
      <c r="L556" s="293"/>
      <c r="M556" s="293"/>
      <c r="O556" s="293"/>
      <c r="P556" s="293"/>
      <c r="Q556" s="293"/>
      <c r="R556" s="293"/>
      <c r="S556" s="293"/>
      <c r="T556" s="293"/>
      <c r="U556" s="293"/>
      <c r="V556" s="293"/>
      <c r="W556" s="293"/>
      <c r="X556" s="293"/>
      <c r="Y556" s="293"/>
      <c r="Z556" s="293"/>
      <c r="AA556" s="293"/>
      <c r="AB556" s="293"/>
      <c r="AC556" s="293"/>
      <c r="AE556" s="293"/>
      <c r="AF556" s="293"/>
      <c r="AG556" s="293"/>
      <c r="AH556" s="293"/>
      <c r="AI556" s="293"/>
      <c r="AJ556" s="293"/>
      <c r="AK556" s="293"/>
      <c r="AL556" s="293"/>
      <c r="AM556" s="293"/>
      <c r="AN556" s="293"/>
      <c r="AO556" s="293"/>
      <c r="AP556" s="293"/>
      <c r="AQ556" s="293"/>
      <c r="AR556" s="293"/>
      <c r="AS556" s="293"/>
      <c r="AT556" s="293"/>
      <c r="AU556" s="293"/>
      <c r="AV556" s="293"/>
    </row>
    <row r="557">
      <c r="B557" s="293"/>
      <c r="C557" s="293"/>
      <c r="D557" s="293"/>
      <c r="E557" s="293"/>
      <c r="F557" s="293"/>
      <c r="G557" s="293"/>
      <c r="H557" s="293"/>
      <c r="J557" s="293"/>
      <c r="K557" s="293"/>
      <c r="L557" s="293"/>
      <c r="M557" s="293"/>
      <c r="O557" s="293"/>
      <c r="P557" s="293"/>
      <c r="Q557" s="293"/>
      <c r="R557" s="293"/>
      <c r="S557" s="293"/>
      <c r="T557" s="293"/>
      <c r="U557" s="293"/>
      <c r="V557" s="293"/>
      <c r="W557" s="293"/>
      <c r="X557" s="293"/>
      <c r="Y557" s="293"/>
      <c r="Z557" s="293"/>
      <c r="AA557" s="293"/>
      <c r="AB557" s="293"/>
      <c r="AC557" s="293"/>
      <c r="AE557" s="293"/>
      <c r="AF557" s="293"/>
      <c r="AG557" s="293"/>
      <c r="AH557" s="293"/>
      <c r="AI557" s="293"/>
      <c r="AJ557" s="293"/>
      <c r="AK557" s="293"/>
      <c r="AL557" s="293"/>
      <c r="AM557" s="293"/>
      <c r="AN557" s="293"/>
      <c r="AO557" s="293"/>
      <c r="AP557" s="293"/>
      <c r="AQ557" s="293"/>
      <c r="AR557" s="293"/>
      <c r="AS557" s="293"/>
      <c r="AT557" s="293"/>
      <c r="AU557" s="293"/>
      <c r="AV557" s="293"/>
    </row>
    <row r="558">
      <c r="B558" s="293"/>
      <c r="C558" s="293"/>
      <c r="D558" s="293"/>
      <c r="E558" s="293"/>
      <c r="F558" s="293"/>
      <c r="G558" s="293"/>
      <c r="H558" s="293"/>
      <c r="J558" s="293"/>
      <c r="K558" s="293"/>
      <c r="L558" s="293"/>
      <c r="M558" s="293"/>
      <c r="O558" s="293"/>
      <c r="P558" s="293"/>
      <c r="Q558" s="293"/>
      <c r="R558" s="293"/>
      <c r="S558" s="293"/>
      <c r="T558" s="293"/>
      <c r="U558" s="293"/>
      <c r="V558" s="293"/>
      <c r="W558" s="293"/>
      <c r="X558" s="293"/>
      <c r="Y558" s="293"/>
      <c r="Z558" s="293"/>
      <c r="AA558" s="293"/>
      <c r="AB558" s="293"/>
      <c r="AC558" s="293"/>
      <c r="AE558" s="293"/>
      <c r="AF558" s="293"/>
      <c r="AG558" s="293"/>
      <c r="AH558" s="293"/>
      <c r="AI558" s="293"/>
      <c r="AJ558" s="293"/>
      <c r="AK558" s="293"/>
      <c r="AL558" s="293"/>
      <c r="AM558" s="293"/>
      <c r="AN558" s="293"/>
      <c r="AO558" s="293"/>
      <c r="AP558" s="293"/>
      <c r="AQ558" s="293"/>
      <c r="AR558" s="293"/>
      <c r="AS558" s="293"/>
      <c r="AT558" s="293"/>
      <c r="AU558" s="293"/>
      <c r="AV558" s="293"/>
    </row>
    <row r="559">
      <c r="B559" s="293"/>
      <c r="C559" s="293"/>
      <c r="D559" s="293"/>
      <c r="E559" s="293"/>
      <c r="F559" s="293"/>
      <c r="G559" s="293"/>
      <c r="H559" s="293"/>
      <c r="J559" s="293"/>
      <c r="K559" s="293"/>
      <c r="L559" s="293"/>
      <c r="M559" s="293"/>
      <c r="O559" s="293"/>
      <c r="P559" s="293"/>
      <c r="Q559" s="293"/>
      <c r="R559" s="293"/>
      <c r="S559" s="293"/>
      <c r="T559" s="293"/>
      <c r="U559" s="293"/>
      <c r="V559" s="293"/>
      <c r="W559" s="293"/>
      <c r="X559" s="293"/>
      <c r="Y559" s="293"/>
      <c r="Z559" s="293"/>
      <c r="AA559" s="293"/>
      <c r="AB559" s="293"/>
      <c r="AC559" s="293"/>
      <c r="AE559" s="293"/>
      <c r="AF559" s="293"/>
      <c r="AG559" s="293"/>
      <c r="AH559" s="293"/>
      <c r="AI559" s="293"/>
      <c r="AJ559" s="293"/>
      <c r="AK559" s="293"/>
      <c r="AL559" s="293"/>
      <c r="AM559" s="293"/>
      <c r="AN559" s="293"/>
      <c r="AO559" s="293"/>
      <c r="AP559" s="293"/>
      <c r="AQ559" s="293"/>
      <c r="AR559" s="293"/>
      <c r="AS559" s="293"/>
      <c r="AT559" s="293"/>
      <c r="AU559" s="293"/>
      <c r="AV559" s="293"/>
    </row>
    <row r="560">
      <c r="B560" s="293"/>
      <c r="C560" s="293"/>
      <c r="D560" s="293"/>
      <c r="E560" s="293"/>
      <c r="F560" s="293"/>
      <c r="G560" s="293"/>
      <c r="H560" s="293"/>
      <c r="J560" s="293"/>
      <c r="K560" s="293"/>
      <c r="L560" s="293"/>
      <c r="M560" s="293"/>
      <c r="O560" s="293"/>
      <c r="P560" s="293"/>
      <c r="Q560" s="293"/>
      <c r="R560" s="293"/>
      <c r="S560" s="293"/>
      <c r="T560" s="293"/>
      <c r="U560" s="293"/>
      <c r="V560" s="293"/>
      <c r="W560" s="293"/>
      <c r="X560" s="293"/>
      <c r="Y560" s="293"/>
      <c r="Z560" s="293"/>
      <c r="AA560" s="293"/>
      <c r="AB560" s="293"/>
      <c r="AC560" s="293"/>
      <c r="AE560" s="293"/>
      <c r="AF560" s="293"/>
      <c r="AG560" s="293"/>
      <c r="AH560" s="293"/>
      <c r="AI560" s="293"/>
      <c r="AJ560" s="293"/>
      <c r="AK560" s="293"/>
      <c r="AL560" s="293"/>
      <c r="AM560" s="293"/>
      <c r="AN560" s="293"/>
      <c r="AO560" s="293"/>
      <c r="AP560" s="293"/>
      <c r="AQ560" s="293"/>
      <c r="AR560" s="293"/>
      <c r="AS560" s="293"/>
      <c r="AT560" s="293"/>
      <c r="AU560" s="293"/>
      <c r="AV560" s="293"/>
    </row>
    <row r="561">
      <c r="B561" s="293"/>
      <c r="C561" s="293"/>
      <c r="D561" s="293"/>
      <c r="E561" s="293"/>
      <c r="F561" s="293"/>
      <c r="G561" s="293"/>
      <c r="H561" s="293"/>
      <c r="J561" s="293"/>
      <c r="K561" s="293"/>
      <c r="L561" s="293"/>
      <c r="M561" s="293"/>
      <c r="O561" s="293"/>
      <c r="P561" s="293"/>
      <c r="Q561" s="293"/>
      <c r="R561" s="293"/>
      <c r="S561" s="293"/>
      <c r="T561" s="293"/>
      <c r="U561" s="293"/>
      <c r="V561" s="293"/>
      <c r="W561" s="293"/>
      <c r="X561" s="293"/>
      <c r="Y561" s="293"/>
      <c r="Z561" s="293"/>
      <c r="AA561" s="293"/>
      <c r="AB561" s="293"/>
      <c r="AC561" s="293"/>
      <c r="AE561" s="293"/>
      <c r="AF561" s="293"/>
      <c r="AG561" s="293"/>
      <c r="AH561" s="293"/>
      <c r="AI561" s="293"/>
      <c r="AJ561" s="293"/>
      <c r="AK561" s="293"/>
      <c r="AL561" s="293"/>
      <c r="AM561" s="293"/>
      <c r="AN561" s="293"/>
      <c r="AO561" s="293"/>
      <c r="AP561" s="293"/>
      <c r="AQ561" s="293"/>
      <c r="AR561" s="293"/>
      <c r="AS561" s="293"/>
      <c r="AT561" s="293"/>
      <c r="AU561" s="293"/>
      <c r="AV561" s="293"/>
    </row>
    <row r="562">
      <c r="B562" s="293"/>
      <c r="C562" s="293"/>
      <c r="D562" s="293"/>
      <c r="E562" s="293"/>
      <c r="F562" s="293"/>
      <c r="G562" s="293"/>
      <c r="H562" s="293"/>
      <c r="J562" s="293"/>
      <c r="K562" s="293"/>
      <c r="L562" s="293"/>
      <c r="M562" s="293"/>
      <c r="O562" s="293"/>
      <c r="P562" s="293"/>
      <c r="Q562" s="293"/>
      <c r="R562" s="293"/>
      <c r="S562" s="293"/>
      <c r="T562" s="293"/>
      <c r="U562" s="293"/>
      <c r="V562" s="293"/>
      <c r="W562" s="293"/>
      <c r="X562" s="293"/>
      <c r="Y562" s="293"/>
      <c r="Z562" s="293"/>
      <c r="AA562" s="293"/>
      <c r="AB562" s="293"/>
      <c r="AC562" s="293"/>
      <c r="AE562" s="293"/>
      <c r="AF562" s="293"/>
      <c r="AG562" s="293"/>
      <c r="AH562" s="293"/>
      <c r="AI562" s="293"/>
      <c r="AJ562" s="293"/>
      <c r="AK562" s="293"/>
      <c r="AL562" s="293"/>
      <c r="AM562" s="293"/>
      <c r="AN562" s="293"/>
      <c r="AO562" s="293"/>
      <c r="AP562" s="293"/>
      <c r="AQ562" s="293"/>
      <c r="AR562" s="293"/>
      <c r="AS562" s="293"/>
      <c r="AT562" s="293"/>
      <c r="AU562" s="293"/>
      <c r="AV562" s="293"/>
    </row>
    <row r="563">
      <c r="B563" s="293"/>
      <c r="C563" s="293"/>
      <c r="D563" s="293"/>
      <c r="E563" s="293"/>
      <c r="F563" s="293"/>
      <c r="G563" s="293"/>
      <c r="H563" s="293"/>
      <c r="J563" s="293"/>
      <c r="K563" s="293"/>
      <c r="L563" s="293"/>
      <c r="M563" s="293"/>
      <c r="O563" s="293"/>
      <c r="P563" s="293"/>
      <c r="Q563" s="293"/>
      <c r="R563" s="293"/>
      <c r="S563" s="293"/>
      <c r="T563" s="293"/>
      <c r="U563" s="293"/>
      <c r="V563" s="293"/>
      <c r="W563" s="293"/>
      <c r="X563" s="293"/>
      <c r="Y563" s="293"/>
      <c r="Z563" s="293"/>
      <c r="AA563" s="293"/>
      <c r="AB563" s="293"/>
      <c r="AC563" s="293"/>
      <c r="AE563" s="293"/>
      <c r="AF563" s="293"/>
      <c r="AG563" s="293"/>
      <c r="AH563" s="293"/>
      <c r="AI563" s="293"/>
      <c r="AJ563" s="293"/>
      <c r="AK563" s="293"/>
      <c r="AL563" s="293"/>
      <c r="AM563" s="293"/>
      <c r="AN563" s="293"/>
      <c r="AO563" s="293"/>
      <c r="AP563" s="293"/>
      <c r="AQ563" s="293"/>
      <c r="AR563" s="293"/>
      <c r="AS563" s="293"/>
      <c r="AT563" s="293"/>
      <c r="AU563" s="293"/>
      <c r="AV563" s="293"/>
    </row>
    <row r="564">
      <c r="B564" s="293"/>
      <c r="C564" s="293"/>
      <c r="D564" s="293"/>
      <c r="E564" s="293"/>
      <c r="F564" s="293"/>
      <c r="G564" s="293"/>
      <c r="H564" s="293"/>
      <c r="J564" s="293"/>
      <c r="K564" s="293"/>
      <c r="L564" s="293"/>
      <c r="M564" s="293"/>
      <c r="O564" s="293"/>
      <c r="P564" s="293"/>
      <c r="Q564" s="293"/>
      <c r="R564" s="293"/>
      <c r="S564" s="293"/>
      <c r="T564" s="293"/>
      <c r="U564" s="293"/>
      <c r="V564" s="293"/>
      <c r="W564" s="293"/>
      <c r="X564" s="293"/>
      <c r="Y564" s="293"/>
      <c r="Z564" s="293"/>
      <c r="AA564" s="293"/>
      <c r="AB564" s="293"/>
      <c r="AC564" s="293"/>
      <c r="AE564" s="293"/>
      <c r="AF564" s="293"/>
      <c r="AG564" s="293"/>
      <c r="AH564" s="293"/>
      <c r="AI564" s="293"/>
      <c r="AJ564" s="293"/>
      <c r="AK564" s="293"/>
      <c r="AL564" s="293"/>
      <c r="AM564" s="293"/>
      <c r="AN564" s="293"/>
      <c r="AO564" s="293"/>
      <c r="AP564" s="293"/>
      <c r="AQ564" s="293"/>
      <c r="AR564" s="293"/>
      <c r="AS564" s="293"/>
      <c r="AT564" s="293"/>
      <c r="AU564" s="293"/>
      <c r="AV564" s="293"/>
    </row>
    <row r="565">
      <c r="B565" s="293"/>
      <c r="C565" s="293"/>
      <c r="D565" s="293"/>
      <c r="E565" s="293"/>
      <c r="F565" s="293"/>
      <c r="G565" s="293"/>
      <c r="H565" s="293"/>
      <c r="J565" s="293"/>
      <c r="K565" s="293"/>
      <c r="L565" s="293"/>
      <c r="M565" s="293"/>
      <c r="O565" s="293"/>
      <c r="P565" s="293"/>
      <c r="Q565" s="293"/>
      <c r="R565" s="293"/>
      <c r="S565" s="293"/>
      <c r="T565" s="293"/>
      <c r="U565" s="293"/>
      <c r="V565" s="293"/>
      <c r="W565" s="293"/>
      <c r="X565" s="293"/>
      <c r="Y565" s="293"/>
      <c r="Z565" s="293"/>
      <c r="AA565" s="293"/>
      <c r="AB565" s="293"/>
      <c r="AC565" s="293"/>
      <c r="AE565" s="293"/>
      <c r="AF565" s="293"/>
      <c r="AG565" s="293"/>
      <c r="AH565" s="293"/>
      <c r="AI565" s="293"/>
      <c r="AJ565" s="293"/>
      <c r="AK565" s="293"/>
      <c r="AL565" s="293"/>
      <c r="AM565" s="293"/>
      <c r="AN565" s="293"/>
      <c r="AO565" s="293"/>
      <c r="AP565" s="293"/>
      <c r="AQ565" s="293"/>
      <c r="AR565" s="293"/>
      <c r="AS565" s="293"/>
      <c r="AT565" s="293"/>
      <c r="AU565" s="293"/>
      <c r="AV565" s="293"/>
    </row>
    <row r="566">
      <c r="B566" s="293"/>
      <c r="C566" s="293"/>
      <c r="D566" s="293"/>
      <c r="E566" s="293"/>
      <c r="F566" s="293"/>
      <c r="G566" s="293"/>
      <c r="H566" s="293"/>
      <c r="J566" s="293"/>
      <c r="K566" s="293"/>
      <c r="L566" s="293"/>
      <c r="M566" s="293"/>
      <c r="O566" s="293"/>
      <c r="P566" s="293"/>
      <c r="Q566" s="293"/>
      <c r="R566" s="293"/>
      <c r="S566" s="293"/>
      <c r="T566" s="293"/>
      <c r="U566" s="293"/>
      <c r="V566" s="293"/>
      <c r="W566" s="293"/>
      <c r="X566" s="293"/>
      <c r="Y566" s="293"/>
      <c r="Z566" s="293"/>
      <c r="AA566" s="293"/>
      <c r="AB566" s="293"/>
      <c r="AC566" s="293"/>
      <c r="AE566" s="293"/>
      <c r="AF566" s="293"/>
      <c r="AG566" s="293"/>
      <c r="AH566" s="293"/>
      <c r="AI566" s="293"/>
      <c r="AJ566" s="293"/>
      <c r="AK566" s="293"/>
      <c r="AL566" s="293"/>
      <c r="AM566" s="293"/>
      <c r="AN566" s="293"/>
      <c r="AO566" s="293"/>
      <c r="AP566" s="293"/>
      <c r="AQ566" s="293"/>
      <c r="AR566" s="293"/>
      <c r="AS566" s="293"/>
      <c r="AT566" s="293"/>
      <c r="AU566" s="293"/>
      <c r="AV566" s="293"/>
    </row>
    <row r="567">
      <c r="B567" s="293"/>
      <c r="C567" s="293"/>
      <c r="D567" s="293"/>
      <c r="E567" s="293"/>
      <c r="F567" s="293"/>
      <c r="G567" s="293"/>
      <c r="H567" s="293"/>
      <c r="J567" s="293"/>
      <c r="K567" s="293"/>
      <c r="L567" s="293"/>
      <c r="M567" s="293"/>
      <c r="O567" s="293"/>
      <c r="P567" s="293"/>
      <c r="Q567" s="293"/>
      <c r="R567" s="293"/>
      <c r="S567" s="293"/>
      <c r="T567" s="293"/>
      <c r="U567" s="293"/>
      <c r="V567" s="293"/>
      <c r="W567" s="293"/>
      <c r="X567" s="293"/>
      <c r="Y567" s="293"/>
      <c r="Z567" s="293"/>
      <c r="AA567" s="293"/>
      <c r="AB567" s="293"/>
      <c r="AC567" s="293"/>
      <c r="AE567" s="293"/>
      <c r="AF567" s="293"/>
      <c r="AG567" s="293"/>
      <c r="AH567" s="293"/>
      <c r="AI567" s="293"/>
      <c r="AJ567" s="293"/>
      <c r="AK567" s="293"/>
      <c r="AL567" s="293"/>
      <c r="AM567" s="293"/>
      <c r="AN567" s="293"/>
      <c r="AO567" s="293"/>
      <c r="AP567" s="293"/>
      <c r="AQ567" s="293"/>
      <c r="AR567" s="293"/>
      <c r="AS567" s="293"/>
      <c r="AT567" s="293"/>
      <c r="AU567" s="293"/>
      <c r="AV567" s="293"/>
    </row>
    <row r="568">
      <c r="B568" s="293"/>
      <c r="C568" s="293"/>
      <c r="D568" s="293"/>
      <c r="E568" s="293"/>
      <c r="F568" s="293"/>
      <c r="G568" s="293"/>
      <c r="H568" s="293"/>
      <c r="J568" s="293"/>
      <c r="K568" s="293"/>
      <c r="L568" s="293"/>
      <c r="M568" s="293"/>
      <c r="O568" s="293"/>
      <c r="P568" s="293"/>
      <c r="Q568" s="293"/>
      <c r="R568" s="293"/>
      <c r="S568" s="293"/>
      <c r="T568" s="293"/>
      <c r="U568" s="293"/>
      <c r="V568" s="293"/>
      <c r="W568" s="293"/>
      <c r="X568" s="293"/>
      <c r="Y568" s="293"/>
      <c r="Z568" s="293"/>
      <c r="AA568" s="293"/>
      <c r="AB568" s="293"/>
      <c r="AC568" s="293"/>
      <c r="AE568" s="293"/>
      <c r="AF568" s="293"/>
      <c r="AG568" s="293"/>
      <c r="AH568" s="293"/>
      <c r="AI568" s="293"/>
      <c r="AJ568" s="293"/>
      <c r="AK568" s="293"/>
      <c r="AL568" s="293"/>
      <c r="AM568" s="293"/>
      <c r="AN568" s="293"/>
      <c r="AO568" s="293"/>
      <c r="AP568" s="293"/>
      <c r="AQ568" s="293"/>
      <c r="AR568" s="293"/>
      <c r="AS568" s="293"/>
      <c r="AT568" s="293"/>
      <c r="AU568" s="293"/>
      <c r="AV568" s="293"/>
    </row>
    <row r="569">
      <c r="B569" s="293"/>
      <c r="C569" s="293"/>
      <c r="D569" s="293"/>
      <c r="E569" s="293"/>
      <c r="F569" s="293"/>
      <c r="G569" s="293"/>
      <c r="H569" s="293"/>
      <c r="J569" s="293"/>
      <c r="K569" s="293"/>
      <c r="L569" s="293"/>
      <c r="M569" s="293"/>
      <c r="O569" s="293"/>
      <c r="P569" s="293"/>
      <c r="Q569" s="293"/>
      <c r="R569" s="293"/>
      <c r="S569" s="293"/>
      <c r="T569" s="293"/>
      <c r="U569" s="293"/>
      <c r="V569" s="293"/>
      <c r="W569" s="293"/>
      <c r="X569" s="293"/>
      <c r="Y569" s="293"/>
      <c r="Z569" s="293"/>
      <c r="AA569" s="293"/>
      <c r="AB569" s="293"/>
      <c r="AC569" s="293"/>
      <c r="AE569" s="293"/>
      <c r="AF569" s="293"/>
      <c r="AG569" s="293"/>
      <c r="AH569" s="293"/>
      <c r="AI569" s="293"/>
      <c r="AJ569" s="293"/>
      <c r="AK569" s="293"/>
      <c r="AL569" s="293"/>
      <c r="AM569" s="293"/>
      <c r="AN569" s="293"/>
      <c r="AO569" s="293"/>
      <c r="AP569" s="293"/>
      <c r="AQ569" s="293"/>
      <c r="AR569" s="293"/>
      <c r="AS569" s="293"/>
      <c r="AT569" s="293"/>
      <c r="AU569" s="293"/>
      <c r="AV569" s="293"/>
    </row>
    <row r="570">
      <c r="B570" s="293"/>
      <c r="C570" s="293"/>
      <c r="D570" s="293"/>
      <c r="E570" s="293"/>
      <c r="F570" s="293"/>
      <c r="G570" s="293"/>
      <c r="H570" s="293"/>
      <c r="J570" s="293"/>
      <c r="K570" s="293"/>
      <c r="L570" s="293"/>
      <c r="M570" s="293"/>
      <c r="O570" s="293"/>
      <c r="P570" s="293"/>
      <c r="Q570" s="293"/>
      <c r="R570" s="293"/>
      <c r="S570" s="293"/>
      <c r="T570" s="293"/>
      <c r="U570" s="293"/>
      <c r="V570" s="293"/>
      <c r="W570" s="293"/>
      <c r="X570" s="293"/>
      <c r="Y570" s="293"/>
      <c r="Z570" s="293"/>
      <c r="AA570" s="293"/>
      <c r="AB570" s="293"/>
      <c r="AC570" s="293"/>
      <c r="AE570" s="293"/>
      <c r="AF570" s="293"/>
      <c r="AG570" s="293"/>
      <c r="AH570" s="293"/>
      <c r="AI570" s="293"/>
      <c r="AJ570" s="293"/>
      <c r="AK570" s="293"/>
      <c r="AL570" s="293"/>
      <c r="AM570" s="293"/>
      <c r="AN570" s="293"/>
      <c r="AO570" s="293"/>
      <c r="AP570" s="293"/>
      <c r="AQ570" s="293"/>
      <c r="AR570" s="293"/>
      <c r="AS570" s="293"/>
      <c r="AT570" s="293"/>
      <c r="AU570" s="293"/>
      <c r="AV570" s="293"/>
    </row>
    <row r="571">
      <c r="B571" s="293"/>
      <c r="C571" s="293"/>
      <c r="D571" s="293"/>
      <c r="E571" s="293"/>
      <c r="F571" s="293"/>
      <c r="G571" s="293"/>
      <c r="H571" s="293"/>
      <c r="J571" s="293"/>
      <c r="K571" s="293"/>
      <c r="L571" s="293"/>
      <c r="M571" s="293"/>
      <c r="O571" s="293"/>
      <c r="P571" s="293"/>
      <c r="Q571" s="293"/>
      <c r="R571" s="293"/>
      <c r="S571" s="293"/>
      <c r="T571" s="293"/>
      <c r="U571" s="293"/>
      <c r="V571" s="293"/>
      <c r="W571" s="293"/>
      <c r="X571" s="293"/>
      <c r="Y571" s="293"/>
      <c r="Z571" s="293"/>
      <c r="AA571" s="293"/>
      <c r="AB571" s="293"/>
      <c r="AC571" s="293"/>
      <c r="AE571" s="293"/>
      <c r="AF571" s="293"/>
      <c r="AG571" s="293"/>
      <c r="AH571" s="293"/>
      <c r="AI571" s="293"/>
      <c r="AJ571" s="293"/>
      <c r="AK571" s="293"/>
      <c r="AL571" s="293"/>
      <c r="AM571" s="293"/>
      <c r="AN571" s="293"/>
      <c r="AO571" s="293"/>
      <c r="AP571" s="293"/>
      <c r="AQ571" s="293"/>
      <c r="AR571" s="293"/>
      <c r="AS571" s="293"/>
      <c r="AT571" s="293"/>
      <c r="AU571" s="293"/>
      <c r="AV571" s="293"/>
    </row>
    <row r="572">
      <c r="B572" s="293"/>
      <c r="C572" s="293"/>
      <c r="D572" s="293"/>
      <c r="E572" s="293"/>
      <c r="F572" s="293"/>
      <c r="G572" s="293"/>
      <c r="H572" s="293"/>
      <c r="J572" s="293"/>
      <c r="K572" s="293"/>
      <c r="L572" s="293"/>
      <c r="M572" s="293"/>
      <c r="O572" s="293"/>
      <c r="P572" s="293"/>
      <c r="Q572" s="293"/>
      <c r="R572" s="293"/>
      <c r="S572" s="293"/>
      <c r="T572" s="293"/>
      <c r="U572" s="293"/>
      <c r="V572" s="293"/>
      <c r="W572" s="293"/>
      <c r="X572" s="293"/>
      <c r="Y572" s="293"/>
      <c r="Z572" s="293"/>
      <c r="AA572" s="293"/>
      <c r="AB572" s="293"/>
      <c r="AC572" s="293"/>
      <c r="AE572" s="293"/>
      <c r="AF572" s="293"/>
      <c r="AG572" s="293"/>
      <c r="AH572" s="293"/>
      <c r="AI572" s="293"/>
      <c r="AJ572" s="293"/>
      <c r="AK572" s="293"/>
      <c r="AL572" s="293"/>
      <c r="AM572" s="293"/>
      <c r="AN572" s="293"/>
      <c r="AO572" s="293"/>
      <c r="AP572" s="293"/>
      <c r="AQ572" s="293"/>
      <c r="AR572" s="293"/>
      <c r="AS572" s="293"/>
      <c r="AT572" s="293"/>
      <c r="AU572" s="293"/>
      <c r="AV572" s="293"/>
    </row>
    <row r="573">
      <c r="B573" s="293"/>
      <c r="C573" s="293"/>
      <c r="D573" s="293"/>
      <c r="E573" s="293"/>
      <c r="F573" s="293"/>
      <c r="G573" s="293"/>
      <c r="H573" s="293"/>
      <c r="J573" s="293"/>
      <c r="K573" s="293"/>
      <c r="L573" s="293"/>
      <c r="M573" s="293"/>
      <c r="O573" s="293"/>
      <c r="P573" s="293"/>
      <c r="Q573" s="293"/>
      <c r="R573" s="293"/>
      <c r="S573" s="293"/>
      <c r="T573" s="293"/>
      <c r="U573" s="293"/>
      <c r="V573" s="293"/>
      <c r="W573" s="293"/>
      <c r="X573" s="293"/>
      <c r="Y573" s="293"/>
      <c r="Z573" s="293"/>
      <c r="AA573" s="293"/>
      <c r="AB573" s="293"/>
      <c r="AC573" s="293"/>
      <c r="AE573" s="293"/>
      <c r="AF573" s="293"/>
      <c r="AG573" s="293"/>
      <c r="AH573" s="293"/>
      <c r="AI573" s="293"/>
      <c r="AJ573" s="293"/>
      <c r="AK573" s="293"/>
      <c r="AL573" s="293"/>
      <c r="AM573" s="293"/>
      <c r="AN573" s="293"/>
      <c r="AO573" s="293"/>
      <c r="AP573" s="293"/>
      <c r="AQ573" s="293"/>
      <c r="AR573" s="293"/>
      <c r="AS573" s="293"/>
      <c r="AT573" s="293"/>
      <c r="AU573" s="293"/>
      <c r="AV573" s="293"/>
    </row>
    <row r="574">
      <c r="B574" s="293"/>
      <c r="C574" s="293"/>
      <c r="D574" s="293"/>
      <c r="E574" s="293"/>
      <c r="F574" s="293"/>
      <c r="G574" s="293"/>
      <c r="H574" s="293"/>
      <c r="J574" s="293"/>
      <c r="K574" s="293"/>
      <c r="L574" s="293"/>
      <c r="M574" s="293"/>
      <c r="O574" s="293"/>
      <c r="P574" s="293"/>
      <c r="Q574" s="293"/>
      <c r="R574" s="293"/>
      <c r="S574" s="293"/>
      <c r="T574" s="293"/>
      <c r="U574" s="293"/>
      <c r="V574" s="293"/>
      <c r="W574" s="293"/>
      <c r="X574" s="293"/>
      <c r="Y574" s="293"/>
      <c r="Z574" s="293"/>
      <c r="AA574" s="293"/>
      <c r="AB574" s="293"/>
      <c r="AC574" s="293"/>
      <c r="AE574" s="293"/>
      <c r="AF574" s="293"/>
      <c r="AG574" s="293"/>
      <c r="AH574" s="293"/>
      <c r="AI574" s="293"/>
      <c r="AJ574" s="293"/>
      <c r="AK574" s="293"/>
      <c r="AL574" s="293"/>
      <c r="AM574" s="293"/>
      <c r="AN574" s="293"/>
      <c r="AO574" s="293"/>
      <c r="AP574" s="293"/>
      <c r="AQ574" s="293"/>
      <c r="AR574" s="293"/>
      <c r="AS574" s="293"/>
      <c r="AT574" s="293"/>
      <c r="AU574" s="293"/>
      <c r="AV574" s="293"/>
    </row>
    <row r="575">
      <c r="B575" s="293"/>
      <c r="C575" s="293"/>
      <c r="D575" s="293"/>
      <c r="E575" s="293"/>
      <c r="F575" s="293"/>
      <c r="G575" s="293"/>
      <c r="H575" s="293"/>
      <c r="J575" s="293"/>
      <c r="K575" s="293"/>
      <c r="L575" s="293"/>
      <c r="M575" s="293"/>
      <c r="O575" s="293"/>
      <c r="P575" s="293"/>
      <c r="Q575" s="293"/>
      <c r="R575" s="293"/>
      <c r="S575" s="293"/>
      <c r="T575" s="293"/>
      <c r="U575" s="293"/>
      <c r="V575" s="293"/>
      <c r="W575" s="293"/>
      <c r="X575" s="293"/>
      <c r="Y575" s="293"/>
      <c r="Z575" s="293"/>
      <c r="AA575" s="293"/>
      <c r="AB575" s="293"/>
      <c r="AC575" s="293"/>
      <c r="AE575" s="293"/>
      <c r="AF575" s="293"/>
      <c r="AG575" s="293"/>
      <c r="AH575" s="293"/>
      <c r="AI575" s="293"/>
      <c r="AJ575" s="293"/>
      <c r="AK575" s="293"/>
      <c r="AL575" s="293"/>
      <c r="AM575" s="293"/>
      <c r="AN575" s="293"/>
      <c r="AO575" s="293"/>
      <c r="AP575" s="293"/>
      <c r="AQ575" s="293"/>
      <c r="AR575" s="293"/>
      <c r="AS575" s="293"/>
      <c r="AT575" s="293"/>
      <c r="AU575" s="293"/>
      <c r="AV575" s="293"/>
    </row>
    <row r="576">
      <c r="B576" s="293"/>
      <c r="C576" s="293"/>
      <c r="D576" s="293"/>
      <c r="E576" s="293"/>
      <c r="F576" s="293"/>
      <c r="G576" s="293"/>
      <c r="H576" s="293"/>
      <c r="J576" s="293"/>
      <c r="K576" s="293"/>
      <c r="L576" s="293"/>
      <c r="M576" s="293"/>
      <c r="O576" s="293"/>
      <c r="P576" s="293"/>
      <c r="Q576" s="293"/>
      <c r="R576" s="293"/>
      <c r="S576" s="293"/>
      <c r="T576" s="293"/>
      <c r="U576" s="293"/>
      <c r="V576" s="293"/>
      <c r="W576" s="293"/>
      <c r="X576" s="293"/>
      <c r="Y576" s="293"/>
      <c r="Z576" s="293"/>
      <c r="AA576" s="293"/>
      <c r="AB576" s="293"/>
      <c r="AC576" s="293"/>
      <c r="AE576" s="293"/>
      <c r="AF576" s="293"/>
      <c r="AG576" s="293"/>
      <c r="AH576" s="293"/>
      <c r="AI576" s="293"/>
      <c r="AJ576" s="293"/>
      <c r="AK576" s="293"/>
      <c r="AL576" s="293"/>
      <c r="AM576" s="293"/>
      <c r="AN576" s="293"/>
      <c r="AO576" s="293"/>
      <c r="AP576" s="293"/>
      <c r="AQ576" s="293"/>
      <c r="AR576" s="293"/>
      <c r="AS576" s="293"/>
      <c r="AT576" s="293"/>
      <c r="AU576" s="293"/>
      <c r="AV576" s="293"/>
    </row>
    <row r="577">
      <c r="B577" s="293"/>
      <c r="C577" s="293"/>
      <c r="D577" s="293"/>
      <c r="E577" s="293"/>
      <c r="F577" s="293"/>
      <c r="G577" s="293"/>
      <c r="H577" s="293"/>
      <c r="J577" s="293"/>
      <c r="K577" s="293"/>
      <c r="L577" s="293"/>
      <c r="M577" s="293"/>
      <c r="O577" s="293"/>
      <c r="P577" s="293"/>
      <c r="Q577" s="293"/>
      <c r="R577" s="293"/>
      <c r="S577" s="293"/>
      <c r="T577" s="293"/>
      <c r="U577" s="293"/>
      <c r="V577" s="293"/>
      <c r="W577" s="293"/>
      <c r="X577" s="293"/>
      <c r="Y577" s="293"/>
      <c r="Z577" s="293"/>
      <c r="AA577" s="293"/>
      <c r="AB577" s="293"/>
      <c r="AC577" s="293"/>
      <c r="AE577" s="293"/>
      <c r="AF577" s="293"/>
      <c r="AG577" s="293"/>
      <c r="AH577" s="293"/>
      <c r="AI577" s="293"/>
      <c r="AJ577" s="293"/>
      <c r="AK577" s="293"/>
      <c r="AL577" s="293"/>
      <c r="AM577" s="293"/>
      <c r="AN577" s="293"/>
      <c r="AO577" s="293"/>
      <c r="AP577" s="293"/>
      <c r="AQ577" s="293"/>
      <c r="AR577" s="293"/>
      <c r="AS577" s="293"/>
      <c r="AT577" s="293"/>
      <c r="AU577" s="293"/>
      <c r="AV577" s="293"/>
    </row>
    <row r="578">
      <c r="B578" s="293"/>
      <c r="C578" s="293"/>
      <c r="D578" s="293"/>
      <c r="E578" s="293"/>
      <c r="F578" s="293"/>
      <c r="G578" s="293"/>
      <c r="H578" s="293"/>
      <c r="J578" s="293"/>
      <c r="K578" s="293"/>
      <c r="L578" s="293"/>
      <c r="M578" s="293"/>
      <c r="O578" s="293"/>
      <c r="P578" s="293"/>
      <c r="Q578" s="293"/>
      <c r="R578" s="293"/>
      <c r="S578" s="293"/>
      <c r="T578" s="293"/>
      <c r="U578" s="293"/>
      <c r="V578" s="293"/>
      <c r="W578" s="293"/>
      <c r="X578" s="293"/>
      <c r="Y578" s="293"/>
      <c r="Z578" s="293"/>
      <c r="AA578" s="293"/>
      <c r="AB578" s="293"/>
      <c r="AC578" s="293"/>
      <c r="AE578" s="293"/>
      <c r="AF578" s="293"/>
      <c r="AG578" s="293"/>
      <c r="AH578" s="293"/>
      <c r="AI578" s="293"/>
      <c r="AJ578" s="293"/>
      <c r="AK578" s="293"/>
      <c r="AL578" s="293"/>
      <c r="AM578" s="293"/>
      <c r="AN578" s="293"/>
      <c r="AO578" s="293"/>
      <c r="AP578" s="293"/>
      <c r="AQ578" s="293"/>
      <c r="AR578" s="293"/>
      <c r="AS578" s="293"/>
      <c r="AT578" s="293"/>
      <c r="AU578" s="293"/>
      <c r="AV578" s="293"/>
    </row>
    <row r="579">
      <c r="B579" s="293"/>
      <c r="C579" s="293"/>
      <c r="D579" s="293"/>
      <c r="E579" s="293"/>
      <c r="F579" s="293"/>
      <c r="G579" s="293"/>
      <c r="H579" s="293"/>
      <c r="J579" s="293"/>
      <c r="K579" s="293"/>
      <c r="L579" s="293"/>
      <c r="M579" s="293"/>
      <c r="O579" s="293"/>
      <c r="P579" s="293"/>
      <c r="Q579" s="293"/>
      <c r="R579" s="293"/>
      <c r="S579" s="293"/>
      <c r="T579" s="293"/>
      <c r="U579" s="293"/>
      <c r="V579" s="293"/>
      <c r="W579" s="293"/>
      <c r="X579" s="293"/>
      <c r="Y579" s="293"/>
      <c r="Z579" s="293"/>
      <c r="AA579" s="293"/>
      <c r="AB579" s="293"/>
      <c r="AC579" s="293"/>
      <c r="AE579" s="293"/>
      <c r="AF579" s="293"/>
      <c r="AG579" s="293"/>
      <c r="AH579" s="293"/>
      <c r="AI579" s="293"/>
      <c r="AJ579" s="293"/>
      <c r="AK579" s="293"/>
      <c r="AL579" s="293"/>
      <c r="AM579" s="293"/>
      <c r="AN579" s="293"/>
      <c r="AO579" s="293"/>
      <c r="AP579" s="293"/>
      <c r="AQ579" s="293"/>
      <c r="AR579" s="293"/>
      <c r="AS579" s="293"/>
      <c r="AT579" s="293"/>
      <c r="AU579" s="293"/>
      <c r="AV579" s="293"/>
    </row>
    <row r="580">
      <c r="B580" s="293"/>
      <c r="C580" s="293"/>
      <c r="D580" s="293"/>
      <c r="E580" s="293"/>
      <c r="F580" s="293"/>
      <c r="G580" s="293"/>
      <c r="H580" s="293"/>
      <c r="J580" s="293"/>
      <c r="K580" s="293"/>
      <c r="L580" s="293"/>
      <c r="M580" s="293"/>
      <c r="O580" s="293"/>
      <c r="P580" s="293"/>
      <c r="Q580" s="293"/>
      <c r="R580" s="293"/>
      <c r="S580" s="293"/>
      <c r="T580" s="293"/>
      <c r="U580" s="293"/>
      <c r="V580" s="293"/>
      <c r="W580" s="293"/>
      <c r="X580" s="293"/>
      <c r="Y580" s="293"/>
      <c r="Z580" s="293"/>
      <c r="AA580" s="293"/>
      <c r="AB580" s="293"/>
      <c r="AC580" s="293"/>
      <c r="AE580" s="293"/>
      <c r="AF580" s="293"/>
      <c r="AG580" s="293"/>
      <c r="AH580" s="293"/>
      <c r="AI580" s="293"/>
      <c r="AJ580" s="293"/>
      <c r="AK580" s="293"/>
      <c r="AL580" s="293"/>
      <c r="AM580" s="293"/>
      <c r="AN580" s="293"/>
      <c r="AO580" s="293"/>
      <c r="AP580" s="293"/>
      <c r="AQ580" s="293"/>
      <c r="AR580" s="293"/>
      <c r="AS580" s="293"/>
      <c r="AT580" s="293"/>
      <c r="AU580" s="293"/>
      <c r="AV580" s="293"/>
    </row>
    <row r="581">
      <c r="B581" s="293"/>
      <c r="C581" s="293"/>
      <c r="D581" s="293"/>
      <c r="E581" s="293"/>
      <c r="F581" s="293"/>
      <c r="G581" s="293"/>
      <c r="H581" s="293"/>
      <c r="J581" s="293"/>
      <c r="K581" s="293"/>
      <c r="L581" s="293"/>
      <c r="M581" s="293"/>
      <c r="O581" s="293"/>
      <c r="P581" s="293"/>
      <c r="Q581" s="293"/>
      <c r="R581" s="293"/>
      <c r="S581" s="293"/>
      <c r="T581" s="293"/>
      <c r="U581" s="293"/>
      <c r="V581" s="293"/>
      <c r="W581" s="293"/>
      <c r="X581" s="293"/>
      <c r="Y581" s="293"/>
      <c r="Z581" s="293"/>
      <c r="AA581" s="293"/>
      <c r="AB581" s="293"/>
      <c r="AC581" s="293"/>
      <c r="AE581" s="293"/>
      <c r="AF581" s="293"/>
      <c r="AG581" s="293"/>
      <c r="AH581" s="293"/>
      <c r="AI581" s="293"/>
      <c r="AJ581" s="293"/>
      <c r="AK581" s="293"/>
      <c r="AL581" s="293"/>
      <c r="AM581" s="293"/>
      <c r="AN581" s="293"/>
      <c r="AO581" s="293"/>
      <c r="AP581" s="293"/>
      <c r="AQ581" s="293"/>
      <c r="AR581" s="293"/>
      <c r="AS581" s="293"/>
      <c r="AT581" s="293"/>
      <c r="AU581" s="293"/>
      <c r="AV581" s="293"/>
    </row>
    <row r="582">
      <c r="B582" s="293"/>
      <c r="C582" s="293"/>
      <c r="D582" s="293"/>
      <c r="E582" s="293"/>
      <c r="F582" s="293"/>
      <c r="G582" s="293"/>
      <c r="H582" s="293"/>
      <c r="J582" s="293"/>
      <c r="K582" s="293"/>
      <c r="L582" s="293"/>
      <c r="M582" s="293"/>
      <c r="O582" s="293"/>
      <c r="P582" s="293"/>
      <c r="Q582" s="293"/>
      <c r="R582" s="293"/>
      <c r="S582" s="293"/>
      <c r="T582" s="293"/>
      <c r="U582" s="293"/>
      <c r="V582" s="293"/>
      <c r="W582" s="293"/>
      <c r="X582" s="293"/>
      <c r="Y582" s="293"/>
      <c r="Z582" s="293"/>
      <c r="AA582" s="293"/>
      <c r="AB582" s="293"/>
      <c r="AC582" s="293"/>
      <c r="AE582" s="293"/>
      <c r="AF582" s="293"/>
      <c r="AG582" s="293"/>
      <c r="AH582" s="293"/>
      <c r="AI582" s="293"/>
      <c r="AJ582" s="293"/>
      <c r="AK582" s="293"/>
      <c r="AL582" s="293"/>
      <c r="AM582" s="293"/>
      <c r="AN582" s="293"/>
      <c r="AO582" s="293"/>
      <c r="AP582" s="293"/>
      <c r="AQ582" s="293"/>
      <c r="AR582" s="293"/>
      <c r="AS582" s="293"/>
      <c r="AT582" s="293"/>
      <c r="AU582" s="293"/>
      <c r="AV582" s="293"/>
    </row>
    <row r="583">
      <c r="B583" s="293"/>
      <c r="C583" s="293"/>
      <c r="D583" s="293"/>
      <c r="E583" s="293"/>
      <c r="F583" s="293"/>
      <c r="G583" s="293"/>
      <c r="H583" s="293"/>
      <c r="J583" s="293"/>
      <c r="K583" s="293"/>
      <c r="L583" s="293"/>
      <c r="M583" s="293"/>
      <c r="O583" s="293"/>
      <c r="P583" s="293"/>
      <c r="Q583" s="293"/>
      <c r="R583" s="293"/>
      <c r="S583" s="293"/>
      <c r="T583" s="293"/>
      <c r="U583" s="293"/>
      <c r="V583" s="293"/>
      <c r="W583" s="293"/>
      <c r="X583" s="293"/>
      <c r="Y583" s="293"/>
      <c r="Z583" s="293"/>
      <c r="AA583" s="293"/>
      <c r="AB583" s="293"/>
      <c r="AC583" s="293"/>
      <c r="AE583" s="293"/>
      <c r="AF583" s="293"/>
      <c r="AG583" s="293"/>
      <c r="AH583" s="293"/>
      <c r="AI583" s="293"/>
      <c r="AJ583" s="293"/>
      <c r="AK583" s="293"/>
      <c r="AL583" s="293"/>
      <c r="AM583" s="293"/>
      <c r="AN583" s="293"/>
      <c r="AO583" s="293"/>
      <c r="AP583" s="293"/>
      <c r="AQ583" s="293"/>
      <c r="AR583" s="293"/>
      <c r="AS583" s="293"/>
      <c r="AT583" s="293"/>
      <c r="AU583" s="293"/>
      <c r="AV583" s="293"/>
    </row>
    <row r="584">
      <c r="B584" s="293"/>
      <c r="C584" s="293"/>
      <c r="D584" s="293"/>
      <c r="E584" s="293"/>
      <c r="F584" s="293"/>
      <c r="G584" s="293"/>
      <c r="H584" s="293"/>
      <c r="J584" s="293"/>
      <c r="K584" s="293"/>
      <c r="L584" s="293"/>
      <c r="M584" s="293"/>
      <c r="O584" s="293"/>
      <c r="P584" s="293"/>
      <c r="Q584" s="293"/>
      <c r="R584" s="293"/>
      <c r="S584" s="293"/>
      <c r="T584" s="293"/>
      <c r="U584" s="293"/>
      <c r="V584" s="293"/>
      <c r="W584" s="293"/>
      <c r="X584" s="293"/>
      <c r="Y584" s="293"/>
      <c r="Z584" s="293"/>
      <c r="AA584" s="293"/>
      <c r="AB584" s="293"/>
      <c r="AC584" s="293"/>
      <c r="AE584" s="293"/>
      <c r="AF584" s="293"/>
      <c r="AG584" s="293"/>
      <c r="AH584" s="293"/>
      <c r="AI584" s="293"/>
      <c r="AJ584" s="293"/>
      <c r="AK584" s="293"/>
      <c r="AL584" s="293"/>
      <c r="AM584" s="293"/>
      <c r="AN584" s="293"/>
      <c r="AO584" s="293"/>
      <c r="AP584" s="293"/>
      <c r="AQ584" s="293"/>
      <c r="AR584" s="293"/>
      <c r="AS584" s="293"/>
      <c r="AT584" s="293"/>
      <c r="AU584" s="293"/>
      <c r="AV584" s="293"/>
    </row>
    <row r="585">
      <c r="B585" s="293"/>
      <c r="C585" s="293"/>
      <c r="D585" s="293"/>
      <c r="E585" s="293"/>
      <c r="F585" s="293"/>
      <c r="G585" s="293"/>
      <c r="H585" s="293"/>
      <c r="J585" s="293"/>
      <c r="K585" s="293"/>
      <c r="L585" s="293"/>
      <c r="M585" s="293"/>
      <c r="O585" s="293"/>
      <c r="P585" s="293"/>
      <c r="Q585" s="293"/>
      <c r="R585" s="293"/>
      <c r="S585" s="293"/>
      <c r="T585" s="293"/>
      <c r="U585" s="293"/>
      <c r="V585" s="293"/>
      <c r="W585" s="293"/>
      <c r="X585" s="293"/>
      <c r="Y585" s="293"/>
      <c r="Z585" s="293"/>
      <c r="AA585" s="293"/>
      <c r="AB585" s="293"/>
      <c r="AC585" s="293"/>
      <c r="AE585" s="293"/>
      <c r="AF585" s="293"/>
      <c r="AG585" s="293"/>
      <c r="AH585" s="293"/>
      <c r="AI585" s="293"/>
      <c r="AJ585" s="293"/>
      <c r="AK585" s="293"/>
      <c r="AL585" s="293"/>
      <c r="AM585" s="293"/>
      <c r="AN585" s="293"/>
      <c r="AO585" s="293"/>
      <c r="AP585" s="293"/>
      <c r="AQ585" s="293"/>
      <c r="AR585" s="293"/>
      <c r="AS585" s="293"/>
      <c r="AT585" s="293"/>
      <c r="AU585" s="293"/>
      <c r="AV585" s="293"/>
    </row>
    <row r="586">
      <c r="B586" s="293"/>
      <c r="C586" s="293"/>
      <c r="D586" s="293"/>
      <c r="E586" s="293"/>
      <c r="F586" s="293"/>
      <c r="G586" s="293"/>
      <c r="H586" s="293"/>
      <c r="J586" s="293"/>
      <c r="K586" s="293"/>
      <c r="L586" s="293"/>
      <c r="M586" s="293"/>
      <c r="O586" s="293"/>
      <c r="P586" s="293"/>
      <c r="Q586" s="293"/>
      <c r="R586" s="293"/>
      <c r="S586" s="293"/>
      <c r="T586" s="293"/>
      <c r="U586" s="293"/>
      <c r="V586" s="293"/>
      <c r="W586" s="293"/>
      <c r="X586" s="293"/>
      <c r="Y586" s="293"/>
      <c r="Z586" s="293"/>
      <c r="AA586" s="293"/>
      <c r="AB586" s="293"/>
      <c r="AC586" s="293"/>
      <c r="AE586" s="293"/>
      <c r="AF586" s="293"/>
      <c r="AG586" s="293"/>
      <c r="AH586" s="293"/>
      <c r="AI586" s="293"/>
      <c r="AJ586" s="293"/>
      <c r="AK586" s="293"/>
      <c r="AL586" s="293"/>
      <c r="AM586" s="293"/>
      <c r="AN586" s="293"/>
      <c r="AO586" s="293"/>
      <c r="AP586" s="293"/>
      <c r="AQ586" s="293"/>
      <c r="AR586" s="293"/>
      <c r="AS586" s="293"/>
      <c r="AT586" s="293"/>
      <c r="AU586" s="293"/>
      <c r="AV586" s="293"/>
    </row>
    <row r="587">
      <c r="B587" s="293"/>
      <c r="C587" s="293"/>
      <c r="D587" s="293"/>
      <c r="E587" s="293"/>
      <c r="F587" s="293"/>
      <c r="G587" s="293"/>
      <c r="H587" s="293"/>
      <c r="J587" s="293"/>
      <c r="K587" s="293"/>
      <c r="L587" s="293"/>
      <c r="M587" s="293"/>
      <c r="O587" s="293"/>
      <c r="P587" s="293"/>
      <c r="Q587" s="293"/>
      <c r="R587" s="293"/>
      <c r="S587" s="293"/>
      <c r="T587" s="293"/>
      <c r="U587" s="293"/>
      <c r="V587" s="293"/>
      <c r="W587" s="293"/>
      <c r="X587" s="293"/>
      <c r="Y587" s="293"/>
      <c r="Z587" s="293"/>
      <c r="AA587" s="293"/>
      <c r="AB587" s="293"/>
      <c r="AC587" s="293"/>
      <c r="AE587" s="293"/>
      <c r="AF587" s="293"/>
      <c r="AG587" s="293"/>
      <c r="AH587" s="293"/>
      <c r="AI587" s="293"/>
      <c r="AJ587" s="293"/>
      <c r="AK587" s="293"/>
      <c r="AL587" s="293"/>
      <c r="AM587" s="293"/>
      <c r="AN587" s="293"/>
      <c r="AO587" s="293"/>
      <c r="AP587" s="293"/>
      <c r="AQ587" s="293"/>
      <c r="AR587" s="293"/>
      <c r="AS587" s="293"/>
      <c r="AT587" s="293"/>
      <c r="AU587" s="293"/>
      <c r="AV587" s="293"/>
    </row>
    <row r="588">
      <c r="B588" s="293"/>
      <c r="C588" s="293"/>
      <c r="D588" s="293"/>
      <c r="E588" s="293"/>
      <c r="F588" s="293"/>
      <c r="G588" s="293"/>
      <c r="H588" s="293"/>
      <c r="J588" s="293"/>
      <c r="K588" s="293"/>
      <c r="L588" s="293"/>
      <c r="M588" s="293"/>
      <c r="O588" s="293"/>
      <c r="P588" s="293"/>
      <c r="Q588" s="293"/>
      <c r="R588" s="293"/>
      <c r="S588" s="293"/>
      <c r="T588" s="293"/>
      <c r="U588" s="293"/>
      <c r="V588" s="293"/>
      <c r="W588" s="293"/>
      <c r="X588" s="293"/>
      <c r="Y588" s="293"/>
      <c r="Z588" s="293"/>
      <c r="AA588" s="293"/>
      <c r="AB588" s="293"/>
      <c r="AC588" s="293"/>
      <c r="AE588" s="293"/>
      <c r="AF588" s="293"/>
      <c r="AG588" s="293"/>
      <c r="AH588" s="293"/>
      <c r="AI588" s="293"/>
      <c r="AJ588" s="293"/>
      <c r="AK588" s="293"/>
      <c r="AL588" s="293"/>
      <c r="AM588" s="293"/>
      <c r="AN588" s="293"/>
      <c r="AO588" s="293"/>
      <c r="AP588" s="293"/>
      <c r="AQ588" s="293"/>
      <c r="AR588" s="293"/>
      <c r="AS588" s="293"/>
      <c r="AT588" s="293"/>
      <c r="AU588" s="293"/>
      <c r="AV588" s="293"/>
    </row>
    <row r="589">
      <c r="B589" s="293"/>
      <c r="C589" s="293"/>
      <c r="D589" s="293"/>
      <c r="E589" s="293"/>
      <c r="F589" s="293"/>
      <c r="G589" s="293"/>
      <c r="H589" s="293"/>
      <c r="J589" s="293"/>
      <c r="K589" s="293"/>
      <c r="L589" s="293"/>
      <c r="M589" s="293"/>
      <c r="O589" s="293"/>
      <c r="P589" s="293"/>
      <c r="Q589" s="293"/>
      <c r="R589" s="293"/>
      <c r="S589" s="293"/>
      <c r="T589" s="293"/>
      <c r="U589" s="293"/>
      <c r="V589" s="293"/>
      <c r="W589" s="293"/>
      <c r="X589" s="293"/>
      <c r="Y589" s="293"/>
      <c r="Z589" s="293"/>
      <c r="AA589" s="293"/>
      <c r="AB589" s="293"/>
      <c r="AC589" s="293"/>
      <c r="AE589" s="293"/>
      <c r="AF589" s="293"/>
      <c r="AG589" s="293"/>
      <c r="AH589" s="293"/>
      <c r="AI589" s="293"/>
      <c r="AJ589" s="293"/>
      <c r="AK589" s="293"/>
      <c r="AL589" s="293"/>
      <c r="AM589" s="293"/>
      <c r="AN589" s="293"/>
      <c r="AO589" s="293"/>
      <c r="AP589" s="293"/>
      <c r="AQ589" s="293"/>
      <c r="AR589" s="293"/>
      <c r="AS589" s="293"/>
      <c r="AT589" s="293"/>
      <c r="AU589" s="293"/>
      <c r="AV589" s="293"/>
    </row>
    <row r="590">
      <c r="B590" s="293"/>
      <c r="C590" s="293"/>
      <c r="D590" s="293"/>
      <c r="E590" s="293"/>
      <c r="F590" s="293"/>
      <c r="G590" s="293"/>
      <c r="H590" s="293"/>
      <c r="J590" s="293"/>
      <c r="K590" s="293"/>
      <c r="L590" s="293"/>
      <c r="M590" s="293"/>
      <c r="O590" s="293"/>
      <c r="P590" s="293"/>
      <c r="Q590" s="293"/>
      <c r="R590" s="293"/>
      <c r="S590" s="293"/>
      <c r="T590" s="293"/>
      <c r="U590" s="293"/>
      <c r="V590" s="293"/>
      <c r="W590" s="293"/>
      <c r="X590" s="293"/>
      <c r="Y590" s="293"/>
      <c r="Z590" s="293"/>
      <c r="AA590" s="293"/>
      <c r="AB590" s="293"/>
      <c r="AC590" s="293"/>
      <c r="AE590" s="293"/>
      <c r="AF590" s="293"/>
      <c r="AG590" s="293"/>
      <c r="AH590" s="293"/>
      <c r="AI590" s="293"/>
      <c r="AJ590" s="293"/>
      <c r="AK590" s="293"/>
      <c r="AL590" s="293"/>
      <c r="AM590" s="293"/>
      <c r="AN590" s="293"/>
      <c r="AO590" s="293"/>
      <c r="AP590" s="293"/>
      <c r="AQ590" s="293"/>
      <c r="AR590" s="293"/>
      <c r="AS590" s="293"/>
      <c r="AT590" s="293"/>
      <c r="AU590" s="293"/>
      <c r="AV590" s="293"/>
    </row>
    <row r="591">
      <c r="B591" s="293"/>
      <c r="C591" s="293"/>
      <c r="D591" s="293"/>
      <c r="E591" s="293"/>
      <c r="F591" s="293"/>
      <c r="G591" s="293"/>
      <c r="H591" s="293"/>
      <c r="J591" s="293"/>
      <c r="K591" s="293"/>
      <c r="L591" s="293"/>
      <c r="M591" s="293"/>
      <c r="O591" s="293"/>
      <c r="P591" s="293"/>
      <c r="Q591" s="293"/>
      <c r="R591" s="293"/>
      <c r="S591" s="293"/>
      <c r="T591" s="293"/>
      <c r="U591" s="293"/>
      <c r="V591" s="293"/>
      <c r="W591" s="293"/>
      <c r="X591" s="293"/>
      <c r="Y591" s="293"/>
      <c r="Z591" s="293"/>
      <c r="AA591" s="293"/>
      <c r="AB591" s="293"/>
      <c r="AC591" s="293"/>
      <c r="AE591" s="293"/>
      <c r="AF591" s="293"/>
      <c r="AG591" s="293"/>
      <c r="AH591" s="293"/>
      <c r="AI591" s="293"/>
      <c r="AJ591" s="293"/>
      <c r="AK591" s="293"/>
      <c r="AL591" s="293"/>
      <c r="AM591" s="293"/>
      <c r="AN591" s="293"/>
      <c r="AO591" s="293"/>
      <c r="AP591" s="293"/>
      <c r="AQ591" s="293"/>
      <c r="AR591" s="293"/>
      <c r="AS591" s="293"/>
      <c r="AT591" s="293"/>
      <c r="AU591" s="293"/>
      <c r="AV591" s="293"/>
    </row>
    <row r="592">
      <c r="B592" s="293"/>
      <c r="C592" s="293"/>
      <c r="D592" s="293"/>
      <c r="E592" s="293"/>
      <c r="F592" s="293"/>
      <c r="G592" s="293"/>
      <c r="H592" s="293"/>
      <c r="J592" s="293"/>
      <c r="K592" s="293"/>
      <c r="L592" s="293"/>
      <c r="M592" s="293"/>
      <c r="O592" s="293"/>
      <c r="P592" s="293"/>
      <c r="Q592" s="293"/>
      <c r="R592" s="293"/>
      <c r="S592" s="293"/>
      <c r="T592" s="293"/>
      <c r="U592" s="293"/>
      <c r="V592" s="293"/>
      <c r="W592" s="293"/>
      <c r="X592" s="293"/>
      <c r="Y592" s="293"/>
      <c r="Z592" s="293"/>
      <c r="AA592" s="293"/>
      <c r="AB592" s="293"/>
      <c r="AC592" s="293"/>
      <c r="AE592" s="293"/>
      <c r="AF592" s="293"/>
      <c r="AG592" s="293"/>
      <c r="AH592" s="293"/>
      <c r="AI592" s="293"/>
      <c r="AJ592" s="293"/>
      <c r="AK592" s="293"/>
      <c r="AL592" s="293"/>
      <c r="AM592" s="293"/>
      <c r="AN592" s="293"/>
      <c r="AO592" s="293"/>
      <c r="AP592" s="293"/>
      <c r="AQ592" s="293"/>
      <c r="AR592" s="293"/>
      <c r="AS592" s="293"/>
      <c r="AT592" s="293"/>
      <c r="AU592" s="293"/>
      <c r="AV592" s="293"/>
    </row>
    <row r="593">
      <c r="B593" s="293"/>
      <c r="C593" s="293"/>
      <c r="D593" s="293"/>
      <c r="E593" s="293"/>
      <c r="F593" s="293"/>
      <c r="G593" s="293"/>
      <c r="H593" s="293"/>
      <c r="J593" s="293"/>
      <c r="K593" s="293"/>
      <c r="L593" s="293"/>
      <c r="M593" s="293"/>
      <c r="O593" s="293"/>
      <c r="P593" s="293"/>
      <c r="Q593" s="293"/>
      <c r="R593" s="293"/>
      <c r="S593" s="293"/>
      <c r="T593" s="293"/>
      <c r="U593" s="293"/>
      <c r="V593" s="293"/>
      <c r="W593" s="293"/>
      <c r="X593" s="293"/>
      <c r="Y593" s="293"/>
      <c r="Z593" s="293"/>
      <c r="AA593" s="293"/>
      <c r="AB593" s="293"/>
      <c r="AC593" s="293"/>
      <c r="AE593" s="293"/>
      <c r="AF593" s="293"/>
      <c r="AG593" s="293"/>
      <c r="AH593" s="293"/>
      <c r="AI593" s="293"/>
      <c r="AJ593" s="293"/>
      <c r="AK593" s="293"/>
      <c r="AL593" s="293"/>
      <c r="AM593" s="293"/>
      <c r="AN593" s="293"/>
      <c r="AO593" s="293"/>
      <c r="AP593" s="293"/>
      <c r="AQ593" s="293"/>
      <c r="AR593" s="293"/>
      <c r="AS593" s="293"/>
      <c r="AT593" s="293"/>
      <c r="AU593" s="293"/>
      <c r="AV593" s="293"/>
    </row>
    <row r="594">
      <c r="B594" s="293"/>
      <c r="C594" s="293"/>
      <c r="D594" s="293"/>
      <c r="E594" s="293"/>
      <c r="F594" s="293"/>
      <c r="G594" s="293"/>
      <c r="H594" s="293"/>
      <c r="J594" s="293"/>
      <c r="K594" s="293"/>
      <c r="L594" s="293"/>
      <c r="M594" s="293"/>
      <c r="O594" s="293"/>
      <c r="P594" s="293"/>
      <c r="Q594" s="293"/>
      <c r="R594" s="293"/>
      <c r="S594" s="293"/>
      <c r="T594" s="293"/>
      <c r="U594" s="293"/>
      <c r="V594" s="293"/>
      <c r="W594" s="293"/>
      <c r="X594" s="293"/>
      <c r="Y594" s="293"/>
      <c r="Z594" s="293"/>
      <c r="AA594" s="293"/>
      <c r="AB594" s="293"/>
      <c r="AC594" s="293"/>
      <c r="AE594" s="293"/>
      <c r="AF594" s="293"/>
      <c r="AG594" s="293"/>
      <c r="AH594" s="293"/>
      <c r="AI594" s="293"/>
      <c r="AJ594" s="293"/>
      <c r="AK594" s="293"/>
      <c r="AL594" s="293"/>
      <c r="AM594" s="293"/>
      <c r="AN594" s="293"/>
      <c r="AO594" s="293"/>
      <c r="AP594" s="293"/>
      <c r="AQ594" s="293"/>
      <c r="AR594" s="293"/>
      <c r="AS594" s="293"/>
      <c r="AT594" s="293"/>
      <c r="AU594" s="293"/>
      <c r="AV594" s="293"/>
    </row>
    <row r="595">
      <c r="B595" s="293"/>
      <c r="C595" s="293"/>
      <c r="D595" s="293"/>
      <c r="E595" s="293"/>
      <c r="F595" s="293"/>
      <c r="G595" s="293"/>
      <c r="H595" s="293"/>
      <c r="J595" s="293"/>
      <c r="K595" s="293"/>
      <c r="L595" s="293"/>
      <c r="M595" s="293"/>
      <c r="O595" s="293"/>
      <c r="P595" s="293"/>
      <c r="Q595" s="293"/>
      <c r="R595" s="293"/>
      <c r="S595" s="293"/>
      <c r="T595" s="293"/>
      <c r="U595" s="293"/>
      <c r="V595" s="293"/>
      <c r="W595" s="293"/>
      <c r="X595" s="293"/>
      <c r="Y595" s="293"/>
      <c r="Z595" s="293"/>
      <c r="AA595" s="293"/>
      <c r="AB595" s="293"/>
      <c r="AC595" s="293"/>
      <c r="AE595" s="293"/>
      <c r="AF595" s="293"/>
      <c r="AG595" s="293"/>
      <c r="AH595" s="293"/>
      <c r="AI595" s="293"/>
      <c r="AJ595" s="293"/>
      <c r="AK595" s="293"/>
      <c r="AL595" s="293"/>
      <c r="AM595" s="293"/>
      <c r="AN595" s="293"/>
      <c r="AO595" s="293"/>
      <c r="AP595" s="293"/>
      <c r="AQ595" s="293"/>
      <c r="AR595" s="293"/>
      <c r="AS595" s="293"/>
      <c r="AT595" s="293"/>
      <c r="AU595" s="293"/>
      <c r="AV595" s="293"/>
    </row>
    <row r="596">
      <c r="B596" s="293"/>
      <c r="C596" s="293"/>
      <c r="D596" s="293"/>
      <c r="E596" s="293"/>
      <c r="F596" s="293"/>
      <c r="G596" s="293"/>
      <c r="H596" s="293"/>
      <c r="J596" s="293"/>
      <c r="K596" s="293"/>
      <c r="L596" s="293"/>
      <c r="M596" s="293"/>
      <c r="O596" s="293"/>
      <c r="P596" s="293"/>
      <c r="Q596" s="293"/>
      <c r="R596" s="293"/>
      <c r="S596" s="293"/>
      <c r="T596" s="293"/>
      <c r="U596" s="293"/>
      <c r="V596" s="293"/>
      <c r="W596" s="293"/>
      <c r="X596" s="293"/>
      <c r="Y596" s="293"/>
      <c r="Z596" s="293"/>
      <c r="AA596" s="293"/>
      <c r="AB596" s="293"/>
      <c r="AC596" s="293"/>
      <c r="AE596" s="293"/>
      <c r="AF596" s="293"/>
      <c r="AG596" s="293"/>
      <c r="AH596" s="293"/>
      <c r="AI596" s="293"/>
      <c r="AJ596" s="293"/>
      <c r="AK596" s="293"/>
      <c r="AL596" s="293"/>
      <c r="AM596" s="293"/>
      <c r="AN596" s="293"/>
      <c r="AO596" s="293"/>
      <c r="AP596" s="293"/>
      <c r="AQ596" s="293"/>
      <c r="AR596" s="293"/>
      <c r="AS596" s="293"/>
      <c r="AT596" s="293"/>
      <c r="AU596" s="293"/>
      <c r="AV596" s="293"/>
    </row>
    <row r="597">
      <c r="B597" s="293"/>
      <c r="C597" s="293"/>
      <c r="D597" s="293"/>
      <c r="E597" s="293"/>
      <c r="F597" s="293"/>
      <c r="G597" s="293"/>
      <c r="H597" s="293"/>
      <c r="J597" s="293"/>
      <c r="K597" s="293"/>
      <c r="L597" s="293"/>
      <c r="M597" s="293"/>
      <c r="O597" s="293"/>
      <c r="P597" s="293"/>
      <c r="Q597" s="293"/>
      <c r="R597" s="293"/>
      <c r="S597" s="293"/>
      <c r="T597" s="293"/>
      <c r="U597" s="293"/>
      <c r="V597" s="293"/>
      <c r="W597" s="293"/>
      <c r="X597" s="293"/>
      <c r="Y597" s="293"/>
      <c r="Z597" s="293"/>
      <c r="AA597" s="293"/>
      <c r="AB597" s="293"/>
      <c r="AC597" s="293"/>
      <c r="AE597" s="293"/>
      <c r="AF597" s="293"/>
      <c r="AG597" s="293"/>
      <c r="AH597" s="293"/>
      <c r="AI597" s="293"/>
      <c r="AJ597" s="293"/>
      <c r="AK597" s="293"/>
      <c r="AL597" s="293"/>
      <c r="AM597" s="293"/>
      <c r="AN597" s="293"/>
      <c r="AO597" s="293"/>
      <c r="AP597" s="293"/>
      <c r="AQ597" s="293"/>
      <c r="AR597" s="293"/>
      <c r="AS597" s="293"/>
      <c r="AT597" s="293"/>
      <c r="AU597" s="293"/>
      <c r="AV597" s="293"/>
    </row>
    <row r="598">
      <c r="B598" s="293"/>
      <c r="C598" s="293"/>
      <c r="D598" s="293"/>
      <c r="E598" s="293"/>
      <c r="F598" s="293"/>
      <c r="G598" s="293"/>
      <c r="H598" s="293"/>
      <c r="J598" s="293"/>
      <c r="K598" s="293"/>
      <c r="L598" s="293"/>
      <c r="M598" s="293"/>
      <c r="O598" s="293"/>
      <c r="P598" s="293"/>
      <c r="Q598" s="293"/>
      <c r="R598" s="293"/>
      <c r="S598" s="293"/>
      <c r="T598" s="293"/>
      <c r="U598" s="293"/>
      <c r="V598" s="293"/>
      <c r="W598" s="293"/>
      <c r="X598" s="293"/>
      <c r="Y598" s="293"/>
      <c r="Z598" s="293"/>
      <c r="AA598" s="293"/>
      <c r="AB598" s="293"/>
      <c r="AC598" s="293"/>
      <c r="AE598" s="293"/>
      <c r="AF598" s="293"/>
      <c r="AG598" s="293"/>
      <c r="AH598" s="293"/>
      <c r="AI598" s="293"/>
      <c r="AJ598" s="293"/>
      <c r="AK598" s="293"/>
      <c r="AL598" s="293"/>
      <c r="AM598" s="293"/>
      <c r="AN598" s="293"/>
      <c r="AO598" s="293"/>
      <c r="AP598" s="293"/>
      <c r="AQ598" s="293"/>
      <c r="AR598" s="293"/>
      <c r="AS598" s="293"/>
      <c r="AT598" s="293"/>
      <c r="AU598" s="293"/>
      <c r="AV598" s="293"/>
    </row>
    <row r="599">
      <c r="B599" s="293"/>
      <c r="C599" s="293"/>
      <c r="D599" s="293"/>
      <c r="E599" s="293"/>
      <c r="F599" s="293"/>
      <c r="G599" s="293"/>
      <c r="H599" s="293"/>
      <c r="J599" s="293"/>
      <c r="K599" s="293"/>
      <c r="L599" s="293"/>
      <c r="M599" s="293"/>
      <c r="O599" s="293"/>
      <c r="P599" s="293"/>
      <c r="Q599" s="293"/>
      <c r="R599" s="293"/>
      <c r="S599" s="293"/>
      <c r="T599" s="293"/>
      <c r="U599" s="293"/>
      <c r="V599" s="293"/>
      <c r="W599" s="293"/>
      <c r="X599" s="293"/>
      <c r="Y599" s="293"/>
      <c r="Z599" s="293"/>
      <c r="AA599" s="293"/>
      <c r="AB599" s="293"/>
      <c r="AC599" s="293"/>
      <c r="AE599" s="293"/>
      <c r="AF599" s="293"/>
      <c r="AG599" s="293"/>
      <c r="AH599" s="293"/>
      <c r="AI599" s="293"/>
      <c r="AJ599" s="293"/>
      <c r="AK599" s="293"/>
      <c r="AL599" s="293"/>
      <c r="AM599" s="293"/>
      <c r="AN599" s="293"/>
      <c r="AO599" s="293"/>
      <c r="AP599" s="293"/>
      <c r="AQ599" s="293"/>
      <c r="AR599" s="293"/>
      <c r="AS599" s="293"/>
      <c r="AT599" s="293"/>
      <c r="AU599" s="293"/>
      <c r="AV599" s="293"/>
    </row>
    <row r="600">
      <c r="B600" s="293"/>
      <c r="C600" s="293"/>
      <c r="D600" s="293"/>
      <c r="E600" s="293"/>
      <c r="F600" s="293"/>
      <c r="G600" s="293"/>
      <c r="H600" s="293"/>
      <c r="J600" s="293"/>
      <c r="K600" s="293"/>
      <c r="L600" s="293"/>
      <c r="M600" s="293"/>
      <c r="O600" s="293"/>
      <c r="P600" s="293"/>
      <c r="Q600" s="293"/>
      <c r="R600" s="293"/>
      <c r="S600" s="293"/>
      <c r="T600" s="293"/>
      <c r="U600" s="293"/>
      <c r="V600" s="293"/>
      <c r="W600" s="293"/>
      <c r="X600" s="293"/>
      <c r="Y600" s="293"/>
      <c r="Z600" s="293"/>
      <c r="AA600" s="293"/>
      <c r="AB600" s="293"/>
      <c r="AC600" s="293"/>
      <c r="AE600" s="293"/>
      <c r="AF600" s="293"/>
      <c r="AG600" s="293"/>
      <c r="AH600" s="293"/>
      <c r="AI600" s="293"/>
      <c r="AJ600" s="293"/>
      <c r="AK600" s="293"/>
      <c r="AL600" s="293"/>
      <c r="AM600" s="293"/>
      <c r="AN600" s="293"/>
      <c r="AO600" s="293"/>
      <c r="AP600" s="293"/>
      <c r="AQ600" s="293"/>
      <c r="AR600" s="293"/>
      <c r="AS600" s="293"/>
      <c r="AT600" s="293"/>
      <c r="AU600" s="293"/>
      <c r="AV600" s="293"/>
    </row>
    <row r="601">
      <c r="B601" s="293"/>
      <c r="C601" s="293"/>
      <c r="D601" s="293"/>
      <c r="E601" s="293"/>
      <c r="F601" s="293"/>
      <c r="G601" s="293"/>
      <c r="H601" s="293"/>
      <c r="J601" s="293"/>
      <c r="K601" s="293"/>
      <c r="L601" s="293"/>
      <c r="M601" s="293"/>
      <c r="O601" s="293"/>
      <c r="P601" s="293"/>
      <c r="Q601" s="293"/>
      <c r="R601" s="293"/>
      <c r="S601" s="293"/>
      <c r="T601" s="293"/>
      <c r="U601" s="293"/>
      <c r="V601" s="293"/>
      <c r="W601" s="293"/>
      <c r="X601" s="293"/>
      <c r="Y601" s="293"/>
      <c r="Z601" s="293"/>
      <c r="AA601" s="293"/>
      <c r="AB601" s="293"/>
      <c r="AC601" s="293"/>
      <c r="AE601" s="293"/>
      <c r="AF601" s="293"/>
      <c r="AG601" s="293"/>
      <c r="AH601" s="293"/>
      <c r="AI601" s="293"/>
      <c r="AJ601" s="293"/>
      <c r="AK601" s="293"/>
      <c r="AL601" s="293"/>
      <c r="AM601" s="293"/>
      <c r="AN601" s="293"/>
      <c r="AO601" s="293"/>
      <c r="AP601" s="293"/>
      <c r="AQ601" s="293"/>
      <c r="AR601" s="293"/>
      <c r="AS601" s="293"/>
      <c r="AT601" s="293"/>
      <c r="AU601" s="293"/>
      <c r="AV601" s="293"/>
    </row>
    <row r="602">
      <c r="B602" s="293"/>
      <c r="C602" s="293"/>
      <c r="D602" s="293"/>
      <c r="E602" s="293"/>
      <c r="F602" s="293"/>
      <c r="G602" s="293"/>
      <c r="H602" s="293"/>
      <c r="J602" s="293"/>
      <c r="K602" s="293"/>
      <c r="L602" s="293"/>
      <c r="M602" s="293"/>
      <c r="O602" s="293"/>
      <c r="P602" s="293"/>
      <c r="Q602" s="293"/>
      <c r="R602" s="293"/>
      <c r="S602" s="293"/>
      <c r="T602" s="293"/>
      <c r="U602" s="293"/>
      <c r="V602" s="293"/>
      <c r="W602" s="293"/>
      <c r="X602" s="293"/>
      <c r="Y602" s="293"/>
      <c r="Z602" s="293"/>
      <c r="AA602" s="293"/>
      <c r="AB602" s="293"/>
      <c r="AC602" s="293"/>
      <c r="AE602" s="293"/>
      <c r="AF602" s="293"/>
      <c r="AG602" s="293"/>
      <c r="AH602" s="293"/>
      <c r="AI602" s="293"/>
      <c r="AJ602" s="293"/>
      <c r="AK602" s="293"/>
      <c r="AL602" s="293"/>
      <c r="AM602" s="293"/>
      <c r="AN602" s="293"/>
      <c r="AO602" s="293"/>
      <c r="AP602" s="293"/>
      <c r="AQ602" s="293"/>
      <c r="AR602" s="293"/>
      <c r="AS602" s="293"/>
      <c r="AT602" s="293"/>
      <c r="AU602" s="293"/>
      <c r="AV602" s="293"/>
    </row>
    <row r="603">
      <c r="B603" s="293"/>
      <c r="C603" s="293"/>
      <c r="D603" s="293"/>
      <c r="E603" s="293"/>
      <c r="F603" s="293"/>
      <c r="G603" s="293"/>
      <c r="H603" s="293"/>
      <c r="J603" s="293"/>
      <c r="K603" s="293"/>
      <c r="L603" s="293"/>
      <c r="M603" s="293"/>
      <c r="O603" s="293"/>
      <c r="P603" s="293"/>
      <c r="Q603" s="293"/>
      <c r="R603" s="293"/>
      <c r="S603" s="293"/>
      <c r="T603" s="293"/>
      <c r="U603" s="293"/>
      <c r="V603" s="293"/>
      <c r="W603" s="293"/>
      <c r="X603" s="293"/>
      <c r="Y603" s="293"/>
      <c r="Z603" s="293"/>
      <c r="AA603" s="293"/>
      <c r="AB603" s="293"/>
      <c r="AC603" s="293"/>
      <c r="AE603" s="293"/>
      <c r="AF603" s="293"/>
      <c r="AG603" s="293"/>
      <c r="AH603" s="293"/>
      <c r="AI603" s="293"/>
      <c r="AJ603" s="293"/>
      <c r="AK603" s="293"/>
      <c r="AL603" s="293"/>
      <c r="AM603" s="293"/>
      <c r="AN603" s="293"/>
      <c r="AO603" s="293"/>
      <c r="AP603" s="293"/>
      <c r="AQ603" s="293"/>
      <c r="AR603" s="293"/>
      <c r="AS603" s="293"/>
      <c r="AT603" s="293"/>
      <c r="AU603" s="293"/>
      <c r="AV603" s="293"/>
    </row>
    <row r="604">
      <c r="B604" s="293"/>
      <c r="C604" s="293"/>
      <c r="D604" s="293"/>
      <c r="E604" s="293"/>
      <c r="F604" s="293"/>
      <c r="G604" s="293"/>
      <c r="H604" s="293"/>
      <c r="J604" s="293"/>
      <c r="K604" s="293"/>
      <c r="L604" s="293"/>
      <c r="M604" s="293"/>
      <c r="O604" s="293"/>
      <c r="P604" s="293"/>
      <c r="Q604" s="293"/>
      <c r="R604" s="293"/>
      <c r="S604" s="293"/>
      <c r="T604" s="293"/>
      <c r="U604" s="293"/>
      <c r="V604" s="293"/>
      <c r="W604" s="293"/>
      <c r="X604" s="293"/>
      <c r="Y604" s="293"/>
      <c r="Z604" s="293"/>
      <c r="AA604" s="293"/>
      <c r="AB604" s="293"/>
      <c r="AC604" s="293"/>
      <c r="AE604" s="293"/>
      <c r="AF604" s="293"/>
      <c r="AG604" s="293"/>
      <c r="AH604" s="293"/>
      <c r="AI604" s="293"/>
      <c r="AJ604" s="293"/>
      <c r="AK604" s="293"/>
      <c r="AL604" s="293"/>
      <c r="AM604" s="293"/>
      <c r="AN604" s="293"/>
      <c r="AO604" s="293"/>
      <c r="AP604" s="293"/>
      <c r="AQ604" s="293"/>
      <c r="AR604" s="293"/>
      <c r="AS604" s="293"/>
      <c r="AT604" s="293"/>
      <c r="AU604" s="293"/>
      <c r="AV604" s="293"/>
    </row>
    <row r="605">
      <c r="B605" s="293"/>
      <c r="C605" s="293"/>
      <c r="D605" s="293"/>
      <c r="E605" s="293"/>
      <c r="F605" s="293"/>
      <c r="G605" s="293"/>
      <c r="H605" s="293"/>
      <c r="J605" s="293"/>
      <c r="K605" s="293"/>
      <c r="L605" s="293"/>
      <c r="M605" s="293"/>
      <c r="O605" s="293"/>
      <c r="P605" s="293"/>
      <c r="Q605" s="293"/>
      <c r="R605" s="293"/>
      <c r="S605" s="293"/>
      <c r="T605" s="293"/>
      <c r="U605" s="293"/>
      <c r="V605" s="293"/>
      <c r="W605" s="293"/>
      <c r="X605" s="293"/>
      <c r="Y605" s="293"/>
      <c r="Z605" s="293"/>
      <c r="AA605" s="293"/>
      <c r="AB605" s="293"/>
      <c r="AC605" s="293"/>
      <c r="AE605" s="293"/>
      <c r="AF605" s="293"/>
      <c r="AG605" s="293"/>
      <c r="AH605" s="293"/>
      <c r="AI605" s="293"/>
      <c r="AJ605" s="293"/>
      <c r="AK605" s="293"/>
      <c r="AL605" s="293"/>
      <c r="AM605" s="293"/>
      <c r="AN605" s="293"/>
      <c r="AO605" s="293"/>
      <c r="AP605" s="293"/>
      <c r="AQ605" s="293"/>
      <c r="AR605" s="293"/>
      <c r="AS605" s="293"/>
      <c r="AT605" s="293"/>
      <c r="AU605" s="293"/>
      <c r="AV605" s="293"/>
    </row>
    <row r="606">
      <c r="B606" s="293"/>
      <c r="C606" s="293"/>
      <c r="D606" s="293"/>
      <c r="E606" s="293"/>
      <c r="F606" s="293"/>
      <c r="G606" s="293"/>
      <c r="H606" s="293"/>
      <c r="J606" s="293"/>
      <c r="K606" s="293"/>
      <c r="L606" s="293"/>
      <c r="M606" s="293"/>
      <c r="O606" s="293"/>
      <c r="P606" s="293"/>
      <c r="Q606" s="293"/>
      <c r="R606" s="293"/>
      <c r="S606" s="293"/>
      <c r="T606" s="293"/>
      <c r="U606" s="293"/>
      <c r="V606" s="293"/>
      <c r="W606" s="293"/>
      <c r="X606" s="293"/>
      <c r="Y606" s="293"/>
      <c r="Z606" s="293"/>
      <c r="AA606" s="293"/>
      <c r="AB606" s="293"/>
      <c r="AC606" s="293"/>
      <c r="AE606" s="293"/>
      <c r="AF606" s="293"/>
      <c r="AG606" s="293"/>
      <c r="AH606" s="293"/>
      <c r="AI606" s="293"/>
      <c r="AJ606" s="293"/>
      <c r="AK606" s="293"/>
      <c r="AL606" s="293"/>
      <c r="AM606" s="293"/>
      <c r="AN606" s="293"/>
      <c r="AO606" s="293"/>
      <c r="AP606" s="293"/>
      <c r="AQ606" s="293"/>
      <c r="AR606" s="293"/>
      <c r="AS606" s="293"/>
      <c r="AT606" s="293"/>
      <c r="AU606" s="293"/>
      <c r="AV606" s="293"/>
    </row>
    <row r="607">
      <c r="B607" s="293"/>
      <c r="C607" s="293"/>
      <c r="D607" s="293"/>
      <c r="E607" s="293"/>
      <c r="F607" s="293"/>
      <c r="G607" s="293"/>
      <c r="H607" s="293"/>
      <c r="J607" s="293"/>
      <c r="K607" s="293"/>
      <c r="L607" s="293"/>
      <c r="M607" s="293"/>
      <c r="O607" s="293"/>
      <c r="P607" s="293"/>
      <c r="Q607" s="293"/>
      <c r="R607" s="293"/>
      <c r="S607" s="293"/>
      <c r="T607" s="293"/>
      <c r="U607" s="293"/>
      <c r="V607" s="293"/>
      <c r="W607" s="293"/>
      <c r="X607" s="293"/>
      <c r="Y607" s="293"/>
      <c r="Z607" s="293"/>
      <c r="AA607" s="293"/>
      <c r="AB607" s="293"/>
      <c r="AC607" s="293"/>
      <c r="AE607" s="293"/>
      <c r="AF607" s="293"/>
      <c r="AG607" s="293"/>
      <c r="AH607" s="293"/>
      <c r="AI607" s="293"/>
      <c r="AJ607" s="293"/>
      <c r="AK607" s="293"/>
      <c r="AL607" s="293"/>
      <c r="AM607" s="293"/>
      <c r="AN607" s="293"/>
      <c r="AO607" s="293"/>
      <c r="AP607" s="293"/>
      <c r="AQ607" s="293"/>
      <c r="AR607" s="293"/>
      <c r="AS607" s="293"/>
      <c r="AT607" s="293"/>
      <c r="AU607" s="293"/>
      <c r="AV607" s="293"/>
    </row>
    <row r="608">
      <c r="B608" s="293"/>
      <c r="C608" s="293"/>
      <c r="D608" s="293"/>
      <c r="E608" s="293"/>
      <c r="F608" s="293"/>
      <c r="G608" s="293"/>
      <c r="H608" s="293"/>
      <c r="J608" s="293"/>
      <c r="K608" s="293"/>
      <c r="L608" s="293"/>
      <c r="M608" s="293"/>
      <c r="O608" s="293"/>
      <c r="P608" s="293"/>
      <c r="Q608" s="293"/>
      <c r="R608" s="293"/>
      <c r="S608" s="293"/>
      <c r="T608" s="293"/>
      <c r="U608" s="293"/>
      <c r="V608" s="293"/>
      <c r="W608" s="293"/>
      <c r="X608" s="293"/>
      <c r="Y608" s="293"/>
      <c r="Z608" s="293"/>
      <c r="AA608" s="293"/>
      <c r="AB608" s="293"/>
      <c r="AC608" s="293"/>
      <c r="AE608" s="293"/>
      <c r="AF608" s="293"/>
      <c r="AG608" s="293"/>
      <c r="AH608" s="293"/>
      <c r="AI608" s="293"/>
      <c r="AJ608" s="293"/>
      <c r="AK608" s="293"/>
      <c r="AL608" s="293"/>
      <c r="AM608" s="293"/>
      <c r="AN608" s="293"/>
      <c r="AO608" s="293"/>
      <c r="AP608" s="293"/>
      <c r="AQ608" s="293"/>
      <c r="AR608" s="293"/>
      <c r="AS608" s="293"/>
      <c r="AT608" s="293"/>
      <c r="AU608" s="293"/>
      <c r="AV608" s="293"/>
    </row>
    <row r="609">
      <c r="B609" s="293"/>
      <c r="C609" s="293"/>
      <c r="D609" s="293"/>
      <c r="E609" s="293"/>
      <c r="F609" s="293"/>
      <c r="G609" s="293"/>
      <c r="H609" s="293"/>
      <c r="J609" s="293"/>
      <c r="K609" s="293"/>
      <c r="L609" s="293"/>
      <c r="M609" s="293"/>
      <c r="O609" s="293"/>
      <c r="P609" s="293"/>
      <c r="Q609" s="293"/>
      <c r="R609" s="293"/>
      <c r="S609" s="293"/>
      <c r="T609" s="293"/>
      <c r="U609" s="293"/>
      <c r="V609" s="293"/>
      <c r="W609" s="293"/>
      <c r="X609" s="293"/>
      <c r="Y609" s="293"/>
      <c r="Z609" s="293"/>
      <c r="AA609" s="293"/>
      <c r="AB609" s="293"/>
      <c r="AC609" s="293"/>
      <c r="AE609" s="293"/>
      <c r="AF609" s="293"/>
      <c r="AG609" s="293"/>
      <c r="AH609" s="293"/>
      <c r="AI609" s="293"/>
      <c r="AJ609" s="293"/>
      <c r="AK609" s="293"/>
      <c r="AL609" s="293"/>
      <c r="AM609" s="293"/>
      <c r="AN609" s="293"/>
      <c r="AO609" s="293"/>
      <c r="AP609" s="293"/>
      <c r="AQ609" s="293"/>
      <c r="AR609" s="293"/>
      <c r="AS609" s="293"/>
      <c r="AT609" s="293"/>
      <c r="AU609" s="293"/>
      <c r="AV609" s="293"/>
    </row>
    <row r="610">
      <c r="B610" s="293"/>
      <c r="C610" s="293"/>
      <c r="D610" s="293"/>
      <c r="E610" s="293"/>
      <c r="F610" s="293"/>
      <c r="G610" s="293"/>
      <c r="H610" s="293"/>
      <c r="J610" s="293"/>
      <c r="K610" s="293"/>
      <c r="L610" s="293"/>
      <c r="M610" s="293"/>
      <c r="O610" s="293"/>
      <c r="P610" s="293"/>
      <c r="Q610" s="293"/>
      <c r="R610" s="293"/>
      <c r="S610" s="293"/>
      <c r="T610" s="293"/>
      <c r="U610" s="293"/>
      <c r="V610" s="293"/>
      <c r="W610" s="293"/>
      <c r="X610" s="293"/>
      <c r="Y610" s="293"/>
      <c r="Z610" s="293"/>
      <c r="AA610" s="293"/>
      <c r="AB610" s="293"/>
      <c r="AC610" s="293"/>
      <c r="AE610" s="293"/>
      <c r="AF610" s="293"/>
      <c r="AG610" s="293"/>
      <c r="AH610" s="293"/>
      <c r="AI610" s="293"/>
      <c r="AJ610" s="293"/>
      <c r="AK610" s="293"/>
      <c r="AL610" s="293"/>
      <c r="AM610" s="293"/>
      <c r="AN610" s="293"/>
      <c r="AO610" s="293"/>
      <c r="AP610" s="293"/>
      <c r="AQ610" s="293"/>
      <c r="AR610" s="293"/>
      <c r="AS610" s="293"/>
      <c r="AT610" s="293"/>
      <c r="AU610" s="293"/>
      <c r="AV610" s="293"/>
    </row>
    <row r="611">
      <c r="B611" s="293"/>
      <c r="C611" s="293"/>
      <c r="D611" s="293"/>
      <c r="E611" s="293"/>
      <c r="F611" s="293"/>
      <c r="G611" s="293"/>
      <c r="H611" s="293"/>
      <c r="J611" s="293"/>
      <c r="K611" s="293"/>
      <c r="L611" s="293"/>
      <c r="M611" s="293"/>
      <c r="O611" s="293"/>
      <c r="P611" s="293"/>
      <c r="Q611" s="293"/>
      <c r="R611" s="293"/>
      <c r="S611" s="293"/>
      <c r="T611" s="293"/>
      <c r="U611" s="293"/>
      <c r="V611" s="293"/>
      <c r="W611" s="293"/>
      <c r="X611" s="293"/>
      <c r="Y611" s="293"/>
      <c r="Z611" s="293"/>
      <c r="AA611" s="293"/>
      <c r="AB611" s="293"/>
      <c r="AC611" s="293"/>
      <c r="AE611" s="293"/>
      <c r="AF611" s="293"/>
      <c r="AG611" s="293"/>
      <c r="AH611" s="293"/>
      <c r="AI611" s="293"/>
      <c r="AJ611" s="293"/>
      <c r="AK611" s="293"/>
      <c r="AL611" s="293"/>
      <c r="AM611" s="293"/>
      <c r="AN611" s="293"/>
      <c r="AO611" s="293"/>
      <c r="AP611" s="293"/>
      <c r="AQ611" s="293"/>
      <c r="AR611" s="293"/>
      <c r="AS611" s="293"/>
      <c r="AT611" s="293"/>
      <c r="AU611" s="293"/>
      <c r="AV611" s="293"/>
    </row>
    <row r="612">
      <c r="B612" s="293"/>
      <c r="C612" s="293"/>
      <c r="D612" s="293"/>
      <c r="E612" s="293"/>
      <c r="F612" s="293"/>
      <c r="G612" s="293"/>
      <c r="H612" s="293"/>
      <c r="J612" s="293"/>
      <c r="K612" s="293"/>
      <c r="L612" s="293"/>
      <c r="M612" s="293"/>
      <c r="O612" s="293"/>
      <c r="P612" s="293"/>
      <c r="Q612" s="293"/>
      <c r="R612" s="293"/>
      <c r="S612" s="293"/>
      <c r="T612" s="293"/>
      <c r="U612" s="293"/>
      <c r="V612" s="293"/>
      <c r="W612" s="293"/>
      <c r="X612" s="293"/>
      <c r="Y612" s="293"/>
      <c r="Z612" s="293"/>
      <c r="AA612" s="293"/>
      <c r="AB612" s="293"/>
      <c r="AC612" s="293"/>
      <c r="AE612" s="293"/>
      <c r="AF612" s="293"/>
      <c r="AG612" s="293"/>
      <c r="AH612" s="293"/>
      <c r="AI612" s="293"/>
      <c r="AJ612" s="293"/>
      <c r="AK612" s="293"/>
      <c r="AL612" s="293"/>
      <c r="AM612" s="293"/>
      <c r="AN612" s="293"/>
      <c r="AO612" s="293"/>
      <c r="AP612" s="293"/>
      <c r="AQ612" s="293"/>
      <c r="AR612" s="293"/>
      <c r="AS612" s="293"/>
      <c r="AT612" s="293"/>
      <c r="AU612" s="293"/>
      <c r="AV612" s="293"/>
    </row>
    <row r="613">
      <c r="B613" s="293"/>
      <c r="C613" s="293"/>
      <c r="D613" s="293"/>
      <c r="E613" s="293"/>
      <c r="F613" s="293"/>
      <c r="G613" s="293"/>
      <c r="H613" s="293"/>
      <c r="J613" s="293"/>
      <c r="K613" s="293"/>
      <c r="L613" s="293"/>
      <c r="M613" s="293"/>
      <c r="O613" s="293"/>
      <c r="P613" s="293"/>
      <c r="Q613" s="293"/>
      <c r="R613" s="293"/>
      <c r="S613" s="293"/>
      <c r="T613" s="293"/>
      <c r="U613" s="293"/>
      <c r="V613" s="293"/>
      <c r="W613" s="293"/>
      <c r="X613" s="293"/>
      <c r="Y613" s="293"/>
      <c r="Z613" s="293"/>
      <c r="AA613" s="293"/>
      <c r="AB613" s="293"/>
      <c r="AC613" s="293"/>
      <c r="AE613" s="293"/>
      <c r="AF613" s="293"/>
      <c r="AG613" s="293"/>
      <c r="AH613" s="293"/>
      <c r="AI613" s="293"/>
      <c r="AJ613" s="293"/>
      <c r="AK613" s="293"/>
      <c r="AL613" s="293"/>
      <c r="AM613" s="293"/>
      <c r="AN613" s="293"/>
      <c r="AO613" s="293"/>
      <c r="AP613" s="293"/>
      <c r="AQ613" s="293"/>
      <c r="AR613" s="293"/>
      <c r="AS613" s="293"/>
      <c r="AT613" s="293"/>
      <c r="AU613" s="293"/>
      <c r="AV613" s="293"/>
    </row>
    <row r="614">
      <c r="B614" s="293"/>
      <c r="C614" s="293"/>
      <c r="D614" s="293"/>
      <c r="E614" s="293"/>
      <c r="F614" s="293"/>
      <c r="G614" s="293"/>
      <c r="H614" s="293"/>
      <c r="J614" s="293"/>
      <c r="K614" s="293"/>
      <c r="L614" s="293"/>
      <c r="M614" s="293"/>
      <c r="O614" s="293"/>
      <c r="P614" s="293"/>
      <c r="Q614" s="293"/>
      <c r="R614" s="293"/>
      <c r="S614" s="293"/>
      <c r="T614" s="293"/>
      <c r="U614" s="293"/>
      <c r="V614" s="293"/>
      <c r="W614" s="293"/>
      <c r="X614" s="293"/>
      <c r="Y614" s="293"/>
      <c r="Z614" s="293"/>
      <c r="AA614" s="293"/>
      <c r="AB614" s="293"/>
      <c r="AC614" s="293"/>
      <c r="AE614" s="293"/>
      <c r="AF614" s="293"/>
      <c r="AG614" s="293"/>
      <c r="AH614" s="293"/>
      <c r="AI614" s="293"/>
      <c r="AJ614" s="293"/>
      <c r="AK614" s="293"/>
      <c r="AL614" s="293"/>
      <c r="AM614" s="293"/>
      <c r="AN614" s="293"/>
      <c r="AO614" s="293"/>
      <c r="AP614" s="293"/>
      <c r="AQ614" s="293"/>
      <c r="AR614" s="293"/>
      <c r="AS614" s="293"/>
      <c r="AT614" s="293"/>
      <c r="AU614" s="293"/>
      <c r="AV614" s="293"/>
    </row>
    <row r="615">
      <c r="B615" s="293"/>
      <c r="C615" s="293"/>
      <c r="D615" s="293"/>
      <c r="E615" s="293"/>
      <c r="F615" s="293"/>
      <c r="G615" s="293"/>
      <c r="H615" s="293"/>
      <c r="J615" s="293"/>
      <c r="K615" s="293"/>
      <c r="L615" s="293"/>
      <c r="M615" s="293"/>
      <c r="O615" s="293"/>
      <c r="P615" s="293"/>
      <c r="Q615" s="293"/>
      <c r="R615" s="293"/>
      <c r="S615" s="293"/>
      <c r="T615" s="293"/>
      <c r="U615" s="293"/>
      <c r="V615" s="293"/>
      <c r="W615" s="293"/>
      <c r="X615" s="293"/>
      <c r="Y615" s="293"/>
      <c r="Z615" s="293"/>
      <c r="AA615" s="293"/>
      <c r="AB615" s="293"/>
      <c r="AC615" s="293"/>
      <c r="AE615" s="293"/>
      <c r="AF615" s="293"/>
      <c r="AG615" s="293"/>
      <c r="AH615" s="293"/>
      <c r="AI615" s="293"/>
      <c r="AJ615" s="293"/>
      <c r="AK615" s="293"/>
      <c r="AL615" s="293"/>
      <c r="AM615" s="293"/>
      <c r="AN615" s="293"/>
      <c r="AO615" s="293"/>
      <c r="AP615" s="293"/>
      <c r="AQ615" s="293"/>
      <c r="AR615" s="293"/>
      <c r="AS615" s="293"/>
      <c r="AT615" s="293"/>
      <c r="AU615" s="293"/>
      <c r="AV615" s="293"/>
    </row>
    <row r="616">
      <c r="B616" s="293"/>
      <c r="C616" s="293"/>
      <c r="D616" s="293"/>
      <c r="E616" s="293"/>
      <c r="F616" s="293"/>
      <c r="G616" s="293"/>
      <c r="H616" s="293"/>
      <c r="J616" s="293"/>
      <c r="K616" s="293"/>
      <c r="L616" s="293"/>
      <c r="M616" s="293"/>
      <c r="O616" s="293"/>
      <c r="P616" s="293"/>
      <c r="Q616" s="293"/>
      <c r="R616" s="293"/>
      <c r="S616" s="293"/>
      <c r="T616" s="293"/>
      <c r="U616" s="293"/>
      <c r="V616" s="293"/>
      <c r="W616" s="293"/>
      <c r="X616" s="293"/>
      <c r="Y616" s="293"/>
      <c r="Z616" s="293"/>
      <c r="AA616" s="293"/>
      <c r="AB616" s="293"/>
      <c r="AC616" s="293"/>
      <c r="AE616" s="293"/>
      <c r="AF616" s="293"/>
      <c r="AG616" s="293"/>
      <c r="AH616" s="293"/>
      <c r="AI616" s="293"/>
      <c r="AJ616" s="293"/>
      <c r="AK616" s="293"/>
      <c r="AL616" s="293"/>
      <c r="AM616" s="293"/>
      <c r="AN616" s="293"/>
      <c r="AO616" s="293"/>
      <c r="AP616" s="293"/>
      <c r="AQ616" s="293"/>
      <c r="AR616" s="293"/>
      <c r="AS616" s="293"/>
      <c r="AT616" s="293"/>
      <c r="AU616" s="293"/>
      <c r="AV616" s="293"/>
    </row>
    <row r="617">
      <c r="B617" s="293"/>
      <c r="C617" s="293"/>
      <c r="D617" s="293"/>
      <c r="E617" s="293"/>
      <c r="F617" s="293"/>
      <c r="G617" s="293"/>
      <c r="H617" s="293"/>
      <c r="J617" s="293"/>
      <c r="K617" s="293"/>
      <c r="L617" s="293"/>
      <c r="M617" s="293"/>
      <c r="O617" s="293"/>
      <c r="P617" s="293"/>
      <c r="Q617" s="293"/>
      <c r="R617" s="293"/>
      <c r="S617" s="293"/>
      <c r="T617" s="293"/>
      <c r="U617" s="293"/>
      <c r="V617" s="293"/>
      <c r="W617" s="293"/>
      <c r="X617" s="293"/>
      <c r="Y617" s="293"/>
      <c r="Z617" s="293"/>
      <c r="AA617" s="293"/>
      <c r="AB617" s="293"/>
      <c r="AC617" s="293"/>
      <c r="AE617" s="293"/>
      <c r="AF617" s="293"/>
      <c r="AG617" s="293"/>
      <c r="AH617" s="293"/>
      <c r="AI617" s="293"/>
      <c r="AJ617" s="293"/>
      <c r="AK617" s="293"/>
      <c r="AL617" s="293"/>
      <c r="AM617" s="293"/>
      <c r="AN617" s="293"/>
      <c r="AO617" s="293"/>
      <c r="AP617" s="293"/>
      <c r="AQ617" s="293"/>
      <c r="AR617" s="293"/>
      <c r="AS617" s="293"/>
      <c r="AT617" s="293"/>
      <c r="AU617" s="293"/>
      <c r="AV617" s="293"/>
    </row>
    <row r="618">
      <c r="B618" s="293"/>
      <c r="C618" s="293"/>
      <c r="D618" s="293"/>
      <c r="E618" s="293"/>
      <c r="F618" s="293"/>
      <c r="G618" s="293"/>
      <c r="H618" s="293"/>
      <c r="J618" s="293"/>
      <c r="K618" s="293"/>
      <c r="L618" s="293"/>
      <c r="M618" s="293"/>
      <c r="O618" s="293"/>
      <c r="P618" s="293"/>
      <c r="Q618" s="293"/>
      <c r="R618" s="293"/>
      <c r="S618" s="293"/>
      <c r="T618" s="293"/>
      <c r="U618" s="293"/>
      <c r="V618" s="293"/>
      <c r="W618" s="293"/>
      <c r="X618" s="293"/>
      <c r="Y618" s="293"/>
      <c r="Z618" s="293"/>
      <c r="AA618" s="293"/>
      <c r="AB618" s="293"/>
      <c r="AC618" s="293"/>
      <c r="AE618" s="293"/>
      <c r="AF618" s="293"/>
      <c r="AG618" s="293"/>
      <c r="AH618" s="293"/>
      <c r="AI618" s="293"/>
      <c r="AJ618" s="293"/>
      <c r="AK618" s="293"/>
      <c r="AL618" s="293"/>
      <c r="AM618" s="293"/>
      <c r="AN618" s="293"/>
      <c r="AO618" s="293"/>
      <c r="AP618" s="293"/>
      <c r="AQ618" s="293"/>
      <c r="AR618" s="293"/>
      <c r="AS618" s="293"/>
      <c r="AT618" s="293"/>
      <c r="AU618" s="293"/>
      <c r="AV618" s="293"/>
    </row>
    <row r="619">
      <c r="B619" s="293"/>
      <c r="C619" s="293"/>
      <c r="D619" s="293"/>
      <c r="E619" s="293"/>
      <c r="F619" s="293"/>
      <c r="G619" s="293"/>
      <c r="H619" s="293"/>
      <c r="J619" s="293"/>
      <c r="K619" s="293"/>
      <c r="L619" s="293"/>
      <c r="M619" s="293"/>
      <c r="O619" s="293"/>
      <c r="P619" s="293"/>
      <c r="Q619" s="293"/>
      <c r="R619" s="293"/>
      <c r="S619" s="293"/>
      <c r="T619" s="293"/>
      <c r="U619" s="293"/>
      <c r="V619" s="293"/>
      <c r="W619" s="293"/>
      <c r="X619" s="293"/>
      <c r="Y619" s="293"/>
      <c r="Z619" s="293"/>
      <c r="AA619" s="293"/>
      <c r="AB619" s="293"/>
      <c r="AC619" s="293"/>
      <c r="AE619" s="293"/>
      <c r="AF619" s="293"/>
      <c r="AG619" s="293"/>
      <c r="AH619" s="293"/>
      <c r="AI619" s="293"/>
      <c r="AJ619" s="293"/>
      <c r="AK619" s="293"/>
      <c r="AL619" s="293"/>
      <c r="AM619" s="293"/>
      <c r="AN619" s="293"/>
      <c r="AO619" s="293"/>
      <c r="AP619" s="293"/>
      <c r="AQ619" s="293"/>
      <c r="AR619" s="293"/>
      <c r="AS619" s="293"/>
      <c r="AT619" s="293"/>
      <c r="AU619" s="293"/>
      <c r="AV619" s="293"/>
    </row>
    <row r="620">
      <c r="B620" s="293"/>
      <c r="C620" s="293"/>
      <c r="D620" s="293"/>
      <c r="E620" s="293"/>
      <c r="F620" s="293"/>
      <c r="G620" s="293"/>
      <c r="H620" s="293"/>
      <c r="J620" s="293"/>
      <c r="K620" s="293"/>
      <c r="L620" s="293"/>
      <c r="M620" s="293"/>
      <c r="O620" s="293"/>
      <c r="P620" s="293"/>
      <c r="Q620" s="293"/>
      <c r="R620" s="293"/>
      <c r="S620" s="293"/>
      <c r="T620" s="293"/>
      <c r="U620" s="293"/>
      <c r="V620" s="293"/>
      <c r="W620" s="293"/>
      <c r="X620" s="293"/>
      <c r="Y620" s="293"/>
      <c r="Z620" s="293"/>
      <c r="AA620" s="293"/>
      <c r="AB620" s="293"/>
      <c r="AC620" s="293"/>
      <c r="AE620" s="293"/>
      <c r="AF620" s="293"/>
      <c r="AG620" s="293"/>
      <c r="AH620" s="293"/>
      <c r="AI620" s="293"/>
      <c r="AJ620" s="293"/>
      <c r="AK620" s="293"/>
      <c r="AL620" s="293"/>
      <c r="AM620" s="293"/>
      <c r="AN620" s="293"/>
      <c r="AO620" s="293"/>
      <c r="AP620" s="293"/>
      <c r="AQ620" s="293"/>
      <c r="AR620" s="293"/>
      <c r="AS620" s="293"/>
      <c r="AT620" s="293"/>
      <c r="AU620" s="293"/>
      <c r="AV620" s="293"/>
    </row>
    <row r="621">
      <c r="B621" s="293"/>
      <c r="C621" s="293"/>
      <c r="D621" s="293"/>
      <c r="E621" s="293"/>
      <c r="F621" s="293"/>
      <c r="G621" s="293"/>
      <c r="H621" s="293"/>
      <c r="J621" s="293"/>
      <c r="K621" s="293"/>
      <c r="L621" s="293"/>
      <c r="M621" s="293"/>
      <c r="O621" s="293"/>
      <c r="P621" s="293"/>
      <c r="Q621" s="293"/>
      <c r="R621" s="293"/>
      <c r="S621" s="293"/>
      <c r="T621" s="293"/>
      <c r="U621" s="293"/>
      <c r="V621" s="293"/>
      <c r="W621" s="293"/>
      <c r="X621" s="293"/>
      <c r="Y621" s="293"/>
      <c r="Z621" s="293"/>
      <c r="AA621" s="293"/>
      <c r="AB621" s="293"/>
      <c r="AC621" s="293"/>
      <c r="AE621" s="293"/>
      <c r="AF621" s="293"/>
      <c r="AG621" s="293"/>
      <c r="AH621" s="293"/>
      <c r="AI621" s="293"/>
      <c r="AJ621" s="293"/>
      <c r="AK621" s="293"/>
      <c r="AL621" s="293"/>
      <c r="AM621" s="293"/>
      <c r="AN621" s="293"/>
      <c r="AO621" s="293"/>
      <c r="AP621" s="293"/>
      <c r="AQ621" s="293"/>
      <c r="AR621" s="293"/>
      <c r="AS621" s="293"/>
      <c r="AT621" s="293"/>
      <c r="AU621" s="293"/>
      <c r="AV621" s="293"/>
    </row>
    <row r="622">
      <c r="B622" s="293"/>
      <c r="C622" s="293"/>
      <c r="D622" s="293"/>
      <c r="E622" s="293"/>
      <c r="F622" s="293"/>
      <c r="G622" s="293"/>
      <c r="H622" s="293"/>
      <c r="J622" s="293"/>
      <c r="K622" s="293"/>
      <c r="L622" s="293"/>
      <c r="M622" s="293"/>
      <c r="O622" s="293"/>
      <c r="P622" s="293"/>
      <c r="Q622" s="293"/>
      <c r="R622" s="293"/>
      <c r="S622" s="293"/>
      <c r="T622" s="293"/>
      <c r="U622" s="293"/>
      <c r="V622" s="293"/>
      <c r="W622" s="293"/>
      <c r="X622" s="293"/>
      <c r="Y622" s="293"/>
      <c r="Z622" s="293"/>
      <c r="AA622" s="293"/>
      <c r="AB622" s="293"/>
      <c r="AC622" s="293"/>
      <c r="AE622" s="293"/>
      <c r="AF622" s="293"/>
      <c r="AG622" s="293"/>
      <c r="AH622" s="293"/>
      <c r="AI622" s="293"/>
      <c r="AJ622" s="293"/>
      <c r="AK622" s="293"/>
      <c r="AL622" s="293"/>
      <c r="AM622" s="293"/>
      <c r="AN622" s="293"/>
      <c r="AO622" s="293"/>
      <c r="AP622" s="293"/>
      <c r="AQ622" s="293"/>
      <c r="AR622" s="293"/>
      <c r="AS622" s="293"/>
      <c r="AT622" s="293"/>
      <c r="AU622" s="293"/>
      <c r="AV622" s="293"/>
    </row>
    <row r="623">
      <c r="B623" s="293"/>
      <c r="C623" s="293"/>
      <c r="D623" s="293"/>
      <c r="E623" s="293"/>
      <c r="F623" s="293"/>
      <c r="G623" s="293"/>
      <c r="H623" s="293"/>
      <c r="J623" s="293"/>
      <c r="K623" s="293"/>
      <c r="L623" s="293"/>
      <c r="M623" s="293"/>
      <c r="O623" s="293"/>
      <c r="P623" s="293"/>
      <c r="Q623" s="293"/>
      <c r="R623" s="293"/>
      <c r="S623" s="293"/>
      <c r="T623" s="293"/>
      <c r="U623" s="293"/>
      <c r="V623" s="293"/>
      <c r="W623" s="293"/>
      <c r="X623" s="293"/>
      <c r="Y623" s="293"/>
      <c r="Z623" s="293"/>
      <c r="AA623" s="293"/>
      <c r="AB623" s="293"/>
      <c r="AC623" s="293"/>
      <c r="AE623" s="293"/>
      <c r="AF623" s="293"/>
      <c r="AG623" s="293"/>
      <c r="AH623" s="293"/>
      <c r="AI623" s="293"/>
      <c r="AJ623" s="293"/>
      <c r="AK623" s="293"/>
      <c r="AL623" s="293"/>
      <c r="AM623" s="293"/>
      <c r="AN623" s="293"/>
      <c r="AO623" s="293"/>
      <c r="AP623" s="293"/>
      <c r="AQ623" s="293"/>
      <c r="AR623" s="293"/>
      <c r="AS623" s="293"/>
      <c r="AT623" s="293"/>
      <c r="AU623" s="293"/>
      <c r="AV623" s="293"/>
    </row>
    <row r="624">
      <c r="B624" s="293"/>
      <c r="C624" s="293"/>
      <c r="D624" s="293"/>
      <c r="E624" s="293"/>
      <c r="F624" s="293"/>
      <c r="G624" s="293"/>
      <c r="H624" s="293"/>
      <c r="J624" s="293"/>
      <c r="K624" s="293"/>
      <c r="L624" s="293"/>
      <c r="M624" s="293"/>
      <c r="O624" s="293"/>
      <c r="P624" s="293"/>
      <c r="Q624" s="293"/>
      <c r="R624" s="293"/>
      <c r="S624" s="293"/>
      <c r="T624" s="293"/>
      <c r="U624" s="293"/>
      <c r="V624" s="293"/>
      <c r="W624" s="293"/>
      <c r="X624" s="293"/>
      <c r="Y624" s="293"/>
      <c r="Z624" s="293"/>
      <c r="AA624" s="293"/>
      <c r="AB624" s="293"/>
      <c r="AC624" s="293"/>
      <c r="AE624" s="293"/>
      <c r="AF624" s="293"/>
      <c r="AG624" s="293"/>
      <c r="AH624" s="293"/>
      <c r="AI624" s="293"/>
      <c r="AJ624" s="293"/>
      <c r="AK624" s="293"/>
      <c r="AL624" s="293"/>
      <c r="AM624" s="293"/>
      <c r="AN624" s="293"/>
      <c r="AO624" s="293"/>
      <c r="AP624" s="293"/>
      <c r="AQ624" s="293"/>
      <c r="AR624" s="293"/>
      <c r="AS624" s="293"/>
      <c r="AT624" s="293"/>
      <c r="AU624" s="293"/>
      <c r="AV624" s="293"/>
    </row>
    <row r="625">
      <c r="B625" s="293"/>
      <c r="C625" s="293"/>
      <c r="D625" s="293"/>
      <c r="E625" s="293"/>
      <c r="F625" s="293"/>
      <c r="G625" s="293"/>
      <c r="H625" s="293"/>
      <c r="J625" s="293"/>
      <c r="K625" s="293"/>
      <c r="L625" s="293"/>
      <c r="M625" s="293"/>
      <c r="O625" s="293"/>
      <c r="P625" s="293"/>
      <c r="Q625" s="293"/>
      <c r="R625" s="293"/>
      <c r="S625" s="293"/>
      <c r="T625" s="293"/>
      <c r="U625" s="293"/>
      <c r="V625" s="293"/>
      <c r="W625" s="293"/>
      <c r="X625" s="293"/>
      <c r="Y625" s="293"/>
      <c r="Z625" s="293"/>
      <c r="AA625" s="293"/>
      <c r="AB625" s="293"/>
      <c r="AC625" s="293"/>
      <c r="AE625" s="293"/>
      <c r="AF625" s="293"/>
      <c r="AG625" s="293"/>
      <c r="AH625" s="293"/>
      <c r="AI625" s="293"/>
      <c r="AJ625" s="293"/>
      <c r="AK625" s="293"/>
      <c r="AL625" s="293"/>
      <c r="AM625" s="293"/>
      <c r="AN625" s="293"/>
      <c r="AO625" s="293"/>
      <c r="AP625" s="293"/>
      <c r="AQ625" s="293"/>
      <c r="AR625" s="293"/>
      <c r="AS625" s="293"/>
      <c r="AT625" s="293"/>
      <c r="AU625" s="293"/>
      <c r="AV625" s="293"/>
    </row>
    <row r="626">
      <c r="B626" s="293"/>
      <c r="C626" s="293"/>
      <c r="D626" s="293"/>
      <c r="E626" s="293"/>
      <c r="F626" s="293"/>
      <c r="G626" s="293"/>
      <c r="H626" s="293"/>
      <c r="J626" s="293"/>
      <c r="K626" s="293"/>
      <c r="L626" s="293"/>
      <c r="M626" s="293"/>
      <c r="O626" s="293"/>
      <c r="P626" s="293"/>
      <c r="Q626" s="293"/>
      <c r="R626" s="293"/>
      <c r="S626" s="293"/>
      <c r="T626" s="293"/>
      <c r="U626" s="293"/>
      <c r="V626" s="293"/>
      <c r="W626" s="293"/>
      <c r="X626" s="293"/>
      <c r="Y626" s="293"/>
      <c r="Z626" s="293"/>
      <c r="AA626" s="293"/>
      <c r="AB626" s="293"/>
      <c r="AC626" s="293"/>
      <c r="AE626" s="293"/>
      <c r="AF626" s="293"/>
      <c r="AG626" s="293"/>
      <c r="AH626" s="293"/>
      <c r="AI626" s="293"/>
      <c r="AJ626" s="293"/>
      <c r="AK626" s="293"/>
      <c r="AL626" s="293"/>
      <c r="AM626" s="293"/>
      <c r="AN626" s="293"/>
      <c r="AO626" s="293"/>
      <c r="AP626" s="293"/>
      <c r="AQ626" s="293"/>
      <c r="AR626" s="293"/>
      <c r="AS626" s="293"/>
      <c r="AT626" s="293"/>
      <c r="AU626" s="293"/>
      <c r="AV626" s="293"/>
    </row>
    <row r="627">
      <c r="B627" s="293"/>
      <c r="C627" s="293"/>
      <c r="D627" s="293"/>
      <c r="E627" s="293"/>
      <c r="F627" s="293"/>
      <c r="G627" s="293"/>
      <c r="H627" s="293"/>
      <c r="J627" s="293"/>
      <c r="K627" s="293"/>
      <c r="L627" s="293"/>
      <c r="M627" s="293"/>
      <c r="O627" s="293"/>
      <c r="P627" s="293"/>
      <c r="Q627" s="293"/>
      <c r="R627" s="293"/>
      <c r="S627" s="293"/>
      <c r="T627" s="293"/>
      <c r="U627" s="293"/>
      <c r="V627" s="293"/>
      <c r="W627" s="293"/>
      <c r="X627" s="293"/>
      <c r="Y627" s="293"/>
      <c r="Z627" s="293"/>
      <c r="AA627" s="293"/>
      <c r="AB627" s="293"/>
      <c r="AC627" s="293"/>
      <c r="AE627" s="293"/>
      <c r="AF627" s="293"/>
      <c r="AG627" s="293"/>
      <c r="AH627" s="293"/>
      <c r="AI627" s="293"/>
      <c r="AJ627" s="293"/>
      <c r="AK627" s="293"/>
      <c r="AL627" s="293"/>
      <c r="AM627" s="293"/>
      <c r="AN627" s="293"/>
      <c r="AO627" s="293"/>
      <c r="AP627" s="293"/>
      <c r="AQ627" s="293"/>
      <c r="AR627" s="293"/>
      <c r="AS627" s="293"/>
      <c r="AT627" s="293"/>
      <c r="AU627" s="293"/>
      <c r="AV627" s="293"/>
    </row>
    <row r="628">
      <c r="B628" s="293"/>
      <c r="C628" s="293"/>
      <c r="D628" s="293"/>
      <c r="E628" s="293"/>
      <c r="F628" s="293"/>
      <c r="G628" s="293"/>
      <c r="H628" s="293"/>
      <c r="J628" s="293"/>
      <c r="K628" s="293"/>
      <c r="L628" s="293"/>
      <c r="M628" s="293"/>
      <c r="O628" s="293"/>
      <c r="P628" s="293"/>
      <c r="Q628" s="293"/>
      <c r="R628" s="293"/>
      <c r="S628" s="293"/>
      <c r="T628" s="293"/>
      <c r="U628" s="293"/>
      <c r="V628" s="293"/>
      <c r="W628" s="293"/>
      <c r="X628" s="293"/>
      <c r="Y628" s="293"/>
      <c r="Z628" s="293"/>
      <c r="AA628" s="293"/>
      <c r="AB628" s="293"/>
      <c r="AC628" s="293"/>
      <c r="AE628" s="293"/>
      <c r="AF628" s="293"/>
      <c r="AG628" s="293"/>
      <c r="AH628" s="293"/>
      <c r="AI628" s="293"/>
      <c r="AJ628" s="293"/>
      <c r="AK628" s="293"/>
      <c r="AL628" s="293"/>
      <c r="AM628" s="293"/>
      <c r="AN628" s="293"/>
      <c r="AO628" s="293"/>
      <c r="AP628" s="293"/>
      <c r="AQ628" s="293"/>
      <c r="AR628" s="293"/>
      <c r="AS628" s="293"/>
      <c r="AT628" s="293"/>
      <c r="AU628" s="293"/>
      <c r="AV628" s="293"/>
    </row>
    <row r="629">
      <c r="B629" s="293"/>
      <c r="C629" s="293"/>
      <c r="D629" s="293"/>
      <c r="E629" s="293"/>
      <c r="F629" s="293"/>
      <c r="G629" s="293"/>
      <c r="H629" s="293"/>
      <c r="J629" s="293"/>
      <c r="K629" s="293"/>
      <c r="L629" s="293"/>
      <c r="M629" s="293"/>
      <c r="O629" s="293"/>
      <c r="P629" s="293"/>
      <c r="Q629" s="293"/>
      <c r="R629" s="293"/>
      <c r="S629" s="293"/>
      <c r="T629" s="293"/>
      <c r="U629" s="293"/>
      <c r="V629" s="293"/>
      <c r="W629" s="293"/>
      <c r="X629" s="293"/>
      <c r="Y629" s="293"/>
      <c r="Z629" s="293"/>
      <c r="AA629" s="293"/>
      <c r="AB629" s="293"/>
      <c r="AC629" s="293"/>
      <c r="AE629" s="293"/>
      <c r="AF629" s="293"/>
      <c r="AG629" s="293"/>
      <c r="AH629" s="293"/>
      <c r="AI629" s="293"/>
      <c r="AJ629" s="293"/>
      <c r="AK629" s="293"/>
      <c r="AL629" s="293"/>
      <c r="AM629" s="293"/>
      <c r="AN629" s="293"/>
      <c r="AO629" s="293"/>
      <c r="AP629" s="293"/>
      <c r="AQ629" s="293"/>
      <c r="AR629" s="293"/>
      <c r="AS629" s="293"/>
      <c r="AT629" s="293"/>
      <c r="AU629" s="293"/>
      <c r="AV629" s="293"/>
    </row>
    <row r="630">
      <c r="B630" s="293"/>
      <c r="C630" s="293"/>
      <c r="D630" s="293"/>
      <c r="E630" s="293"/>
      <c r="F630" s="293"/>
      <c r="G630" s="293"/>
      <c r="H630" s="293"/>
      <c r="J630" s="293"/>
      <c r="K630" s="293"/>
      <c r="L630" s="293"/>
      <c r="M630" s="293"/>
      <c r="O630" s="293"/>
      <c r="P630" s="293"/>
      <c r="Q630" s="293"/>
      <c r="R630" s="293"/>
      <c r="S630" s="293"/>
      <c r="T630" s="293"/>
      <c r="U630" s="293"/>
      <c r="V630" s="293"/>
      <c r="W630" s="293"/>
      <c r="X630" s="293"/>
      <c r="Y630" s="293"/>
      <c r="Z630" s="293"/>
      <c r="AA630" s="293"/>
      <c r="AB630" s="293"/>
      <c r="AC630" s="293"/>
      <c r="AE630" s="293"/>
      <c r="AF630" s="293"/>
      <c r="AG630" s="293"/>
      <c r="AH630" s="293"/>
      <c r="AI630" s="293"/>
      <c r="AJ630" s="293"/>
      <c r="AK630" s="293"/>
      <c r="AL630" s="293"/>
      <c r="AM630" s="293"/>
      <c r="AN630" s="293"/>
      <c r="AO630" s="293"/>
      <c r="AP630" s="293"/>
      <c r="AQ630" s="293"/>
      <c r="AR630" s="293"/>
      <c r="AS630" s="293"/>
      <c r="AT630" s="293"/>
      <c r="AU630" s="293"/>
      <c r="AV630" s="293"/>
    </row>
    <row r="631">
      <c r="B631" s="293"/>
      <c r="C631" s="293"/>
      <c r="D631" s="293"/>
      <c r="E631" s="293"/>
      <c r="F631" s="293"/>
      <c r="G631" s="293"/>
      <c r="H631" s="293"/>
      <c r="J631" s="293"/>
      <c r="K631" s="293"/>
      <c r="L631" s="293"/>
      <c r="M631" s="293"/>
      <c r="O631" s="293"/>
      <c r="P631" s="293"/>
      <c r="Q631" s="293"/>
      <c r="R631" s="293"/>
      <c r="S631" s="293"/>
      <c r="T631" s="293"/>
      <c r="U631" s="293"/>
      <c r="V631" s="293"/>
      <c r="W631" s="293"/>
      <c r="X631" s="293"/>
      <c r="Y631" s="293"/>
      <c r="Z631" s="293"/>
      <c r="AA631" s="293"/>
      <c r="AB631" s="293"/>
      <c r="AC631" s="293"/>
      <c r="AE631" s="293"/>
      <c r="AF631" s="293"/>
      <c r="AG631" s="293"/>
      <c r="AH631" s="293"/>
      <c r="AI631" s="293"/>
      <c r="AJ631" s="293"/>
      <c r="AK631" s="293"/>
      <c r="AL631" s="293"/>
      <c r="AM631" s="293"/>
      <c r="AN631" s="293"/>
      <c r="AO631" s="293"/>
      <c r="AP631" s="293"/>
      <c r="AQ631" s="293"/>
      <c r="AR631" s="293"/>
      <c r="AS631" s="293"/>
      <c r="AT631" s="293"/>
      <c r="AU631" s="293"/>
      <c r="AV631" s="293"/>
    </row>
    <row r="632">
      <c r="B632" s="293"/>
      <c r="C632" s="293"/>
      <c r="D632" s="293"/>
      <c r="E632" s="293"/>
      <c r="F632" s="293"/>
      <c r="G632" s="293"/>
      <c r="H632" s="293"/>
      <c r="J632" s="293"/>
      <c r="K632" s="293"/>
      <c r="L632" s="293"/>
      <c r="M632" s="293"/>
      <c r="O632" s="293"/>
      <c r="P632" s="293"/>
      <c r="Q632" s="293"/>
      <c r="R632" s="293"/>
      <c r="S632" s="293"/>
      <c r="T632" s="293"/>
      <c r="U632" s="293"/>
      <c r="V632" s="293"/>
      <c r="W632" s="293"/>
      <c r="X632" s="293"/>
      <c r="Y632" s="293"/>
      <c r="Z632" s="293"/>
      <c r="AA632" s="293"/>
      <c r="AB632" s="293"/>
      <c r="AC632" s="293"/>
      <c r="AE632" s="293"/>
      <c r="AF632" s="293"/>
      <c r="AG632" s="293"/>
      <c r="AH632" s="293"/>
      <c r="AI632" s="293"/>
      <c r="AJ632" s="293"/>
      <c r="AK632" s="293"/>
      <c r="AL632" s="293"/>
      <c r="AM632" s="293"/>
      <c r="AN632" s="293"/>
      <c r="AO632" s="293"/>
      <c r="AP632" s="293"/>
      <c r="AQ632" s="293"/>
      <c r="AR632" s="293"/>
      <c r="AS632" s="293"/>
      <c r="AT632" s="293"/>
      <c r="AU632" s="293"/>
      <c r="AV632" s="293"/>
    </row>
    <row r="633">
      <c r="B633" s="293"/>
      <c r="C633" s="293"/>
      <c r="D633" s="293"/>
      <c r="E633" s="293"/>
      <c r="F633" s="293"/>
      <c r="G633" s="293"/>
      <c r="H633" s="293"/>
      <c r="J633" s="293"/>
      <c r="K633" s="293"/>
      <c r="L633" s="293"/>
      <c r="M633" s="293"/>
      <c r="O633" s="293"/>
      <c r="P633" s="293"/>
      <c r="Q633" s="293"/>
      <c r="R633" s="293"/>
      <c r="S633" s="293"/>
      <c r="T633" s="293"/>
      <c r="U633" s="293"/>
      <c r="V633" s="293"/>
      <c r="W633" s="293"/>
      <c r="X633" s="293"/>
      <c r="Y633" s="293"/>
      <c r="Z633" s="293"/>
      <c r="AA633" s="293"/>
      <c r="AB633" s="293"/>
      <c r="AC633" s="293"/>
      <c r="AE633" s="293"/>
      <c r="AF633" s="293"/>
      <c r="AG633" s="293"/>
      <c r="AH633" s="293"/>
      <c r="AI633" s="293"/>
      <c r="AJ633" s="293"/>
      <c r="AK633" s="293"/>
      <c r="AL633" s="293"/>
      <c r="AM633" s="293"/>
      <c r="AN633" s="293"/>
      <c r="AO633" s="293"/>
      <c r="AP633" s="293"/>
      <c r="AQ633" s="293"/>
      <c r="AR633" s="293"/>
      <c r="AS633" s="293"/>
      <c r="AT633" s="293"/>
      <c r="AU633" s="293"/>
      <c r="AV633" s="293"/>
    </row>
    <row r="634">
      <c r="B634" s="293"/>
      <c r="C634" s="293"/>
      <c r="D634" s="293"/>
      <c r="E634" s="293"/>
      <c r="F634" s="293"/>
      <c r="G634" s="293"/>
      <c r="H634" s="293"/>
      <c r="J634" s="293"/>
      <c r="K634" s="293"/>
      <c r="L634" s="293"/>
      <c r="M634" s="293"/>
      <c r="O634" s="293"/>
      <c r="P634" s="293"/>
      <c r="Q634" s="293"/>
      <c r="R634" s="293"/>
      <c r="S634" s="293"/>
      <c r="T634" s="293"/>
      <c r="U634" s="293"/>
      <c r="V634" s="293"/>
      <c r="W634" s="293"/>
      <c r="X634" s="293"/>
      <c r="Y634" s="293"/>
      <c r="Z634" s="293"/>
      <c r="AA634" s="293"/>
      <c r="AB634" s="293"/>
      <c r="AC634" s="293"/>
      <c r="AE634" s="293"/>
      <c r="AF634" s="293"/>
      <c r="AG634" s="293"/>
      <c r="AH634" s="293"/>
      <c r="AI634" s="293"/>
      <c r="AJ634" s="293"/>
      <c r="AK634" s="293"/>
      <c r="AL634" s="293"/>
      <c r="AM634" s="293"/>
      <c r="AN634" s="293"/>
      <c r="AO634" s="293"/>
      <c r="AP634" s="293"/>
      <c r="AQ634" s="293"/>
      <c r="AR634" s="293"/>
      <c r="AS634" s="293"/>
      <c r="AT634" s="293"/>
      <c r="AU634" s="293"/>
      <c r="AV634" s="293"/>
    </row>
    <row r="635">
      <c r="B635" s="293"/>
      <c r="C635" s="293"/>
      <c r="D635" s="293"/>
      <c r="E635" s="293"/>
      <c r="F635" s="293"/>
      <c r="G635" s="293"/>
      <c r="H635" s="293"/>
      <c r="J635" s="293"/>
      <c r="K635" s="293"/>
      <c r="L635" s="293"/>
      <c r="M635" s="293"/>
      <c r="O635" s="293"/>
      <c r="P635" s="293"/>
      <c r="Q635" s="293"/>
      <c r="R635" s="293"/>
      <c r="S635" s="293"/>
      <c r="T635" s="293"/>
      <c r="U635" s="293"/>
      <c r="V635" s="293"/>
      <c r="W635" s="293"/>
      <c r="X635" s="293"/>
      <c r="Y635" s="293"/>
      <c r="Z635" s="293"/>
      <c r="AA635" s="293"/>
      <c r="AB635" s="293"/>
      <c r="AC635" s="293"/>
      <c r="AE635" s="293"/>
      <c r="AF635" s="293"/>
      <c r="AG635" s="293"/>
      <c r="AH635" s="293"/>
      <c r="AI635" s="293"/>
      <c r="AJ635" s="293"/>
      <c r="AK635" s="293"/>
      <c r="AL635" s="293"/>
      <c r="AM635" s="293"/>
      <c r="AN635" s="293"/>
      <c r="AO635" s="293"/>
      <c r="AP635" s="293"/>
      <c r="AQ635" s="293"/>
      <c r="AR635" s="293"/>
      <c r="AS635" s="293"/>
      <c r="AT635" s="293"/>
      <c r="AU635" s="293"/>
      <c r="AV635" s="293"/>
    </row>
    <row r="636">
      <c r="B636" s="293"/>
      <c r="C636" s="293"/>
      <c r="D636" s="293"/>
      <c r="E636" s="293"/>
      <c r="F636" s="293"/>
      <c r="G636" s="293"/>
      <c r="H636" s="293"/>
      <c r="J636" s="293"/>
      <c r="K636" s="293"/>
      <c r="L636" s="293"/>
      <c r="M636" s="293"/>
      <c r="O636" s="293"/>
      <c r="P636" s="293"/>
      <c r="Q636" s="293"/>
      <c r="R636" s="293"/>
      <c r="S636" s="293"/>
      <c r="T636" s="293"/>
      <c r="U636" s="293"/>
      <c r="V636" s="293"/>
      <c r="W636" s="293"/>
      <c r="X636" s="293"/>
      <c r="Y636" s="293"/>
      <c r="Z636" s="293"/>
      <c r="AA636" s="293"/>
      <c r="AB636" s="293"/>
      <c r="AC636" s="293"/>
      <c r="AE636" s="293"/>
      <c r="AF636" s="293"/>
      <c r="AG636" s="293"/>
      <c r="AH636" s="293"/>
      <c r="AI636" s="293"/>
      <c r="AJ636" s="293"/>
      <c r="AK636" s="293"/>
      <c r="AL636" s="293"/>
      <c r="AM636" s="293"/>
      <c r="AN636" s="293"/>
      <c r="AO636" s="293"/>
      <c r="AP636" s="293"/>
      <c r="AQ636" s="293"/>
      <c r="AR636" s="293"/>
      <c r="AS636" s="293"/>
      <c r="AT636" s="293"/>
      <c r="AU636" s="293"/>
      <c r="AV636" s="293"/>
    </row>
    <row r="637">
      <c r="B637" s="293"/>
      <c r="C637" s="293"/>
      <c r="D637" s="293"/>
      <c r="E637" s="293"/>
      <c r="F637" s="293"/>
      <c r="G637" s="293"/>
      <c r="H637" s="293"/>
      <c r="J637" s="293"/>
      <c r="K637" s="293"/>
      <c r="L637" s="293"/>
      <c r="M637" s="293"/>
      <c r="O637" s="293"/>
      <c r="P637" s="293"/>
      <c r="Q637" s="293"/>
      <c r="R637" s="293"/>
      <c r="S637" s="293"/>
      <c r="T637" s="293"/>
      <c r="U637" s="293"/>
      <c r="V637" s="293"/>
      <c r="W637" s="293"/>
      <c r="X637" s="293"/>
      <c r="Y637" s="293"/>
      <c r="Z637" s="293"/>
      <c r="AA637" s="293"/>
      <c r="AB637" s="293"/>
      <c r="AC637" s="293"/>
      <c r="AE637" s="293"/>
      <c r="AF637" s="293"/>
      <c r="AG637" s="293"/>
      <c r="AH637" s="293"/>
      <c r="AI637" s="293"/>
      <c r="AJ637" s="293"/>
      <c r="AK637" s="293"/>
      <c r="AL637" s="293"/>
      <c r="AM637" s="293"/>
      <c r="AN637" s="293"/>
      <c r="AO637" s="293"/>
      <c r="AP637" s="293"/>
      <c r="AQ637" s="293"/>
      <c r="AR637" s="293"/>
      <c r="AS637" s="293"/>
      <c r="AT637" s="293"/>
      <c r="AU637" s="293"/>
      <c r="AV637" s="293"/>
    </row>
    <row r="638">
      <c r="B638" s="293"/>
      <c r="C638" s="293"/>
      <c r="D638" s="293"/>
      <c r="E638" s="293"/>
      <c r="F638" s="293"/>
      <c r="G638" s="293"/>
      <c r="H638" s="293"/>
      <c r="J638" s="293"/>
      <c r="K638" s="293"/>
      <c r="L638" s="293"/>
      <c r="M638" s="293"/>
      <c r="O638" s="293"/>
      <c r="P638" s="293"/>
      <c r="Q638" s="293"/>
      <c r="R638" s="293"/>
      <c r="S638" s="293"/>
      <c r="T638" s="293"/>
      <c r="U638" s="293"/>
      <c r="V638" s="293"/>
      <c r="W638" s="293"/>
      <c r="X638" s="293"/>
      <c r="Y638" s="293"/>
      <c r="Z638" s="293"/>
      <c r="AA638" s="293"/>
      <c r="AB638" s="293"/>
      <c r="AC638" s="293"/>
      <c r="AE638" s="293"/>
      <c r="AF638" s="293"/>
      <c r="AG638" s="293"/>
      <c r="AH638" s="293"/>
      <c r="AI638" s="293"/>
      <c r="AJ638" s="293"/>
      <c r="AK638" s="293"/>
      <c r="AL638" s="293"/>
      <c r="AM638" s="293"/>
      <c r="AN638" s="293"/>
      <c r="AO638" s="293"/>
      <c r="AP638" s="293"/>
      <c r="AQ638" s="293"/>
      <c r="AR638" s="293"/>
      <c r="AS638" s="293"/>
      <c r="AT638" s="293"/>
      <c r="AU638" s="293"/>
      <c r="AV638" s="293"/>
    </row>
    <row r="639">
      <c r="B639" s="293"/>
      <c r="C639" s="293"/>
      <c r="D639" s="293"/>
      <c r="E639" s="293"/>
      <c r="F639" s="293"/>
      <c r="G639" s="293"/>
      <c r="H639" s="293"/>
      <c r="J639" s="293"/>
      <c r="K639" s="293"/>
      <c r="L639" s="293"/>
      <c r="M639" s="293"/>
      <c r="O639" s="293"/>
      <c r="P639" s="293"/>
      <c r="Q639" s="293"/>
      <c r="R639" s="293"/>
      <c r="S639" s="293"/>
      <c r="T639" s="293"/>
      <c r="U639" s="293"/>
      <c r="V639" s="293"/>
      <c r="W639" s="293"/>
      <c r="X639" s="293"/>
      <c r="Y639" s="293"/>
      <c r="Z639" s="293"/>
      <c r="AA639" s="293"/>
      <c r="AB639" s="293"/>
      <c r="AC639" s="293"/>
      <c r="AE639" s="293"/>
      <c r="AF639" s="293"/>
      <c r="AG639" s="293"/>
      <c r="AH639" s="293"/>
      <c r="AI639" s="293"/>
      <c r="AJ639" s="293"/>
      <c r="AK639" s="293"/>
      <c r="AL639" s="293"/>
      <c r="AM639" s="293"/>
      <c r="AN639" s="293"/>
      <c r="AO639" s="293"/>
      <c r="AP639" s="293"/>
      <c r="AQ639" s="293"/>
      <c r="AR639" s="293"/>
      <c r="AS639" s="293"/>
      <c r="AT639" s="293"/>
      <c r="AU639" s="293"/>
      <c r="AV639" s="293"/>
    </row>
    <row r="640">
      <c r="B640" s="293"/>
      <c r="C640" s="293"/>
      <c r="D640" s="293"/>
      <c r="E640" s="293"/>
      <c r="F640" s="293"/>
      <c r="G640" s="293"/>
      <c r="H640" s="293"/>
      <c r="J640" s="293"/>
      <c r="K640" s="293"/>
      <c r="L640" s="293"/>
      <c r="M640" s="293"/>
      <c r="O640" s="293"/>
      <c r="P640" s="293"/>
      <c r="Q640" s="293"/>
      <c r="R640" s="293"/>
      <c r="S640" s="293"/>
      <c r="T640" s="293"/>
      <c r="U640" s="293"/>
      <c r="V640" s="293"/>
      <c r="W640" s="293"/>
      <c r="X640" s="293"/>
      <c r="Y640" s="293"/>
      <c r="Z640" s="293"/>
      <c r="AA640" s="293"/>
      <c r="AB640" s="293"/>
      <c r="AC640" s="293"/>
      <c r="AE640" s="293"/>
      <c r="AF640" s="293"/>
      <c r="AG640" s="293"/>
      <c r="AH640" s="293"/>
      <c r="AI640" s="293"/>
      <c r="AJ640" s="293"/>
      <c r="AK640" s="293"/>
      <c r="AL640" s="293"/>
      <c r="AM640" s="293"/>
      <c r="AN640" s="293"/>
      <c r="AO640" s="293"/>
      <c r="AP640" s="293"/>
      <c r="AQ640" s="293"/>
      <c r="AR640" s="293"/>
      <c r="AS640" s="293"/>
      <c r="AT640" s="293"/>
      <c r="AU640" s="293"/>
      <c r="AV640" s="293"/>
    </row>
    <row r="641">
      <c r="B641" s="293"/>
      <c r="C641" s="293"/>
      <c r="D641" s="293"/>
      <c r="E641" s="293"/>
      <c r="F641" s="293"/>
      <c r="G641" s="293"/>
      <c r="H641" s="293"/>
      <c r="J641" s="293"/>
      <c r="K641" s="293"/>
      <c r="L641" s="293"/>
      <c r="M641" s="293"/>
      <c r="O641" s="293"/>
      <c r="P641" s="293"/>
      <c r="Q641" s="293"/>
      <c r="R641" s="293"/>
      <c r="S641" s="293"/>
      <c r="T641" s="293"/>
      <c r="U641" s="293"/>
      <c r="V641" s="293"/>
      <c r="W641" s="293"/>
      <c r="X641" s="293"/>
      <c r="Y641" s="293"/>
      <c r="Z641" s="293"/>
      <c r="AA641" s="293"/>
      <c r="AB641" s="293"/>
      <c r="AC641" s="293"/>
      <c r="AE641" s="293"/>
      <c r="AF641" s="293"/>
      <c r="AG641" s="293"/>
      <c r="AH641" s="293"/>
      <c r="AI641" s="293"/>
      <c r="AJ641" s="293"/>
      <c r="AK641" s="293"/>
      <c r="AL641" s="293"/>
      <c r="AM641" s="293"/>
      <c r="AN641" s="293"/>
      <c r="AO641" s="293"/>
      <c r="AP641" s="293"/>
      <c r="AQ641" s="293"/>
      <c r="AR641" s="293"/>
      <c r="AS641" s="293"/>
      <c r="AT641" s="293"/>
      <c r="AU641" s="293"/>
      <c r="AV641" s="293"/>
    </row>
    <row r="642">
      <c r="B642" s="293"/>
      <c r="C642" s="293"/>
      <c r="D642" s="293"/>
      <c r="E642" s="293"/>
      <c r="F642" s="293"/>
      <c r="G642" s="293"/>
      <c r="H642" s="293"/>
      <c r="J642" s="293"/>
      <c r="K642" s="293"/>
      <c r="L642" s="293"/>
      <c r="M642" s="293"/>
      <c r="O642" s="293"/>
      <c r="P642" s="293"/>
      <c r="Q642" s="293"/>
      <c r="R642" s="293"/>
      <c r="S642" s="293"/>
      <c r="T642" s="293"/>
      <c r="U642" s="293"/>
      <c r="V642" s="293"/>
      <c r="W642" s="293"/>
      <c r="X642" s="293"/>
      <c r="Y642" s="293"/>
      <c r="Z642" s="293"/>
      <c r="AA642" s="293"/>
      <c r="AB642" s="293"/>
      <c r="AC642" s="293"/>
      <c r="AE642" s="293"/>
      <c r="AF642" s="293"/>
      <c r="AG642" s="293"/>
      <c r="AH642" s="293"/>
      <c r="AI642" s="293"/>
      <c r="AJ642" s="293"/>
      <c r="AK642" s="293"/>
      <c r="AL642" s="293"/>
      <c r="AM642" s="293"/>
      <c r="AN642" s="293"/>
      <c r="AO642" s="293"/>
      <c r="AP642" s="293"/>
      <c r="AQ642" s="293"/>
      <c r="AR642" s="293"/>
      <c r="AS642" s="293"/>
      <c r="AT642" s="293"/>
      <c r="AU642" s="293"/>
      <c r="AV642" s="293"/>
    </row>
    <row r="643">
      <c r="B643" s="293"/>
      <c r="C643" s="293"/>
      <c r="D643" s="293"/>
      <c r="E643" s="293"/>
      <c r="F643" s="293"/>
      <c r="G643" s="293"/>
      <c r="H643" s="293"/>
      <c r="J643" s="293"/>
      <c r="K643" s="293"/>
      <c r="L643" s="293"/>
      <c r="M643" s="293"/>
      <c r="O643" s="293"/>
      <c r="P643" s="293"/>
      <c r="Q643" s="293"/>
      <c r="R643" s="293"/>
      <c r="S643" s="293"/>
      <c r="T643" s="293"/>
      <c r="U643" s="293"/>
      <c r="V643" s="293"/>
      <c r="W643" s="293"/>
      <c r="X643" s="293"/>
      <c r="Y643" s="293"/>
      <c r="Z643" s="293"/>
      <c r="AA643" s="293"/>
      <c r="AB643" s="293"/>
      <c r="AC643" s="293"/>
      <c r="AE643" s="293"/>
      <c r="AF643" s="293"/>
      <c r="AG643" s="293"/>
      <c r="AH643" s="293"/>
      <c r="AI643" s="293"/>
      <c r="AJ643" s="293"/>
      <c r="AK643" s="293"/>
      <c r="AL643" s="293"/>
      <c r="AM643" s="293"/>
      <c r="AN643" s="293"/>
      <c r="AO643" s="293"/>
      <c r="AP643" s="293"/>
      <c r="AQ643" s="293"/>
      <c r="AR643" s="293"/>
      <c r="AS643" s="293"/>
      <c r="AT643" s="293"/>
      <c r="AU643" s="293"/>
      <c r="AV643" s="293"/>
    </row>
    <row r="644">
      <c r="B644" s="293"/>
      <c r="C644" s="293"/>
      <c r="D644" s="293"/>
      <c r="E644" s="293"/>
      <c r="F644" s="293"/>
      <c r="G644" s="293"/>
      <c r="H644" s="293"/>
      <c r="J644" s="293"/>
      <c r="K644" s="293"/>
      <c r="L644" s="293"/>
      <c r="M644" s="293"/>
      <c r="O644" s="293"/>
      <c r="P644" s="293"/>
      <c r="Q644" s="293"/>
      <c r="R644" s="293"/>
      <c r="S644" s="293"/>
      <c r="T644" s="293"/>
      <c r="U644" s="293"/>
      <c r="V644" s="293"/>
      <c r="W644" s="293"/>
      <c r="X644" s="293"/>
      <c r="Y644" s="293"/>
      <c r="Z644" s="293"/>
      <c r="AA644" s="293"/>
      <c r="AB644" s="293"/>
      <c r="AC644" s="293"/>
      <c r="AE644" s="293"/>
      <c r="AF644" s="293"/>
      <c r="AG644" s="293"/>
      <c r="AH644" s="293"/>
      <c r="AI644" s="293"/>
      <c r="AJ644" s="293"/>
      <c r="AK644" s="293"/>
      <c r="AL644" s="293"/>
      <c r="AM644" s="293"/>
      <c r="AN644" s="293"/>
      <c r="AO644" s="293"/>
      <c r="AP644" s="293"/>
      <c r="AQ644" s="293"/>
      <c r="AR644" s="293"/>
      <c r="AS644" s="293"/>
      <c r="AT644" s="293"/>
      <c r="AU644" s="293"/>
      <c r="AV644" s="293"/>
    </row>
    <row r="645">
      <c r="B645" s="293"/>
      <c r="C645" s="293"/>
      <c r="D645" s="293"/>
      <c r="E645" s="293"/>
      <c r="F645" s="293"/>
      <c r="G645" s="293"/>
      <c r="H645" s="293"/>
      <c r="J645" s="293"/>
      <c r="K645" s="293"/>
      <c r="L645" s="293"/>
      <c r="M645" s="293"/>
      <c r="O645" s="293"/>
      <c r="P645" s="293"/>
      <c r="Q645" s="293"/>
      <c r="R645" s="293"/>
      <c r="S645" s="293"/>
      <c r="T645" s="293"/>
      <c r="U645" s="293"/>
      <c r="V645" s="293"/>
      <c r="W645" s="293"/>
      <c r="X645" s="293"/>
      <c r="Y645" s="293"/>
      <c r="Z645" s="293"/>
      <c r="AA645" s="293"/>
      <c r="AB645" s="293"/>
      <c r="AC645" s="293"/>
      <c r="AE645" s="293"/>
      <c r="AF645" s="293"/>
      <c r="AG645" s="293"/>
      <c r="AH645" s="293"/>
      <c r="AI645" s="293"/>
      <c r="AJ645" s="293"/>
      <c r="AK645" s="293"/>
      <c r="AL645" s="293"/>
      <c r="AM645" s="293"/>
      <c r="AN645" s="293"/>
      <c r="AO645" s="293"/>
      <c r="AP645" s="293"/>
      <c r="AQ645" s="293"/>
      <c r="AR645" s="293"/>
      <c r="AS645" s="293"/>
      <c r="AT645" s="293"/>
      <c r="AU645" s="293"/>
      <c r="AV645" s="293"/>
    </row>
    <row r="646">
      <c r="B646" s="293"/>
      <c r="C646" s="293"/>
      <c r="D646" s="293"/>
      <c r="E646" s="293"/>
      <c r="F646" s="293"/>
      <c r="G646" s="293"/>
      <c r="H646" s="293"/>
      <c r="J646" s="293"/>
      <c r="K646" s="293"/>
      <c r="L646" s="293"/>
      <c r="M646" s="293"/>
      <c r="O646" s="293"/>
      <c r="P646" s="293"/>
      <c r="Q646" s="293"/>
      <c r="R646" s="293"/>
      <c r="S646" s="293"/>
      <c r="T646" s="293"/>
      <c r="U646" s="293"/>
      <c r="V646" s="293"/>
      <c r="W646" s="293"/>
      <c r="X646" s="293"/>
      <c r="Y646" s="293"/>
      <c r="Z646" s="293"/>
      <c r="AA646" s="293"/>
      <c r="AB646" s="293"/>
      <c r="AC646" s="293"/>
      <c r="AE646" s="293"/>
      <c r="AF646" s="293"/>
      <c r="AG646" s="293"/>
      <c r="AH646" s="293"/>
      <c r="AI646" s="293"/>
      <c r="AJ646" s="293"/>
      <c r="AK646" s="293"/>
      <c r="AL646" s="293"/>
      <c r="AM646" s="293"/>
      <c r="AN646" s="293"/>
      <c r="AO646" s="293"/>
      <c r="AP646" s="293"/>
      <c r="AQ646" s="293"/>
      <c r="AR646" s="293"/>
      <c r="AS646" s="293"/>
      <c r="AT646" s="293"/>
      <c r="AU646" s="293"/>
      <c r="AV646" s="293"/>
    </row>
    <row r="647">
      <c r="B647" s="293"/>
      <c r="C647" s="293"/>
      <c r="D647" s="293"/>
      <c r="E647" s="293"/>
      <c r="F647" s="293"/>
      <c r="G647" s="293"/>
      <c r="H647" s="293"/>
      <c r="J647" s="293"/>
      <c r="K647" s="293"/>
      <c r="L647" s="293"/>
      <c r="M647" s="293"/>
      <c r="O647" s="293"/>
      <c r="P647" s="293"/>
      <c r="Q647" s="293"/>
      <c r="R647" s="293"/>
      <c r="S647" s="293"/>
      <c r="T647" s="293"/>
      <c r="U647" s="293"/>
      <c r="V647" s="293"/>
      <c r="W647" s="293"/>
      <c r="X647" s="293"/>
      <c r="Y647" s="293"/>
      <c r="Z647" s="293"/>
      <c r="AA647" s="293"/>
      <c r="AB647" s="293"/>
      <c r="AC647" s="293"/>
      <c r="AE647" s="293"/>
      <c r="AF647" s="293"/>
      <c r="AG647" s="293"/>
      <c r="AH647" s="293"/>
      <c r="AI647" s="293"/>
      <c r="AJ647" s="293"/>
      <c r="AK647" s="293"/>
      <c r="AL647" s="293"/>
      <c r="AM647" s="293"/>
      <c r="AN647" s="293"/>
      <c r="AO647" s="293"/>
      <c r="AP647" s="293"/>
      <c r="AQ647" s="293"/>
      <c r="AR647" s="293"/>
      <c r="AS647" s="293"/>
      <c r="AT647" s="293"/>
      <c r="AU647" s="293"/>
      <c r="AV647" s="293"/>
    </row>
    <row r="648">
      <c r="B648" s="293"/>
      <c r="C648" s="293"/>
      <c r="D648" s="293"/>
      <c r="E648" s="293"/>
      <c r="F648" s="293"/>
      <c r="G648" s="293"/>
      <c r="H648" s="293"/>
      <c r="J648" s="293"/>
      <c r="K648" s="293"/>
      <c r="L648" s="293"/>
      <c r="M648" s="293"/>
      <c r="O648" s="293"/>
      <c r="P648" s="293"/>
      <c r="Q648" s="293"/>
      <c r="R648" s="293"/>
      <c r="S648" s="293"/>
      <c r="T648" s="293"/>
      <c r="U648" s="293"/>
      <c r="V648" s="293"/>
      <c r="W648" s="293"/>
      <c r="X648" s="293"/>
      <c r="Y648" s="293"/>
      <c r="Z648" s="293"/>
      <c r="AA648" s="293"/>
      <c r="AB648" s="293"/>
      <c r="AC648" s="293"/>
      <c r="AE648" s="293"/>
      <c r="AF648" s="293"/>
      <c r="AG648" s="293"/>
      <c r="AH648" s="293"/>
      <c r="AI648" s="293"/>
      <c r="AJ648" s="293"/>
      <c r="AK648" s="293"/>
      <c r="AL648" s="293"/>
      <c r="AM648" s="293"/>
      <c r="AN648" s="293"/>
      <c r="AO648" s="293"/>
      <c r="AP648" s="293"/>
      <c r="AQ648" s="293"/>
      <c r="AR648" s="293"/>
      <c r="AS648" s="293"/>
      <c r="AT648" s="293"/>
      <c r="AU648" s="293"/>
      <c r="AV648" s="293"/>
    </row>
    <row r="649">
      <c r="B649" s="293"/>
      <c r="C649" s="293"/>
      <c r="D649" s="293"/>
      <c r="E649" s="293"/>
      <c r="F649" s="293"/>
      <c r="G649" s="293"/>
      <c r="H649" s="293"/>
      <c r="J649" s="293"/>
      <c r="K649" s="293"/>
      <c r="L649" s="293"/>
      <c r="M649" s="293"/>
      <c r="O649" s="293"/>
      <c r="P649" s="293"/>
      <c r="Q649" s="293"/>
      <c r="R649" s="293"/>
      <c r="S649" s="293"/>
      <c r="T649" s="293"/>
      <c r="U649" s="293"/>
      <c r="V649" s="293"/>
      <c r="W649" s="293"/>
      <c r="X649" s="293"/>
      <c r="Y649" s="293"/>
      <c r="Z649" s="293"/>
      <c r="AA649" s="293"/>
      <c r="AB649" s="293"/>
      <c r="AC649" s="293"/>
      <c r="AE649" s="293"/>
      <c r="AF649" s="293"/>
      <c r="AG649" s="293"/>
      <c r="AH649" s="293"/>
      <c r="AI649" s="293"/>
      <c r="AJ649" s="293"/>
      <c r="AK649" s="293"/>
      <c r="AL649" s="293"/>
      <c r="AM649" s="293"/>
      <c r="AN649" s="293"/>
      <c r="AO649" s="293"/>
      <c r="AP649" s="293"/>
      <c r="AQ649" s="293"/>
      <c r="AR649" s="293"/>
      <c r="AS649" s="293"/>
      <c r="AT649" s="293"/>
      <c r="AU649" s="293"/>
      <c r="AV649" s="293"/>
    </row>
    <row r="650">
      <c r="B650" s="293"/>
      <c r="C650" s="293"/>
      <c r="D650" s="293"/>
      <c r="E650" s="293"/>
      <c r="F650" s="293"/>
      <c r="G650" s="293"/>
      <c r="H650" s="293"/>
      <c r="J650" s="293"/>
      <c r="K650" s="293"/>
      <c r="L650" s="293"/>
      <c r="M650" s="293"/>
      <c r="O650" s="293"/>
      <c r="P650" s="293"/>
      <c r="Q650" s="293"/>
      <c r="R650" s="293"/>
      <c r="S650" s="293"/>
      <c r="T650" s="293"/>
      <c r="U650" s="293"/>
      <c r="V650" s="293"/>
      <c r="W650" s="293"/>
      <c r="X650" s="293"/>
      <c r="Y650" s="293"/>
      <c r="Z650" s="293"/>
      <c r="AA650" s="293"/>
      <c r="AB650" s="293"/>
      <c r="AC650" s="293"/>
      <c r="AE650" s="293"/>
      <c r="AF650" s="293"/>
      <c r="AG650" s="293"/>
      <c r="AH650" s="293"/>
      <c r="AI650" s="293"/>
      <c r="AJ650" s="293"/>
      <c r="AK650" s="293"/>
      <c r="AL650" s="293"/>
      <c r="AM650" s="293"/>
      <c r="AN650" s="293"/>
      <c r="AO650" s="293"/>
      <c r="AP650" s="293"/>
      <c r="AQ650" s="293"/>
      <c r="AR650" s="293"/>
      <c r="AS650" s="293"/>
      <c r="AT650" s="293"/>
      <c r="AU650" s="293"/>
      <c r="AV650" s="293"/>
    </row>
    <row r="651">
      <c r="B651" s="293"/>
      <c r="C651" s="293"/>
      <c r="D651" s="293"/>
      <c r="E651" s="293"/>
      <c r="F651" s="293"/>
      <c r="G651" s="293"/>
      <c r="H651" s="293"/>
      <c r="J651" s="293"/>
      <c r="K651" s="293"/>
      <c r="L651" s="293"/>
      <c r="M651" s="293"/>
      <c r="O651" s="293"/>
      <c r="P651" s="293"/>
      <c r="Q651" s="293"/>
      <c r="R651" s="293"/>
      <c r="S651" s="293"/>
      <c r="T651" s="293"/>
      <c r="U651" s="293"/>
      <c r="V651" s="293"/>
      <c r="W651" s="293"/>
      <c r="X651" s="293"/>
      <c r="Y651" s="293"/>
      <c r="Z651" s="293"/>
      <c r="AA651" s="293"/>
      <c r="AB651" s="293"/>
      <c r="AC651" s="293"/>
      <c r="AE651" s="293"/>
      <c r="AF651" s="293"/>
      <c r="AG651" s="293"/>
      <c r="AH651" s="293"/>
      <c r="AI651" s="293"/>
      <c r="AJ651" s="293"/>
      <c r="AK651" s="293"/>
      <c r="AL651" s="293"/>
      <c r="AM651" s="293"/>
      <c r="AN651" s="293"/>
      <c r="AO651" s="293"/>
      <c r="AP651" s="293"/>
      <c r="AQ651" s="293"/>
      <c r="AR651" s="293"/>
      <c r="AS651" s="293"/>
      <c r="AT651" s="293"/>
      <c r="AU651" s="293"/>
      <c r="AV651" s="293"/>
    </row>
    <row r="652">
      <c r="B652" s="293"/>
      <c r="C652" s="293"/>
      <c r="D652" s="293"/>
      <c r="E652" s="293"/>
      <c r="F652" s="293"/>
      <c r="G652" s="293"/>
      <c r="H652" s="293"/>
      <c r="J652" s="293"/>
      <c r="K652" s="293"/>
      <c r="L652" s="293"/>
      <c r="M652" s="293"/>
      <c r="O652" s="293"/>
      <c r="P652" s="293"/>
      <c r="Q652" s="293"/>
      <c r="R652" s="293"/>
      <c r="S652" s="293"/>
      <c r="T652" s="293"/>
      <c r="U652" s="293"/>
      <c r="V652" s="293"/>
      <c r="W652" s="293"/>
      <c r="X652" s="293"/>
      <c r="Y652" s="293"/>
      <c r="Z652" s="293"/>
      <c r="AA652" s="293"/>
      <c r="AB652" s="293"/>
      <c r="AC652" s="293"/>
      <c r="AE652" s="293"/>
      <c r="AF652" s="293"/>
      <c r="AG652" s="293"/>
      <c r="AH652" s="293"/>
      <c r="AI652" s="293"/>
      <c r="AJ652" s="293"/>
      <c r="AK652" s="293"/>
      <c r="AL652" s="293"/>
      <c r="AM652" s="293"/>
      <c r="AN652" s="293"/>
      <c r="AO652" s="293"/>
      <c r="AP652" s="293"/>
      <c r="AQ652" s="293"/>
      <c r="AR652" s="293"/>
      <c r="AS652" s="293"/>
      <c r="AT652" s="293"/>
      <c r="AU652" s="293"/>
      <c r="AV652" s="293"/>
    </row>
    <row r="653">
      <c r="B653" s="293"/>
      <c r="C653" s="293"/>
      <c r="D653" s="293"/>
      <c r="E653" s="293"/>
      <c r="F653" s="293"/>
      <c r="G653" s="293"/>
      <c r="H653" s="293"/>
      <c r="J653" s="293"/>
      <c r="K653" s="293"/>
      <c r="L653" s="293"/>
      <c r="M653" s="293"/>
      <c r="O653" s="293"/>
      <c r="P653" s="293"/>
      <c r="Q653" s="293"/>
      <c r="R653" s="293"/>
      <c r="S653" s="293"/>
      <c r="T653" s="293"/>
      <c r="U653" s="293"/>
      <c r="V653" s="293"/>
      <c r="W653" s="293"/>
      <c r="X653" s="293"/>
      <c r="Y653" s="293"/>
      <c r="Z653" s="293"/>
      <c r="AA653" s="293"/>
      <c r="AB653" s="293"/>
      <c r="AC653" s="293"/>
      <c r="AE653" s="293"/>
      <c r="AF653" s="293"/>
      <c r="AG653" s="293"/>
      <c r="AH653" s="293"/>
      <c r="AI653" s="293"/>
      <c r="AJ653" s="293"/>
      <c r="AK653" s="293"/>
      <c r="AL653" s="293"/>
      <c r="AM653" s="293"/>
      <c r="AN653" s="293"/>
      <c r="AO653" s="293"/>
      <c r="AP653" s="293"/>
      <c r="AQ653" s="293"/>
      <c r="AR653" s="293"/>
      <c r="AS653" s="293"/>
      <c r="AT653" s="293"/>
      <c r="AU653" s="293"/>
      <c r="AV653" s="293"/>
    </row>
    <row r="654">
      <c r="B654" s="293"/>
      <c r="C654" s="293"/>
      <c r="D654" s="293"/>
      <c r="E654" s="293"/>
      <c r="F654" s="293"/>
      <c r="G654" s="293"/>
      <c r="H654" s="293"/>
      <c r="J654" s="293"/>
      <c r="K654" s="293"/>
      <c r="L654" s="293"/>
      <c r="M654" s="293"/>
      <c r="O654" s="293"/>
      <c r="P654" s="293"/>
      <c r="Q654" s="293"/>
      <c r="R654" s="293"/>
      <c r="S654" s="293"/>
      <c r="T654" s="293"/>
      <c r="U654" s="293"/>
      <c r="V654" s="293"/>
      <c r="W654" s="293"/>
      <c r="X654" s="293"/>
      <c r="Y654" s="293"/>
      <c r="Z654" s="293"/>
      <c r="AA654" s="293"/>
      <c r="AB654" s="293"/>
      <c r="AC654" s="293"/>
      <c r="AE654" s="293"/>
      <c r="AF654" s="293"/>
      <c r="AG654" s="293"/>
      <c r="AH654" s="293"/>
      <c r="AI654" s="293"/>
      <c r="AJ654" s="293"/>
      <c r="AK654" s="293"/>
      <c r="AL654" s="293"/>
      <c r="AM654" s="293"/>
      <c r="AN654" s="293"/>
      <c r="AO654" s="293"/>
      <c r="AP654" s="293"/>
      <c r="AQ654" s="293"/>
      <c r="AR654" s="293"/>
      <c r="AS654" s="293"/>
      <c r="AT654" s="293"/>
      <c r="AU654" s="293"/>
      <c r="AV654" s="293"/>
    </row>
    <row r="655">
      <c r="B655" s="293"/>
      <c r="C655" s="293"/>
      <c r="D655" s="293"/>
      <c r="E655" s="293"/>
      <c r="F655" s="293"/>
      <c r="G655" s="293"/>
      <c r="H655" s="293"/>
      <c r="J655" s="293"/>
      <c r="K655" s="293"/>
      <c r="L655" s="293"/>
      <c r="M655" s="293"/>
      <c r="O655" s="293"/>
      <c r="P655" s="293"/>
      <c r="Q655" s="293"/>
      <c r="R655" s="293"/>
      <c r="S655" s="293"/>
      <c r="T655" s="293"/>
      <c r="U655" s="293"/>
      <c r="V655" s="293"/>
      <c r="W655" s="293"/>
      <c r="X655" s="293"/>
      <c r="Y655" s="293"/>
      <c r="Z655" s="293"/>
      <c r="AA655" s="293"/>
      <c r="AB655" s="293"/>
      <c r="AC655" s="293"/>
      <c r="AE655" s="293"/>
      <c r="AF655" s="293"/>
      <c r="AG655" s="293"/>
      <c r="AH655" s="293"/>
      <c r="AI655" s="293"/>
      <c r="AJ655" s="293"/>
      <c r="AK655" s="293"/>
      <c r="AL655" s="293"/>
      <c r="AM655" s="293"/>
      <c r="AN655" s="293"/>
      <c r="AO655" s="293"/>
      <c r="AP655" s="293"/>
      <c r="AQ655" s="293"/>
      <c r="AR655" s="293"/>
      <c r="AS655" s="293"/>
      <c r="AT655" s="293"/>
      <c r="AU655" s="293"/>
      <c r="AV655" s="293"/>
    </row>
    <row r="656">
      <c r="B656" s="293"/>
      <c r="C656" s="293"/>
      <c r="D656" s="293"/>
      <c r="E656" s="293"/>
      <c r="F656" s="293"/>
      <c r="G656" s="293"/>
      <c r="H656" s="293"/>
      <c r="J656" s="293"/>
      <c r="K656" s="293"/>
      <c r="L656" s="293"/>
      <c r="M656" s="293"/>
      <c r="O656" s="293"/>
      <c r="P656" s="293"/>
      <c r="Q656" s="293"/>
      <c r="R656" s="293"/>
      <c r="S656" s="293"/>
      <c r="T656" s="293"/>
      <c r="U656" s="293"/>
      <c r="V656" s="293"/>
      <c r="W656" s="293"/>
      <c r="X656" s="293"/>
      <c r="Y656" s="293"/>
      <c r="Z656" s="293"/>
      <c r="AA656" s="293"/>
      <c r="AB656" s="293"/>
      <c r="AC656" s="293"/>
      <c r="AE656" s="293"/>
      <c r="AF656" s="293"/>
      <c r="AG656" s="293"/>
      <c r="AH656" s="293"/>
      <c r="AI656" s="293"/>
      <c r="AJ656" s="293"/>
      <c r="AK656" s="293"/>
      <c r="AL656" s="293"/>
      <c r="AM656" s="293"/>
      <c r="AN656" s="293"/>
      <c r="AO656" s="293"/>
      <c r="AP656" s="293"/>
      <c r="AQ656" s="293"/>
      <c r="AR656" s="293"/>
      <c r="AS656" s="293"/>
      <c r="AT656" s="293"/>
      <c r="AU656" s="293"/>
      <c r="AV656" s="293"/>
    </row>
    <row r="657">
      <c r="B657" s="293"/>
      <c r="C657" s="293"/>
      <c r="D657" s="293"/>
      <c r="E657" s="293"/>
      <c r="F657" s="293"/>
      <c r="G657" s="293"/>
      <c r="H657" s="293"/>
      <c r="J657" s="293"/>
      <c r="K657" s="293"/>
      <c r="L657" s="293"/>
      <c r="M657" s="293"/>
      <c r="O657" s="293"/>
      <c r="P657" s="293"/>
      <c r="Q657" s="293"/>
      <c r="R657" s="293"/>
      <c r="S657" s="293"/>
      <c r="T657" s="293"/>
      <c r="U657" s="293"/>
      <c r="V657" s="293"/>
      <c r="W657" s="293"/>
      <c r="X657" s="293"/>
      <c r="Y657" s="293"/>
      <c r="Z657" s="293"/>
      <c r="AA657" s="293"/>
      <c r="AB657" s="293"/>
      <c r="AC657" s="293"/>
      <c r="AE657" s="293"/>
      <c r="AF657" s="293"/>
      <c r="AG657" s="293"/>
      <c r="AH657" s="293"/>
      <c r="AI657" s="293"/>
      <c r="AJ657" s="293"/>
      <c r="AK657" s="293"/>
      <c r="AL657" s="293"/>
      <c r="AM657" s="293"/>
      <c r="AN657" s="293"/>
      <c r="AO657" s="293"/>
      <c r="AP657" s="293"/>
      <c r="AQ657" s="293"/>
      <c r="AR657" s="293"/>
      <c r="AS657" s="293"/>
      <c r="AT657" s="293"/>
      <c r="AU657" s="293"/>
      <c r="AV657" s="293"/>
    </row>
    <row r="658">
      <c r="B658" s="293"/>
      <c r="C658" s="293"/>
      <c r="D658" s="293"/>
      <c r="E658" s="293"/>
      <c r="F658" s="293"/>
      <c r="G658" s="293"/>
      <c r="H658" s="293"/>
      <c r="J658" s="293"/>
      <c r="K658" s="293"/>
      <c r="L658" s="293"/>
      <c r="M658" s="293"/>
      <c r="O658" s="293"/>
      <c r="P658" s="293"/>
      <c r="Q658" s="293"/>
      <c r="R658" s="293"/>
      <c r="S658" s="293"/>
      <c r="T658" s="293"/>
      <c r="U658" s="293"/>
      <c r="V658" s="293"/>
      <c r="W658" s="293"/>
      <c r="X658" s="293"/>
      <c r="Y658" s="293"/>
      <c r="Z658" s="293"/>
      <c r="AA658" s="293"/>
      <c r="AB658" s="293"/>
      <c r="AC658" s="293"/>
      <c r="AE658" s="293"/>
      <c r="AF658" s="293"/>
      <c r="AG658" s="293"/>
      <c r="AH658" s="293"/>
      <c r="AI658" s="293"/>
      <c r="AJ658" s="293"/>
      <c r="AK658" s="293"/>
      <c r="AL658" s="293"/>
      <c r="AM658" s="293"/>
      <c r="AN658" s="293"/>
      <c r="AO658" s="293"/>
      <c r="AP658" s="293"/>
      <c r="AQ658" s="293"/>
      <c r="AR658" s="293"/>
      <c r="AS658" s="293"/>
      <c r="AT658" s="293"/>
      <c r="AU658" s="293"/>
      <c r="AV658" s="293"/>
    </row>
    <row r="659">
      <c r="B659" s="293"/>
      <c r="C659" s="293"/>
      <c r="D659" s="293"/>
      <c r="E659" s="293"/>
      <c r="F659" s="293"/>
      <c r="G659" s="293"/>
      <c r="H659" s="293"/>
      <c r="J659" s="293"/>
      <c r="K659" s="293"/>
      <c r="L659" s="293"/>
      <c r="M659" s="293"/>
      <c r="O659" s="293"/>
      <c r="P659" s="293"/>
      <c r="Q659" s="293"/>
      <c r="R659" s="293"/>
      <c r="S659" s="293"/>
      <c r="T659" s="293"/>
      <c r="U659" s="293"/>
      <c r="V659" s="293"/>
      <c r="W659" s="293"/>
      <c r="X659" s="293"/>
      <c r="Y659" s="293"/>
      <c r="Z659" s="293"/>
      <c r="AA659" s="293"/>
      <c r="AB659" s="293"/>
      <c r="AC659" s="293"/>
      <c r="AE659" s="293"/>
      <c r="AF659" s="293"/>
      <c r="AG659" s="293"/>
      <c r="AH659" s="293"/>
      <c r="AI659" s="293"/>
      <c r="AJ659" s="293"/>
      <c r="AK659" s="293"/>
      <c r="AL659" s="293"/>
      <c r="AM659" s="293"/>
      <c r="AN659" s="293"/>
      <c r="AO659" s="293"/>
      <c r="AP659" s="293"/>
      <c r="AQ659" s="293"/>
      <c r="AR659" s="293"/>
      <c r="AS659" s="293"/>
      <c r="AT659" s="293"/>
      <c r="AU659" s="293"/>
      <c r="AV659" s="293"/>
    </row>
    <row r="660">
      <c r="B660" s="293"/>
      <c r="C660" s="293"/>
      <c r="D660" s="293"/>
      <c r="E660" s="293"/>
      <c r="F660" s="293"/>
      <c r="G660" s="293"/>
      <c r="H660" s="293"/>
      <c r="J660" s="293"/>
      <c r="K660" s="293"/>
      <c r="L660" s="293"/>
      <c r="M660" s="293"/>
      <c r="O660" s="293"/>
      <c r="P660" s="293"/>
      <c r="Q660" s="293"/>
      <c r="R660" s="293"/>
      <c r="S660" s="293"/>
      <c r="T660" s="293"/>
      <c r="U660" s="293"/>
      <c r="V660" s="293"/>
      <c r="W660" s="293"/>
      <c r="X660" s="293"/>
      <c r="Y660" s="293"/>
      <c r="Z660" s="293"/>
      <c r="AA660" s="293"/>
      <c r="AB660" s="293"/>
      <c r="AC660" s="293"/>
      <c r="AE660" s="293"/>
      <c r="AF660" s="293"/>
      <c r="AG660" s="293"/>
      <c r="AH660" s="293"/>
      <c r="AI660" s="293"/>
      <c r="AJ660" s="293"/>
      <c r="AK660" s="293"/>
      <c r="AL660" s="293"/>
      <c r="AM660" s="293"/>
      <c r="AN660" s="293"/>
      <c r="AO660" s="293"/>
      <c r="AP660" s="293"/>
      <c r="AQ660" s="293"/>
      <c r="AR660" s="293"/>
      <c r="AS660" s="293"/>
      <c r="AT660" s="293"/>
      <c r="AU660" s="293"/>
      <c r="AV660" s="293"/>
    </row>
    <row r="661">
      <c r="B661" s="293"/>
      <c r="C661" s="293"/>
      <c r="D661" s="293"/>
      <c r="E661" s="293"/>
      <c r="F661" s="293"/>
      <c r="G661" s="293"/>
      <c r="H661" s="293"/>
      <c r="J661" s="293"/>
      <c r="K661" s="293"/>
      <c r="L661" s="293"/>
      <c r="M661" s="293"/>
      <c r="O661" s="293"/>
      <c r="P661" s="293"/>
      <c r="Q661" s="293"/>
      <c r="R661" s="293"/>
      <c r="S661" s="293"/>
      <c r="T661" s="293"/>
      <c r="U661" s="293"/>
      <c r="V661" s="293"/>
      <c r="W661" s="293"/>
      <c r="X661" s="293"/>
      <c r="Y661" s="293"/>
      <c r="Z661" s="293"/>
      <c r="AA661" s="293"/>
      <c r="AB661" s="293"/>
      <c r="AC661" s="293"/>
      <c r="AE661" s="293"/>
      <c r="AF661" s="293"/>
      <c r="AG661" s="293"/>
      <c r="AH661" s="293"/>
      <c r="AI661" s="293"/>
      <c r="AJ661" s="293"/>
      <c r="AK661" s="293"/>
      <c r="AL661" s="293"/>
      <c r="AM661" s="293"/>
      <c r="AN661" s="293"/>
      <c r="AO661" s="293"/>
      <c r="AP661" s="293"/>
      <c r="AQ661" s="293"/>
      <c r="AR661" s="293"/>
      <c r="AS661" s="293"/>
      <c r="AT661" s="293"/>
      <c r="AU661" s="293"/>
      <c r="AV661" s="293"/>
    </row>
    <row r="662">
      <c r="B662" s="293"/>
      <c r="C662" s="293"/>
      <c r="D662" s="293"/>
      <c r="E662" s="293"/>
      <c r="F662" s="293"/>
      <c r="G662" s="293"/>
      <c r="H662" s="293"/>
      <c r="J662" s="293"/>
      <c r="K662" s="293"/>
      <c r="L662" s="293"/>
      <c r="M662" s="293"/>
      <c r="O662" s="293"/>
      <c r="P662" s="293"/>
      <c r="Q662" s="293"/>
      <c r="R662" s="293"/>
      <c r="S662" s="293"/>
      <c r="T662" s="293"/>
      <c r="U662" s="293"/>
      <c r="V662" s="293"/>
      <c r="W662" s="293"/>
      <c r="X662" s="293"/>
      <c r="Y662" s="293"/>
      <c r="Z662" s="293"/>
      <c r="AA662" s="293"/>
      <c r="AB662" s="293"/>
      <c r="AC662" s="293"/>
      <c r="AE662" s="293"/>
      <c r="AF662" s="293"/>
      <c r="AG662" s="293"/>
      <c r="AH662" s="293"/>
      <c r="AI662" s="293"/>
      <c r="AJ662" s="293"/>
      <c r="AK662" s="293"/>
      <c r="AL662" s="293"/>
      <c r="AM662" s="293"/>
      <c r="AN662" s="293"/>
      <c r="AO662" s="293"/>
      <c r="AP662" s="293"/>
      <c r="AQ662" s="293"/>
      <c r="AR662" s="293"/>
      <c r="AS662" s="293"/>
      <c r="AT662" s="293"/>
      <c r="AU662" s="293"/>
      <c r="AV662" s="293"/>
    </row>
    <row r="663">
      <c r="B663" s="293"/>
      <c r="C663" s="293"/>
      <c r="D663" s="293"/>
      <c r="E663" s="293"/>
      <c r="F663" s="293"/>
      <c r="G663" s="293"/>
      <c r="H663" s="293"/>
      <c r="J663" s="293"/>
      <c r="K663" s="293"/>
      <c r="L663" s="293"/>
      <c r="M663" s="293"/>
      <c r="O663" s="293"/>
      <c r="P663" s="293"/>
      <c r="Q663" s="293"/>
      <c r="R663" s="293"/>
      <c r="S663" s="293"/>
      <c r="T663" s="293"/>
      <c r="U663" s="293"/>
      <c r="V663" s="293"/>
      <c r="W663" s="293"/>
      <c r="X663" s="293"/>
      <c r="Y663" s="293"/>
      <c r="Z663" s="293"/>
      <c r="AA663" s="293"/>
      <c r="AB663" s="293"/>
      <c r="AC663" s="293"/>
      <c r="AE663" s="293"/>
      <c r="AF663" s="293"/>
      <c r="AG663" s="293"/>
      <c r="AH663" s="293"/>
      <c r="AI663" s="293"/>
      <c r="AJ663" s="293"/>
      <c r="AK663" s="293"/>
      <c r="AL663" s="293"/>
      <c r="AM663" s="293"/>
      <c r="AN663" s="293"/>
      <c r="AO663" s="293"/>
      <c r="AP663" s="293"/>
      <c r="AQ663" s="293"/>
      <c r="AR663" s="293"/>
      <c r="AS663" s="293"/>
      <c r="AT663" s="293"/>
      <c r="AU663" s="293"/>
      <c r="AV663" s="293"/>
    </row>
    <row r="664">
      <c r="B664" s="293"/>
      <c r="C664" s="293"/>
      <c r="D664" s="293"/>
      <c r="E664" s="293"/>
      <c r="F664" s="293"/>
      <c r="G664" s="293"/>
      <c r="H664" s="293"/>
      <c r="J664" s="293"/>
      <c r="K664" s="293"/>
      <c r="L664" s="293"/>
      <c r="M664" s="293"/>
      <c r="O664" s="293"/>
      <c r="P664" s="293"/>
      <c r="Q664" s="293"/>
      <c r="R664" s="293"/>
      <c r="S664" s="293"/>
      <c r="T664" s="293"/>
      <c r="U664" s="293"/>
      <c r="V664" s="293"/>
      <c r="W664" s="293"/>
      <c r="X664" s="293"/>
      <c r="Y664" s="293"/>
      <c r="Z664" s="293"/>
      <c r="AA664" s="293"/>
      <c r="AB664" s="293"/>
      <c r="AC664" s="293"/>
      <c r="AE664" s="293"/>
      <c r="AF664" s="293"/>
      <c r="AG664" s="293"/>
      <c r="AH664" s="293"/>
      <c r="AI664" s="293"/>
      <c r="AJ664" s="293"/>
      <c r="AK664" s="293"/>
      <c r="AL664" s="293"/>
      <c r="AM664" s="293"/>
      <c r="AN664" s="293"/>
      <c r="AO664" s="293"/>
      <c r="AP664" s="293"/>
      <c r="AQ664" s="293"/>
      <c r="AR664" s="293"/>
      <c r="AS664" s="293"/>
      <c r="AT664" s="293"/>
      <c r="AU664" s="293"/>
      <c r="AV664" s="293"/>
    </row>
    <row r="665">
      <c r="B665" s="293"/>
      <c r="C665" s="293"/>
      <c r="D665" s="293"/>
      <c r="E665" s="293"/>
      <c r="F665" s="293"/>
      <c r="G665" s="293"/>
      <c r="H665" s="293"/>
      <c r="J665" s="293"/>
      <c r="K665" s="293"/>
      <c r="L665" s="293"/>
      <c r="M665" s="293"/>
      <c r="O665" s="293"/>
      <c r="P665" s="293"/>
      <c r="Q665" s="293"/>
      <c r="R665" s="293"/>
      <c r="S665" s="293"/>
      <c r="T665" s="293"/>
      <c r="U665" s="293"/>
      <c r="V665" s="293"/>
      <c r="W665" s="293"/>
      <c r="X665" s="293"/>
      <c r="Y665" s="293"/>
      <c r="Z665" s="293"/>
      <c r="AA665" s="293"/>
      <c r="AB665" s="293"/>
      <c r="AC665" s="293"/>
      <c r="AE665" s="293"/>
      <c r="AF665" s="293"/>
      <c r="AG665" s="293"/>
      <c r="AH665" s="293"/>
      <c r="AI665" s="293"/>
      <c r="AJ665" s="293"/>
      <c r="AK665" s="293"/>
      <c r="AL665" s="293"/>
      <c r="AM665" s="293"/>
      <c r="AN665" s="293"/>
      <c r="AO665" s="293"/>
      <c r="AP665" s="293"/>
      <c r="AQ665" s="293"/>
      <c r="AR665" s="293"/>
      <c r="AS665" s="293"/>
      <c r="AT665" s="293"/>
      <c r="AU665" s="293"/>
      <c r="AV665" s="293"/>
    </row>
    <row r="666">
      <c r="B666" s="293"/>
      <c r="C666" s="293"/>
      <c r="D666" s="293"/>
      <c r="E666" s="293"/>
      <c r="F666" s="293"/>
      <c r="G666" s="293"/>
      <c r="H666" s="293"/>
      <c r="J666" s="293"/>
      <c r="K666" s="293"/>
      <c r="L666" s="293"/>
      <c r="M666" s="293"/>
      <c r="O666" s="293"/>
      <c r="P666" s="293"/>
      <c r="Q666" s="293"/>
      <c r="R666" s="293"/>
      <c r="S666" s="293"/>
      <c r="T666" s="293"/>
      <c r="U666" s="293"/>
      <c r="V666" s="293"/>
      <c r="W666" s="293"/>
      <c r="X666" s="293"/>
      <c r="Y666" s="293"/>
      <c r="Z666" s="293"/>
      <c r="AA666" s="293"/>
      <c r="AB666" s="293"/>
      <c r="AC666" s="293"/>
      <c r="AE666" s="293"/>
      <c r="AF666" s="293"/>
      <c r="AG666" s="293"/>
      <c r="AH666" s="293"/>
      <c r="AI666" s="293"/>
      <c r="AJ666" s="293"/>
      <c r="AK666" s="293"/>
      <c r="AL666" s="293"/>
      <c r="AM666" s="293"/>
      <c r="AN666" s="293"/>
      <c r="AO666" s="293"/>
      <c r="AP666" s="293"/>
      <c r="AQ666" s="293"/>
      <c r="AR666" s="293"/>
      <c r="AS666" s="293"/>
      <c r="AT666" s="293"/>
      <c r="AU666" s="293"/>
      <c r="AV666" s="293"/>
    </row>
    <row r="667">
      <c r="B667" s="293"/>
      <c r="C667" s="293"/>
      <c r="D667" s="293"/>
      <c r="E667" s="293"/>
      <c r="F667" s="293"/>
      <c r="G667" s="293"/>
      <c r="H667" s="293"/>
      <c r="J667" s="293"/>
      <c r="K667" s="293"/>
      <c r="L667" s="293"/>
      <c r="M667" s="293"/>
      <c r="O667" s="293"/>
      <c r="P667" s="293"/>
      <c r="Q667" s="293"/>
      <c r="R667" s="293"/>
      <c r="S667" s="293"/>
      <c r="T667" s="293"/>
      <c r="U667" s="293"/>
      <c r="V667" s="293"/>
      <c r="W667" s="293"/>
      <c r="X667" s="293"/>
      <c r="Y667" s="293"/>
      <c r="Z667" s="293"/>
      <c r="AA667" s="293"/>
      <c r="AB667" s="293"/>
      <c r="AC667" s="293"/>
      <c r="AE667" s="293"/>
      <c r="AF667" s="293"/>
      <c r="AG667" s="293"/>
      <c r="AH667" s="293"/>
      <c r="AI667" s="293"/>
      <c r="AJ667" s="293"/>
      <c r="AK667" s="293"/>
      <c r="AL667" s="293"/>
      <c r="AM667" s="293"/>
      <c r="AN667" s="293"/>
      <c r="AO667" s="293"/>
      <c r="AP667" s="293"/>
      <c r="AQ667" s="293"/>
      <c r="AR667" s="293"/>
      <c r="AS667" s="293"/>
      <c r="AT667" s="293"/>
      <c r="AU667" s="293"/>
      <c r="AV667" s="293"/>
    </row>
    <row r="668">
      <c r="B668" s="293"/>
      <c r="C668" s="293"/>
      <c r="D668" s="293"/>
      <c r="E668" s="293"/>
      <c r="F668" s="293"/>
      <c r="G668" s="293"/>
      <c r="H668" s="293"/>
      <c r="J668" s="293"/>
      <c r="K668" s="293"/>
      <c r="L668" s="293"/>
      <c r="M668" s="293"/>
      <c r="O668" s="293"/>
      <c r="P668" s="293"/>
      <c r="Q668" s="293"/>
      <c r="R668" s="293"/>
      <c r="S668" s="293"/>
      <c r="T668" s="293"/>
      <c r="U668" s="293"/>
      <c r="V668" s="293"/>
      <c r="W668" s="293"/>
      <c r="X668" s="293"/>
      <c r="Y668" s="293"/>
      <c r="Z668" s="293"/>
      <c r="AA668" s="293"/>
      <c r="AB668" s="293"/>
      <c r="AC668" s="293"/>
      <c r="AE668" s="293"/>
      <c r="AF668" s="293"/>
      <c r="AG668" s="293"/>
      <c r="AH668" s="293"/>
      <c r="AI668" s="293"/>
      <c r="AJ668" s="293"/>
      <c r="AK668" s="293"/>
      <c r="AL668" s="293"/>
      <c r="AM668" s="293"/>
      <c r="AN668" s="293"/>
      <c r="AO668" s="293"/>
      <c r="AP668" s="293"/>
      <c r="AQ668" s="293"/>
      <c r="AR668" s="293"/>
      <c r="AS668" s="293"/>
      <c r="AT668" s="293"/>
      <c r="AU668" s="293"/>
      <c r="AV668" s="293"/>
    </row>
    <row r="669">
      <c r="B669" s="293"/>
      <c r="C669" s="293"/>
      <c r="D669" s="293"/>
      <c r="E669" s="293"/>
      <c r="F669" s="293"/>
      <c r="G669" s="293"/>
      <c r="H669" s="293"/>
      <c r="J669" s="293"/>
      <c r="K669" s="293"/>
      <c r="L669" s="293"/>
      <c r="M669" s="293"/>
      <c r="O669" s="293"/>
      <c r="P669" s="293"/>
      <c r="Q669" s="293"/>
      <c r="R669" s="293"/>
      <c r="S669" s="293"/>
      <c r="T669" s="293"/>
      <c r="U669" s="293"/>
      <c r="V669" s="293"/>
      <c r="W669" s="293"/>
      <c r="X669" s="293"/>
      <c r="Y669" s="293"/>
      <c r="Z669" s="293"/>
      <c r="AA669" s="293"/>
      <c r="AB669" s="293"/>
      <c r="AC669" s="293"/>
      <c r="AE669" s="293"/>
      <c r="AF669" s="293"/>
      <c r="AG669" s="293"/>
      <c r="AH669" s="293"/>
      <c r="AI669" s="293"/>
      <c r="AJ669" s="293"/>
      <c r="AK669" s="293"/>
      <c r="AL669" s="293"/>
      <c r="AM669" s="293"/>
      <c r="AN669" s="293"/>
      <c r="AO669" s="293"/>
      <c r="AP669" s="293"/>
      <c r="AQ669" s="293"/>
      <c r="AR669" s="293"/>
      <c r="AS669" s="293"/>
      <c r="AT669" s="293"/>
      <c r="AU669" s="293"/>
      <c r="AV669" s="293"/>
    </row>
    <row r="670">
      <c r="B670" s="293"/>
      <c r="C670" s="293"/>
      <c r="D670" s="293"/>
      <c r="E670" s="293"/>
      <c r="F670" s="293"/>
      <c r="G670" s="293"/>
      <c r="H670" s="293"/>
      <c r="J670" s="293"/>
      <c r="K670" s="293"/>
      <c r="L670" s="293"/>
      <c r="M670" s="293"/>
      <c r="O670" s="293"/>
      <c r="P670" s="293"/>
      <c r="Q670" s="293"/>
      <c r="R670" s="293"/>
      <c r="S670" s="293"/>
      <c r="T670" s="293"/>
      <c r="U670" s="293"/>
      <c r="V670" s="293"/>
      <c r="W670" s="293"/>
      <c r="X670" s="293"/>
      <c r="Y670" s="293"/>
      <c r="Z670" s="293"/>
      <c r="AA670" s="293"/>
      <c r="AB670" s="293"/>
      <c r="AC670" s="293"/>
      <c r="AE670" s="293"/>
      <c r="AF670" s="293"/>
      <c r="AG670" s="293"/>
      <c r="AH670" s="293"/>
      <c r="AI670" s="293"/>
      <c r="AJ670" s="293"/>
      <c r="AK670" s="293"/>
      <c r="AL670" s="293"/>
      <c r="AM670" s="293"/>
      <c r="AN670" s="293"/>
      <c r="AO670" s="293"/>
      <c r="AP670" s="293"/>
      <c r="AQ670" s="293"/>
      <c r="AR670" s="293"/>
      <c r="AS670" s="293"/>
      <c r="AT670" s="293"/>
      <c r="AU670" s="293"/>
      <c r="AV670" s="293"/>
    </row>
    <row r="671">
      <c r="B671" s="293"/>
      <c r="C671" s="293"/>
      <c r="D671" s="293"/>
      <c r="E671" s="293"/>
      <c r="F671" s="293"/>
      <c r="G671" s="293"/>
      <c r="H671" s="293"/>
      <c r="J671" s="293"/>
      <c r="K671" s="293"/>
      <c r="L671" s="293"/>
      <c r="M671" s="293"/>
      <c r="O671" s="293"/>
      <c r="P671" s="293"/>
      <c r="Q671" s="293"/>
      <c r="R671" s="293"/>
      <c r="S671" s="293"/>
      <c r="T671" s="293"/>
      <c r="U671" s="293"/>
      <c r="V671" s="293"/>
      <c r="W671" s="293"/>
      <c r="X671" s="293"/>
      <c r="Y671" s="293"/>
      <c r="Z671" s="293"/>
      <c r="AA671" s="293"/>
      <c r="AB671" s="293"/>
      <c r="AC671" s="293"/>
      <c r="AE671" s="293"/>
      <c r="AF671" s="293"/>
      <c r="AG671" s="293"/>
      <c r="AH671" s="293"/>
      <c r="AI671" s="293"/>
      <c r="AJ671" s="293"/>
      <c r="AK671" s="293"/>
      <c r="AL671" s="293"/>
      <c r="AM671" s="293"/>
      <c r="AN671" s="293"/>
      <c r="AO671" s="293"/>
      <c r="AP671" s="293"/>
      <c r="AQ671" s="293"/>
      <c r="AR671" s="293"/>
      <c r="AS671" s="293"/>
      <c r="AT671" s="293"/>
      <c r="AU671" s="293"/>
      <c r="AV671" s="293"/>
    </row>
    <row r="672">
      <c r="B672" s="293"/>
      <c r="C672" s="293"/>
      <c r="D672" s="293"/>
      <c r="E672" s="293"/>
      <c r="F672" s="293"/>
      <c r="G672" s="293"/>
      <c r="H672" s="293"/>
      <c r="J672" s="293"/>
      <c r="K672" s="293"/>
      <c r="L672" s="293"/>
      <c r="M672" s="293"/>
      <c r="O672" s="293"/>
      <c r="P672" s="293"/>
      <c r="Q672" s="293"/>
      <c r="R672" s="293"/>
      <c r="S672" s="293"/>
      <c r="T672" s="293"/>
      <c r="U672" s="293"/>
      <c r="V672" s="293"/>
      <c r="W672" s="293"/>
      <c r="X672" s="293"/>
      <c r="Y672" s="293"/>
      <c r="Z672" s="293"/>
      <c r="AA672" s="293"/>
      <c r="AB672" s="293"/>
      <c r="AC672" s="293"/>
      <c r="AE672" s="293"/>
      <c r="AF672" s="293"/>
      <c r="AG672" s="293"/>
      <c r="AH672" s="293"/>
      <c r="AI672" s="293"/>
      <c r="AJ672" s="293"/>
      <c r="AK672" s="293"/>
      <c r="AL672" s="293"/>
      <c r="AM672" s="293"/>
      <c r="AN672" s="293"/>
      <c r="AO672" s="293"/>
      <c r="AP672" s="293"/>
      <c r="AQ672" s="293"/>
      <c r="AR672" s="293"/>
      <c r="AS672" s="293"/>
      <c r="AT672" s="293"/>
      <c r="AU672" s="293"/>
      <c r="AV672" s="293"/>
    </row>
    <row r="673">
      <c r="B673" s="293"/>
      <c r="C673" s="293"/>
      <c r="D673" s="293"/>
      <c r="E673" s="293"/>
      <c r="F673" s="293"/>
      <c r="G673" s="293"/>
      <c r="H673" s="293"/>
      <c r="J673" s="293"/>
      <c r="K673" s="293"/>
      <c r="L673" s="293"/>
      <c r="M673" s="293"/>
      <c r="O673" s="293"/>
      <c r="P673" s="293"/>
      <c r="Q673" s="293"/>
      <c r="R673" s="293"/>
      <c r="S673" s="293"/>
      <c r="T673" s="293"/>
      <c r="U673" s="293"/>
      <c r="V673" s="293"/>
      <c r="W673" s="293"/>
      <c r="X673" s="293"/>
      <c r="Y673" s="293"/>
      <c r="Z673" s="293"/>
      <c r="AA673" s="293"/>
      <c r="AB673" s="293"/>
      <c r="AC673" s="293"/>
      <c r="AE673" s="293"/>
      <c r="AF673" s="293"/>
      <c r="AG673" s="293"/>
      <c r="AH673" s="293"/>
      <c r="AI673" s="293"/>
      <c r="AJ673" s="293"/>
      <c r="AK673" s="293"/>
      <c r="AL673" s="293"/>
      <c r="AM673" s="293"/>
      <c r="AN673" s="293"/>
      <c r="AO673" s="293"/>
      <c r="AP673" s="293"/>
      <c r="AQ673" s="293"/>
      <c r="AR673" s="293"/>
      <c r="AS673" s="293"/>
      <c r="AT673" s="293"/>
      <c r="AU673" s="293"/>
      <c r="AV673" s="293"/>
    </row>
    <row r="674">
      <c r="B674" s="293"/>
      <c r="C674" s="293"/>
      <c r="D674" s="293"/>
      <c r="E674" s="293"/>
      <c r="F674" s="293"/>
      <c r="G674" s="293"/>
      <c r="H674" s="293"/>
      <c r="J674" s="293"/>
      <c r="K674" s="293"/>
      <c r="L674" s="293"/>
      <c r="M674" s="293"/>
      <c r="O674" s="293"/>
      <c r="P674" s="293"/>
      <c r="Q674" s="293"/>
      <c r="R674" s="293"/>
      <c r="S674" s="293"/>
      <c r="T674" s="293"/>
      <c r="U674" s="293"/>
      <c r="V674" s="293"/>
      <c r="W674" s="293"/>
      <c r="X674" s="293"/>
      <c r="Y674" s="293"/>
      <c r="Z674" s="293"/>
      <c r="AA674" s="293"/>
      <c r="AB674" s="293"/>
      <c r="AC674" s="293"/>
      <c r="AE674" s="293"/>
      <c r="AF674" s="293"/>
      <c r="AG674" s="293"/>
      <c r="AH674" s="293"/>
      <c r="AI674" s="293"/>
      <c r="AJ674" s="293"/>
      <c r="AK674" s="293"/>
      <c r="AL674" s="293"/>
      <c r="AM674" s="293"/>
      <c r="AN674" s="293"/>
      <c r="AO674" s="293"/>
      <c r="AP674" s="293"/>
      <c r="AQ674" s="293"/>
      <c r="AR674" s="293"/>
      <c r="AS674" s="293"/>
      <c r="AT674" s="293"/>
      <c r="AU674" s="293"/>
      <c r="AV674" s="293"/>
    </row>
    <row r="675">
      <c r="B675" s="293"/>
      <c r="C675" s="293"/>
      <c r="D675" s="293"/>
      <c r="E675" s="293"/>
      <c r="F675" s="293"/>
      <c r="G675" s="293"/>
      <c r="H675" s="293"/>
      <c r="J675" s="293"/>
      <c r="K675" s="293"/>
      <c r="L675" s="293"/>
      <c r="M675" s="293"/>
      <c r="O675" s="293"/>
      <c r="P675" s="293"/>
      <c r="Q675" s="293"/>
      <c r="R675" s="293"/>
      <c r="S675" s="293"/>
      <c r="T675" s="293"/>
      <c r="U675" s="293"/>
      <c r="V675" s="293"/>
      <c r="W675" s="293"/>
      <c r="X675" s="293"/>
      <c r="Y675" s="293"/>
      <c r="Z675" s="293"/>
      <c r="AA675" s="293"/>
      <c r="AB675" s="293"/>
      <c r="AC675" s="293"/>
      <c r="AE675" s="293"/>
      <c r="AF675" s="293"/>
      <c r="AG675" s="293"/>
      <c r="AH675" s="293"/>
      <c r="AI675" s="293"/>
      <c r="AJ675" s="293"/>
      <c r="AK675" s="293"/>
      <c r="AL675" s="293"/>
      <c r="AM675" s="293"/>
      <c r="AN675" s="293"/>
      <c r="AO675" s="293"/>
      <c r="AP675" s="293"/>
      <c r="AQ675" s="293"/>
      <c r="AR675" s="293"/>
      <c r="AS675" s="293"/>
      <c r="AT675" s="293"/>
      <c r="AU675" s="293"/>
      <c r="AV675" s="293"/>
    </row>
    <row r="676">
      <c r="B676" s="293"/>
      <c r="C676" s="293"/>
      <c r="D676" s="293"/>
      <c r="E676" s="293"/>
      <c r="F676" s="293"/>
      <c r="G676" s="293"/>
      <c r="H676" s="293"/>
      <c r="J676" s="293"/>
      <c r="K676" s="293"/>
      <c r="L676" s="293"/>
      <c r="M676" s="293"/>
      <c r="O676" s="293"/>
      <c r="P676" s="293"/>
      <c r="Q676" s="293"/>
      <c r="R676" s="293"/>
      <c r="S676" s="293"/>
      <c r="T676" s="293"/>
      <c r="U676" s="293"/>
      <c r="V676" s="293"/>
      <c r="W676" s="293"/>
      <c r="X676" s="293"/>
      <c r="Y676" s="293"/>
      <c r="Z676" s="293"/>
      <c r="AA676" s="293"/>
      <c r="AB676" s="293"/>
      <c r="AC676" s="293"/>
      <c r="AE676" s="293"/>
      <c r="AF676" s="293"/>
      <c r="AG676" s="293"/>
      <c r="AH676" s="293"/>
      <c r="AI676" s="293"/>
      <c r="AJ676" s="293"/>
      <c r="AK676" s="293"/>
      <c r="AL676" s="293"/>
      <c r="AM676" s="293"/>
      <c r="AN676" s="293"/>
      <c r="AO676" s="293"/>
      <c r="AP676" s="293"/>
      <c r="AQ676" s="293"/>
      <c r="AR676" s="293"/>
      <c r="AS676" s="293"/>
      <c r="AT676" s="293"/>
      <c r="AU676" s="293"/>
      <c r="AV676" s="293"/>
    </row>
    <row r="677">
      <c r="B677" s="293"/>
      <c r="C677" s="293"/>
      <c r="D677" s="293"/>
      <c r="E677" s="293"/>
      <c r="F677" s="293"/>
      <c r="G677" s="293"/>
      <c r="H677" s="293"/>
      <c r="J677" s="293"/>
      <c r="K677" s="293"/>
      <c r="L677" s="293"/>
      <c r="M677" s="293"/>
      <c r="O677" s="293"/>
      <c r="P677" s="293"/>
      <c r="Q677" s="293"/>
      <c r="R677" s="293"/>
      <c r="S677" s="293"/>
      <c r="T677" s="293"/>
      <c r="U677" s="293"/>
      <c r="V677" s="293"/>
      <c r="W677" s="293"/>
      <c r="X677" s="293"/>
      <c r="Y677" s="293"/>
      <c r="Z677" s="293"/>
      <c r="AA677" s="293"/>
      <c r="AB677" s="293"/>
      <c r="AC677" s="293"/>
      <c r="AE677" s="293"/>
      <c r="AF677" s="293"/>
      <c r="AG677" s="293"/>
      <c r="AH677" s="293"/>
      <c r="AI677" s="293"/>
      <c r="AJ677" s="293"/>
      <c r="AK677" s="293"/>
      <c r="AL677" s="293"/>
      <c r="AM677" s="293"/>
      <c r="AN677" s="293"/>
      <c r="AO677" s="293"/>
      <c r="AP677" s="293"/>
      <c r="AQ677" s="293"/>
      <c r="AR677" s="293"/>
      <c r="AS677" s="293"/>
      <c r="AT677" s="293"/>
      <c r="AU677" s="293"/>
      <c r="AV677" s="293"/>
    </row>
    <row r="678">
      <c r="B678" s="293"/>
      <c r="C678" s="293"/>
      <c r="D678" s="293"/>
      <c r="E678" s="293"/>
      <c r="F678" s="293"/>
      <c r="G678" s="293"/>
      <c r="H678" s="293"/>
      <c r="J678" s="293"/>
      <c r="K678" s="293"/>
      <c r="L678" s="293"/>
      <c r="M678" s="293"/>
      <c r="O678" s="293"/>
      <c r="P678" s="293"/>
      <c r="Q678" s="293"/>
      <c r="R678" s="293"/>
      <c r="S678" s="293"/>
      <c r="T678" s="293"/>
      <c r="U678" s="293"/>
      <c r="V678" s="293"/>
      <c r="W678" s="293"/>
      <c r="X678" s="293"/>
      <c r="Y678" s="293"/>
      <c r="Z678" s="293"/>
      <c r="AA678" s="293"/>
      <c r="AB678" s="293"/>
      <c r="AC678" s="293"/>
      <c r="AE678" s="293"/>
      <c r="AF678" s="293"/>
      <c r="AG678" s="293"/>
      <c r="AH678" s="293"/>
      <c r="AI678" s="293"/>
      <c r="AJ678" s="293"/>
      <c r="AK678" s="293"/>
      <c r="AL678" s="293"/>
      <c r="AM678" s="293"/>
      <c r="AN678" s="293"/>
      <c r="AO678" s="293"/>
      <c r="AP678" s="293"/>
      <c r="AQ678" s="293"/>
      <c r="AR678" s="293"/>
      <c r="AS678" s="293"/>
      <c r="AT678" s="293"/>
      <c r="AU678" s="293"/>
      <c r="AV678" s="293"/>
    </row>
    <row r="679">
      <c r="B679" s="293"/>
      <c r="C679" s="293"/>
      <c r="D679" s="293"/>
      <c r="E679" s="293"/>
      <c r="F679" s="293"/>
      <c r="G679" s="293"/>
      <c r="H679" s="293"/>
      <c r="J679" s="293"/>
      <c r="K679" s="293"/>
      <c r="L679" s="293"/>
      <c r="M679" s="293"/>
      <c r="O679" s="293"/>
      <c r="P679" s="293"/>
      <c r="Q679" s="293"/>
      <c r="R679" s="293"/>
      <c r="S679" s="293"/>
      <c r="T679" s="293"/>
      <c r="U679" s="293"/>
      <c r="V679" s="293"/>
      <c r="W679" s="293"/>
      <c r="X679" s="293"/>
      <c r="Y679" s="293"/>
      <c r="Z679" s="293"/>
      <c r="AA679" s="293"/>
      <c r="AB679" s="293"/>
      <c r="AC679" s="293"/>
      <c r="AE679" s="293"/>
      <c r="AF679" s="293"/>
      <c r="AG679" s="293"/>
      <c r="AH679" s="293"/>
      <c r="AI679" s="293"/>
      <c r="AJ679" s="293"/>
      <c r="AK679" s="293"/>
      <c r="AL679" s="293"/>
      <c r="AM679" s="293"/>
      <c r="AN679" s="293"/>
      <c r="AO679" s="293"/>
      <c r="AP679" s="293"/>
      <c r="AQ679" s="293"/>
      <c r="AR679" s="293"/>
      <c r="AS679" s="293"/>
      <c r="AT679" s="293"/>
      <c r="AU679" s="293"/>
      <c r="AV679" s="293"/>
    </row>
    <row r="680">
      <c r="B680" s="293"/>
      <c r="C680" s="293"/>
      <c r="D680" s="293"/>
      <c r="E680" s="293"/>
      <c r="F680" s="293"/>
      <c r="G680" s="293"/>
      <c r="H680" s="293"/>
      <c r="J680" s="293"/>
      <c r="K680" s="293"/>
      <c r="L680" s="293"/>
      <c r="M680" s="293"/>
      <c r="O680" s="293"/>
      <c r="P680" s="293"/>
      <c r="Q680" s="293"/>
      <c r="R680" s="293"/>
      <c r="S680" s="293"/>
      <c r="T680" s="293"/>
      <c r="U680" s="293"/>
      <c r="V680" s="293"/>
      <c r="W680" s="293"/>
      <c r="X680" s="293"/>
      <c r="Y680" s="293"/>
      <c r="Z680" s="293"/>
      <c r="AA680" s="293"/>
      <c r="AB680" s="293"/>
      <c r="AC680" s="293"/>
      <c r="AE680" s="293"/>
      <c r="AF680" s="293"/>
      <c r="AG680" s="293"/>
      <c r="AH680" s="293"/>
      <c r="AI680" s="293"/>
      <c r="AJ680" s="293"/>
      <c r="AK680" s="293"/>
      <c r="AL680" s="293"/>
      <c r="AM680" s="293"/>
      <c r="AN680" s="293"/>
      <c r="AO680" s="293"/>
      <c r="AP680" s="293"/>
      <c r="AQ680" s="293"/>
      <c r="AR680" s="293"/>
      <c r="AS680" s="293"/>
      <c r="AT680" s="293"/>
      <c r="AU680" s="293"/>
      <c r="AV680" s="293"/>
    </row>
    <row r="681">
      <c r="B681" s="293"/>
      <c r="C681" s="293"/>
      <c r="D681" s="293"/>
      <c r="E681" s="293"/>
      <c r="F681" s="293"/>
      <c r="G681" s="293"/>
      <c r="H681" s="293"/>
      <c r="J681" s="293"/>
      <c r="K681" s="293"/>
      <c r="L681" s="293"/>
      <c r="M681" s="293"/>
      <c r="O681" s="293"/>
      <c r="P681" s="293"/>
      <c r="Q681" s="293"/>
      <c r="R681" s="293"/>
      <c r="S681" s="293"/>
      <c r="T681" s="293"/>
      <c r="U681" s="293"/>
      <c r="V681" s="293"/>
      <c r="W681" s="293"/>
      <c r="X681" s="293"/>
      <c r="Y681" s="293"/>
      <c r="Z681" s="293"/>
      <c r="AA681" s="293"/>
      <c r="AB681" s="293"/>
      <c r="AC681" s="293"/>
      <c r="AE681" s="293"/>
      <c r="AF681" s="293"/>
      <c r="AG681" s="293"/>
      <c r="AH681" s="293"/>
      <c r="AI681" s="293"/>
      <c r="AJ681" s="293"/>
      <c r="AK681" s="293"/>
      <c r="AL681" s="293"/>
      <c r="AM681" s="293"/>
      <c r="AN681" s="293"/>
      <c r="AO681" s="293"/>
      <c r="AP681" s="293"/>
      <c r="AQ681" s="293"/>
      <c r="AR681" s="293"/>
      <c r="AS681" s="293"/>
      <c r="AT681" s="293"/>
      <c r="AU681" s="293"/>
      <c r="AV681" s="293"/>
    </row>
    <row r="682">
      <c r="B682" s="293"/>
      <c r="C682" s="293"/>
      <c r="D682" s="293"/>
      <c r="E682" s="293"/>
      <c r="F682" s="293"/>
      <c r="G682" s="293"/>
      <c r="H682" s="293"/>
      <c r="J682" s="293"/>
      <c r="K682" s="293"/>
      <c r="L682" s="293"/>
      <c r="M682" s="293"/>
      <c r="O682" s="293"/>
      <c r="P682" s="293"/>
      <c r="Q682" s="293"/>
      <c r="R682" s="293"/>
      <c r="S682" s="293"/>
      <c r="T682" s="293"/>
      <c r="U682" s="293"/>
      <c r="V682" s="293"/>
      <c r="W682" s="293"/>
      <c r="X682" s="293"/>
      <c r="Y682" s="293"/>
      <c r="Z682" s="293"/>
      <c r="AA682" s="293"/>
      <c r="AB682" s="293"/>
      <c r="AC682" s="293"/>
      <c r="AE682" s="293"/>
      <c r="AF682" s="293"/>
      <c r="AG682" s="293"/>
      <c r="AH682" s="293"/>
      <c r="AI682" s="293"/>
      <c r="AJ682" s="293"/>
      <c r="AK682" s="293"/>
      <c r="AL682" s="293"/>
      <c r="AM682" s="293"/>
      <c r="AN682" s="293"/>
      <c r="AO682" s="293"/>
      <c r="AP682" s="293"/>
      <c r="AQ682" s="293"/>
      <c r="AR682" s="293"/>
      <c r="AS682" s="293"/>
      <c r="AT682" s="293"/>
      <c r="AU682" s="293"/>
      <c r="AV682" s="293"/>
    </row>
    <row r="683">
      <c r="B683" s="293"/>
      <c r="C683" s="293"/>
      <c r="D683" s="293"/>
      <c r="E683" s="293"/>
      <c r="F683" s="293"/>
      <c r="G683" s="293"/>
      <c r="H683" s="293"/>
      <c r="J683" s="293"/>
      <c r="K683" s="293"/>
      <c r="L683" s="293"/>
      <c r="M683" s="293"/>
      <c r="O683" s="293"/>
      <c r="P683" s="293"/>
      <c r="Q683" s="293"/>
      <c r="R683" s="293"/>
      <c r="S683" s="293"/>
      <c r="T683" s="293"/>
      <c r="U683" s="293"/>
      <c r="V683" s="293"/>
      <c r="W683" s="293"/>
      <c r="X683" s="293"/>
      <c r="Y683" s="293"/>
      <c r="Z683" s="293"/>
      <c r="AA683" s="293"/>
      <c r="AB683" s="293"/>
      <c r="AC683" s="293"/>
      <c r="AE683" s="293"/>
      <c r="AF683" s="293"/>
      <c r="AG683" s="293"/>
      <c r="AH683" s="293"/>
      <c r="AI683" s="293"/>
      <c r="AJ683" s="293"/>
      <c r="AK683" s="293"/>
      <c r="AL683" s="293"/>
      <c r="AM683" s="293"/>
      <c r="AN683" s="293"/>
      <c r="AO683" s="293"/>
      <c r="AP683" s="293"/>
      <c r="AQ683" s="293"/>
      <c r="AR683" s="293"/>
      <c r="AS683" s="293"/>
      <c r="AT683" s="293"/>
      <c r="AU683" s="293"/>
      <c r="AV683" s="293"/>
    </row>
    <row r="684">
      <c r="B684" s="293"/>
      <c r="C684" s="293"/>
      <c r="D684" s="293"/>
      <c r="E684" s="293"/>
      <c r="F684" s="293"/>
      <c r="G684" s="293"/>
      <c r="H684" s="293"/>
      <c r="J684" s="293"/>
      <c r="K684" s="293"/>
      <c r="L684" s="293"/>
      <c r="M684" s="293"/>
      <c r="O684" s="293"/>
      <c r="P684" s="293"/>
      <c r="Q684" s="293"/>
      <c r="R684" s="293"/>
      <c r="S684" s="293"/>
      <c r="T684" s="293"/>
      <c r="U684" s="293"/>
      <c r="V684" s="293"/>
      <c r="W684" s="293"/>
      <c r="X684" s="293"/>
      <c r="Y684" s="293"/>
      <c r="Z684" s="293"/>
      <c r="AA684" s="293"/>
      <c r="AB684" s="293"/>
      <c r="AC684" s="293"/>
      <c r="AE684" s="293"/>
      <c r="AF684" s="293"/>
      <c r="AG684" s="293"/>
      <c r="AH684" s="293"/>
      <c r="AI684" s="293"/>
      <c r="AJ684" s="293"/>
      <c r="AK684" s="293"/>
      <c r="AL684" s="293"/>
      <c r="AM684" s="293"/>
      <c r="AN684" s="293"/>
      <c r="AO684" s="293"/>
      <c r="AP684" s="293"/>
      <c r="AQ684" s="293"/>
      <c r="AR684" s="293"/>
      <c r="AS684" s="293"/>
      <c r="AT684" s="293"/>
      <c r="AU684" s="293"/>
      <c r="AV684" s="293"/>
    </row>
    <row r="685">
      <c r="B685" s="293"/>
      <c r="C685" s="293"/>
      <c r="D685" s="293"/>
      <c r="E685" s="293"/>
      <c r="F685" s="293"/>
      <c r="G685" s="293"/>
      <c r="H685" s="293"/>
      <c r="J685" s="293"/>
      <c r="K685" s="293"/>
      <c r="L685" s="293"/>
      <c r="M685" s="293"/>
      <c r="O685" s="293"/>
      <c r="P685" s="293"/>
      <c r="Q685" s="293"/>
      <c r="R685" s="293"/>
      <c r="S685" s="293"/>
      <c r="T685" s="293"/>
      <c r="U685" s="293"/>
      <c r="V685" s="293"/>
      <c r="W685" s="293"/>
      <c r="X685" s="293"/>
      <c r="Y685" s="293"/>
      <c r="Z685" s="293"/>
      <c r="AA685" s="293"/>
      <c r="AB685" s="293"/>
      <c r="AC685" s="293"/>
      <c r="AE685" s="293"/>
      <c r="AF685" s="293"/>
      <c r="AG685" s="293"/>
      <c r="AH685" s="293"/>
      <c r="AI685" s="293"/>
      <c r="AJ685" s="293"/>
      <c r="AK685" s="293"/>
      <c r="AL685" s="293"/>
      <c r="AM685" s="293"/>
      <c r="AN685" s="293"/>
      <c r="AO685" s="293"/>
      <c r="AP685" s="293"/>
      <c r="AQ685" s="293"/>
      <c r="AR685" s="293"/>
      <c r="AS685" s="293"/>
      <c r="AT685" s="293"/>
      <c r="AU685" s="293"/>
      <c r="AV685" s="293"/>
    </row>
    <row r="686">
      <c r="B686" s="293"/>
      <c r="C686" s="293"/>
      <c r="D686" s="293"/>
      <c r="E686" s="293"/>
      <c r="F686" s="293"/>
      <c r="G686" s="293"/>
      <c r="H686" s="293"/>
      <c r="J686" s="293"/>
      <c r="K686" s="293"/>
      <c r="L686" s="293"/>
      <c r="M686" s="293"/>
      <c r="O686" s="293"/>
      <c r="P686" s="293"/>
      <c r="Q686" s="293"/>
      <c r="R686" s="293"/>
      <c r="S686" s="293"/>
      <c r="T686" s="293"/>
      <c r="U686" s="293"/>
      <c r="V686" s="293"/>
      <c r="W686" s="293"/>
      <c r="X686" s="293"/>
      <c r="Y686" s="293"/>
      <c r="Z686" s="293"/>
      <c r="AA686" s="293"/>
      <c r="AB686" s="293"/>
      <c r="AC686" s="293"/>
      <c r="AE686" s="293"/>
      <c r="AF686" s="293"/>
      <c r="AG686" s="293"/>
      <c r="AH686" s="293"/>
      <c r="AI686" s="293"/>
      <c r="AJ686" s="293"/>
      <c r="AK686" s="293"/>
      <c r="AL686" s="293"/>
      <c r="AM686" s="293"/>
      <c r="AN686" s="293"/>
      <c r="AO686" s="293"/>
      <c r="AP686" s="293"/>
      <c r="AQ686" s="293"/>
      <c r="AR686" s="293"/>
      <c r="AS686" s="293"/>
      <c r="AT686" s="293"/>
      <c r="AU686" s="293"/>
      <c r="AV686" s="293"/>
    </row>
    <row r="687">
      <c r="B687" s="293"/>
      <c r="C687" s="293"/>
      <c r="D687" s="293"/>
      <c r="E687" s="293"/>
      <c r="F687" s="293"/>
      <c r="G687" s="293"/>
      <c r="H687" s="293"/>
      <c r="J687" s="293"/>
      <c r="K687" s="293"/>
      <c r="L687" s="293"/>
      <c r="M687" s="293"/>
      <c r="O687" s="293"/>
      <c r="P687" s="293"/>
      <c r="Q687" s="293"/>
      <c r="R687" s="293"/>
      <c r="S687" s="293"/>
      <c r="T687" s="293"/>
      <c r="U687" s="293"/>
      <c r="V687" s="293"/>
      <c r="W687" s="293"/>
      <c r="X687" s="293"/>
      <c r="Y687" s="293"/>
      <c r="Z687" s="293"/>
      <c r="AA687" s="293"/>
      <c r="AB687" s="293"/>
      <c r="AC687" s="293"/>
      <c r="AE687" s="293"/>
      <c r="AF687" s="293"/>
      <c r="AG687" s="293"/>
      <c r="AH687" s="293"/>
      <c r="AI687" s="293"/>
      <c r="AJ687" s="293"/>
      <c r="AK687" s="293"/>
      <c r="AL687" s="293"/>
      <c r="AM687" s="293"/>
      <c r="AN687" s="293"/>
      <c r="AO687" s="293"/>
      <c r="AP687" s="293"/>
      <c r="AQ687" s="293"/>
      <c r="AR687" s="293"/>
      <c r="AS687" s="293"/>
      <c r="AT687" s="293"/>
      <c r="AU687" s="293"/>
      <c r="AV687" s="293"/>
    </row>
    <row r="688">
      <c r="B688" s="293"/>
      <c r="C688" s="293"/>
      <c r="D688" s="293"/>
      <c r="E688" s="293"/>
      <c r="F688" s="293"/>
      <c r="G688" s="293"/>
      <c r="H688" s="293"/>
      <c r="J688" s="293"/>
      <c r="K688" s="293"/>
      <c r="L688" s="293"/>
      <c r="M688" s="293"/>
      <c r="O688" s="293"/>
      <c r="P688" s="293"/>
      <c r="Q688" s="293"/>
      <c r="R688" s="293"/>
      <c r="S688" s="293"/>
      <c r="T688" s="293"/>
      <c r="U688" s="293"/>
      <c r="V688" s="293"/>
      <c r="W688" s="293"/>
      <c r="X688" s="293"/>
      <c r="Y688" s="293"/>
      <c r="Z688" s="293"/>
      <c r="AA688" s="293"/>
      <c r="AB688" s="293"/>
      <c r="AC688" s="293"/>
      <c r="AE688" s="293"/>
      <c r="AF688" s="293"/>
      <c r="AG688" s="293"/>
      <c r="AH688" s="293"/>
      <c r="AI688" s="293"/>
      <c r="AJ688" s="293"/>
      <c r="AK688" s="293"/>
      <c r="AL688" s="293"/>
      <c r="AM688" s="293"/>
      <c r="AN688" s="293"/>
      <c r="AO688" s="293"/>
      <c r="AP688" s="293"/>
      <c r="AQ688" s="293"/>
      <c r="AR688" s="293"/>
      <c r="AS688" s="293"/>
      <c r="AT688" s="293"/>
      <c r="AU688" s="293"/>
      <c r="AV688" s="293"/>
    </row>
    <row r="689">
      <c r="B689" s="293"/>
      <c r="C689" s="293"/>
      <c r="D689" s="293"/>
      <c r="E689" s="293"/>
      <c r="F689" s="293"/>
      <c r="G689" s="293"/>
      <c r="H689" s="293"/>
      <c r="J689" s="293"/>
      <c r="K689" s="293"/>
      <c r="L689" s="293"/>
      <c r="M689" s="293"/>
      <c r="O689" s="293"/>
      <c r="P689" s="293"/>
      <c r="Q689" s="293"/>
      <c r="R689" s="293"/>
      <c r="S689" s="293"/>
      <c r="T689" s="293"/>
      <c r="U689" s="293"/>
      <c r="V689" s="293"/>
      <c r="W689" s="293"/>
      <c r="X689" s="293"/>
      <c r="Y689" s="293"/>
      <c r="Z689" s="293"/>
      <c r="AA689" s="293"/>
      <c r="AB689" s="293"/>
      <c r="AC689" s="293"/>
      <c r="AE689" s="293"/>
      <c r="AF689" s="293"/>
      <c r="AG689" s="293"/>
      <c r="AH689" s="293"/>
      <c r="AI689" s="293"/>
      <c r="AJ689" s="293"/>
      <c r="AK689" s="293"/>
      <c r="AL689" s="293"/>
      <c r="AM689" s="293"/>
      <c r="AN689" s="293"/>
      <c r="AO689" s="293"/>
      <c r="AP689" s="293"/>
      <c r="AQ689" s="293"/>
      <c r="AR689" s="293"/>
      <c r="AS689" s="293"/>
      <c r="AT689" s="293"/>
      <c r="AU689" s="293"/>
      <c r="AV689" s="293"/>
    </row>
    <row r="690">
      <c r="B690" s="293"/>
      <c r="C690" s="293"/>
      <c r="D690" s="293"/>
      <c r="E690" s="293"/>
      <c r="F690" s="293"/>
      <c r="G690" s="293"/>
      <c r="H690" s="293"/>
      <c r="J690" s="293"/>
      <c r="K690" s="293"/>
      <c r="L690" s="293"/>
      <c r="M690" s="293"/>
      <c r="O690" s="293"/>
      <c r="P690" s="293"/>
      <c r="Q690" s="293"/>
      <c r="R690" s="293"/>
      <c r="S690" s="293"/>
      <c r="T690" s="293"/>
      <c r="U690" s="293"/>
      <c r="V690" s="293"/>
      <c r="W690" s="293"/>
      <c r="X690" s="293"/>
      <c r="Y690" s="293"/>
      <c r="Z690" s="293"/>
      <c r="AA690" s="293"/>
      <c r="AB690" s="293"/>
      <c r="AC690" s="293"/>
      <c r="AE690" s="293"/>
      <c r="AF690" s="293"/>
      <c r="AG690" s="293"/>
      <c r="AH690" s="293"/>
      <c r="AI690" s="293"/>
      <c r="AJ690" s="293"/>
      <c r="AK690" s="293"/>
      <c r="AL690" s="293"/>
      <c r="AM690" s="293"/>
      <c r="AN690" s="293"/>
      <c r="AO690" s="293"/>
      <c r="AP690" s="293"/>
      <c r="AQ690" s="293"/>
      <c r="AR690" s="293"/>
      <c r="AS690" s="293"/>
      <c r="AT690" s="293"/>
      <c r="AU690" s="293"/>
      <c r="AV690" s="293"/>
    </row>
    <row r="691">
      <c r="B691" s="293"/>
      <c r="C691" s="293"/>
      <c r="D691" s="293"/>
      <c r="E691" s="293"/>
      <c r="F691" s="293"/>
      <c r="G691" s="293"/>
      <c r="H691" s="293"/>
      <c r="J691" s="293"/>
      <c r="K691" s="293"/>
      <c r="L691" s="293"/>
      <c r="M691" s="293"/>
      <c r="O691" s="293"/>
      <c r="P691" s="293"/>
      <c r="Q691" s="293"/>
      <c r="R691" s="293"/>
      <c r="S691" s="293"/>
      <c r="T691" s="293"/>
      <c r="U691" s="293"/>
      <c r="V691" s="293"/>
      <c r="W691" s="293"/>
      <c r="X691" s="293"/>
      <c r="Y691" s="293"/>
      <c r="Z691" s="293"/>
      <c r="AA691" s="293"/>
      <c r="AB691" s="293"/>
      <c r="AC691" s="293"/>
      <c r="AE691" s="293"/>
      <c r="AF691" s="293"/>
      <c r="AG691" s="293"/>
      <c r="AH691" s="293"/>
      <c r="AI691" s="293"/>
      <c r="AJ691" s="293"/>
      <c r="AK691" s="293"/>
      <c r="AL691" s="293"/>
      <c r="AM691" s="293"/>
      <c r="AN691" s="293"/>
      <c r="AO691" s="293"/>
      <c r="AP691" s="293"/>
      <c r="AQ691" s="293"/>
      <c r="AR691" s="293"/>
      <c r="AS691" s="293"/>
      <c r="AT691" s="293"/>
      <c r="AU691" s="293"/>
      <c r="AV691" s="293"/>
    </row>
    <row r="692">
      <c r="B692" s="293"/>
      <c r="C692" s="293"/>
      <c r="D692" s="293"/>
      <c r="E692" s="293"/>
      <c r="F692" s="293"/>
      <c r="G692" s="293"/>
      <c r="H692" s="293"/>
      <c r="J692" s="293"/>
      <c r="K692" s="293"/>
      <c r="L692" s="293"/>
      <c r="M692" s="293"/>
      <c r="O692" s="293"/>
      <c r="P692" s="293"/>
      <c r="Q692" s="293"/>
      <c r="R692" s="293"/>
      <c r="S692" s="293"/>
      <c r="T692" s="293"/>
      <c r="U692" s="293"/>
      <c r="V692" s="293"/>
      <c r="W692" s="293"/>
      <c r="X692" s="293"/>
      <c r="Y692" s="293"/>
      <c r="Z692" s="293"/>
      <c r="AA692" s="293"/>
      <c r="AB692" s="293"/>
      <c r="AC692" s="293"/>
      <c r="AE692" s="293"/>
      <c r="AF692" s="293"/>
      <c r="AG692" s="293"/>
      <c r="AH692" s="293"/>
      <c r="AI692" s="293"/>
      <c r="AJ692" s="293"/>
      <c r="AK692" s="293"/>
      <c r="AL692" s="293"/>
      <c r="AM692" s="293"/>
      <c r="AN692" s="293"/>
      <c r="AO692" s="293"/>
      <c r="AP692" s="293"/>
      <c r="AQ692" s="293"/>
      <c r="AR692" s="293"/>
      <c r="AS692" s="293"/>
      <c r="AT692" s="293"/>
      <c r="AU692" s="293"/>
      <c r="AV692" s="293"/>
    </row>
    <row r="693">
      <c r="B693" s="293"/>
      <c r="C693" s="293"/>
      <c r="D693" s="293"/>
      <c r="E693" s="293"/>
      <c r="F693" s="293"/>
      <c r="G693" s="293"/>
      <c r="H693" s="293"/>
      <c r="J693" s="293"/>
      <c r="K693" s="293"/>
      <c r="L693" s="293"/>
      <c r="M693" s="293"/>
      <c r="O693" s="293"/>
      <c r="P693" s="293"/>
      <c r="Q693" s="293"/>
      <c r="R693" s="293"/>
      <c r="S693" s="293"/>
      <c r="T693" s="293"/>
      <c r="U693" s="293"/>
      <c r="V693" s="293"/>
      <c r="W693" s="293"/>
      <c r="X693" s="293"/>
      <c r="Y693" s="293"/>
      <c r="Z693" s="293"/>
      <c r="AA693" s="293"/>
      <c r="AB693" s="293"/>
      <c r="AC693" s="293"/>
      <c r="AE693" s="293"/>
      <c r="AF693" s="293"/>
      <c r="AG693" s="293"/>
      <c r="AH693" s="293"/>
      <c r="AI693" s="293"/>
      <c r="AJ693" s="293"/>
      <c r="AK693" s="293"/>
      <c r="AL693" s="293"/>
      <c r="AM693" s="293"/>
      <c r="AN693" s="293"/>
      <c r="AO693" s="293"/>
      <c r="AP693" s="293"/>
      <c r="AQ693" s="293"/>
      <c r="AR693" s="293"/>
      <c r="AS693" s="293"/>
      <c r="AT693" s="293"/>
      <c r="AU693" s="293"/>
      <c r="AV693" s="293"/>
    </row>
    <row r="694">
      <c r="B694" s="293"/>
      <c r="C694" s="293"/>
      <c r="D694" s="293"/>
      <c r="E694" s="293"/>
      <c r="F694" s="293"/>
      <c r="G694" s="293"/>
      <c r="H694" s="293"/>
      <c r="J694" s="293"/>
      <c r="K694" s="293"/>
      <c r="L694" s="293"/>
      <c r="M694" s="293"/>
      <c r="O694" s="293"/>
      <c r="P694" s="293"/>
      <c r="Q694" s="293"/>
      <c r="R694" s="293"/>
      <c r="S694" s="293"/>
      <c r="T694" s="293"/>
      <c r="U694" s="293"/>
      <c r="V694" s="293"/>
      <c r="W694" s="293"/>
      <c r="X694" s="293"/>
      <c r="Y694" s="293"/>
      <c r="Z694" s="293"/>
      <c r="AA694" s="293"/>
      <c r="AB694" s="293"/>
      <c r="AC694" s="293"/>
      <c r="AE694" s="293"/>
      <c r="AF694" s="293"/>
      <c r="AG694" s="293"/>
      <c r="AH694" s="293"/>
      <c r="AI694" s="293"/>
      <c r="AJ694" s="293"/>
      <c r="AK694" s="293"/>
      <c r="AL694" s="293"/>
      <c r="AM694" s="293"/>
      <c r="AN694" s="293"/>
      <c r="AO694" s="293"/>
      <c r="AP694" s="293"/>
      <c r="AQ694" s="293"/>
      <c r="AR694" s="293"/>
      <c r="AS694" s="293"/>
      <c r="AT694" s="293"/>
      <c r="AU694" s="293"/>
      <c r="AV694" s="293"/>
    </row>
    <row r="695">
      <c r="B695" s="293"/>
      <c r="C695" s="293"/>
      <c r="D695" s="293"/>
      <c r="E695" s="293"/>
      <c r="F695" s="293"/>
      <c r="G695" s="293"/>
      <c r="H695" s="293"/>
      <c r="J695" s="293"/>
      <c r="K695" s="293"/>
      <c r="L695" s="293"/>
      <c r="M695" s="293"/>
      <c r="O695" s="293"/>
      <c r="P695" s="293"/>
      <c r="Q695" s="293"/>
      <c r="R695" s="293"/>
      <c r="S695" s="293"/>
      <c r="T695" s="293"/>
      <c r="U695" s="293"/>
      <c r="V695" s="293"/>
      <c r="W695" s="293"/>
      <c r="X695" s="293"/>
      <c r="Y695" s="293"/>
      <c r="Z695" s="293"/>
      <c r="AA695" s="293"/>
      <c r="AB695" s="293"/>
      <c r="AC695" s="293"/>
      <c r="AE695" s="293"/>
      <c r="AF695" s="293"/>
      <c r="AG695" s="293"/>
      <c r="AH695" s="293"/>
      <c r="AI695" s="293"/>
      <c r="AJ695" s="293"/>
      <c r="AK695" s="293"/>
      <c r="AL695" s="293"/>
      <c r="AM695" s="293"/>
      <c r="AN695" s="293"/>
      <c r="AO695" s="293"/>
      <c r="AP695" s="293"/>
      <c r="AQ695" s="293"/>
      <c r="AR695" s="293"/>
      <c r="AS695" s="293"/>
      <c r="AT695" s="293"/>
      <c r="AU695" s="293"/>
      <c r="AV695" s="293"/>
    </row>
    <row r="696">
      <c r="B696" s="293"/>
      <c r="C696" s="293"/>
      <c r="D696" s="293"/>
      <c r="E696" s="293"/>
      <c r="F696" s="293"/>
      <c r="G696" s="293"/>
      <c r="H696" s="293"/>
      <c r="J696" s="293"/>
      <c r="K696" s="293"/>
      <c r="L696" s="293"/>
      <c r="M696" s="293"/>
      <c r="O696" s="293"/>
      <c r="P696" s="293"/>
      <c r="Q696" s="293"/>
      <c r="R696" s="293"/>
      <c r="S696" s="293"/>
      <c r="T696" s="293"/>
      <c r="U696" s="293"/>
      <c r="V696" s="293"/>
      <c r="W696" s="293"/>
      <c r="X696" s="293"/>
      <c r="Y696" s="293"/>
      <c r="Z696" s="293"/>
      <c r="AA696" s="293"/>
      <c r="AB696" s="293"/>
      <c r="AC696" s="293"/>
      <c r="AE696" s="293"/>
      <c r="AF696" s="293"/>
      <c r="AG696" s="293"/>
      <c r="AH696" s="293"/>
      <c r="AI696" s="293"/>
      <c r="AJ696" s="293"/>
      <c r="AK696" s="293"/>
      <c r="AL696" s="293"/>
      <c r="AM696" s="293"/>
      <c r="AN696" s="293"/>
      <c r="AO696" s="293"/>
      <c r="AP696" s="293"/>
      <c r="AQ696" s="293"/>
      <c r="AR696" s="293"/>
      <c r="AS696" s="293"/>
      <c r="AT696" s="293"/>
      <c r="AU696" s="293"/>
      <c r="AV696" s="293"/>
    </row>
    <row r="697">
      <c r="B697" s="293"/>
      <c r="C697" s="293"/>
      <c r="D697" s="293"/>
      <c r="E697" s="293"/>
      <c r="F697" s="293"/>
      <c r="G697" s="293"/>
      <c r="H697" s="293"/>
      <c r="J697" s="293"/>
      <c r="K697" s="293"/>
      <c r="L697" s="293"/>
      <c r="M697" s="293"/>
      <c r="O697" s="293"/>
      <c r="P697" s="293"/>
      <c r="Q697" s="293"/>
      <c r="R697" s="293"/>
      <c r="S697" s="293"/>
      <c r="T697" s="293"/>
      <c r="U697" s="293"/>
      <c r="V697" s="293"/>
      <c r="W697" s="293"/>
      <c r="X697" s="293"/>
      <c r="Y697" s="293"/>
      <c r="Z697" s="293"/>
      <c r="AA697" s="293"/>
      <c r="AB697" s="293"/>
      <c r="AC697" s="293"/>
      <c r="AE697" s="293"/>
      <c r="AF697" s="293"/>
      <c r="AG697" s="293"/>
      <c r="AH697" s="293"/>
      <c r="AI697" s="293"/>
      <c r="AJ697" s="293"/>
      <c r="AK697" s="293"/>
      <c r="AL697" s="293"/>
      <c r="AM697" s="293"/>
      <c r="AN697" s="293"/>
      <c r="AO697" s="293"/>
      <c r="AP697" s="293"/>
      <c r="AQ697" s="293"/>
      <c r="AR697" s="293"/>
      <c r="AS697" s="293"/>
      <c r="AT697" s="293"/>
      <c r="AU697" s="293"/>
      <c r="AV697" s="293"/>
    </row>
    <row r="698">
      <c r="B698" s="293"/>
      <c r="C698" s="293"/>
      <c r="D698" s="293"/>
      <c r="E698" s="293"/>
      <c r="F698" s="293"/>
      <c r="G698" s="293"/>
      <c r="H698" s="293"/>
      <c r="J698" s="293"/>
      <c r="K698" s="293"/>
      <c r="L698" s="293"/>
      <c r="M698" s="293"/>
      <c r="O698" s="293"/>
      <c r="P698" s="293"/>
      <c r="Q698" s="293"/>
      <c r="R698" s="293"/>
      <c r="S698" s="293"/>
      <c r="T698" s="293"/>
      <c r="U698" s="293"/>
      <c r="V698" s="293"/>
      <c r="W698" s="293"/>
      <c r="X698" s="293"/>
      <c r="Y698" s="293"/>
      <c r="Z698" s="293"/>
      <c r="AA698" s="293"/>
      <c r="AB698" s="293"/>
      <c r="AC698" s="293"/>
      <c r="AE698" s="293"/>
      <c r="AF698" s="293"/>
      <c r="AG698" s="293"/>
      <c r="AH698" s="293"/>
      <c r="AI698" s="293"/>
      <c r="AJ698" s="293"/>
      <c r="AK698" s="293"/>
      <c r="AL698" s="293"/>
      <c r="AM698" s="293"/>
      <c r="AN698" s="293"/>
      <c r="AO698" s="293"/>
      <c r="AP698" s="293"/>
      <c r="AQ698" s="293"/>
      <c r="AR698" s="293"/>
      <c r="AS698" s="293"/>
      <c r="AT698" s="293"/>
      <c r="AU698" s="293"/>
      <c r="AV698" s="293"/>
    </row>
    <row r="699">
      <c r="B699" s="293"/>
      <c r="C699" s="293"/>
      <c r="D699" s="293"/>
      <c r="E699" s="293"/>
      <c r="F699" s="293"/>
      <c r="G699" s="293"/>
      <c r="H699" s="293"/>
      <c r="J699" s="293"/>
      <c r="K699" s="293"/>
      <c r="L699" s="293"/>
      <c r="M699" s="293"/>
      <c r="O699" s="293"/>
      <c r="P699" s="293"/>
      <c r="Q699" s="293"/>
      <c r="R699" s="293"/>
      <c r="S699" s="293"/>
      <c r="T699" s="293"/>
      <c r="U699" s="293"/>
      <c r="V699" s="293"/>
      <c r="W699" s="293"/>
      <c r="X699" s="293"/>
      <c r="Y699" s="293"/>
      <c r="Z699" s="293"/>
      <c r="AA699" s="293"/>
      <c r="AB699" s="293"/>
      <c r="AC699" s="293"/>
      <c r="AE699" s="293"/>
      <c r="AF699" s="293"/>
      <c r="AG699" s="293"/>
      <c r="AH699" s="293"/>
      <c r="AI699" s="293"/>
      <c r="AJ699" s="293"/>
      <c r="AK699" s="293"/>
      <c r="AL699" s="293"/>
      <c r="AM699" s="293"/>
      <c r="AN699" s="293"/>
      <c r="AO699" s="293"/>
      <c r="AP699" s="293"/>
      <c r="AQ699" s="293"/>
      <c r="AR699" s="293"/>
      <c r="AS699" s="293"/>
      <c r="AT699" s="293"/>
      <c r="AU699" s="293"/>
      <c r="AV699" s="293"/>
    </row>
    <row r="700">
      <c r="B700" s="293"/>
      <c r="C700" s="293"/>
      <c r="D700" s="293"/>
      <c r="E700" s="293"/>
      <c r="F700" s="293"/>
      <c r="G700" s="293"/>
      <c r="H700" s="293"/>
      <c r="J700" s="293"/>
      <c r="K700" s="293"/>
      <c r="L700" s="293"/>
      <c r="M700" s="293"/>
      <c r="O700" s="293"/>
      <c r="P700" s="293"/>
      <c r="Q700" s="293"/>
      <c r="R700" s="293"/>
      <c r="S700" s="293"/>
      <c r="T700" s="293"/>
      <c r="U700" s="293"/>
      <c r="V700" s="293"/>
      <c r="W700" s="293"/>
      <c r="X700" s="293"/>
      <c r="Y700" s="293"/>
      <c r="Z700" s="293"/>
      <c r="AA700" s="293"/>
      <c r="AB700" s="293"/>
      <c r="AC700" s="293"/>
      <c r="AE700" s="293"/>
      <c r="AF700" s="293"/>
      <c r="AG700" s="293"/>
      <c r="AH700" s="293"/>
      <c r="AI700" s="293"/>
      <c r="AJ700" s="293"/>
      <c r="AK700" s="293"/>
      <c r="AL700" s="293"/>
      <c r="AM700" s="293"/>
      <c r="AN700" s="293"/>
      <c r="AO700" s="293"/>
      <c r="AP700" s="293"/>
      <c r="AQ700" s="293"/>
      <c r="AR700" s="293"/>
      <c r="AS700" s="293"/>
      <c r="AT700" s="293"/>
      <c r="AU700" s="293"/>
      <c r="AV700" s="293"/>
    </row>
    <row r="701">
      <c r="B701" s="293"/>
      <c r="C701" s="293"/>
      <c r="D701" s="293"/>
      <c r="E701" s="293"/>
      <c r="F701" s="293"/>
      <c r="G701" s="293"/>
      <c r="H701" s="293"/>
      <c r="J701" s="293"/>
      <c r="K701" s="293"/>
      <c r="L701" s="293"/>
      <c r="M701" s="293"/>
      <c r="O701" s="293"/>
      <c r="P701" s="293"/>
      <c r="Q701" s="293"/>
      <c r="R701" s="293"/>
      <c r="S701" s="293"/>
      <c r="T701" s="293"/>
      <c r="U701" s="293"/>
      <c r="V701" s="293"/>
      <c r="W701" s="293"/>
      <c r="X701" s="293"/>
      <c r="Y701" s="293"/>
      <c r="Z701" s="293"/>
      <c r="AA701" s="293"/>
      <c r="AB701" s="293"/>
      <c r="AC701" s="293"/>
      <c r="AE701" s="293"/>
      <c r="AF701" s="293"/>
      <c r="AG701" s="293"/>
      <c r="AH701" s="293"/>
      <c r="AI701" s="293"/>
      <c r="AJ701" s="293"/>
      <c r="AK701" s="293"/>
      <c r="AL701" s="293"/>
      <c r="AM701" s="293"/>
      <c r="AN701" s="293"/>
      <c r="AO701" s="293"/>
      <c r="AP701" s="293"/>
      <c r="AQ701" s="293"/>
      <c r="AR701" s="293"/>
      <c r="AS701" s="293"/>
      <c r="AT701" s="293"/>
      <c r="AU701" s="293"/>
      <c r="AV701" s="293"/>
    </row>
    <row r="702">
      <c r="B702" s="293"/>
      <c r="C702" s="293"/>
      <c r="D702" s="293"/>
      <c r="E702" s="293"/>
      <c r="F702" s="293"/>
      <c r="G702" s="293"/>
      <c r="H702" s="293"/>
      <c r="J702" s="293"/>
      <c r="K702" s="293"/>
      <c r="L702" s="293"/>
      <c r="M702" s="293"/>
      <c r="O702" s="293"/>
      <c r="P702" s="293"/>
      <c r="Q702" s="293"/>
      <c r="R702" s="293"/>
      <c r="S702" s="293"/>
      <c r="T702" s="293"/>
      <c r="U702" s="293"/>
      <c r="V702" s="293"/>
      <c r="W702" s="293"/>
      <c r="X702" s="293"/>
      <c r="Y702" s="293"/>
      <c r="Z702" s="293"/>
      <c r="AA702" s="293"/>
      <c r="AB702" s="293"/>
      <c r="AC702" s="293"/>
      <c r="AE702" s="293"/>
      <c r="AF702" s="293"/>
      <c r="AG702" s="293"/>
      <c r="AH702" s="293"/>
      <c r="AI702" s="293"/>
      <c r="AJ702" s="293"/>
      <c r="AK702" s="293"/>
      <c r="AL702" s="293"/>
      <c r="AM702" s="293"/>
      <c r="AN702" s="293"/>
      <c r="AO702" s="293"/>
      <c r="AP702" s="293"/>
      <c r="AQ702" s="293"/>
      <c r="AR702" s="293"/>
      <c r="AS702" s="293"/>
      <c r="AT702" s="293"/>
      <c r="AU702" s="293"/>
      <c r="AV702" s="293"/>
    </row>
    <row r="703">
      <c r="B703" s="293"/>
      <c r="C703" s="293"/>
      <c r="D703" s="293"/>
      <c r="E703" s="293"/>
      <c r="F703" s="293"/>
      <c r="G703" s="293"/>
      <c r="H703" s="293"/>
      <c r="J703" s="293"/>
      <c r="K703" s="293"/>
      <c r="L703" s="293"/>
      <c r="M703" s="293"/>
      <c r="O703" s="293"/>
      <c r="P703" s="293"/>
      <c r="Q703" s="293"/>
      <c r="R703" s="293"/>
      <c r="S703" s="293"/>
      <c r="T703" s="293"/>
      <c r="U703" s="293"/>
      <c r="V703" s="293"/>
      <c r="W703" s="293"/>
      <c r="X703" s="293"/>
      <c r="Y703" s="293"/>
      <c r="Z703" s="293"/>
      <c r="AA703" s="293"/>
      <c r="AB703" s="293"/>
      <c r="AC703" s="293"/>
      <c r="AE703" s="293"/>
      <c r="AF703" s="293"/>
      <c r="AG703" s="293"/>
      <c r="AH703" s="293"/>
      <c r="AI703" s="293"/>
      <c r="AJ703" s="293"/>
      <c r="AK703" s="293"/>
      <c r="AL703" s="293"/>
      <c r="AM703" s="293"/>
      <c r="AN703" s="293"/>
      <c r="AO703" s="293"/>
      <c r="AP703" s="293"/>
      <c r="AQ703" s="293"/>
      <c r="AR703" s="293"/>
      <c r="AS703" s="293"/>
      <c r="AT703" s="293"/>
      <c r="AU703" s="293"/>
      <c r="AV703" s="293"/>
    </row>
    <row r="704">
      <c r="B704" s="293"/>
      <c r="C704" s="293"/>
      <c r="D704" s="293"/>
      <c r="E704" s="293"/>
      <c r="F704" s="293"/>
      <c r="G704" s="293"/>
      <c r="H704" s="293"/>
      <c r="J704" s="293"/>
      <c r="K704" s="293"/>
      <c r="L704" s="293"/>
      <c r="M704" s="293"/>
      <c r="O704" s="293"/>
      <c r="P704" s="293"/>
      <c r="Q704" s="293"/>
      <c r="R704" s="293"/>
      <c r="S704" s="293"/>
      <c r="T704" s="293"/>
      <c r="U704" s="293"/>
      <c r="V704" s="293"/>
      <c r="W704" s="293"/>
      <c r="X704" s="293"/>
      <c r="Y704" s="293"/>
      <c r="Z704" s="293"/>
      <c r="AA704" s="293"/>
      <c r="AB704" s="293"/>
      <c r="AC704" s="293"/>
      <c r="AE704" s="293"/>
      <c r="AF704" s="293"/>
      <c r="AG704" s="293"/>
      <c r="AH704" s="293"/>
      <c r="AI704" s="293"/>
      <c r="AJ704" s="293"/>
      <c r="AK704" s="293"/>
      <c r="AL704" s="293"/>
      <c r="AM704" s="293"/>
      <c r="AN704" s="293"/>
      <c r="AO704" s="293"/>
      <c r="AP704" s="293"/>
      <c r="AQ704" s="293"/>
      <c r="AR704" s="293"/>
      <c r="AS704" s="293"/>
      <c r="AT704" s="293"/>
      <c r="AU704" s="293"/>
      <c r="AV704" s="293"/>
    </row>
    <row r="705">
      <c r="B705" s="293"/>
      <c r="C705" s="293"/>
      <c r="D705" s="293"/>
      <c r="E705" s="293"/>
      <c r="F705" s="293"/>
      <c r="G705" s="293"/>
      <c r="H705" s="293"/>
      <c r="J705" s="293"/>
      <c r="K705" s="293"/>
      <c r="L705" s="293"/>
      <c r="M705" s="293"/>
      <c r="O705" s="293"/>
      <c r="P705" s="293"/>
      <c r="Q705" s="293"/>
      <c r="R705" s="293"/>
      <c r="S705" s="293"/>
      <c r="T705" s="293"/>
      <c r="U705" s="293"/>
      <c r="V705" s="293"/>
      <c r="W705" s="293"/>
      <c r="X705" s="293"/>
      <c r="Y705" s="293"/>
      <c r="Z705" s="293"/>
      <c r="AA705" s="293"/>
      <c r="AB705" s="293"/>
      <c r="AC705" s="293"/>
      <c r="AE705" s="293"/>
      <c r="AF705" s="293"/>
      <c r="AG705" s="293"/>
      <c r="AH705" s="293"/>
      <c r="AI705" s="293"/>
      <c r="AJ705" s="293"/>
      <c r="AK705" s="293"/>
      <c r="AL705" s="293"/>
      <c r="AM705" s="293"/>
      <c r="AN705" s="293"/>
      <c r="AO705" s="293"/>
      <c r="AP705" s="293"/>
      <c r="AQ705" s="293"/>
      <c r="AR705" s="293"/>
      <c r="AS705" s="293"/>
      <c r="AT705" s="293"/>
      <c r="AU705" s="293"/>
      <c r="AV705" s="293"/>
    </row>
    <row r="706">
      <c r="B706" s="293"/>
      <c r="C706" s="293"/>
      <c r="D706" s="293"/>
      <c r="E706" s="293"/>
      <c r="F706" s="293"/>
      <c r="G706" s="293"/>
      <c r="H706" s="293"/>
      <c r="J706" s="293"/>
      <c r="K706" s="293"/>
      <c r="L706" s="293"/>
      <c r="M706" s="293"/>
      <c r="O706" s="293"/>
      <c r="P706" s="293"/>
      <c r="Q706" s="293"/>
      <c r="R706" s="293"/>
      <c r="S706" s="293"/>
      <c r="T706" s="293"/>
      <c r="U706" s="293"/>
      <c r="V706" s="293"/>
      <c r="W706" s="293"/>
      <c r="X706" s="293"/>
      <c r="Y706" s="293"/>
      <c r="Z706" s="293"/>
      <c r="AA706" s="293"/>
      <c r="AB706" s="293"/>
      <c r="AC706" s="293"/>
      <c r="AE706" s="293"/>
      <c r="AF706" s="293"/>
      <c r="AG706" s="293"/>
      <c r="AH706" s="293"/>
      <c r="AI706" s="293"/>
      <c r="AJ706" s="293"/>
      <c r="AK706" s="293"/>
      <c r="AL706" s="293"/>
      <c r="AM706" s="293"/>
      <c r="AN706" s="293"/>
      <c r="AO706" s="293"/>
      <c r="AP706" s="293"/>
      <c r="AQ706" s="293"/>
      <c r="AR706" s="293"/>
      <c r="AS706" s="293"/>
      <c r="AT706" s="293"/>
      <c r="AU706" s="293"/>
      <c r="AV706" s="293"/>
    </row>
    <row r="707">
      <c r="B707" s="293"/>
      <c r="C707" s="293"/>
      <c r="D707" s="293"/>
      <c r="E707" s="293"/>
      <c r="F707" s="293"/>
      <c r="G707" s="293"/>
      <c r="H707" s="293"/>
      <c r="J707" s="293"/>
      <c r="K707" s="293"/>
      <c r="L707" s="293"/>
      <c r="M707" s="293"/>
      <c r="O707" s="293"/>
      <c r="P707" s="293"/>
      <c r="Q707" s="293"/>
      <c r="R707" s="293"/>
      <c r="S707" s="293"/>
      <c r="T707" s="293"/>
      <c r="U707" s="293"/>
      <c r="V707" s="293"/>
      <c r="W707" s="293"/>
      <c r="X707" s="293"/>
      <c r="Y707" s="293"/>
      <c r="Z707" s="293"/>
      <c r="AA707" s="293"/>
      <c r="AB707" s="293"/>
      <c r="AC707" s="293"/>
      <c r="AE707" s="293"/>
      <c r="AF707" s="293"/>
      <c r="AG707" s="293"/>
      <c r="AH707" s="293"/>
      <c r="AI707" s="293"/>
      <c r="AJ707" s="293"/>
      <c r="AK707" s="293"/>
      <c r="AL707" s="293"/>
      <c r="AM707" s="293"/>
      <c r="AN707" s="293"/>
      <c r="AO707" s="293"/>
      <c r="AP707" s="293"/>
      <c r="AQ707" s="293"/>
      <c r="AR707" s="293"/>
      <c r="AS707" s="293"/>
      <c r="AT707" s="293"/>
      <c r="AU707" s="293"/>
      <c r="AV707" s="293"/>
    </row>
    <row r="708">
      <c r="B708" s="293"/>
      <c r="C708" s="293"/>
      <c r="D708" s="293"/>
      <c r="E708" s="293"/>
      <c r="F708" s="293"/>
      <c r="G708" s="293"/>
      <c r="H708" s="293"/>
      <c r="J708" s="293"/>
      <c r="K708" s="293"/>
      <c r="L708" s="293"/>
      <c r="M708" s="293"/>
      <c r="O708" s="293"/>
      <c r="P708" s="293"/>
      <c r="Q708" s="293"/>
      <c r="R708" s="293"/>
      <c r="S708" s="293"/>
      <c r="T708" s="293"/>
      <c r="U708" s="293"/>
      <c r="V708" s="293"/>
      <c r="W708" s="293"/>
      <c r="X708" s="293"/>
      <c r="Y708" s="293"/>
      <c r="Z708" s="293"/>
      <c r="AA708" s="293"/>
      <c r="AB708" s="293"/>
      <c r="AC708" s="293"/>
      <c r="AE708" s="293"/>
      <c r="AF708" s="293"/>
      <c r="AG708" s="293"/>
      <c r="AH708" s="293"/>
      <c r="AI708" s="293"/>
      <c r="AJ708" s="293"/>
      <c r="AK708" s="293"/>
      <c r="AL708" s="293"/>
      <c r="AM708" s="293"/>
      <c r="AN708" s="293"/>
      <c r="AO708" s="293"/>
      <c r="AP708" s="293"/>
      <c r="AQ708" s="293"/>
      <c r="AR708" s="293"/>
      <c r="AS708" s="293"/>
      <c r="AT708" s="293"/>
      <c r="AU708" s="293"/>
      <c r="AV708" s="293"/>
    </row>
    <row r="709">
      <c r="B709" s="293"/>
      <c r="C709" s="293"/>
      <c r="D709" s="293"/>
      <c r="E709" s="293"/>
      <c r="F709" s="293"/>
      <c r="G709" s="293"/>
      <c r="H709" s="293"/>
      <c r="J709" s="293"/>
      <c r="K709" s="293"/>
      <c r="L709" s="293"/>
      <c r="M709" s="293"/>
      <c r="O709" s="293"/>
      <c r="P709" s="293"/>
      <c r="Q709" s="293"/>
      <c r="R709" s="293"/>
      <c r="S709" s="293"/>
      <c r="T709" s="293"/>
      <c r="U709" s="293"/>
      <c r="V709" s="293"/>
      <c r="W709" s="293"/>
      <c r="X709" s="293"/>
      <c r="Y709" s="293"/>
      <c r="Z709" s="293"/>
      <c r="AA709" s="293"/>
      <c r="AB709" s="293"/>
      <c r="AC709" s="293"/>
      <c r="AE709" s="293"/>
      <c r="AF709" s="293"/>
      <c r="AG709" s="293"/>
      <c r="AH709" s="293"/>
      <c r="AI709" s="293"/>
      <c r="AJ709" s="293"/>
      <c r="AK709" s="293"/>
      <c r="AL709" s="293"/>
      <c r="AM709" s="293"/>
      <c r="AN709" s="293"/>
      <c r="AO709" s="293"/>
      <c r="AP709" s="293"/>
      <c r="AQ709" s="293"/>
      <c r="AR709" s="293"/>
      <c r="AS709" s="293"/>
      <c r="AT709" s="293"/>
      <c r="AU709" s="293"/>
      <c r="AV709" s="293"/>
    </row>
    <row r="710">
      <c r="B710" s="293"/>
      <c r="C710" s="293"/>
      <c r="D710" s="293"/>
      <c r="E710" s="293"/>
      <c r="F710" s="293"/>
      <c r="G710" s="293"/>
      <c r="H710" s="293"/>
      <c r="J710" s="293"/>
      <c r="K710" s="293"/>
      <c r="L710" s="293"/>
      <c r="M710" s="293"/>
      <c r="O710" s="293"/>
      <c r="P710" s="293"/>
      <c r="Q710" s="293"/>
      <c r="R710" s="293"/>
      <c r="S710" s="293"/>
      <c r="T710" s="293"/>
      <c r="U710" s="293"/>
      <c r="V710" s="293"/>
      <c r="W710" s="293"/>
      <c r="X710" s="293"/>
      <c r="Y710" s="293"/>
      <c r="Z710" s="293"/>
      <c r="AA710" s="293"/>
      <c r="AB710" s="293"/>
      <c r="AC710" s="293"/>
      <c r="AE710" s="293"/>
      <c r="AF710" s="293"/>
      <c r="AG710" s="293"/>
      <c r="AH710" s="293"/>
      <c r="AI710" s="293"/>
      <c r="AJ710" s="293"/>
      <c r="AK710" s="293"/>
      <c r="AL710" s="293"/>
      <c r="AM710" s="293"/>
      <c r="AN710" s="293"/>
      <c r="AO710" s="293"/>
      <c r="AP710" s="293"/>
      <c r="AQ710" s="293"/>
      <c r="AR710" s="293"/>
      <c r="AS710" s="293"/>
      <c r="AT710" s="293"/>
      <c r="AU710" s="293"/>
      <c r="AV710" s="293"/>
    </row>
    <row r="711">
      <c r="B711" s="293"/>
      <c r="C711" s="293"/>
      <c r="D711" s="293"/>
      <c r="E711" s="293"/>
      <c r="F711" s="293"/>
      <c r="G711" s="293"/>
      <c r="H711" s="293"/>
      <c r="J711" s="293"/>
      <c r="K711" s="293"/>
      <c r="L711" s="293"/>
      <c r="M711" s="293"/>
      <c r="O711" s="293"/>
      <c r="P711" s="293"/>
      <c r="Q711" s="293"/>
      <c r="R711" s="293"/>
      <c r="S711" s="293"/>
      <c r="T711" s="293"/>
      <c r="U711" s="293"/>
      <c r="V711" s="293"/>
      <c r="W711" s="293"/>
      <c r="X711" s="293"/>
      <c r="Y711" s="293"/>
      <c r="Z711" s="293"/>
      <c r="AA711" s="293"/>
      <c r="AB711" s="293"/>
      <c r="AC711" s="293"/>
      <c r="AE711" s="293"/>
      <c r="AF711" s="293"/>
      <c r="AG711" s="293"/>
      <c r="AH711" s="293"/>
      <c r="AI711" s="293"/>
      <c r="AJ711" s="293"/>
      <c r="AK711" s="293"/>
      <c r="AL711" s="293"/>
      <c r="AM711" s="293"/>
      <c r="AN711" s="293"/>
      <c r="AO711" s="293"/>
      <c r="AP711" s="293"/>
      <c r="AQ711" s="293"/>
      <c r="AR711" s="293"/>
      <c r="AS711" s="293"/>
      <c r="AT711" s="293"/>
      <c r="AU711" s="293"/>
      <c r="AV711" s="293"/>
    </row>
    <row r="712">
      <c r="B712" s="293"/>
      <c r="C712" s="293"/>
      <c r="D712" s="293"/>
      <c r="E712" s="293"/>
      <c r="F712" s="293"/>
      <c r="G712" s="293"/>
      <c r="H712" s="293"/>
      <c r="J712" s="293"/>
      <c r="K712" s="293"/>
      <c r="L712" s="293"/>
      <c r="M712" s="293"/>
      <c r="O712" s="293"/>
      <c r="P712" s="293"/>
      <c r="Q712" s="293"/>
      <c r="R712" s="293"/>
      <c r="S712" s="293"/>
      <c r="T712" s="293"/>
      <c r="U712" s="293"/>
      <c r="V712" s="293"/>
      <c r="W712" s="293"/>
      <c r="X712" s="293"/>
      <c r="Y712" s="293"/>
      <c r="Z712" s="293"/>
      <c r="AA712" s="293"/>
      <c r="AB712" s="293"/>
      <c r="AC712" s="293"/>
      <c r="AE712" s="293"/>
      <c r="AF712" s="293"/>
      <c r="AG712" s="293"/>
      <c r="AH712" s="293"/>
      <c r="AI712" s="293"/>
      <c r="AJ712" s="293"/>
      <c r="AK712" s="293"/>
      <c r="AL712" s="293"/>
      <c r="AM712" s="293"/>
      <c r="AN712" s="293"/>
      <c r="AO712" s="293"/>
      <c r="AP712" s="293"/>
      <c r="AQ712" s="293"/>
      <c r="AR712" s="293"/>
      <c r="AS712" s="293"/>
      <c r="AT712" s="293"/>
      <c r="AU712" s="293"/>
      <c r="AV712" s="293"/>
    </row>
    <row r="713">
      <c r="B713" s="293"/>
      <c r="C713" s="293"/>
      <c r="D713" s="293"/>
      <c r="E713" s="293"/>
      <c r="F713" s="293"/>
      <c r="G713" s="293"/>
      <c r="H713" s="293"/>
      <c r="J713" s="293"/>
      <c r="K713" s="293"/>
      <c r="L713" s="293"/>
      <c r="M713" s="293"/>
      <c r="O713" s="293"/>
      <c r="P713" s="293"/>
      <c r="Q713" s="293"/>
      <c r="R713" s="293"/>
      <c r="S713" s="293"/>
      <c r="T713" s="293"/>
      <c r="U713" s="293"/>
      <c r="V713" s="293"/>
      <c r="W713" s="293"/>
      <c r="X713" s="293"/>
      <c r="Y713" s="293"/>
      <c r="Z713" s="293"/>
      <c r="AA713" s="293"/>
      <c r="AB713" s="293"/>
      <c r="AC713" s="293"/>
      <c r="AE713" s="293"/>
      <c r="AF713" s="293"/>
      <c r="AG713" s="293"/>
      <c r="AH713" s="293"/>
      <c r="AI713" s="293"/>
      <c r="AJ713" s="293"/>
      <c r="AK713" s="293"/>
      <c r="AL713" s="293"/>
      <c r="AM713" s="293"/>
      <c r="AN713" s="293"/>
      <c r="AO713" s="293"/>
      <c r="AP713" s="293"/>
      <c r="AQ713" s="293"/>
      <c r="AR713" s="293"/>
      <c r="AS713" s="293"/>
      <c r="AT713" s="293"/>
      <c r="AU713" s="293"/>
      <c r="AV713" s="293"/>
    </row>
    <row r="714">
      <c r="B714" s="293"/>
      <c r="C714" s="293"/>
      <c r="D714" s="293"/>
      <c r="E714" s="293"/>
      <c r="F714" s="293"/>
      <c r="G714" s="293"/>
      <c r="H714" s="293"/>
      <c r="J714" s="293"/>
      <c r="K714" s="293"/>
      <c r="L714" s="293"/>
      <c r="M714" s="293"/>
      <c r="O714" s="293"/>
      <c r="P714" s="293"/>
      <c r="Q714" s="293"/>
      <c r="R714" s="293"/>
      <c r="S714" s="293"/>
      <c r="T714" s="293"/>
      <c r="U714" s="293"/>
      <c r="V714" s="293"/>
      <c r="W714" s="293"/>
      <c r="X714" s="293"/>
      <c r="Y714" s="293"/>
      <c r="Z714" s="293"/>
      <c r="AA714" s="293"/>
      <c r="AB714" s="293"/>
      <c r="AC714" s="293"/>
      <c r="AE714" s="293"/>
      <c r="AF714" s="293"/>
      <c r="AG714" s="293"/>
      <c r="AH714" s="293"/>
      <c r="AI714" s="293"/>
      <c r="AJ714" s="293"/>
      <c r="AK714" s="293"/>
      <c r="AL714" s="293"/>
      <c r="AM714" s="293"/>
      <c r="AN714" s="293"/>
      <c r="AO714" s="293"/>
      <c r="AP714" s="293"/>
      <c r="AQ714" s="293"/>
      <c r="AR714" s="293"/>
      <c r="AS714" s="293"/>
      <c r="AT714" s="293"/>
      <c r="AU714" s="293"/>
      <c r="AV714" s="293"/>
    </row>
    <row r="715">
      <c r="B715" s="293"/>
      <c r="C715" s="293"/>
      <c r="D715" s="293"/>
      <c r="E715" s="293"/>
      <c r="F715" s="293"/>
      <c r="G715" s="293"/>
      <c r="H715" s="293"/>
      <c r="J715" s="293"/>
      <c r="K715" s="293"/>
      <c r="L715" s="293"/>
      <c r="M715" s="293"/>
      <c r="O715" s="293"/>
      <c r="P715" s="293"/>
      <c r="Q715" s="293"/>
      <c r="R715" s="293"/>
      <c r="S715" s="293"/>
      <c r="T715" s="293"/>
      <c r="U715" s="293"/>
      <c r="V715" s="293"/>
      <c r="W715" s="293"/>
      <c r="X715" s="293"/>
      <c r="Y715" s="293"/>
      <c r="Z715" s="293"/>
      <c r="AA715" s="293"/>
      <c r="AB715" s="293"/>
      <c r="AC715" s="293"/>
      <c r="AE715" s="293"/>
      <c r="AF715" s="293"/>
      <c r="AG715" s="293"/>
      <c r="AH715" s="293"/>
      <c r="AI715" s="293"/>
      <c r="AJ715" s="293"/>
      <c r="AK715" s="293"/>
      <c r="AL715" s="293"/>
      <c r="AM715" s="293"/>
      <c r="AN715" s="293"/>
      <c r="AO715" s="293"/>
      <c r="AP715" s="293"/>
      <c r="AQ715" s="293"/>
      <c r="AR715" s="293"/>
      <c r="AS715" s="293"/>
      <c r="AT715" s="293"/>
      <c r="AU715" s="293"/>
      <c r="AV715" s="293"/>
    </row>
    <row r="716">
      <c r="B716" s="293"/>
      <c r="C716" s="293"/>
      <c r="D716" s="293"/>
      <c r="E716" s="293"/>
      <c r="F716" s="293"/>
      <c r="G716" s="293"/>
      <c r="H716" s="293"/>
      <c r="J716" s="293"/>
      <c r="K716" s="293"/>
      <c r="L716" s="293"/>
      <c r="M716" s="293"/>
      <c r="O716" s="293"/>
      <c r="P716" s="293"/>
      <c r="Q716" s="293"/>
      <c r="R716" s="293"/>
      <c r="S716" s="293"/>
      <c r="T716" s="293"/>
      <c r="U716" s="293"/>
      <c r="V716" s="293"/>
      <c r="W716" s="293"/>
      <c r="X716" s="293"/>
      <c r="Y716" s="293"/>
      <c r="Z716" s="293"/>
      <c r="AA716" s="293"/>
      <c r="AB716" s="293"/>
      <c r="AC716" s="293"/>
      <c r="AE716" s="293"/>
      <c r="AF716" s="293"/>
      <c r="AG716" s="293"/>
      <c r="AH716" s="293"/>
      <c r="AI716" s="293"/>
      <c r="AJ716" s="293"/>
      <c r="AK716" s="293"/>
      <c r="AL716" s="293"/>
      <c r="AM716" s="293"/>
      <c r="AN716" s="293"/>
      <c r="AO716" s="293"/>
      <c r="AP716" s="293"/>
      <c r="AQ716" s="293"/>
      <c r="AR716" s="293"/>
      <c r="AS716" s="293"/>
      <c r="AT716" s="293"/>
      <c r="AU716" s="293"/>
      <c r="AV716" s="293"/>
    </row>
    <row r="717">
      <c r="B717" s="293"/>
      <c r="C717" s="293"/>
      <c r="D717" s="293"/>
      <c r="E717" s="293"/>
      <c r="F717" s="293"/>
      <c r="G717" s="293"/>
      <c r="H717" s="293"/>
      <c r="J717" s="293"/>
      <c r="K717" s="293"/>
      <c r="L717" s="293"/>
      <c r="M717" s="293"/>
      <c r="O717" s="293"/>
      <c r="P717" s="293"/>
      <c r="Q717" s="293"/>
      <c r="R717" s="293"/>
      <c r="S717" s="293"/>
      <c r="T717" s="293"/>
      <c r="U717" s="293"/>
      <c r="V717" s="293"/>
      <c r="W717" s="293"/>
      <c r="X717" s="293"/>
      <c r="Y717" s="293"/>
      <c r="Z717" s="293"/>
      <c r="AA717" s="293"/>
      <c r="AB717" s="293"/>
      <c r="AC717" s="293"/>
      <c r="AE717" s="293"/>
      <c r="AF717" s="293"/>
      <c r="AG717" s="293"/>
      <c r="AH717" s="293"/>
      <c r="AI717" s="293"/>
      <c r="AJ717" s="293"/>
      <c r="AK717" s="293"/>
      <c r="AL717" s="293"/>
      <c r="AM717" s="293"/>
      <c r="AN717" s="293"/>
      <c r="AO717" s="293"/>
      <c r="AP717" s="293"/>
      <c r="AQ717" s="293"/>
      <c r="AR717" s="293"/>
      <c r="AS717" s="293"/>
      <c r="AT717" s="293"/>
      <c r="AU717" s="293"/>
      <c r="AV717" s="293"/>
    </row>
    <row r="718">
      <c r="B718" s="293"/>
      <c r="C718" s="293"/>
      <c r="D718" s="293"/>
      <c r="E718" s="293"/>
      <c r="F718" s="293"/>
      <c r="G718" s="293"/>
      <c r="H718" s="293"/>
      <c r="J718" s="293"/>
      <c r="K718" s="293"/>
      <c r="L718" s="293"/>
      <c r="M718" s="293"/>
      <c r="O718" s="293"/>
      <c r="P718" s="293"/>
      <c r="Q718" s="293"/>
      <c r="R718" s="293"/>
      <c r="S718" s="293"/>
      <c r="T718" s="293"/>
      <c r="U718" s="293"/>
      <c r="V718" s="293"/>
      <c r="W718" s="293"/>
      <c r="X718" s="293"/>
      <c r="Y718" s="293"/>
      <c r="Z718" s="293"/>
      <c r="AA718" s="293"/>
      <c r="AB718" s="293"/>
      <c r="AC718" s="293"/>
      <c r="AE718" s="293"/>
      <c r="AF718" s="293"/>
      <c r="AG718" s="293"/>
      <c r="AH718" s="293"/>
      <c r="AI718" s="293"/>
      <c r="AJ718" s="293"/>
      <c r="AK718" s="293"/>
      <c r="AL718" s="293"/>
      <c r="AM718" s="293"/>
      <c r="AN718" s="293"/>
      <c r="AO718" s="293"/>
      <c r="AP718" s="293"/>
      <c r="AQ718" s="293"/>
      <c r="AR718" s="293"/>
      <c r="AS718" s="293"/>
      <c r="AT718" s="293"/>
      <c r="AU718" s="293"/>
      <c r="AV718" s="293"/>
    </row>
    <row r="719">
      <c r="B719" s="293"/>
      <c r="C719" s="293"/>
      <c r="D719" s="293"/>
      <c r="E719" s="293"/>
      <c r="F719" s="293"/>
      <c r="G719" s="293"/>
      <c r="H719" s="293"/>
      <c r="J719" s="293"/>
      <c r="K719" s="293"/>
      <c r="L719" s="293"/>
      <c r="M719" s="293"/>
      <c r="O719" s="293"/>
      <c r="P719" s="293"/>
      <c r="Q719" s="293"/>
      <c r="R719" s="293"/>
      <c r="S719" s="293"/>
      <c r="T719" s="293"/>
      <c r="U719" s="293"/>
      <c r="V719" s="293"/>
      <c r="W719" s="293"/>
      <c r="X719" s="293"/>
      <c r="Y719" s="293"/>
      <c r="Z719" s="293"/>
      <c r="AA719" s="293"/>
      <c r="AB719" s="293"/>
      <c r="AC719" s="293"/>
      <c r="AE719" s="293"/>
      <c r="AF719" s="293"/>
      <c r="AG719" s="293"/>
      <c r="AH719" s="293"/>
      <c r="AI719" s="293"/>
      <c r="AJ719" s="293"/>
      <c r="AK719" s="293"/>
      <c r="AL719" s="293"/>
      <c r="AM719" s="293"/>
      <c r="AN719" s="293"/>
      <c r="AO719" s="293"/>
      <c r="AP719" s="293"/>
      <c r="AQ719" s="293"/>
      <c r="AR719" s="293"/>
      <c r="AS719" s="293"/>
      <c r="AT719" s="293"/>
      <c r="AU719" s="293"/>
      <c r="AV719" s="293"/>
    </row>
    <row r="720">
      <c r="B720" s="293"/>
      <c r="C720" s="293"/>
      <c r="D720" s="293"/>
      <c r="E720" s="293"/>
      <c r="F720" s="293"/>
      <c r="G720" s="293"/>
      <c r="H720" s="293"/>
      <c r="J720" s="293"/>
      <c r="K720" s="293"/>
      <c r="L720" s="293"/>
      <c r="M720" s="293"/>
      <c r="O720" s="293"/>
      <c r="P720" s="293"/>
      <c r="Q720" s="293"/>
      <c r="R720" s="293"/>
      <c r="S720" s="293"/>
      <c r="T720" s="293"/>
      <c r="U720" s="293"/>
      <c r="V720" s="293"/>
      <c r="W720" s="293"/>
      <c r="X720" s="293"/>
      <c r="Y720" s="293"/>
      <c r="Z720" s="293"/>
      <c r="AA720" s="293"/>
      <c r="AB720" s="293"/>
      <c r="AC720" s="293"/>
      <c r="AE720" s="293"/>
      <c r="AF720" s="293"/>
      <c r="AG720" s="293"/>
      <c r="AH720" s="293"/>
      <c r="AI720" s="293"/>
      <c r="AJ720" s="293"/>
      <c r="AK720" s="293"/>
      <c r="AL720" s="293"/>
      <c r="AM720" s="293"/>
      <c r="AN720" s="293"/>
      <c r="AO720" s="293"/>
      <c r="AP720" s="293"/>
      <c r="AQ720" s="293"/>
      <c r="AR720" s="293"/>
      <c r="AS720" s="293"/>
      <c r="AT720" s="293"/>
      <c r="AU720" s="293"/>
      <c r="AV720" s="293"/>
    </row>
    <row r="721">
      <c r="B721" s="293"/>
      <c r="C721" s="293"/>
      <c r="D721" s="293"/>
      <c r="E721" s="293"/>
      <c r="F721" s="293"/>
      <c r="G721" s="293"/>
      <c r="H721" s="293"/>
      <c r="J721" s="293"/>
      <c r="K721" s="293"/>
      <c r="L721" s="293"/>
      <c r="M721" s="293"/>
      <c r="O721" s="293"/>
      <c r="P721" s="293"/>
      <c r="Q721" s="293"/>
      <c r="R721" s="293"/>
      <c r="S721" s="293"/>
      <c r="T721" s="293"/>
      <c r="U721" s="293"/>
      <c r="V721" s="293"/>
      <c r="W721" s="293"/>
      <c r="X721" s="293"/>
      <c r="Y721" s="293"/>
      <c r="Z721" s="293"/>
      <c r="AA721" s="293"/>
      <c r="AB721" s="293"/>
      <c r="AC721" s="293"/>
      <c r="AE721" s="293"/>
      <c r="AF721" s="293"/>
      <c r="AG721" s="293"/>
      <c r="AH721" s="293"/>
      <c r="AI721" s="293"/>
      <c r="AJ721" s="293"/>
      <c r="AK721" s="293"/>
      <c r="AL721" s="293"/>
      <c r="AM721" s="293"/>
      <c r="AN721" s="293"/>
      <c r="AO721" s="293"/>
      <c r="AP721" s="293"/>
      <c r="AQ721" s="293"/>
      <c r="AR721" s="293"/>
      <c r="AS721" s="293"/>
      <c r="AT721" s="293"/>
      <c r="AU721" s="293"/>
      <c r="AV721" s="293"/>
    </row>
    <row r="722">
      <c r="B722" s="293"/>
      <c r="C722" s="293"/>
      <c r="D722" s="293"/>
      <c r="E722" s="293"/>
      <c r="F722" s="293"/>
      <c r="G722" s="293"/>
      <c r="H722" s="293"/>
      <c r="J722" s="293"/>
      <c r="K722" s="293"/>
      <c r="L722" s="293"/>
      <c r="M722" s="293"/>
      <c r="O722" s="293"/>
      <c r="P722" s="293"/>
      <c r="Q722" s="293"/>
      <c r="R722" s="293"/>
      <c r="S722" s="293"/>
      <c r="T722" s="293"/>
      <c r="U722" s="293"/>
      <c r="V722" s="293"/>
      <c r="W722" s="293"/>
      <c r="X722" s="293"/>
      <c r="Y722" s="293"/>
      <c r="Z722" s="293"/>
      <c r="AA722" s="293"/>
      <c r="AB722" s="293"/>
      <c r="AC722" s="293"/>
      <c r="AE722" s="293"/>
      <c r="AF722" s="293"/>
      <c r="AG722" s="293"/>
      <c r="AH722" s="293"/>
      <c r="AI722" s="293"/>
      <c r="AJ722" s="293"/>
      <c r="AK722" s="293"/>
      <c r="AL722" s="293"/>
      <c r="AM722" s="293"/>
      <c r="AN722" s="293"/>
      <c r="AO722" s="293"/>
      <c r="AP722" s="293"/>
      <c r="AQ722" s="293"/>
      <c r="AR722" s="293"/>
      <c r="AS722" s="293"/>
      <c r="AT722" s="293"/>
      <c r="AU722" s="293"/>
      <c r="AV722" s="293"/>
    </row>
    <row r="723">
      <c r="B723" s="293"/>
      <c r="C723" s="293"/>
      <c r="D723" s="293"/>
      <c r="E723" s="293"/>
      <c r="F723" s="293"/>
      <c r="G723" s="293"/>
      <c r="H723" s="293"/>
      <c r="J723" s="293"/>
      <c r="K723" s="293"/>
      <c r="L723" s="293"/>
      <c r="M723" s="293"/>
      <c r="O723" s="293"/>
      <c r="P723" s="293"/>
      <c r="Q723" s="293"/>
      <c r="R723" s="293"/>
      <c r="S723" s="293"/>
      <c r="T723" s="293"/>
      <c r="U723" s="293"/>
      <c r="V723" s="293"/>
      <c r="W723" s="293"/>
      <c r="X723" s="293"/>
      <c r="Y723" s="293"/>
      <c r="Z723" s="293"/>
      <c r="AA723" s="293"/>
      <c r="AB723" s="293"/>
      <c r="AC723" s="293"/>
      <c r="AE723" s="293"/>
      <c r="AF723" s="293"/>
      <c r="AG723" s="293"/>
      <c r="AH723" s="293"/>
      <c r="AI723" s="293"/>
      <c r="AJ723" s="293"/>
      <c r="AK723" s="293"/>
      <c r="AL723" s="293"/>
      <c r="AM723" s="293"/>
      <c r="AN723" s="293"/>
      <c r="AO723" s="293"/>
      <c r="AP723" s="293"/>
      <c r="AQ723" s="293"/>
      <c r="AR723" s="293"/>
      <c r="AS723" s="293"/>
      <c r="AT723" s="293"/>
      <c r="AU723" s="293"/>
      <c r="AV723" s="293"/>
    </row>
    <row r="724">
      <c r="B724" s="293"/>
      <c r="C724" s="293"/>
      <c r="D724" s="293"/>
      <c r="E724" s="293"/>
      <c r="F724" s="293"/>
      <c r="G724" s="293"/>
      <c r="H724" s="293"/>
      <c r="J724" s="293"/>
      <c r="K724" s="293"/>
      <c r="L724" s="293"/>
      <c r="M724" s="293"/>
      <c r="O724" s="293"/>
      <c r="P724" s="293"/>
      <c r="Q724" s="293"/>
      <c r="R724" s="293"/>
      <c r="S724" s="293"/>
      <c r="T724" s="293"/>
      <c r="U724" s="293"/>
      <c r="V724" s="293"/>
      <c r="W724" s="293"/>
      <c r="X724" s="293"/>
      <c r="Y724" s="293"/>
      <c r="Z724" s="293"/>
      <c r="AA724" s="293"/>
      <c r="AB724" s="293"/>
      <c r="AC724" s="293"/>
      <c r="AE724" s="293"/>
      <c r="AF724" s="293"/>
      <c r="AG724" s="293"/>
      <c r="AH724" s="293"/>
      <c r="AI724" s="293"/>
      <c r="AJ724" s="293"/>
      <c r="AK724" s="293"/>
      <c r="AL724" s="293"/>
      <c r="AM724" s="293"/>
      <c r="AN724" s="293"/>
      <c r="AO724" s="293"/>
      <c r="AP724" s="293"/>
      <c r="AQ724" s="293"/>
      <c r="AR724" s="293"/>
      <c r="AS724" s="293"/>
      <c r="AT724" s="293"/>
      <c r="AU724" s="293"/>
      <c r="AV724" s="293"/>
    </row>
    <row r="725">
      <c r="B725" s="293"/>
      <c r="C725" s="293"/>
      <c r="D725" s="293"/>
      <c r="E725" s="293"/>
      <c r="F725" s="293"/>
      <c r="G725" s="293"/>
      <c r="H725" s="293"/>
      <c r="J725" s="293"/>
      <c r="K725" s="293"/>
      <c r="L725" s="293"/>
      <c r="M725" s="293"/>
      <c r="O725" s="293"/>
      <c r="P725" s="293"/>
      <c r="Q725" s="293"/>
      <c r="R725" s="293"/>
      <c r="S725" s="293"/>
      <c r="T725" s="293"/>
      <c r="U725" s="293"/>
      <c r="V725" s="293"/>
      <c r="W725" s="293"/>
      <c r="X725" s="293"/>
      <c r="Y725" s="293"/>
      <c r="Z725" s="293"/>
      <c r="AA725" s="293"/>
      <c r="AB725" s="293"/>
      <c r="AC725" s="293"/>
      <c r="AE725" s="293"/>
      <c r="AF725" s="293"/>
      <c r="AG725" s="293"/>
      <c r="AH725" s="293"/>
      <c r="AI725" s="293"/>
      <c r="AJ725" s="293"/>
      <c r="AK725" s="293"/>
      <c r="AL725" s="293"/>
      <c r="AM725" s="293"/>
      <c r="AN725" s="293"/>
      <c r="AO725" s="293"/>
      <c r="AP725" s="293"/>
      <c r="AQ725" s="293"/>
      <c r="AR725" s="293"/>
      <c r="AS725" s="293"/>
      <c r="AT725" s="293"/>
      <c r="AU725" s="293"/>
      <c r="AV725" s="293"/>
    </row>
    <row r="726">
      <c r="B726" s="293"/>
      <c r="C726" s="293"/>
      <c r="D726" s="293"/>
      <c r="E726" s="293"/>
      <c r="F726" s="293"/>
      <c r="G726" s="293"/>
      <c r="H726" s="293"/>
      <c r="J726" s="293"/>
      <c r="K726" s="293"/>
      <c r="L726" s="293"/>
      <c r="M726" s="293"/>
      <c r="O726" s="293"/>
      <c r="P726" s="293"/>
      <c r="Q726" s="293"/>
      <c r="R726" s="293"/>
      <c r="S726" s="293"/>
      <c r="T726" s="293"/>
      <c r="U726" s="293"/>
      <c r="V726" s="293"/>
      <c r="W726" s="293"/>
      <c r="X726" s="293"/>
      <c r="Y726" s="293"/>
      <c r="Z726" s="293"/>
      <c r="AA726" s="293"/>
      <c r="AB726" s="293"/>
      <c r="AC726" s="293"/>
      <c r="AE726" s="293"/>
      <c r="AF726" s="293"/>
      <c r="AG726" s="293"/>
      <c r="AH726" s="293"/>
      <c r="AI726" s="293"/>
      <c r="AJ726" s="293"/>
      <c r="AK726" s="293"/>
      <c r="AL726" s="293"/>
      <c r="AM726" s="293"/>
      <c r="AN726" s="293"/>
      <c r="AO726" s="293"/>
      <c r="AP726" s="293"/>
      <c r="AQ726" s="293"/>
      <c r="AR726" s="293"/>
      <c r="AS726" s="293"/>
      <c r="AT726" s="293"/>
      <c r="AU726" s="293"/>
      <c r="AV726" s="293"/>
    </row>
    <row r="727">
      <c r="B727" s="293"/>
      <c r="C727" s="293"/>
      <c r="D727" s="293"/>
      <c r="E727" s="293"/>
      <c r="F727" s="293"/>
      <c r="G727" s="293"/>
      <c r="H727" s="293"/>
      <c r="J727" s="293"/>
      <c r="K727" s="293"/>
      <c r="L727" s="293"/>
      <c r="M727" s="293"/>
      <c r="O727" s="293"/>
      <c r="P727" s="293"/>
      <c r="Q727" s="293"/>
      <c r="R727" s="293"/>
      <c r="S727" s="293"/>
      <c r="T727" s="293"/>
      <c r="U727" s="293"/>
      <c r="V727" s="293"/>
      <c r="W727" s="293"/>
      <c r="X727" s="293"/>
      <c r="Y727" s="293"/>
      <c r="Z727" s="293"/>
      <c r="AA727" s="293"/>
      <c r="AB727" s="293"/>
      <c r="AC727" s="293"/>
      <c r="AE727" s="293"/>
      <c r="AF727" s="293"/>
      <c r="AG727" s="293"/>
      <c r="AH727" s="293"/>
      <c r="AI727" s="293"/>
      <c r="AJ727" s="293"/>
      <c r="AK727" s="293"/>
      <c r="AL727" s="293"/>
      <c r="AM727" s="293"/>
      <c r="AN727" s="293"/>
      <c r="AO727" s="293"/>
      <c r="AP727" s="293"/>
      <c r="AQ727" s="293"/>
      <c r="AR727" s="293"/>
      <c r="AS727" s="293"/>
      <c r="AT727" s="293"/>
      <c r="AU727" s="293"/>
      <c r="AV727" s="293"/>
    </row>
    <row r="728">
      <c r="B728" s="293"/>
      <c r="C728" s="293"/>
      <c r="D728" s="293"/>
      <c r="E728" s="293"/>
      <c r="F728" s="293"/>
      <c r="G728" s="293"/>
      <c r="H728" s="293"/>
      <c r="J728" s="293"/>
      <c r="K728" s="293"/>
      <c r="L728" s="293"/>
      <c r="M728" s="293"/>
      <c r="O728" s="293"/>
      <c r="P728" s="293"/>
      <c r="Q728" s="293"/>
      <c r="R728" s="293"/>
      <c r="S728" s="293"/>
      <c r="T728" s="293"/>
      <c r="U728" s="293"/>
      <c r="V728" s="293"/>
      <c r="W728" s="293"/>
      <c r="X728" s="293"/>
      <c r="Y728" s="293"/>
      <c r="Z728" s="293"/>
      <c r="AA728" s="293"/>
      <c r="AB728" s="293"/>
      <c r="AC728" s="293"/>
      <c r="AE728" s="293"/>
      <c r="AF728" s="293"/>
      <c r="AG728" s="293"/>
      <c r="AH728" s="293"/>
      <c r="AI728" s="293"/>
      <c r="AJ728" s="293"/>
      <c r="AK728" s="293"/>
      <c r="AL728" s="293"/>
      <c r="AM728" s="293"/>
      <c r="AN728" s="293"/>
      <c r="AO728" s="293"/>
      <c r="AP728" s="293"/>
      <c r="AQ728" s="293"/>
      <c r="AR728" s="293"/>
      <c r="AS728" s="293"/>
      <c r="AT728" s="293"/>
      <c r="AU728" s="293"/>
      <c r="AV728" s="293"/>
    </row>
    <row r="729">
      <c r="B729" s="293"/>
      <c r="C729" s="293"/>
      <c r="D729" s="293"/>
      <c r="E729" s="293"/>
      <c r="F729" s="293"/>
      <c r="G729" s="293"/>
      <c r="H729" s="293"/>
      <c r="J729" s="293"/>
      <c r="K729" s="293"/>
      <c r="L729" s="293"/>
      <c r="M729" s="293"/>
      <c r="O729" s="293"/>
      <c r="P729" s="293"/>
      <c r="Q729" s="293"/>
      <c r="R729" s="293"/>
      <c r="S729" s="293"/>
      <c r="T729" s="293"/>
      <c r="U729" s="293"/>
      <c r="V729" s="293"/>
      <c r="W729" s="293"/>
      <c r="X729" s="293"/>
      <c r="Y729" s="293"/>
      <c r="Z729" s="293"/>
      <c r="AA729" s="293"/>
      <c r="AB729" s="293"/>
      <c r="AC729" s="293"/>
      <c r="AE729" s="293"/>
      <c r="AF729" s="293"/>
      <c r="AG729" s="293"/>
      <c r="AH729" s="293"/>
      <c r="AI729" s="293"/>
      <c r="AJ729" s="293"/>
      <c r="AK729" s="293"/>
      <c r="AL729" s="293"/>
      <c r="AM729" s="293"/>
      <c r="AN729" s="293"/>
      <c r="AO729" s="293"/>
      <c r="AP729" s="293"/>
      <c r="AQ729" s="293"/>
      <c r="AR729" s="293"/>
      <c r="AS729" s="293"/>
      <c r="AT729" s="293"/>
      <c r="AU729" s="293"/>
      <c r="AV729" s="293"/>
    </row>
    <row r="730">
      <c r="B730" s="293"/>
      <c r="C730" s="293"/>
      <c r="D730" s="293"/>
      <c r="E730" s="293"/>
      <c r="F730" s="293"/>
      <c r="G730" s="293"/>
      <c r="H730" s="293"/>
      <c r="J730" s="293"/>
      <c r="K730" s="293"/>
      <c r="L730" s="293"/>
      <c r="M730" s="293"/>
      <c r="O730" s="293"/>
      <c r="P730" s="293"/>
      <c r="Q730" s="293"/>
      <c r="R730" s="293"/>
      <c r="S730" s="293"/>
      <c r="T730" s="293"/>
      <c r="U730" s="293"/>
      <c r="V730" s="293"/>
      <c r="W730" s="293"/>
      <c r="X730" s="293"/>
      <c r="Y730" s="293"/>
      <c r="Z730" s="293"/>
      <c r="AA730" s="293"/>
      <c r="AB730" s="293"/>
      <c r="AC730" s="293"/>
      <c r="AE730" s="293"/>
      <c r="AF730" s="293"/>
      <c r="AG730" s="293"/>
      <c r="AH730" s="293"/>
      <c r="AI730" s="293"/>
      <c r="AJ730" s="293"/>
      <c r="AK730" s="293"/>
      <c r="AL730" s="293"/>
      <c r="AM730" s="293"/>
      <c r="AN730" s="293"/>
      <c r="AO730" s="293"/>
      <c r="AP730" s="293"/>
      <c r="AQ730" s="293"/>
      <c r="AR730" s="293"/>
      <c r="AS730" s="293"/>
      <c r="AT730" s="293"/>
      <c r="AU730" s="293"/>
      <c r="AV730" s="293"/>
    </row>
    <row r="731">
      <c r="B731" s="293"/>
      <c r="C731" s="293"/>
      <c r="D731" s="293"/>
      <c r="E731" s="293"/>
      <c r="F731" s="293"/>
      <c r="G731" s="293"/>
      <c r="H731" s="293"/>
      <c r="J731" s="293"/>
      <c r="K731" s="293"/>
      <c r="L731" s="293"/>
      <c r="M731" s="293"/>
      <c r="O731" s="293"/>
      <c r="P731" s="293"/>
      <c r="Q731" s="293"/>
      <c r="R731" s="293"/>
      <c r="S731" s="293"/>
      <c r="T731" s="293"/>
      <c r="U731" s="293"/>
      <c r="V731" s="293"/>
      <c r="W731" s="293"/>
      <c r="X731" s="293"/>
      <c r="Y731" s="293"/>
      <c r="Z731" s="293"/>
      <c r="AA731" s="293"/>
      <c r="AB731" s="293"/>
      <c r="AC731" s="293"/>
      <c r="AE731" s="293"/>
      <c r="AF731" s="293"/>
      <c r="AG731" s="293"/>
      <c r="AH731" s="293"/>
      <c r="AI731" s="293"/>
      <c r="AJ731" s="293"/>
      <c r="AK731" s="293"/>
      <c r="AL731" s="293"/>
      <c r="AM731" s="293"/>
      <c r="AN731" s="293"/>
      <c r="AO731" s="293"/>
      <c r="AP731" s="293"/>
      <c r="AQ731" s="293"/>
      <c r="AR731" s="293"/>
      <c r="AS731" s="293"/>
      <c r="AT731" s="293"/>
      <c r="AU731" s="293"/>
      <c r="AV731" s="293"/>
    </row>
    <row r="732">
      <c r="B732" s="293"/>
      <c r="C732" s="293"/>
      <c r="D732" s="293"/>
      <c r="E732" s="293"/>
      <c r="F732" s="293"/>
      <c r="G732" s="293"/>
      <c r="H732" s="293"/>
      <c r="J732" s="293"/>
      <c r="K732" s="293"/>
      <c r="L732" s="293"/>
      <c r="M732" s="293"/>
      <c r="O732" s="293"/>
      <c r="P732" s="293"/>
      <c r="Q732" s="293"/>
      <c r="R732" s="293"/>
      <c r="S732" s="293"/>
      <c r="T732" s="293"/>
      <c r="U732" s="293"/>
      <c r="V732" s="293"/>
      <c r="W732" s="293"/>
      <c r="X732" s="293"/>
      <c r="Y732" s="293"/>
      <c r="Z732" s="293"/>
      <c r="AA732" s="293"/>
      <c r="AB732" s="293"/>
      <c r="AC732" s="293"/>
      <c r="AE732" s="293"/>
      <c r="AF732" s="293"/>
      <c r="AG732" s="293"/>
      <c r="AH732" s="293"/>
      <c r="AI732" s="293"/>
      <c r="AJ732" s="293"/>
      <c r="AK732" s="293"/>
      <c r="AL732" s="293"/>
      <c r="AM732" s="293"/>
      <c r="AN732" s="293"/>
      <c r="AO732" s="293"/>
      <c r="AP732" s="293"/>
      <c r="AQ732" s="293"/>
      <c r="AR732" s="293"/>
      <c r="AS732" s="293"/>
      <c r="AT732" s="293"/>
      <c r="AU732" s="293"/>
      <c r="AV732" s="293"/>
    </row>
    <row r="733">
      <c r="B733" s="293"/>
      <c r="C733" s="293"/>
      <c r="D733" s="293"/>
      <c r="E733" s="293"/>
      <c r="F733" s="293"/>
      <c r="G733" s="293"/>
      <c r="H733" s="293"/>
      <c r="J733" s="293"/>
      <c r="K733" s="293"/>
      <c r="L733" s="293"/>
      <c r="M733" s="293"/>
      <c r="O733" s="293"/>
      <c r="P733" s="293"/>
      <c r="Q733" s="293"/>
      <c r="R733" s="293"/>
      <c r="S733" s="293"/>
      <c r="T733" s="293"/>
      <c r="U733" s="293"/>
      <c r="V733" s="293"/>
      <c r="W733" s="293"/>
      <c r="X733" s="293"/>
      <c r="Y733" s="293"/>
      <c r="Z733" s="293"/>
      <c r="AA733" s="293"/>
      <c r="AB733" s="293"/>
      <c r="AC733" s="293"/>
      <c r="AE733" s="293"/>
      <c r="AF733" s="293"/>
      <c r="AG733" s="293"/>
      <c r="AH733" s="293"/>
      <c r="AI733" s="293"/>
      <c r="AJ733" s="293"/>
      <c r="AK733" s="293"/>
      <c r="AL733" s="293"/>
      <c r="AM733" s="293"/>
      <c r="AN733" s="293"/>
      <c r="AO733" s="293"/>
      <c r="AP733" s="293"/>
      <c r="AQ733" s="293"/>
      <c r="AR733" s="293"/>
      <c r="AS733" s="293"/>
      <c r="AT733" s="293"/>
      <c r="AU733" s="293"/>
      <c r="AV733" s="293"/>
    </row>
    <row r="734">
      <c r="B734" s="293"/>
      <c r="C734" s="293"/>
      <c r="D734" s="293"/>
      <c r="E734" s="293"/>
      <c r="F734" s="293"/>
      <c r="G734" s="293"/>
      <c r="H734" s="293"/>
      <c r="J734" s="293"/>
      <c r="K734" s="293"/>
      <c r="L734" s="293"/>
      <c r="M734" s="293"/>
      <c r="O734" s="293"/>
      <c r="P734" s="293"/>
      <c r="Q734" s="293"/>
      <c r="R734" s="293"/>
      <c r="S734" s="293"/>
      <c r="T734" s="293"/>
      <c r="U734" s="293"/>
      <c r="V734" s="293"/>
      <c r="W734" s="293"/>
      <c r="X734" s="293"/>
      <c r="Y734" s="293"/>
      <c r="Z734" s="293"/>
      <c r="AA734" s="293"/>
      <c r="AB734" s="293"/>
      <c r="AC734" s="293"/>
      <c r="AE734" s="293"/>
      <c r="AF734" s="293"/>
      <c r="AG734" s="293"/>
      <c r="AH734" s="293"/>
      <c r="AI734" s="293"/>
      <c r="AJ734" s="293"/>
      <c r="AK734" s="293"/>
      <c r="AL734" s="293"/>
      <c r="AM734" s="293"/>
      <c r="AN734" s="293"/>
      <c r="AO734" s="293"/>
      <c r="AP734" s="293"/>
      <c r="AQ734" s="293"/>
      <c r="AR734" s="293"/>
      <c r="AS734" s="293"/>
      <c r="AT734" s="293"/>
      <c r="AU734" s="293"/>
      <c r="AV734" s="293"/>
    </row>
    <row r="735">
      <c r="B735" s="293"/>
      <c r="C735" s="293"/>
      <c r="D735" s="293"/>
      <c r="E735" s="293"/>
      <c r="F735" s="293"/>
      <c r="G735" s="293"/>
      <c r="H735" s="293"/>
      <c r="J735" s="293"/>
      <c r="K735" s="293"/>
      <c r="L735" s="293"/>
      <c r="M735" s="293"/>
      <c r="O735" s="293"/>
      <c r="P735" s="293"/>
      <c r="Q735" s="293"/>
      <c r="R735" s="293"/>
      <c r="S735" s="293"/>
      <c r="T735" s="293"/>
      <c r="U735" s="293"/>
      <c r="V735" s="293"/>
      <c r="W735" s="293"/>
      <c r="X735" s="293"/>
      <c r="Y735" s="293"/>
      <c r="Z735" s="293"/>
      <c r="AA735" s="293"/>
      <c r="AB735" s="293"/>
      <c r="AC735" s="293"/>
      <c r="AE735" s="293"/>
      <c r="AF735" s="293"/>
      <c r="AG735" s="293"/>
      <c r="AH735" s="293"/>
      <c r="AI735" s="293"/>
      <c r="AJ735" s="293"/>
      <c r="AK735" s="293"/>
      <c r="AL735" s="293"/>
      <c r="AM735" s="293"/>
      <c r="AN735" s="293"/>
      <c r="AO735" s="293"/>
      <c r="AP735" s="293"/>
      <c r="AQ735" s="293"/>
      <c r="AR735" s="293"/>
      <c r="AS735" s="293"/>
      <c r="AT735" s="293"/>
      <c r="AU735" s="293"/>
      <c r="AV735" s="293"/>
    </row>
    <row r="736">
      <c r="B736" s="293"/>
      <c r="C736" s="293"/>
      <c r="D736" s="293"/>
      <c r="E736" s="293"/>
      <c r="F736" s="293"/>
      <c r="G736" s="293"/>
      <c r="H736" s="293"/>
      <c r="J736" s="293"/>
      <c r="K736" s="293"/>
      <c r="L736" s="293"/>
      <c r="M736" s="293"/>
      <c r="O736" s="293"/>
      <c r="P736" s="293"/>
      <c r="Q736" s="293"/>
      <c r="R736" s="293"/>
      <c r="S736" s="293"/>
      <c r="T736" s="293"/>
      <c r="U736" s="293"/>
      <c r="V736" s="293"/>
      <c r="W736" s="293"/>
      <c r="X736" s="293"/>
      <c r="Y736" s="293"/>
      <c r="Z736" s="293"/>
      <c r="AA736" s="293"/>
      <c r="AB736" s="293"/>
      <c r="AC736" s="293"/>
      <c r="AE736" s="293"/>
      <c r="AF736" s="293"/>
      <c r="AG736" s="293"/>
      <c r="AH736" s="293"/>
      <c r="AI736" s="293"/>
      <c r="AJ736" s="293"/>
      <c r="AK736" s="293"/>
      <c r="AL736" s="293"/>
      <c r="AM736" s="293"/>
      <c r="AN736" s="293"/>
      <c r="AO736" s="293"/>
      <c r="AP736" s="293"/>
      <c r="AQ736" s="293"/>
      <c r="AR736" s="293"/>
      <c r="AS736" s="293"/>
      <c r="AT736" s="293"/>
      <c r="AU736" s="293"/>
      <c r="AV736" s="293"/>
    </row>
    <row r="737">
      <c r="B737" s="293"/>
      <c r="C737" s="293"/>
      <c r="D737" s="293"/>
      <c r="E737" s="293"/>
      <c r="F737" s="293"/>
      <c r="G737" s="293"/>
      <c r="H737" s="293"/>
      <c r="J737" s="293"/>
      <c r="K737" s="293"/>
      <c r="L737" s="293"/>
      <c r="M737" s="293"/>
      <c r="O737" s="293"/>
      <c r="P737" s="293"/>
      <c r="Q737" s="293"/>
      <c r="R737" s="293"/>
      <c r="S737" s="293"/>
      <c r="T737" s="293"/>
      <c r="U737" s="293"/>
      <c r="V737" s="293"/>
      <c r="W737" s="293"/>
      <c r="X737" s="293"/>
      <c r="Y737" s="293"/>
      <c r="Z737" s="293"/>
      <c r="AA737" s="293"/>
      <c r="AB737" s="293"/>
      <c r="AC737" s="293"/>
      <c r="AE737" s="293"/>
      <c r="AF737" s="293"/>
      <c r="AG737" s="293"/>
      <c r="AH737" s="293"/>
      <c r="AI737" s="293"/>
      <c r="AJ737" s="293"/>
      <c r="AK737" s="293"/>
      <c r="AL737" s="293"/>
      <c r="AM737" s="293"/>
      <c r="AN737" s="293"/>
      <c r="AO737" s="293"/>
      <c r="AP737" s="293"/>
      <c r="AQ737" s="293"/>
      <c r="AR737" s="293"/>
      <c r="AS737" s="293"/>
      <c r="AT737" s="293"/>
      <c r="AU737" s="293"/>
      <c r="AV737" s="293"/>
    </row>
    <row r="738">
      <c r="B738" s="293"/>
      <c r="C738" s="293"/>
      <c r="D738" s="293"/>
      <c r="E738" s="293"/>
      <c r="F738" s="293"/>
      <c r="G738" s="293"/>
      <c r="H738" s="293"/>
      <c r="J738" s="293"/>
      <c r="K738" s="293"/>
      <c r="L738" s="293"/>
      <c r="M738" s="293"/>
      <c r="O738" s="293"/>
      <c r="P738" s="293"/>
      <c r="Q738" s="293"/>
      <c r="R738" s="293"/>
      <c r="S738" s="293"/>
      <c r="T738" s="293"/>
      <c r="U738" s="293"/>
      <c r="V738" s="293"/>
      <c r="W738" s="293"/>
      <c r="X738" s="293"/>
      <c r="Y738" s="293"/>
      <c r="Z738" s="293"/>
      <c r="AA738" s="293"/>
      <c r="AB738" s="293"/>
      <c r="AC738" s="293"/>
      <c r="AE738" s="293"/>
      <c r="AF738" s="293"/>
      <c r="AG738" s="293"/>
      <c r="AH738" s="293"/>
      <c r="AI738" s="293"/>
      <c r="AJ738" s="293"/>
      <c r="AK738" s="293"/>
      <c r="AL738" s="293"/>
      <c r="AM738" s="293"/>
      <c r="AN738" s="293"/>
      <c r="AO738" s="293"/>
      <c r="AP738" s="293"/>
      <c r="AQ738" s="293"/>
      <c r="AR738" s="293"/>
      <c r="AS738" s="293"/>
      <c r="AT738" s="293"/>
      <c r="AU738" s="293"/>
      <c r="AV738" s="293"/>
    </row>
    <row r="739">
      <c r="B739" s="293"/>
      <c r="C739" s="293"/>
      <c r="D739" s="293"/>
      <c r="E739" s="293"/>
      <c r="F739" s="293"/>
      <c r="G739" s="293"/>
      <c r="H739" s="293"/>
      <c r="J739" s="293"/>
      <c r="K739" s="293"/>
      <c r="L739" s="293"/>
      <c r="M739" s="293"/>
      <c r="O739" s="293"/>
      <c r="P739" s="293"/>
      <c r="Q739" s="293"/>
      <c r="R739" s="293"/>
      <c r="S739" s="293"/>
      <c r="T739" s="293"/>
      <c r="U739" s="293"/>
      <c r="V739" s="293"/>
      <c r="W739" s="293"/>
      <c r="X739" s="293"/>
      <c r="Y739" s="293"/>
      <c r="Z739" s="293"/>
      <c r="AA739" s="293"/>
      <c r="AB739" s="293"/>
      <c r="AC739" s="293"/>
      <c r="AE739" s="293"/>
      <c r="AF739" s="293"/>
      <c r="AG739" s="293"/>
      <c r="AH739" s="293"/>
      <c r="AI739" s="293"/>
      <c r="AJ739" s="293"/>
      <c r="AK739" s="293"/>
      <c r="AL739" s="293"/>
      <c r="AM739" s="293"/>
      <c r="AN739" s="293"/>
      <c r="AO739" s="293"/>
      <c r="AP739" s="293"/>
      <c r="AQ739" s="293"/>
      <c r="AR739" s="293"/>
      <c r="AS739" s="293"/>
      <c r="AT739" s="293"/>
      <c r="AU739" s="293"/>
      <c r="AV739" s="293"/>
    </row>
    <row r="740">
      <c r="B740" s="293"/>
      <c r="C740" s="293"/>
      <c r="D740" s="293"/>
      <c r="E740" s="293"/>
      <c r="F740" s="293"/>
      <c r="G740" s="293"/>
      <c r="H740" s="293"/>
      <c r="J740" s="293"/>
      <c r="K740" s="293"/>
      <c r="L740" s="293"/>
      <c r="M740" s="293"/>
      <c r="O740" s="293"/>
      <c r="P740" s="293"/>
      <c r="Q740" s="293"/>
      <c r="R740" s="293"/>
      <c r="S740" s="293"/>
      <c r="T740" s="293"/>
      <c r="U740" s="293"/>
      <c r="V740" s="293"/>
      <c r="W740" s="293"/>
      <c r="X740" s="293"/>
      <c r="Y740" s="293"/>
      <c r="Z740" s="293"/>
      <c r="AA740" s="293"/>
      <c r="AB740" s="293"/>
      <c r="AC740" s="293"/>
      <c r="AE740" s="293"/>
      <c r="AF740" s="293"/>
      <c r="AG740" s="293"/>
      <c r="AH740" s="293"/>
      <c r="AI740" s="293"/>
      <c r="AJ740" s="293"/>
      <c r="AK740" s="293"/>
      <c r="AL740" s="293"/>
      <c r="AM740" s="293"/>
      <c r="AN740" s="293"/>
      <c r="AO740" s="293"/>
      <c r="AP740" s="293"/>
      <c r="AQ740" s="293"/>
      <c r="AR740" s="293"/>
      <c r="AS740" s="293"/>
      <c r="AT740" s="293"/>
      <c r="AU740" s="293"/>
      <c r="AV740" s="293"/>
    </row>
    <row r="741">
      <c r="B741" s="293"/>
      <c r="C741" s="293"/>
      <c r="D741" s="293"/>
      <c r="E741" s="293"/>
      <c r="F741" s="293"/>
      <c r="G741" s="293"/>
      <c r="H741" s="293"/>
      <c r="J741" s="293"/>
      <c r="K741" s="293"/>
      <c r="L741" s="293"/>
      <c r="M741" s="293"/>
      <c r="O741" s="293"/>
      <c r="P741" s="293"/>
      <c r="Q741" s="293"/>
      <c r="R741" s="293"/>
      <c r="S741" s="293"/>
      <c r="T741" s="293"/>
      <c r="U741" s="293"/>
      <c r="V741" s="293"/>
      <c r="W741" s="293"/>
      <c r="X741" s="293"/>
      <c r="Y741" s="293"/>
      <c r="Z741" s="293"/>
      <c r="AA741" s="293"/>
      <c r="AB741" s="293"/>
      <c r="AC741" s="293"/>
      <c r="AE741" s="293"/>
      <c r="AF741" s="293"/>
      <c r="AG741" s="293"/>
      <c r="AH741" s="293"/>
      <c r="AI741" s="293"/>
      <c r="AJ741" s="293"/>
      <c r="AK741" s="293"/>
      <c r="AL741" s="293"/>
      <c r="AM741" s="293"/>
      <c r="AN741" s="293"/>
      <c r="AO741" s="293"/>
      <c r="AP741" s="293"/>
      <c r="AQ741" s="293"/>
      <c r="AR741" s="293"/>
      <c r="AS741" s="293"/>
      <c r="AT741" s="293"/>
      <c r="AU741" s="293"/>
      <c r="AV741" s="293"/>
    </row>
    <row r="742">
      <c r="B742" s="293"/>
      <c r="C742" s="293"/>
      <c r="D742" s="293"/>
      <c r="E742" s="293"/>
      <c r="F742" s="293"/>
      <c r="G742" s="293"/>
      <c r="H742" s="293"/>
      <c r="J742" s="293"/>
      <c r="K742" s="293"/>
      <c r="L742" s="293"/>
      <c r="M742" s="293"/>
      <c r="O742" s="293"/>
      <c r="P742" s="293"/>
      <c r="Q742" s="293"/>
      <c r="R742" s="293"/>
      <c r="S742" s="293"/>
      <c r="T742" s="293"/>
      <c r="U742" s="293"/>
      <c r="V742" s="293"/>
      <c r="W742" s="293"/>
      <c r="X742" s="293"/>
      <c r="Y742" s="293"/>
      <c r="Z742" s="293"/>
      <c r="AA742" s="293"/>
      <c r="AB742" s="293"/>
      <c r="AC742" s="293"/>
      <c r="AE742" s="293"/>
      <c r="AF742" s="293"/>
      <c r="AG742" s="293"/>
      <c r="AH742" s="293"/>
      <c r="AI742" s="293"/>
      <c r="AJ742" s="293"/>
      <c r="AK742" s="293"/>
      <c r="AL742" s="293"/>
      <c r="AM742" s="293"/>
      <c r="AN742" s="293"/>
      <c r="AO742" s="293"/>
      <c r="AP742" s="293"/>
      <c r="AQ742" s="293"/>
      <c r="AR742" s="293"/>
      <c r="AS742" s="293"/>
      <c r="AT742" s="293"/>
      <c r="AU742" s="293"/>
      <c r="AV742" s="293"/>
    </row>
    <row r="743">
      <c r="B743" s="293"/>
      <c r="C743" s="293"/>
      <c r="D743" s="293"/>
      <c r="E743" s="293"/>
      <c r="F743" s="293"/>
      <c r="G743" s="293"/>
      <c r="H743" s="293"/>
      <c r="J743" s="293"/>
      <c r="K743" s="293"/>
      <c r="L743" s="293"/>
      <c r="M743" s="293"/>
      <c r="O743" s="293"/>
      <c r="P743" s="293"/>
      <c r="Q743" s="293"/>
      <c r="R743" s="293"/>
      <c r="S743" s="293"/>
      <c r="T743" s="293"/>
      <c r="U743" s="293"/>
      <c r="V743" s="293"/>
      <c r="W743" s="293"/>
      <c r="X743" s="293"/>
      <c r="Y743" s="293"/>
      <c r="Z743" s="293"/>
      <c r="AA743" s="293"/>
      <c r="AB743" s="293"/>
      <c r="AC743" s="293"/>
      <c r="AE743" s="293"/>
      <c r="AF743" s="293"/>
      <c r="AG743" s="293"/>
      <c r="AH743" s="293"/>
      <c r="AI743" s="293"/>
      <c r="AJ743" s="293"/>
      <c r="AK743" s="293"/>
      <c r="AL743" s="293"/>
      <c r="AM743" s="293"/>
      <c r="AN743" s="293"/>
      <c r="AO743" s="293"/>
      <c r="AP743" s="293"/>
      <c r="AQ743" s="293"/>
      <c r="AR743" s="293"/>
      <c r="AS743" s="293"/>
      <c r="AT743" s="293"/>
      <c r="AU743" s="293"/>
      <c r="AV743" s="293"/>
    </row>
    <row r="744">
      <c r="B744" s="293"/>
      <c r="C744" s="293"/>
      <c r="D744" s="293"/>
      <c r="E744" s="293"/>
      <c r="F744" s="293"/>
      <c r="G744" s="293"/>
      <c r="H744" s="293"/>
      <c r="J744" s="293"/>
      <c r="K744" s="293"/>
      <c r="L744" s="293"/>
      <c r="M744" s="293"/>
      <c r="O744" s="293"/>
      <c r="P744" s="293"/>
      <c r="Q744" s="293"/>
      <c r="R744" s="293"/>
      <c r="S744" s="293"/>
      <c r="T744" s="293"/>
      <c r="U744" s="293"/>
      <c r="V744" s="293"/>
      <c r="W744" s="293"/>
      <c r="X744" s="293"/>
      <c r="Y744" s="293"/>
      <c r="Z744" s="293"/>
      <c r="AA744" s="293"/>
      <c r="AB744" s="293"/>
      <c r="AC744" s="293"/>
      <c r="AE744" s="293"/>
      <c r="AF744" s="293"/>
      <c r="AG744" s="293"/>
      <c r="AH744" s="293"/>
      <c r="AI744" s="293"/>
      <c r="AJ744" s="293"/>
      <c r="AK744" s="293"/>
      <c r="AL744" s="293"/>
      <c r="AM744" s="293"/>
      <c r="AN744" s="293"/>
      <c r="AO744" s="293"/>
      <c r="AP744" s="293"/>
      <c r="AQ744" s="293"/>
      <c r="AR744" s="293"/>
      <c r="AS744" s="293"/>
      <c r="AT744" s="293"/>
      <c r="AU744" s="293"/>
      <c r="AV744" s="293"/>
    </row>
    <row r="745">
      <c r="B745" s="293"/>
      <c r="C745" s="293"/>
      <c r="D745" s="293"/>
      <c r="E745" s="293"/>
      <c r="F745" s="293"/>
      <c r="G745" s="293"/>
      <c r="H745" s="293"/>
      <c r="J745" s="293"/>
      <c r="K745" s="293"/>
      <c r="L745" s="293"/>
      <c r="M745" s="293"/>
      <c r="O745" s="293"/>
      <c r="P745" s="293"/>
      <c r="Q745" s="293"/>
      <c r="R745" s="293"/>
      <c r="S745" s="293"/>
      <c r="T745" s="293"/>
      <c r="U745" s="293"/>
      <c r="V745" s="293"/>
      <c r="W745" s="293"/>
      <c r="X745" s="293"/>
      <c r="Y745" s="293"/>
      <c r="Z745" s="293"/>
      <c r="AA745" s="293"/>
      <c r="AB745" s="293"/>
      <c r="AC745" s="293"/>
      <c r="AE745" s="293"/>
      <c r="AF745" s="293"/>
      <c r="AG745" s="293"/>
      <c r="AH745" s="293"/>
      <c r="AI745" s="293"/>
      <c r="AJ745" s="293"/>
      <c r="AK745" s="293"/>
      <c r="AL745" s="293"/>
      <c r="AM745" s="293"/>
      <c r="AN745" s="293"/>
      <c r="AO745" s="293"/>
      <c r="AP745" s="293"/>
      <c r="AQ745" s="293"/>
      <c r="AR745" s="293"/>
      <c r="AS745" s="293"/>
      <c r="AT745" s="293"/>
      <c r="AU745" s="293"/>
      <c r="AV745" s="293"/>
    </row>
    <row r="746">
      <c r="B746" s="293"/>
      <c r="C746" s="293"/>
      <c r="D746" s="293"/>
      <c r="E746" s="293"/>
      <c r="F746" s="293"/>
      <c r="G746" s="293"/>
      <c r="H746" s="293"/>
      <c r="J746" s="293"/>
      <c r="K746" s="293"/>
      <c r="L746" s="293"/>
      <c r="M746" s="293"/>
      <c r="O746" s="293"/>
      <c r="P746" s="293"/>
      <c r="Q746" s="293"/>
      <c r="R746" s="293"/>
      <c r="S746" s="293"/>
      <c r="T746" s="293"/>
      <c r="U746" s="293"/>
      <c r="V746" s="293"/>
      <c r="W746" s="293"/>
      <c r="X746" s="293"/>
      <c r="Y746" s="293"/>
      <c r="Z746" s="293"/>
      <c r="AA746" s="293"/>
      <c r="AB746" s="293"/>
      <c r="AC746" s="293"/>
      <c r="AE746" s="293"/>
      <c r="AF746" s="293"/>
      <c r="AG746" s="293"/>
      <c r="AH746" s="293"/>
      <c r="AI746" s="293"/>
      <c r="AJ746" s="293"/>
      <c r="AK746" s="293"/>
      <c r="AL746" s="293"/>
      <c r="AM746" s="293"/>
      <c r="AN746" s="293"/>
      <c r="AO746" s="293"/>
      <c r="AP746" s="293"/>
      <c r="AQ746" s="293"/>
      <c r="AR746" s="293"/>
      <c r="AS746" s="293"/>
      <c r="AT746" s="293"/>
      <c r="AU746" s="293"/>
      <c r="AV746" s="293"/>
    </row>
    <row r="747">
      <c r="B747" s="293"/>
      <c r="C747" s="293"/>
      <c r="D747" s="293"/>
      <c r="E747" s="293"/>
      <c r="F747" s="293"/>
      <c r="G747" s="293"/>
      <c r="H747" s="293"/>
      <c r="J747" s="293"/>
      <c r="K747" s="293"/>
      <c r="L747" s="293"/>
      <c r="M747" s="293"/>
      <c r="O747" s="293"/>
      <c r="P747" s="293"/>
      <c r="Q747" s="293"/>
      <c r="R747" s="293"/>
      <c r="S747" s="293"/>
      <c r="T747" s="293"/>
      <c r="U747" s="293"/>
      <c r="V747" s="293"/>
      <c r="W747" s="293"/>
      <c r="X747" s="293"/>
      <c r="Y747" s="293"/>
      <c r="Z747" s="293"/>
      <c r="AA747" s="293"/>
      <c r="AB747" s="293"/>
      <c r="AC747" s="293"/>
      <c r="AE747" s="293"/>
      <c r="AF747" s="293"/>
      <c r="AG747" s="293"/>
      <c r="AH747" s="293"/>
      <c r="AI747" s="293"/>
      <c r="AJ747" s="293"/>
      <c r="AK747" s="293"/>
      <c r="AL747" s="293"/>
      <c r="AM747" s="293"/>
      <c r="AN747" s="293"/>
      <c r="AO747" s="293"/>
      <c r="AP747" s="293"/>
      <c r="AQ747" s="293"/>
      <c r="AR747" s="293"/>
      <c r="AS747" s="293"/>
      <c r="AT747" s="293"/>
      <c r="AU747" s="293"/>
      <c r="AV747" s="293"/>
    </row>
    <row r="748">
      <c r="B748" s="293"/>
      <c r="C748" s="293"/>
      <c r="D748" s="293"/>
      <c r="E748" s="293"/>
      <c r="F748" s="293"/>
      <c r="G748" s="293"/>
      <c r="H748" s="293"/>
      <c r="J748" s="293"/>
      <c r="K748" s="293"/>
      <c r="L748" s="293"/>
      <c r="M748" s="293"/>
      <c r="O748" s="293"/>
      <c r="P748" s="293"/>
      <c r="Q748" s="293"/>
      <c r="R748" s="293"/>
      <c r="S748" s="293"/>
      <c r="T748" s="293"/>
      <c r="U748" s="293"/>
      <c r="V748" s="293"/>
      <c r="W748" s="293"/>
      <c r="X748" s="293"/>
      <c r="Y748" s="293"/>
      <c r="Z748" s="293"/>
      <c r="AA748" s="293"/>
      <c r="AB748" s="293"/>
      <c r="AC748" s="293"/>
      <c r="AE748" s="293"/>
      <c r="AF748" s="293"/>
      <c r="AG748" s="293"/>
      <c r="AH748" s="293"/>
      <c r="AI748" s="293"/>
      <c r="AJ748" s="293"/>
      <c r="AK748" s="293"/>
      <c r="AL748" s="293"/>
      <c r="AM748" s="293"/>
      <c r="AN748" s="293"/>
      <c r="AO748" s="293"/>
      <c r="AP748" s="293"/>
      <c r="AQ748" s="293"/>
      <c r="AR748" s="293"/>
      <c r="AS748" s="293"/>
      <c r="AT748" s="293"/>
      <c r="AU748" s="293"/>
      <c r="AV748" s="293"/>
    </row>
    <row r="749">
      <c r="B749" s="293"/>
      <c r="C749" s="293"/>
      <c r="D749" s="293"/>
      <c r="E749" s="293"/>
      <c r="F749" s="293"/>
      <c r="G749" s="293"/>
      <c r="H749" s="293"/>
      <c r="J749" s="293"/>
      <c r="K749" s="293"/>
      <c r="L749" s="293"/>
      <c r="M749" s="293"/>
      <c r="O749" s="293"/>
      <c r="P749" s="293"/>
      <c r="Q749" s="293"/>
      <c r="R749" s="293"/>
      <c r="S749" s="293"/>
      <c r="T749" s="293"/>
      <c r="U749" s="293"/>
      <c r="V749" s="293"/>
      <c r="W749" s="293"/>
      <c r="X749" s="293"/>
      <c r="Y749" s="293"/>
      <c r="Z749" s="293"/>
      <c r="AA749" s="293"/>
      <c r="AB749" s="293"/>
      <c r="AC749" s="293"/>
      <c r="AE749" s="293"/>
      <c r="AF749" s="293"/>
      <c r="AG749" s="293"/>
      <c r="AH749" s="293"/>
      <c r="AI749" s="293"/>
      <c r="AJ749" s="293"/>
      <c r="AK749" s="293"/>
      <c r="AL749" s="293"/>
      <c r="AM749" s="293"/>
      <c r="AN749" s="293"/>
      <c r="AO749" s="293"/>
      <c r="AP749" s="293"/>
      <c r="AQ749" s="293"/>
      <c r="AR749" s="293"/>
      <c r="AS749" s="293"/>
      <c r="AT749" s="293"/>
      <c r="AU749" s="293"/>
      <c r="AV749" s="293"/>
    </row>
    <row r="750">
      <c r="B750" s="293"/>
      <c r="C750" s="293"/>
      <c r="D750" s="293"/>
      <c r="E750" s="293"/>
      <c r="F750" s="293"/>
      <c r="G750" s="293"/>
      <c r="H750" s="293"/>
      <c r="J750" s="293"/>
      <c r="K750" s="293"/>
      <c r="L750" s="293"/>
      <c r="M750" s="293"/>
      <c r="O750" s="293"/>
      <c r="P750" s="293"/>
      <c r="Q750" s="293"/>
      <c r="R750" s="293"/>
      <c r="S750" s="293"/>
      <c r="T750" s="293"/>
      <c r="U750" s="293"/>
      <c r="V750" s="293"/>
      <c r="W750" s="293"/>
      <c r="X750" s="293"/>
      <c r="Y750" s="293"/>
      <c r="Z750" s="293"/>
      <c r="AA750" s="293"/>
      <c r="AB750" s="293"/>
      <c r="AC750" s="293"/>
      <c r="AE750" s="293"/>
      <c r="AF750" s="293"/>
      <c r="AG750" s="293"/>
      <c r="AH750" s="293"/>
      <c r="AI750" s="293"/>
      <c r="AJ750" s="293"/>
      <c r="AK750" s="293"/>
      <c r="AL750" s="293"/>
      <c r="AM750" s="293"/>
      <c r="AN750" s="293"/>
      <c r="AO750" s="293"/>
      <c r="AP750" s="293"/>
      <c r="AQ750" s="293"/>
      <c r="AR750" s="293"/>
      <c r="AS750" s="293"/>
      <c r="AT750" s="293"/>
      <c r="AU750" s="293"/>
      <c r="AV750" s="293"/>
    </row>
    <row r="751">
      <c r="B751" s="293"/>
      <c r="C751" s="293"/>
      <c r="D751" s="293"/>
      <c r="E751" s="293"/>
      <c r="F751" s="293"/>
      <c r="G751" s="293"/>
      <c r="H751" s="293"/>
      <c r="J751" s="293"/>
      <c r="K751" s="293"/>
      <c r="L751" s="293"/>
      <c r="M751" s="293"/>
      <c r="O751" s="293"/>
      <c r="P751" s="293"/>
      <c r="Q751" s="293"/>
      <c r="R751" s="293"/>
      <c r="S751" s="293"/>
      <c r="T751" s="293"/>
      <c r="U751" s="293"/>
      <c r="V751" s="293"/>
      <c r="W751" s="293"/>
      <c r="X751" s="293"/>
      <c r="Y751" s="293"/>
      <c r="Z751" s="293"/>
      <c r="AA751" s="293"/>
      <c r="AB751" s="293"/>
      <c r="AC751" s="293"/>
      <c r="AE751" s="293"/>
      <c r="AF751" s="293"/>
      <c r="AG751" s="293"/>
      <c r="AH751" s="293"/>
      <c r="AI751" s="293"/>
      <c r="AJ751" s="293"/>
      <c r="AK751" s="293"/>
      <c r="AL751" s="293"/>
      <c r="AM751" s="293"/>
      <c r="AN751" s="293"/>
      <c r="AO751" s="293"/>
      <c r="AP751" s="293"/>
      <c r="AQ751" s="293"/>
      <c r="AR751" s="293"/>
      <c r="AS751" s="293"/>
      <c r="AT751" s="293"/>
      <c r="AU751" s="293"/>
      <c r="AV751" s="293"/>
    </row>
    <row r="752">
      <c r="B752" s="293"/>
      <c r="C752" s="293"/>
      <c r="D752" s="293"/>
      <c r="E752" s="293"/>
      <c r="F752" s="293"/>
      <c r="G752" s="293"/>
      <c r="H752" s="293"/>
      <c r="J752" s="293"/>
      <c r="K752" s="293"/>
      <c r="L752" s="293"/>
      <c r="M752" s="293"/>
      <c r="O752" s="293"/>
      <c r="P752" s="293"/>
      <c r="Q752" s="293"/>
      <c r="R752" s="293"/>
      <c r="S752" s="293"/>
      <c r="T752" s="293"/>
      <c r="U752" s="293"/>
      <c r="V752" s="293"/>
      <c r="W752" s="293"/>
      <c r="X752" s="293"/>
      <c r="Y752" s="293"/>
      <c r="Z752" s="293"/>
      <c r="AA752" s="293"/>
      <c r="AB752" s="293"/>
      <c r="AC752" s="293"/>
      <c r="AE752" s="293"/>
      <c r="AF752" s="293"/>
      <c r="AG752" s="293"/>
      <c r="AH752" s="293"/>
      <c r="AI752" s="293"/>
      <c r="AJ752" s="293"/>
      <c r="AK752" s="293"/>
      <c r="AL752" s="293"/>
      <c r="AM752" s="293"/>
      <c r="AN752" s="293"/>
      <c r="AO752" s="293"/>
      <c r="AP752" s="293"/>
      <c r="AQ752" s="293"/>
      <c r="AR752" s="293"/>
      <c r="AS752" s="293"/>
      <c r="AT752" s="293"/>
      <c r="AU752" s="293"/>
      <c r="AV752" s="293"/>
    </row>
    <row r="753">
      <c r="B753" s="293"/>
      <c r="C753" s="293"/>
      <c r="D753" s="293"/>
      <c r="E753" s="293"/>
      <c r="F753" s="293"/>
      <c r="G753" s="293"/>
      <c r="H753" s="293"/>
      <c r="J753" s="293"/>
      <c r="K753" s="293"/>
      <c r="L753" s="293"/>
      <c r="M753" s="293"/>
      <c r="O753" s="293"/>
      <c r="P753" s="293"/>
      <c r="Q753" s="293"/>
      <c r="R753" s="293"/>
      <c r="S753" s="293"/>
      <c r="T753" s="293"/>
      <c r="U753" s="293"/>
      <c r="V753" s="293"/>
      <c r="W753" s="293"/>
      <c r="X753" s="293"/>
      <c r="Y753" s="293"/>
      <c r="Z753" s="293"/>
      <c r="AA753" s="293"/>
      <c r="AB753" s="293"/>
      <c r="AC753" s="293"/>
      <c r="AE753" s="293"/>
      <c r="AF753" s="293"/>
      <c r="AG753" s="293"/>
      <c r="AH753" s="293"/>
      <c r="AI753" s="293"/>
      <c r="AJ753" s="293"/>
      <c r="AK753" s="293"/>
      <c r="AL753" s="293"/>
      <c r="AM753" s="293"/>
      <c r="AN753" s="293"/>
      <c r="AO753" s="293"/>
      <c r="AP753" s="293"/>
      <c r="AQ753" s="293"/>
      <c r="AR753" s="293"/>
      <c r="AS753" s="293"/>
      <c r="AT753" s="293"/>
      <c r="AU753" s="293"/>
      <c r="AV753" s="293"/>
    </row>
    <row r="754">
      <c r="B754" s="293"/>
      <c r="C754" s="293"/>
      <c r="D754" s="293"/>
      <c r="E754" s="293"/>
      <c r="F754" s="293"/>
      <c r="G754" s="293"/>
      <c r="H754" s="293"/>
      <c r="J754" s="293"/>
      <c r="K754" s="293"/>
      <c r="L754" s="293"/>
      <c r="M754" s="293"/>
      <c r="O754" s="293"/>
      <c r="P754" s="293"/>
      <c r="Q754" s="293"/>
      <c r="R754" s="293"/>
      <c r="S754" s="293"/>
      <c r="T754" s="293"/>
      <c r="U754" s="293"/>
      <c r="V754" s="293"/>
      <c r="W754" s="293"/>
      <c r="X754" s="293"/>
      <c r="Y754" s="293"/>
      <c r="Z754" s="293"/>
      <c r="AA754" s="293"/>
      <c r="AB754" s="293"/>
      <c r="AC754" s="293"/>
      <c r="AE754" s="293"/>
      <c r="AF754" s="293"/>
      <c r="AG754" s="293"/>
      <c r="AH754" s="293"/>
      <c r="AI754" s="293"/>
      <c r="AJ754" s="293"/>
      <c r="AK754" s="293"/>
      <c r="AL754" s="293"/>
      <c r="AM754" s="293"/>
      <c r="AN754" s="293"/>
      <c r="AO754" s="293"/>
      <c r="AP754" s="293"/>
      <c r="AQ754" s="293"/>
      <c r="AR754" s="293"/>
      <c r="AS754" s="293"/>
      <c r="AT754" s="293"/>
      <c r="AU754" s="293"/>
      <c r="AV754" s="293"/>
    </row>
    <row r="755">
      <c r="B755" s="293"/>
      <c r="C755" s="293"/>
      <c r="D755" s="293"/>
      <c r="E755" s="293"/>
      <c r="F755" s="293"/>
      <c r="G755" s="293"/>
      <c r="H755" s="293"/>
      <c r="J755" s="293"/>
      <c r="K755" s="293"/>
      <c r="L755" s="293"/>
      <c r="M755" s="293"/>
      <c r="O755" s="293"/>
      <c r="P755" s="293"/>
      <c r="Q755" s="293"/>
      <c r="R755" s="293"/>
      <c r="S755" s="293"/>
      <c r="T755" s="293"/>
      <c r="U755" s="293"/>
      <c r="V755" s="293"/>
      <c r="W755" s="293"/>
      <c r="X755" s="293"/>
      <c r="Y755" s="293"/>
      <c r="Z755" s="293"/>
      <c r="AA755" s="293"/>
      <c r="AB755" s="293"/>
      <c r="AC755" s="293"/>
      <c r="AE755" s="293"/>
      <c r="AF755" s="293"/>
      <c r="AG755" s="293"/>
      <c r="AH755" s="293"/>
      <c r="AI755" s="293"/>
      <c r="AJ755" s="293"/>
      <c r="AK755" s="293"/>
      <c r="AL755" s="293"/>
      <c r="AM755" s="293"/>
      <c r="AN755" s="293"/>
      <c r="AO755" s="293"/>
      <c r="AP755" s="293"/>
      <c r="AQ755" s="293"/>
      <c r="AR755" s="293"/>
      <c r="AS755" s="293"/>
      <c r="AT755" s="293"/>
      <c r="AU755" s="293"/>
      <c r="AV755" s="293"/>
    </row>
    <row r="756">
      <c r="B756" s="293"/>
      <c r="C756" s="293"/>
      <c r="D756" s="293"/>
      <c r="E756" s="293"/>
      <c r="F756" s="293"/>
      <c r="G756" s="293"/>
      <c r="H756" s="293"/>
      <c r="J756" s="293"/>
      <c r="K756" s="293"/>
      <c r="L756" s="293"/>
      <c r="M756" s="293"/>
      <c r="O756" s="293"/>
      <c r="P756" s="293"/>
      <c r="Q756" s="293"/>
      <c r="R756" s="293"/>
      <c r="S756" s="293"/>
      <c r="T756" s="293"/>
      <c r="U756" s="293"/>
      <c r="V756" s="293"/>
      <c r="W756" s="293"/>
      <c r="X756" s="293"/>
      <c r="Y756" s="293"/>
      <c r="Z756" s="293"/>
      <c r="AA756" s="293"/>
      <c r="AB756" s="293"/>
      <c r="AC756" s="293"/>
      <c r="AE756" s="293"/>
      <c r="AF756" s="293"/>
      <c r="AG756" s="293"/>
      <c r="AH756" s="293"/>
      <c r="AI756" s="293"/>
      <c r="AJ756" s="293"/>
      <c r="AK756" s="293"/>
      <c r="AL756" s="293"/>
      <c r="AM756" s="293"/>
      <c r="AN756" s="293"/>
      <c r="AO756" s="293"/>
      <c r="AP756" s="293"/>
      <c r="AQ756" s="293"/>
      <c r="AR756" s="293"/>
      <c r="AS756" s="293"/>
      <c r="AT756" s="293"/>
      <c r="AU756" s="293"/>
      <c r="AV756" s="293"/>
    </row>
    <row r="757">
      <c r="B757" s="293"/>
      <c r="C757" s="293"/>
      <c r="D757" s="293"/>
      <c r="E757" s="293"/>
      <c r="F757" s="293"/>
      <c r="G757" s="293"/>
      <c r="H757" s="293"/>
      <c r="J757" s="293"/>
      <c r="K757" s="293"/>
      <c r="L757" s="293"/>
      <c r="M757" s="293"/>
      <c r="O757" s="293"/>
      <c r="P757" s="293"/>
      <c r="Q757" s="293"/>
      <c r="R757" s="293"/>
      <c r="S757" s="293"/>
      <c r="T757" s="293"/>
      <c r="U757" s="293"/>
      <c r="V757" s="293"/>
      <c r="W757" s="293"/>
      <c r="X757" s="293"/>
      <c r="Y757" s="293"/>
      <c r="Z757" s="293"/>
      <c r="AA757" s="293"/>
      <c r="AB757" s="293"/>
      <c r="AC757" s="293"/>
      <c r="AE757" s="293"/>
      <c r="AF757" s="293"/>
      <c r="AG757" s="293"/>
      <c r="AH757" s="293"/>
      <c r="AI757" s="293"/>
      <c r="AJ757" s="293"/>
      <c r="AK757" s="293"/>
      <c r="AL757" s="293"/>
      <c r="AM757" s="293"/>
      <c r="AN757" s="293"/>
      <c r="AO757" s="293"/>
      <c r="AP757" s="293"/>
      <c r="AQ757" s="293"/>
      <c r="AR757" s="293"/>
      <c r="AS757" s="293"/>
      <c r="AT757" s="293"/>
      <c r="AU757" s="293"/>
      <c r="AV757" s="293"/>
    </row>
    <row r="758">
      <c r="B758" s="293"/>
      <c r="C758" s="293"/>
      <c r="D758" s="293"/>
      <c r="E758" s="293"/>
      <c r="F758" s="293"/>
      <c r="G758" s="293"/>
      <c r="H758" s="293"/>
      <c r="J758" s="293"/>
      <c r="K758" s="293"/>
      <c r="L758" s="293"/>
      <c r="M758" s="293"/>
      <c r="O758" s="293"/>
      <c r="P758" s="293"/>
      <c r="Q758" s="293"/>
      <c r="R758" s="293"/>
      <c r="S758" s="293"/>
      <c r="T758" s="293"/>
      <c r="U758" s="293"/>
      <c r="V758" s="293"/>
      <c r="W758" s="293"/>
      <c r="X758" s="293"/>
      <c r="Y758" s="293"/>
      <c r="Z758" s="293"/>
      <c r="AA758" s="293"/>
      <c r="AB758" s="293"/>
      <c r="AC758" s="293"/>
      <c r="AE758" s="293"/>
      <c r="AF758" s="293"/>
      <c r="AG758" s="293"/>
      <c r="AH758" s="293"/>
      <c r="AI758" s="293"/>
      <c r="AJ758" s="293"/>
      <c r="AK758" s="293"/>
      <c r="AL758" s="293"/>
      <c r="AM758" s="293"/>
      <c r="AN758" s="293"/>
      <c r="AO758" s="293"/>
      <c r="AP758" s="293"/>
      <c r="AQ758" s="293"/>
      <c r="AR758" s="293"/>
      <c r="AS758" s="293"/>
      <c r="AT758" s="293"/>
      <c r="AU758" s="293"/>
      <c r="AV758" s="293"/>
    </row>
    <row r="759">
      <c r="B759" s="293"/>
      <c r="C759" s="293"/>
      <c r="D759" s="293"/>
      <c r="E759" s="293"/>
      <c r="F759" s="293"/>
      <c r="G759" s="293"/>
      <c r="H759" s="293"/>
      <c r="J759" s="293"/>
      <c r="K759" s="293"/>
      <c r="L759" s="293"/>
      <c r="M759" s="293"/>
      <c r="O759" s="293"/>
      <c r="P759" s="293"/>
      <c r="Q759" s="293"/>
      <c r="R759" s="293"/>
      <c r="S759" s="293"/>
      <c r="T759" s="293"/>
      <c r="U759" s="293"/>
      <c r="V759" s="293"/>
      <c r="W759" s="293"/>
      <c r="X759" s="293"/>
      <c r="Y759" s="293"/>
      <c r="Z759" s="293"/>
      <c r="AA759" s="293"/>
      <c r="AB759" s="293"/>
      <c r="AC759" s="293"/>
      <c r="AE759" s="293"/>
      <c r="AF759" s="293"/>
      <c r="AG759" s="293"/>
      <c r="AH759" s="293"/>
      <c r="AI759" s="293"/>
      <c r="AJ759" s="293"/>
      <c r="AK759" s="293"/>
      <c r="AL759" s="293"/>
      <c r="AM759" s="293"/>
      <c r="AN759" s="293"/>
      <c r="AO759" s="293"/>
      <c r="AP759" s="293"/>
      <c r="AQ759" s="293"/>
      <c r="AR759" s="293"/>
      <c r="AS759" s="293"/>
      <c r="AT759" s="293"/>
      <c r="AU759" s="293"/>
      <c r="AV759" s="293"/>
    </row>
    <row r="760">
      <c r="B760" s="293"/>
      <c r="C760" s="293"/>
      <c r="D760" s="293"/>
      <c r="E760" s="293"/>
      <c r="F760" s="293"/>
      <c r="G760" s="293"/>
      <c r="H760" s="293"/>
      <c r="J760" s="293"/>
      <c r="K760" s="293"/>
      <c r="L760" s="293"/>
      <c r="M760" s="293"/>
      <c r="O760" s="293"/>
      <c r="P760" s="293"/>
      <c r="Q760" s="293"/>
      <c r="R760" s="293"/>
      <c r="S760" s="293"/>
      <c r="T760" s="293"/>
      <c r="U760" s="293"/>
      <c r="V760" s="293"/>
      <c r="W760" s="293"/>
      <c r="X760" s="293"/>
      <c r="Y760" s="293"/>
      <c r="Z760" s="293"/>
      <c r="AA760" s="293"/>
      <c r="AB760" s="293"/>
      <c r="AC760" s="293"/>
      <c r="AE760" s="293"/>
      <c r="AF760" s="293"/>
      <c r="AG760" s="293"/>
      <c r="AH760" s="293"/>
      <c r="AI760" s="293"/>
      <c r="AJ760" s="293"/>
      <c r="AK760" s="293"/>
      <c r="AL760" s="293"/>
      <c r="AM760" s="293"/>
      <c r="AN760" s="293"/>
      <c r="AO760" s="293"/>
      <c r="AP760" s="293"/>
      <c r="AQ760" s="293"/>
      <c r="AR760" s="293"/>
      <c r="AS760" s="293"/>
      <c r="AT760" s="293"/>
      <c r="AU760" s="293"/>
      <c r="AV760" s="293"/>
    </row>
    <row r="761">
      <c r="B761" s="293"/>
      <c r="C761" s="293"/>
      <c r="D761" s="293"/>
      <c r="E761" s="293"/>
      <c r="F761" s="293"/>
      <c r="G761" s="293"/>
      <c r="H761" s="293"/>
      <c r="J761" s="293"/>
      <c r="K761" s="293"/>
      <c r="L761" s="293"/>
      <c r="M761" s="293"/>
      <c r="O761" s="293"/>
      <c r="P761" s="293"/>
      <c r="Q761" s="293"/>
      <c r="R761" s="293"/>
      <c r="S761" s="293"/>
      <c r="T761" s="293"/>
      <c r="U761" s="293"/>
      <c r="V761" s="293"/>
      <c r="W761" s="293"/>
      <c r="X761" s="293"/>
      <c r="Y761" s="293"/>
      <c r="Z761" s="293"/>
      <c r="AA761" s="293"/>
      <c r="AB761" s="293"/>
      <c r="AC761" s="293"/>
      <c r="AE761" s="293"/>
      <c r="AF761" s="293"/>
      <c r="AG761" s="293"/>
      <c r="AH761" s="293"/>
      <c r="AI761" s="293"/>
      <c r="AJ761" s="293"/>
      <c r="AK761" s="293"/>
      <c r="AL761" s="293"/>
      <c r="AM761" s="293"/>
      <c r="AN761" s="293"/>
      <c r="AO761" s="293"/>
      <c r="AP761" s="293"/>
      <c r="AQ761" s="293"/>
      <c r="AR761" s="293"/>
      <c r="AS761" s="293"/>
      <c r="AT761" s="293"/>
      <c r="AU761" s="293"/>
      <c r="AV761" s="293"/>
    </row>
    <row r="762">
      <c r="B762" s="293"/>
      <c r="C762" s="293"/>
      <c r="D762" s="293"/>
      <c r="E762" s="293"/>
      <c r="F762" s="293"/>
      <c r="G762" s="293"/>
      <c r="H762" s="293"/>
      <c r="J762" s="293"/>
      <c r="K762" s="293"/>
      <c r="L762" s="293"/>
      <c r="M762" s="293"/>
      <c r="O762" s="293"/>
      <c r="P762" s="293"/>
      <c r="Q762" s="293"/>
      <c r="R762" s="293"/>
      <c r="S762" s="293"/>
      <c r="T762" s="293"/>
      <c r="U762" s="293"/>
      <c r="V762" s="293"/>
      <c r="W762" s="293"/>
      <c r="X762" s="293"/>
      <c r="Y762" s="293"/>
      <c r="Z762" s="293"/>
      <c r="AA762" s="293"/>
      <c r="AB762" s="293"/>
      <c r="AC762" s="293"/>
      <c r="AE762" s="293"/>
      <c r="AF762" s="293"/>
      <c r="AG762" s="293"/>
      <c r="AH762" s="293"/>
      <c r="AI762" s="293"/>
      <c r="AJ762" s="293"/>
      <c r="AK762" s="293"/>
      <c r="AL762" s="293"/>
      <c r="AM762" s="293"/>
      <c r="AN762" s="293"/>
      <c r="AO762" s="293"/>
      <c r="AP762" s="293"/>
      <c r="AQ762" s="293"/>
      <c r="AR762" s="293"/>
      <c r="AS762" s="293"/>
      <c r="AT762" s="293"/>
      <c r="AU762" s="293"/>
      <c r="AV762" s="293"/>
    </row>
    <row r="763">
      <c r="B763" s="293"/>
      <c r="C763" s="293"/>
      <c r="D763" s="293"/>
      <c r="E763" s="293"/>
      <c r="F763" s="293"/>
      <c r="G763" s="293"/>
      <c r="H763" s="293"/>
      <c r="J763" s="293"/>
      <c r="K763" s="293"/>
      <c r="L763" s="293"/>
      <c r="M763" s="293"/>
      <c r="O763" s="293"/>
      <c r="P763" s="293"/>
      <c r="Q763" s="293"/>
      <c r="R763" s="293"/>
      <c r="S763" s="293"/>
      <c r="T763" s="293"/>
      <c r="U763" s="293"/>
      <c r="V763" s="293"/>
      <c r="W763" s="293"/>
      <c r="X763" s="293"/>
      <c r="Y763" s="293"/>
      <c r="Z763" s="293"/>
      <c r="AA763" s="293"/>
      <c r="AB763" s="293"/>
      <c r="AC763" s="293"/>
      <c r="AE763" s="293"/>
      <c r="AF763" s="293"/>
      <c r="AG763" s="293"/>
      <c r="AH763" s="293"/>
      <c r="AI763" s="293"/>
      <c r="AJ763" s="293"/>
      <c r="AK763" s="293"/>
      <c r="AL763" s="293"/>
      <c r="AM763" s="293"/>
      <c r="AN763" s="293"/>
      <c r="AO763" s="293"/>
      <c r="AP763" s="293"/>
      <c r="AQ763" s="293"/>
      <c r="AR763" s="293"/>
      <c r="AS763" s="293"/>
      <c r="AT763" s="293"/>
      <c r="AU763" s="293"/>
      <c r="AV763" s="293"/>
    </row>
    <row r="764">
      <c r="B764" s="293"/>
      <c r="C764" s="293"/>
      <c r="D764" s="293"/>
      <c r="E764" s="293"/>
      <c r="F764" s="293"/>
      <c r="G764" s="293"/>
      <c r="H764" s="293"/>
      <c r="J764" s="293"/>
      <c r="K764" s="293"/>
      <c r="L764" s="293"/>
      <c r="M764" s="293"/>
      <c r="O764" s="293"/>
      <c r="P764" s="293"/>
      <c r="Q764" s="293"/>
      <c r="R764" s="293"/>
      <c r="S764" s="293"/>
      <c r="T764" s="293"/>
      <c r="U764" s="293"/>
      <c r="V764" s="293"/>
      <c r="W764" s="293"/>
      <c r="X764" s="293"/>
      <c r="Y764" s="293"/>
      <c r="Z764" s="293"/>
      <c r="AA764" s="293"/>
      <c r="AB764" s="293"/>
      <c r="AC764" s="293"/>
      <c r="AE764" s="293"/>
      <c r="AF764" s="293"/>
      <c r="AG764" s="293"/>
      <c r="AH764" s="293"/>
      <c r="AI764" s="293"/>
      <c r="AJ764" s="293"/>
      <c r="AK764" s="293"/>
      <c r="AL764" s="293"/>
      <c r="AM764" s="293"/>
      <c r="AN764" s="293"/>
      <c r="AO764" s="293"/>
      <c r="AP764" s="293"/>
      <c r="AQ764" s="293"/>
      <c r="AR764" s="293"/>
      <c r="AS764" s="293"/>
      <c r="AT764" s="293"/>
      <c r="AU764" s="293"/>
      <c r="AV764" s="293"/>
    </row>
    <row r="765">
      <c r="B765" s="293"/>
      <c r="C765" s="293"/>
      <c r="D765" s="293"/>
      <c r="E765" s="293"/>
      <c r="F765" s="293"/>
      <c r="G765" s="293"/>
      <c r="H765" s="293"/>
      <c r="J765" s="293"/>
      <c r="K765" s="293"/>
      <c r="L765" s="293"/>
      <c r="M765" s="293"/>
      <c r="O765" s="293"/>
      <c r="P765" s="293"/>
      <c r="Q765" s="293"/>
      <c r="R765" s="293"/>
      <c r="S765" s="293"/>
      <c r="T765" s="293"/>
      <c r="U765" s="293"/>
      <c r="V765" s="293"/>
      <c r="W765" s="293"/>
      <c r="X765" s="293"/>
      <c r="Y765" s="293"/>
      <c r="Z765" s="293"/>
      <c r="AA765" s="293"/>
      <c r="AB765" s="293"/>
      <c r="AC765" s="293"/>
      <c r="AE765" s="293"/>
      <c r="AF765" s="293"/>
      <c r="AG765" s="293"/>
      <c r="AH765" s="293"/>
      <c r="AI765" s="293"/>
      <c r="AJ765" s="293"/>
      <c r="AK765" s="293"/>
      <c r="AL765" s="293"/>
      <c r="AM765" s="293"/>
      <c r="AN765" s="293"/>
      <c r="AO765" s="293"/>
      <c r="AP765" s="293"/>
      <c r="AQ765" s="293"/>
      <c r="AR765" s="293"/>
      <c r="AS765" s="293"/>
      <c r="AT765" s="293"/>
      <c r="AU765" s="293"/>
      <c r="AV765" s="293"/>
    </row>
    <row r="766">
      <c r="B766" s="293"/>
      <c r="C766" s="293"/>
      <c r="D766" s="293"/>
      <c r="E766" s="293"/>
      <c r="F766" s="293"/>
      <c r="G766" s="293"/>
      <c r="H766" s="293"/>
      <c r="J766" s="293"/>
      <c r="K766" s="293"/>
      <c r="L766" s="293"/>
      <c r="M766" s="293"/>
      <c r="O766" s="293"/>
      <c r="P766" s="293"/>
      <c r="Q766" s="293"/>
      <c r="R766" s="293"/>
      <c r="S766" s="293"/>
      <c r="T766" s="293"/>
      <c r="U766" s="293"/>
      <c r="V766" s="293"/>
      <c r="W766" s="293"/>
      <c r="X766" s="293"/>
      <c r="Y766" s="293"/>
      <c r="Z766" s="293"/>
      <c r="AA766" s="293"/>
      <c r="AB766" s="293"/>
      <c r="AC766" s="293"/>
      <c r="AE766" s="293"/>
      <c r="AF766" s="293"/>
      <c r="AG766" s="293"/>
      <c r="AH766" s="293"/>
      <c r="AI766" s="293"/>
      <c r="AJ766" s="293"/>
      <c r="AK766" s="293"/>
      <c r="AL766" s="293"/>
      <c r="AM766" s="293"/>
      <c r="AN766" s="293"/>
      <c r="AO766" s="293"/>
      <c r="AP766" s="293"/>
      <c r="AQ766" s="293"/>
      <c r="AR766" s="293"/>
      <c r="AS766" s="293"/>
      <c r="AT766" s="293"/>
      <c r="AU766" s="293"/>
      <c r="AV766" s="293"/>
    </row>
    <row r="767">
      <c r="B767" s="293"/>
      <c r="C767" s="293"/>
      <c r="D767" s="293"/>
      <c r="E767" s="293"/>
      <c r="F767" s="293"/>
      <c r="G767" s="293"/>
      <c r="H767" s="293"/>
      <c r="J767" s="293"/>
      <c r="K767" s="293"/>
      <c r="L767" s="293"/>
      <c r="M767" s="293"/>
      <c r="O767" s="293"/>
      <c r="P767" s="293"/>
      <c r="Q767" s="293"/>
      <c r="R767" s="293"/>
      <c r="S767" s="293"/>
      <c r="T767" s="293"/>
      <c r="U767" s="293"/>
      <c r="V767" s="293"/>
      <c r="W767" s="293"/>
      <c r="X767" s="293"/>
      <c r="Y767" s="293"/>
      <c r="Z767" s="293"/>
      <c r="AA767" s="293"/>
      <c r="AB767" s="293"/>
      <c r="AC767" s="293"/>
      <c r="AE767" s="293"/>
      <c r="AF767" s="293"/>
      <c r="AG767" s="293"/>
      <c r="AH767" s="293"/>
      <c r="AI767" s="293"/>
      <c r="AJ767" s="293"/>
      <c r="AK767" s="293"/>
      <c r="AL767" s="293"/>
      <c r="AM767" s="293"/>
      <c r="AN767" s="293"/>
      <c r="AO767" s="293"/>
      <c r="AP767" s="293"/>
      <c r="AQ767" s="293"/>
      <c r="AR767" s="293"/>
      <c r="AS767" s="293"/>
      <c r="AT767" s="293"/>
      <c r="AU767" s="293"/>
      <c r="AV767" s="293"/>
    </row>
    <row r="768">
      <c r="B768" s="293"/>
      <c r="C768" s="293"/>
      <c r="D768" s="293"/>
      <c r="E768" s="293"/>
      <c r="F768" s="293"/>
      <c r="G768" s="293"/>
      <c r="H768" s="293"/>
      <c r="J768" s="293"/>
      <c r="K768" s="293"/>
      <c r="L768" s="293"/>
      <c r="M768" s="293"/>
      <c r="O768" s="293"/>
      <c r="P768" s="293"/>
      <c r="Q768" s="293"/>
      <c r="R768" s="293"/>
      <c r="S768" s="293"/>
      <c r="T768" s="293"/>
      <c r="U768" s="293"/>
      <c r="V768" s="293"/>
      <c r="W768" s="293"/>
      <c r="X768" s="293"/>
      <c r="Y768" s="293"/>
      <c r="Z768" s="293"/>
      <c r="AA768" s="293"/>
      <c r="AB768" s="293"/>
      <c r="AC768" s="293"/>
      <c r="AE768" s="293"/>
      <c r="AF768" s="293"/>
      <c r="AG768" s="293"/>
      <c r="AH768" s="293"/>
      <c r="AI768" s="293"/>
      <c r="AJ768" s="293"/>
      <c r="AK768" s="293"/>
      <c r="AL768" s="293"/>
      <c r="AM768" s="293"/>
      <c r="AN768" s="293"/>
      <c r="AO768" s="293"/>
      <c r="AP768" s="293"/>
      <c r="AQ768" s="293"/>
      <c r="AR768" s="293"/>
      <c r="AS768" s="293"/>
      <c r="AT768" s="293"/>
      <c r="AU768" s="293"/>
      <c r="AV768" s="293"/>
    </row>
    <row r="769">
      <c r="B769" s="293"/>
      <c r="C769" s="293"/>
      <c r="D769" s="293"/>
      <c r="E769" s="293"/>
      <c r="F769" s="293"/>
      <c r="G769" s="293"/>
      <c r="H769" s="293"/>
      <c r="J769" s="293"/>
      <c r="K769" s="293"/>
      <c r="L769" s="293"/>
      <c r="M769" s="293"/>
      <c r="O769" s="293"/>
      <c r="P769" s="293"/>
      <c r="Q769" s="293"/>
      <c r="R769" s="293"/>
      <c r="S769" s="293"/>
      <c r="T769" s="293"/>
      <c r="U769" s="293"/>
      <c r="V769" s="293"/>
      <c r="W769" s="293"/>
      <c r="X769" s="293"/>
      <c r="Y769" s="293"/>
      <c r="Z769" s="293"/>
      <c r="AA769" s="293"/>
      <c r="AB769" s="293"/>
      <c r="AC769" s="293"/>
      <c r="AE769" s="293"/>
      <c r="AF769" s="293"/>
      <c r="AG769" s="293"/>
      <c r="AH769" s="293"/>
      <c r="AI769" s="293"/>
      <c r="AJ769" s="293"/>
      <c r="AK769" s="293"/>
      <c r="AL769" s="293"/>
      <c r="AM769" s="293"/>
      <c r="AN769" s="293"/>
      <c r="AO769" s="293"/>
      <c r="AP769" s="293"/>
      <c r="AQ769" s="293"/>
      <c r="AR769" s="293"/>
      <c r="AS769" s="293"/>
      <c r="AT769" s="293"/>
      <c r="AU769" s="293"/>
      <c r="AV769" s="293"/>
    </row>
    <row r="770">
      <c r="B770" s="293"/>
      <c r="C770" s="293"/>
      <c r="D770" s="293"/>
      <c r="E770" s="293"/>
      <c r="F770" s="293"/>
      <c r="G770" s="293"/>
      <c r="H770" s="293"/>
      <c r="J770" s="293"/>
      <c r="K770" s="293"/>
      <c r="L770" s="293"/>
      <c r="M770" s="293"/>
      <c r="O770" s="293"/>
      <c r="P770" s="293"/>
      <c r="Q770" s="293"/>
      <c r="R770" s="293"/>
      <c r="S770" s="293"/>
      <c r="T770" s="293"/>
      <c r="U770" s="293"/>
      <c r="V770" s="293"/>
      <c r="W770" s="293"/>
      <c r="X770" s="293"/>
      <c r="Y770" s="293"/>
      <c r="Z770" s="293"/>
      <c r="AA770" s="293"/>
      <c r="AB770" s="293"/>
      <c r="AC770" s="293"/>
      <c r="AE770" s="293"/>
      <c r="AF770" s="293"/>
      <c r="AG770" s="293"/>
      <c r="AH770" s="293"/>
      <c r="AI770" s="293"/>
      <c r="AJ770" s="293"/>
      <c r="AK770" s="293"/>
      <c r="AL770" s="293"/>
      <c r="AM770" s="293"/>
      <c r="AN770" s="293"/>
      <c r="AO770" s="293"/>
      <c r="AP770" s="293"/>
      <c r="AQ770" s="293"/>
      <c r="AR770" s="293"/>
      <c r="AS770" s="293"/>
      <c r="AT770" s="293"/>
      <c r="AU770" s="293"/>
      <c r="AV770" s="293"/>
    </row>
    <row r="771">
      <c r="B771" s="293"/>
      <c r="C771" s="293"/>
      <c r="D771" s="293"/>
      <c r="E771" s="293"/>
      <c r="F771" s="293"/>
      <c r="G771" s="293"/>
      <c r="H771" s="293"/>
      <c r="J771" s="293"/>
      <c r="K771" s="293"/>
      <c r="L771" s="293"/>
      <c r="M771" s="293"/>
      <c r="O771" s="293"/>
      <c r="P771" s="293"/>
      <c r="Q771" s="293"/>
      <c r="R771" s="293"/>
      <c r="S771" s="293"/>
      <c r="T771" s="293"/>
      <c r="U771" s="293"/>
      <c r="V771" s="293"/>
      <c r="W771" s="293"/>
      <c r="X771" s="293"/>
      <c r="Y771" s="293"/>
      <c r="Z771" s="293"/>
      <c r="AA771" s="293"/>
      <c r="AB771" s="293"/>
      <c r="AC771" s="293"/>
      <c r="AE771" s="293"/>
      <c r="AF771" s="293"/>
      <c r="AG771" s="293"/>
      <c r="AH771" s="293"/>
      <c r="AI771" s="293"/>
      <c r="AJ771" s="293"/>
      <c r="AK771" s="293"/>
      <c r="AL771" s="293"/>
      <c r="AM771" s="293"/>
      <c r="AN771" s="293"/>
      <c r="AO771" s="293"/>
      <c r="AP771" s="293"/>
      <c r="AQ771" s="293"/>
      <c r="AR771" s="293"/>
      <c r="AS771" s="293"/>
      <c r="AT771" s="293"/>
      <c r="AU771" s="293"/>
      <c r="AV771" s="293"/>
    </row>
    <row r="772">
      <c r="B772" s="293"/>
      <c r="C772" s="293"/>
      <c r="D772" s="293"/>
      <c r="E772" s="293"/>
      <c r="F772" s="293"/>
      <c r="G772" s="293"/>
      <c r="H772" s="293"/>
      <c r="J772" s="293"/>
      <c r="K772" s="293"/>
      <c r="L772" s="293"/>
      <c r="M772" s="293"/>
      <c r="O772" s="293"/>
      <c r="P772" s="293"/>
      <c r="Q772" s="293"/>
      <c r="R772" s="293"/>
      <c r="S772" s="293"/>
      <c r="T772" s="293"/>
      <c r="U772" s="293"/>
      <c r="V772" s="293"/>
      <c r="W772" s="293"/>
      <c r="X772" s="293"/>
      <c r="Y772" s="293"/>
      <c r="Z772" s="293"/>
      <c r="AA772" s="293"/>
      <c r="AB772" s="293"/>
      <c r="AC772" s="293"/>
      <c r="AE772" s="293"/>
      <c r="AF772" s="293"/>
      <c r="AG772" s="293"/>
      <c r="AH772" s="293"/>
      <c r="AI772" s="293"/>
      <c r="AJ772" s="293"/>
      <c r="AK772" s="293"/>
      <c r="AL772" s="293"/>
      <c r="AM772" s="293"/>
      <c r="AN772" s="293"/>
      <c r="AO772" s="293"/>
      <c r="AP772" s="293"/>
      <c r="AQ772" s="293"/>
      <c r="AR772" s="293"/>
      <c r="AS772" s="293"/>
      <c r="AT772" s="293"/>
      <c r="AU772" s="293"/>
      <c r="AV772" s="293"/>
    </row>
    <row r="773">
      <c r="B773" s="293"/>
      <c r="C773" s="293"/>
      <c r="D773" s="293"/>
      <c r="E773" s="293"/>
      <c r="F773" s="293"/>
      <c r="G773" s="293"/>
      <c r="H773" s="293"/>
      <c r="J773" s="293"/>
      <c r="K773" s="293"/>
      <c r="L773" s="293"/>
      <c r="M773" s="293"/>
      <c r="O773" s="293"/>
      <c r="P773" s="293"/>
      <c r="Q773" s="293"/>
      <c r="R773" s="293"/>
      <c r="S773" s="293"/>
      <c r="T773" s="293"/>
      <c r="U773" s="293"/>
      <c r="V773" s="293"/>
      <c r="W773" s="293"/>
      <c r="X773" s="293"/>
      <c r="Y773" s="293"/>
      <c r="Z773" s="293"/>
      <c r="AA773" s="293"/>
      <c r="AB773" s="293"/>
      <c r="AC773" s="293"/>
      <c r="AE773" s="293"/>
      <c r="AF773" s="293"/>
      <c r="AG773" s="293"/>
      <c r="AH773" s="293"/>
      <c r="AI773" s="293"/>
      <c r="AJ773" s="293"/>
      <c r="AK773" s="293"/>
      <c r="AL773" s="293"/>
      <c r="AM773" s="293"/>
      <c r="AN773" s="293"/>
      <c r="AO773" s="293"/>
      <c r="AP773" s="293"/>
      <c r="AQ773" s="293"/>
      <c r="AR773" s="293"/>
      <c r="AS773" s="293"/>
      <c r="AT773" s="293"/>
      <c r="AU773" s="293"/>
      <c r="AV773" s="293"/>
    </row>
    <row r="774">
      <c r="B774" s="293"/>
      <c r="C774" s="293"/>
      <c r="D774" s="293"/>
      <c r="E774" s="293"/>
      <c r="F774" s="293"/>
      <c r="G774" s="293"/>
      <c r="H774" s="293"/>
      <c r="J774" s="293"/>
      <c r="K774" s="293"/>
      <c r="L774" s="293"/>
      <c r="M774" s="293"/>
      <c r="O774" s="293"/>
      <c r="P774" s="293"/>
      <c r="Q774" s="293"/>
      <c r="R774" s="293"/>
      <c r="S774" s="293"/>
      <c r="T774" s="293"/>
      <c r="U774" s="293"/>
      <c r="V774" s="293"/>
      <c r="W774" s="293"/>
      <c r="X774" s="293"/>
      <c r="Y774" s="293"/>
      <c r="Z774" s="293"/>
      <c r="AA774" s="293"/>
      <c r="AB774" s="293"/>
      <c r="AC774" s="293"/>
      <c r="AE774" s="293"/>
      <c r="AF774" s="293"/>
      <c r="AG774" s="293"/>
      <c r="AH774" s="293"/>
      <c r="AI774" s="293"/>
      <c r="AJ774" s="293"/>
      <c r="AK774" s="293"/>
      <c r="AL774" s="293"/>
      <c r="AM774" s="293"/>
      <c r="AN774" s="293"/>
      <c r="AO774" s="293"/>
      <c r="AP774" s="293"/>
      <c r="AQ774" s="293"/>
      <c r="AR774" s="293"/>
      <c r="AS774" s="293"/>
      <c r="AT774" s="293"/>
      <c r="AU774" s="293"/>
      <c r="AV774" s="293"/>
    </row>
    <row r="775">
      <c r="B775" s="293"/>
      <c r="C775" s="293"/>
      <c r="D775" s="293"/>
      <c r="E775" s="293"/>
      <c r="F775" s="293"/>
      <c r="G775" s="293"/>
      <c r="H775" s="293"/>
      <c r="J775" s="293"/>
      <c r="K775" s="293"/>
      <c r="L775" s="293"/>
      <c r="M775" s="293"/>
      <c r="O775" s="293"/>
      <c r="P775" s="293"/>
      <c r="Q775" s="293"/>
      <c r="R775" s="293"/>
      <c r="S775" s="293"/>
      <c r="T775" s="293"/>
      <c r="U775" s="293"/>
      <c r="V775" s="293"/>
      <c r="W775" s="293"/>
      <c r="X775" s="293"/>
      <c r="Y775" s="293"/>
      <c r="Z775" s="293"/>
      <c r="AA775" s="293"/>
      <c r="AB775" s="293"/>
      <c r="AC775" s="293"/>
      <c r="AE775" s="293"/>
      <c r="AF775" s="293"/>
      <c r="AG775" s="293"/>
      <c r="AH775" s="293"/>
      <c r="AI775" s="293"/>
      <c r="AJ775" s="293"/>
      <c r="AK775" s="293"/>
      <c r="AL775" s="293"/>
      <c r="AM775" s="293"/>
      <c r="AN775" s="293"/>
      <c r="AO775" s="293"/>
      <c r="AP775" s="293"/>
      <c r="AQ775" s="293"/>
      <c r="AR775" s="293"/>
      <c r="AS775" s="293"/>
      <c r="AT775" s="293"/>
      <c r="AU775" s="293"/>
      <c r="AV775" s="293"/>
    </row>
    <row r="776">
      <c r="B776" s="293"/>
      <c r="C776" s="293"/>
      <c r="D776" s="293"/>
      <c r="E776" s="293"/>
      <c r="F776" s="293"/>
      <c r="G776" s="293"/>
      <c r="H776" s="293"/>
      <c r="J776" s="293"/>
      <c r="K776" s="293"/>
      <c r="L776" s="293"/>
      <c r="M776" s="293"/>
      <c r="O776" s="293"/>
      <c r="P776" s="293"/>
      <c r="Q776" s="293"/>
      <c r="R776" s="293"/>
      <c r="S776" s="293"/>
      <c r="T776" s="293"/>
      <c r="U776" s="293"/>
      <c r="V776" s="293"/>
      <c r="W776" s="293"/>
      <c r="X776" s="293"/>
      <c r="Y776" s="293"/>
      <c r="Z776" s="293"/>
      <c r="AA776" s="293"/>
      <c r="AB776" s="293"/>
      <c r="AC776" s="293"/>
      <c r="AE776" s="293"/>
      <c r="AF776" s="293"/>
      <c r="AG776" s="293"/>
      <c r="AH776" s="293"/>
      <c r="AI776" s="293"/>
      <c r="AJ776" s="293"/>
      <c r="AK776" s="293"/>
      <c r="AL776" s="293"/>
      <c r="AM776" s="293"/>
      <c r="AN776" s="293"/>
      <c r="AO776" s="293"/>
      <c r="AP776" s="293"/>
      <c r="AQ776" s="293"/>
      <c r="AR776" s="293"/>
      <c r="AS776" s="293"/>
      <c r="AT776" s="293"/>
      <c r="AU776" s="293"/>
      <c r="AV776" s="293"/>
    </row>
    <row r="777">
      <c r="B777" s="293"/>
      <c r="C777" s="293"/>
      <c r="D777" s="293"/>
      <c r="E777" s="293"/>
      <c r="F777" s="293"/>
      <c r="G777" s="293"/>
      <c r="H777" s="293"/>
      <c r="J777" s="293"/>
      <c r="K777" s="293"/>
      <c r="L777" s="293"/>
      <c r="M777" s="293"/>
      <c r="O777" s="293"/>
      <c r="P777" s="293"/>
      <c r="Q777" s="293"/>
      <c r="R777" s="293"/>
      <c r="S777" s="293"/>
      <c r="T777" s="293"/>
      <c r="U777" s="293"/>
      <c r="V777" s="293"/>
      <c r="W777" s="293"/>
      <c r="X777" s="293"/>
      <c r="Y777" s="293"/>
      <c r="Z777" s="293"/>
      <c r="AA777" s="293"/>
      <c r="AB777" s="293"/>
      <c r="AC777" s="293"/>
      <c r="AE777" s="293"/>
      <c r="AF777" s="293"/>
      <c r="AG777" s="293"/>
      <c r="AH777" s="293"/>
      <c r="AI777" s="293"/>
      <c r="AJ777" s="293"/>
      <c r="AK777" s="293"/>
      <c r="AL777" s="293"/>
      <c r="AM777" s="293"/>
      <c r="AN777" s="293"/>
      <c r="AO777" s="293"/>
      <c r="AP777" s="293"/>
      <c r="AQ777" s="293"/>
      <c r="AR777" s="293"/>
      <c r="AS777" s="293"/>
      <c r="AT777" s="293"/>
      <c r="AU777" s="293"/>
      <c r="AV777" s="293"/>
    </row>
    <row r="778">
      <c r="B778" s="293"/>
      <c r="C778" s="293"/>
      <c r="D778" s="293"/>
      <c r="E778" s="293"/>
      <c r="F778" s="293"/>
      <c r="G778" s="293"/>
      <c r="H778" s="293"/>
      <c r="J778" s="293"/>
      <c r="K778" s="293"/>
      <c r="L778" s="293"/>
      <c r="M778" s="293"/>
      <c r="O778" s="293"/>
      <c r="P778" s="293"/>
      <c r="Q778" s="293"/>
      <c r="R778" s="293"/>
      <c r="S778" s="293"/>
      <c r="T778" s="293"/>
      <c r="U778" s="293"/>
      <c r="V778" s="293"/>
      <c r="W778" s="293"/>
      <c r="X778" s="293"/>
      <c r="Y778" s="293"/>
      <c r="Z778" s="293"/>
      <c r="AA778" s="293"/>
      <c r="AB778" s="293"/>
      <c r="AC778" s="293"/>
      <c r="AE778" s="293"/>
      <c r="AF778" s="293"/>
      <c r="AG778" s="293"/>
      <c r="AH778" s="293"/>
      <c r="AI778" s="293"/>
      <c r="AJ778" s="293"/>
      <c r="AK778" s="293"/>
      <c r="AL778" s="293"/>
      <c r="AM778" s="293"/>
      <c r="AN778" s="293"/>
      <c r="AO778" s="293"/>
      <c r="AP778" s="293"/>
      <c r="AQ778" s="293"/>
      <c r="AR778" s="293"/>
      <c r="AS778" s="293"/>
      <c r="AT778" s="293"/>
      <c r="AU778" s="293"/>
      <c r="AV778" s="293"/>
    </row>
    <row r="779">
      <c r="B779" s="293"/>
      <c r="C779" s="293"/>
      <c r="D779" s="293"/>
      <c r="E779" s="293"/>
      <c r="F779" s="293"/>
      <c r="G779" s="293"/>
      <c r="H779" s="293"/>
      <c r="J779" s="293"/>
      <c r="K779" s="293"/>
      <c r="L779" s="293"/>
      <c r="M779" s="293"/>
      <c r="O779" s="293"/>
      <c r="P779" s="293"/>
      <c r="Q779" s="293"/>
      <c r="R779" s="293"/>
      <c r="S779" s="293"/>
      <c r="T779" s="293"/>
      <c r="U779" s="293"/>
      <c r="V779" s="293"/>
      <c r="W779" s="293"/>
      <c r="X779" s="293"/>
      <c r="Y779" s="293"/>
      <c r="Z779" s="293"/>
      <c r="AA779" s="293"/>
      <c r="AB779" s="293"/>
      <c r="AC779" s="293"/>
      <c r="AE779" s="293"/>
      <c r="AF779" s="293"/>
      <c r="AG779" s="293"/>
      <c r="AH779" s="293"/>
      <c r="AI779" s="293"/>
      <c r="AJ779" s="293"/>
      <c r="AK779" s="293"/>
      <c r="AL779" s="293"/>
      <c r="AM779" s="293"/>
      <c r="AN779" s="293"/>
      <c r="AO779" s="293"/>
      <c r="AP779" s="293"/>
      <c r="AQ779" s="293"/>
      <c r="AR779" s="293"/>
      <c r="AS779" s="293"/>
      <c r="AT779" s="293"/>
      <c r="AU779" s="293"/>
      <c r="AV779" s="293"/>
    </row>
    <row r="780">
      <c r="B780" s="293"/>
      <c r="C780" s="293"/>
      <c r="D780" s="293"/>
      <c r="E780" s="293"/>
      <c r="F780" s="293"/>
      <c r="G780" s="293"/>
      <c r="H780" s="293"/>
      <c r="J780" s="293"/>
      <c r="K780" s="293"/>
      <c r="L780" s="293"/>
      <c r="M780" s="293"/>
      <c r="O780" s="293"/>
      <c r="P780" s="293"/>
      <c r="Q780" s="293"/>
      <c r="R780" s="293"/>
      <c r="S780" s="293"/>
      <c r="T780" s="293"/>
      <c r="U780" s="293"/>
      <c r="V780" s="293"/>
      <c r="W780" s="293"/>
      <c r="X780" s="293"/>
      <c r="Y780" s="293"/>
      <c r="Z780" s="293"/>
      <c r="AA780" s="293"/>
      <c r="AB780" s="293"/>
      <c r="AC780" s="293"/>
      <c r="AE780" s="293"/>
      <c r="AF780" s="293"/>
      <c r="AG780" s="293"/>
      <c r="AH780" s="293"/>
      <c r="AI780" s="293"/>
      <c r="AJ780" s="293"/>
      <c r="AK780" s="293"/>
      <c r="AL780" s="293"/>
      <c r="AM780" s="293"/>
      <c r="AN780" s="293"/>
      <c r="AO780" s="293"/>
      <c r="AP780" s="293"/>
      <c r="AQ780" s="293"/>
      <c r="AR780" s="293"/>
      <c r="AS780" s="293"/>
      <c r="AT780" s="293"/>
      <c r="AU780" s="293"/>
      <c r="AV780" s="293"/>
    </row>
    <row r="781">
      <c r="B781" s="293"/>
      <c r="C781" s="293"/>
      <c r="D781" s="293"/>
      <c r="E781" s="293"/>
      <c r="F781" s="293"/>
      <c r="G781" s="293"/>
      <c r="H781" s="293"/>
      <c r="J781" s="293"/>
      <c r="K781" s="293"/>
      <c r="L781" s="293"/>
      <c r="M781" s="293"/>
      <c r="O781" s="293"/>
      <c r="P781" s="293"/>
      <c r="Q781" s="293"/>
      <c r="R781" s="293"/>
      <c r="S781" s="293"/>
      <c r="T781" s="293"/>
      <c r="U781" s="293"/>
      <c r="V781" s="293"/>
      <c r="W781" s="293"/>
      <c r="X781" s="293"/>
      <c r="Y781" s="293"/>
      <c r="Z781" s="293"/>
      <c r="AA781" s="293"/>
      <c r="AB781" s="293"/>
      <c r="AC781" s="293"/>
      <c r="AE781" s="293"/>
      <c r="AF781" s="293"/>
      <c r="AG781" s="293"/>
      <c r="AH781" s="293"/>
      <c r="AI781" s="293"/>
      <c r="AJ781" s="293"/>
      <c r="AK781" s="293"/>
      <c r="AL781" s="293"/>
      <c r="AM781" s="293"/>
      <c r="AN781" s="293"/>
      <c r="AO781" s="293"/>
      <c r="AP781" s="293"/>
      <c r="AQ781" s="293"/>
      <c r="AR781" s="293"/>
      <c r="AS781" s="293"/>
      <c r="AT781" s="293"/>
      <c r="AU781" s="293"/>
      <c r="AV781" s="293"/>
    </row>
    <row r="782">
      <c r="B782" s="293"/>
      <c r="C782" s="293"/>
      <c r="D782" s="293"/>
      <c r="E782" s="293"/>
      <c r="F782" s="293"/>
      <c r="G782" s="293"/>
      <c r="H782" s="293"/>
      <c r="J782" s="293"/>
      <c r="K782" s="293"/>
      <c r="L782" s="293"/>
      <c r="M782" s="293"/>
      <c r="O782" s="293"/>
      <c r="P782" s="293"/>
      <c r="Q782" s="293"/>
      <c r="R782" s="293"/>
      <c r="S782" s="293"/>
      <c r="T782" s="293"/>
      <c r="U782" s="293"/>
      <c r="V782" s="293"/>
      <c r="W782" s="293"/>
      <c r="X782" s="293"/>
      <c r="Y782" s="293"/>
      <c r="Z782" s="293"/>
      <c r="AA782" s="293"/>
      <c r="AB782" s="293"/>
      <c r="AC782" s="293"/>
      <c r="AE782" s="293"/>
      <c r="AF782" s="293"/>
      <c r="AG782" s="293"/>
      <c r="AH782" s="293"/>
      <c r="AI782" s="293"/>
      <c r="AJ782" s="293"/>
      <c r="AK782" s="293"/>
      <c r="AL782" s="293"/>
      <c r="AM782" s="293"/>
      <c r="AN782" s="293"/>
      <c r="AO782" s="293"/>
      <c r="AP782" s="293"/>
      <c r="AQ782" s="293"/>
      <c r="AR782" s="293"/>
      <c r="AS782" s="293"/>
      <c r="AT782" s="293"/>
      <c r="AU782" s="293"/>
      <c r="AV782" s="293"/>
    </row>
    <row r="783">
      <c r="B783" s="293"/>
      <c r="C783" s="293"/>
      <c r="D783" s="293"/>
      <c r="E783" s="293"/>
      <c r="F783" s="293"/>
      <c r="G783" s="293"/>
      <c r="H783" s="293"/>
      <c r="J783" s="293"/>
      <c r="K783" s="293"/>
      <c r="L783" s="293"/>
      <c r="M783" s="293"/>
      <c r="O783" s="293"/>
      <c r="P783" s="293"/>
      <c r="Q783" s="293"/>
      <c r="R783" s="293"/>
      <c r="S783" s="293"/>
      <c r="T783" s="293"/>
      <c r="U783" s="293"/>
      <c r="V783" s="293"/>
      <c r="W783" s="293"/>
      <c r="X783" s="293"/>
      <c r="Y783" s="293"/>
      <c r="Z783" s="293"/>
      <c r="AA783" s="293"/>
      <c r="AB783" s="293"/>
      <c r="AC783" s="293"/>
      <c r="AE783" s="293"/>
      <c r="AF783" s="293"/>
      <c r="AG783" s="293"/>
      <c r="AH783" s="293"/>
      <c r="AI783" s="293"/>
      <c r="AJ783" s="293"/>
      <c r="AK783" s="293"/>
      <c r="AL783" s="293"/>
      <c r="AM783" s="293"/>
      <c r="AN783" s="293"/>
      <c r="AO783" s="293"/>
      <c r="AP783" s="293"/>
      <c r="AQ783" s="293"/>
      <c r="AR783" s="293"/>
      <c r="AS783" s="293"/>
      <c r="AT783" s="293"/>
      <c r="AU783" s="293"/>
      <c r="AV783" s="293"/>
    </row>
    <row r="784">
      <c r="B784" s="293"/>
      <c r="C784" s="293"/>
      <c r="D784" s="293"/>
      <c r="E784" s="293"/>
      <c r="F784" s="293"/>
      <c r="G784" s="293"/>
      <c r="H784" s="293"/>
      <c r="J784" s="293"/>
      <c r="K784" s="293"/>
      <c r="L784" s="293"/>
      <c r="M784" s="293"/>
      <c r="O784" s="293"/>
      <c r="P784" s="293"/>
      <c r="Q784" s="293"/>
      <c r="R784" s="293"/>
      <c r="S784" s="293"/>
      <c r="T784" s="293"/>
      <c r="U784" s="293"/>
      <c r="V784" s="293"/>
      <c r="W784" s="293"/>
      <c r="X784" s="293"/>
      <c r="Y784" s="293"/>
      <c r="Z784" s="293"/>
      <c r="AA784" s="293"/>
      <c r="AB784" s="293"/>
      <c r="AC784" s="293"/>
      <c r="AE784" s="293"/>
      <c r="AF784" s="293"/>
      <c r="AG784" s="293"/>
      <c r="AH784" s="293"/>
      <c r="AI784" s="293"/>
      <c r="AJ784" s="293"/>
      <c r="AK784" s="293"/>
      <c r="AL784" s="293"/>
      <c r="AM784" s="293"/>
      <c r="AN784" s="293"/>
      <c r="AO784" s="293"/>
      <c r="AP784" s="293"/>
      <c r="AQ784" s="293"/>
      <c r="AR784" s="293"/>
      <c r="AS784" s="293"/>
      <c r="AT784" s="293"/>
      <c r="AU784" s="293"/>
      <c r="AV784" s="293"/>
    </row>
    <row r="785">
      <c r="B785" s="293"/>
      <c r="C785" s="293"/>
      <c r="D785" s="293"/>
      <c r="E785" s="293"/>
      <c r="F785" s="293"/>
      <c r="G785" s="293"/>
      <c r="H785" s="293"/>
      <c r="J785" s="293"/>
      <c r="K785" s="293"/>
      <c r="L785" s="293"/>
      <c r="M785" s="293"/>
      <c r="O785" s="293"/>
      <c r="P785" s="293"/>
      <c r="Q785" s="293"/>
      <c r="R785" s="293"/>
      <c r="S785" s="293"/>
      <c r="T785" s="293"/>
      <c r="U785" s="293"/>
      <c r="V785" s="293"/>
      <c r="W785" s="293"/>
      <c r="X785" s="293"/>
      <c r="Y785" s="293"/>
      <c r="Z785" s="293"/>
      <c r="AA785" s="293"/>
      <c r="AB785" s="293"/>
      <c r="AC785" s="293"/>
      <c r="AE785" s="293"/>
      <c r="AF785" s="293"/>
      <c r="AG785" s="293"/>
      <c r="AH785" s="293"/>
      <c r="AI785" s="293"/>
      <c r="AJ785" s="293"/>
      <c r="AK785" s="293"/>
      <c r="AL785" s="293"/>
      <c r="AM785" s="293"/>
      <c r="AN785" s="293"/>
      <c r="AO785" s="293"/>
      <c r="AP785" s="293"/>
      <c r="AQ785" s="293"/>
      <c r="AR785" s="293"/>
      <c r="AS785" s="293"/>
      <c r="AT785" s="293"/>
      <c r="AU785" s="293"/>
      <c r="AV785" s="293"/>
    </row>
    <row r="786">
      <c r="B786" s="293"/>
      <c r="C786" s="293"/>
      <c r="D786" s="293"/>
      <c r="E786" s="293"/>
      <c r="F786" s="293"/>
      <c r="G786" s="293"/>
      <c r="H786" s="293"/>
      <c r="J786" s="293"/>
      <c r="K786" s="293"/>
      <c r="L786" s="293"/>
      <c r="M786" s="293"/>
      <c r="O786" s="293"/>
      <c r="P786" s="293"/>
      <c r="Q786" s="293"/>
      <c r="R786" s="293"/>
      <c r="S786" s="293"/>
      <c r="T786" s="293"/>
      <c r="U786" s="293"/>
      <c r="V786" s="293"/>
      <c r="W786" s="293"/>
      <c r="X786" s="293"/>
      <c r="Y786" s="293"/>
      <c r="Z786" s="293"/>
      <c r="AA786" s="293"/>
      <c r="AB786" s="293"/>
      <c r="AC786" s="293"/>
      <c r="AE786" s="293"/>
      <c r="AF786" s="293"/>
      <c r="AG786" s="293"/>
      <c r="AH786" s="293"/>
      <c r="AI786" s="293"/>
      <c r="AJ786" s="293"/>
      <c r="AK786" s="293"/>
      <c r="AL786" s="293"/>
      <c r="AM786" s="293"/>
      <c r="AN786" s="293"/>
      <c r="AO786" s="293"/>
      <c r="AP786" s="293"/>
      <c r="AQ786" s="293"/>
      <c r="AR786" s="293"/>
      <c r="AS786" s="293"/>
      <c r="AT786" s="293"/>
      <c r="AU786" s="293"/>
      <c r="AV786" s="293"/>
    </row>
    <row r="787">
      <c r="B787" s="293"/>
      <c r="C787" s="293"/>
      <c r="D787" s="293"/>
      <c r="E787" s="293"/>
      <c r="F787" s="293"/>
      <c r="G787" s="293"/>
      <c r="H787" s="293"/>
      <c r="J787" s="293"/>
      <c r="K787" s="293"/>
      <c r="L787" s="293"/>
      <c r="M787" s="293"/>
      <c r="O787" s="293"/>
      <c r="P787" s="293"/>
      <c r="Q787" s="293"/>
      <c r="R787" s="293"/>
      <c r="S787" s="293"/>
      <c r="T787" s="293"/>
      <c r="U787" s="293"/>
      <c r="V787" s="293"/>
      <c r="W787" s="293"/>
      <c r="X787" s="293"/>
      <c r="Y787" s="293"/>
      <c r="Z787" s="293"/>
      <c r="AA787" s="293"/>
      <c r="AB787" s="293"/>
      <c r="AC787" s="293"/>
      <c r="AE787" s="293"/>
      <c r="AF787" s="293"/>
      <c r="AG787" s="293"/>
      <c r="AH787" s="293"/>
      <c r="AI787" s="293"/>
      <c r="AJ787" s="293"/>
      <c r="AK787" s="293"/>
      <c r="AL787" s="293"/>
      <c r="AM787" s="293"/>
      <c r="AN787" s="293"/>
      <c r="AO787" s="293"/>
      <c r="AP787" s="293"/>
      <c r="AQ787" s="293"/>
      <c r="AR787" s="293"/>
      <c r="AS787" s="293"/>
      <c r="AT787" s="293"/>
      <c r="AU787" s="293"/>
      <c r="AV787" s="293"/>
    </row>
    <row r="788">
      <c r="B788" s="293"/>
      <c r="C788" s="293"/>
      <c r="D788" s="293"/>
      <c r="E788" s="293"/>
      <c r="F788" s="293"/>
      <c r="G788" s="293"/>
      <c r="H788" s="293"/>
      <c r="J788" s="293"/>
      <c r="K788" s="293"/>
      <c r="L788" s="293"/>
      <c r="M788" s="293"/>
      <c r="O788" s="293"/>
      <c r="P788" s="293"/>
      <c r="Q788" s="293"/>
      <c r="R788" s="293"/>
      <c r="S788" s="293"/>
      <c r="T788" s="293"/>
      <c r="U788" s="293"/>
      <c r="V788" s="293"/>
      <c r="W788" s="293"/>
      <c r="X788" s="293"/>
      <c r="Y788" s="293"/>
      <c r="Z788" s="293"/>
      <c r="AA788" s="293"/>
      <c r="AB788" s="293"/>
      <c r="AC788" s="293"/>
      <c r="AE788" s="293"/>
      <c r="AF788" s="293"/>
      <c r="AG788" s="293"/>
      <c r="AH788" s="293"/>
      <c r="AI788" s="293"/>
      <c r="AJ788" s="293"/>
      <c r="AK788" s="293"/>
      <c r="AL788" s="293"/>
      <c r="AM788" s="293"/>
      <c r="AN788" s="293"/>
      <c r="AO788" s="293"/>
      <c r="AP788" s="293"/>
      <c r="AQ788" s="293"/>
      <c r="AR788" s="293"/>
      <c r="AS788" s="293"/>
      <c r="AT788" s="293"/>
      <c r="AU788" s="293"/>
      <c r="AV788" s="293"/>
    </row>
    <row r="789">
      <c r="B789" s="293"/>
      <c r="C789" s="293"/>
      <c r="D789" s="293"/>
      <c r="E789" s="293"/>
      <c r="F789" s="293"/>
      <c r="G789" s="293"/>
      <c r="H789" s="293"/>
      <c r="J789" s="293"/>
      <c r="K789" s="293"/>
      <c r="L789" s="293"/>
      <c r="M789" s="293"/>
      <c r="O789" s="293"/>
      <c r="P789" s="293"/>
      <c r="Q789" s="293"/>
      <c r="R789" s="293"/>
      <c r="S789" s="293"/>
      <c r="T789" s="293"/>
      <c r="U789" s="293"/>
      <c r="V789" s="293"/>
      <c r="W789" s="293"/>
      <c r="X789" s="293"/>
      <c r="Y789" s="293"/>
      <c r="Z789" s="293"/>
      <c r="AA789" s="293"/>
      <c r="AB789" s="293"/>
      <c r="AC789" s="293"/>
      <c r="AE789" s="293"/>
      <c r="AF789" s="293"/>
      <c r="AG789" s="293"/>
      <c r="AH789" s="293"/>
      <c r="AI789" s="293"/>
      <c r="AJ789" s="293"/>
      <c r="AK789" s="293"/>
      <c r="AL789" s="293"/>
      <c r="AM789" s="293"/>
      <c r="AN789" s="293"/>
      <c r="AO789" s="293"/>
      <c r="AP789" s="293"/>
      <c r="AQ789" s="293"/>
      <c r="AR789" s="293"/>
      <c r="AS789" s="293"/>
      <c r="AT789" s="293"/>
      <c r="AU789" s="293"/>
      <c r="AV789" s="293"/>
    </row>
    <row r="790">
      <c r="B790" s="293"/>
      <c r="C790" s="293"/>
      <c r="D790" s="293"/>
      <c r="E790" s="293"/>
      <c r="F790" s="293"/>
      <c r="G790" s="293"/>
      <c r="H790" s="293"/>
      <c r="J790" s="293"/>
      <c r="K790" s="293"/>
      <c r="L790" s="293"/>
      <c r="M790" s="293"/>
      <c r="O790" s="293"/>
      <c r="P790" s="293"/>
      <c r="Q790" s="293"/>
      <c r="R790" s="293"/>
      <c r="S790" s="293"/>
      <c r="T790" s="293"/>
      <c r="U790" s="293"/>
      <c r="V790" s="293"/>
      <c r="W790" s="293"/>
      <c r="X790" s="293"/>
      <c r="Y790" s="293"/>
      <c r="Z790" s="293"/>
      <c r="AA790" s="293"/>
      <c r="AB790" s="293"/>
      <c r="AC790" s="293"/>
      <c r="AE790" s="293"/>
      <c r="AF790" s="293"/>
      <c r="AG790" s="293"/>
      <c r="AH790" s="293"/>
      <c r="AI790" s="293"/>
      <c r="AJ790" s="293"/>
      <c r="AK790" s="293"/>
      <c r="AL790" s="293"/>
      <c r="AM790" s="293"/>
      <c r="AN790" s="293"/>
      <c r="AO790" s="293"/>
      <c r="AP790" s="293"/>
      <c r="AQ790" s="293"/>
      <c r="AR790" s="293"/>
      <c r="AS790" s="293"/>
      <c r="AT790" s="293"/>
      <c r="AU790" s="293"/>
      <c r="AV790" s="293"/>
    </row>
    <row r="791">
      <c r="B791" s="293"/>
      <c r="C791" s="293"/>
      <c r="D791" s="293"/>
      <c r="E791" s="293"/>
      <c r="F791" s="293"/>
      <c r="G791" s="293"/>
      <c r="H791" s="293"/>
      <c r="J791" s="293"/>
      <c r="K791" s="293"/>
      <c r="L791" s="293"/>
      <c r="M791" s="293"/>
      <c r="O791" s="293"/>
      <c r="P791" s="293"/>
      <c r="Q791" s="293"/>
      <c r="R791" s="293"/>
      <c r="S791" s="293"/>
      <c r="T791" s="293"/>
      <c r="U791" s="293"/>
      <c r="V791" s="293"/>
      <c r="W791" s="293"/>
      <c r="X791" s="293"/>
      <c r="Y791" s="293"/>
      <c r="Z791" s="293"/>
      <c r="AA791" s="293"/>
      <c r="AB791" s="293"/>
      <c r="AC791" s="293"/>
      <c r="AE791" s="293"/>
      <c r="AF791" s="293"/>
      <c r="AG791" s="293"/>
      <c r="AH791" s="293"/>
      <c r="AI791" s="293"/>
      <c r="AJ791" s="293"/>
      <c r="AK791" s="293"/>
      <c r="AL791" s="293"/>
      <c r="AM791" s="293"/>
      <c r="AN791" s="293"/>
      <c r="AO791" s="293"/>
      <c r="AP791" s="293"/>
      <c r="AQ791" s="293"/>
      <c r="AR791" s="293"/>
      <c r="AS791" s="293"/>
      <c r="AT791" s="293"/>
      <c r="AU791" s="293"/>
      <c r="AV791" s="293"/>
    </row>
    <row r="792">
      <c r="B792" s="293"/>
      <c r="C792" s="293"/>
      <c r="D792" s="293"/>
      <c r="E792" s="293"/>
      <c r="F792" s="293"/>
      <c r="G792" s="293"/>
      <c r="H792" s="293"/>
      <c r="J792" s="293"/>
      <c r="K792" s="293"/>
      <c r="L792" s="293"/>
      <c r="M792" s="293"/>
      <c r="O792" s="293"/>
      <c r="P792" s="293"/>
      <c r="Q792" s="293"/>
      <c r="R792" s="293"/>
      <c r="S792" s="293"/>
      <c r="T792" s="293"/>
      <c r="U792" s="293"/>
      <c r="V792" s="293"/>
      <c r="W792" s="293"/>
      <c r="X792" s="293"/>
      <c r="Y792" s="293"/>
      <c r="Z792" s="293"/>
      <c r="AA792" s="293"/>
      <c r="AB792" s="293"/>
      <c r="AC792" s="293"/>
      <c r="AE792" s="293"/>
      <c r="AF792" s="293"/>
      <c r="AG792" s="293"/>
      <c r="AH792" s="293"/>
      <c r="AI792" s="293"/>
      <c r="AJ792" s="293"/>
      <c r="AK792" s="293"/>
      <c r="AL792" s="293"/>
      <c r="AM792" s="293"/>
      <c r="AN792" s="293"/>
      <c r="AO792" s="293"/>
      <c r="AP792" s="293"/>
      <c r="AQ792" s="293"/>
      <c r="AR792" s="293"/>
      <c r="AS792" s="293"/>
      <c r="AT792" s="293"/>
      <c r="AU792" s="293"/>
      <c r="AV792" s="293"/>
    </row>
    <row r="793">
      <c r="B793" s="293"/>
      <c r="C793" s="293"/>
      <c r="D793" s="293"/>
      <c r="E793" s="293"/>
      <c r="F793" s="293"/>
      <c r="G793" s="293"/>
      <c r="H793" s="293"/>
      <c r="J793" s="293"/>
      <c r="K793" s="293"/>
      <c r="L793" s="293"/>
      <c r="M793" s="293"/>
      <c r="O793" s="293"/>
      <c r="P793" s="293"/>
      <c r="Q793" s="293"/>
      <c r="R793" s="293"/>
      <c r="S793" s="293"/>
      <c r="T793" s="293"/>
      <c r="U793" s="293"/>
      <c r="V793" s="293"/>
      <c r="W793" s="293"/>
      <c r="X793" s="293"/>
      <c r="Y793" s="293"/>
      <c r="Z793" s="293"/>
      <c r="AA793" s="293"/>
      <c r="AB793" s="293"/>
      <c r="AC793" s="293"/>
      <c r="AE793" s="293"/>
      <c r="AF793" s="293"/>
      <c r="AG793" s="293"/>
      <c r="AH793" s="293"/>
      <c r="AI793" s="293"/>
      <c r="AJ793" s="293"/>
      <c r="AK793" s="293"/>
      <c r="AL793" s="293"/>
      <c r="AM793" s="293"/>
      <c r="AN793" s="293"/>
      <c r="AO793" s="293"/>
      <c r="AP793" s="293"/>
      <c r="AQ793" s="293"/>
      <c r="AR793" s="293"/>
      <c r="AS793" s="293"/>
      <c r="AT793" s="293"/>
      <c r="AU793" s="293"/>
      <c r="AV793" s="293"/>
    </row>
    <row r="794">
      <c r="B794" s="293"/>
      <c r="C794" s="293"/>
      <c r="D794" s="293"/>
      <c r="E794" s="293"/>
      <c r="F794" s="293"/>
      <c r="G794" s="293"/>
      <c r="H794" s="293"/>
      <c r="J794" s="293"/>
      <c r="K794" s="293"/>
      <c r="L794" s="293"/>
      <c r="M794" s="293"/>
      <c r="O794" s="293"/>
      <c r="P794" s="293"/>
      <c r="Q794" s="293"/>
      <c r="R794" s="293"/>
      <c r="S794" s="293"/>
      <c r="T794" s="293"/>
      <c r="U794" s="293"/>
      <c r="V794" s="293"/>
      <c r="W794" s="293"/>
      <c r="X794" s="293"/>
      <c r="Y794" s="293"/>
      <c r="Z794" s="293"/>
      <c r="AA794" s="293"/>
      <c r="AB794" s="293"/>
      <c r="AC794" s="293"/>
      <c r="AE794" s="293"/>
      <c r="AF794" s="293"/>
      <c r="AG794" s="293"/>
      <c r="AH794" s="293"/>
      <c r="AI794" s="293"/>
      <c r="AJ794" s="293"/>
      <c r="AK794" s="293"/>
      <c r="AL794" s="293"/>
      <c r="AM794" s="293"/>
      <c r="AN794" s="293"/>
      <c r="AO794" s="293"/>
      <c r="AP794" s="293"/>
      <c r="AQ794" s="293"/>
      <c r="AR794" s="293"/>
      <c r="AS794" s="293"/>
      <c r="AT794" s="293"/>
      <c r="AU794" s="293"/>
      <c r="AV794" s="293"/>
    </row>
    <row r="795">
      <c r="B795" s="293"/>
      <c r="C795" s="293"/>
      <c r="D795" s="293"/>
      <c r="E795" s="293"/>
      <c r="F795" s="293"/>
      <c r="G795" s="293"/>
      <c r="H795" s="293"/>
      <c r="J795" s="293"/>
      <c r="K795" s="293"/>
      <c r="L795" s="293"/>
      <c r="M795" s="293"/>
      <c r="O795" s="293"/>
      <c r="P795" s="293"/>
      <c r="Q795" s="293"/>
      <c r="R795" s="293"/>
      <c r="S795" s="293"/>
      <c r="T795" s="293"/>
      <c r="U795" s="293"/>
      <c r="V795" s="293"/>
      <c r="W795" s="293"/>
      <c r="X795" s="293"/>
      <c r="Y795" s="293"/>
      <c r="Z795" s="293"/>
      <c r="AA795" s="293"/>
      <c r="AB795" s="293"/>
      <c r="AC795" s="293"/>
      <c r="AE795" s="293"/>
      <c r="AF795" s="293"/>
      <c r="AG795" s="293"/>
      <c r="AH795" s="293"/>
      <c r="AI795" s="293"/>
      <c r="AJ795" s="293"/>
      <c r="AK795" s="293"/>
      <c r="AL795" s="293"/>
      <c r="AM795" s="293"/>
      <c r="AN795" s="293"/>
      <c r="AO795" s="293"/>
      <c r="AP795" s="293"/>
      <c r="AQ795" s="293"/>
      <c r="AR795" s="293"/>
      <c r="AS795" s="293"/>
      <c r="AT795" s="293"/>
      <c r="AU795" s="293"/>
      <c r="AV795" s="293"/>
    </row>
    <row r="796">
      <c r="B796" s="293"/>
      <c r="C796" s="293"/>
      <c r="D796" s="293"/>
      <c r="E796" s="293"/>
      <c r="F796" s="293"/>
      <c r="G796" s="293"/>
      <c r="H796" s="293"/>
      <c r="J796" s="293"/>
      <c r="K796" s="293"/>
      <c r="L796" s="293"/>
      <c r="M796" s="293"/>
      <c r="O796" s="293"/>
      <c r="P796" s="293"/>
      <c r="Q796" s="293"/>
      <c r="R796" s="293"/>
      <c r="S796" s="293"/>
      <c r="T796" s="293"/>
      <c r="U796" s="293"/>
      <c r="V796" s="293"/>
      <c r="W796" s="293"/>
      <c r="X796" s="293"/>
      <c r="Y796" s="293"/>
      <c r="Z796" s="293"/>
      <c r="AA796" s="293"/>
      <c r="AB796" s="293"/>
      <c r="AC796" s="293"/>
      <c r="AE796" s="293"/>
      <c r="AF796" s="293"/>
      <c r="AG796" s="293"/>
      <c r="AH796" s="293"/>
      <c r="AI796" s="293"/>
      <c r="AJ796" s="293"/>
      <c r="AK796" s="293"/>
      <c r="AL796" s="293"/>
      <c r="AM796" s="293"/>
      <c r="AN796" s="293"/>
      <c r="AO796" s="293"/>
      <c r="AP796" s="293"/>
      <c r="AQ796" s="293"/>
      <c r="AR796" s="293"/>
      <c r="AS796" s="293"/>
      <c r="AT796" s="293"/>
      <c r="AU796" s="293"/>
      <c r="AV796" s="293"/>
    </row>
    <row r="797">
      <c r="B797" s="293"/>
      <c r="C797" s="293"/>
      <c r="D797" s="293"/>
      <c r="E797" s="293"/>
      <c r="F797" s="293"/>
      <c r="G797" s="293"/>
      <c r="H797" s="293"/>
      <c r="J797" s="293"/>
      <c r="K797" s="293"/>
      <c r="L797" s="293"/>
      <c r="M797" s="293"/>
      <c r="O797" s="293"/>
      <c r="P797" s="293"/>
      <c r="Q797" s="293"/>
      <c r="R797" s="293"/>
      <c r="S797" s="293"/>
      <c r="T797" s="293"/>
      <c r="U797" s="293"/>
      <c r="V797" s="293"/>
      <c r="W797" s="293"/>
      <c r="X797" s="293"/>
      <c r="Y797" s="293"/>
      <c r="Z797" s="293"/>
      <c r="AA797" s="293"/>
      <c r="AB797" s="293"/>
      <c r="AC797" s="293"/>
      <c r="AE797" s="293"/>
      <c r="AF797" s="293"/>
      <c r="AG797" s="293"/>
      <c r="AH797" s="293"/>
      <c r="AI797" s="293"/>
      <c r="AJ797" s="293"/>
      <c r="AK797" s="293"/>
      <c r="AL797" s="293"/>
      <c r="AM797" s="293"/>
      <c r="AN797" s="293"/>
      <c r="AO797" s="293"/>
      <c r="AP797" s="293"/>
      <c r="AQ797" s="293"/>
      <c r="AR797" s="293"/>
      <c r="AS797" s="293"/>
      <c r="AT797" s="293"/>
      <c r="AU797" s="293"/>
      <c r="AV797" s="293"/>
    </row>
    <row r="798">
      <c r="B798" s="293"/>
      <c r="C798" s="293"/>
      <c r="D798" s="293"/>
      <c r="E798" s="293"/>
      <c r="F798" s="293"/>
      <c r="G798" s="293"/>
      <c r="H798" s="293"/>
      <c r="J798" s="293"/>
      <c r="K798" s="293"/>
      <c r="L798" s="293"/>
      <c r="M798" s="293"/>
      <c r="O798" s="293"/>
      <c r="P798" s="293"/>
      <c r="Q798" s="293"/>
      <c r="R798" s="293"/>
      <c r="S798" s="293"/>
      <c r="T798" s="293"/>
      <c r="U798" s="293"/>
      <c r="V798" s="293"/>
      <c r="W798" s="293"/>
      <c r="X798" s="293"/>
      <c r="Y798" s="293"/>
      <c r="Z798" s="293"/>
      <c r="AA798" s="293"/>
      <c r="AB798" s="293"/>
      <c r="AC798" s="293"/>
      <c r="AE798" s="293"/>
      <c r="AF798" s="293"/>
      <c r="AG798" s="293"/>
      <c r="AH798" s="293"/>
      <c r="AI798" s="293"/>
      <c r="AJ798" s="293"/>
      <c r="AK798" s="293"/>
      <c r="AL798" s="293"/>
      <c r="AM798" s="293"/>
      <c r="AN798" s="293"/>
      <c r="AO798" s="293"/>
      <c r="AP798" s="293"/>
      <c r="AQ798" s="293"/>
      <c r="AR798" s="293"/>
      <c r="AS798" s="293"/>
      <c r="AT798" s="293"/>
      <c r="AU798" s="293"/>
      <c r="AV798" s="293"/>
    </row>
    <row r="799">
      <c r="B799" s="293"/>
      <c r="C799" s="293"/>
      <c r="D799" s="293"/>
      <c r="E799" s="293"/>
      <c r="F799" s="293"/>
      <c r="G799" s="293"/>
      <c r="H799" s="293"/>
      <c r="J799" s="293"/>
      <c r="K799" s="293"/>
      <c r="L799" s="293"/>
      <c r="M799" s="293"/>
      <c r="O799" s="293"/>
      <c r="P799" s="293"/>
      <c r="Q799" s="293"/>
      <c r="R799" s="293"/>
      <c r="S799" s="293"/>
      <c r="T799" s="293"/>
      <c r="U799" s="293"/>
      <c r="V799" s="293"/>
      <c r="W799" s="293"/>
      <c r="X799" s="293"/>
      <c r="Y799" s="293"/>
      <c r="Z799" s="293"/>
      <c r="AA799" s="293"/>
      <c r="AB799" s="293"/>
      <c r="AC799" s="293"/>
      <c r="AE799" s="293"/>
      <c r="AF799" s="293"/>
      <c r="AG799" s="293"/>
      <c r="AH799" s="293"/>
      <c r="AI799" s="293"/>
      <c r="AJ799" s="293"/>
      <c r="AK799" s="293"/>
      <c r="AL799" s="293"/>
      <c r="AM799" s="293"/>
      <c r="AN799" s="293"/>
      <c r="AO799" s="293"/>
      <c r="AP799" s="293"/>
      <c r="AQ799" s="293"/>
      <c r="AR799" s="293"/>
      <c r="AS799" s="293"/>
      <c r="AT799" s="293"/>
      <c r="AU799" s="293"/>
      <c r="AV799" s="293"/>
    </row>
    <row r="800">
      <c r="B800" s="293"/>
      <c r="C800" s="293"/>
      <c r="D800" s="293"/>
      <c r="E800" s="293"/>
      <c r="F800" s="293"/>
      <c r="G800" s="293"/>
      <c r="H800" s="293"/>
      <c r="J800" s="293"/>
      <c r="K800" s="293"/>
      <c r="L800" s="293"/>
      <c r="M800" s="293"/>
      <c r="O800" s="293"/>
      <c r="P800" s="293"/>
      <c r="Q800" s="293"/>
      <c r="R800" s="293"/>
      <c r="S800" s="293"/>
      <c r="T800" s="293"/>
      <c r="U800" s="293"/>
      <c r="V800" s="293"/>
      <c r="W800" s="293"/>
      <c r="X800" s="293"/>
      <c r="Y800" s="293"/>
      <c r="Z800" s="293"/>
      <c r="AA800" s="293"/>
      <c r="AB800" s="293"/>
      <c r="AC800" s="293"/>
      <c r="AE800" s="293"/>
      <c r="AF800" s="293"/>
      <c r="AG800" s="293"/>
      <c r="AH800" s="293"/>
      <c r="AI800" s="293"/>
      <c r="AJ800" s="293"/>
      <c r="AK800" s="293"/>
      <c r="AL800" s="293"/>
      <c r="AM800" s="293"/>
      <c r="AN800" s="293"/>
      <c r="AO800" s="293"/>
      <c r="AP800" s="293"/>
      <c r="AQ800" s="293"/>
      <c r="AR800" s="293"/>
      <c r="AS800" s="293"/>
      <c r="AT800" s="293"/>
      <c r="AU800" s="293"/>
      <c r="AV800" s="293"/>
    </row>
    <row r="801">
      <c r="B801" s="293"/>
      <c r="C801" s="293"/>
      <c r="D801" s="293"/>
      <c r="E801" s="293"/>
      <c r="F801" s="293"/>
      <c r="G801" s="293"/>
      <c r="H801" s="293"/>
      <c r="J801" s="293"/>
      <c r="K801" s="293"/>
      <c r="L801" s="293"/>
      <c r="M801" s="293"/>
      <c r="O801" s="293"/>
      <c r="P801" s="293"/>
      <c r="Q801" s="293"/>
      <c r="R801" s="293"/>
      <c r="S801" s="293"/>
      <c r="T801" s="293"/>
      <c r="U801" s="293"/>
      <c r="V801" s="293"/>
      <c r="W801" s="293"/>
      <c r="X801" s="293"/>
      <c r="Y801" s="293"/>
      <c r="Z801" s="293"/>
      <c r="AA801" s="293"/>
      <c r="AB801" s="293"/>
      <c r="AC801" s="293"/>
      <c r="AE801" s="293"/>
      <c r="AF801" s="293"/>
      <c r="AG801" s="293"/>
      <c r="AH801" s="293"/>
      <c r="AI801" s="293"/>
      <c r="AJ801" s="293"/>
      <c r="AK801" s="293"/>
      <c r="AL801" s="293"/>
      <c r="AM801" s="293"/>
      <c r="AN801" s="293"/>
      <c r="AO801" s="293"/>
      <c r="AP801" s="293"/>
      <c r="AQ801" s="293"/>
      <c r="AR801" s="293"/>
      <c r="AS801" s="293"/>
      <c r="AT801" s="293"/>
      <c r="AU801" s="293"/>
      <c r="AV801" s="293"/>
    </row>
    <row r="802">
      <c r="B802" s="293"/>
      <c r="C802" s="293"/>
      <c r="D802" s="293"/>
      <c r="E802" s="293"/>
      <c r="F802" s="293"/>
      <c r="G802" s="293"/>
      <c r="H802" s="293"/>
      <c r="J802" s="293"/>
      <c r="K802" s="293"/>
      <c r="L802" s="293"/>
      <c r="M802" s="293"/>
      <c r="O802" s="293"/>
      <c r="P802" s="293"/>
      <c r="Q802" s="293"/>
      <c r="R802" s="293"/>
      <c r="S802" s="293"/>
      <c r="T802" s="293"/>
      <c r="U802" s="293"/>
      <c r="V802" s="293"/>
      <c r="W802" s="293"/>
      <c r="X802" s="293"/>
      <c r="Y802" s="293"/>
      <c r="Z802" s="293"/>
      <c r="AA802" s="293"/>
      <c r="AB802" s="293"/>
      <c r="AC802" s="293"/>
      <c r="AE802" s="293"/>
      <c r="AF802" s="293"/>
      <c r="AG802" s="293"/>
      <c r="AH802" s="293"/>
      <c r="AI802" s="293"/>
      <c r="AJ802" s="293"/>
      <c r="AK802" s="293"/>
      <c r="AL802" s="293"/>
      <c r="AM802" s="293"/>
      <c r="AN802" s="293"/>
      <c r="AO802" s="293"/>
      <c r="AP802" s="293"/>
      <c r="AQ802" s="293"/>
      <c r="AR802" s="293"/>
      <c r="AS802" s="293"/>
      <c r="AT802" s="293"/>
      <c r="AU802" s="293"/>
      <c r="AV802" s="293"/>
    </row>
    <row r="803">
      <c r="B803" s="293"/>
      <c r="C803" s="293"/>
      <c r="D803" s="293"/>
      <c r="E803" s="293"/>
      <c r="F803" s="293"/>
      <c r="G803" s="293"/>
      <c r="H803" s="293"/>
      <c r="J803" s="293"/>
      <c r="K803" s="293"/>
      <c r="L803" s="293"/>
      <c r="M803" s="293"/>
      <c r="O803" s="293"/>
      <c r="P803" s="293"/>
      <c r="Q803" s="293"/>
      <c r="R803" s="293"/>
      <c r="S803" s="293"/>
      <c r="T803" s="293"/>
      <c r="U803" s="293"/>
      <c r="V803" s="293"/>
      <c r="W803" s="293"/>
      <c r="X803" s="293"/>
      <c r="Y803" s="293"/>
      <c r="Z803" s="293"/>
      <c r="AA803" s="293"/>
      <c r="AB803" s="293"/>
      <c r="AC803" s="293"/>
      <c r="AE803" s="293"/>
      <c r="AF803" s="293"/>
      <c r="AG803" s="293"/>
      <c r="AH803" s="293"/>
      <c r="AI803" s="293"/>
      <c r="AJ803" s="293"/>
      <c r="AK803" s="293"/>
      <c r="AL803" s="293"/>
      <c r="AM803" s="293"/>
      <c r="AN803" s="293"/>
      <c r="AO803" s="293"/>
      <c r="AP803" s="293"/>
      <c r="AQ803" s="293"/>
      <c r="AR803" s="293"/>
      <c r="AS803" s="293"/>
      <c r="AT803" s="293"/>
      <c r="AU803" s="293"/>
      <c r="AV803" s="293"/>
    </row>
    <row r="804">
      <c r="B804" s="293"/>
      <c r="C804" s="293"/>
      <c r="D804" s="293"/>
      <c r="E804" s="293"/>
      <c r="F804" s="293"/>
      <c r="G804" s="293"/>
      <c r="H804" s="293"/>
      <c r="J804" s="293"/>
      <c r="K804" s="293"/>
      <c r="L804" s="293"/>
      <c r="M804" s="293"/>
      <c r="O804" s="293"/>
      <c r="P804" s="293"/>
      <c r="Q804" s="293"/>
      <c r="R804" s="293"/>
      <c r="S804" s="293"/>
      <c r="T804" s="293"/>
      <c r="U804" s="293"/>
      <c r="V804" s="293"/>
      <c r="W804" s="293"/>
      <c r="X804" s="293"/>
      <c r="Y804" s="293"/>
      <c r="Z804" s="293"/>
      <c r="AA804" s="293"/>
      <c r="AB804" s="293"/>
      <c r="AC804" s="293"/>
      <c r="AE804" s="293"/>
      <c r="AF804" s="293"/>
      <c r="AG804" s="293"/>
      <c r="AH804" s="293"/>
      <c r="AI804" s="293"/>
      <c r="AJ804" s="293"/>
      <c r="AK804" s="293"/>
      <c r="AL804" s="293"/>
      <c r="AM804" s="293"/>
      <c r="AN804" s="293"/>
      <c r="AO804" s="293"/>
      <c r="AP804" s="293"/>
      <c r="AQ804" s="293"/>
      <c r="AR804" s="293"/>
      <c r="AS804" s="293"/>
      <c r="AT804" s="293"/>
      <c r="AU804" s="293"/>
      <c r="AV804" s="293"/>
    </row>
    <row r="805">
      <c r="B805" s="293"/>
      <c r="C805" s="293"/>
      <c r="D805" s="293"/>
      <c r="E805" s="293"/>
      <c r="F805" s="293"/>
      <c r="G805" s="293"/>
      <c r="H805" s="293"/>
      <c r="J805" s="293"/>
      <c r="K805" s="293"/>
      <c r="L805" s="293"/>
      <c r="M805" s="293"/>
      <c r="O805" s="293"/>
      <c r="P805" s="293"/>
      <c r="Q805" s="293"/>
      <c r="R805" s="293"/>
      <c r="S805" s="293"/>
      <c r="T805" s="293"/>
      <c r="U805" s="293"/>
      <c r="V805" s="293"/>
      <c r="W805" s="293"/>
      <c r="X805" s="293"/>
      <c r="Y805" s="293"/>
      <c r="Z805" s="293"/>
      <c r="AA805" s="293"/>
      <c r="AB805" s="293"/>
      <c r="AC805" s="293"/>
      <c r="AE805" s="293"/>
      <c r="AF805" s="293"/>
      <c r="AG805" s="293"/>
      <c r="AH805" s="293"/>
      <c r="AI805" s="293"/>
      <c r="AJ805" s="293"/>
      <c r="AK805" s="293"/>
      <c r="AL805" s="293"/>
      <c r="AM805" s="293"/>
      <c r="AN805" s="293"/>
      <c r="AO805" s="293"/>
      <c r="AP805" s="293"/>
      <c r="AQ805" s="293"/>
      <c r="AR805" s="293"/>
      <c r="AS805" s="293"/>
      <c r="AT805" s="293"/>
      <c r="AU805" s="293"/>
      <c r="AV805" s="293"/>
    </row>
    <row r="806">
      <c r="B806" s="293"/>
      <c r="C806" s="293"/>
      <c r="D806" s="293"/>
      <c r="E806" s="293"/>
      <c r="F806" s="293"/>
      <c r="G806" s="293"/>
      <c r="H806" s="293"/>
      <c r="J806" s="293"/>
      <c r="K806" s="293"/>
      <c r="L806" s="293"/>
      <c r="M806" s="293"/>
      <c r="O806" s="293"/>
      <c r="P806" s="293"/>
      <c r="Q806" s="293"/>
      <c r="R806" s="293"/>
      <c r="S806" s="293"/>
      <c r="T806" s="293"/>
      <c r="U806" s="293"/>
      <c r="V806" s="293"/>
      <c r="W806" s="293"/>
      <c r="X806" s="293"/>
      <c r="Y806" s="293"/>
      <c r="Z806" s="293"/>
      <c r="AA806" s="293"/>
      <c r="AB806" s="293"/>
      <c r="AC806" s="293"/>
      <c r="AE806" s="293"/>
      <c r="AF806" s="293"/>
      <c r="AG806" s="293"/>
      <c r="AH806" s="293"/>
      <c r="AI806" s="293"/>
      <c r="AJ806" s="293"/>
      <c r="AK806" s="293"/>
      <c r="AL806" s="293"/>
      <c r="AM806" s="293"/>
      <c r="AN806" s="293"/>
      <c r="AO806" s="293"/>
      <c r="AP806" s="293"/>
      <c r="AQ806" s="293"/>
      <c r="AR806" s="293"/>
      <c r="AS806" s="293"/>
      <c r="AT806" s="293"/>
      <c r="AU806" s="293"/>
      <c r="AV806" s="293"/>
    </row>
    <row r="807">
      <c r="B807" s="293"/>
      <c r="C807" s="293"/>
      <c r="D807" s="293"/>
      <c r="E807" s="293"/>
      <c r="F807" s="293"/>
      <c r="G807" s="293"/>
      <c r="H807" s="293"/>
      <c r="J807" s="293"/>
      <c r="K807" s="293"/>
      <c r="L807" s="293"/>
      <c r="M807" s="293"/>
      <c r="O807" s="293"/>
      <c r="P807" s="293"/>
      <c r="Q807" s="293"/>
      <c r="R807" s="293"/>
      <c r="S807" s="293"/>
      <c r="T807" s="293"/>
      <c r="U807" s="293"/>
      <c r="V807" s="293"/>
      <c r="W807" s="293"/>
      <c r="X807" s="293"/>
      <c r="Y807" s="293"/>
      <c r="Z807" s="293"/>
      <c r="AA807" s="293"/>
      <c r="AB807" s="293"/>
      <c r="AC807" s="293"/>
      <c r="AE807" s="293"/>
      <c r="AF807" s="293"/>
      <c r="AG807" s="293"/>
      <c r="AH807" s="293"/>
      <c r="AI807" s="293"/>
      <c r="AJ807" s="293"/>
      <c r="AK807" s="293"/>
      <c r="AL807" s="293"/>
      <c r="AM807" s="293"/>
      <c r="AN807" s="293"/>
      <c r="AO807" s="293"/>
      <c r="AP807" s="293"/>
      <c r="AQ807" s="293"/>
      <c r="AR807" s="293"/>
      <c r="AS807" s="293"/>
      <c r="AT807" s="293"/>
      <c r="AU807" s="293"/>
      <c r="AV807" s="293"/>
    </row>
    <row r="808">
      <c r="B808" s="293"/>
      <c r="C808" s="293"/>
      <c r="D808" s="293"/>
      <c r="E808" s="293"/>
      <c r="F808" s="293"/>
      <c r="G808" s="293"/>
      <c r="H808" s="293"/>
      <c r="J808" s="293"/>
      <c r="K808" s="293"/>
      <c r="L808" s="293"/>
      <c r="M808" s="293"/>
      <c r="O808" s="293"/>
      <c r="P808" s="293"/>
      <c r="Q808" s="293"/>
      <c r="R808" s="293"/>
      <c r="S808" s="293"/>
      <c r="T808" s="293"/>
      <c r="U808" s="293"/>
      <c r="V808" s="293"/>
      <c r="W808" s="293"/>
      <c r="X808" s="293"/>
      <c r="Y808" s="293"/>
      <c r="Z808" s="293"/>
      <c r="AA808" s="293"/>
      <c r="AB808" s="293"/>
      <c r="AC808" s="293"/>
      <c r="AE808" s="293"/>
      <c r="AF808" s="293"/>
      <c r="AG808" s="293"/>
      <c r="AH808" s="293"/>
      <c r="AI808" s="293"/>
      <c r="AJ808" s="293"/>
      <c r="AK808" s="293"/>
      <c r="AL808" s="293"/>
      <c r="AM808" s="293"/>
      <c r="AN808" s="293"/>
      <c r="AO808" s="293"/>
      <c r="AP808" s="293"/>
      <c r="AQ808" s="293"/>
      <c r="AR808" s="293"/>
      <c r="AS808" s="293"/>
      <c r="AT808" s="293"/>
      <c r="AU808" s="293"/>
      <c r="AV808" s="293"/>
    </row>
    <row r="809">
      <c r="B809" s="293"/>
      <c r="C809" s="293"/>
      <c r="D809" s="293"/>
      <c r="E809" s="293"/>
      <c r="F809" s="293"/>
      <c r="G809" s="293"/>
      <c r="H809" s="293"/>
      <c r="J809" s="293"/>
      <c r="K809" s="293"/>
      <c r="L809" s="293"/>
      <c r="M809" s="293"/>
      <c r="O809" s="293"/>
      <c r="P809" s="293"/>
      <c r="Q809" s="293"/>
      <c r="R809" s="293"/>
      <c r="S809" s="293"/>
      <c r="T809" s="293"/>
      <c r="U809" s="293"/>
      <c r="V809" s="293"/>
      <c r="W809" s="293"/>
      <c r="X809" s="293"/>
      <c r="Y809" s="293"/>
      <c r="Z809" s="293"/>
      <c r="AA809" s="293"/>
      <c r="AB809" s="293"/>
      <c r="AC809" s="293"/>
      <c r="AE809" s="293"/>
      <c r="AF809" s="293"/>
      <c r="AG809" s="293"/>
      <c r="AH809" s="293"/>
      <c r="AI809" s="293"/>
      <c r="AJ809" s="293"/>
      <c r="AK809" s="293"/>
      <c r="AL809" s="293"/>
      <c r="AM809" s="293"/>
      <c r="AN809" s="293"/>
      <c r="AO809" s="293"/>
      <c r="AP809" s="293"/>
      <c r="AQ809" s="293"/>
      <c r="AR809" s="293"/>
      <c r="AS809" s="293"/>
      <c r="AT809" s="293"/>
      <c r="AU809" s="293"/>
      <c r="AV809" s="293"/>
    </row>
    <row r="810">
      <c r="B810" s="293"/>
      <c r="C810" s="293"/>
      <c r="D810" s="293"/>
      <c r="E810" s="293"/>
      <c r="F810" s="293"/>
      <c r="G810" s="293"/>
      <c r="H810" s="293"/>
      <c r="J810" s="293"/>
      <c r="K810" s="293"/>
      <c r="L810" s="293"/>
      <c r="M810" s="293"/>
      <c r="O810" s="293"/>
      <c r="P810" s="293"/>
      <c r="Q810" s="293"/>
      <c r="R810" s="293"/>
      <c r="S810" s="293"/>
      <c r="T810" s="293"/>
      <c r="U810" s="293"/>
      <c r="V810" s="293"/>
      <c r="W810" s="293"/>
      <c r="X810" s="293"/>
      <c r="Y810" s="293"/>
      <c r="Z810" s="293"/>
      <c r="AA810" s="293"/>
      <c r="AB810" s="293"/>
      <c r="AC810" s="293"/>
      <c r="AE810" s="293"/>
      <c r="AF810" s="293"/>
      <c r="AG810" s="293"/>
      <c r="AH810" s="293"/>
      <c r="AI810" s="293"/>
      <c r="AJ810" s="293"/>
      <c r="AK810" s="293"/>
      <c r="AL810" s="293"/>
      <c r="AM810" s="293"/>
      <c r="AN810" s="293"/>
      <c r="AO810" s="293"/>
      <c r="AP810" s="293"/>
      <c r="AQ810" s="293"/>
      <c r="AR810" s="293"/>
      <c r="AS810" s="293"/>
      <c r="AT810" s="293"/>
      <c r="AU810" s="293"/>
      <c r="AV810" s="293"/>
    </row>
    <row r="811">
      <c r="B811" s="293"/>
      <c r="C811" s="293"/>
      <c r="D811" s="293"/>
      <c r="E811" s="293"/>
      <c r="F811" s="293"/>
      <c r="G811" s="293"/>
      <c r="H811" s="293"/>
      <c r="J811" s="293"/>
      <c r="K811" s="293"/>
      <c r="L811" s="293"/>
      <c r="M811" s="293"/>
      <c r="O811" s="293"/>
      <c r="P811" s="293"/>
      <c r="Q811" s="293"/>
      <c r="R811" s="293"/>
      <c r="S811" s="293"/>
      <c r="T811" s="293"/>
      <c r="U811" s="293"/>
      <c r="V811" s="293"/>
      <c r="W811" s="293"/>
      <c r="X811" s="293"/>
      <c r="Y811" s="293"/>
      <c r="Z811" s="293"/>
      <c r="AA811" s="293"/>
      <c r="AB811" s="293"/>
      <c r="AC811" s="293"/>
      <c r="AE811" s="293"/>
      <c r="AF811" s="293"/>
      <c r="AG811" s="293"/>
      <c r="AH811" s="293"/>
      <c r="AI811" s="293"/>
      <c r="AJ811" s="293"/>
      <c r="AK811" s="293"/>
      <c r="AL811" s="293"/>
      <c r="AM811" s="293"/>
      <c r="AN811" s="293"/>
      <c r="AO811" s="293"/>
      <c r="AP811" s="293"/>
      <c r="AQ811" s="293"/>
      <c r="AR811" s="293"/>
      <c r="AS811" s="293"/>
      <c r="AT811" s="293"/>
      <c r="AU811" s="293"/>
      <c r="AV811" s="293"/>
    </row>
    <row r="812">
      <c r="B812" s="293"/>
      <c r="C812" s="293"/>
      <c r="D812" s="293"/>
      <c r="E812" s="293"/>
      <c r="F812" s="293"/>
      <c r="G812" s="293"/>
      <c r="H812" s="293"/>
      <c r="J812" s="293"/>
      <c r="K812" s="293"/>
      <c r="L812" s="293"/>
      <c r="M812" s="293"/>
      <c r="O812" s="293"/>
      <c r="P812" s="293"/>
      <c r="Q812" s="293"/>
      <c r="R812" s="293"/>
      <c r="S812" s="293"/>
      <c r="T812" s="293"/>
      <c r="U812" s="293"/>
      <c r="V812" s="293"/>
      <c r="W812" s="293"/>
      <c r="X812" s="293"/>
      <c r="Y812" s="293"/>
      <c r="Z812" s="293"/>
      <c r="AA812" s="293"/>
      <c r="AB812" s="293"/>
      <c r="AC812" s="293"/>
      <c r="AE812" s="293"/>
      <c r="AF812" s="293"/>
      <c r="AG812" s="293"/>
      <c r="AH812" s="293"/>
      <c r="AI812" s="293"/>
      <c r="AJ812" s="293"/>
      <c r="AK812" s="293"/>
      <c r="AL812" s="293"/>
      <c r="AM812" s="293"/>
      <c r="AN812" s="293"/>
      <c r="AO812" s="293"/>
      <c r="AP812" s="293"/>
      <c r="AQ812" s="293"/>
      <c r="AR812" s="293"/>
      <c r="AS812" s="293"/>
      <c r="AT812" s="293"/>
      <c r="AU812" s="293"/>
      <c r="AV812" s="293"/>
    </row>
    <row r="813">
      <c r="B813" s="293"/>
      <c r="C813" s="293"/>
      <c r="D813" s="293"/>
      <c r="E813" s="293"/>
      <c r="F813" s="293"/>
      <c r="G813" s="293"/>
      <c r="H813" s="293"/>
      <c r="J813" s="293"/>
      <c r="K813" s="293"/>
      <c r="L813" s="293"/>
      <c r="M813" s="293"/>
      <c r="O813" s="293"/>
      <c r="P813" s="293"/>
      <c r="Q813" s="293"/>
      <c r="R813" s="293"/>
      <c r="S813" s="293"/>
      <c r="T813" s="293"/>
      <c r="U813" s="293"/>
      <c r="V813" s="293"/>
      <c r="W813" s="293"/>
      <c r="X813" s="293"/>
      <c r="Y813" s="293"/>
      <c r="Z813" s="293"/>
      <c r="AA813" s="293"/>
      <c r="AB813" s="293"/>
      <c r="AC813" s="293"/>
      <c r="AE813" s="293"/>
      <c r="AF813" s="293"/>
      <c r="AG813" s="293"/>
      <c r="AH813" s="293"/>
      <c r="AI813" s="293"/>
      <c r="AJ813" s="293"/>
      <c r="AK813" s="293"/>
      <c r="AL813" s="293"/>
      <c r="AM813" s="293"/>
      <c r="AN813" s="293"/>
      <c r="AO813" s="293"/>
      <c r="AP813" s="293"/>
      <c r="AQ813" s="293"/>
      <c r="AR813" s="293"/>
      <c r="AS813" s="293"/>
      <c r="AT813" s="293"/>
      <c r="AU813" s="293"/>
      <c r="AV813" s="293"/>
    </row>
    <row r="814">
      <c r="B814" s="293"/>
      <c r="C814" s="293"/>
      <c r="D814" s="293"/>
      <c r="E814" s="293"/>
      <c r="F814" s="293"/>
      <c r="G814" s="293"/>
      <c r="H814" s="293"/>
      <c r="J814" s="293"/>
      <c r="K814" s="293"/>
      <c r="L814" s="293"/>
      <c r="M814" s="293"/>
      <c r="O814" s="293"/>
      <c r="P814" s="293"/>
      <c r="Q814" s="293"/>
      <c r="R814" s="293"/>
      <c r="S814" s="293"/>
      <c r="T814" s="293"/>
      <c r="U814" s="293"/>
      <c r="V814" s="293"/>
      <c r="W814" s="293"/>
      <c r="X814" s="293"/>
      <c r="Y814" s="293"/>
      <c r="Z814" s="293"/>
      <c r="AA814" s="293"/>
      <c r="AB814" s="293"/>
      <c r="AC814" s="293"/>
      <c r="AE814" s="293"/>
      <c r="AF814" s="293"/>
      <c r="AG814" s="293"/>
      <c r="AH814" s="293"/>
      <c r="AI814" s="293"/>
      <c r="AJ814" s="293"/>
      <c r="AK814" s="293"/>
      <c r="AL814" s="293"/>
      <c r="AM814" s="293"/>
      <c r="AN814" s="293"/>
      <c r="AO814" s="293"/>
      <c r="AP814" s="293"/>
      <c r="AQ814" s="293"/>
      <c r="AR814" s="293"/>
      <c r="AS814" s="293"/>
      <c r="AT814" s="293"/>
      <c r="AU814" s="293"/>
      <c r="AV814" s="293"/>
    </row>
    <row r="815">
      <c r="B815" s="293"/>
      <c r="C815" s="293"/>
      <c r="D815" s="293"/>
      <c r="E815" s="293"/>
      <c r="F815" s="293"/>
      <c r="G815" s="293"/>
      <c r="H815" s="293"/>
      <c r="J815" s="293"/>
      <c r="K815" s="293"/>
      <c r="L815" s="293"/>
      <c r="M815" s="293"/>
      <c r="O815" s="293"/>
      <c r="P815" s="293"/>
      <c r="Q815" s="293"/>
      <c r="R815" s="293"/>
      <c r="S815" s="293"/>
      <c r="T815" s="293"/>
      <c r="U815" s="293"/>
      <c r="V815" s="293"/>
      <c r="W815" s="293"/>
      <c r="X815" s="293"/>
      <c r="Y815" s="293"/>
      <c r="Z815" s="293"/>
      <c r="AA815" s="293"/>
      <c r="AB815" s="293"/>
      <c r="AC815" s="293"/>
      <c r="AE815" s="293"/>
      <c r="AF815" s="293"/>
      <c r="AG815" s="293"/>
      <c r="AH815" s="293"/>
      <c r="AI815" s="293"/>
      <c r="AJ815" s="293"/>
      <c r="AK815" s="293"/>
      <c r="AL815" s="293"/>
      <c r="AM815" s="293"/>
      <c r="AN815" s="293"/>
      <c r="AO815" s="293"/>
      <c r="AP815" s="293"/>
      <c r="AQ815" s="293"/>
      <c r="AR815" s="293"/>
      <c r="AS815" s="293"/>
      <c r="AT815" s="293"/>
      <c r="AU815" s="293"/>
      <c r="AV815" s="293"/>
    </row>
    <row r="816">
      <c r="B816" s="293"/>
      <c r="C816" s="293"/>
      <c r="D816" s="293"/>
      <c r="E816" s="293"/>
      <c r="F816" s="293"/>
      <c r="G816" s="293"/>
      <c r="H816" s="293"/>
      <c r="J816" s="293"/>
      <c r="K816" s="293"/>
      <c r="L816" s="293"/>
      <c r="M816" s="293"/>
      <c r="O816" s="293"/>
      <c r="P816" s="293"/>
      <c r="Q816" s="293"/>
      <c r="R816" s="293"/>
      <c r="S816" s="293"/>
      <c r="T816" s="293"/>
      <c r="U816" s="293"/>
      <c r="V816" s="293"/>
      <c r="W816" s="293"/>
      <c r="X816" s="293"/>
      <c r="Y816" s="293"/>
      <c r="Z816" s="293"/>
      <c r="AA816" s="293"/>
      <c r="AB816" s="293"/>
      <c r="AC816" s="293"/>
      <c r="AE816" s="293"/>
      <c r="AF816" s="293"/>
      <c r="AG816" s="293"/>
      <c r="AH816" s="293"/>
      <c r="AI816" s="293"/>
      <c r="AJ816" s="293"/>
      <c r="AK816" s="293"/>
      <c r="AL816" s="293"/>
      <c r="AM816" s="293"/>
      <c r="AN816" s="293"/>
      <c r="AO816" s="293"/>
      <c r="AP816" s="293"/>
      <c r="AQ816" s="293"/>
      <c r="AR816" s="293"/>
      <c r="AS816" s="293"/>
      <c r="AT816" s="293"/>
      <c r="AU816" s="293"/>
      <c r="AV816" s="293"/>
    </row>
    <row r="817">
      <c r="B817" s="293"/>
      <c r="C817" s="293"/>
      <c r="D817" s="293"/>
      <c r="E817" s="293"/>
      <c r="F817" s="293"/>
      <c r="G817" s="293"/>
      <c r="H817" s="293"/>
      <c r="J817" s="293"/>
      <c r="K817" s="293"/>
      <c r="L817" s="293"/>
      <c r="M817" s="293"/>
      <c r="O817" s="293"/>
      <c r="P817" s="293"/>
      <c r="Q817" s="293"/>
      <c r="R817" s="293"/>
      <c r="S817" s="293"/>
      <c r="T817" s="293"/>
      <c r="U817" s="293"/>
      <c r="V817" s="293"/>
      <c r="W817" s="293"/>
      <c r="X817" s="293"/>
      <c r="Y817" s="293"/>
      <c r="Z817" s="293"/>
      <c r="AA817" s="293"/>
      <c r="AB817" s="293"/>
      <c r="AC817" s="293"/>
      <c r="AE817" s="293"/>
      <c r="AF817" s="293"/>
      <c r="AG817" s="293"/>
      <c r="AH817" s="293"/>
      <c r="AI817" s="293"/>
      <c r="AJ817" s="293"/>
      <c r="AK817" s="293"/>
      <c r="AL817" s="293"/>
      <c r="AM817" s="293"/>
      <c r="AN817" s="293"/>
      <c r="AO817" s="293"/>
      <c r="AP817" s="293"/>
      <c r="AQ817" s="293"/>
      <c r="AR817" s="293"/>
      <c r="AS817" s="293"/>
      <c r="AT817" s="293"/>
      <c r="AU817" s="293"/>
      <c r="AV817" s="293"/>
    </row>
    <row r="818">
      <c r="B818" s="293"/>
      <c r="C818" s="293"/>
      <c r="D818" s="293"/>
      <c r="E818" s="293"/>
      <c r="F818" s="293"/>
      <c r="G818" s="293"/>
      <c r="H818" s="293"/>
      <c r="J818" s="293"/>
      <c r="K818" s="293"/>
      <c r="L818" s="293"/>
      <c r="M818" s="293"/>
      <c r="O818" s="293"/>
      <c r="P818" s="293"/>
      <c r="Q818" s="293"/>
      <c r="R818" s="293"/>
      <c r="S818" s="293"/>
      <c r="T818" s="293"/>
      <c r="U818" s="293"/>
      <c r="V818" s="293"/>
      <c r="W818" s="293"/>
      <c r="X818" s="293"/>
      <c r="Y818" s="293"/>
      <c r="Z818" s="293"/>
      <c r="AA818" s="293"/>
      <c r="AB818" s="293"/>
      <c r="AC818" s="293"/>
      <c r="AE818" s="293"/>
      <c r="AF818" s="293"/>
      <c r="AG818" s="293"/>
      <c r="AH818" s="293"/>
      <c r="AI818" s="293"/>
      <c r="AJ818" s="293"/>
      <c r="AK818" s="293"/>
      <c r="AL818" s="293"/>
      <c r="AM818" s="293"/>
      <c r="AN818" s="293"/>
      <c r="AO818" s="293"/>
      <c r="AP818" s="293"/>
      <c r="AQ818" s="293"/>
      <c r="AR818" s="293"/>
      <c r="AS818" s="293"/>
      <c r="AT818" s="293"/>
      <c r="AU818" s="293"/>
      <c r="AV818" s="293"/>
    </row>
    <row r="819">
      <c r="B819" s="293"/>
      <c r="C819" s="293"/>
      <c r="D819" s="293"/>
      <c r="E819" s="293"/>
      <c r="F819" s="293"/>
      <c r="G819" s="293"/>
      <c r="H819" s="293"/>
      <c r="J819" s="293"/>
      <c r="K819" s="293"/>
      <c r="L819" s="293"/>
      <c r="M819" s="293"/>
      <c r="O819" s="293"/>
      <c r="P819" s="293"/>
      <c r="Q819" s="293"/>
      <c r="R819" s="293"/>
      <c r="S819" s="293"/>
      <c r="T819" s="293"/>
      <c r="U819" s="293"/>
      <c r="V819" s="293"/>
      <c r="W819" s="293"/>
      <c r="X819" s="293"/>
      <c r="Y819" s="293"/>
      <c r="Z819" s="293"/>
      <c r="AA819" s="293"/>
      <c r="AB819" s="293"/>
      <c r="AC819" s="293"/>
      <c r="AE819" s="293"/>
      <c r="AF819" s="293"/>
      <c r="AG819" s="293"/>
      <c r="AH819" s="293"/>
      <c r="AI819" s="293"/>
      <c r="AJ819" s="293"/>
      <c r="AK819" s="293"/>
      <c r="AL819" s="293"/>
      <c r="AM819" s="293"/>
      <c r="AN819" s="293"/>
      <c r="AO819" s="293"/>
      <c r="AP819" s="293"/>
      <c r="AQ819" s="293"/>
      <c r="AR819" s="293"/>
      <c r="AS819" s="293"/>
      <c r="AT819" s="293"/>
      <c r="AU819" s="293"/>
      <c r="AV819" s="293"/>
    </row>
    <row r="820">
      <c r="B820" s="293"/>
      <c r="C820" s="293"/>
      <c r="D820" s="293"/>
      <c r="E820" s="293"/>
      <c r="F820" s="293"/>
      <c r="G820" s="293"/>
      <c r="H820" s="293"/>
      <c r="J820" s="293"/>
      <c r="K820" s="293"/>
      <c r="L820" s="293"/>
      <c r="M820" s="293"/>
      <c r="O820" s="293"/>
      <c r="P820" s="293"/>
      <c r="Q820" s="293"/>
      <c r="R820" s="293"/>
      <c r="S820" s="293"/>
      <c r="T820" s="293"/>
      <c r="U820" s="293"/>
      <c r="V820" s="293"/>
      <c r="W820" s="293"/>
      <c r="X820" s="293"/>
      <c r="Y820" s="293"/>
      <c r="Z820" s="293"/>
      <c r="AA820" s="293"/>
      <c r="AB820" s="293"/>
      <c r="AC820" s="293"/>
      <c r="AE820" s="293"/>
      <c r="AF820" s="293"/>
      <c r="AG820" s="293"/>
      <c r="AH820" s="293"/>
      <c r="AI820" s="293"/>
      <c r="AJ820" s="293"/>
      <c r="AK820" s="293"/>
      <c r="AL820" s="293"/>
      <c r="AM820" s="293"/>
      <c r="AN820" s="293"/>
      <c r="AO820" s="293"/>
      <c r="AP820" s="293"/>
      <c r="AQ820" s="293"/>
      <c r="AR820" s="293"/>
      <c r="AS820" s="293"/>
      <c r="AT820" s="293"/>
      <c r="AU820" s="293"/>
      <c r="AV820" s="293"/>
    </row>
    <row r="821">
      <c r="B821" s="293"/>
      <c r="C821" s="293"/>
      <c r="D821" s="293"/>
      <c r="E821" s="293"/>
      <c r="F821" s="293"/>
      <c r="G821" s="293"/>
      <c r="H821" s="293"/>
      <c r="J821" s="293"/>
      <c r="K821" s="293"/>
      <c r="L821" s="293"/>
      <c r="M821" s="293"/>
      <c r="O821" s="293"/>
      <c r="P821" s="293"/>
      <c r="Q821" s="293"/>
      <c r="R821" s="293"/>
      <c r="S821" s="293"/>
      <c r="T821" s="293"/>
      <c r="U821" s="293"/>
      <c r="V821" s="293"/>
      <c r="W821" s="293"/>
      <c r="X821" s="293"/>
      <c r="Y821" s="293"/>
      <c r="Z821" s="293"/>
      <c r="AA821" s="293"/>
      <c r="AB821" s="293"/>
      <c r="AC821" s="293"/>
      <c r="AE821" s="293"/>
      <c r="AF821" s="293"/>
      <c r="AG821" s="293"/>
      <c r="AH821" s="293"/>
      <c r="AI821" s="293"/>
      <c r="AJ821" s="293"/>
      <c r="AK821" s="293"/>
      <c r="AL821" s="293"/>
      <c r="AM821" s="293"/>
      <c r="AN821" s="293"/>
      <c r="AO821" s="293"/>
      <c r="AP821" s="293"/>
      <c r="AQ821" s="293"/>
      <c r="AR821" s="293"/>
      <c r="AS821" s="293"/>
      <c r="AT821" s="293"/>
      <c r="AU821" s="293"/>
      <c r="AV821" s="293"/>
    </row>
    <row r="822">
      <c r="B822" s="293"/>
      <c r="C822" s="293"/>
      <c r="D822" s="293"/>
      <c r="E822" s="293"/>
      <c r="F822" s="293"/>
      <c r="G822" s="293"/>
      <c r="H822" s="293"/>
      <c r="J822" s="293"/>
      <c r="K822" s="293"/>
      <c r="L822" s="293"/>
      <c r="M822" s="293"/>
      <c r="O822" s="293"/>
      <c r="P822" s="293"/>
      <c r="Q822" s="293"/>
      <c r="R822" s="293"/>
      <c r="S822" s="293"/>
      <c r="T822" s="293"/>
      <c r="U822" s="293"/>
      <c r="V822" s="293"/>
      <c r="W822" s="293"/>
      <c r="X822" s="293"/>
      <c r="Y822" s="293"/>
      <c r="Z822" s="293"/>
      <c r="AA822" s="293"/>
      <c r="AB822" s="293"/>
      <c r="AC822" s="293"/>
      <c r="AE822" s="293"/>
      <c r="AF822" s="293"/>
      <c r="AG822" s="293"/>
      <c r="AH822" s="293"/>
      <c r="AI822" s="293"/>
      <c r="AJ822" s="293"/>
      <c r="AK822" s="293"/>
      <c r="AL822" s="293"/>
      <c r="AM822" s="293"/>
      <c r="AN822" s="293"/>
      <c r="AO822" s="293"/>
      <c r="AP822" s="293"/>
      <c r="AQ822" s="293"/>
      <c r="AR822" s="293"/>
      <c r="AS822" s="293"/>
      <c r="AT822" s="293"/>
      <c r="AU822" s="293"/>
      <c r="AV822" s="293"/>
    </row>
    <row r="823">
      <c r="B823" s="293"/>
      <c r="C823" s="293"/>
      <c r="D823" s="293"/>
      <c r="E823" s="293"/>
      <c r="F823" s="293"/>
      <c r="G823" s="293"/>
      <c r="H823" s="293"/>
      <c r="J823" s="293"/>
      <c r="K823" s="293"/>
      <c r="L823" s="293"/>
      <c r="M823" s="293"/>
      <c r="O823" s="293"/>
      <c r="P823" s="293"/>
      <c r="Q823" s="293"/>
      <c r="R823" s="293"/>
      <c r="S823" s="293"/>
      <c r="T823" s="293"/>
      <c r="U823" s="293"/>
      <c r="V823" s="293"/>
      <c r="W823" s="293"/>
      <c r="X823" s="293"/>
      <c r="Y823" s="293"/>
      <c r="Z823" s="293"/>
      <c r="AA823" s="293"/>
      <c r="AB823" s="293"/>
      <c r="AC823" s="293"/>
      <c r="AE823" s="293"/>
      <c r="AF823" s="293"/>
      <c r="AG823" s="293"/>
      <c r="AH823" s="293"/>
      <c r="AI823" s="293"/>
      <c r="AJ823" s="293"/>
      <c r="AK823" s="293"/>
      <c r="AL823" s="293"/>
      <c r="AM823" s="293"/>
      <c r="AN823" s="293"/>
      <c r="AO823" s="293"/>
      <c r="AP823" s="293"/>
      <c r="AQ823" s="293"/>
      <c r="AR823" s="293"/>
      <c r="AS823" s="293"/>
      <c r="AT823" s="293"/>
      <c r="AU823" s="293"/>
      <c r="AV823" s="293"/>
    </row>
    <row r="824">
      <c r="B824" s="293"/>
      <c r="C824" s="293"/>
      <c r="D824" s="293"/>
      <c r="E824" s="293"/>
      <c r="F824" s="293"/>
      <c r="G824" s="293"/>
      <c r="H824" s="293"/>
      <c r="J824" s="293"/>
      <c r="K824" s="293"/>
      <c r="L824" s="293"/>
      <c r="M824" s="293"/>
      <c r="O824" s="293"/>
      <c r="P824" s="293"/>
      <c r="Q824" s="293"/>
      <c r="R824" s="293"/>
      <c r="S824" s="293"/>
      <c r="T824" s="293"/>
      <c r="U824" s="293"/>
      <c r="V824" s="293"/>
      <c r="W824" s="293"/>
      <c r="X824" s="293"/>
      <c r="Y824" s="293"/>
      <c r="Z824" s="293"/>
      <c r="AA824" s="293"/>
      <c r="AB824" s="293"/>
      <c r="AC824" s="293"/>
      <c r="AE824" s="293"/>
      <c r="AF824" s="293"/>
      <c r="AG824" s="293"/>
      <c r="AH824" s="293"/>
      <c r="AI824" s="293"/>
      <c r="AJ824" s="293"/>
      <c r="AK824" s="293"/>
      <c r="AL824" s="293"/>
      <c r="AM824" s="293"/>
      <c r="AN824" s="293"/>
      <c r="AO824" s="293"/>
      <c r="AP824" s="293"/>
      <c r="AQ824" s="293"/>
      <c r="AR824" s="293"/>
      <c r="AS824" s="293"/>
      <c r="AT824" s="293"/>
      <c r="AU824" s="293"/>
      <c r="AV824" s="293"/>
    </row>
    <row r="825">
      <c r="B825" s="293"/>
      <c r="C825" s="293"/>
      <c r="D825" s="293"/>
      <c r="E825" s="293"/>
      <c r="F825" s="293"/>
      <c r="G825" s="293"/>
      <c r="H825" s="293"/>
      <c r="J825" s="293"/>
      <c r="K825" s="293"/>
      <c r="L825" s="293"/>
      <c r="M825" s="293"/>
      <c r="O825" s="293"/>
      <c r="P825" s="293"/>
      <c r="Q825" s="293"/>
      <c r="R825" s="293"/>
      <c r="S825" s="293"/>
      <c r="T825" s="293"/>
      <c r="U825" s="293"/>
      <c r="V825" s="293"/>
      <c r="W825" s="293"/>
      <c r="X825" s="293"/>
      <c r="Y825" s="293"/>
      <c r="Z825" s="293"/>
      <c r="AA825" s="293"/>
      <c r="AB825" s="293"/>
      <c r="AC825" s="293"/>
      <c r="AE825" s="293"/>
      <c r="AF825" s="293"/>
      <c r="AG825" s="293"/>
      <c r="AH825" s="293"/>
      <c r="AI825" s="293"/>
      <c r="AJ825" s="293"/>
      <c r="AK825" s="293"/>
      <c r="AL825" s="293"/>
      <c r="AM825" s="293"/>
      <c r="AN825" s="293"/>
      <c r="AO825" s="293"/>
      <c r="AP825" s="293"/>
      <c r="AQ825" s="293"/>
      <c r="AR825" s="293"/>
      <c r="AS825" s="293"/>
      <c r="AT825" s="293"/>
      <c r="AU825" s="293"/>
      <c r="AV825" s="293"/>
    </row>
    <row r="826">
      <c r="B826" s="293"/>
      <c r="C826" s="293"/>
      <c r="D826" s="293"/>
      <c r="E826" s="293"/>
      <c r="F826" s="293"/>
      <c r="G826" s="293"/>
      <c r="H826" s="293"/>
      <c r="J826" s="293"/>
      <c r="K826" s="293"/>
      <c r="L826" s="293"/>
      <c r="M826" s="293"/>
      <c r="O826" s="293"/>
      <c r="P826" s="293"/>
      <c r="Q826" s="293"/>
      <c r="R826" s="293"/>
      <c r="S826" s="293"/>
      <c r="T826" s="293"/>
      <c r="U826" s="293"/>
      <c r="V826" s="293"/>
      <c r="W826" s="293"/>
      <c r="X826" s="293"/>
      <c r="Y826" s="293"/>
      <c r="Z826" s="293"/>
      <c r="AA826" s="293"/>
      <c r="AB826" s="293"/>
      <c r="AC826" s="293"/>
      <c r="AE826" s="293"/>
      <c r="AF826" s="293"/>
      <c r="AG826" s="293"/>
      <c r="AH826" s="293"/>
      <c r="AI826" s="293"/>
      <c r="AJ826" s="293"/>
      <c r="AK826" s="293"/>
      <c r="AL826" s="293"/>
      <c r="AM826" s="293"/>
      <c r="AN826" s="293"/>
      <c r="AO826" s="293"/>
      <c r="AP826" s="293"/>
      <c r="AQ826" s="293"/>
      <c r="AR826" s="293"/>
      <c r="AS826" s="293"/>
      <c r="AT826" s="293"/>
      <c r="AU826" s="293"/>
      <c r="AV826" s="293"/>
    </row>
    <row r="827">
      <c r="B827" s="293"/>
      <c r="C827" s="293"/>
      <c r="D827" s="293"/>
      <c r="E827" s="293"/>
      <c r="F827" s="293"/>
      <c r="G827" s="293"/>
      <c r="H827" s="293"/>
      <c r="J827" s="293"/>
      <c r="K827" s="293"/>
      <c r="L827" s="293"/>
      <c r="M827" s="293"/>
      <c r="O827" s="293"/>
      <c r="P827" s="293"/>
      <c r="Q827" s="293"/>
      <c r="R827" s="293"/>
      <c r="S827" s="293"/>
      <c r="T827" s="293"/>
      <c r="U827" s="293"/>
      <c r="V827" s="293"/>
      <c r="W827" s="293"/>
      <c r="X827" s="293"/>
      <c r="Y827" s="293"/>
      <c r="Z827" s="293"/>
      <c r="AA827" s="293"/>
      <c r="AB827" s="293"/>
      <c r="AC827" s="293"/>
      <c r="AE827" s="293"/>
      <c r="AF827" s="293"/>
      <c r="AG827" s="293"/>
      <c r="AH827" s="293"/>
      <c r="AI827" s="293"/>
      <c r="AJ827" s="293"/>
      <c r="AK827" s="293"/>
      <c r="AL827" s="293"/>
      <c r="AM827" s="293"/>
      <c r="AN827" s="293"/>
      <c r="AO827" s="293"/>
      <c r="AP827" s="293"/>
      <c r="AQ827" s="293"/>
      <c r="AR827" s="293"/>
      <c r="AS827" s="293"/>
      <c r="AT827" s="293"/>
      <c r="AU827" s="293"/>
      <c r="AV827" s="293"/>
    </row>
    <row r="828">
      <c r="B828" s="293"/>
      <c r="C828" s="293"/>
      <c r="D828" s="293"/>
      <c r="E828" s="293"/>
      <c r="F828" s="293"/>
      <c r="G828" s="293"/>
      <c r="H828" s="293"/>
      <c r="J828" s="293"/>
      <c r="K828" s="293"/>
      <c r="L828" s="293"/>
      <c r="M828" s="293"/>
      <c r="O828" s="293"/>
      <c r="P828" s="293"/>
      <c r="Q828" s="293"/>
      <c r="R828" s="293"/>
      <c r="S828" s="293"/>
      <c r="T828" s="293"/>
      <c r="U828" s="293"/>
      <c r="V828" s="293"/>
      <c r="W828" s="293"/>
      <c r="X828" s="293"/>
      <c r="Y828" s="293"/>
      <c r="Z828" s="293"/>
      <c r="AA828" s="293"/>
      <c r="AB828" s="293"/>
      <c r="AC828" s="293"/>
      <c r="AE828" s="293"/>
      <c r="AF828" s="293"/>
      <c r="AG828" s="293"/>
      <c r="AH828" s="293"/>
      <c r="AI828" s="293"/>
      <c r="AJ828" s="293"/>
      <c r="AK828" s="293"/>
      <c r="AL828" s="293"/>
      <c r="AM828" s="293"/>
      <c r="AN828" s="293"/>
      <c r="AO828" s="293"/>
      <c r="AP828" s="293"/>
      <c r="AQ828" s="293"/>
      <c r="AR828" s="293"/>
      <c r="AS828" s="293"/>
      <c r="AT828" s="293"/>
      <c r="AU828" s="293"/>
      <c r="AV828" s="293"/>
    </row>
    <row r="829">
      <c r="B829" s="293"/>
      <c r="C829" s="293"/>
      <c r="D829" s="293"/>
      <c r="E829" s="293"/>
      <c r="F829" s="293"/>
      <c r="G829" s="293"/>
      <c r="H829" s="293"/>
      <c r="J829" s="293"/>
      <c r="K829" s="293"/>
      <c r="L829" s="293"/>
      <c r="M829" s="293"/>
      <c r="O829" s="293"/>
      <c r="P829" s="293"/>
      <c r="Q829" s="293"/>
      <c r="R829" s="293"/>
      <c r="S829" s="293"/>
      <c r="T829" s="293"/>
      <c r="U829" s="293"/>
      <c r="V829" s="293"/>
      <c r="W829" s="293"/>
      <c r="X829" s="293"/>
      <c r="Y829" s="293"/>
      <c r="Z829" s="293"/>
      <c r="AA829" s="293"/>
      <c r="AB829" s="293"/>
      <c r="AC829" s="293"/>
      <c r="AE829" s="293"/>
      <c r="AF829" s="293"/>
      <c r="AG829" s="293"/>
      <c r="AH829" s="293"/>
      <c r="AI829" s="293"/>
      <c r="AJ829" s="293"/>
      <c r="AK829" s="293"/>
      <c r="AL829" s="293"/>
      <c r="AM829" s="293"/>
      <c r="AN829" s="293"/>
      <c r="AO829" s="293"/>
      <c r="AP829" s="293"/>
      <c r="AQ829" s="293"/>
      <c r="AR829" s="293"/>
      <c r="AS829" s="293"/>
      <c r="AT829" s="293"/>
      <c r="AU829" s="293"/>
      <c r="AV829" s="293"/>
    </row>
    <row r="830">
      <c r="B830" s="293"/>
      <c r="C830" s="293"/>
      <c r="D830" s="293"/>
      <c r="E830" s="293"/>
      <c r="F830" s="293"/>
      <c r="G830" s="293"/>
      <c r="H830" s="293"/>
      <c r="J830" s="293"/>
      <c r="K830" s="293"/>
      <c r="L830" s="293"/>
      <c r="M830" s="293"/>
      <c r="O830" s="293"/>
      <c r="P830" s="293"/>
      <c r="Q830" s="293"/>
      <c r="R830" s="293"/>
      <c r="S830" s="293"/>
      <c r="T830" s="293"/>
      <c r="U830" s="293"/>
      <c r="V830" s="293"/>
      <c r="W830" s="293"/>
      <c r="X830" s="293"/>
      <c r="Y830" s="293"/>
      <c r="Z830" s="293"/>
      <c r="AA830" s="293"/>
      <c r="AB830" s="293"/>
      <c r="AC830" s="293"/>
      <c r="AE830" s="293"/>
      <c r="AF830" s="293"/>
      <c r="AG830" s="293"/>
      <c r="AH830" s="293"/>
      <c r="AI830" s="293"/>
      <c r="AJ830" s="293"/>
      <c r="AK830" s="293"/>
      <c r="AL830" s="293"/>
      <c r="AM830" s="293"/>
      <c r="AN830" s="293"/>
      <c r="AO830" s="293"/>
      <c r="AP830" s="293"/>
      <c r="AQ830" s="293"/>
      <c r="AR830" s="293"/>
      <c r="AS830" s="293"/>
      <c r="AT830" s="293"/>
      <c r="AU830" s="293"/>
      <c r="AV830" s="293"/>
    </row>
    <row r="831">
      <c r="B831" s="293"/>
      <c r="C831" s="293"/>
      <c r="D831" s="293"/>
      <c r="E831" s="293"/>
      <c r="F831" s="293"/>
      <c r="G831" s="293"/>
      <c r="H831" s="293"/>
      <c r="J831" s="293"/>
      <c r="K831" s="293"/>
      <c r="L831" s="293"/>
      <c r="M831" s="293"/>
      <c r="O831" s="293"/>
      <c r="P831" s="293"/>
      <c r="Q831" s="293"/>
      <c r="R831" s="293"/>
      <c r="S831" s="293"/>
      <c r="T831" s="293"/>
      <c r="U831" s="293"/>
      <c r="V831" s="293"/>
      <c r="W831" s="293"/>
      <c r="X831" s="293"/>
      <c r="Y831" s="293"/>
      <c r="Z831" s="293"/>
      <c r="AA831" s="293"/>
      <c r="AB831" s="293"/>
      <c r="AC831" s="293"/>
      <c r="AE831" s="293"/>
      <c r="AF831" s="293"/>
      <c r="AG831" s="293"/>
      <c r="AH831" s="293"/>
      <c r="AI831" s="293"/>
      <c r="AJ831" s="293"/>
      <c r="AK831" s="293"/>
      <c r="AL831" s="293"/>
      <c r="AM831" s="293"/>
      <c r="AN831" s="293"/>
      <c r="AO831" s="293"/>
      <c r="AP831" s="293"/>
      <c r="AQ831" s="293"/>
      <c r="AR831" s="293"/>
      <c r="AS831" s="293"/>
      <c r="AT831" s="293"/>
      <c r="AU831" s="293"/>
      <c r="AV831" s="293"/>
    </row>
    <row r="832">
      <c r="B832" s="293"/>
      <c r="C832" s="293"/>
      <c r="D832" s="293"/>
      <c r="E832" s="293"/>
      <c r="F832" s="293"/>
      <c r="G832" s="293"/>
      <c r="H832" s="293"/>
      <c r="J832" s="293"/>
      <c r="K832" s="293"/>
      <c r="L832" s="293"/>
      <c r="M832" s="293"/>
      <c r="O832" s="293"/>
      <c r="P832" s="293"/>
      <c r="Q832" s="293"/>
      <c r="R832" s="293"/>
      <c r="S832" s="293"/>
      <c r="T832" s="293"/>
      <c r="U832" s="293"/>
      <c r="V832" s="293"/>
      <c r="W832" s="293"/>
      <c r="X832" s="293"/>
      <c r="Y832" s="293"/>
      <c r="Z832" s="293"/>
      <c r="AA832" s="293"/>
      <c r="AB832" s="293"/>
      <c r="AC832" s="293"/>
      <c r="AE832" s="293"/>
      <c r="AF832" s="293"/>
      <c r="AG832" s="293"/>
      <c r="AH832" s="293"/>
      <c r="AI832" s="293"/>
      <c r="AJ832" s="293"/>
      <c r="AK832" s="293"/>
      <c r="AL832" s="293"/>
      <c r="AM832" s="293"/>
      <c r="AN832" s="293"/>
      <c r="AO832" s="293"/>
      <c r="AP832" s="293"/>
      <c r="AQ832" s="293"/>
      <c r="AR832" s="293"/>
      <c r="AS832" s="293"/>
      <c r="AT832" s="293"/>
      <c r="AU832" s="293"/>
      <c r="AV832" s="293"/>
    </row>
    <row r="833">
      <c r="B833" s="293"/>
      <c r="C833" s="293"/>
      <c r="D833" s="293"/>
      <c r="E833" s="293"/>
      <c r="F833" s="293"/>
      <c r="G833" s="293"/>
      <c r="H833" s="293"/>
      <c r="J833" s="293"/>
      <c r="K833" s="293"/>
      <c r="L833" s="293"/>
      <c r="M833" s="293"/>
      <c r="O833" s="293"/>
      <c r="P833" s="293"/>
      <c r="Q833" s="293"/>
      <c r="R833" s="293"/>
      <c r="S833" s="293"/>
      <c r="T833" s="293"/>
      <c r="U833" s="293"/>
      <c r="V833" s="293"/>
      <c r="W833" s="293"/>
      <c r="X833" s="293"/>
      <c r="Y833" s="293"/>
      <c r="Z833" s="293"/>
      <c r="AA833" s="293"/>
      <c r="AB833" s="293"/>
      <c r="AC833" s="293"/>
      <c r="AE833" s="293"/>
      <c r="AF833" s="293"/>
      <c r="AG833" s="293"/>
      <c r="AH833" s="293"/>
      <c r="AI833" s="293"/>
      <c r="AJ833" s="293"/>
      <c r="AK833" s="293"/>
      <c r="AL833" s="293"/>
      <c r="AM833" s="293"/>
      <c r="AN833" s="293"/>
      <c r="AO833" s="293"/>
      <c r="AP833" s="293"/>
      <c r="AQ833" s="293"/>
      <c r="AR833" s="293"/>
      <c r="AS833" s="293"/>
      <c r="AT833" s="293"/>
      <c r="AU833" s="293"/>
      <c r="AV833" s="293"/>
    </row>
    <row r="834">
      <c r="B834" s="293"/>
      <c r="C834" s="293"/>
      <c r="D834" s="293"/>
      <c r="E834" s="293"/>
      <c r="F834" s="293"/>
      <c r="G834" s="293"/>
      <c r="H834" s="293"/>
      <c r="J834" s="293"/>
      <c r="K834" s="293"/>
      <c r="L834" s="293"/>
      <c r="M834" s="293"/>
      <c r="O834" s="293"/>
      <c r="P834" s="293"/>
      <c r="Q834" s="293"/>
      <c r="R834" s="293"/>
      <c r="S834" s="293"/>
      <c r="T834" s="293"/>
      <c r="U834" s="293"/>
      <c r="V834" s="293"/>
      <c r="W834" s="293"/>
      <c r="X834" s="293"/>
      <c r="Y834" s="293"/>
      <c r="Z834" s="293"/>
      <c r="AA834" s="293"/>
      <c r="AB834" s="293"/>
      <c r="AC834" s="293"/>
      <c r="AE834" s="293"/>
      <c r="AF834" s="293"/>
      <c r="AG834" s="293"/>
      <c r="AH834" s="293"/>
      <c r="AI834" s="293"/>
      <c r="AJ834" s="293"/>
      <c r="AK834" s="293"/>
      <c r="AL834" s="293"/>
      <c r="AM834" s="293"/>
      <c r="AN834" s="293"/>
      <c r="AO834" s="293"/>
      <c r="AP834" s="293"/>
      <c r="AQ834" s="293"/>
      <c r="AR834" s="293"/>
      <c r="AS834" s="293"/>
      <c r="AT834" s="293"/>
      <c r="AU834" s="293"/>
      <c r="AV834" s="293"/>
    </row>
    <row r="835">
      <c r="B835" s="293"/>
      <c r="C835" s="293"/>
      <c r="D835" s="293"/>
      <c r="E835" s="293"/>
      <c r="F835" s="293"/>
      <c r="G835" s="293"/>
      <c r="H835" s="293"/>
      <c r="J835" s="293"/>
      <c r="K835" s="293"/>
      <c r="L835" s="293"/>
      <c r="M835" s="293"/>
      <c r="O835" s="293"/>
      <c r="P835" s="293"/>
      <c r="Q835" s="293"/>
      <c r="R835" s="293"/>
      <c r="S835" s="293"/>
      <c r="T835" s="293"/>
      <c r="U835" s="293"/>
      <c r="V835" s="293"/>
      <c r="W835" s="293"/>
      <c r="X835" s="293"/>
      <c r="Y835" s="293"/>
      <c r="Z835" s="293"/>
      <c r="AA835" s="293"/>
      <c r="AB835" s="293"/>
      <c r="AC835" s="293"/>
      <c r="AE835" s="293"/>
      <c r="AF835" s="293"/>
      <c r="AG835" s="293"/>
      <c r="AH835" s="293"/>
      <c r="AI835" s="293"/>
      <c r="AJ835" s="293"/>
      <c r="AK835" s="293"/>
      <c r="AL835" s="293"/>
      <c r="AM835" s="293"/>
      <c r="AN835" s="293"/>
      <c r="AO835" s="293"/>
      <c r="AP835" s="293"/>
      <c r="AQ835" s="293"/>
      <c r="AR835" s="293"/>
      <c r="AS835" s="293"/>
      <c r="AT835" s="293"/>
      <c r="AU835" s="293"/>
      <c r="AV835" s="293"/>
    </row>
    <row r="836">
      <c r="B836" s="293"/>
      <c r="C836" s="293"/>
      <c r="D836" s="293"/>
      <c r="E836" s="293"/>
      <c r="F836" s="293"/>
      <c r="G836" s="293"/>
      <c r="H836" s="293"/>
      <c r="J836" s="293"/>
      <c r="K836" s="293"/>
      <c r="L836" s="293"/>
      <c r="M836" s="293"/>
      <c r="O836" s="293"/>
      <c r="P836" s="293"/>
      <c r="Q836" s="293"/>
      <c r="R836" s="293"/>
      <c r="S836" s="293"/>
      <c r="T836" s="293"/>
      <c r="U836" s="293"/>
      <c r="V836" s="293"/>
      <c r="W836" s="293"/>
      <c r="X836" s="293"/>
      <c r="Y836" s="293"/>
      <c r="Z836" s="293"/>
      <c r="AA836" s="293"/>
      <c r="AB836" s="293"/>
      <c r="AC836" s="293"/>
      <c r="AE836" s="293"/>
      <c r="AF836" s="293"/>
      <c r="AG836" s="293"/>
      <c r="AH836" s="293"/>
      <c r="AI836" s="293"/>
      <c r="AJ836" s="293"/>
      <c r="AK836" s="293"/>
      <c r="AL836" s="293"/>
      <c r="AM836" s="293"/>
      <c r="AN836" s="293"/>
      <c r="AO836" s="293"/>
      <c r="AP836" s="293"/>
      <c r="AQ836" s="293"/>
      <c r="AR836" s="293"/>
      <c r="AS836" s="293"/>
      <c r="AT836" s="293"/>
      <c r="AU836" s="293"/>
      <c r="AV836" s="293"/>
    </row>
    <row r="837">
      <c r="B837" s="293"/>
      <c r="C837" s="293"/>
      <c r="D837" s="293"/>
      <c r="E837" s="293"/>
      <c r="F837" s="293"/>
      <c r="G837" s="293"/>
      <c r="H837" s="293"/>
      <c r="J837" s="293"/>
      <c r="K837" s="293"/>
      <c r="L837" s="293"/>
      <c r="M837" s="293"/>
      <c r="O837" s="293"/>
      <c r="P837" s="293"/>
      <c r="Q837" s="293"/>
      <c r="R837" s="293"/>
      <c r="S837" s="293"/>
      <c r="T837" s="293"/>
      <c r="U837" s="293"/>
      <c r="V837" s="293"/>
      <c r="W837" s="293"/>
      <c r="X837" s="293"/>
      <c r="Y837" s="293"/>
      <c r="Z837" s="293"/>
      <c r="AA837" s="293"/>
      <c r="AB837" s="293"/>
      <c r="AC837" s="293"/>
      <c r="AE837" s="293"/>
      <c r="AF837" s="293"/>
      <c r="AG837" s="293"/>
      <c r="AH837" s="293"/>
      <c r="AI837" s="293"/>
      <c r="AJ837" s="293"/>
      <c r="AK837" s="293"/>
      <c r="AL837" s="293"/>
      <c r="AM837" s="293"/>
      <c r="AN837" s="293"/>
      <c r="AO837" s="293"/>
      <c r="AP837" s="293"/>
      <c r="AQ837" s="293"/>
      <c r="AR837" s="293"/>
      <c r="AS837" s="293"/>
      <c r="AT837" s="293"/>
      <c r="AU837" s="293"/>
      <c r="AV837" s="293"/>
    </row>
    <row r="838">
      <c r="B838" s="293"/>
      <c r="C838" s="293"/>
      <c r="D838" s="293"/>
      <c r="E838" s="293"/>
      <c r="F838" s="293"/>
      <c r="G838" s="293"/>
      <c r="H838" s="293"/>
      <c r="J838" s="293"/>
      <c r="K838" s="293"/>
      <c r="L838" s="293"/>
      <c r="M838" s="293"/>
      <c r="O838" s="293"/>
      <c r="P838" s="293"/>
      <c r="Q838" s="293"/>
      <c r="R838" s="293"/>
      <c r="S838" s="293"/>
      <c r="T838" s="293"/>
      <c r="U838" s="293"/>
      <c r="V838" s="293"/>
      <c r="W838" s="293"/>
      <c r="X838" s="293"/>
      <c r="Y838" s="293"/>
      <c r="Z838" s="293"/>
      <c r="AA838" s="293"/>
      <c r="AB838" s="293"/>
      <c r="AC838" s="293"/>
      <c r="AE838" s="293"/>
      <c r="AF838" s="293"/>
      <c r="AG838" s="293"/>
      <c r="AH838" s="293"/>
      <c r="AI838" s="293"/>
      <c r="AJ838" s="293"/>
      <c r="AK838" s="293"/>
      <c r="AL838" s="293"/>
      <c r="AM838" s="293"/>
      <c r="AN838" s="293"/>
      <c r="AO838" s="293"/>
      <c r="AP838" s="293"/>
      <c r="AQ838" s="293"/>
      <c r="AR838" s="293"/>
      <c r="AS838" s="293"/>
      <c r="AT838" s="293"/>
      <c r="AU838" s="293"/>
      <c r="AV838" s="293"/>
    </row>
    <row r="839">
      <c r="B839" s="293"/>
      <c r="C839" s="293"/>
      <c r="D839" s="293"/>
      <c r="E839" s="293"/>
      <c r="F839" s="293"/>
      <c r="G839" s="293"/>
      <c r="H839" s="293"/>
      <c r="J839" s="293"/>
      <c r="K839" s="293"/>
      <c r="L839" s="293"/>
      <c r="M839" s="293"/>
      <c r="O839" s="293"/>
      <c r="P839" s="293"/>
      <c r="Q839" s="293"/>
      <c r="R839" s="293"/>
      <c r="S839" s="293"/>
      <c r="T839" s="293"/>
      <c r="U839" s="293"/>
      <c r="V839" s="293"/>
      <c r="W839" s="293"/>
      <c r="X839" s="293"/>
      <c r="Y839" s="293"/>
      <c r="Z839" s="293"/>
      <c r="AA839" s="293"/>
      <c r="AB839" s="293"/>
      <c r="AC839" s="293"/>
      <c r="AE839" s="293"/>
      <c r="AF839" s="293"/>
      <c r="AG839" s="293"/>
      <c r="AH839" s="293"/>
      <c r="AI839" s="293"/>
      <c r="AJ839" s="293"/>
      <c r="AK839" s="293"/>
      <c r="AL839" s="293"/>
      <c r="AM839" s="293"/>
      <c r="AN839" s="293"/>
      <c r="AO839" s="293"/>
      <c r="AP839" s="293"/>
      <c r="AQ839" s="293"/>
      <c r="AR839" s="293"/>
      <c r="AS839" s="293"/>
      <c r="AT839" s="293"/>
      <c r="AU839" s="293"/>
      <c r="AV839" s="293"/>
    </row>
    <row r="840">
      <c r="B840" s="293"/>
      <c r="C840" s="293"/>
      <c r="D840" s="293"/>
      <c r="E840" s="293"/>
      <c r="F840" s="293"/>
      <c r="G840" s="293"/>
      <c r="H840" s="293"/>
      <c r="J840" s="293"/>
      <c r="K840" s="293"/>
      <c r="L840" s="293"/>
      <c r="M840" s="293"/>
      <c r="O840" s="293"/>
      <c r="P840" s="293"/>
      <c r="Q840" s="293"/>
      <c r="R840" s="293"/>
      <c r="S840" s="293"/>
      <c r="T840" s="293"/>
      <c r="U840" s="293"/>
      <c r="V840" s="293"/>
      <c r="W840" s="293"/>
      <c r="X840" s="293"/>
      <c r="Y840" s="293"/>
      <c r="Z840" s="293"/>
      <c r="AA840" s="293"/>
      <c r="AB840" s="293"/>
      <c r="AC840" s="293"/>
      <c r="AE840" s="293"/>
      <c r="AF840" s="293"/>
      <c r="AG840" s="293"/>
      <c r="AH840" s="293"/>
      <c r="AI840" s="293"/>
      <c r="AJ840" s="293"/>
      <c r="AK840" s="293"/>
      <c r="AL840" s="293"/>
      <c r="AM840" s="293"/>
      <c r="AN840" s="293"/>
      <c r="AO840" s="293"/>
      <c r="AP840" s="293"/>
      <c r="AQ840" s="293"/>
      <c r="AR840" s="293"/>
      <c r="AS840" s="293"/>
      <c r="AT840" s="293"/>
      <c r="AU840" s="293"/>
      <c r="AV840" s="293"/>
    </row>
    <row r="841">
      <c r="B841" s="293"/>
      <c r="C841" s="293"/>
      <c r="D841" s="293"/>
      <c r="E841" s="293"/>
      <c r="F841" s="293"/>
      <c r="G841" s="293"/>
      <c r="H841" s="293"/>
      <c r="J841" s="293"/>
      <c r="K841" s="293"/>
      <c r="L841" s="293"/>
      <c r="M841" s="293"/>
      <c r="O841" s="293"/>
      <c r="P841" s="293"/>
      <c r="Q841" s="293"/>
      <c r="R841" s="293"/>
      <c r="S841" s="293"/>
      <c r="T841" s="293"/>
      <c r="U841" s="293"/>
      <c r="V841" s="293"/>
      <c r="W841" s="293"/>
      <c r="X841" s="293"/>
      <c r="Y841" s="293"/>
      <c r="Z841" s="293"/>
      <c r="AA841" s="293"/>
      <c r="AB841" s="293"/>
      <c r="AC841" s="293"/>
      <c r="AE841" s="293"/>
      <c r="AF841" s="293"/>
      <c r="AG841" s="293"/>
      <c r="AH841" s="293"/>
      <c r="AI841" s="293"/>
      <c r="AJ841" s="293"/>
      <c r="AK841" s="293"/>
      <c r="AL841" s="293"/>
      <c r="AM841" s="293"/>
      <c r="AN841" s="293"/>
      <c r="AO841" s="293"/>
      <c r="AP841" s="293"/>
      <c r="AQ841" s="293"/>
      <c r="AR841" s="293"/>
      <c r="AS841" s="293"/>
      <c r="AT841" s="293"/>
      <c r="AU841" s="293"/>
      <c r="AV841" s="293"/>
    </row>
    <row r="842">
      <c r="B842" s="293"/>
      <c r="C842" s="293"/>
      <c r="D842" s="293"/>
      <c r="E842" s="293"/>
      <c r="F842" s="293"/>
      <c r="G842" s="293"/>
      <c r="H842" s="293"/>
      <c r="J842" s="293"/>
      <c r="K842" s="293"/>
      <c r="L842" s="293"/>
      <c r="M842" s="293"/>
      <c r="O842" s="293"/>
      <c r="P842" s="293"/>
      <c r="Q842" s="293"/>
      <c r="R842" s="293"/>
      <c r="S842" s="293"/>
      <c r="T842" s="293"/>
      <c r="U842" s="293"/>
      <c r="V842" s="293"/>
      <c r="W842" s="293"/>
      <c r="X842" s="293"/>
      <c r="Y842" s="293"/>
      <c r="Z842" s="293"/>
      <c r="AA842" s="293"/>
      <c r="AB842" s="293"/>
      <c r="AC842" s="293"/>
      <c r="AE842" s="293"/>
      <c r="AF842" s="293"/>
      <c r="AG842" s="293"/>
      <c r="AH842" s="293"/>
      <c r="AI842" s="293"/>
      <c r="AJ842" s="293"/>
      <c r="AK842" s="293"/>
      <c r="AL842" s="293"/>
      <c r="AM842" s="293"/>
      <c r="AN842" s="293"/>
      <c r="AO842" s="293"/>
      <c r="AP842" s="293"/>
      <c r="AQ842" s="293"/>
      <c r="AR842" s="293"/>
      <c r="AS842" s="293"/>
      <c r="AT842" s="293"/>
      <c r="AU842" s="293"/>
      <c r="AV842" s="293"/>
    </row>
    <row r="843">
      <c r="B843" s="293"/>
      <c r="C843" s="293"/>
      <c r="D843" s="293"/>
      <c r="E843" s="293"/>
      <c r="F843" s="293"/>
      <c r="G843" s="293"/>
      <c r="H843" s="293"/>
      <c r="J843" s="293"/>
      <c r="K843" s="293"/>
      <c r="L843" s="293"/>
      <c r="M843" s="293"/>
      <c r="O843" s="293"/>
      <c r="P843" s="293"/>
      <c r="Q843" s="293"/>
      <c r="R843" s="293"/>
      <c r="S843" s="293"/>
      <c r="T843" s="293"/>
      <c r="U843" s="293"/>
      <c r="V843" s="293"/>
      <c r="W843" s="293"/>
      <c r="X843" s="293"/>
      <c r="Y843" s="293"/>
      <c r="Z843" s="293"/>
      <c r="AA843" s="293"/>
      <c r="AB843" s="293"/>
      <c r="AC843" s="293"/>
      <c r="AE843" s="293"/>
      <c r="AF843" s="293"/>
      <c r="AG843" s="293"/>
      <c r="AH843" s="293"/>
      <c r="AI843" s="293"/>
      <c r="AJ843" s="293"/>
      <c r="AK843" s="293"/>
      <c r="AL843" s="293"/>
      <c r="AM843" s="293"/>
      <c r="AN843" s="293"/>
      <c r="AO843" s="293"/>
      <c r="AP843" s="293"/>
      <c r="AQ843" s="293"/>
      <c r="AR843" s="293"/>
      <c r="AS843" s="293"/>
      <c r="AT843" s="293"/>
      <c r="AU843" s="293"/>
      <c r="AV843" s="293"/>
    </row>
    <row r="844">
      <c r="B844" s="293"/>
      <c r="C844" s="293"/>
      <c r="D844" s="293"/>
      <c r="E844" s="293"/>
      <c r="F844" s="293"/>
      <c r="G844" s="293"/>
      <c r="H844" s="293"/>
      <c r="J844" s="293"/>
      <c r="K844" s="293"/>
      <c r="L844" s="293"/>
      <c r="M844" s="293"/>
      <c r="O844" s="293"/>
      <c r="P844" s="293"/>
      <c r="Q844" s="293"/>
      <c r="R844" s="293"/>
      <c r="S844" s="293"/>
      <c r="T844" s="293"/>
      <c r="U844" s="293"/>
      <c r="V844" s="293"/>
      <c r="W844" s="293"/>
      <c r="X844" s="293"/>
      <c r="Y844" s="293"/>
      <c r="Z844" s="293"/>
      <c r="AA844" s="293"/>
      <c r="AB844" s="293"/>
      <c r="AC844" s="293"/>
      <c r="AE844" s="293"/>
      <c r="AF844" s="293"/>
      <c r="AG844" s="293"/>
      <c r="AH844" s="293"/>
      <c r="AI844" s="293"/>
      <c r="AJ844" s="293"/>
      <c r="AK844" s="293"/>
      <c r="AL844" s="293"/>
      <c r="AM844" s="293"/>
      <c r="AN844" s="293"/>
      <c r="AO844" s="293"/>
      <c r="AP844" s="293"/>
      <c r="AQ844" s="293"/>
      <c r="AR844" s="293"/>
      <c r="AS844" s="293"/>
      <c r="AT844" s="293"/>
      <c r="AU844" s="293"/>
      <c r="AV844" s="293"/>
    </row>
    <row r="845">
      <c r="B845" s="293"/>
      <c r="C845" s="293"/>
      <c r="D845" s="293"/>
      <c r="E845" s="293"/>
      <c r="F845" s="293"/>
      <c r="G845" s="293"/>
      <c r="H845" s="293"/>
      <c r="J845" s="293"/>
      <c r="K845" s="293"/>
      <c r="L845" s="293"/>
      <c r="M845" s="293"/>
      <c r="O845" s="293"/>
      <c r="P845" s="293"/>
      <c r="Q845" s="293"/>
      <c r="R845" s="293"/>
      <c r="S845" s="293"/>
      <c r="T845" s="293"/>
      <c r="U845" s="293"/>
      <c r="V845" s="293"/>
      <c r="W845" s="293"/>
      <c r="X845" s="293"/>
      <c r="Y845" s="293"/>
      <c r="Z845" s="293"/>
      <c r="AA845" s="293"/>
      <c r="AB845" s="293"/>
      <c r="AC845" s="293"/>
      <c r="AE845" s="293"/>
      <c r="AF845" s="293"/>
      <c r="AG845" s="293"/>
      <c r="AH845" s="293"/>
      <c r="AI845" s="293"/>
      <c r="AJ845" s="293"/>
      <c r="AK845" s="293"/>
      <c r="AL845" s="293"/>
      <c r="AM845" s="293"/>
      <c r="AN845" s="293"/>
      <c r="AO845" s="293"/>
      <c r="AP845" s="293"/>
      <c r="AQ845" s="293"/>
      <c r="AR845" s="293"/>
      <c r="AS845" s="293"/>
      <c r="AT845" s="293"/>
      <c r="AU845" s="293"/>
      <c r="AV845" s="293"/>
    </row>
    <row r="846">
      <c r="B846" s="293"/>
      <c r="C846" s="293"/>
      <c r="D846" s="293"/>
      <c r="E846" s="293"/>
      <c r="F846" s="293"/>
      <c r="G846" s="293"/>
      <c r="H846" s="293"/>
      <c r="J846" s="293"/>
      <c r="K846" s="293"/>
      <c r="L846" s="293"/>
      <c r="M846" s="293"/>
      <c r="O846" s="293"/>
      <c r="P846" s="293"/>
      <c r="Q846" s="293"/>
      <c r="R846" s="293"/>
      <c r="S846" s="293"/>
      <c r="T846" s="293"/>
      <c r="U846" s="293"/>
      <c r="V846" s="293"/>
      <c r="W846" s="293"/>
      <c r="X846" s="293"/>
      <c r="Y846" s="293"/>
      <c r="Z846" s="293"/>
      <c r="AA846" s="293"/>
      <c r="AB846" s="293"/>
      <c r="AC846" s="293"/>
      <c r="AE846" s="293"/>
      <c r="AF846" s="293"/>
      <c r="AG846" s="293"/>
      <c r="AH846" s="293"/>
      <c r="AI846" s="293"/>
      <c r="AJ846" s="293"/>
      <c r="AK846" s="293"/>
      <c r="AL846" s="293"/>
      <c r="AM846" s="293"/>
      <c r="AN846" s="293"/>
      <c r="AO846" s="293"/>
      <c r="AP846" s="293"/>
      <c r="AQ846" s="293"/>
      <c r="AR846" s="293"/>
      <c r="AS846" s="293"/>
      <c r="AT846" s="293"/>
      <c r="AU846" s="293"/>
      <c r="AV846" s="293"/>
    </row>
    <row r="847">
      <c r="B847" s="293"/>
      <c r="C847" s="293"/>
      <c r="D847" s="293"/>
      <c r="E847" s="293"/>
      <c r="F847" s="293"/>
      <c r="G847" s="293"/>
      <c r="H847" s="293"/>
      <c r="J847" s="293"/>
      <c r="K847" s="293"/>
      <c r="L847" s="293"/>
      <c r="M847" s="293"/>
      <c r="O847" s="293"/>
      <c r="P847" s="293"/>
      <c r="Q847" s="293"/>
      <c r="R847" s="293"/>
      <c r="S847" s="293"/>
      <c r="T847" s="293"/>
      <c r="U847" s="293"/>
      <c r="V847" s="293"/>
      <c r="W847" s="293"/>
      <c r="X847" s="293"/>
      <c r="Y847" s="293"/>
      <c r="Z847" s="293"/>
      <c r="AA847" s="293"/>
      <c r="AB847" s="293"/>
      <c r="AC847" s="293"/>
      <c r="AE847" s="293"/>
      <c r="AF847" s="293"/>
      <c r="AG847" s="293"/>
      <c r="AH847" s="293"/>
      <c r="AI847" s="293"/>
      <c r="AJ847" s="293"/>
      <c r="AK847" s="293"/>
      <c r="AL847" s="293"/>
      <c r="AM847" s="293"/>
      <c r="AN847" s="293"/>
      <c r="AO847" s="293"/>
      <c r="AP847" s="293"/>
      <c r="AQ847" s="293"/>
      <c r="AR847" s="293"/>
      <c r="AS847" s="293"/>
      <c r="AT847" s="293"/>
      <c r="AU847" s="293"/>
      <c r="AV847" s="293"/>
    </row>
    <row r="848">
      <c r="B848" s="293"/>
      <c r="C848" s="293"/>
      <c r="D848" s="293"/>
      <c r="E848" s="293"/>
      <c r="F848" s="293"/>
      <c r="G848" s="293"/>
      <c r="H848" s="293"/>
      <c r="J848" s="293"/>
      <c r="K848" s="293"/>
      <c r="L848" s="293"/>
      <c r="M848" s="293"/>
      <c r="O848" s="293"/>
      <c r="P848" s="293"/>
      <c r="Q848" s="293"/>
      <c r="R848" s="293"/>
      <c r="S848" s="293"/>
      <c r="T848" s="293"/>
      <c r="U848" s="293"/>
      <c r="V848" s="293"/>
      <c r="W848" s="293"/>
      <c r="X848" s="293"/>
      <c r="Y848" s="293"/>
      <c r="Z848" s="293"/>
      <c r="AA848" s="293"/>
      <c r="AB848" s="293"/>
      <c r="AC848" s="293"/>
      <c r="AE848" s="293"/>
      <c r="AF848" s="293"/>
      <c r="AG848" s="293"/>
      <c r="AH848" s="293"/>
      <c r="AI848" s="293"/>
      <c r="AJ848" s="293"/>
      <c r="AK848" s="293"/>
      <c r="AL848" s="293"/>
      <c r="AM848" s="293"/>
      <c r="AN848" s="293"/>
      <c r="AO848" s="293"/>
      <c r="AP848" s="293"/>
      <c r="AQ848" s="293"/>
      <c r="AR848" s="293"/>
      <c r="AS848" s="293"/>
      <c r="AT848" s="293"/>
      <c r="AU848" s="293"/>
      <c r="AV848" s="293"/>
    </row>
    <row r="849">
      <c r="B849" s="293"/>
      <c r="C849" s="293"/>
      <c r="D849" s="293"/>
      <c r="E849" s="293"/>
      <c r="F849" s="293"/>
      <c r="G849" s="293"/>
      <c r="H849" s="293"/>
      <c r="J849" s="293"/>
      <c r="K849" s="293"/>
      <c r="L849" s="293"/>
      <c r="M849" s="293"/>
      <c r="O849" s="293"/>
      <c r="P849" s="293"/>
      <c r="Q849" s="293"/>
      <c r="R849" s="293"/>
      <c r="S849" s="293"/>
      <c r="T849" s="293"/>
      <c r="U849" s="293"/>
      <c r="V849" s="293"/>
      <c r="W849" s="293"/>
      <c r="X849" s="293"/>
      <c r="Y849" s="293"/>
      <c r="Z849" s="293"/>
      <c r="AA849" s="293"/>
      <c r="AB849" s="293"/>
      <c r="AC849" s="293"/>
      <c r="AE849" s="293"/>
      <c r="AF849" s="293"/>
      <c r="AG849" s="293"/>
      <c r="AH849" s="293"/>
      <c r="AI849" s="293"/>
      <c r="AJ849" s="293"/>
      <c r="AK849" s="293"/>
      <c r="AL849" s="293"/>
      <c r="AM849" s="293"/>
      <c r="AN849" s="293"/>
      <c r="AO849" s="293"/>
      <c r="AP849" s="293"/>
      <c r="AQ849" s="293"/>
      <c r="AR849" s="293"/>
      <c r="AS849" s="293"/>
      <c r="AT849" s="293"/>
      <c r="AU849" s="293"/>
      <c r="AV849" s="293"/>
    </row>
    <row r="850">
      <c r="B850" s="293"/>
      <c r="C850" s="293"/>
      <c r="D850" s="293"/>
      <c r="E850" s="293"/>
      <c r="F850" s="293"/>
      <c r="G850" s="293"/>
      <c r="H850" s="293"/>
      <c r="J850" s="293"/>
      <c r="K850" s="293"/>
      <c r="L850" s="293"/>
      <c r="M850" s="293"/>
      <c r="O850" s="293"/>
      <c r="P850" s="293"/>
      <c r="Q850" s="293"/>
      <c r="R850" s="293"/>
      <c r="S850" s="293"/>
      <c r="T850" s="293"/>
      <c r="U850" s="293"/>
      <c r="V850" s="293"/>
      <c r="W850" s="293"/>
      <c r="X850" s="293"/>
      <c r="Y850" s="293"/>
      <c r="Z850" s="293"/>
      <c r="AA850" s="293"/>
      <c r="AB850" s="293"/>
      <c r="AC850" s="293"/>
      <c r="AE850" s="293"/>
      <c r="AF850" s="293"/>
      <c r="AG850" s="293"/>
      <c r="AH850" s="293"/>
      <c r="AI850" s="293"/>
      <c r="AJ850" s="293"/>
      <c r="AK850" s="293"/>
      <c r="AL850" s="293"/>
      <c r="AM850" s="293"/>
      <c r="AN850" s="293"/>
      <c r="AO850" s="293"/>
      <c r="AP850" s="293"/>
      <c r="AQ850" s="293"/>
      <c r="AR850" s="293"/>
      <c r="AS850" s="293"/>
      <c r="AT850" s="293"/>
      <c r="AU850" s="293"/>
      <c r="AV850" s="293"/>
    </row>
    <row r="851">
      <c r="B851" s="293"/>
      <c r="C851" s="293"/>
      <c r="D851" s="293"/>
      <c r="E851" s="293"/>
      <c r="F851" s="293"/>
      <c r="G851" s="293"/>
      <c r="H851" s="293"/>
      <c r="J851" s="293"/>
      <c r="K851" s="293"/>
      <c r="L851" s="293"/>
      <c r="M851" s="293"/>
      <c r="O851" s="293"/>
      <c r="P851" s="293"/>
      <c r="Q851" s="293"/>
      <c r="R851" s="293"/>
      <c r="S851" s="293"/>
      <c r="T851" s="293"/>
      <c r="U851" s="293"/>
      <c r="V851" s="293"/>
      <c r="W851" s="293"/>
      <c r="X851" s="293"/>
      <c r="Y851" s="293"/>
      <c r="Z851" s="293"/>
      <c r="AA851" s="293"/>
      <c r="AB851" s="293"/>
      <c r="AC851" s="293"/>
      <c r="AE851" s="293"/>
      <c r="AF851" s="293"/>
      <c r="AG851" s="293"/>
      <c r="AH851" s="293"/>
      <c r="AI851" s="293"/>
      <c r="AJ851" s="293"/>
      <c r="AK851" s="293"/>
      <c r="AL851" s="293"/>
      <c r="AM851" s="293"/>
      <c r="AN851" s="293"/>
      <c r="AO851" s="293"/>
      <c r="AP851" s="293"/>
      <c r="AQ851" s="293"/>
      <c r="AR851" s="293"/>
      <c r="AS851" s="293"/>
      <c r="AT851" s="293"/>
      <c r="AU851" s="293"/>
      <c r="AV851" s="293"/>
    </row>
    <row r="852">
      <c r="B852" s="293"/>
      <c r="C852" s="293"/>
      <c r="D852" s="293"/>
      <c r="E852" s="293"/>
      <c r="F852" s="293"/>
      <c r="G852" s="293"/>
      <c r="H852" s="293"/>
      <c r="J852" s="293"/>
      <c r="K852" s="293"/>
      <c r="L852" s="293"/>
      <c r="M852" s="293"/>
      <c r="O852" s="293"/>
      <c r="P852" s="293"/>
      <c r="Q852" s="293"/>
      <c r="R852" s="293"/>
      <c r="S852" s="293"/>
      <c r="T852" s="293"/>
      <c r="U852" s="293"/>
      <c r="V852" s="293"/>
      <c r="W852" s="293"/>
      <c r="X852" s="293"/>
      <c r="Y852" s="293"/>
      <c r="Z852" s="293"/>
      <c r="AA852" s="293"/>
      <c r="AB852" s="293"/>
      <c r="AC852" s="293"/>
      <c r="AE852" s="293"/>
      <c r="AF852" s="293"/>
      <c r="AG852" s="293"/>
      <c r="AH852" s="293"/>
      <c r="AI852" s="293"/>
      <c r="AJ852" s="293"/>
      <c r="AK852" s="293"/>
      <c r="AL852" s="293"/>
      <c r="AM852" s="293"/>
      <c r="AN852" s="293"/>
      <c r="AO852" s="293"/>
      <c r="AP852" s="293"/>
      <c r="AQ852" s="293"/>
      <c r="AR852" s="293"/>
      <c r="AS852" s="293"/>
      <c r="AT852" s="293"/>
      <c r="AU852" s="293"/>
      <c r="AV852" s="293"/>
    </row>
    <row r="853">
      <c r="B853" s="293"/>
      <c r="C853" s="293"/>
      <c r="D853" s="293"/>
      <c r="E853" s="293"/>
      <c r="F853" s="293"/>
      <c r="G853" s="293"/>
      <c r="H853" s="293"/>
      <c r="J853" s="293"/>
      <c r="K853" s="293"/>
      <c r="L853" s="293"/>
      <c r="M853" s="293"/>
      <c r="O853" s="293"/>
      <c r="P853" s="293"/>
      <c r="Q853" s="293"/>
      <c r="R853" s="293"/>
      <c r="S853" s="293"/>
      <c r="T853" s="293"/>
      <c r="U853" s="293"/>
      <c r="V853" s="293"/>
      <c r="W853" s="293"/>
      <c r="X853" s="293"/>
      <c r="Y853" s="293"/>
      <c r="Z853" s="293"/>
      <c r="AA853" s="293"/>
      <c r="AB853" s="293"/>
      <c r="AC853" s="293"/>
      <c r="AE853" s="293"/>
      <c r="AF853" s="293"/>
      <c r="AG853" s="293"/>
      <c r="AH853" s="293"/>
      <c r="AI853" s="293"/>
      <c r="AJ853" s="293"/>
      <c r="AK853" s="293"/>
      <c r="AL853" s="293"/>
      <c r="AM853" s="293"/>
      <c r="AN853" s="293"/>
      <c r="AO853" s="293"/>
      <c r="AP853" s="293"/>
      <c r="AQ853" s="293"/>
      <c r="AR853" s="293"/>
      <c r="AS853" s="293"/>
      <c r="AT853" s="293"/>
      <c r="AU853" s="293"/>
      <c r="AV853" s="293"/>
    </row>
    <row r="854">
      <c r="B854" s="293"/>
      <c r="C854" s="293"/>
      <c r="D854" s="293"/>
      <c r="E854" s="293"/>
      <c r="F854" s="293"/>
      <c r="G854" s="293"/>
      <c r="H854" s="293"/>
      <c r="J854" s="293"/>
      <c r="K854" s="293"/>
      <c r="L854" s="293"/>
      <c r="M854" s="293"/>
      <c r="O854" s="293"/>
      <c r="P854" s="293"/>
      <c r="Q854" s="293"/>
      <c r="R854" s="293"/>
      <c r="S854" s="293"/>
      <c r="T854" s="293"/>
      <c r="U854" s="293"/>
      <c r="V854" s="293"/>
      <c r="W854" s="293"/>
      <c r="X854" s="293"/>
      <c r="Y854" s="293"/>
      <c r="Z854" s="293"/>
      <c r="AA854" s="293"/>
      <c r="AB854" s="293"/>
      <c r="AC854" s="293"/>
      <c r="AE854" s="293"/>
      <c r="AF854" s="293"/>
      <c r="AG854" s="293"/>
      <c r="AH854" s="293"/>
      <c r="AI854" s="293"/>
      <c r="AJ854" s="293"/>
      <c r="AK854" s="293"/>
      <c r="AL854" s="293"/>
      <c r="AM854" s="293"/>
      <c r="AN854" s="293"/>
      <c r="AO854" s="293"/>
      <c r="AP854" s="293"/>
      <c r="AQ854" s="293"/>
      <c r="AR854" s="293"/>
      <c r="AS854" s="293"/>
      <c r="AT854" s="293"/>
      <c r="AU854" s="293"/>
      <c r="AV854" s="293"/>
    </row>
    <row r="855">
      <c r="B855" s="293"/>
      <c r="C855" s="293"/>
      <c r="D855" s="293"/>
      <c r="E855" s="293"/>
      <c r="F855" s="293"/>
      <c r="G855" s="293"/>
      <c r="H855" s="293"/>
      <c r="J855" s="293"/>
      <c r="K855" s="293"/>
      <c r="L855" s="293"/>
      <c r="M855" s="293"/>
      <c r="O855" s="293"/>
      <c r="P855" s="293"/>
      <c r="Q855" s="293"/>
      <c r="R855" s="293"/>
      <c r="S855" s="293"/>
      <c r="T855" s="293"/>
      <c r="U855" s="293"/>
      <c r="V855" s="293"/>
      <c r="W855" s="293"/>
      <c r="X855" s="293"/>
      <c r="Y855" s="293"/>
      <c r="Z855" s="293"/>
      <c r="AA855" s="293"/>
      <c r="AB855" s="293"/>
      <c r="AC855" s="293"/>
      <c r="AE855" s="293"/>
      <c r="AF855" s="293"/>
      <c r="AG855" s="293"/>
      <c r="AH855" s="293"/>
      <c r="AI855" s="293"/>
      <c r="AJ855" s="293"/>
      <c r="AK855" s="293"/>
      <c r="AL855" s="293"/>
      <c r="AM855" s="293"/>
      <c r="AN855" s="293"/>
      <c r="AO855" s="293"/>
      <c r="AP855" s="293"/>
      <c r="AQ855" s="293"/>
      <c r="AR855" s="293"/>
      <c r="AS855" s="293"/>
      <c r="AT855" s="293"/>
      <c r="AU855" s="293"/>
      <c r="AV855" s="293"/>
    </row>
    <row r="856">
      <c r="B856" s="293"/>
      <c r="C856" s="293"/>
      <c r="D856" s="293"/>
      <c r="E856" s="293"/>
      <c r="F856" s="293"/>
      <c r="G856" s="293"/>
      <c r="H856" s="293"/>
      <c r="J856" s="293"/>
      <c r="K856" s="293"/>
      <c r="L856" s="293"/>
      <c r="M856" s="293"/>
      <c r="O856" s="293"/>
      <c r="P856" s="293"/>
      <c r="Q856" s="293"/>
      <c r="R856" s="293"/>
      <c r="S856" s="293"/>
      <c r="T856" s="293"/>
      <c r="U856" s="293"/>
      <c r="V856" s="293"/>
      <c r="W856" s="293"/>
      <c r="X856" s="293"/>
      <c r="Y856" s="293"/>
      <c r="Z856" s="293"/>
      <c r="AA856" s="293"/>
      <c r="AB856" s="293"/>
      <c r="AC856" s="293"/>
      <c r="AE856" s="293"/>
      <c r="AF856" s="293"/>
      <c r="AG856" s="293"/>
      <c r="AH856" s="293"/>
      <c r="AI856" s="293"/>
      <c r="AJ856" s="293"/>
      <c r="AK856" s="293"/>
      <c r="AL856" s="293"/>
      <c r="AM856" s="293"/>
      <c r="AN856" s="293"/>
      <c r="AO856" s="293"/>
      <c r="AP856" s="293"/>
      <c r="AQ856" s="293"/>
      <c r="AR856" s="293"/>
      <c r="AS856" s="293"/>
      <c r="AT856" s="293"/>
      <c r="AU856" s="293"/>
      <c r="AV856" s="293"/>
    </row>
    <row r="857">
      <c r="B857" s="293"/>
      <c r="C857" s="293"/>
      <c r="D857" s="293"/>
      <c r="E857" s="293"/>
      <c r="F857" s="293"/>
      <c r="G857" s="293"/>
      <c r="H857" s="293"/>
      <c r="J857" s="293"/>
      <c r="K857" s="293"/>
      <c r="L857" s="293"/>
      <c r="M857" s="293"/>
      <c r="O857" s="293"/>
      <c r="P857" s="293"/>
      <c r="Q857" s="293"/>
      <c r="R857" s="293"/>
      <c r="S857" s="293"/>
      <c r="T857" s="293"/>
      <c r="U857" s="293"/>
      <c r="V857" s="293"/>
      <c r="W857" s="293"/>
      <c r="X857" s="293"/>
      <c r="Y857" s="293"/>
      <c r="Z857" s="293"/>
      <c r="AA857" s="293"/>
      <c r="AB857" s="293"/>
      <c r="AC857" s="293"/>
      <c r="AE857" s="293"/>
      <c r="AF857" s="293"/>
      <c r="AG857" s="293"/>
      <c r="AH857" s="293"/>
      <c r="AI857" s="293"/>
      <c r="AJ857" s="293"/>
      <c r="AK857" s="293"/>
      <c r="AL857" s="293"/>
      <c r="AM857" s="293"/>
      <c r="AN857" s="293"/>
      <c r="AO857" s="293"/>
      <c r="AP857" s="293"/>
      <c r="AQ857" s="293"/>
      <c r="AR857" s="293"/>
      <c r="AS857" s="293"/>
      <c r="AT857" s="293"/>
      <c r="AU857" s="293"/>
      <c r="AV857" s="293"/>
    </row>
    <row r="858">
      <c r="B858" s="293"/>
      <c r="C858" s="293"/>
      <c r="D858" s="293"/>
      <c r="E858" s="293"/>
      <c r="F858" s="293"/>
      <c r="G858" s="293"/>
      <c r="H858" s="293"/>
      <c r="J858" s="293"/>
      <c r="K858" s="293"/>
      <c r="L858" s="293"/>
      <c r="M858" s="293"/>
      <c r="O858" s="293"/>
      <c r="P858" s="293"/>
      <c r="Q858" s="293"/>
      <c r="R858" s="293"/>
      <c r="S858" s="293"/>
      <c r="T858" s="293"/>
      <c r="U858" s="293"/>
      <c r="V858" s="293"/>
      <c r="W858" s="293"/>
      <c r="X858" s="293"/>
      <c r="Y858" s="293"/>
      <c r="Z858" s="293"/>
      <c r="AA858" s="293"/>
      <c r="AB858" s="293"/>
      <c r="AC858" s="293"/>
      <c r="AE858" s="293"/>
      <c r="AF858" s="293"/>
      <c r="AG858" s="293"/>
      <c r="AH858" s="293"/>
      <c r="AI858" s="293"/>
      <c r="AJ858" s="293"/>
      <c r="AK858" s="293"/>
      <c r="AL858" s="293"/>
      <c r="AM858" s="293"/>
      <c r="AN858" s="293"/>
      <c r="AO858" s="293"/>
      <c r="AP858" s="293"/>
      <c r="AQ858" s="293"/>
      <c r="AR858" s="293"/>
      <c r="AS858" s="293"/>
      <c r="AT858" s="293"/>
      <c r="AU858" s="293"/>
      <c r="AV858" s="293"/>
    </row>
    <row r="859">
      <c r="B859" s="293"/>
      <c r="C859" s="293"/>
      <c r="D859" s="293"/>
      <c r="E859" s="293"/>
      <c r="F859" s="293"/>
      <c r="G859" s="293"/>
      <c r="H859" s="293"/>
      <c r="J859" s="293"/>
      <c r="K859" s="293"/>
      <c r="L859" s="293"/>
      <c r="M859" s="293"/>
      <c r="O859" s="293"/>
      <c r="P859" s="293"/>
      <c r="Q859" s="293"/>
      <c r="R859" s="293"/>
      <c r="S859" s="293"/>
      <c r="T859" s="293"/>
      <c r="U859" s="293"/>
      <c r="V859" s="293"/>
      <c r="W859" s="293"/>
      <c r="X859" s="293"/>
      <c r="Y859" s="293"/>
      <c r="Z859" s="293"/>
      <c r="AA859" s="293"/>
      <c r="AB859" s="293"/>
      <c r="AC859" s="293"/>
      <c r="AE859" s="293"/>
      <c r="AF859" s="293"/>
      <c r="AG859" s="293"/>
      <c r="AH859" s="293"/>
      <c r="AI859" s="293"/>
      <c r="AJ859" s="293"/>
      <c r="AK859" s="293"/>
      <c r="AL859" s="293"/>
      <c r="AM859" s="293"/>
      <c r="AN859" s="293"/>
      <c r="AO859" s="293"/>
      <c r="AP859" s="293"/>
      <c r="AQ859" s="293"/>
      <c r="AR859" s="293"/>
      <c r="AS859" s="293"/>
      <c r="AT859" s="293"/>
      <c r="AU859" s="293"/>
      <c r="AV859" s="293"/>
    </row>
    <row r="860">
      <c r="B860" s="293"/>
      <c r="C860" s="293"/>
      <c r="D860" s="293"/>
      <c r="E860" s="293"/>
      <c r="F860" s="293"/>
      <c r="G860" s="293"/>
      <c r="H860" s="293"/>
      <c r="J860" s="293"/>
      <c r="K860" s="293"/>
      <c r="L860" s="293"/>
      <c r="M860" s="293"/>
      <c r="O860" s="293"/>
      <c r="P860" s="293"/>
      <c r="Q860" s="293"/>
      <c r="R860" s="293"/>
      <c r="S860" s="293"/>
      <c r="T860" s="293"/>
      <c r="U860" s="293"/>
      <c r="V860" s="293"/>
      <c r="W860" s="293"/>
      <c r="X860" s="293"/>
      <c r="Y860" s="293"/>
      <c r="Z860" s="293"/>
      <c r="AA860" s="293"/>
      <c r="AB860" s="293"/>
      <c r="AC860" s="293"/>
      <c r="AE860" s="293"/>
      <c r="AF860" s="293"/>
      <c r="AG860" s="293"/>
      <c r="AH860" s="293"/>
      <c r="AI860" s="293"/>
      <c r="AJ860" s="293"/>
      <c r="AK860" s="293"/>
      <c r="AL860" s="293"/>
      <c r="AM860" s="293"/>
      <c r="AN860" s="293"/>
      <c r="AO860" s="293"/>
      <c r="AP860" s="293"/>
      <c r="AQ860" s="293"/>
      <c r="AR860" s="293"/>
      <c r="AS860" s="293"/>
      <c r="AT860" s="293"/>
      <c r="AU860" s="293"/>
      <c r="AV860" s="293"/>
    </row>
    <row r="861">
      <c r="B861" s="293"/>
      <c r="C861" s="293"/>
      <c r="D861" s="293"/>
      <c r="E861" s="293"/>
      <c r="F861" s="293"/>
      <c r="G861" s="293"/>
      <c r="H861" s="293"/>
      <c r="J861" s="293"/>
      <c r="K861" s="293"/>
      <c r="L861" s="293"/>
      <c r="M861" s="293"/>
      <c r="O861" s="293"/>
      <c r="P861" s="293"/>
      <c r="Q861" s="293"/>
      <c r="R861" s="293"/>
      <c r="S861" s="293"/>
      <c r="T861" s="293"/>
      <c r="U861" s="293"/>
      <c r="V861" s="293"/>
      <c r="W861" s="293"/>
      <c r="X861" s="293"/>
      <c r="Y861" s="293"/>
      <c r="Z861" s="293"/>
      <c r="AA861" s="293"/>
      <c r="AB861" s="293"/>
      <c r="AC861" s="293"/>
      <c r="AE861" s="293"/>
      <c r="AF861" s="293"/>
      <c r="AG861" s="293"/>
      <c r="AH861" s="293"/>
      <c r="AI861" s="293"/>
      <c r="AJ861" s="293"/>
      <c r="AK861" s="293"/>
      <c r="AL861" s="293"/>
      <c r="AM861" s="293"/>
      <c r="AN861" s="293"/>
      <c r="AO861" s="293"/>
      <c r="AP861" s="293"/>
      <c r="AQ861" s="293"/>
      <c r="AR861" s="293"/>
      <c r="AS861" s="293"/>
      <c r="AT861" s="293"/>
      <c r="AU861" s="293"/>
      <c r="AV861" s="293"/>
    </row>
    <row r="862">
      <c r="B862" s="293"/>
      <c r="C862" s="293"/>
      <c r="D862" s="293"/>
      <c r="E862" s="293"/>
      <c r="F862" s="293"/>
      <c r="G862" s="293"/>
      <c r="H862" s="293"/>
      <c r="J862" s="293"/>
      <c r="K862" s="293"/>
      <c r="L862" s="293"/>
      <c r="M862" s="293"/>
      <c r="O862" s="293"/>
      <c r="P862" s="293"/>
      <c r="Q862" s="293"/>
      <c r="R862" s="293"/>
      <c r="S862" s="293"/>
      <c r="T862" s="293"/>
      <c r="U862" s="293"/>
      <c r="V862" s="293"/>
      <c r="W862" s="293"/>
      <c r="X862" s="293"/>
      <c r="Y862" s="293"/>
      <c r="Z862" s="293"/>
      <c r="AA862" s="293"/>
      <c r="AB862" s="293"/>
      <c r="AC862" s="293"/>
      <c r="AE862" s="293"/>
      <c r="AF862" s="293"/>
      <c r="AG862" s="293"/>
      <c r="AH862" s="293"/>
      <c r="AI862" s="293"/>
      <c r="AJ862" s="293"/>
      <c r="AK862" s="293"/>
      <c r="AL862" s="293"/>
      <c r="AM862" s="293"/>
      <c r="AN862" s="293"/>
      <c r="AO862" s="293"/>
      <c r="AP862" s="293"/>
      <c r="AQ862" s="293"/>
      <c r="AR862" s="293"/>
      <c r="AS862" s="293"/>
      <c r="AT862" s="293"/>
      <c r="AU862" s="293"/>
      <c r="AV862" s="293"/>
    </row>
    <row r="863">
      <c r="B863" s="293"/>
      <c r="C863" s="293"/>
      <c r="D863" s="293"/>
      <c r="E863" s="293"/>
      <c r="F863" s="293"/>
      <c r="G863" s="293"/>
      <c r="H863" s="293"/>
      <c r="J863" s="293"/>
      <c r="K863" s="293"/>
      <c r="L863" s="293"/>
      <c r="M863" s="293"/>
      <c r="O863" s="293"/>
      <c r="P863" s="293"/>
      <c r="Q863" s="293"/>
      <c r="R863" s="293"/>
      <c r="S863" s="293"/>
      <c r="T863" s="293"/>
      <c r="U863" s="293"/>
      <c r="V863" s="293"/>
      <c r="W863" s="293"/>
      <c r="X863" s="293"/>
      <c r="Y863" s="293"/>
      <c r="Z863" s="293"/>
      <c r="AA863" s="293"/>
      <c r="AB863" s="293"/>
      <c r="AC863" s="293"/>
      <c r="AE863" s="293"/>
      <c r="AF863" s="293"/>
      <c r="AG863" s="293"/>
      <c r="AH863" s="293"/>
      <c r="AI863" s="293"/>
      <c r="AJ863" s="293"/>
      <c r="AK863" s="293"/>
      <c r="AL863" s="293"/>
      <c r="AM863" s="293"/>
      <c r="AN863" s="293"/>
      <c r="AO863" s="293"/>
      <c r="AP863" s="293"/>
      <c r="AQ863" s="293"/>
      <c r="AR863" s="293"/>
      <c r="AS863" s="293"/>
      <c r="AT863" s="293"/>
      <c r="AU863" s="293"/>
      <c r="AV863" s="293"/>
    </row>
    <row r="864">
      <c r="B864" s="293"/>
      <c r="C864" s="293"/>
      <c r="D864" s="293"/>
      <c r="E864" s="293"/>
      <c r="F864" s="293"/>
      <c r="G864" s="293"/>
      <c r="H864" s="293"/>
      <c r="J864" s="293"/>
      <c r="K864" s="293"/>
      <c r="L864" s="293"/>
      <c r="M864" s="293"/>
      <c r="O864" s="293"/>
      <c r="P864" s="293"/>
      <c r="Q864" s="293"/>
      <c r="R864" s="293"/>
      <c r="S864" s="293"/>
      <c r="T864" s="293"/>
      <c r="U864" s="293"/>
      <c r="V864" s="293"/>
      <c r="W864" s="293"/>
      <c r="X864" s="293"/>
      <c r="Y864" s="293"/>
      <c r="Z864" s="293"/>
      <c r="AA864" s="293"/>
      <c r="AB864" s="293"/>
      <c r="AC864" s="293"/>
      <c r="AE864" s="293"/>
      <c r="AF864" s="293"/>
      <c r="AG864" s="293"/>
      <c r="AH864" s="293"/>
      <c r="AI864" s="293"/>
      <c r="AJ864" s="293"/>
      <c r="AK864" s="293"/>
      <c r="AL864" s="293"/>
      <c r="AM864" s="293"/>
      <c r="AN864" s="293"/>
      <c r="AO864" s="293"/>
      <c r="AP864" s="293"/>
      <c r="AQ864" s="293"/>
      <c r="AR864" s="293"/>
      <c r="AS864" s="293"/>
      <c r="AT864" s="293"/>
      <c r="AU864" s="293"/>
      <c r="AV864" s="293"/>
    </row>
    <row r="865">
      <c r="B865" s="293"/>
      <c r="C865" s="293"/>
      <c r="D865" s="293"/>
      <c r="E865" s="293"/>
      <c r="F865" s="293"/>
      <c r="G865" s="293"/>
      <c r="H865" s="293"/>
      <c r="J865" s="293"/>
      <c r="K865" s="293"/>
      <c r="L865" s="293"/>
      <c r="M865" s="293"/>
      <c r="O865" s="293"/>
      <c r="P865" s="293"/>
      <c r="Q865" s="293"/>
      <c r="R865" s="293"/>
      <c r="S865" s="293"/>
      <c r="T865" s="293"/>
      <c r="U865" s="293"/>
      <c r="V865" s="293"/>
      <c r="W865" s="293"/>
      <c r="X865" s="293"/>
      <c r="Y865" s="293"/>
      <c r="Z865" s="293"/>
      <c r="AA865" s="293"/>
      <c r="AB865" s="293"/>
      <c r="AC865" s="293"/>
      <c r="AE865" s="293"/>
      <c r="AF865" s="293"/>
      <c r="AG865" s="293"/>
      <c r="AH865" s="293"/>
      <c r="AI865" s="293"/>
      <c r="AJ865" s="293"/>
      <c r="AK865" s="293"/>
      <c r="AL865" s="293"/>
      <c r="AM865" s="293"/>
      <c r="AN865" s="293"/>
      <c r="AO865" s="293"/>
      <c r="AP865" s="293"/>
      <c r="AQ865" s="293"/>
      <c r="AR865" s="293"/>
      <c r="AS865" s="293"/>
      <c r="AT865" s="293"/>
      <c r="AU865" s="293"/>
      <c r="AV865" s="293"/>
    </row>
    <row r="866">
      <c r="B866" s="293"/>
      <c r="C866" s="293"/>
      <c r="D866" s="293"/>
      <c r="E866" s="293"/>
      <c r="F866" s="293"/>
      <c r="G866" s="293"/>
      <c r="H866" s="293"/>
      <c r="J866" s="293"/>
      <c r="K866" s="293"/>
      <c r="L866" s="293"/>
      <c r="M866" s="293"/>
      <c r="O866" s="293"/>
      <c r="P866" s="293"/>
      <c r="Q866" s="293"/>
      <c r="R866" s="293"/>
      <c r="S866" s="293"/>
      <c r="T866" s="293"/>
      <c r="U866" s="293"/>
      <c r="V866" s="293"/>
      <c r="W866" s="293"/>
      <c r="X866" s="293"/>
      <c r="Y866" s="293"/>
      <c r="Z866" s="293"/>
      <c r="AA866" s="293"/>
      <c r="AB866" s="293"/>
      <c r="AC866" s="293"/>
      <c r="AE866" s="293"/>
      <c r="AF866" s="293"/>
      <c r="AG866" s="293"/>
      <c r="AH866" s="293"/>
      <c r="AI866" s="293"/>
      <c r="AJ866" s="293"/>
      <c r="AK866" s="293"/>
      <c r="AL866" s="293"/>
      <c r="AM866" s="293"/>
      <c r="AN866" s="293"/>
      <c r="AO866" s="293"/>
      <c r="AP866" s="293"/>
      <c r="AQ866" s="293"/>
      <c r="AR866" s="293"/>
      <c r="AS866" s="293"/>
      <c r="AT866" s="293"/>
      <c r="AU866" s="293"/>
      <c r="AV866" s="293"/>
    </row>
    <row r="867">
      <c r="B867" s="293"/>
      <c r="C867" s="293"/>
      <c r="D867" s="293"/>
      <c r="E867" s="293"/>
      <c r="F867" s="293"/>
      <c r="G867" s="293"/>
      <c r="H867" s="293"/>
      <c r="J867" s="293"/>
      <c r="K867" s="293"/>
      <c r="L867" s="293"/>
      <c r="M867" s="293"/>
      <c r="O867" s="293"/>
      <c r="P867" s="293"/>
      <c r="Q867" s="293"/>
      <c r="R867" s="293"/>
      <c r="S867" s="293"/>
      <c r="T867" s="293"/>
      <c r="U867" s="293"/>
      <c r="V867" s="293"/>
      <c r="W867" s="293"/>
      <c r="X867" s="293"/>
      <c r="Y867" s="293"/>
      <c r="Z867" s="293"/>
      <c r="AA867" s="293"/>
      <c r="AB867" s="293"/>
      <c r="AC867" s="293"/>
      <c r="AE867" s="293"/>
      <c r="AF867" s="293"/>
      <c r="AG867" s="293"/>
      <c r="AH867" s="293"/>
      <c r="AI867" s="293"/>
      <c r="AJ867" s="293"/>
      <c r="AK867" s="293"/>
      <c r="AL867" s="293"/>
      <c r="AM867" s="293"/>
      <c r="AN867" s="293"/>
      <c r="AO867" s="293"/>
      <c r="AP867" s="293"/>
      <c r="AQ867" s="293"/>
      <c r="AR867" s="293"/>
      <c r="AS867" s="293"/>
      <c r="AT867" s="293"/>
      <c r="AU867" s="293"/>
      <c r="AV867" s="293"/>
    </row>
    <row r="868">
      <c r="B868" s="293"/>
      <c r="C868" s="293"/>
      <c r="D868" s="293"/>
      <c r="E868" s="293"/>
      <c r="F868" s="293"/>
      <c r="G868" s="293"/>
      <c r="H868" s="293"/>
      <c r="J868" s="293"/>
      <c r="K868" s="293"/>
      <c r="L868" s="293"/>
      <c r="M868" s="293"/>
      <c r="O868" s="293"/>
      <c r="P868" s="293"/>
      <c r="Q868" s="293"/>
      <c r="R868" s="293"/>
      <c r="S868" s="293"/>
      <c r="T868" s="293"/>
      <c r="U868" s="293"/>
      <c r="V868" s="293"/>
      <c r="W868" s="293"/>
      <c r="X868" s="293"/>
      <c r="Y868" s="293"/>
      <c r="Z868" s="293"/>
      <c r="AA868" s="293"/>
      <c r="AB868" s="293"/>
      <c r="AC868" s="293"/>
      <c r="AE868" s="293"/>
      <c r="AF868" s="293"/>
      <c r="AG868" s="293"/>
      <c r="AH868" s="293"/>
      <c r="AI868" s="293"/>
      <c r="AJ868" s="293"/>
      <c r="AK868" s="293"/>
      <c r="AL868" s="293"/>
      <c r="AM868" s="293"/>
      <c r="AN868" s="293"/>
      <c r="AO868" s="293"/>
      <c r="AP868" s="293"/>
      <c r="AQ868" s="293"/>
      <c r="AR868" s="293"/>
      <c r="AS868" s="293"/>
      <c r="AT868" s="293"/>
      <c r="AU868" s="293"/>
      <c r="AV868" s="293"/>
    </row>
    <row r="869">
      <c r="B869" s="293"/>
      <c r="C869" s="293"/>
      <c r="D869" s="293"/>
      <c r="E869" s="293"/>
      <c r="F869" s="293"/>
      <c r="G869" s="293"/>
      <c r="H869" s="293"/>
      <c r="J869" s="293"/>
      <c r="K869" s="293"/>
      <c r="L869" s="293"/>
      <c r="M869" s="293"/>
      <c r="O869" s="293"/>
      <c r="P869" s="293"/>
      <c r="Q869" s="293"/>
      <c r="R869" s="293"/>
      <c r="S869" s="293"/>
      <c r="T869" s="293"/>
      <c r="U869" s="293"/>
      <c r="V869" s="293"/>
      <c r="W869" s="293"/>
      <c r="X869" s="293"/>
      <c r="Y869" s="293"/>
      <c r="Z869" s="293"/>
      <c r="AA869" s="293"/>
      <c r="AB869" s="293"/>
      <c r="AC869" s="293"/>
      <c r="AE869" s="293"/>
      <c r="AF869" s="293"/>
      <c r="AG869" s="293"/>
      <c r="AH869" s="293"/>
      <c r="AI869" s="293"/>
      <c r="AJ869" s="293"/>
      <c r="AK869" s="293"/>
      <c r="AL869" s="293"/>
      <c r="AM869" s="293"/>
      <c r="AN869" s="293"/>
      <c r="AO869" s="293"/>
      <c r="AP869" s="293"/>
      <c r="AQ869" s="293"/>
      <c r="AR869" s="293"/>
      <c r="AS869" s="293"/>
      <c r="AT869" s="293"/>
      <c r="AU869" s="293"/>
      <c r="AV869" s="293"/>
    </row>
    <row r="870">
      <c r="B870" s="293"/>
      <c r="C870" s="293"/>
      <c r="D870" s="293"/>
      <c r="E870" s="293"/>
      <c r="F870" s="293"/>
      <c r="G870" s="293"/>
      <c r="H870" s="293"/>
      <c r="J870" s="293"/>
      <c r="K870" s="293"/>
      <c r="L870" s="293"/>
      <c r="M870" s="293"/>
      <c r="O870" s="293"/>
      <c r="P870" s="293"/>
      <c r="Q870" s="293"/>
      <c r="R870" s="293"/>
      <c r="S870" s="293"/>
      <c r="T870" s="293"/>
      <c r="U870" s="293"/>
      <c r="V870" s="293"/>
      <c r="W870" s="293"/>
      <c r="X870" s="293"/>
      <c r="Y870" s="293"/>
      <c r="Z870" s="293"/>
      <c r="AA870" s="293"/>
      <c r="AB870" s="293"/>
      <c r="AC870" s="293"/>
      <c r="AE870" s="293"/>
      <c r="AF870" s="293"/>
      <c r="AG870" s="293"/>
      <c r="AH870" s="293"/>
      <c r="AI870" s="293"/>
      <c r="AJ870" s="293"/>
      <c r="AK870" s="293"/>
      <c r="AL870" s="293"/>
      <c r="AM870" s="293"/>
      <c r="AN870" s="293"/>
      <c r="AO870" s="293"/>
      <c r="AP870" s="293"/>
      <c r="AQ870" s="293"/>
      <c r="AR870" s="293"/>
      <c r="AS870" s="293"/>
      <c r="AT870" s="293"/>
      <c r="AU870" s="293"/>
      <c r="AV870" s="293"/>
    </row>
    <row r="871">
      <c r="B871" s="293"/>
      <c r="C871" s="293"/>
      <c r="D871" s="293"/>
      <c r="E871" s="293"/>
      <c r="F871" s="293"/>
      <c r="G871" s="293"/>
      <c r="H871" s="293"/>
      <c r="J871" s="293"/>
      <c r="K871" s="293"/>
      <c r="L871" s="293"/>
      <c r="M871" s="293"/>
      <c r="O871" s="293"/>
      <c r="P871" s="293"/>
      <c r="Q871" s="293"/>
      <c r="R871" s="293"/>
      <c r="S871" s="293"/>
      <c r="T871" s="293"/>
      <c r="U871" s="293"/>
      <c r="V871" s="293"/>
      <c r="W871" s="293"/>
      <c r="X871" s="293"/>
      <c r="Y871" s="293"/>
      <c r="Z871" s="293"/>
      <c r="AA871" s="293"/>
      <c r="AB871" s="293"/>
      <c r="AC871" s="293"/>
      <c r="AE871" s="293"/>
      <c r="AF871" s="293"/>
      <c r="AG871" s="293"/>
      <c r="AH871" s="293"/>
      <c r="AI871" s="293"/>
      <c r="AJ871" s="293"/>
      <c r="AK871" s="293"/>
      <c r="AL871" s="293"/>
      <c r="AM871" s="293"/>
      <c r="AN871" s="293"/>
      <c r="AO871" s="293"/>
      <c r="AP871" s="293"/>
      <c r="AQ871" s="293"/>
      <c r="AR871" s="293"/>
      <c r="AS871" s="293"/>
      <c r="AT871" s="293"/>
      <c r="AU871" s="293"/>
      <c r="AV871" s="293"/>
    </row>
    <row r="872">
      <c r="B872" s="293"/>
      <c r="C872" s="293"/>
      <c r="D872" s="293"/>
      <c r="E872" s="293"/>
      <c r="F872" s="293"/>
      <c r="G872" s="293"/>
      <c r="H872" s="293"/>
      <c r="J872" s="293"/>
      <c r="K872" s="293"/>
      <c r="L872" s="293"/>
      <c r="M872" s="293"/>
      <c r="O872" s="293"/>
      <c r="P872" s="293"/>
      <c r="Q872" s="293"/>
      <c r="R872" s="293"/>
      <c r="S872" s="293"/>
      <c r="T872" s="293"/>
      <c r="U872" s="293"/>
      <c r="V872" s="293"/>
      <c r="W872" s="293"/>
      <c r="X872" s="293"/>
      <c r="Y872" s="293"/>
      <c r="Z872" s="293"/>
      <c r="AA872" s="293"/>
      <c r="AB872" s="293"/>
      <c r="AC872" s="293"/>
      <c r="AE872" s="293"/>
      <c r="AF872" s="293"/>
      <c r="AG872" s="293"/>
      <c r="AH872" s="293"/>
      <c r="AI872" s="293"/>
      <c r="AJ872" s="293"/>
      <c r="AK872" s="293"/>
      <c r="AL872" s="293"/>
      <c r="AM872" s="293"/>
      <c r="AN872" s="293"/>
      <c r="AO872" s="293"/>
      <c r="AP872" s="293"/>
      <c r="AQ872" s="293"/>
      <c r="AR872" s="293"/>
      <c r="AS872" s="293"/>
      <c r="AT872" s="293"/>
      <c r="AU872" s="293"/>
      <c r="AV872" s="293"/>
    </row>
    <row r="873">
      <c r="B873" s="293"/>
      <c r="C873" s="293"/>
      <c r="D873" s="293"/>
      <c r="E873" s="293"/>
      <c r="F873" s="293"/>
      <c r="G873" s="293"/>
      <c r="H873" s="293"/>
      <c r="J873" s="293"/>
      <c r="K873" s="293"/>
      <c r="L873" s="293"/>
      <c r="M873" s="293"/>
      <c r="O873" s="293"/>
      <c r="P873" s="293"/>
      <c r="Q873" s="293"/>
      <c r="R873" s="293"/>
      <c r="S873" s="293"/>
      <c r="T873" s="293"/>
      <c r="U873" s="293"/>
      <c r="V873" s="293"/>
      <c r="W873" s="293"/>
      <c r="X873" s="293"/>
      <c r="Y873" s="293"/>
      <c r="Z873" s="293"/>
      <c r="AA873" s="293"/>
      <c r="AB873" s="293"/>
      <c r="AC873" s="293"/>
      <c r="AE873" s="293"/>
      <c r="AF873" s="293"/>
      <c r="AG873" s="293"/>
      <c r="AH873" s="293"/>
      <c r="AI873" s="293"/>
      <c r="AJ873" s="293"/>
      <c r="AK873" s="293"/>
      <c r="AL873" s="293"/>
      <c r="AM873" s="293"/>
      <c r="AN873" s="293"/>
      <c r="AO873" s="293"/>
      <c r="AP873" s="293"/>
      <c r="AQ873" s="293"/>
      <c r="AR873" s="293"/>
      <c r="AS873" s="293"/>
      <c r="AT873" s="293"/>
      <c r="AU873" s="293"/>
      <c r="AV873" s="293"/>
    </row>
    <row r="874">
      <c r="B874" s="293"/>
      <c r="C874" s="293"/>
      <c r="D874" s="293"/>
      <c r="E874" s="293"/>
      <c r="F874" s="293"/>
      <c r="G874" s="293"/>
      <c r="H874" s="293"/>
      <c r="J874" s="293"/>
      <c r="K874" s="293"/>
      <c r="L874" s="293"/>
      <c r="M874" s="293"/>
      <c r="O874" s="293"/>
      <c r="P874" s="293"/>
      <c r="Q874" s="293"/>
      <c r="R874" s="293"/>
      <c r="S874" s="293"/>
      <c r="T874" s="293"/>
      <c r="U874" s="293"/>
      <c r="V874" s="293"/>
      <c r="W874" s="293"/>
      <c r="X874" s="293"/>
      <c r="Y874" s="293"/>
      <c r="Z874" s="293"/>
      <c r="AA874" s="293"/>
      <c r="AB874" s="293"/>
      <c r="AC874" s="293"/>
      <c r="AE874" s="293"/>
      <c r="AF874" s="293"/>
      <c r="AG874" s="293"/>
      <c r="AH874" s="293"/>
      <c r="AI874" s="293"/>
      <c r="AJ874" s="293"/>
      <c r="AK874" s="293"/>
      <c r="AL874" s="293"/>
      <c r="AM874" s="293"/>
      <c r="AN874" s="293"/>
      <c r="AO874" s="293"/>
      <c r="AP874" s="293"/>
      <c r="AQ874" s="293"/>
      <c r="AR874" s="293"/>
      <c r="AS874" s="293"/>
      <c r="AT874" s="293"/>
      <c r="AU874" s="293"/>
      <c r="AV874" s="293"/>
    </row>
    <row r="875">
      <c r="B875" s="293"/>
      <c r="C875" s="293"/>
      <c r="D875" s="293"/>
      <c r="E875" s="293"/>
      <c r="F875" s="293"/>
      <c r="G875" s="293"/>
      <c r="H875" s="293"/>
      <c r="J875" s="293"/>
      <c r="K875" s="293"/>
      <c r="L875" s="293"/>
      <c r="M875" s="293"/>
      <c r="O875" s="293"/>
      <c r="P875" s="293"/>
      <c r="Q875" s="293"/>
      <c r="R875" s="293"/>
      <c r="S875" s="293"/>
      <c r="T875" s="293"/>
      <c r="U875" s="293"/>
      <c r="V875" s="293"/>
      <c r="W875" s="293"/>
      <c r="X875" s="293"/>
      <c r="Y875" s="293"/>
      <c r="Z875" s="293"/>
      <c r="AA875" s="293"/>
      <c r="AB875" s="293"/>
      <c r="AC875" s="293"/>
      <c r="AE875" s="293"/>
      <c r="AF875" s="293"/>
      <c r="AG875" s="293"/>
      <c r="AH875" s="293"/>
      <c r="AI875" s="293"/>
      <c r="AJ875" s="293"/>
      <c r="AK875" s="293"/>
      <c r="AL875" s="293"/>
      <c r="AM875" s="293"/>
      <c r="AN875" s="293"/>
      <c r="AO875" s="293"/>
      <c r="AP875" s="293"/>
      <c r="AQ875" s="293"/>
      <c r="AR875" s="293"/>
      <c r="AS875" s="293"/>
      <c r="AT875" s="293"/>
      <c r="AU875" s="293"/>
      <c r="AV875" s="293"/>
    </row>
    <row r="876">
      <c r="B876" s="293"/>
      <c r="C876" s="293"/>
      <c r="D876" s="293"/>
      <c r="E876" s="293"/>
      <c r="F876" s="293"/>
      <c r="G876" s="293"/>
      <c r="H876" s="293"/>
      <c r="J876" s="293"/>
      <c r="K876" s="293"/>
      <c r="L876" s="293"/>
      <c r="M876" s="293"/>
      <c r="O876" s="293"/>
      <c r="P876" s="293"/>
      <c r="Q876" s="293"/>
      <c r="R876" s="293"/>
      <c r="S876" s="293"/>
      <c r="T876" s="293"/>
      <c r="U876" s="293"/>
      <c r="V876" s="293"/>
      <c r="W876" s="293"/>
      <c r="X876" s="293"/>
      <c r="Y876" s="293"/>
      <c r="Z876" s="293"/>
      <c r="AA876" s="293"/>
      <c r="AB876" s="293"/>
      <c r="AC876" s="293"/>
      <c r="AE876" s="293"/>
      <c r="AF876" s="293"/>
      <c r="AG876" s="293"/>
      <c r="AH876" s="293"/>
      <c r="AI876" s="293"/>
      <c r="AJ876" s="293"/>
      <c r="AK876" s="293"/>
      <c r="AL876" s="293"/>
      <c r="AM876" s="293"/>
      <c r="AN876" s="293"/>
      <c r="AO876" s="293"/>
      <c r="AP876" s="293"/>
      <c r="AQ876" s="293"/>
      <c r="AR876" s="293"/>
      <c r="AS876" s="293"/>
      <c r="AT876" s="293"/>
      <c r="AU876" s="293"/>
      <c r="AV876" s="293"/>
    </row>
    <row r="877">
      <c r="B877" s="293"/>
      <c r="C877" s="293"/>
      <c r="D877" s="293"/>
      <c r="E877" s="293"/>
      <c r="F877" s="293"/>
      <c r="G877" s="293"/>
      <c r="H877" s="293"/>
      <c r="J877" s="293"/>
      <c r="K877" s="293"/>
      <c r="L877" s="293"/>
      <c r="M877" s="293"/>
      <c r="O877" s="293"/>
      <c r="P877" s="293"/>
      <c r="Q877" s="293"/>
      <c r="R877" s="293"/>
      <c r="S877" s="293"/>
      <c r="T877" s="293"/>
      <c r="U877" s="293"/>
      <c r="V877" s="293"/>
      <c r="W877" s="293"/>
      <c r="X877" s="293"/>
      <c r="Y877" s="293"/>
      <c r="Z877" s="293"/>
      <c r="AA877" s="293"/>
      <c r="AB877" s="293"/>
      <c r="AC877" s="293"/>
      <c r="AE877" s="293"/>
      <c r="AF877" s="293"/>
      <c r="AG877" s="293"/>
      <c r="AH877" s="293"/>
      <c r="AI877" s="293"/>
      <c r="AJ877" s="293"/>
      <c r="AK877" s="293"/>
      <c r="AL877" s="293"/>
      <c r="AM877" s="293"/>
      <c r="AN877" s="293"/>
      <c r="AO877" s="293"/>
      <c r="AP877" s="293"/>
      <c r="AQ877" s="293"/>
      <c r="AR877" s="293"/>
      <c r="AS877" s="293"/>
      <c r="AT877" s="293"/>
      <c r="AU877" s="293"/>
      <c r="AV877" s="293"/>
    </row>
    <row r="878">
      <c r="B878" s="293"/>
      <c r="C878" s="293"/>
      <c r="D878" s="293"/>
      <c r="E878" s="293"/>
      <c r="F878" s="293"/>
      <c r="G878" s="293"/>
      <c r="H878" s="293"/>
      <c r="J878" s="293"/>
      <c r="K878" s="293"/>
      <c r="L878" s="293"/>
      <c r="M878" s="293"/>
      <c r="O878" s="293"/>
      <c r="P878" s="293"/>
      <c r="Q878" s="293"/>
      <c r="R878" s="293"/>
      <c r="S878" s="293"/>
      <c r="T878" s="293"/>
      <c r="U878" s="293"/>
      <c r="V878" s="293"/>
      <c r="W878" s="293"/>
      <c r="X878" s="293"/>
      <c r="Y878" s="293"/>
      <c r="Z878" s="293"/>
      <c r="AA878" s="293"/>
      <c r="AB878" s="293"/>
      <c r="AC878" s="293"/>
      <c r="AE878" s="293"/>
      <c r="AF878" s="293"/>
      <c r="AG878" s="293"/>
      <c r="AH878" s="293"/>
      <c r="AI878" s="293"/>
      <c r="AJ878" s="293"/>
      <c r="AK878" s="293"/>
      <c r="AL878" s="293"/>
      <c r="AM878" s="293"/>
      <c r="AN878" s="293"/>
      <c r="AO878" s="293"/>
      <c r="AP878" s="293"/>
      <c r="AQ878" s="293"/>
      <c r="AR878" s="293"/>
      <c r="AS878" s="293"/>
      <c r="AT878" s="293"/>
      <c r="AU878" s="293"/>
      <c r="AV878" s="293"/>
    </row>
    <row r="879">
      <c r="B879" s="293"/>
      <c r="C879" s="293"/>
      <c r="D879" s="293"/>
      <c r="E879" s="293"/>
      <c r="F879" s="293"/>
      <c r="G879" s="293"/>
      <c r="H879" s="293"/>
      <c r="J879" s="293"/>
      <c r="K879" s="293"/>
      <c r="L879" s="293"/>
      <c r="M879" s="293"/>
      <c r="O879" s="293"/>
      <c r="P879" s="293"/>
      <c r="Q879" s="293"/>
      <c r="R879" s="293"/>
      <c r="S879" s="293"/>
      <c r="T879" s="293"/>
      <c r="U879" s="293"/>
      <c r="V879" s="293"/>
      <c r="W879" s="293"/>
      <c r="X879" s="293"/>
      <c r="Y879" s="293"/>
      <c r="Z879" s="293"/>
      <c r="AA879" s="293"/>
      <c r="AB879" s="293"/>
      <c r="AC879" s="293"/>
      <c r="AE879" s="293"/>
      <c r="AF879" s="293"/>
      <c r="AG879" s="293"/>
      <c r="AH879" s="293"/>
      <c r="AI879" s="293"/>
      <c r="AJ879" s="293"/>
      <c r="AK879" s="293"/>
      <c r="AL879" s="293"/>
      <c r="AM879" s="293"/>
      <c r="AN879" s="293"/>
      <c r="AO879" s="293"/>
      <c r="AP879" s="293"/>
      <c r="AQ879" s="293"/>
      <c r="AR879" s="293"/>
      <c r="AS879" s="293"/>
      <c r="AT879" s="293"/>
      <c r="AU879" s="293"/>
      <c r="AV879" s="293"/>
    </row>
    <row r="880">
      <c r="B880" s="293"/>
      <c r="C880" s="293"/>
      <c r="D880" s="293"/>
      <c r="E880" s="293"/>
      <c r="F880" s="293"/>
      <c r="G880" s="293"/>
      <c r="H880" s="293"/>
      <c r="J880" s="293"/>
      <c r="K880" s="293"/>
      <c r="L880" s="293"/>
      <c r="M880" s="293"/>
      <c r="O880" s="293"/>
      <c r="P880" s="293"/>
      <c r="Q880" s="293"/>
      <c r="R880" s="293"/>
      <c r="S880" s="293"/>
      <c r="T880" s="293"/>
      <c r="U880" s="293"/>
      <c r="V880" s="293"/>
      <c r="W880" s="293"/>
      <c r="X880" s="293"/>
      <c r="Y880" s="293"/>
      <c r="Z880" s="293"/>
      <c r="AA880" s="293"/>
      <c r="AB880" s="293"/>
      <c r="AC880" s="293"/>
      <c r="AE880" s="293"/>
      <c r="AF880" s="293"/>
      <c r="AG880" s="293"/>
      <c r="AH880" s="293"/>
      <c r="AI880" s="293"/>
      <c r="AJ880" s="293"/>
      <c r="AK880" s="293"/>
      <c r="AL880" s="293"/>
      <c r="AM880" s="293"/>
      <c r="AN880" s="293"/>
      <c r="AO880" s="293"/>
      <c r="AP880" s="293"/>
      <c r="AQ880" s="293"/>
      <c r="AR880" s="293"/>
      <c r="AS880" s="293"/>
      <c r="AT880" s="293"/>
      <c r="AU880" s="293"/>
      <c r="AV880" s="293"/>
    </row>
    <row r="881">
      <c r="B881" s="293"/>
      <c r="C881" s="293"/>
      <c r="D881" s="293"/>
      <c r="E881" s="293"/>
      <c r="F881" s="293"/>
      <c r="G881" s="293"/>
      <c r="H881" s="293"/>
      <c r="J881" s="293"/>
      <c r="K881" s="293"/>
      <c r="L881" s="293"/>
      <c r="M881" s="293"/>
      <c r="O881" s="293"/>
      <c r="P881" s="293"/>
      <c r="Q881" s="293"/>
      <c r="R881" s="293"/>
      <c r="S881" s="293"/>
      <c r="T881" s="293"/>
      <c r="U881" s="293"/>
      <c r="V881" s="293"/>
      <c r="W881" s="293"/>
      <c r="X881" s="293"/>
      <c r="Y881" s="293"/>
      <c r="Z881" s="293"/>
      <c r="AA881" s="293"/>
      <c r="AB881" s="293"/>
      <c r="AC881" s="293"/>
      <c r="AE881" s="293"/>
      <c r="AF881" s="293"/>
      <c r="AG881" s="293"/>
      <c r="AH881" s="293"/>
      <c r="AI881" s="293"/>
      <c r="AJ881" s="293"/>
      <c r="AK881" s="293"/>
      <c r="AL881" s="293"/>
      <c r="AM881" s="293"/>
      <c r="AN881" s="293"/>
      <c r="AO881" s="293"/>
      <c r="AP881" s="293"/>
      <c r="AQ881" s="293"/>
      <c r="AR881" s="293"/>
      <c r="AS881" s="293"/>
      <c r="AT881" s="293"/>
      <c r="AU881" s="293"/>
      <c r="AV881" s="293"/>
    </row>
    <row r="882">
      <c r="B882" s="293"/>
      <c r="C882" s="293"/>
      <c r="D882" s="293"/>
      <c r="E882" s="293"/>
      <c r="F882" s="293"/>
      <c r="G882" s="293"/>
      <c r="H882" s="293"/>
      <c r="J882" s="293"/>
      <c r="K882" s="293"/>
      <c r="L882" s="293"/>
      <c r="M882" s="293"/>
      <c r="O882" s="293"/>
      <c r="P882" s="293"/>
      <c r="Q882" s="293"/>
      <c r="R882" s="293"/>
      <c r="S882" s="293"/>
      <c r="T882" s="293"/>
      <c r="U882" s="293"/>
      <c r="V882" s="293"/>
      <c r="W882" s="293"/>
      <c r="X882" s="293"/>
      <c r="Y882" s="293"/>
      <c r="Z882" s="293"/>
      <c r="AA882" s="293"/>
      <c r="AB882" s="293"/>
      <c r="AC882" s="293"/>
      <c r="AE882" s="293"/>
      <c r="AF882" s="293"/>
      <c r="AG882" s="293"/>
      <c r="AH882" s="293"/>
      <c r="AI882" s="293"/>
      <c r="AJ882" s="293"/>
      <c r="AK882" s="293"/>
      <c r="AL882" s="293"/>
      <c r="AM882" s="293"/>
      <c r="AN882" s="293"/>
      <c r="AO882" s="293"/>
      <c r="AP882" s="293"/>
      <c r="AQ882" s="293"/>
      <c r="AR882" s="293"/>
      <c r="AS882" s="293"/>
      <c r="AT882" s="293"/>
      <c r="AU882" s="293"/>
      <c r="AV882" s="293"/>
    </row>
    <row r="883">
      <c r="B883" s="293"/>
      <c r="C883" s="293"/>
      <c r="D883" s="293"/>
      <c r="E883" s="293"/>
      <c r="F883" s="293"/>
      <c r="G883" s="293"/>
      <c r="H883" s="293"/>
      <c r="J883" s="293"/>
      <c r="K883" s="293"/>
      <c r="L883" s="293"/>
      <c r="M883" s="293"/>
      <c r="O883" s="293"/>
      <c r="P883" s="293"/>
      <c r="Q883" s="293"/>
      <c r="R883" s="293"/>
      <c r="S883" s="293"/>
      <c r="T883" s="293"/>
      <c r="U883" s="293"/>
      <c r="V883" s="293"/>
      <c r="W883" s="293"/>
      <c r="X883" s="293"/>
      <c r="Y883" s="293"/>
      <c r="Z883" s="293"/>
      <c r="AA883" s="293"/>
      <c r="AB883" s="293"/>
      <c r="AC883" s="293"/>
      <c r="AE883" s="293"/>
      <c r="AF883" s="293"/>
      <c r="AG883" s="293"/>
      <c r="AH883" s="293"/>
      <c r="AI883" s="293"/>
      <c r="AJ883" s="293"/>
      <c r="AK883" s="293"/>
      <c r="AL883" s="293"/>
      <c r="AM883" s="293"/>
      <c r="AN883" s="293"/>
      <c r="AO883" s="293"/>
      <c r="AP883" s="293"/>
      <c r="AQ883" s="293"/>
      <c r="AR883" s="293"/>
      <c r="AS883" s="293"/>
      <c r="AT883" s="293"/>
      <c r="AU883" s="293"/>
      <c r="AV883" s="293"/>
    </row>
    <row r="884">
      <c r="B884" s="293"/>
      <c r="C884" s="293"/>
      <c r="D884" s="293"/>
      <c r="E884" s="293"/>
      <c r="F884" s="293"/>
      <c r="G884" s="293"/>
      <c r="H884" s="293"/>
      <c r="J884" s="293"/>
      <c r="K884" s="293"/>
      <c r="L884" s="293"/>
      <c r="M884" s="293"/>
      <c r="O884" s="293"/>
      <c r="P884" s="293"/>
      <c r="Q884" s="293"/>
      <c r="R884" s="293"/>
      <c r="S884" s="293"/>
      <c r="T884" s="293"/>
      <c r="U884" s="293"/>
      <c r="V884" s="293"/>
      <c r="W884" s="293"/>
      <c r="X884" s="293"/>
      <c r="Y884" s="293"/>
      <c r="Z884" s="293"/>
      <c r="AA884" s="293"/>
      <c r="AB884" s="293"/>
      <c r="AC884" s="293"/>
      <c r="AE884" s="293"/>
      <c r="AF884" s="293"/>
      <c r="AG884" s="293"/>
      <c r="AH884" s="293"/>
      <c r="AI884" s="293"/>
      <c r="AJ884" s="293"/>
      <c r="AK884" s="293"/>
      <c r="AL884" s="293"/>
      <c r="AM884" s="293"/>
      <c r="AN884" s="293"/>
      <c r="AO884" s="293"/>
      <c r="AP884" s="293"/>
      <c r="AQ884" s="293"/>
      <c r="AR884" s="293"/>
      <c r="AS884" s="293"/>
      <c r="AT884" s="293"/>
      <c r="AU884" s="293"/>
      <c r="AV884" s="293"/>
    </row>
    <row r="885">
      <c r="B885" s="293"/>
      <c r="C885" s="293"/>
      <c r="D885" s="293"/>
      <c r="E885" s="293"/>
      <c r="F885" s="293"/>
      <c r="G885" s="293"/>
      <c r="H885" s="293"/>
      <c r="J885" s="293"/>
      <c r="K885" s="293"/>
      <c r="L885" s="293"/>
      <c r="M885" s="293"/>
      <c r="O885" s="293"/>
      <c r="P885" s="293"/>
      <c r="Q885" s="293"/>
      <c r="R885" s="293"/>
      <c r="S885" s="293"/>
      <c r="T885" s="293"/>
      <c r="U885" s="293"/>
      <c r="V885" s="293"/>
      <c r="W885" s="293"/>
      <c r="X885" s="293"/>
      <c r="Y885" s="293"/>
      <c r="Z885" s="293"/>
      <c r="AA885" s="293"/>
      <c r="AB885" s="293"/>
      <c r="AC885" s="293"/>
      <c r="AE885" s="293"/>
      <c r="AF885" s="293"/>
      <c r="AG885" s="293"/>
      <c r="AH885" s="293"/>
      <c r="AI885" s="293"/>
      <c r="AJ885" s="293"/>
      <c r="AK885" s="293"/>
      <c r="AL885" s="293"/>
      <c r="AM885" s="293"/>
      <c r="AN885" s="293"/>
      <c r="AO885" s="293"/>
      <c r="AP885" s="293"/>
      <c r="AQ885" s="293"/>
      <c r="AR885" s="293"/>
      <c r="AS885" s="293"/>
      <c r="AT885" s="293"/>
      <c r="AU885" s="293"/>
      <c r="AV885" s="293"/>
    </row>
    <row r="886">
      <c r="B886" s="293"/>
      <c r="C886" s="293"/>
      <c r="D886" s="293"/>
      <c r="E886" s="293"/>
      <c r="F886" s="293"/>
      <c r="G886" s="293"/>
      <c r="H886" s="293"/>
      <c r="J886" s="293"/>
      <c r="K886" s="293"/>
      <c r="L886" s="293"/>
      <c r="M886" s="293"/>
      <c r="O886" s="293"/>
      <c r="P886" s="293"/>
      <c r="Q886" s="293"/>
      <c r="R886" s="293"/>
      <c r="S886" s="293"/>
      <c r="T886" s="293"/>
      <c r="U886" s="293"/>
      <c r="V886" s="293"/>
      <c r="W886" s="293"/>
      <c r="X886" s="293"/>
      <c r="Y886" s="293"/>
      <c r="Z886" s="293"/>
      <c r="AA886" s="293"/>
      <c r="AB886" s="293"/>
      <c r="AC886" s="293"/>
      <c r="AE886" s="293"/>
      <c r="AF886" s="293"/>
      <c r="AG886" s="293"/>
      <c r="AH886" s="293"/>
      <c r="AI886" s="293"/>
      <c r="AJ886" s="293"/>
      <c r="AK886" s="293"/>
      <c r="AL886" s="293"/>
      <c r="AM886" s="293"/>
      <c r="AN886" s="293"/>
      <c r="AO886" s="293"/>
      <c r="AP886" s="293"/>
      <c r="AQ886" s="293"/>
      <c r="AR886" s="293"/>
      <c r="AS886" s="293"/>
      <c r="AT886" s="293"/>
      <c r="AU886" s="293"/>
      <c r="AV886" s="293"/>
    </row>
    <row r="887">
      <c r="B887" s="293"/>
      <c r="C887" s="293"/>
      <c r="D887" s="293"/>
      <c r="E887" s="293"/>
      <c r="F887" s="293"/>
      <c r="G887" s="293"/>
      <c r="H887" s="293"/>
      <c r="J887" s="293"/>
      <c r="K887" s="293"/>
      <c r="L887" s="293"/>
      <c r="M887" s="293"/>
      <c r="O887" s="293"/>
      <c r="P887" s="293"/>
      <c r="Q887" s="293"/>
      <c r="R887" s="293"/>
      <c r="S887" s="293"/>
      <c r="T887" s="293"/>
      <c r="U887" s="293"/>
      <c r="V887" s="293"/>
      <c r="W887" s="293"/>
      <c r="X887" s="293"/>
      <c r="Y887" s="293"/>
      <c r="Z887" s="293"/>
      <c r="AA887" s="293"/>
      <c r="AB887" s="293"/>
      <c r="AC887" s="293"/>
      <c r="AE887" s="293"/>
      <c r="AF887" s="293"/>
      <c r="AG887" s="293"/>
      <c r="AH887" s="293"/>
      <c r="AI887" s="293"/>
      <c r="AJ887" s="293"/>
      <c r="AK887" s="293"/>
      <c r="AL887" s="293"/>
      <c r="AM887" s="293"/>
      <c r="AN887" s="293"/>
      <c r="AO887" s="293"/>
      <c r="AP887" s="293"/>
      <c r="AQ887" s="293"/>
      <c r="AR887" s="293"/>
      <c r="AS887" s="293"/>
      <c r="AT887" s="293"/>
      <c r="AU887" s="293"/>
      <c r="AV887" s="293"/>
    </row>
    <row r="888">
      <c r="B888" s="293"/>
      <c r="C888" s="293"/>
      <c r="D888" s="293"/>
      <c r="E888" s="293"/>
      <c r="F888" s="293"/>
      <c r="G888" s="293"/>
      <c r="H888" s="293"/>
      <c r="J888" s="293"/>
      <c r="K888" s="293"/>
      <c r="L888" s="293"/>
      <c r="M888" s="293"/>
      <c r="O888" s="293"/>
      <c r="P888" s="293"/>
      <c r="Q888" s="293"/>
      <c r="R888" s="293"/>
      <c r="S888" s="293"/>
      <c r="T888" s="293"/>
      <c r="U888" s="293"/>
      <c r="V888" s="293"/>
      <c r="W888" s="293"/>
      <c r="X888" s="293"/>
      <c r="Y888" s="293"/>
      <c r="Z888" s="293"/>
      <c r="AA888" s="293"/>
      <c r="AB888" s="293"/>
      <c r="AC888" s="293"/>
      <c r="AE888" s="293"/>
      <c r="AF888" s="293"/>
      <c r="AG888" s="293"/>
      <c r="AH888" s="293"/>
      <c r="AI888" s="293"/>
      <c r="AJ888" s="293"/>
      <c r="AK888" s="293"/>
      <c r="AL888" s="293"/>
      <c r="AM888" s="293"/>
      <c r="AN888" s="293"/>
      <c r="AO888" s="293"/>
      <c r="AP888" s="293"/>
      <c r="AQ888" s="293"/>
      <c r="AR888" s="293"/>
      <c r="AS888" s="293"/>
      <c r="AT888" s="293"/>
      <c r="AU888" s="293"/>
      <c r="AV888" s="293"/>
    </row>
    <row r="889">
      <c r="B889" s="293"/>
      <c r="C889" s="293"/>
      <c r="D889" s="293"/>
      <c r="E889" s="293"/>
      <c r="F889" s="293"/>
      <c r="G889" s="293"/>
      <c r="H889" s="293"/>
      <c r="J889" s="293"/>
      <c r="K889" s="293"/>
      <c r="L889" s="293"/>
      <c r="M889" s="293"/>
      <c r="O889" s="293"/>
      <c r="P889" s="293"/>
      <c r="Q889" s="293"/>
      <c r="R889" s="293"/>
      <c r="S889" s="293"/>
      <c r="T889" s="293"/>
      <c r="U889" s="293"/>
      <c r="V889" s="293"/>
      <c r="W889" s="293"/>
      <c r="X889" s="293"/>
      <c r="Y889" s="293"/>
      <c r="Z889" s="293"/>
      <c r="AA889" s="293"/>
      <c r="AB889" s="293"/>
      <c r="AC889" s="293"/>
      <c r="AE889" s="293"/>
      <c r="AF889" s="293"/>
      <c r="AG889" s="293"/>
      <c r="AH889" s="293"/>
      <c r="AI889" s="293"/>
      <c r="AJ889" s="293"/>
      <c r="AK889" s="293"/>
      <c r="AL889" s="293"/>
      <c r="AM889" s="293"/>
      <c r="AN889" s="293"/>
      <c r="AO889" s="293"/>
      <c r="AP889" s="293"/>
      <c r="AQ889" s="293"/>
      <c r="AR889" s="293"/>
      <c r="AS889" s="293"/>
      <c r="AT889" s="293"/>
      <c r="AU889" s="293"/>
      <c r="AV889" s="293"/>
    </row>
    <row r="890">
      <c r="B890" s="293"/>
      <c r="C890" s="293"/>
      <c r="D890" s="293"/>
      <c r="E890" s="293"/>
      <c r="F890" s="293"/>
      <c r="G890" s="293"/>
      <c r="H890" s="293"/>
      <c r="J890" s="293"/>
      <c r="K890" s="293"/>
      <c r="L890" s="293"/>
      <c r="M890" s="293"/>
      <c r="O890" s="293"/>
      <c r="P890" s="293"/>
      <c r="Q890" s="293"/>
      <c r="R890" s="293"/>
      <c r="S890" s="293"/>
      <c r="T890" s="293"/>
      <c r="U890" s="293"/>
      <c r="V890" s="293"/>
      <c r="W890" s="293"/>
      <c r="X890" s="293"/>
      <c r="Y890" s="293"/>
      <c r="Z890" s="293"/>
      <c r="AA890" s="293"/>
      <c r="AB890" s="293"/>
      <c r="AC890" s="293"/>
      <c r="AE890" s="293"/>
      <c r="AF890" s="293"/>
      <c r="AG890" s="293"/>
      <c r="AH890" s="293"/>
      <c r="AI890" s="293"/>
      <c r="AJ890" s="293"/>
      <c r="AK890" s="293"/>
      <c r="AL890" s="293"/>
      <c r="AM890" s="293"/>
      <c r="AN890" s="293"/>
      <c r="AO890" s="293"/>
      <c r="AP890" s="293"/>
      <c r="AQ890" s="293"/>
      <c r="AR890" s="293"/>
      <c r="AS890" s="293"/>
      <c r="AT890" s="293"/>
      <c r="AU890" s="293"/>
      <c r="AV890" s="293"/>
    </row>
    <row r="891">
      <c r="B891" s="293"/>
      <c r="C891" s="293"/>
      <c r="D891" s="293"/>
      <c r="E891" s="293"/>
      <c r="F891" s="293"/>
      <c r="G891" s="293"/>
      <c r="H891" s="293"/>
      <c r="J891" s="293"/>
      <c r="K891" s="293"/>
      <c r="L891" s="293"/>
      <c r="M891" s="293"/>
      <c r="O891" s="293"/>
      <c r="P891" s="293"/>
      <c r="Q891" s="293"/>
      <c r="R891" s="293"/>
      <c r="S891" s="293"/>
      <c r="T891" s="293"/>
      <c r="U891" s="293"/>
      <c r="V891" s="293"/>
      <c r="W891" s="293"/>
      <c r="X891" s="293"/>
      <c r="Y891" s="293"/>
      <c r="Z891" s="293"/>
      <c r="AA891" s="293"/>
      <c r="AB891" s="293"/>
      <c r="AC891" s="293"/>
      <c r="AE891" s="293"/>
      <c r="AF891" s="293"/>
      <c r="AG891" s="293"/>
      <c r="AH891" s="293"/>
      <c r="AI891" s="293"/>
      <c r="AJ891" s="293"/>
      <c r="AK891" s="293"/>
      <c r="AL891" s="293"/>
      <c r="AM891" s="293"/>
      <c r="AN891" s="293"/>
      <c r="AO891" s="293"/>
      <c r="AP891" s="293"/>
      <c r="AQ891" s="293"/>
      <c r="AR891" s="293"/>
      <c r="AS891" s="293"/>
      <c r="AT891" s="293"/>
      <c r="AU891" s="293"/>
      <c r="AV891" s="293"/>
    </row>
    <row r="892">
      <c r="B892" s="293"/>
      <c r="C892" s="293"/>
      <c r="D892" s="293"/>
      <c r="E892" s="293"/>
      <c r="F892" s="293"/>
      <c r="G892" s="293"/>
      <c r="H892" s="293"/>
      <c r="J892" s="293"/>
      <c r="K892" s="293"/>
      <c r="L892" s="293"/>
      <c r="M892" s="293"/>
      <c r="O892" s="293"/>
      <c r="P892" s="293"/>
      <c r="Q892" s="293"/>
      <c r="R892" s="293"/>
      <c r="S892" s="293"/>
      <c r="T892" s="293"/>
      <c r="U892" s="293"/>
      <c r="V892" s="293"/>
      <c r="W892" s="293"/>
      <c r="X892" s="293"/>
      <c r="Y892" s="293"/>
      <c r="Z892" s="293"/>
      <c r="AA892" s="293"/>
      <c r="AB892" s="293"/>
      <c r="AC892" s="293"/>
      <c r="AE892" s="293"/>
      <c r="AF892" s="293"/>
      <c r="AG892" s="293"/>
      <c r="AH892" s="293"/>
      <c r="AI892" s="293"/>
      <c r="AJ892" s="293"/>
      <c r="AK892" s="293"/>
      <c r="AL892" s="293"/>
      <c r="AM892" s="293"/>
      <c r="AN892" s="293"/>
      <c r="AO892" s="293"/>
      <c r="AP892" s="293"/>
      <c r="AQ892" s="293"/>
      <c r="AR892" s="293"/>
      <c r="AS892" s="293"/>
      <c r="AT892" s="293"/>
      <c r="AU892" s="293"/>
      <c r="AV892" s="293"/>
    </row>
    <row r="893">
      <c r="B893" s="293"/>
      <c r="C893" s="293"/>
      <c r="D893" s="293"/>
      <c r="E893" s="293"/>
      <c r="F893" s="293"/>
      <c r="G893" s="293"/>
      <c r="H893" s="293"/>
      <c r="J893" s="293"/>
      <c r="K893" s="293"/>
      <c r="L893" s="293"/>
      <c r="M893" s="293"/>
      <c r="O893" s="293"/>
      <c r="P893" s="293"/>
      <c r="Q893" s="293"/>
      <c r="R893" s="293"/>
      <c r="S893" s="293"/>
      <c r="T893" s="293"/>
      <c r="U893" s="293"/>
      <c r="V893" s="293"/>
      <c r="W893" s="293"/>
      <c r="X893" s="293"/>
      <c r="Y893" s="293"/>
      <c r="Z893" s="293"/>
      <c r="AA893" s="293"/>
      <c r="AB893" s="293"/>
      <c r="AC893" s="293"/>
      <c r="AE893" s="293"/>
      <c r="AF893" s="293"/>
      <c r="AG893" s="293"/>
      <c r="AH893" s="293"/>
      <c r="AI893" s="293"/>
      <c r="AJ893" s="293"/>
      <c r="AK893" s="293"/>
      <c r="AL893" s="293"/>
      <c r="AM893" s="293"/>
      <c r="AN893" s="293"/>
      <c r="AO893" s="293"/>
      <c r="AP893" s="293"/>
      <c r="AQ893" s="293"/>
      <c r="AR893" s="293"/>
      <c r="AS893" s="293"/>
      <c r="AT893" s="293"/>
      <c r="AU893" s="293"/>
      <c r="AV893" s="293"/>
    </row>
    <row r="894">
      <c r="B894" s="293"/>
      <c r="C894" s="293"/>
      <c r="D894" s="293"/>
      <c r="E894" s="293"/>
      <c r="F894" s="293"/>
      <c r="G894" s="293"/>
      <c r="H894" s="293"/>
      <c r="J894" s="293"/>
      <c r="K894" s="293"/>
      <c r="L894" s="293"/>
      <c r="M894" s="293"/>
      <c r="O894" s="293"/>
      <c r="P894" s="293"/>
      <c r="Q894" s="293"/>
      <c r="R894" s="293"/>
      <c r="S894" s="293"/>
      <c r="T894" s="293"/>
      <c r="U894" s="293"/>
      <c r="V894" s="293"/>
      <c r="W894" s="293"/>
      <c r="X894" s="293"/>
      <c r="Y894" s="293"/>
      <c r="Z894" s="293"/>
      <c r="AA894" s="293"/>
      <c r="AB894" s="293"/>
      <c r="AC894" s="293"/>
      <c r="AE894" s="293"/>
      <c r="AF894" s="293"/>
      <c r="AG894" s="293"/>
      <c r="AH894" s="293"/>
      <c r="AI894" s="293"/>
      <c r="AJ894" s="293"/>
      <c r="AK894" s="293"/>
      <c r="AL894" s="293"/>
      <c r="AM894" s="293"/>
      <c r="AN894" s="293"/>
      <c r="AO894" s="293"/>
      <c r="AP894" s="293"/>
      <c r="AQ894" s="293"/>
      <c r="AR894" s="293"/>
      <c r="AS894" s="293"/>
      <c r="AT894" s="293"/>
      <c r="AU894" s="293"/>
      <c r="AV894" s="293"/>
    </row>
    <row r="895">
      <c r="B895" s="293"/>
      <c r="C895" s="293"/>
      <c r="D895" s="293"/>
      <c r="E895" s="293"/>
      <c r="F895" s="293"/>
      <c r="G895" s="293"/>
      <c r="H895" s="293"/>
      <c r="J895" s="293"/>
      <c r="K895" s="293"/>
      <c r="L895" s="293"/>
      <c r="M895" s="293"/>
      <c r="O895" s="293"/>
      <c r="P895" s="293"/>
      <c r="Q895" s="293"/>
      <c r="R895" s="293"/>
      <c r="S895" s="293"/>
      <c r="T895" s="293"/>
      <c r="U895" s="293"/>
      <c r="V895" s="293"/>
      <c r="W895" s="293"/>
      <c r="X895" s="293"/>
      <c r="Y895" s="293"/>
      <c r="Z895" s="293"/>
      <c r="AA895" s="293"/>
      <c r="AB895" s="293"/>
      <c r="AC895" s="293"/>
      <c r="AE895" s="293"/>
      <c r="AF895" s="293"/>
      <c r="AG895" s="293"/>
      <c r="AH895" s="293"/>
      <c r="AI895" s="293"/>
      <c r="AJ895" s="293"/>
      <c r="AK895" s="293"/>
      <c r="AL895" s="293"/>
      <c r="AM895" s="293"/>
      <c r="AN895" s="293"/>
      <c r="AO895" s="293"/>
      <c r="AP895" s="293"/>
      <c r="AQ895" s="293"/>
      <c r="AR895" s="293"/>
      <c r="AS895" s="293"/>
      <c r="AT895" s="293"/>
      <c r="AU895" s="293"/>
      <c r="AV895" s="293"/>
    </row>
    <row r="896">
      <c r="B896" s="293"/>
      <c r="C896" s="293"/>
      <c r="D896" s="293"/>
      <c r="E896" s="293"/>
      <c r="F896" s="293"/>
      <c r="G896" s="293"/>
      <c r="H896" s="293"/>
      <c r="J896" s="293"/>
      <c r="K896" s="293"/>
      <c r="L896" s="293"/>
      <c r="M896" s="293"/>
      <c r="O896" s="293"/>
      <c r="P896" s="293"/>
      <c r="Q896" s="293"/>
      <c r="R896" s="293"/>
      <c r="S896" s="293"/>
      <c r="T896" s="293"/>
      <c r="U896" s="293"/>
      <c r="V896" s="293"/>
      <c r="W896" s="293"/>
      <c r="X896" s="293"/>
      <c r="Y896" s="293"/>
      <c r="Z896" s="293"/>
      <c r="AA896" s="293"/>
      <c r="AB896" s="293"/>
      <c r="AC896" s="293"/>
      <c r="AE896" s="293"/>
      <c r="AF896" s="293"/>
      <c r="AG896" s="293"/>
      <c r="AH896" s="293"/>
      <c r="AI896" s="293"/>
      <c r="AJ896" s="293"/>
      <c r="AK896" s="293"/>
      <c r="AL896" s="293"/>
      <c r="AM896" s="293"/>
      <c r="AN896" s="293"/>
      <c r="AO896" s="293"/>
      <c r="AP896" s="293"/>
      <c r="AQ896" s="293"/>
      <c r="AR896" s="293"/>
      <c r="AS896" s="293"/>
      <c r="AT896" s="293"/>
      <c r="AU896" s="293"/>
      <c r="AV896" s="293"/>
    </row>
    <row r="897">
      <c r="B897" s="293"/>
      <c r="C897" s="293"/>
      <c r="D897" s="293"/>
      <c r="E897" s="293"/>
      <c r="F897" s="293"/>
      <c r="G897" s="293"/>
      <c r="H897" s="293"/>
      <c r="J897" s="293"/>
      <c r="K897" s="293"/>
      <c r="L897" s="293"/>
      <c r="M897" s="293"/>
      <c r="O897" s="293"/>
      <c r="P897" s="293"/>
      <c r="Q897" s="293"/>
      <c r="R897" s="293"/>
      <c r="S897" s="293"/>
      <c r="T897" s="293"/>
      <c r="U897" s="293"/>
      <c r="V897" s="293"/>
      <c r="W897" s="293"/>
      <c r="X897" s="293"/>
      <c r="Y897" s="293"/>
      <c r="Z897" s="293"/>
      <c r="AA897" s="293"/>
      <c r="AB897" s="293"/>
      <c r="AC897" s="293"/>
      <c r="AE897" s="293"/>
      <c r="AF897" s="293"/>
      <c r="AG897" s="293"/>
      <c r="AH897" s="293"/>
      <c r="AI897" s="293"/>
      <c r="AJ897" s="293"/>
      <c r="AK897" s="293"/>
      <c r="AL897" s="293"/>
      <c r="AM897" s="293"/>
      <c r="AN897" s="293"/>
      <c r="AO897" s="293"/>
      <c r="AP897" s="293"/>
      <c r="AQ897" s="293"/>
      <c r="AR897" s="293"/>
      <c r="AS897" s="293"/>
      <c r="AT897" s="293"/>
      <c r="AU897" s="293"/>
      <c r="AV897" s="293"/>
    </row>
    <row r="898">
      <c r="B898" s="293"/>
      <c r="C898" s="293"/>
      <c r="D898" s="293"/>
      <c r="E898" s="293"/>
      <c r="F898" s="293"/>
      <c r="G898" s="293"/>
      <c r="H898" s="293"/>
      <c r="J898" s="293"/>
      <c r="K898" s="293"/>
      <c r="L898" s="293"/>
      <c r="M898" s="293"/>
      <c r="O898" s="293"/>
      <c r="P898" s="293"/>
      <c r="Q898" s="293"/>
      <c r="R898" s="293"/>
      <c r="S898" s="293"/>
      <c r="T898" s="293"/>
      <c r="U898" s="293"/>
      <c r="V898" s="293"/>
      <c r="W898" s="293"/>
      <c r="X898" s="293"/>
      <c r="Y898" s="293"/>
      <c r="Z898" s="293"/>
      <c r="AA898" s="293"/>
      <c r="AB898" s="293"/>
      <c r="AC898" s="293"/>
      <c r="AE898" s="293"/>
      <c r="AF898" s="293"/>
      <c r="AG898" s="293"/>
      <c r="AH898" s="293"/>
      <c r="AI898" s="293"/>
      <c r="AJ898" s="293"/>
      <c r="AK898" s="293"/>
      <c r="AL898" s="293"/>
      <c r="AM898" s="293"/>
      <c r="AN898" s="293"/>
      <c r="AO898" s="293"/>
      <c r="AP898" s="293"/>
      <c r="AQ898" s="293"/>
      <c r="AR898" s="293"/>
      <c r="AS898" s="293"/>
      <c r="AT898" s="293"/>
      <c r="AU898" s="293"/>
      <c r="AV898" s="293"/>
    </row>
    <row r="899">
      <c r="B899" s="293"/>
      <c r="C899" s="293"/>
      <c r="D899" s="293"/>
      <c r="E899" s="293"/>
      <c r="F899" s="293"/>
      <c r="G899" s="293"/>
      <c r="H899" s="293"/>
      <c r="J899" s="293"/>
      <c r="K899" s="293"/>
      <c r="L899" s="293"/>
      <c r="M899" s="293"/>
      <c r="O899" s="293"/>
      <c r="P899" s="293"/>
      <c r="Q899" s="293"/>
      <c r="R899" s="293"/>
      <c r="S899" s="293"/>
      <c r="T899" s="293"/>
      <c r="U899" s="293"/>
      <c r="V899" s="293"/>
      <c r="W899" s="293"/>
      <c r="X899" s="293"/>
      <c r="Y899" s="293"/>
      <c r="Z899" s="293"/>
      <c r="AA899" s="293"/>
      <c r="AB899" s="293"/>
      <c r="AC899" s="293"/>
      <c r="AE899" s="293"/>
      <c r="AF899" s="293"/>
      <c r="AG899" s="293"/>
      <c r="AH899" s="293"/>
      <c r="AI899" s="293"/>
      <c r="AJ899" s="293"/>
      <c r="AK899" s="293"/>
      <c r="AL899" s="293"/>
      <c r="AM899" s="293"/>
      <c r="AN899" s="293"/>
      <c r="AO899" s="293"/>
      <c r="AP899" s="293"/>
      <c r="AQ899" s="293"/>
      <c r="AR899" s="293"/>
      <c r="AS899" s="293"/>
      <c r="AT899" s="293"/>
      <c r="AU899" s="293"/>
      <c r="AV899" s="293"/>
    </row>
    <row r="900">
      <c r="B900" s="293"/>
      <c r="C900" s="293"/>
      <c r="D900" s="293"/>
      <c r="E900" s="293"/>
      <c r="F900" s="293"/>
      <c r="G900" s="293"/>
      <c r="H900" s="293"/>
      <c r="J900" s="293"/>
      <c r="K900" s="293"/>
      <c r="L900" s="293"/>
      <c r="M900" s="293"/>
      <c r="O900" s="293"/>
      <c r="P900" s="293"/>
      <c r="Q900" s="293"/>
      <c r="R900" s="293"/>
      <c r="S900" s="293"/>
      <c r="T900" s="293"/>
      <c r="U900" s="293"/>
      <c r="V900" s="293"/>
      <c r="W900" s="293"/>
      <c r="X900" s="293"/>
      <c r="Y900" s="293"/>
      <c r="Z900" s="293"/>
      <c r="AA900" s="293"/>
      <c r="AB900" s="293"/>
      <c r="AC900" s="293"/>
      <c r="AE900" s="293"/>
      <c r="AF900" s="293"/>
      <c r="AG900" s="293"/>
      <c r="AH900" s="293"/>
      <c r="AI900" s="293"/>
      <c r="AJ900" s="293"/>
      <c r="AK900" s="293"/>
      <c r="AL900" s="293"/>
      <c r="AM900" s="293"/>
      <c r="AN900" s="293"/>
      <c r="AO900" s="293"/>
      <c r="AP900" s="293"/>
      <c r="AQ900" s="293"/>
      <c r="AR900" s="293"/>
      <c r="AS900" s="293"/>
      <c r="AT900" s="293"/>
      <c r="AU900" s="293"/>
      <c r="AV900" s="293"/>
    </row>
    <row r="901">
      <c r="B901" s="293"/>
      <c r="C901" s="293"/>
      <c r="D901" s="293"/>
      <c r="E901" s="293"/>
      <c r="F901" s="293"/>
      <c r="G901" s="293"/>
      <c r="H901" s="293"/>
      <c r="J901" s="293"/>
      <c r="K901" s="293"/>
      <c r="L901" s="293"/>
      <c r="M901" s="293"/>
      <c r="O901" s="293"/>
      <c r="P901" s="293"/>
      <c r="Q901" s="293"/>
      <c r="R901" s="293"/>
      <c r="S901" s="293"/>
      <c r="T901" s="293"/>
      <c r="U901" s="293"/>
      <c r="V901" s="293"/>
      <c r="W901" s="293"/>
      <c r="X901" s="293"/>
      <c r="Y901" s="293"/>
      <c r="Z901" s="293"/>
      <c r="AA901" s="293"/>
      <c r="AB901" s="293"/>
      <c r="AC901" s="293"/>
      <c r="AE901" s="293"/>
      <c r="AF901" s="293"/>
      <c r="AG901" s="293"/>
      <c r="AH901" s="293"/>
      <c r="AI901" s="293"/>
      <c r="AJ901" s="293"/>
      <c r="AK901" s="293"/>
      <c r="AL901" s="293"/>
      <c r="AM901" s="293"/>
      <c r="AN901" s="293"/>
      <c r="AO901" s="293"/>
      <c r="AP901" s="293"/>
      <c r="AQ901" s="293"/>
      <c r="AR901" s="293"/>
      <c r="AS901" s="293"/>
      <c r="AT901" s="293"/>
      <c r="AU901" s="293"/>
      <c r="AV901" s="293"/>
    </row>
    <row r="902">
      <c r="B902" s="293"/>
      <c r="C902" s="293"/>
      <c r="D902" s="293"/>
      <c r="E902" s="293"/>
      <c r="F902" s="293"/>
      <c r="G902" s="293"/>
      <c r="H902" s="293"/>
      <c r="J902" s="293"/>
      <c r="K902" s="293"/>
      <c r="L902" s="293"/>
      <c r="M902" s="293"/>
      <c r="O902" s="293"/>
      <c r="P902" s="293"/>
      <c r="Q902" s="293"/>
      <c r="R902" s="293"/>
      <c r="S902" s="293"/>
      <c r="T902" s="293"/>
      <c r="U902" s="293"/>
      <c r="V902" s="293"/>
      <c r="W902" s="293"/>
      <c r="X902" s="293"/>
      <c r="Y902" s="293"/>
      <c r="Z902" s="293"/>
      <c r="AA902" s="293"/>
      <c r="AB902" s="293"/>
      <c r="AC902" s="293"/>
      <c r="AE902" s="293"/>
      <c r="AF902" s="293"/>
      <c r="AG902" s="293"/>
      <c r="AH902" s="293"/>
      <c r="AI902" s="293"/>
      <c r="AJ902" s="293"/>
      <c r="AK902" s="293"/>
      <c r="AL902" s="293"/>
      <c r="AM902" s="293"/>
      <c r="AN902" s="293"/>
      <c r="AO902" s="293"/>
      <c r="AP902" s="293"/>
      <c r="AQ902" s="293"/>
      <c r="AR902" s="293"/>
      <c r="AS902" s="293"/>
      <c r="AT902" s="293"/>
      <c r="AU902" s="293"/>
      <c r="AV902" s="293"/>
    </row>
    <row r="903">
      <c r="B903" s="293"/>
      <c r="C903" s="293"/>
      <c r="D903" s="293"/>
      <c r="E903" s="293"/>
      <c r="F903" s="293"/>
      <c r="G903" s="293"/>
      <c r="H903" s="293"/>
      <c r="J903" s="293"/>
      <c r="K903" s="293"/>
      <c r="L903" s="293"/>
      <c r="M903" s="293"/>
      <c r="O903" s="293"/>
      <c r="P903" s="293"/>
      <c r="Q903" s="293"/>
      <c r="R903" s="293"/>
      <c r="S903" s="293"/>
      <c r="T903" s="293"/>
      <c r="U903" s="293"/>
      <c r="V903" s="293"/>
      <c r="W903" s="293"/>
      <c r="X903" s="293"/>
      <c r="Y903" s="293"/>
      <c r="Z903" s="293"/>
      <c r="AA903" s="293"/>
      <c r="AB903" s="293"/>
      <c r="AC903" s="293"/>
      <c r="AE903" s="293"/>
      <c r="AF903" s="293"/>
      <c r="AG903" s="293"/>
      <c r="AH903" s="293"/>
      <c r="AI903" s="293"/>
      <c r="AJ903" s="293"/>
      <c r="AK903" s="293"/>
      <c r="AL903" s="293"/>
      <c r="AM903" s="293"/>
      <c r="AN903" s="293"/>
      <c r="AO903" s="293"/>
      <c r="AP903" s="293"/>
      <c r="AQ903" s="293"/>
      <c r="AR903" s="293"/>
      <c r="AS903" s="293"/>
      <c r="AT903" s="293"/>
      <c r="AU903" s="293"/>
      <c r="AV903" s="293"/>
    </row>
    <row r="904">
      <c r="B904" s="293"/>
      <c r="C904" s="293"/>
      <c r="D904" s="293"/>
      <c r="E904" s="293"/>
      <c r="F904" s="293"/>
      <c r="G904" s="293"/>
      <c r="H904" s="293"/>
      <c r="J904" s="293"/>
      <c r="K904" s="293"/>
      <c r="L904" s="293"/>
      <c r="M904" s="293"/>
      <c r="O904" s="293"/>
      <c r="P904" s="293"/>
      <c r="Q904" s="293"/>
      <c r="R904" s="293"/>
      <c r="S904" s="293"/>
      <c r="T904" s="293"/>
      <c r="U904" s="293"/>
      <c r="V904" s="293"/>
      <c r="W904" s="293"/>
      <c r="X904" s="293"/>
      <c r="Y904" s="293"/>
      <c r="Z904" s="293"/>
      <c r="AA904" s="293"/>
      <c r="AB904" s="293"/>
      <c r="AC904" s="293"/>
      <c r="AE904" s="293"/>
      <c r="AF904" s="293"/>
      <c r="AG904" s="293"/>
      <c r="AH904" s="293"/>
      <c r="AI904" s="293"/>
      <c r="AJ904" s="293"/>
      <c r="AK904" s="293"/>
      <c r="AL904" s="293"/>
      <c r="AM904" s="293"/>
      <c r="AN904" s="293"/>
      <c r="AO904" s="293"/>
      <c r="AP904" s="293"/>
      <c r="AQ904" s="293"/>
      <c r="AR904" s="293"/>
      <c r="AS904" s="293"/>
      <c r="AT904" s="293"/>
      <c r="AU904" s="293"/>
      <c r="AV904" s="293"/>
    </row>
    <row r="905">
      <c r="B905" s="293"/>
      <c r="C905" s="293"/>
      <c r="D905" s="293"/>
      <c r="E905" s="293"/>
      <c r="F905" s="293"/>
      <c r="G905" s="293"/>
      <c r="H905" s="293"/>
      <c r="J905" s="293"/>
      <c r="K905" s="293"/>
      <c r="L905" s="293"/>
      <c r="M905" s="293"/>
      <c r="O905" s="293"/>
      <c r="P905" s="293"/>
      <c r="Q905" s="293"/>
      <c r="R905" s="293"/>
      <c r="S905" s="293"/>
      <c r="T905" s="293"/>
      <c r="U905" s="293"/>
      <c r="V905" s="293"/>
      <c r="W905" s="293"/>
      <c r="X905" s="293"/>
      <c r="Y905" s="293"/>
      <c r="Z905" s="293"/>
      <c r="AA905" s="293"/>
      <c r="AB905" s="293"/>
      <c r="AC905" s="293"/>
      <c r="AE905" s="293"/>
      <c r="AF905" s="293"/>
      <c r="AG905" s="293"/>
      <c r="AH905" s="293"/>
      <c r="AI905" s="293"/>
      <c r="AJ905" s="293"/>
      <c r="AK905" s="293"/>
      <c r="AL905" s="293"/>
      <c r="AM905" s="293"/>
      <c r="AN905" s="293"/>
      <c r="AO905" s="293"/>
      <c r="AP905" s="293"/>
      <c r="AQ905" s="293"/>
      <c r="AR905" s="293"/>
      <c r="AS905" s="293"/>
      <c r="AT905" s="293"/>
      <c r="AU905" s="293"/>
      <c r="AV905" s="293"/>
    </row>
    <row r="906">
      <c r="B906" s="293"/>
      <c r="C906" s="293"/>
      <c r="D906" s="293"/>
      <c r="E906" s="293"/>
      <c r="F906" s="293"/>
      <c r="G906" s="293"/>
      <c r="H906" s="293"/>
      <c r="J906" s="293"/>
      <c r="K906" s="293"/>
      <c r="L906" s="293"/>
      <c r="M906" s="293"/>
      <c r="O906" s="293"/>
      <c r="P906" s="293"/>
      <c r="Q906" s="293"/>
      <c r="R906" s="293"/>
      <c r="S906" s="293"/>
      <c r="T906" s="293"/>
      <c r="U906" s="293"/>
      <c r="V906" s="293"/>
      <c r="W906" s="293"/>
      <c r="X906" s="293"/>
      <c r="Y906" s="293"/>
      <c r="Z906" s="293"/>
      <c r="AA906" s="293"/>
      <c r="AB906" s="293"/>
      <c r="AC906" s="293"/>
      <c r="AE906" s="293"/>
      <c r="AF906" s="293"/>
      <c r="AG906" s="293"/>
      <c r="AH906" s="293"/>
      <c r="AI906" s="293"/>
      <c r="AJ906" s="293"/>
      <c r="AK906" s="293"/>
      <c r="AL906" s="293"/>
      <c r="AM906" s="293"/>
      <c r="AN906" s="293"/>
      <c r="AO906" s="293"/>
      <c r="AP906" s="293"/>
      <c r="AQ906" s="293"/>
      <c r="AR906" s="293"/>
      <c r="AS906" s="293"/>
      <c r="AT906" s="293"/>
      <c r="AU906" s="293"/>
      <c r="AV906" s="293"/>
    </row>
    <row r="907">
      <c r="B907" s="293"/>
      <c r="C907" s="293"/>
      <c r="D907" s="293"/>
      <c r="E907" s="293"/>
      <c r="F907" s="293"/>
      <c r="G907" s="293"/>
      <c r="H907" s="293"/>
      <c r="J907" s="293"/>
      <c r="K907" s="293"/>
      <c r="L907" s="293"/>
      <c r="M907" s="293"/>
      <c r="O907" s="293"/>
      <c r="P907" s="293"/>
      <c r="Q907" s="293"/>
      <c r="R907" s="293"/>
      <c r="S907" s="293"/>
      <c r="T907" s="293"/>
      <c r="U907" s="293"/>
      <c r="V907" s="293"/>
      <c r="W907" s="293"/>
      <c r="X907" s="293"/>
      <c r="Y907" s="293"/>
      <c r="Z907" s="293"/>
      <c r="AA907" s="293"/>
      <c r="AB907" s="293"/>
      <c r="AC907" s="293"/>
      <c r="AE907" s="293"/>
      <c r="AF907" s="293"/>
      <c r="AG907" s="293"/>
      <c r="AH907" s="293"/>
      <c r="AI907" s="293"/>
      <c r="AJ907" s="293"/>
      <c r="AK907" s="293"/>
      <c r="AL907" s="293"/>
      <c r="AM907" s="293"/>
      <c r="AN907" s="293"/>
      <c r="AO907" s="293"/>
      <c r="AP907" s="293"/>
      <c r="AQ907" s="293"/>
      <c r="AR907" s="293"/>
      <c r="AS907" s="293"/>
      <c r="AT907" s="293"/>
      <c r="AU907" s="293"/>
      <c r="AV907" s="293"/>
    </row>
    <row r="908">
      <c r="B908" s="293"/>
      <c r="C908" s="293"/>
      <c r="D908" s="293"/>
      <c r="E908" s="293"/>
      <c r="F908" s="293"/>
      <c r="G908" s="293"/>
      <c r="H908" s="293"/>
      <c r="J908" s="293"/>
      <c r="K908" s="293"/>
      <c r="L908" s="293"/>
      <c r="M908" s="293"/>
      <c r="O908" s="293"/>
      <c r="P908" s="293"/>
      <c r="Q908" s="293"/>
      <c r="R908" s="293"/>
      <c r="S908" s="293"/>
      <c r="T908" s="293"/>
      <c r="U908" s="293"/>
      <c r="V908" s="293"/>
      <c r="W908" s="293"/>
      <c r="X908" s="293"/>
      <c r="Y908" s="293"/>
      <c r="Z908" s="293"/>
      <c r="AA908" s="293"/>
      <c r="AB908" s="293"/>
      <c r="AC908" s="293"/>
      <c r="AE908" s="293"/>
      <c r="AF908" s="293"/>
      <c r="AG908" s="293"/>
      <c r="AH908" s="293"/>
      <c r="AI908" s="293"/>
      <c r="AJ908" s="293"/>
      <c r="AK908" s="293"/>
      <c r="AL908" s="293"/>
      <c r="AM908" s="293"/>
      <c r="AN908" s="293"/>
      <c r="AO908" s="293"/>
      <c r="AP908" s="293"/>
      <c r="AQ908" s="293"/>
      <c r="AR908" s="293"/>
      <c r="AS908" s="293"/>
      <c r="AT908" s="293"/>
      <c r="AU908" s="293"/>
      <c r="AV908" s="293"/>
    </row>
    <row r="909">
      <c r="B909" s="293"/>
      <c r="C909" s="293"/>
      <c r="D909" s="293"/>
      <c r="E909" s="293"/>
      <c r="F909" s="293"/>
      <c r="G909" s="293"/>
      <c r="H909" s="293"/>
      <c r="J909" s="293"/>
      <c r="K909" s="293"/>
      <c r="L909" s="293"/>
      <c r="M909" s="293"/>
      <c r="O909" s="293"/>
      <c r="P909" s="293"/>
      <c r="Q909" s="293"/>
      <c r="R909" s="293"/>
      <c r="S909" s="293"/>
      <c r="T909" s="293"/>
      <c r="U909" s="293"/>
      <c r="V909" s="293"/>
      <c r="W909" s="293"/>
      <c r="X909" s="293"/>
      <c r="Y909" s="293"/>
      <c r="Z909" s="293"/>
      <c r="AA909" s="293"/>
      <c r="AB909" s="293"/>
      <c r="AC909" s="293"/>
      <c r="AE909" s="293"/>
      <c r="AF909" s="293"/>
      <c r="AG909" s="293"/>
      <c r="AH909" s="293"/>
      <c r="AI909" s="293"/>
      <c r="AJ909" s="293"/>
      <c r="AK909" s="293"/>
      <c r="AL909" s="293"/>
      <c r="AM909" s="293"/>
      <c r="AN909" s="293"/>
      <c r="AO909" s="293"/>
      <c r="AP909" s="293"/>
      <c r="AQ909" s="293"/>
      <c r="AR909" s="293"/>
      <c r="AS909" s="293"/>
      <c r="AT909" s="293"/>
      <c r="AU909" s="293"/>
      <c r="AV909" s="293"/>
    </row>
    <row r="910">
      <c r="B910" s="293"/>
      <c r="C910" s="293"/>
      <c r="D910" s="293"/>
      <c r="E910" s="293"/>
      <c r="F910" s="293"/>
      <c r="G910" s="293"/>
      <c r="H910" s="293"/>
      <c r="J910" s="293"/>
      <c r="K910" s="293"/>
      <c r="L910" s="293"/>
      <c r="M910" s="293"/>
      <c r="O910" s="293"/>
      <c r="P910" s="293"/>
      <c r="Q910" s="293"/>
      <c r="R910" s="293"/>
      <c r="S910" s="293"/>
      <c r="T910" s="293"/>
      <c r="U910" s="293"/>
      <c r="V910" s="293"/>
      <c r="W910" s="293"/>
      <c r="X910" s="293"/>
      <c r="Y910" s="293"/>
      <c r="Z910" s="293"/>
      <c r="AA910" s="293"/>
      <c r="AB910" s="293"/>
      <c r="AC910" s="293"/>
      <c r="AE910" s="293"/>
      <c r="AF910" s="293"/>
      <c r="AG910" s="293"/>
      <c r="AH910" s="293"/>
      <c r="AI910" s="293"/>
      <c r="AJ910" s="293"/>
      <c r="AK910" s="293"/>
      <c r="AL910" s="293"/>
      <c r="AM910" s="293"/>
      <c r="AN910" s="293"/>
      <c r="AO910" s="293"/>
      <c r="AP910" s="293"/>
      <c r="AQ910" s="293"/>
      <c r="AR910" s="293"/>
      <c r="AS910" s="293"/>
      <c r="AT910" s="293"/>
      <c r="AU910" s="293"/>
      <c r="AV910" s="293"/>
    </row>
    <row r="911">
      <c r="B911" s="293"/>
      <c r="C911" s="293"/>
      <c r="D911" s="293"/>
      <c r="E911" s="293"/>
      <c r="F911" s="293"/>
      <c r="G911" s="293"/>
      <c r="H911" s="293"/>
      <c r="J911" s="293"/>
      <c r="K911" s="293"/>
      <c r="L911" s="293"/>
      <c r="M911" s="293"/>
      <c r="O911" s="293"/>
      <c r="P911" s="293"/>
      <c r="Q911" s="293"/>
      <c r="R911" s="293"/>
      <c r="S911" s="293"/>
      <c r="T911" s="293"/>
      <c r="U911" s="293"/>
      <c r="V911" s="293"/>
      <c r="W911" s="293"/>
      <c r="X911" s="293"/>
      <c r="Y911" s="293"/>
      <c r="Z911" s="293"/>
      <c r="AA911" s="293"/>
      <c r="AB911" s="293"/>
      <c r="AC911" s="293"/>
      <c r="AE911" s="293"/>
      <c r="AF911" s="293"/>
      <c r="AG911" s="293"/>
      <c r="AH911" s="293"/>
      <c r="AI911" s="293"/>
      <c r="AJ911" s="293"/>
      <c r="AK911" s="293"/>
      <c r="AL911" s="293"/>
      <c r="AM911" s="293"/>
      <c r="AN911" s="293"/>
      <c r="AO911" s="293"/>
      <c r="AP911" s="293"/>
      <c r="AQ911" s="293"/>
      <c r="AR911" s="293"/>
      <c r="AS911" s="293"/>
      <c r="AT911" s="293"/>
      <c r="AU911" s="293"/>
      <c r="AV911" s="293"/>
    </row>
    <row r="912">
      <c r="B912" s="293"/>
      <c r="C912" s="293"/>
      <c r="D912" s="293"/>
      <c r="E912" s="293"/>
      <c r="F912" s="293"/>
      <c r="G912" s="293"/>
      <c r="H912" s="293"/>
      <c r="J912" s="293"/>
      <c r="K912" s="293"/>
      <c r="L912" s="293"/>
      <c r="M912" s="293"/>
      <c r="O912" s="293"/>
      <c r="P912" s="293"/>
      <c r="Q912" s="293"/>
      <c r="R912" s="293"/>
      <c r="S912" s="293"/>
      <c r="T912" s="293"/>
      <c r="U912" s="293"/>
      <c r="V912" s="293"/>
      <c r="W912" s="293"/>
      <c r="X912" s="293"/>
      <c r="Y912" s="293"/>
      <c r="Z912" s="293"/>
      <c r="AA912" s="293"/>
      <c r="AB912" s="293"/>
      <c r="AC912" s="293"/>
      <c r="AE912" s="293"/>
      <c r="AF912" s="293"/>
      <c r="AG912" s="293"/>
      <c r="AH912" s="293"/>
      <c r="AI912" s="293"/>
      <c r="AJ912" s="293"/>
      <c r="AK912" s="293"/>
      <c r="AL912" s="293"/>
      <c r="AM912" s="293"/>
      <c r="AN912" s="293"/>
      <c r="AO912" s="293"/>
      <c r="AP912" s="293"/>
      <c r="AQ912" s="293"/>
      <c r="AR912" s="293"/>
      <c r="AS912" s="293"/>
      <c r="AT912" s="293"/>
      <c r="AU912" s="293"/>
      <c r="AV912" s="293"/>
    </row>
    <row r="913">
      <c r="B913" s="293"/>
      <c r="C913" s="293"/>
      <c r="D913" s="293"/>
      <c r="E913" s="293"/>
      <c r="F913" s="293"/>
      <c r="G913" s="293"/>
      <c r="H913" s="293"/>
      <c r="J913" s="293"/>
      <c r="K913" s="293"/>
      <c r="L913" s="293"/>
      <c r="M913" s="293"/>
      <c r="O913" s="293"/>
      <c r="P913" s="293"/>
      <c r="Q913" s="293"/>
      <c r="R913" s="293"/>
      <c r="S913" s="293"/>
      <c r="T913" s="293"/>
      <c r="U913" s="293"/>
      <c r="V913" s="293"/>
      <c r="W913" s="293"/>
      <c r="X913" s="293"/>
      <c r="Y913" s="293"/>
      <c r="Z913" s="293"/>
      <c r="AA913" s="293"/>
      <c r="AB913" s="293"/>
      <c r="AC913" s="293"/>
      <c r="AE913" s="293"/>
      <c r="AF913" s="293"/>
      <c r="AG913" s="293"/>
      <c r="AH913" s="293"/>
      <c r="AI913" s="293"/>
      <c r="AJ913" s="293"/>
      <c r="AK913" s="293"/>
      <c r="AL913" s="293"/>
      <c r="AM913" s="293"/>
      <c r="AN913" s="293"/>
      <c r="AO913" s="293"/>
      <c r="AP913" s="293"/>
      <c r="AQ913" s="293"/>
      <c r="AR913" s="293"/>
      <c r="AS913" s="293"/>
      <c r="AT913" s="293"/>
      <c r="AU913" s="293"/>
      <c r="AV913" s="293"/>
    </row>
    <row r="914">
      <c r="B914" s="293"/>
      <c r="C914" s="293"/>
      <c r="D914" s="293"/>
      <c r="E914" s="293"/>
      <c r="F914" s="293"/>
      <c r="G914" s="293"/>
      <c r="H914" s="293"/>
      <c r="J914" s="293"/>
      <c r="K914" s="293"/>
      <c r="L914" s="293"/>
      <c r="M914" s="293"/>
      <c r="O914" s="293"/>
      <c r="P914" s="293"/>
      <c r="Q914" s="293"/>
      <c r="R914" s="293"/>
      <c r="S914" s="293"/>
      <c r="T914" s="293"/>
      <c r="U914" s="293"/>
      <c r="V914" s="293"/>
      <c r="W914" s="293"/>
      <c r="X914" s="293"/>
      <c r="Y914" s="293"/>
      <c r="Z914" s="293"/>
      <c r="AA914" s="293"/>
      <c r="AB914" s="293"/>
      <c r="AC914" s="293"/>
      <c r="AE914" s="293"/>
      <c r="AF914" s="293"/>
      <c r="AG914" s="293"/>
      <c r="AH914" s="293"/>
      <c r="AI914" s="293"/>
      <c r="AJ914" s="293"/>
      <c r="AK914" s="293"/>
      <c r="AL914" s="293"/>
      <c r="AM914" s="293"/>
      <c r="AN914" s="293"/>
      <c r="AO914" s="293"/>
      <c r="AP914" s="293"/>
      <c r="AQ914" s="293"/>
      <c r="AR914" s="293"/>
      <c r="AS914" s="293"/>
      <c r="AT914" s="293"/>
      <c r="AU914" s="293"/>
      <c r="AV914" s="293"/>
    </row>
    <row r="915">
      <c r="B915" s="293"/>
      <c r="C915" s="293"/>
      <c r="D915" s="293"/>
      <c r="E915" s="293"/>
      <c r="F915" s="293"/>
      <c r="G915" s="293"/>
      <c r="H915" s="293"/>
      <c r="J915" s="293"/>
      <c r="K915" s="293"/>
      <c r="L915" s="293"/>
      <c r="M915" s="293"/>
      <c r="O915" s="293"/>
      <c r="P915" s="293"/>
      <c r="Q915" s="293"/>
      <c r="R915" s="293"/>
      <c r="S915" s="293"/>
      <c r="T915" s="293"/>
      <c r="U915" s="293"/>
      <c r="V915" s="293"/>
      <c r="W915" s="293"/>
      <c r="X915" s="293"/>
      <c r="Y915" s="293"/>
      <c r="Z915" s="293"/>
      <c r="AA915" s="293"/>
      <c r="AB915" s="293"/>
      <c r="AC915" s="293"/>
      <c r="AE915" s="293"/>
      <c r="AF915" s="293"/>
      <c r="AG915" s="293"/>
      <c r="AH915" s="293"/>
      <c r="AI915" s="293"/>
      <c r="AJ915" s="293"/>
      <c r="AK915" s="293"/>
      <c r="AL915" s="293"/>
      <c r="AM915" s="293"/>
      <c r="AN915" s="293"/>
      <c r="AO915" s="293"/>
      <c r="AP915" s="293"/>
      <c r="AQ915" s="293"/>
      <c r="AR915" s="293"/>
      <c r="AS915" s="293"/>
      <c r="AT915" s="293"/>
      <c r="AU915" s="293"/>
      <c r="AV915" s="293"/>
    </row>
    <row r="916">
      <c r="B916" s="293"/>
      <c r="C916" s="293"/>
      <c r="D916" s="293"/>
      <c r="E916" s="293"/>
      <c r="F916" s="293"/>
      <c r="G916" s="293"/>
      <c r="H916" s="293"/>
      <c r="J916" s="293"/>
      <c r="K916" s="293"/>
      <c r="L916" s="293"/>
      <c r="M916" s="293"/>
      <c r="O916" s="293"/>
      <c r="P916" s="293"/>
      <c r="Q916" s="293"/>
      <c r="R916" s="293"/>
      <c r="S916" s="293"/>
      <c r="T916" s="293"/>
      <c r="U916" s="293"/>
      <c r="V916" s="293"/>
      <c r="W916" s="293"/>
      <c r="X916" s="293"/>
      <c r="Y916" s="293"/>
      <c r="Z916" s="293"/>
      <c r="AA916" s="293"/>
      <c r="AB916" s="293"/>
      <c r="AC916" s="293"/>
      <c r="AE916" s="293"/>
      <c r="AF916" s="293"/>
      <c r="AG916" s="293"/>
      <c r="AH916" s="293"/>
      <c r="AI916" s="293"/>
      <c r="AJ916" s="293"/>
      <c r="AK916" s="293"/>
      <c r="AL916" s="293"/>
      <c r="AM916" s="293"/>
      <c r="AN916" s="293"/>
      <c r="AO916" s="293"/>
      <c r="AP916" s="293"/>
      <c r="AQ916" s="293"/>
      <c r="AR916" s="293"/>
      <c r="AS916" s="293"/>
      <c r="AT916" s="293"/>
      <c r="AU916" s="293"/>
      <c r="AV916" s="293"/>
    </row>
    <row r="917">
      <c r="B917" s="293"/>
      <c r="C917" s="293"/>
      <c r="D917" s="293"/>
      <c r="E917" s="293"/>
      <c r="F917" s="293"/>
      <c r="G917" s="293"/>
      <c r="H917" s="293"/>
      <c r="J917" s="293"/>
      <c r="K917" s="293"/>
      <c r="L917" s="293"/>
      <c r="M917" s="293"/>
      <c r="O917" s="293"/>
      <c r="P917" s="293"/>
      <c r="Q917" s="293"/>
      <c r="R917" s="293"/>
      <c r="S917" s="293"/>
      <c r="T917" s="293"/>
      <c r="U917" s="293"/>
      <c r="V917" s="293"/>
      <c r="W917" s="293"/>
      <c r="X917" s="293"/>
      <c r="Y917" s="293"/>
      <c r="Z917" s="293"/>
      <c r="AA917" s="293"/>
      <c r="AB917" s="293"/>
      <c r="AC917" s="293"/>
      <c r="AE917" s="293"/>
      <c r="AF917" s="293"/>
      <c r="AG917" s="293"/>
      <c r="AH917" s="293"/>
      <c r="AI917" s="293"/>
      <c r="AJ917" s="293"/>
      <c r="AK917" s="293"/>
      <c r="AL917" s="293"/>
      <c r="AM917" s="293"/>
      <c r="AN917" s="293"/>
      <c r="AO917" s="293"/>
      <c r="AP917" s="293"/>
      <c r="AQ917" s="293"/>
      <c r="AR917" s="293"/>
      <c r="AS917" s="293"/>
      <c r="AT917" s="293"/>
      <c r="AU917" s="293"/>
      <c r="AV917" s="293"/>
    </row>
    <row r="918">
      <c r="B918" s="293"/>
      <c r="C918" s="293"/>
      <c r="D918" s="293"/>
      <c r="E918" s="293"/>
      <c r="F918" s="293"/>
      <c r="G918" s="293"/>
      <c r="H918" s="293"/>
      <c r="J918" s="293"/>
      <c r="K918" s="293"/>
      <c r="L918" s="293"/>
      <c r="M918" s="293"/>
      <c r="O918" s="293"/>
      <c r="P918" s="293"/>
      <c r="Q918" s="293"/>
      <c r="R918" s="293"/>
      <c r="S918" s="293"/>
      <c r="T918" s="293"/>
      <c r="U918" s="293"/>
      <c r="V918" s="293"/>
      <c r="W918" s="293"/>
      <c r="X918" s="293"/>
      <c r="Y918" s="293"/>
      <c r="Z918" s="293"/>
      <c r="AA918" s="293"/>
      <c r="AB918" s="293"/>
      <c r="AC918" s="293"/>
      <c r="AE918" s="293"/>
      <c r="AF918" s="293"/>
      <c r="AG918" s="293"/>
      <c r="AH918" s="293"/>
      <c r="AI918" s="293"/>
      <c r="AJ918" s="293"/>
      <c r="AK918" s="293"/>
      <c r="AL918" s="293"/>
      <c r="AM918" s="293"/>
      <c r="AN918" s="293"/>
      <c r="AO918" s="293"/>
      <c r="AP918" s="293"/>
      <c r="AQ918" s="293"/>
      <c r="AR918" s="293"/>
      <c r="AS918" s="293"/>
      <c r="AT918" s="293"/>
      <c r="AU918" s="293"/>
      <c r="AV918" s="293"/>
    </row>
    <row r="919">
      <c r="B919" s="293"/>
      <c r="C919" s="293"/>
      <c r="D919" s="293"/>
      <c r="E919" s="293"/>
      <c r="F919" s="293"/>
      <c r="G919" s="293"/>
      <c r="H919" s="293"/>
      <c r="J919" s="293"/>
      <c r="K919" s="293"/>
      <c r="L919" s="293"/>
      <c r="M919" s="293"/>
      <c r="O919" s="293"/>
      <c r="P919" s="293"/>
      <c r="Q919" s="293"/>
      <c r="R919" s="293"/>
      <c r="S919" s="293"/>
      <c r="T919" s="293"/>
      <c r="U919" s="293"/>
      <c r="V919" s="293"/>
      <c r="W919" s="293"/>
      <c r="X919" s="293"/>
      <c r="Y919" s="293"/>
      <c r="Z919" s="293"/>
      <c r="AA919" s="293"/>
      <c r="AB919" s="293"/>
      <c r="AC919" s="293"/>
      <c r="AE919" s="293"/>
      <c r="AF919" s="293"/>
      <c r="AG919" s="293"/>
      <c r="AH919" s="293"/>
      <c r="AI919" s="293"/>
      <c r="AJ919" s="293"/>
      <c r="AK919" s="293"/>
      <c r="AL919" s="293"/>
      <c r="AM919" s="293"/>
      <c r="AN919" s="293"/>
      <c r="AO919" s="293"/>
      <c r="AP919" s="293"/>
      <c r="AQ919" s="293"/>
      <c r="AR919" s="293"/>
      <c r="AS919" s="293"/>
      <c r="AT919" s="293"/>
      <c r="AU919" s="293"/>
      <c r="AV919" s="293"/>
    </row>
    <row r="920">
      <c r="B920" s="293"/>
      <c r="C920" s="293"/>
      <c r="D920" s="293"/>
      <c r="E920" s="293"/>
      <c r="F920" s="293"/>
      <c r="G920" s="293"/>
      <c r="H920" s="293"/>
      <c r="J920" s="293"/>
      <c r="K920" s="293"/>
      <c r="L920" s="293"/>
      <c r="M920" s="293"/>
      <c r="O920" s="293"/>
      <c r="P920" s="293"/>
      <c r="Q920" s="293"/>
      <c r="R920" s="293"/>
      <c r="S920" s="293"/>
      <c r="T920" s="293"/>
      <c r="U920" s="293"/>
      <c r="V920" s="293"/>
      <c r="W920" s="293"/>
      <c r="X920" s="293"/>
      <c r="Y920" s="293"/>
      <c r="Z920" s="293"/>
      <c r="AA920" s="293"/>
      <c r="AB920" s="293"/>
      <c r="AC920" s="293"/>
      <c r="AE920" s="293"/>
      <c r="AF920" s="293"/>
      <c r="AG920" s="293"/>
      <c r="AH920" s="293"/>
      <c r="AI920" s="293"/>
      <c r="AJ920" s="293"/>
      <c r="AK920" s="293"/>
      <c r="AL920" s="293"/>
      <c r="AM920" s="293"/>
      <c r="AN920" s="293"/>
      <c r="AO920" s="293"/>
      <c r="AP920" s="293"/>
      <c r="AQ920" s="293"/>
      <c r="AR920" s="293"/>
      <c r="AS920" s="293"/>
      <c r="AT920" s="293"/>
      <c r="AU920" s="293"/>
      <c r="AV920" s="293"/>
    </row>
    <row r="921">
      <c r="B921" s="293"/>
      <c r="C921" s="293"/>
      <c r="D921" s="293"/>
      <c r="E921" s="293"/>
      <c r="F921" s="293"/>
      <c r="G921" s="293"/>
      <c r="H921" s="293"/>
      <c r="J921" s="293"/>
      <c r="K921" s="293"/>
      <c r="L921" s="293"/>
      <c r="M921" s="293"/>
      <c r="O921" s="293"/>
      <c r="P921" s="293"/>
      <c r="Q921" s="293"/>
      <c r="R921" s="293"/>
      <c r="S921" s="293"/>
      <c r="T921" s="293"/>
      <c r="U921" s="293"/>
      <c r="V921" s="293"/>
      <c r="W921" s="293"/>
      <c r="X921" s="293"/>
      <c r="Y921" s="293"/>
      <c r="Z921" s="293"/>
      <c r="AA921" s="293"/>
      <c r="AB921" s="293"/>
      <c r="AC921" s="293"/>
      <c r="AE921" s="293"/>
      <c r="AF921" s="293"/>
      <c r="AG921" s="293"/>
      <c r="AH921" s="293"/>
      <c r="AI921" s="293"/>
      <c r="AJ921" s="293"/>
      <c r="AK921" s="293"/>
      <c r="AL921" s="293"/>
      <c r="AM921" s="293"/>
      <c r="AN921" s="293"/>
      <c r="AO921" s="293"/>
      <c r="AP921" s="293"/>
      <c r="AQ921" s="293"/>
      <c r="AR921" s="293"/>
      <c r="AS921" s="293"/>
      <c r="AT921" s="293"/>
      <c r="AU921" s="293"/>
      <c r="AV921" s="293"/>
    </row>
    <row r="922">
      <c r="B922" s="293"/>
      <c r="C922" s="293"/>
      <c r="D922" s="293"/>
      <c r="E922" s="293"/>
      <c r="F922" s="293"/>
      <c r="G922" s="293"/>
      <c r="H922" s="293"/>
      <c r="J922" s="293"/>
      <c r="K922" s="293"/>
      <c r="L922" s="293"/>
      <c r="M922" s="293"/>
      <c r="O922" s="293"/>
      <c r="P922" s="293"/>
      <c r="Q922" s="293"/>
      <c r="R922" s="293"/>
      <c r="S922" s="293"/>
      <c r="T922" s="293"/>
      <c r="U922" s="293"/>
      <c r="V922" s="293"/>
      <c r="W922" s="293"/>
      <c r="X922" s="293"/>
      <c r="Y922" s="293"/>
      <c r="Z922" s="293"/>
      <c r="AA922" s="293"/>
      <c r="AB922" s="293"/>
      <c r="AC922" s="293"/>
      <c r="AE922" s="293"/>
      <c r="AF922" s="293"/>
      <c r="AG922" s="293"/>
      <c r="AH922" s="293"/>
      <c r="AI922" s="293"/>
      <c r="AJ922" s="293"/>
      <c r="AK922" s="293"/>
      <c r="AL922" s="293"/>
      <c r="AM922" s="293"/>
      <c r="AN922" s="293"/>
      <c r="AO922" s="293"/>
      <c r="AP922" s="293"/>
      <c r="AQ922" s="293"/>
      <c r="AR922" s="293"/>
      <c r="AS922" s="293"/>
      <c r="AT922" s="293"/>
      <c r="AU922" s="293"/>
      <c r="AV922" s="293"/>
    </row>
    <row r="923">
      <c r="B923" s="293"/>
      <c r="C923" s="293"/>
      <c r="D923" s="293"/>
      <c r="E923" s="293"/>
      <c r="F923" s="293"/>
      <c r="G923" s="293"/>
      <c r="H923" s="293"/>
      <c r="J923" s="293"/>
      <c r="K923" s="293"/>
      <c r="L923" s="293"/>
      <c r="M923" s="293"/>
      <c r="O923" s="293"/>
      <c r="P923" s="293"/>
      <c r="Q923" s="293"/>
      <c r="R923" s="293"/>
      <c r="S923" s="293"/>
      <c r="T923" s="293"/>
      <c r="U923" s="293"/>
      <c r="V923" s="293"/>
      <c r="W923" s="293"/>
      <c r="X923" s="293"/>
      <c r="Y923" s="293"/>
      <c r="Z923" s="293"/>
      <c r="AA923" s="293"/>
      <c r="AB923" s="293"/>
      <c r="AC923" s="293"/>
      <c r="AE923" s="293"/>
      <c r="AF923" s="293"/>
      <c r="AG923" s="293"/>
      <c r="AH923" s="293"/>
      <c r="AI923" s="293"/>
      <c r="AJ923" s="293"/>
      <c r="AK923" s="293"/>
      <c r="AL923" s="293"/>
      <c r="AM923" s="293"/>
      <c r="AN923" s="293"/>
      <c r="AO923" s="293"/>
      <c r="AP923" s="293"/>
      <c r="AQ923" s="293"/>
      <c r="AR923" s="293"/>
      <c r="AS923" s="293"/>
      <c r="AT923" s="293"/>
      <c r="AU923" s="293"/>
      <c r="AV923" s="293"/>
    </row>
    <row r="924">
      <c r="B924" s="293"/>
      <c r="C924" s="293"/>
      <c r="D924" s="293"/>
      <c r="E924" s="293"/>
      <c r="F924" s="293"/>
      <c r="G924" s="293"/>
      <c r="H924" s="293"/>
      <c r="J924" s="293"/>
      <c r="K924" s="293"/>
      <c r="L924" s="293"/>
      <c r="M924" s="293"/>
      <c r="O924" s="293"/>
      <c r="P924" s="293"/>
      <c r="Q924" s="293"/>
      <c r="R924" s="293"/>
      <c r="S924" s="293"/>
      <c r="T924" s="293"/>
      <c r="U924" s="293"/>
      <c r="V924" s="293"/>
      <c r="W924" s="293"/>
      <c r="X924" s="293"/>
      <c r="Y924" s="293"/>
      <c r="Z924" s="293"/>
      <c r="AA924" s="293"/>
      <c r="AB924" s="293"/>
      <c r="AC924" s="293"/>
      <c r="AE924" s="293"/>
      <c r="AF924" s="293"/>
      <c r="AG924" s="293"/>
      <c r="AH924" s="293"/>
      <c r="AI924" s="293"/>
      <c r="AJ924" s="293"/>
      <c r="AK924" s="293"/>
      <c r="AL924" s="293"/>
      <c r="AM924" s="293"/>
      <c r="AN924" s="293"/>
      <c r="AO924" s="293"/>
      <c r="AP924" s="293"/>
      <c r="AQ924" s="293"/>
      <c r="AR924" s="293"/>
      <c r="AS924" s="293"/>
      <c r="AT924" s="293"/>
      <c r="AU924" s="293"/>
      <c r="AV924" s="293"/>
    </row>
    <row r="925">
      <c r="B925" s="293"/>
      <c r="C925" s="293"/>
      <c r="D925" s="293"/>
      <c r="E925" s="293"/>
      <c r="F925" s="293"/>
      <c r="G925" s="293"/>
      <c r="H925" s="293"/>
      <c r="J925" s="293"/>
      <c r="K925" s="293"/>
      <c r="L925" s="293"/>
      <c r="M925" s="293"/>
      <c r="O925" s="293"/>
      <c r="P925" s="293"/>
      <c r="Q925" s="293"/>
      <c r="R925" s="293"/>
      <c r="S925" s="293"/>
      <c r="T925" s="293"/>
      <c r="U925" s="293"/>
      <c r="V925" s="293"/>
      <c r="W925" s="293"/>
      <c r="X925" s="293"/>
      <c r="Y925" s="293"/>
      <c r="Z925" s="293"/>
      <c r="AA925" s="293"/>
      <c r="AB925" s="293"/>
      <c r="AC925" s="293"/>
      <c r="AE925" s="293"/>
      <c r="AF925" s="293"/>
      <c r="AG925" s="293"/>
      <c r="AH925" s="293"/>
      <c r="AI925" s="293"/>
      <c r="AJ925" s="293"/>
      <c r="AK925" s="293"/>
      <c r="AL925" s="293"/>
      <c r="AM925" s="293"/>
      <c r="AN925" s="293"/>
      <c r="AO925" s="293"/>
      <c r="AP925" s="293"/>
      <c r="AQ925" s="293"/>
      <c r="AR925" s="293"/>
      <c r="AS925" s="293"/>
      <c r="AT925" s="293"/>
      <c r="AU925" s="293"/>
      <c r="AV925" s="293"/>
    </row>
    <row r="926">
      <c r="B926" s="293"/>
      <c r="C926" s="293"/>
      <c r="D926" s="293"/>
      <c r="E926" s="293"/>
      <c r="F926" s="293"/>
      <c r="G926" s="293"/>
      <c r="H926" s="293"/>
      <c r="J926" s="293"/>
      <c r="K926" s="293"/>
      <c r="L926" s="293"/>
      <c r="M926" s="293"/>
      <c r="O926" s="293"/>
      <c r="P926" s="293"/>
      <c r="Q926" s="293"/>
      <c r="R926" s="293"/>
      <c r="S926" s="293"/>
      <c r="T926" s="293"/>
      <c r="U926" s="293"/>
      <c r="V926" s="293"/>
      <c r="W926" s="293"/>
      <c r="X926" s="293"/>
      <c r="Y926" s="293"/>
      <c r="Z926" s="293"/>
      <c r="AA926" s="293"/>
      <c r="AB926" s="293"/>
      <c r="AC926" s="293"/>
      <c r="AE926" s="293"/>
      <c r="AF926" s="293"/>
      <c r="AG926" s="293"/>
      <c r="AH926" s="293"/>
      <c r="AI926" s="293"/>
      <c r="AJ926" s="293"/>
      <c r="AK926" s="293"/>
      <c r="AL926" s="293"/>
      <c r="AM926" s="293"/>
      <c r="AN926" s="293"/>
      <c r="AO926" s="293"/>
      <c r="AP926" s="293"/>
      <c r="AQ926" s="293"/>
      <c r="AR926" s="293"/>
      <c r="AS926" s="293"/>
      <c r="AT926" s="293"/>
      <c r="AU926" s="293"/>
      <c r="AV926" s="293"/>
    </row>
    <row r="927">
      <c r="B927" s="293"/>
      <c r="C927" s="293"/>
      <c r="D927" s="293"/>
      <c r="E927" s="293"/>
      <c r="F927" s="293"/>
      <c r="G927" s="293"/>
      <c r="H927" s="293"/>
      <c r="J927" s="293"/>
      <c r="K927" s="293"/>
      <c r="L927" s="293"/>
      <c r="M927" s="293"/>
      <c r="O927" s="293"/>
      <c r="P927" s="293"/>
      <c r="Q927" s="293"/>
      <c r="R927" s="293"/>
      <c r="S927" s="293"/>
      <c r="T927" s="293"/>
      <c r="U927" s="293"/>
      <c r="V927" s="293"/>
      <c r="W927" s="293"/>
      <c r="X927" s="293"/>
      <c r="Y927" s="293"/>
      <c r="Z927" s="293"/>
      <c r="AA927" s="293"/>
      <c r="AB927" s="293"/>
      <c r="AC927" s="293"/>
      <c r="AE927" s="293"/>
      <c r="AF927" s="293"/>
      <c r="AG927" s="293"/>
      <c r="AH927" s="293"/>
      <c r="AI927" s="293"/>
      <c r="AJ927" s="293"/>
      <c r="AK927" s="293"/>
      <c r="AL927" s="293"/>
      <c r="AM927" s="293"/>
      <c r="AN927" s="293"/>
      <c r="AO927" s="293"/>
      <c r="AP927" s="293"/>
      <c r="AQ927" s="293"/>
      <c r="AR927" s="293"/>
      <c r="AS927" s="293"/>
      <c r="AT927" s="293"/>
      <c r="AU927" s="293"/>
      <c r="AV927" s="293"/>
    </row>
    <row r="928">
      <c r="B928" s="293"/>
      <c r="C928" s="293"/>
      <c r="D928" s="293"/>
      <c r="E928" s="293"/>
      <c r="F928" s="293"/>
      <c r="G928" s="293"/>
      <c r="H928" s="293"/>
      <c r="J928" s="293"/>
      <c r="K928" s="293"/>
      <c r="L928" s="293"/>
      <c r="M928" s="293"/>
      <c r="O928" s="293"/>
      <c r="P928" s="293"/>
      <c r="Q928" s="293"/>
      <c r="R928" s="293"/>
      <c r="S928" s="293"/>
      <c r="T928" s="293"/>
      <c r="U928" s="293"/>
      <c r="V928" s="293"/>
      <c r="W928" s="293"/>
      <c r="X928" s="293"/>
      <c r="Y928" s="293"/>
      <c r="Z928" s="293"/>
      <c r="AA928" s="293"/>
      <c r="AB928" s="293"/>
      <c r="AC928" s="293"/>
      <c r="AE928" s="293"/>
      <c r="AF928" s="293"/>
      <c r="AG928" s="293"/>
      <c r="AH928" s="293"/>
      <c r="AI928" s="293"/>
      <c r="AJ928" s="293"/>
      <c r="AK928" s="293"/>
      <c r="AL928" s="293"/>
      <c r="AM928" s="293"/>
      <c r="AN928" s="293"/>
      <c r="AO928" s="293"/>
      <c r="AP928" s="293"/>
      <c r="AQ928" s="293"/>
      <c r="AR928" s="293"/>
      <c r="AS928" s="293"/>
      <c r="AT928" s="293"/>
      <c r="AU928" s="293"/>
      <c r="AV928" s="293"/>
    </row>
    <row r="929">
      <c r="B929" s="293"/>
      <c r="C929" s="293"/>
      <c r="D929" s="293"/>
      <c r="E929" s="293"/>
      <c r="F929" s="293"/>
      <c r="G929" s="293"/>
      <c r="H929" s="293"/>
      <c r="J929" s="293"/>
      <c r="K929" s="293"/>
      <c r="L929" s="293"/>
      <c r="M929" s="293"/>
      <c r="O929" s="293"/>
      <c r="P929" s="293"/>
      <c r="Q929" s="293"/>
      <c r="R929" s="293"/>
      <c r="S929" s="293"/>
      <c r="T929" s="293"/>
      <c r="U929" s="293"/>
      <c r="V929" s="293"/>
      <c r="W929" s="293"/>
      <c r="X929" s="293"/>
      <c r="Y929" s="293"/>
      <c r="Z929" s="293"/>
      <c r="AA929" s="293"/>
      <c r="AB929" s="293"/>
      <c r="AC929" s="293"/>
      <c r="AE929" s="293"/>
      <c r="AF929" s="293"/>
      <c r="AG929" s="293"/>
      <c r="AH929" s="293"/>
      <c r="AI929" s="293"/>
      <c r="AJ929" s="293"/>
      <c r="AK929" s="293"/>
      <c r="AL929" s="293"/>
      <c r="AM929" s="293"/>
      <c r="AN929" s="293"/>
      <c r="AO929" s="293"/>
      <c r="AP929" s="293"/>
      <c r="AQ929" s="293"/>
      <c r="AR929" s="293"/>
      <c r="AS929" s="293"/>
      <c r="AT929" s="293"/>
      <c r="AU929" s="293"/>
      <c r="AV929" s="293"/>
    </row>
    <row r="930">
      <c r="B930" s="293"/>
      <c r="C930" s="293"/>
      <c r="D930" s="293"/>
      <c r="E930" s="293"/>
      <c r="F930" s="293"/>
      <c r="G930" s="293"/>
      <c r="H930" s="293"/>
      <c r="J930" s="293"/>
      <c r="K930" s="293"/>
      <c r="L930" s="293"/>
      <c r="M930" s="293"/>
      <c r="O930" s="293"/>
      <c r="P930" s="293"/>
      <c r="Q930" s="293"/>
      <c r="R930" s="293"/>
      <c r="S930" s="293"/>
      <c r="T930" s="293"/>
      <c r="U930" s="293"/>
      <c r="V930" s="293"/>
      <c r="W930" s="293"/>
      <c r="X930" s="293"/>
      <c r="Y930" s="293"/>
      <c r="Z930" s="293"/>
      <c r="AA930" s="293"/>
      <c r="AB930" s="293"/>
      <c r="AC930" s="293"/>
      <c r="AE930" s="293"/>
      <c r="AF930" s="293"/>
      <c r="AG930" s="293"/>
      <c r="AH930" s="293"/>
      <c r="AI930" s="293"/>
      <c r="AJ930" s="293"/>
      <c r="AK930" s="293"/>
      <c r="AL930" s="293"/>
      <c r="AM930" s="293"/>
      <c r="AN930" s="293"/>
      <c r="AO930" s="293"/>
      <c r="AP930" s="293"/>
      <c r="AQ930" s="293"/>
      <c r="AR930" s="293"/>
      <c r="AS930" s="293"/>
      <c r="AT930" s="293"/>
      <c r="AU930" s="293"/>
      <c r="AV930" s="293"/>
    </row>
    <row r="931">
      <c r="B931" s="293"/>
      <c r="C931" s="293"/>
      <c r="D931" s="293"/>
      <c r="E931" s="293"/>
      <c r="F931" s="293"/>
      <c r="G931" s="293"/>
      <c r="H931" s="293"/>
      <c r="J931" s="293"/>
      <c r="K931" s="293"/>
      <c r="L931" s="293"/>
      <c r="M931" s="293"/>
      <c r="O931" s="293"/>
      <c r="P931" s="293"/>
      <c r="Q931" s="293"/>
      <c r="R931" s="293"/>
      <c r="S931" s="293"/>
      <c r="T931" s="293"/>
      <c r="U931" s="293"/>
      <c r="V931" s="293"/>
      <c r="W931" s="293"/>
      <c r="X931" s="293"/>
      <c r="Y931" s="293"/>
      <c r="Z931" s="293"/>
      <c r="AA931" s="293"/>
      <c r="AB931" s="293"/>
      <c r="AC931" s="293"/>
      <c r="AE931" s="293"/>
      <c r="AF931" s="293"/>
      <c r="AG931" s="293"/>
      <c r="AH931" s="293"/>
      <c r="AI931" s="293"/>
      <c r="AJ931" s="293"/>
      <c r="AK931" s="293"/>
      <c r="AL931" s="293"/>
      <c r="AM931" s="293"/>
      <c r="AN931" s="293"/>
      <c r="AO931" s="293"/>
      <c r="AP931" s="293"/>
      <c r="AQ931" s="293"/>
      <c r="AR931" s="293"/>
      <c r="AS931" s="293"/>
      <c r="AT931" s="293"/>
      <c r="AU931" s="293"/>
      <c r="AV931" s="293"/>
    </row>
    <row r="932">
      <c r="B932" s="293"/>
      <c r="C932" s="293"/>
      <c r="D932" s="293"/>
      <c r="E932" s="293"/>
      <c r="F932" s="293"/>
      <c r="G932" s="293"/>
      <c r="H932" s="293"/>
      <c r="J932" s="293"/>
      <c r="K932" s="293"/>
      <c r="L932" s="293"/>
      <c r="M932" s="293"/>
      <c r="O932" s="293"/>
      <c r="P932" s="293"/>
      <c r="Q932" s="293"/>
      <c r="R932" s="293"/>
      <c r="S932" s="293"/>
      <c r="T932" s="293"/>
      <c r="U932" s="293"/>
      <c r="V932" s="293"/>
      <c r="W932" s="293"/>
      <c r="X932" s="293"/>
      <c r="Y932" s="293"/>
      <c r="Z932" s="293"/>
      <c r="AA932" s="293"/>
      <c r="AB932" s="293"/>
      <c r="AC932" s="293"/>
      <c r="AE932" s="293"/>
      <c r="AF932" s="293"/>
      <c r="AG932" s="293"/>
      <c r="AH932" s="293"/>
      <c r="AI932" s="293"/>
      <c r="AJ932" s="293"/>
      <c r="AK932" s="293"/>
      <c r="AL932" s="293"/>
      <c r="AM932" s="293"/>
      <c r="AN932" s="293"/>
      <c r="AO932" s="293"/>
      <c r="AP932" s="293"/>
      <c r="AQ932" s="293"/>
      <c r="AR932" s="293"/>
      <c r="AS932" s="293"/>
      <c r="AT932" s="293"/>
      <c r="AU932" s="293"/>
      <c r="AV932" s="293"/>
    </row>
    <row r="933">
      <c r="B933" s="293"/>
      <c r="C933" s="293"/>
      <c r="D933" s="293"/>
      <c r="E933" s="293"/>
      <c r="F933" s="293"/>
      <c r="G933" s="293"/>
      <c r="H933" s="293"/>
      <c r="J933" s="293"/>
      <c r="K933" s="293"/>
      <c r="L933" s="293"/>
      <c r="M933" s="293"/>
      <c r="O933" s="293"/>
      <c r="P933" s="293"/>
      <c r="Q933" s="293"/>
      <c r="R933" s="293"/>
      <c r="S933" s="293"/>
      <c r="T933" s="293"/>
      <c r="U933" s="293"/>
      <c r="V933" s="293"/>
      <c r="W933" s="293"/>
      <c r="X933" s="293"/>
      <c r="Y933" s="293"/>
      <c r="Z933" s="293"/>
      <c r="AA933" s="293"/>
      <c r="AB933" s="293"/>
      <c r="AC933" s="293"/>
      <c r="AE933" s="293"/>
      <c r="AF933" s="293"/>
      <c r="AG933" s="293"/>
      <c r="AH933" s="293"/>
      <c r="AI933" s="293"/>
      <c r="AJ933" s="293"/>
      <c r="AK933" s="293"/>
      <c r="AL933" s="293"/>
      <c r="AM933" s="293"/>
      <c r="AN933" s="293"/>
      <c r="AO933" s="293"/>
      <c r="AP933" s="293"/>
      <c r="AQ933" s="293"/>
      <c r="AR933" s="293"/>
      <c r="AS933" s="293"/>
      <c r="AT933" s="293"/>
      <c r="AU933" s="293"/>
      <c r="AV933" s="293"/>
    </row>
    <row r="934">
      <c r="B934" s="293"/>
      <c r="C934" s="293"/>
      <c r="D934" s="293"/>
      <c r="E934" s="293"/>
      <c r="F934" s="293"/>
      <c r="G934" s="293"/>
      <c r="H934" s="293"/>
      <c r="J934" s="293"/>
      <c r="K934" s="293"/>
      <c r="L934" s="293"/>
      <c r="M934" s="293"/>
      <c r="O934" s="293"/>
      <c r="P934" s="293"/>
      <c r="Q934" s="293"/>
      <c r="R934" s="293"/>
      <c r="S934" s="293"/>
      <c r="T934" s="293"/>
      <c r="U934" s="293"/>
      <c r="V934" s="293"/>
      <c r="W934" s="293"/>
      <c r="X934" s="293"/>
      <c r="Y934" s="293"/>
      <c r="Z934" s="293"/>
      <c r="AA934" s="293"/>
      <c r="AB934" s="293"/>
      <c r="AC934" s="293"/>
      <c r="AE934" s="293"/>
      <c r="AF934" s="293"/>
      <c r="AG934" s="293"/>
      <c r="AH934" s="293"/>
      <c r="AI934" s="293"/>
      <c r="AJ934" s="293"/>
      <c r="AK934" s="293"/>
      <c r="AL934" s="293"/>
      <c r="AM934" s="293"/>
      <c r="AN934" s="293"/>
      <c r="AO934" s="293"/>
      <c r="AP934" s="293"/>
      <c r="AQ934" s="293"/>
      <c r="AR934" s="293"/>
      <c r="AS934" s="293"/>
      <c r="AT934" s="293"/>
      <c r="AU934" s="293"/>
      <c r="AV934" s="293"/>
    </row>
    <row r="935">
      <c r="B935" s="293"/>
      <c r="C935" s="293"/>
      <c r="D935" s="293"/>
      <c r="E935" s="293"/>
      <c r="F935" s="293"/>
      <c r="G935" s="293"/>
      <c r="H935" s="293"/>
      <c r="J935" s="293"/>
      <c r="K935" s="293"/>
      <c r="L935" s="293"/>
      <c r="M935" s="293"/>
      <c r="O935" s="293"/>
      <c r="P935" s="293"/>
      <c r="Q935" s="293"/>
      <c r="R935" s="293"/>
      <c r="S935" s="293"/>
      <c r="T935" s="293"/>
      <c r="U935" s="293"/>
      <c r="V935" s="293"/>
      <c r="W935" s="293"/>
      <c r="X935" s="293"/>
      <c r="Y935" s="293"/>
      <c r="Z935" s="293"/>
      <c r="AA935" s="293"/>
      <c r="AB935" s="293"/>
      <c r="AC935" s="293"/>
      <c r="AE935" s="293"/>
      <c r="AF935" s="293"/>
      <c r="AG935" s="293"/>
      <c r="AH935" s="293"/>
      <c r="AI935" s="293"/>
      <c r="AJ935" s="293"/>
      <c r="AK935" s="293"/>
      <c r="AL935" s="293"/>
      <c r="AM935" s="293"/>
      <c r="AN935" s="293"/>
      <c r="AO935" s="293"/>
      <c r="AP935" s="293"/>
      <c r="AQ935" s="293"/>
      <c r="AR935" s="293"/>
      <c r="AS935" s="293"/>
      <c r="AT935" s="293"/>
      <c r="AU935" s="293"/>
      <c r="AV935" s="293"/>
    </row>
    <row r="936">
      <c r="B936" s="293"/>
      <c r="C936" s="293"/>
      <c r="D936" s="293"/>
      <c r="E936" s="293"/>
      <c r="F936" s="293"/>
      <c r="G936" s="293"/>
      <c r="H936" s="293"/>
      <c r="J936" s="293"/>
      <c r="K936" s="293"/>
      <c r="L936" s="293"/>
      <c r="M936" s="293"/>
      <c r="O936" s="293"/>
      <c r="P936" s="293"/>
      <c r="Q936" s="293"/>
      <c r="R936" s="293"/>
      <c r="S936" s="293"/>
      <c r="T936" s="293"/>
      <c r="U936" s="293"/>
      <c r="V936" s="293"/>
      <c r="W936" s="293"/>
      <c r="X936" s="293"/>
      <c r="Y936" s="293"/>
      <c r="Z936" s="293"/>
      <c r="AA936" s="293"/>
      <c r="AB936" s="293"/>
      <c r="AC936" s="293"/>
      <c r="AE936" s="293"/>
      <c r="AF936" s="293"/>
      <c r="AG936" s="293"/>
      <c r="AH936" s="293"/>
      <c r="AI936" s="293"/>
      <c r="AJ936" s="293"/>
      <c r="AK936" s="293"/>
      <c r="AL936" s="293"/>
      <c r="AM936" s="293"/>
      <c r="AN936" s="293"/>
      <c r="AO936" s="293"/>
      <c r="AP936" s="293"/>
      <c r="AQ936" s="293"/>
      <c r="AR936" s="293"/>
      <c r="AS936" s="293"/>
      <c r="AT936" s="293"/>
      <c r="AU936" s="293"/>
      <c r="AV936" s="293"/>
    </row>
    <row r="937">
      <c r="B937" s="293"/>
      <c r="C937" s="293"/>
      <c r="D937" s="293"/>
      <c r="E937" s="293"/>
      <c r="F937" s="293"/>
      <c r="G937" s="293"/>
      <c r="H937" s="293"/>
      <c r="J937" s="293"/>
      <c r="K937" s="293"/>
      <c r="L937" s="293"/>
      <c r="M937" s="293"/>
      <c r="O937" s="293"/>
      <c r="P937" s="293"/>
      <c r="Q937" s="293"/>
      <c r="R937" s="293"/>
      <c r="S937" s="293"/>
      <c r="T937" s="293"/>
      <c r="U937" s="293"/>
      <c r="V937" s="293"/>
      <c r="W937" s="293"/>
      <c r="X937" s="293"/>
      <c r="Y937" s="293"/>
      <c r="Z937" s="293"/>
      <c r="AA937" s="293"/>
      <c r="AB937" s="293"/>
      <c r="AC937" s="293"/>
      <c r="AE937" s="293"/>
      <c r="AF937" s="293"/>
      <c r="AG937" s="293"/>
      <c r="AH937" s="293"/>
      <c r="AI937" s="293"/>
      <c r="AJ937" s="293"/>
      <c r="AK937" s="293"/>
      <c r="AL937" s="293"/>
      <c r="AM937" s="293"/>
      <c r="AN937" s="293"/>
      <c r="AO937" s="293"/>
      <c r="AP937" s="293"/>
      <c r="AQ937" s="293"/>
      <c r="AR937" s="293"/>
      <c r="AS937" s="293"/>
      <c r="AT937" s="293"/>
      <c r="AU937" s="293"/>
      <c r="AV937" s="293"/>
    </row>
    <row r="938">
      <c r="B938" s="293"/>
      <c r="C938" s="293"/>
      <c r="D938" s="293"/>
      <c r="E938" s="293"/>
      <c r="F938" s="293"/>
      <c r="G938" s="293"/>
      <c r="H938" s="293"/>
      <c r="J938" s="293"/>
      <c r="K938" s="293"/>
      <c r="L938" s="293"/>
      <c r="M938" s="293"/>
      <c r="O938" s="293"/>
      <c r="P938" s="293"/>
      <c r="Q938" s="293"/>
      <c r="R938" s="293"/>
      <c r="S938" s="293"/>
      <c r="T938" s="293"/>
      <c r="U938" s="293"/>
      <c r="V938" s="293"/>
      <c r="W938" s="293"/>
      <c r="X938" s="293"/>
      <c r="Y938" s="293"/>
      <c r="Z938" s="293"/>
      <c r="AA938" s="293"/>
      <c r="AB938" s="293"/>
      <c r="AC938" s="293"/>
      <c r="AE938" s="293"/>
      <c r="AF938" s="293"/>
      <c r="AG938" s="293"/>
      <c r="AH938" s="293"/>
      <c r="AI938" s="293"/>
      <c r="AJ938" s="293"/>
      <c r="AK938" s="293"/>
      <c r="AL938" s="293"/>
      <c r="AM938" s="293"/>
      <c r="AN938" s="293"/>
      <c r="AO938" s="293"/>
      <c r="AP938" s="293"/>
      <c r="AQ938" s="293"/>
      <c r="AR938" s="293"/>
      <c r="AS938" s="293"/>
      <c r="AT938" s="293"/>
      <c r="AU938" s="293"/>
      <c r="AV938" s="293"/>
    </row>
    <row r="939">
      <c r="B939" s="293"/>
      <c r="C939" s="293"/>
      <c r="D939" s="293"/>
      <c r="E939" s="293"/>
      <c r="F939" s="293"/>
      <c r="G939" s="293"/>
      <c r="H939" s="293"/>
      <c r="J939" s="293"/>
      <c r="K939" s="293"/>
      <c r="L939" s="293"/>
      <c r="M939" s="293"/>
      <c r="O939" s="293"/>
      <c r="P939" s="293"/>
      <c r="Q939" s="293"/>
      <c r="R939" s="293"/>
      <c r="S939" s="293"/>
      <c r="T939" s="293"/>
      <c r="U939" s="293"/>
      <c r="V939" s="293"/>
      <c r="W939" s="293"/>
      <c r="X939" s="293"/>
      <c r="Y939" s="293"/>
      <c r="Z939" s="293"/>
      <c r="AA939" s="293"/>
      <c r="AB939" s="293"/>
      <c r="AC939" s="293"/>
      <c r="AE939" s="293"/>
      <c r="AF939" s="293"/>
      <c r="AG939" s="293"/>
      <c r="AH939" s="293"/>
      <c r="AI939" s="293"/>
      <c r="AJ939" s="293"/>
      <c r="AK939" s="293"/>
      <c r="AL939" s="293"/>
      <c r="AM939" s="293"/>
      <c r="AN939" s="293"/>
      <c r="AO939" s="293"/>
      <c r="AP939" s="293"/>
      <c r="AQ939" s="293"/>
      <c r="AR939" s="293"/>
      <c r="AS939" s="293"/>
      <c r="AT939" s="293"/>
      <c r="AU939" s="293"/>
      <c r="AV939" s="293"/>
    </row>
    <row r="940">
      <c r="B940" s="293"/>
      <c r="C940" s="293"/>
      <c r="D940" s="293"/>
      <c r="E940" s="293"/>
      <c r="F940" s="293"/>
      <c r="G940" s="293"/>
      <c r="H940" s="293"/>
      <c r="J940" s="293"/>
      <c r="K940" s="293"/>
      <c r="L940" s="293"/>
      <c r="M940" s="293"/>
      <c r="O940" s="293"/>
      <c r="P940" s="293"/>
      <c r="Q940" s="293"/>
      <c r="R940" s="293"/>
      <c r="S940" s="293"/>
      <c r="T940" s="293"/>
      <c r="U940" s="293"/>
      <c r="V940" s="293"/>
      <c r="W940" s="293"/>
      <c r="X940" s="293"/>
      <c r="Y940" s="293"/>
      <c r="Z940" s="293"/>
      <c r="AA940" s="293"/>
      <c r="AB940" s="293"/>
      <c r="AC940" s="293"/>
      <c r="AE940" s="293"/>
      <c r="AF940" s="293"/>
      <c r="AG940" s="293"/>
      <c r="AH940" s="293"/>
      <c r="AI940" s="293"/>
      <c r="AJ940" s="293"/>
      <c r="AK940" s="293"/>
      <c r="AL940" s="293"/>
      <c r="AM940" s="293"/>
      <c r="AN940" s="293"/>
      <c r="AO940" s="293"/>
      <c r="AP940" s="293"/>
      <c r="AQ940" s="293"/>
      <c r="AR940" s="293"/>
      <c r="AS940" s="293"/>
      <c r="AT940" s="293"/>
      <c r="AU940" s="293"/>
      <c r="AV940" s="293"/>
    </row>
    <row r="941">
      <c r="B941" s="293"/>
      <c r="C941" s="293"/>
      <c r="D941" s="293"/>
      <c r="E941" s="293"/>
      <c r="F941" s="293"/>
      <c r="G941" s="293"/>
      <c r="H941" s="293"/>
      <c r="J941" s="293"/>
      <c r="K941" s="293"/>
      <c r="L941" s="293"/>
      <c r="M941" s="293"/>
      <c r="O941" s="293"/>
      <c r="P941" s="293"/>
      <c r="Q941" s="293"/>
      <c r="R941" s="293"/>
      <c r="S941" s="293"/>
      <c r="T941" s="293"/>
      <c r="U941" s="293"/>
      <c r="V941" s="293"/>
      <c r="W941" s="293"/>
      <c r="X941" s="293"/>
      <c r="Y941" s="293"/>
      <c r="Z941" s="293"/>
      <c r="AA941" s="293"/>
      <c r="AB941" s="293"/>
      <c r="AC941" s="293"/>
      <c r="AE941" s="293"/>
      <c r="AF941" s="293"/>
      <c r="AG941" s="293"/>
      <c r="AH941" s="293"/>
      <c r="AI941" s="293"/>
      <c r="AJ941" s="293"/>
      <c r="AK941" s="293"/>
      <c r="AL941" s="293"/>
      <c r="AM941" s="293"/>
      <c r="AN941" s="293"/>
      <c r="AO941" s="293"/>
      <c r="AP941" s="293"/>
      <c r="AQ941" s="293"/>
      <c r="AR941" s="293"/>
      <c r="AS941" s="293"/>
      <c r="AT941" s="293"/>
      <c r="AU941" s="293"/>
      <c r="AV941" s="293"/>
    </row>
    <row r="942">
      <c r="B942" s="293"/>
      <c r="C942" s="293"/>
      <c r="D942" s="293"/>
      <c r="E942" s="293"/>
      <c r="F942" s="293"/>
      <c r="G942" s="293"/>
      <c r="H942" s="293"/>
      <c r="J942" s="293"/>
      <c r="K942" s="293"/>
      <c r="L942" s="293"/>
      <c r="M942" s="293"/>
      <c r="O942" s="293"/>
      <c r="P942" s="293"/>
      <c r="Q942" s="293"/>
      <c r="R942" s="293"/>
      <c r="S942" s="293"/>
      <c r="T942" s="293"/>
      <c r="U942" s="293"/>
      <c r="V942" s="293"/>
      <c r="W942" s="293"/>
      <c r="X942" s="293"/>
      <c r="Y942" s="293"/>
      <c r="Z942" s="293"/>
      <c r="AA942" s="293"/>
      <c r="AB942" s="293"/>
      <c r="AC942" s="293"/>
      <c r="AE942" s="293"/>
      <c r="AF942" s="293"/>
      <c r="AG942" s="293"/>
      <c r="AH942" s="293"/>
      <c r="AI942" s="293"/>
      <c r="AJ942" s="293"/>
      <c r="AK942" s="293"/>
      <c r="AL942" s="293"/>
      <c r="AM942" s="293"/>
      <c r="AN942" s="293"/>
      <c r="AO942" s="293"/>
      <c r="AP942" s="293"/>
      <c r="AQ942" s="293"/>
      <c r="AR942" s="293"/>
      <c r="AS942" s="293"/>
      <c r="AT942" s="293"/>
      <c r="AU942" s="293"/>
      <c r="AV942" s="293"/>
    </row>
    <row r="943">
      <c r="B943" s="293"/>
      <c r="C943" s="293"/>
      <c r="D943" s="293"/>
      <c r="E943" s="293"/>
      <c r="F943" s="293"/>
      <c r="G943" s="293"/>
      <c r="H943" s="293"/>
      <c r="J943" s="293"/>
      <c r="K943" s="293"/>
      <c r="L943" s="293"/>
      <c r="M943" s="293"/>
      <c r="O943" s="293"/>
      <c r="P943" s="293"/>
      <c r="Q943" s="293"/>
      <c r="R943" s="293"/>
      <c r="S943" s="293"/>
      <c r="T943" s="293"/>
      <c r="U943" s="293"/>
      <c r="V943" s="293"/>
      <c r="W943" s="293"/>
      <c r="X943" s="293"/>
      <c r="Y943" s="293"/>
      <c r="Z943" s="293"/>
      <c r="AA943" s="293"/>
      <c r="AB943" s="293"/>
      <c r="AC943" s="293"/>
      <c r="AE943" s="293"/>
      <c r="AF943" s="293"/>
      <c r="AG943" s="293"/>
      <c r="AH943" s="293"/>
      <c r="AI943" s="293"/>
      <c r="AJ943" s="293"/>
      <c r="AK943" s="293"/>
      <c r="AL943" s="293"/>
      <c r="AM943" s="293"/>
      <c r="AN943" s="293"/>
      <c r="AO943" s="293"/>
      <c r="AP943" s="293"/>
      <c r="AQ943" s="293"/>
      <c r="AR943" s="293"/>
      <c r="AS943" s="293"/>
      <c r="AT943" s="293"/>
      <c r="AU943" s="293"/>
      <c r="AV943" s="293"/>
    </row>
    <row r="944">
      <c r="B944" s="293"/>
      <c r="C944" s="293"/>
      <c r="D944" s="293"/>
      <c r="E944" s="293"/>
      <c r="F944" s="293"/>
      <c r="G944" s="293"/>
      <c r="H944" s="293"/>
      <c r="J944" s="293"/>
      <c r="K944" s="293"/>
      <c r="L944" s="293"/>
      <c r="M944" s="293"/>
      <c r="O944" s="293"/>
      <c r="P944" s="293"/>
      <c r="Q944" s="293"/>
      <c r="R944" s="293"/>
      <c r="S944" s="293"/>
      <c r="T944" s="293"/>
      <c r="U944" s="293"/>
      <c r="V944" s="293"/>
      <c r="W944" s="293"/>
      <c r="X944" s="293"/>
      <c r="Y944" s="293"/>
      <c r="Z944" s="293"/>
      <c r="AA944" s="293"/>
      <c r="AB944" s="293"/>
      <c r="AC944" s="293"/>
      <c r="AE944" s="293"/>
      <c r="AF944" s="293"/>
      <c r="AG944" s="293"/>
      <c r="AH944" s="293"/>
      <c r="AI944" s="293"/>
      <c r="AJ944" s="293"/>
      <c r="AK944" s="293"/>
      <c r="AL944" s="293"/>
      <c r="AM944" s="293"/>
      <c r="AN944" s="293"/>
      <c r="AO944" s="293"/>
      <c r="AP944" s="293"/>
      <c r="AQ944" s="293"/>
      <c r="AR944" s="293"/>
      <c r="AS944" s="293"/>
      <c r="AT944" s="293"/>
      <c r="AU944" s="293"/>
      <c r="AV944" s="293"/>
    </row>
    <row r="945">
      <c r="B945" s="293"/>
      <c r="C945" s="293"/>
      <c r="D945" s="293"/>
      <c r="E945" s="293"/>
      <c r="F945" s="293"/>
      <c r="G945" s="293"/>
      <c r="H945" s="293"/>
      <c r="J945" s="293"/>
      <c r="K945" s="293"/>
      <c r="L945" s="293"/>
      <c r="M945" s="293"/>
      <c r="O945" s="293"/>
      <c r="P945" s="293"/>
      <c r="Q945" s="293"/>
      <c r="R945" s="293"/>
      <c r="S945" s="293"/>
      <c r="T945" s="293"/>
      <c r="U945" s="293"/>
      <c r="V945" s="293"/>
      <c r="W945" s="293"/>
      <c r="X945" s="293"/>
      <c r="Y945" s="293"/>
      <c r="Z945" s="293"/>
      <c r="AA945" s="293"/>
      <c r="AB945" s="293"/>
      <c r="AC945" s="293"/>
      <c r="AE945" s="293"/>
      <c r="AF945" s="293"/>
      <c r="AG945" s="293"/>
      <c r="AH945" s="293"/>
      <c r="AI945" s="293"/>
      <c r="AJ945" s="293"/>
      <c r="AK945" s="293"/>
      <c r="AL945" s="293"/>
      <c r="AM945" s="293"/>
      <c r="AN945" s="293"/>
      <c r="AO945" s="293"/>
      <c r="AP945" s="293"/>
      <c r="AQ945" s="293"/>
      <c r="AR945" s="293"/>
      <c r="AS945" s="293"/>
      <c r="AT945" s="293"/>
      <c r="AU945" s="293"/>
      <c r="AV945" s="293"/>
    </row>
    <row r="946">
      <c r="B946" s="293"/>
      <c r="C946" s="293"/>
      <c r="D946" s="293"/>
      <c r="E946" s="293"/>
      <c r="F946" s="293"/>
      <c r="G946" s="293"/>
      <c r="H946" s="293"/>
      <c r="J946" s="293"/>
      <c r="K946" s="293"/>
      <c r="L946" s="293"/>
      <c r="M946" s="293"/>
      <c r="O946" s="293"/>
      <c r="P946" s="293"/>
      <c r="Q946" s="293"/>
      <c r="R946" s="293"/>
      <c r="S946" s="293"/>
      <c r="T946" s="293"/>
      <c r="U946" s="293"/>
      <c r="V946" s="293"/>
      <c r="W946" s="293"/>
      <c r="X946" s="293"/>
      <c r="Y946" s="293"/>
      <c r="Z946" s="293"/>
      <c r="AA946" s="293"/>
      <c r="AB946" s="293"/>
      <c r="AC946" s="293"/>
      <c r="AE946" s="293"/>
      <c r="AF946" s="293"/>
      <c r="AG946" s="293"/>
      <c r="AH946" s="293"/>
      <c r="AI946" s="293"/>
      <c r="AJ946" s="293"/>
      <c r="AK946" s="293"/>
      <c r="AL946" s="293"/>
      <c r="AM946" s="293"/>
      <c r="AN946" s="293"/>
      <c r="AO946" s="293"/>
      <c r="AP946" s="293"/>
      <c r="AQ946" s="293"/>
      <c r="AR946" s="293"/>
      <c r="AS946" s="293"/>
      <c r="AT946" s="293"/>
      <c r="AU946" s="293"/>
      <c r="AV946" s="293"/>
    </row>
    <row r="947">
      <c r="B947" s="293"/>
      <c r="C947" s="293"/>
      <c r="D947" s="293"/>
      <c r="E947" s="293"/>
      <c r="F947" s="293"/>
      <c r="G947" s="293"/>
      <c r="H947" s="293"/>
      <c r="J947" s="293"/>
      <c r="K947" s="293"/>
      <c r="L947" s="293"/>
      <c r="M947" s="293"/>
      <c r="O947" s="293"/>
      <c r="P947" s="293"/>
      <c r="Q947" s="293"/>
      <c r="R947" s="293"/>
      <c r="S947" s="293"/>
      <c r="T947" s="293"/>
      <c r="U947" s="293"/>
      <c r="V947" s="293"/>
      <c r="W947" s="293"/>
      <c r="X947" s="293"/>
      <c r="Y947" s="293"/>
      <c r="Z947" s="293"/>
      <c r="AA947" s="293"/>
      <c r="AB947" s="293"/>
      <c r="AC947" s="293"/>
      <c r="AE947" s="293"/>
      <c r="AF947" s="293"/>
      <c r="AG947" s="293"/>
      <c r="AH947" s="293"/>
      <c r="AI947" s="293"/>
      <c r="AJ947" s="293"/>
      <c r="AK947" s="293"/>
      <c r="AL947" s="293"/>
      <c r="AM947" s="293"/>
      <c r="AN947" s="293"/>
      <c r="AO947" s="293"/>
      <c r="AP947" s="293"/>
      <c r="AQ947" s="293"/>
      <c r="AR947" s="293"/>
      <c r="AS947" s="293"/>
      <c r="AT947" s="293"/>
      <c r="AU947" s="293"/>
      <c r="AV947" s="293"/>
    </row>
    <row r="948">
      <c r="B948" s="293"/>
      <c r="C948" s="293"/>
      <c r="D948" s="293"/>
      <c r="E948" s="293"/>
      <c r="F948" s="293"/>
      <c r="G948" s="293"/>
      <c r="H948" s="293"/>
      <c r="J948" s="293"/>
      <c r="K948" s="293"/>
      <c r="L948" s="293"/>
      <c r="M948" s="293"/>
      <c r="O948" s="293"/>
      <c r="P948" s="293"/>
      <c r="Q948" s="293"/>
      <c r="R948" s="293"/>
      <c r="S948" s="293"/>
      <c r="T948" s="293"/>
      <c r="U948" s="293"/>
      <c r="V948" s="293"/>
      <c r="W948" s="293"/>
      <c r="X948" s="293"/>
      <c r="Y948" s="293"/>
      <c r="Z948" s="293"/>
      <c r="AA948" s="293"/>
      <c r="AB948" s="293"/>
      <c r="AC948" s="293"/>
      <c r="AE948" s="293"/>
      <c r="AF948" s="293"/>
      <c r="AG948" s="293"/>
      <c r="AH948" s="293"/>
      <c r="AI948" s="293"/>
      <c r="AJ948" s="293"/>
      <c r="AK948" s="293"/>
      <c r="AL948" s="293"/>
      <c r="AM948" s="293"/>
      <c r="AN948" s="293"/>
      <c r="AO948" s="293"/>
      <c r="AP948" s="293"/>
      <c r="AQ948" s="293"/>
      <c r="AR948" s="293"/>
      <c r="AS948" s="293"/>
      <c r="AT948" s="293"/>
      <c r="AU948" s="293"/>
      <c r="AV948" s="293"/>
    </row>
    <row r="949">
      <c r="B949" s="293"/>
      <c r="C949" s="293"/>
      <c r="D949" s="293"/>
      <c r="E949" s="293"/>
      <c r="F949" s="293"/>
      <c r="G949" s="293"/>
      <c r="H949" s="293"/>
      <c r="J949" s="293"/>
      <c r="K949" s="293"/>
      <c r="L949" s="293"/>
      <c r="M949" s="293"/>
      <c r="O949" s="293"/>
      <c r="P949" s="293"/>
      <c r="Q949" s="293"/>
      <c r="R949" s="293"/>
      <c r="S949" s="293"/>
      <c r="T949" s="293"/>
      <c r="U949" s="293"/>
      <c r="V949" s="293"/>
      <c r="W949" s="293"/>
      <c r="X949" s="293"/>
      <c r="Y949" s="293"/>
      <c r="Z949" s="293"/>
      <c r="AA949" s="293"/>
      <c r="AB949" s="293"/>
      <c r="AC949" s="293"/>
      <c r="AE949" s="293"/>
      <c r="AF949" s="293"/>
      <c r="AG949" s="293"/>
      <c r="AH949" s="293"/>
      <c r="AI949" s="293"/>
      <c r="AJ949" s="293"/>
      <c r="AK949" s="293"/>
      <c r="AL949" s="293"/>
      <c r="AM949" s="293"/>
      <c r="AN949" s="293"/>
      <c r="AO949" s="293"/>
      <c r="AP949" s="293"/>
      <c r="AQ949" s="293"/>
      <c r="AR949" s="293"/>
      <c r="AS949" s="293"/>
      <c r="AT949" s="293"/>
      <c r="AU949" s="293"/>
      <c r="AV949" s="293"/>
    </row>
    <row r="950">
      <c r="B950" s="293"/>
      <c r="C950" s="293"/>
      <c r="D950" s="293"/>
      <c r="E950" s="293"/>
      <c r="F950" s="293"/>
      <c r="G950" s="293"/>
      <c r="H950" s="293"/>
      <c r="J950" s="293"/>
      <c r="K950" s="293"/>
      <c r="L950" s="293"/>
      <c r="M950" s="293"/>
      <c r="O950" s="293"/>
      <c r="P950" s="293"/>
      <c r="Q950" s="293"/>
      <c r="R950" s="293"/>
      <c r="S950" s="293"/>
      <c r="T950" s="293"/>
      <c r="U950" s="293"/>
      <c r="V950" s="293"/>
      <c r="W950" s="293"/>
      <c r="X950" s="293"/>
      <c r="Y950" s="293"/>
      <c r="Z950" s="293"/>
      <c r="AA950" s="293"/>
      <c r="AB950" s="293"/>
      <c r="AC950" s="293"/>
      <c r="AE950" s="293"/>
      <c r="AF950" s="293"/>
      <c r="AG950" s="293"/>
      <c r="AH950" s="293"/>
      <c r="AI950" s="293"/>
      <c r="AJ950" s="293"/>
      <c r="AK950" s="293"/>
      <c r="AL950" s="293"/>
      <c r="AM950" s="293"/>
      <c r="AN950" s="293"/>
      <c r="AO950" s="293"/>
      <c r="AP950" s="293"/>
      <c r="AQ950" s="293"/>
      <c r="AR950" s="293"/>
      <c r="AS950" s="293"/>
      <c r="AT950" s="293"/>
      <c r="AU950" s="293"/>
      <c r="AV950" s="293"/>
    </row>
    <row r="951">
      <c r="B951" s="293"/>
      <c r="C951" s="293"/>
      <c r="D951" s="293"/>
      <c r="E951" s="293"/>
      <c r="F951" s="293"/>
      <c r="G951" s="293"/>
      <c r="H951" s="293"/>
      <c r="J951" s="293"/>
      <c r="K951" s="293"/>
      <c r="L951" s="293"/>
      <c r="M951" s="293"/>
      <c r="O951" s="293"/>
      <c r="P951" s="293"/>
      <c r="Q951" s="293"/>
      <c r="R951" s="293"/>
      <c r="S951" s="293"/>
      <c r="T951" s="293"/>
      <c r="U951" s="293"/>
      <c r="V951" s="293"/>
      <c r="W951" s="293"/>
      <c r="X951" s="293"/>
      <c r="Y951" s="293"/>
      <c r="Z951" s="293"/>
      <c r="AA951" s="293"/>
      <c r="AB951" s="293"/>
      <c r="AC951" s="293"/>
      <c r="AE951" s="293"/>
      <c r="AF951" s="293"/>
      <c r="AG951" s="293"/>
      <c r="AH951" s="293"/>
      <c r="AI951" s="293"/>
      <c r="AJ951" s="293"/>
      <c r="AK951" s="293"/>
      <c r="AL951" s="293"/>
      <c r="AM951" s="293"/>
      <c r="AN951" s="293"/>
      <c r="AO951" s="293"/>
      <c r="AP951" s="293"/>
      <c r="AQ951" s="293"/>
      <c r="AR951" s="293"/>
      <c r="AS951" s="293"/>
      <c r="AT951" s="293"/>
      <c r="AU951" s="293"/>
      <c r="AV951" s="293"/>
    </row>
    <row r="952">
      <c r="B952" s="293"/>
      <c r="C952" s="293"/>
      <c r="D952" s="293"/>
      <c r="E952" s="293"/>
      <c r="F952" s="293"/>
      <c r="G952" s="293"/>
      <c r="H952" s="293"/>
      <c r="J952" s="293"/>
      <c r="K952" s="293"/>
      <c r="L952" s="293"/>
      <c r="M952" s="293"/>
      <c r="O952" s="293"/>
      <c r="P952" s="293"/>
      <c r="Q952" s="293"/>
      <c r="R952" s="293"/>
      <c r="S952" s="293"/>
      <c r="T952" s="293"/>
      <c r="U952" s="293"/>
      <c r="V952" s="293"/>
      <c r="W952" s="293"/>
      <c r="X952" s="293"/>
      <c r="Y952" s="293"/>
      <c r="Z952" s="293"/>
      <c r="AA952" s="293"/>
      <c r="AB952" s="293"/>
      <c r="AC952" s="293"/>
      <c r="AE952" s="293"/>
      <c r="AF952" s="293"/>
      <c r="AG952" s="293"/>
      <c r="AH952" s="293"/>
      <c r="AI952" s="293"/>
      <c r="AJ952" s="293"/>
      <c r="AK952" s="293"/>
      <c r="AL952" s="293"/>
      <c r="AM952" s="293"/>
      <c r="AN952" s="293"/>
      <c r="AO952" s="293"/>
      <c r="AP952" s="293"/>
      <c r="AQ952" s="293"/>
      <c r="AR952" s="293"/>
      <c r="AS952" s="293"/>
      <c r="AT952" s="293"/>
      <c r="AU952" s="293"/>
      <c r="AV952" s="293"/>
    </row>
    <row r="953">
      <c r="B953" s="293"/>
      <c r="C953" s="293"/>
      <c r="D953" s="293"/>
      <c r="E953" s="293"/>
      <c r="F953" s="293"/>
      <c r="G953" s="293"/>
      <c r="H953" s="293"/>
      <c r="J953" s="293"/>
      <c r="K953" s="293"/>
      <c r="L953" s="293"/>
      <c r="M953" s="293"/>
      <c r="O953" s="293"/>
      <c r="P953" s="293"/>
      <c r="Q953" s="293"/>
      <c r="R953" s="293"/>
      <c r="S953" s="293"/>
      <c r="T953" s="293"/>
      <c r="U953" s="293"/>
      <c r="V953" s="293"/>
      <c r="W953" s="293"/>
      <c r="X953" s="293"/>
      <c r="Y953" s="293"/>
      <c r="Z953" s="293"/>
      <c r="AA953" s="293"/>
      <c r="AB953" s="293"/>
      <c r="AC953" s="293"/>
      <c r="AE953" s="293"/>
      <c r="AF953" s="293"/>
      <c r="AG953" s="293"/>
      <c r="AH953" s="293"/>
      <c r="AI953" s="293"/>
      <c r="AJ953" s="293"/>
      <c r="AK953" s="293"/>
      <c r="AL953" s="293"/>
      <c r="AM953" s="293"/>
      <c r="AN953" s="293"/>
      <c r="AO953" s="293"/>
      <c r="AP953" s="293"/>
      <c r="AQ953" s="293"/>
      <c r="AR953" s="293"/>
      <c r="AS953" s="293"/>
      <c r="AT953" s="293"/>
      <c r="AU953" s="293"/>
      <c r="AV953" s="293"/>
    </row>
    <row r="954">
      <c r="B954" s="293"/>
      <c r="C954" s="293"/>
      <c r="D954" s="293"/>
      <c r="E954" s="293"/>
      <c r="F954" s="293"/>
      <c r="G954" s="293"/>
      <c r="H954" s="293"/>
      <c r="J954" s="293"/>
      <c r="K954" s="293"/>
      <c r="L954" s="293"/>
      <c r="M954" s="293"/>
      <c r="O954" s="293"/>
      <c r="P954" s="293"/>
      <c r="Q954" s="293"/>
      <c r="R954" s="293"/>
      <c r="S954" s="293"/>
      <c r="T954" s="293"/>
      <c r="U954" s="293"/>
      <c r="V954" s="293"/>
      <c r="W954" s="293"/>
      <c r="X954" s="293"/>
      <c r="Y954" s="293"/>
      <c r="Z954" s="293"/>
      <c r="AA954" s="293"/>
      <c r="AB954" s="293"/>
      <c r="AC954" s="293"/>
      <c r="AE954" s="293"/>
      <c r="AF954" s="293"/>
      <c r="AG954" s="293"/>
      <c r="AH954" s="293"/>
      <c r="AI954" s="293"/>
      <c r="AJ954" s="293"/>
      <c r="AK954" s="293"/>
      <c r="AL954" s="293"/>
      <c r="AM954" s="293"/>
      <c r="AN954" s="293"/>
      <c r="AO954" s="293"/>
      <c r="AP954" s="293"/>
      <c r="AQ954" s="293"/>
      <c r="AR954" s="293"/>
      <c r="AS954" s="293"/>
      <c r="AT954" s="293"/>
      <c r="AU954" s="293"/>
      <c r="AV954" s="293"/>
    </row>
    <row r="955">
      <c r="B955" s="293"/>
      <c r="C955" s="293"/>
      <c r="D955" s="293"/>
      <c r="E955" s="293"/>
      <c r="F955" s="293"/>
      <c r="G955" s="293"/>
      <c r="H955" s="293"/>
      <c r="J955" s="293"/>
      <c r="K955" s="293"/>
      <c r="L955" s="293"/>
      <c r="M955" s="293"/>
      <c r="O955" s="293"/>
      <c r="P955" s="293"/>
      <c r="Q955" s="293"/>
      <c r="R955" s="293"/>
      <c r="S955" s="293"/>
      <c r="T955" s="293"/>
      <c r="U955" s="293"/>
      <c r="V955" s="293"/>
      <c r="W955" s="293"/>
      <c r="X955" s="293"/>
      <c r="Y955" s="293"/>
      <c r="Z955" s="293"/>
      <c r="AA955" s="293"/>
      <c r="AB955" s="293"/>
      <c r="AC955" s="293"/>
      <c r="AE955" s="293"/>
      <c r="AF955" s="293"/>
      <c r="AG955" s="293"/>
      <c r="AH955" s="293"/>
      <c r="AI955" s="293"/>
      <c r="AJ955" s="293"/>
      <c r="AK955" s="293"/>
      <c r="AL955" s="293"/>
      <c r="AM955" s="293"/>
      <c r="AN955" s="293"/>
      <c r="AO955" s="293"/>
      <c r="AP955" s="293"/>
      <c r="AQ955" s="293"/>
      <c r="AR955" s="293"/>
      <c r="AS955" s="293"/>
      <c r="AT955" s="293"/>
      <c r="AU955" s="293"/>
      <c r="AV955" s="293"/>
    </row>
    <row r="956">
      <c r="B956" s="293"/>
      <c r="C956" s="293"/>
      <c r="D956" s="293"/>
      <c r="E956" s="293"/>
      <c r="F956" s="293"/>
      <c r="G956" s="293"/>
      <c r="H956" s="293"/>
      <c r="J956" s="293"/>
      <c r="K956" s="293"/>
      <c r="L956" s="293"/>
      <c r="M956" s="293"/>
      <c r="O956" s="293"/>
      <c r="P956" s="293"/>
      <c r="Q956" s="293"/>
      <c r="R956" s="293"/>
      <c r="S956" s="293"/>
      <c r="T956" s="293"/>
      <c r="U956" s="293"/>
      <c r="V956" s="293"/>
      <c r="W956" s="293"/>
      <c r="X956" s="293"/>
      <c r="Y956" s="293"/>
      <c r="Z956" s="293"/>
      <c r="AA956" s="293"/>
      <c r="AB956" s="293"/>
      <c r="AC956" s="293"/>
      <c r="AE956" s="293"/>
      <c r="AF956" s="293"/>
      <c r="AG956" s="293"/>
      <c r="AH956" s="293"/>
      <c r="AI956" s="293"/>
      <c r="AJ956" s="293"/>
      <c r="AK956" s="293"/>
      <c r="AL956" s="293"/>
      <c r="AM956" s="293"/>
      <c r="AN956" s="293"/>
      <c r="AO956" s="293"/>
      <c r="AP956" s="293"/>
      <c r="AQ956" s="293"/>
      <c r="AR956" s="293"/>
      <c r="AS956" s="293"/>
      <c r="AT956" s="293"/>
      <c r="AU956" s="293"/>
      <c r="AV956" s="293"/>
    </row>
    <row r="957">
      <c r="B957" s="293"/>
      <c r="C957" s="293"/>
      <c r="D957" s="293"/>
      <c r="E957" s="293"/>
      <c r="F957" s="293"/>
      <c r="G957" s="293"/>
      <c r="H957" s="293"/>
      <c r="J957" s="293"/>
      <c r="K957" s="293"/>
      <c r="L957" s="293"/>
      <c r="M957" s="293"/>
      <c r="O957" s="293"/>
      <c r="P957" s="293"/>
      <c r="Q957" s="293"/>
      <c r="R957" s="293"/>
      <c r="S957" s="293"/>
      <c r="T957" s="293"/>
      <c r="U957" s="293"/>
      <c r="V957" s="293"/>
      <c r="W957" s="293"/>
      <c r="X957" s="293"/>
      <c r="Y957" s="293"/>
      <c r="Z957" s="293"/>
      <c r="AA957" s="293"/>
      <c r="AB957" s="293"/>
      <c r="AC957" s="293"/>
      <c r="AE957" s="293"/>
      <c r="AF957" s="293"/>
      <c r="AG957" s="293"/>
      <c r="AH957" s="293"/>
      <c r="AI957" s="293"/>
      <c r="AJ957" s="293"/>
      <c r="AK957" s="293"/>
      <c r="AL957" s="293"/>
      <c r="AM957" s="293"/>
      <c r="AN957" s="293"/>
      <c r="AO957" s="293"/>
      <c r="AP957" s="293"/>
      <c r="AQ957" s="293"/>
      <c r="AR957" s="293"/>
      <c r="AS957" s="293"/>
      <c r="AT957" s="293"/>
      <c r="AU957" s="293"/>
      <c r="AV957" s="293"/>
    </row>
    <row r="958">
      <c r="B958" s="293"/>
      <c r="C958" s="293"/>
      <c r="D958" s="293"/>
      <c r="E958" s="293"/>
      <c r="F958" s="293"/>
      <c r="G958" s="293"/>
      <c r="H958" s="293"/>
      <c r="J958" s="293"/>
      <c r="K958" s="293"/>
      <c r="L958" s="293"/>
      <c r="M958" s="293"/>
      <c r="O958" s="293"/>
      <c r="P958" s="293"/>
      <c r="Q958" s="293"/>
      <c r="R958" s="293"/>
      <c r="S958" s="293"/>
      <c r="T958" s="293"/>
      <c r="U958" s="293"/>
      <c r="V958" s="293"/>
      <c r="W958" s="293"/>
      <c r="X958" s="293"/>
      <c r="Y958" s="293"/>
      <c r="Z958" s="293"/>
      <c r="AA958" s="293"/>
      <c r="AB958" s="293"/>
      <c r="AC958" s="293"/>
      <c r="AE958" s="293"/>
      <c r="AF958" s="293"/>
      <c r="AG958" s="293"/>
      <c r="AH958" s="293"/>
      <c r="AI958" s="293"/>
      <c r="AJ958" s="293"/>
      <c r="AK958" s="293"/>
      <c r="AL958" s="293"/>
      <c r="AM958" s="293"/>
      <c r="AN958" s="293"/>
      <c r="AO958" s="293"/>
      <c r="AP958" s="293"/>
      <c r="AQ958" s="293"/>
      <c r="AR958" s="293"/>
      <c r="AS958" s="293"/>
      <c r="AT958" s="293"/>
      <c r="AU958" s="293"/>
      <c r="AV958" s="293"/>
    </row>
    <row r="959">
      <c r="B959" s="293"/>
      <c r="C959" s="293"/>
      <c r="D959" s="293"/>
      <c r="E959" s="293"/>
      <c r="F959" s="293"/>
      <c r="G959" s="293"/>
      <c r="H959" s="293"/>
      <c r="J959" s="293"/>
      <c r="K959" s="293"/>
      <c r="L959" s="293"/>
      <c r="M959" s="293"/>
      <c r="O959" s="293"/>
      <c r="P959" s="293"/>
      <c r="Q959" s="293"/>
      <c r="R959" s="293"/>
      <c r="S959" s="293"/>
      <c r="T959" s="293"/>
      <c r="U959" s="293"/>
      <c r="V959" s="293"/>
      <c r="W959" s="293"/>
      <c r="X959" s="293"/>
      <c r="Y959" s="293"/>
      <c r="Z959" s="293"/>
      <c r="AA959" s="293"/>
      <c r="AB959" s="293"/>
      <c r="AC959" s="293"/>
      <c r="AE959" s="293"/>
      <c r="AF959" s="293"/>
      <c r="AG959" s="293"/>
      <c r="AH959" s="293"/>
      <c r="AI959" s="293"/>
      <c r="AJ959" s="293"/>
      <c r="AK959" s="293"/>
      <c r="AL959" s="293"/>
      <c r="AM959" s="293"/>
      <c r="AN959" s="293"/>
      <c r="AO959" s="293"/>
      <c r="AP959" s="293"/>
      <c r="AQ959" s="293"/>
      <c r="AR959" s="293"/>
      <c r="AS959" s="293"/>
      <c r="AT959" s="293"/>
      <c r="AU959" s="293"/>
      <c r="AV959" s="293"/>
    </row>
    <row r="960">
      <c r="B960" s="293"/>
      <c r="C960" s="293"/>
      <c r="D960" s="293"/>
      <c r="E960" s="293"/>
      <c r="F960" s="293"/>
      <c r="G960" s="293"/>
      <c r="H960" s="293"/>
      <c r="J960" s="293"/>
      <c r="K960" s="293"/>
      <c r="L960" s="293"/>
      <c r="M960" s="293"/>
      <c r="O960" s="293"/>
      <c r="P960" s="293"/>
      <c r="Q960" s="293"/>
      <c r="R960" s="293"/>
      <c r="S960" s="293"/>
      <c r="T960" s="293"/>
      <c r="U960" s="293"/>
      <c r="V960" s="293"/>
      <c r="W960" s="293"/>
      <c r="X960" s="293"/>
      <c r="Y960" s="293"/>
      <c r="Z960" s="293"/>
      <c r="AA960" s="293"/>
      <c r="AB960" s="293"/>
      <c r="AC960" s="293"/>
      <c r="AE960" s="293"/>
      <c r="AF960" s="293"/>
      <c r="AG960" s="293"/>
      <c r="AH960" s="293"/>
      <c r="AI960" s="293"/>
      <c r="AJ960" s="293"/>
      <c r="AK960" s="293"/>
      <c r="AL960" s="293"/>
      <c r="AM960" s="293"/>
      <c r="AN960" s="293"/>
      <c r="AO960" s="293"/>
      <c r="AP960" s="293"/>
      <c r="AQ960" s="293"/>
      <c r="AR960" s="293"/>
      <c r="AS960" s="293"/>
      <c r="AT960" s="293"/>
      <c r="AU960" s="293"/>
      <c r="AV960" s="293"/>
    </row>
    <row r="961">
      <c r="B961" s="293"/>
      <c r="C961" s="293"/>
      <c r="D961" s="293"/>
      <c r="E961" s="293"/>
      <c r="F961" s="293"/>
      <c r="G961" s="293"/>
      <c r="H961" s="293"/>
      <c r="J961" s="293"/>
      <c r="K961" s="293"/>
      <c r="L961" s="293"/>
      <c r="M961" s="293"/>
      <c r="O961" s="293"/>
      <c r="P961" s="293"/>
      <c r="Q961" s="293"/>
      <c r="R961" s="293"/>
      <c r="S961" s="293"/>
      <c r="T961" s="293"/>
      <c r="U961" s="293"/>
      <c r="V961" s="293"/>
      <c r="W961" s="293"/>
      <c r="X961" s="293"/>
      <c r="Y961" s="293"/>
      <c r="Z961" s="293"/>
      <c r="AA961" s="293"/>
      <c r="AB961" s="293"/>
      <c r="AC961" s="293"/>
      <c r="AE961" s="293"/>
      <c r="AF961" s="293"/>
      <c r="AG961" s="293"/>
      <c r="AH961" s="293"/>
      <c r="AI961" s="293"/>
      <c r="AJ961" s="293"/>
      <c r="AK961" s="293"/>
      <c r="AL961" s="293"/>
      <c r="AM961" s="293"/>
      <c r="AN961" s="293"/>
      <c r="AO961" s="293"/>
      <c r="AP961" s="293"/>
      <c r="AQ961" s="293"/>
      <c r="AR961" s="293"/>
      <c r="AS961" s="293"/>
      <c r="AT961" s="293"/>
      <c r="AU961" s="293"/>
      <c r="AV961" s="293"/>
    </row>
    <row r="962">
      <c r="B962" s="293"/>
      <c r="C962" s="293"/>
      <c r="D962" s="293"/>
      <c r="E962" s="293"/>
      <c r="F962" s="293"/>
      <c r="G962" s="293"/>
      <c r="H962" s="293"/>
      <c r="J962" s="293"/>
      <c r="K962" s="293"/>
      <c r="L962" s="293"/>
      <c r="M962" s="293"/>
      <c r="O962" s="293"/>
      <c r="P962" s="293"/>
      <c r="Q962" s="293"/>
      <c r="R962" s="293"/>
      <c r="S962" s="293"/>
      <c r="T962" s="293"/>
      <c r="U962" s="293"/>
      <c r="V962" s="293"/>
      <c r="W962" s="293"/>
      <c r="X962" s="293"/>
      <c r="Y962" s="293"/>
      <c r="Z962" s="293"/>
      <c r="AA962" s="293"/>
      <c r="AB962" s="293"/>
      <c r="AC962" s="293"/>
      <c r="AE962" s="293"/>
      <c r="AF962" s="293"/>
      <c r="AG962" s="293"/>
      <c r="AH962" s="293"/>
      <c r="AI962" s="293"/>
      <c r="AJ962" s="293"/>
      <c r="AK962" s="293"/>
      <c r="AL962" s="293"/>
      <c r="AM962" s="293"/>
      <c r="AN962" s="293"/>
      <c r="AO962" s="293"/>
      <c r="AP962" s="293"/>
      <c r="AQ962" s="293"/>
      <c r="AR962" s="293"/>
      <c r="AS962" s="293"/>
      <c r="AT962" s="293"/>
      <c r="AU962" s="293"/>
      <c r="AV962" s="293"/>
    </row>
    <row r="963">
      <c r="B963" s="293"/>
      <c r="C963" s="293"/>
      <c r="D963" s="293"/>
      <c r="E963" s="293"/>
      <c r="F963" s="293"/>
      <c r="G963" s="293"/>
      <c r="H963" s="293"/>
      <c r="J963" s="293"/>
      <c r="K963" s="293"/>
      <c r="L963" s="293"/>
      <c r="M963" s="293"/>
      <c r="O963" s="293"/>
      <c r="P963" s="293"/>
      <c r="Q963" s="293"/>
      <c r="R963" s="293"/>
      <c r="S963" s="293"/>
      <c r="T963" s="293"/>
      <c r="U963" s="293"/>
      <c r="V963" s="293"/>
      <c r="W963" s="293"/>
      <c r="X963" s="293"/>
      <c r="Y963" s="293"/>
      <c r="Z963" s="293"/>
      <c r="AA963" s="293"/>
      <c r="AB963" s="293"/>
      <c r="AC963" s="293"/>
      <c r="AE963" s="293"/>
      <c r="AF963" s="293"/>
      <c r="AG963" s="293"/>
      <c r="AH963" s="293"/>
      <c r="AI963" s="293"/>
      <c r="AJ963" s="293"/>
      <c r="AK963" s="293"/>
      <c r="AL963" s="293"/>
      <c r="AM963" s="293"/>
      <c r="AN963" s="293"/>
      <c r="AO963" s="293"/>
      <c r="AP963" s="293"/>
      <c r="AQ963" s="293"/>
      <c r="AR963" s="293"/>
      <c r="AS963" s="293"/>
      <c r="AT963" s="293"/>
      <c r="AU963" s="293"/>
      <c r="AV963" s="293"/>
    </row>
    <row r="964">
      <c r="B964" s="293"/>
      <c r="C964" s="293"/>
      <c r="D964" s="293"/>
      <c r="E964" s="293"/>
      <c r="F964" s="293"/>
      <c r="G964" s="293"/>
      <c r="H964" s="293"/>
      <c r="J964" s="293"/>
      <c r="K964" s="293"/>
      <c r="L964" s="293"/>
      <c r="M964" s="293"/>
      <c r="O964" s="293"/>
      <c r="P964" s="293"/>
      <c r="Q964" s="293"/>
      <c r="R964" s="293"/>
      <c r="S964" s="293"/>
      <c r="T964" s="293"/>
      <c r="U964" s="293"/>
      <c r="V964" s="293"/>
      <c r="W964" s="293"/>
      <c r="X964" s="293"/>
      <c r="Y964" s="293"/>
      <c r="Z964" s="293"/>
      <c r="AA964" s="293"/>
      <c r="AB964" s="293"/>
      <c r="AC964" s="293"/>
      <c r="AE964" s="293"/>
      <c r="AF964" s="293"/>
      <c r="AG964" s="293"/>
      <c r="AH964" s="293"/>
      <c r="AI964" s="293"/>
      <c r="AJ964" s="293"/>
      <c r="AK964" s="293"/>
      <c r="AL964" s="293"/>
      <c r="AM964" s="293"/>
      <c r="AN964" s="293"/>
      <c r="AO964" s="293"/>
      <c r="AP964" s="293"/>
      <c r="AQ964" s="293"/>
      <c r="AR964" s="293"/>
      <c r="AS964" s="293"/>
      <c r="AT964" s="293"/>
      <c r="AU964" s="293"/>
      <c r="AV964" s="293"/>
    </row>
    <row r="965">
      <c r="B965" s="293"/>
      <c r="C965" s="293"/>
      <c r="D965" s="293"/>
      <c r="E965" s="293"/>
      <c r="F965" s="293"/>
      <c r="G965" s="293"/>
      <c r="H965" s="293"/>
      <c r="J965" s="293"/>
      <c r="K965" s="293"/>
      <c r="L965" s="293"/>
      <c r="M965" s="293"/>
      <c r="O965" s="293"/>
      <c r="P965" s="293"/>
      <c r="Q965" s="293"/>
      <c r="R965" s="293"/>
      <c r="S965" s="293"/>
      <c r="T965" s="293"/>
      <c r="U965" s="293"/>
      <c r="V965" s="293"/>
      <c r="W965" s="293"/>
      <c r="X965" s="293"/>
      <c r="Y965" s="293"/>
      <c r="Z965" s="293"/>
      <c r="AA965" s="293"/>
      <c r="AB965" s="293"/>
      <c r="AC965" s="293"/>
      <c r="AE965" s="293"/>
      <c r="AF965" s="293"/>
      <c r="AG965" s="293"/>
      <c r="AH965" s="293"/>
      <c r="AI965" s="293"/>
      <c r="AJ965" s="293"/>
      <c r="AK965" s="293"/>
      <c r="AL965" s="293"/>
      <c r="AM965" s="293"/>
      <c r="AN965" s="293"/>
      <c r="AO965" s="293"/>
      <c r="AP965" s="293"/>
      <c r="AQ965" s="293"/>
      <c r="AR965" s="293"/>
      <c r="AS965" s="293"/>
      <c r="AT965" s="293"/>
      <c r="AU965" s="293"/>
      <c r="AV965" s="293"/>
    </row>
    <row r="966">
      <c r="B966" s="293"/>
      <c r="C966" s="293"/>
      <c r="D966" s="293"/>
      <c r="E966" s="293"/>
      <c r="F966" s="293"/>
      <c r="G966" s="293"/>
      <c r="H966" s="293"/>
      <c r="J966" s="293"/>
      <c r="K966" s="293"/>
      <c r="L966" s="293"/>
      <c r="M966" s="293"/>
      <c r="O966" s="293"/>
      <c r="P966" s="293"/>
      <c r="Q966" s="293"/>
      <c r="R966" s="293"/>
      <c r="S966" s="293"/>
      <c r="T966" s="293"/>
      <c r="U966" s="293"/>
      <c r="V966" s="293"/>
      <c r="W966" s="293"/>
      <c r="X966" s="293"/>
      <c r="Y966" s="293"/>
      <c r="Z966" s="293"/>
      <c r="AA966" s="293"/>
      <c r="AB966" s="293"/>
      <c r="AC966" s="293"/>
      <c r="AE966" s="293"/>
      <c r="AF966" s="293"/>
      <c r="AG966" s="293"/>
      <c r="AH966" s="293"/>
      <c r="AI966" s="293"/>
      <c r="AJ966" s="293"/>
      <c r="AK966" s="293"/>
      <c r="AL966" s="293"/>
      <c r="AM966" s="293"/>
      <c r="AN966" s="293"/>
      <c r="AO966" s="293"/>
      <c r="AP966" s="293"/>
      <c r="AQ966" s="293"/>
      <c r="AR966" s="293"/>
      <c r="AS966" s="293"/>
      <c r="AT966" s="293"/>
      <c r="AU966" s="293"/>
      <c r="AV966" s="293"/>
    </row>
    <row r="967">
      <c r="B967" s="293"/>
      <c r="C967" s="293"/>
      <c r="D967" s="293"/>
      <c r="E967" s="293"/>
      <c r="F967" s="293"/>
      <c r="G967" s="293"/>
      <c r="H967" s="293"/>
      <c r="J967" s="293"/>
      <c r="K967" s="293"/>
      <c r="L967" s="293"/>
      <c r="M967" s="293"/>
      <c r="O967" s="293"/>
      <c r="P967" s="293"/>
      <c r="Q967" s="293"/>
      <c r="R967" s="293"/>
      <c r="S967" s="293"/>
      <c r="T967" s="293"/>
      <c r="U967" s="293"/>
      <c r="V967" s="293"/>
      <c r="W967" s="293"/>
      <c r="X967" s="293"/>
      <c r="Y967" s="293"/>
      <c r="Z967" s="293"/>
      <c r="AA967" s="293"/>
      <c r="AB967" s="293"/>
      <c r="AC967" s="293"/>
      <c r="AE967" s="293"/>
      <c r="AF967" s="293"/>
      <c r="AG967" s="293"/>
      <c r="AH967" s="293"/>
      <c r="AI967" s="293"/>
      <c r="AJ967" s="293"/>
      <c r="AK967" s="293"/>
      <c r="AL967" s="293"/>
      <c r="AM967" s="293"/>
      <c r="AN967" s="293"/>
      <c r="AO967" s="293"/>
      <c r="AP967" s="293"/>
      <c r="AQ967" s="293"/>
      <c r="AR967" s="293"/>
      <c r="AS967" s="293"/>
      <c r="AT967" s="293"/>
      <c r="AU967" s="293"/>
      <c r="AV967" s="293"/>
    </row>
    <row r="968">
      <c r="B968" s="293"/>
      <c r="C968" s="293"/>
      <c r="D968" s="293"/>
      <c r="E968" s="293"/>
      <c r="F968" s="293"/>
      <c r="G968" s="293"/>
      <c r="H968" s="293"/>
      <c r="J968" s="293"/>
      <c r="K968" s="293"/>
      <c r="L968" s="293"/>
      <c r="M968" s="293"/>
      <c r="O968" s="293"/>
      <c r="P968" s="293"/>
      <c r="Q968" s="293"/>
      <c r="R968" s="293"/>
      <c r="S968" s="293"/>
      <c r="T968" s="293"/>
      <c r="U968" s="293"/>
      <c r="V968" s="293"/>
      <c r="W968" s="293"/>
      <c r="X968" s="293"/>
      <c r="Y968" s="293"/>
      <c r="Z968" s="293"/>
      <c r="AA968" s="293"/>
      <c r="AB968" s="293"/>
      <c r="AC968" s="293"/>
      <c r="AE968" s="293"/>
      <c r="AF968" s="293"/>
      <c r="AG968" s="293"/>
      <c r="AH968" s="293"/>
      <c r="AI968" s="293"/>
      <c r="AJ968" s="293"/>
      <c r="AK968" s="293"/>
      <c r="AL968" s="293"/>
      <c r="AM968" s="293"/>
      <c r="AN968" s="293"/>
      <c r="AO968" s="293"/>
      <c r="AP968" s="293"/>
      <c r="AQ968" s="293"/>
      <c r="AR968" s="293"/>
      <c r="AS968" s="293"/>
      <c r="AT968" s="293"/>
      <c r="AU968" s="293"/>
      <c r="AV968" s="293"/>
    </row>
    <row r="969">
      <c r="B969" s="293"/>
      <c r="C969" s="293"/>
      <c r="D969" s="293"/>
      <c r="E969" s="293"/>
      <c r="F969" s="293"/>
      <c r="G969" s="293"/>
      <c r="H969" s="293"/>
      <c r="J969" s="293"/>
      <c r="K969" s="293"/>
      <c r="L969" s="293"/>
      <c r="M969" s="293"/>
      <c r="O969" s="293"/>
      <c r="P969" s="293"/>
      <c r="Q969" s="293"/>
      <c r="R969" s="293"/>
      <c r="S969" s="293"/>
      <c r="T969" s="293"/>
      <c r="U969" s="293"/>
      <c r="V969" s="293"/>
      <c r="W969" s="293"/>
      <c r="X969" s="293"/>
      <c r="Y969" s="293"/>
      <c r="Z969" s="293"/>
      <c r="AA969" s="293"/>
      <c r="AB969" s="293"/>
      <c r="AC969" s="293"/>
      <c r="AE969" s="293"/>
      <c r="AF969" s="293"/>
      <c r="AG969" s="293"/>
      <c r="AH969" s="293"/>
      <c r="AI969" s="293"/>
      <c r="AJ969" s="293"/>
      <c r="AK969" s="293"/>
      <c r="AL969" s="293"/>
      <c r="AM969" s="293"/>
      <c r="AN969" s="293"/>
      <c r="AO969" s="293"/>
      <c r="AP969" s="293"/>
      <c r="AQ969" s="293"/>
      <c r="AR969" s="293"/>
      <c r="AS969" s="293"/>
      <c r="AT969" s="293"/>
      <c r="AU969" s="293"/>
      <c r="AV969" s="293"/>
    </row>
    <row r="970">
      <c r="B970" s="293"/>
      <c r="C970" s="293"/>
      <c r="D970" s="293"/>
      <c r="E970" s="293"/>
      <c r="F970" s="293"/>
      <c r="G970" s="293"/>
      <c r="H970" s="293"/>
      <c r="J970" s="293"/>
      <c r="K970" s="293"/>
      <c r="L970" s="293"/>
      <c r="M970" s="293"/>
      <c r="O970" s="293"/>
      <c r="P970" s="293"/>
      <c r="Q970" s="293"/>
      <c r="R970" s="293"/>
      <c r="S970" s="293"/>
      <c r="T970" s="293"/>
      <c r="U970" s="293"/>
      <c r="V970" s="293"/>
      <c r="W970" s="293"/>
      <c r="X970" s="293"/>
      <c r="Y970" s="293"/>
      <c r="Z970" s="293"/>
      <c r="AA970" s="293"/>
      <c r="AB970" s="293"/>
      <c r="AC970" s="293"/>
      <c r="AE970" s="293"/>
      <c r="AF970" s="293"/>
      <c r="AG970" s="293"/>
      <c r="AH970" s="293"/>
      <c r="AI970" s="293"/>
      <c r="AJ970" s="293"/>
      <c r="AK970" s="293"/>
      <c r="AL970" s="293"/>
      <c r="AM970" s="293"/>
      <c r="AN970" s="293"/>
      <c r="AO970" s="293"/>
      <c r="AP970" s="293"/>
      <c r="AQ970" s="293"/>
      <c r="AR970" s="293"/>
      <c r="AS970" s="293"/>
      <c r="AT970" s="293"/>
      <c r="AU970" s="293"/>
      <c r="AV970" s="293"/>
    </row>
    <row r="971">
      <c r="B971" s="293"/>
      <c r="C971" s="293"/>
      <c r="D971" s="293"/>
      <c r="E971" s="293"/>
      <c r="F971" s="293"/>
      <c r="G971" s="293"/>
      <c r="H971" s="293"/>
      <c r="J971" s="293"/>
      <c r="K971" s="293"/>
      <c r="L971" s="293"/>
      <c r="M971" s="293"/>
      <c r="O971" s="293"/>
      <c r="P971" s="293"/>
      <c r="Q971" s="293"/>
      <c r="R971" s="293"/>
      <c r="S971" s="293"/>
      <c r="T971" s="293"/>
      <c r="U971" s="293"/>
      <c r="V971" s="293"/>
      <c r="W971" s="293"/>
      <c r="X971" s="293"/>
      <c r="Y971" s="293"/>
      <c r="Z971" s="293"/>
      <c r="AA971" s="293"/>
      <c r="AB971" s="293"/>
      <c r="AC971" s="293"/>
      <c r="AE971" s="293"/>
      <c r="AF971" s="293"/>
      <c r="AG971" s="293"/>
      <c r="AH971" s="293"/>
      <c r="AI971" s="293"/>
      <c r="AJ971" s="293"/>
      <c r="AK971" s="293"/>
      <c r="AL971" s="293"/>
      <c r="AM971" s="293"/>
      <c r="AN971" s="293"/>
      <c r="AO971" s="293"/>
      <c r="AP971" s="293"/>
      <c r="AQ971" s="293"/>
      <c r="AR971" s="293"/>
      <c r="AS971" s="293"/>
      <c r="AT971" s="293"/>
      <c r="AU971" s="293"/>
      <c r="AV971" s="293"/>
    </row>
    <row r="972">
      <c r="B972" s="293"/>
      <c r="C972" s="293"/>
      <c r="D972" s="293"/>
      <c r="E972" s="293"/>
      <c r="F972" s="293"/>
      <c r="G972" s="293"/>
      <c r="H972" s="293"/>
      <c r="J972" s="293"/>
      <c r="K972" s="293"/>
      <c r="L972" s="293"/>
      <c r="M972" s="293"/>
      <c r="O972" s="293"/>
      <c r="P972" s="293"/>
      <c r="Q972" s="293"/>
      <c r="R972" s="293"/>
      <c r="S972" s="293"/>
      <c r="T972" s="293"/>
      <c r="U972" s="293"/>
      <c r="V972" s="293"/>
      <c r="W972" s="293"/>
      <c r="X972" s="293"/>
      <c r="Y972" s="293"/>
      <c r="Z972" s="293"/>
      <c r="AA972" s="293"/>
      <c r="AB972" s="293"/>
      <c r="AC972" s="293"/>
      <c r="AE972" s="293"/>
      <c r="AF972" s="293"/>
      <c r="AG972" s="293"/>
      <c r="AH972" s="293"/>
      <c r="AI972" s="293"/>
      <c r="AJ972" s="293"/>
      <c r="AK972" s="293"/>
      <c r="AL972" s="293"/>
      <c r="AM972" s="293"/>
      <c r="AN972" s="293"/>
      <c r="AO972" s="293"/>
      <c r="AP972" s="293"/>
      <c r="AQ972" s="293"/>
      <c r="AR972" s="293"/>
      <c r="AS972" s="293"/>
      <c r="AT972" s="293"/>
      <c r="AU972" s="293"/>
      <c r="AV972" s="293"/>
    </row>
    <row r="973">
      <c r="B973" s="293"/>
      <c r="C973" s="293"/>
      <c r="D973" s="293"/>
      <c r="E973" s="293"/>
      <c r="F973" s="293"/>
      <c r="G973" s="293"/>
      <c r="H973" s="293"/>
      <c r="J973" s="293"/>
      <c r="K973" s="293"/>
      <c r="L973" s="293"/>
      <c r="M973" s="293"/>
      <c r="O973" s="293"/>
      <c r="P973" s="293"/>
      <c r="Q973" s="293"/>
      <c r="R973" s="293"/>
      <c r="S973" s="293"/>
      <c r="T973" s="293"/>
      <c r="U973" s="293"/>
      <c r="V973" s="293"/>
      <c r="W973" s="293"/>
      <c r="X973" s="293"/>
      <c r="Y973" s="293"/>
      <c r="Z973" s="293"/>
      <c r="AA973" s="293"/>
      <c r="AB973" s="293"/>
      <c r="AC973" s="293"/>
      <c r="AE973" s="293"/>
      <c r="AF973" s="293"/>
      <c r="AG973" s="293"/>
      <c r="AH973" s="293"/>
      <c r="AI973" s="293"/>
      <c r="AJ973" s="293"/>
      <c r="AK973" s="293"/>
      <c r="AL973" s="293"/>
      <c r="AM973" s="293"/>
      <c r="AN973" s="293"/>
      <c r="AO973" s="293"/>
      <c r="AP973" s="293"/>
      <c r="AQ973" s="293"/>
      <c r="AR973" s="293"/>
      <c r="AS973" s="293"/>
      <c r="AT973" s="293"/>
      <c r="AU973" s="293"/>
      <c r="AV973" s="293"/>
    </row>
    <row r="974">
      <c r="B974" s="293"/>
      <c r="C974" s="293"/>
      <c r="D974" s="293"/>
      <c r="E974" s="293"/>
      <c r="F974" s="293"/>
      <c r="G974" s="293"/>
      <c r="H974" s="293"/>
      <c r="J974" s="293"/>
      <c r="K974" s="293"/>
      <c r="L974" s="293"/>
      <c r="M974" s="293"/>
      <c r="O974" s="293"/>
      <c r="P974" s="293"/>
      <c r="Q974" s="293"/>
      <c r="R974" s="293"/>
      <c r="S974" s="293"/>
      <c r="T974" s="293"/>
      <c r="U974" s="293"/>
      <c r="V974" s="293"/>
      <c r="W974" s="293"/>
      <c r="X974" s="293"/>
      <c r="Y974" s="293"/>
      <c r="Z974" s="293"/>
      <c r="AA974" s="293"/>
      <c r="AB974" s="293"/>
      <c r="AC974" s="293"/>
      <c r="AE974" s="293"/>
      <c r="AF974" s="293"/>
      <c r="AG974" s="293"/>
      <c r="AH974" s="293"/>
      <c r="AI974" s="293"/>
      <c r="AJ974" s="293"/>
      <c r="AK974" s="293"/>
      <c r="AL974" s="293"/>
      <c r="AM974" s="293"/>
      <c r="AN974" s="293"/>
      <c r="AO974" s="293"/>
      <c r="AP974" s="293"/>
      <c r="AQ974" s="293"/>
      <c r="AR974" s="293"/>
      <c r="AS974" s="293"/>
      <c r="AT974" s="293"/>
      <c r="AU974" s="293"/>
      <c r="AV974" s="293"/>
    </row>
    <row r="975">
      <c r="B975" s="293"/>
      <c r="C975" s="293"/>
      <c r="D975" s="293"/>
      <c r="E975" s="293"/>
      <c r="F975" s="293"/>
      <c r="G975" s="293"/>
      <c r="H975" s="293"/>
      <c r="J975" s="293"/>
      <c r="K975" s="293"/>
      <c r="L975" s="293"/>
      <c r="M975" s="293"/>
      <c r="O975" s="293"/>
      <c r="P975" s="293"/>
      <c r="Q975" s="293"/>
      <c r="R975" s="293"/>
      <c r="S975" s="293"/>
      <c r="T975" s="293"/>
      <c r="U975" s="293"/>
      <c r="V975" s="293"/>
      <c r="W975" s="293"/>
      <c r="X975" s="293"/>
      <c r="Y975" s="293"/>
      <c r="Z975" s="293"/>
      <c r="AA975" s="293"/>
      <c r="AB975" s="293"/>
      <c r="AC975" s="293"/>
      <c r="AE975" s="293"/>
      <c r="AF975" s="293"/>
      <c r="AG975" s="293"/>
      <c r="AH975" s="293"/>
      <c r="AI975" s="293"/>
      <c r="AJ975" s="293"/>
      <c r="AK975" s="293"/>
      <c r="AL975" s="293"/>
      <c r="AM975" s="293"/>
      <c r="AN975" s="293"/>
      <c r="AO975" s="293"/>
      <c r="AP975" s="293"/>
      <c r="AQ975" s="293"/>
      <c r="AR975" s="293"/>
      <c r="AS975" s="293"/>
      <c r="AT975" s="293"/>
      <c r="AU975" s="293"/>
      <c r="AV975" s="293"/>
    </row>
    <row r="976">
      <c r="B976" s="293"/>
      <c r="C976" s="293"/>
      <c r="D976" s="293"/>
      <c r="E976" s="293"/>
      <c r="F976" s="293"/>
      <c r="G976" s="293"/>
      <c r="H976" s="293"/>
      <c r="J976" s="293"/>
      <c r="K976" s="293"/>
      <c r="L976" s="293"/>
      <c r="M976" s="293"/>
      <c r="O976" s="293"/>
      <c r="P976" s="293"/>
      <c r="Q976" s="293"/>
      <c r="R976" s="293"/>
      <c r="S976" s="293"/>
      <c r="T976" s="293"/>
      <c r="U976" s="293"/>
      <c r="V976" s="293"/>
      <c r="W976" s="293"/>
      <c r="X976" s="293"/>
      <c r="Y976" s="293"/>
      <c r="Z976" s="293"/>
      <c r="AA976" s="293"/>
      <c r="AB976" s="293"/>
      <c r="AC976" s="293"/>
      <c r="AE976" s="293"/>
      <c r="AF976" s="293"/>
      <c r="AG976" s="293"/>
      <c r="AH976" s="293"/>
      <c r="AI976" s="293"/>
      <c r="AJ976" s="293"/>
      <c r="AK976" s="293"/>
      <c r="AL976" s="293"/>
      <c r="AM976" s="293"/>
      <c r="AN976" s="293"/>
      <c r="AO976" s="293"/>
      <c r="AP976" s="293"/>
      <c r="AQ976" s="293"/>
      <c r="AR976" s="293"/>
      <c r="AS976" s="293"/>
      <c r="AT976" s="293"/>
      <c r="AU976" s="293"/>
      <c r="AV976" s="293"/>
    </row>
    <row r="977">
      <c r="B977" s="293"/>
      <c r="C977" s="293"/>
      <c r="D977" s="293"/>
      <c r="E977" s="293"/>
      <c r="F977" s="293"/>
      <c r="G977" s="293"/>
      <c r="H977" s="293"/>
      <c r="J977" s="293"/>
      <c r="K977" s="293"/>
      <c r="L977" s="293"/>
      <c r="M977" s="293"/>
      <c r="O977" s="293"/>
      <c r="P977" s="293"/>
      <c r="Q977" s="293"/>
      <c r="R977" s="293"/>
      <c r="S977" s="293"/>
      <c r="T977" s="293"/>
      <c r="U977" s="293"/>
      <c r="V977" s="293"/>
      <c r="W977" s="293"/>
      <c r="X977" s="293"/>
      <c r="Y977" s="293"/>
      <c r="Z977" s="293"/>
      <c r="AA977" s="293"/>
      <c r="AB977" s="293"/>
      <c r="AC977" s="293"/>
      <c r="AE977" s="293"/>
      <c r="AF977" s="293"/>
      <c r="AG977" s="293"/>
      <c r="AH977" s="293"/>
      <c r="AI977" s="293"/>
      <c r="AJ977" s="293"/>
      <c r="AK977" s="293"/>
      <c r="AL977" s="293"/>
      <c r="AM977" s="293"/>
      <c r="AN977" s="293"/>
      <c r="AO977" s="293"/>
      <c r="AP977" s="293"/>
      <c r="AQ977" s="293"/>
      <c r="AR977" s="293"/>
      <c r="AS977" s="293"/>
      <c r="AT977" s="293"/>
      <c r="AU977" s="293"/>
      <c r="AV977" s="293"/>
    </row>
    <row r="978">
      <c r="B978" s="293"/>
      <c r="C978" s="293"/>
      <c r="D978" s="293"/>
      <c r="E978" s="293"/>
      <c r="F978" s="293"/>
      <c r="G978" s="293"/>
      <c r="H978" s="293"/>
      <c r="J978" s="293"/>
      <c r="K978" s="293"/>
      <c r="L978" s="293"/>
      <c r="M978" s="293"/>
      <c r="O978" s="293"/>
      <c r="P978" s="293"/>
      <c r="Q978" s="293"/>
      <c r="R978" s="293"/>
      <c r="S978" s="293"/>
      <c r="T978" s="293"/>
      <c r="U978" s="293"/>
      <c r="V978" s="293"/>
      <c r="W978" s="293"/>
      <c r="X978" s="293"/>
      <c r="Y978" s="293"/>
      <c r="Z978" s="293"/>
      <c r="AA978" s="293"/>
      <c r="AB978" s="293"/>
      <c r="AC978" s="293"/>
      <c r="AE978" s="293"/>
      <c r="AF978" s="293"/>
      <c r="AG978" s="293"/>
      <c r="AH978" s="293"/>
      <c r="AI978" s="293"/>
      <c r="AJ978" s="293"/>
      <c r="AK978" s="293"/>
      <c r="AL978" s="293"/>
      <c r="AM978" s="293"/>
      <c r="AN978" s="293"/>
      <c r="AO978" s="293"/>
      <c r="AP978" s="293"/>
      <c r="AQ978" s="293"/>
      <c r="AR978" s="293"/>
      <c r="AS978" s="293"/>
      <c r="AT978" s="293"/>
      <c r="AU978" s="293"/>
      <c r="AV978" s="293"/>
    </row>
    <row r="979">
      <c r="B979" s="293"/>
      <c r="C979" s="293"/>
      <c r="D979" s="293"/>
      <c r="E979" s="293"/>
      <c r="F979" s="293"/>
      <c r="G979" s="293"/>
      <c r="H979" s="293"/>
      <c r="J979" s="293"/>
      <c r="K979" s="293"/>
      <c r="L979" s="293"/>
      <c r="M979" s="293"/>
      <c r="O979" s="293"/>
      <c r="P979" s="293"/>
      <c r="Q979" s="293"/>
      <c r="R979" s="293"/>
      <c r="S979" s="293"/>
      <c r="T979" s="293"/>
      <c r="U979" s="293"/>
      <c r="V979" s="293"/>
      <c r="W979" s="293"/>
      <c r="X979" s="293"/>
      <c r="Y979" s="293"/>
      <c r="Z979" s="293"/>
      <c r="AA979" s="293"/>
      <c r="AB979" s="293"/>
      <c r="AC979" s="293"/>
      <c r="AE979" s="293"/>
      <c r="AF979" s="293"/>
      <c r="AG979" s="293"/>
      <c r="AH979" s="293"/>
      <c r="AI979" s="293"/>
      <c r="AJ979" s="293"/>
      <c r="AK979" s="293"/>
      <c r="AL979" s="293"/>
      <c r="AM979" s="293"/>
      <c r="AN979" s="293"/>
      <c r="AO979" s="293"/>
      <c r="AP979" s="293"/>
      <c r="AQ979" s="293"/>
      <c r="AR979" s="293"/>
      <c r="AS979" s="293"/>
      <c r="AT979" s="293"/>
      <c r="AU979" s="293"/>
      <c r="AV979" s="293"/>
    </row>
    <row r="980">
      <c r="B980" s="293"/>
      <c r="C980" s="293"/>
      <c r="D980" s="293"/>
      <c r="E980" s="293"/>
      <c r="F980" s="293"/>
      <c r="G980" s="293"/>
      <c r="H980" s="293"/>
      <c r="J980" s="293"/>
      <c r="K980" s="293"/>
      <c r="L980" s="293"/>
      <c r="M980" s="293"/>
      <c r="O980" s="293"/>
      <c r="P980" s="293"/>
      <c r="Q980" s="293"/>
      <c r="R980" s="293"/>
      <c r="S980" s="293"/>
      <c r="T980" s="293"/>
      <c r="U980" s="293"/>
      <c r="V980" s="293"/>
      <c r="W980" s="293"/>
      <c r="X980" s="293"/>
      <c r="Y980" s="293"/>
      <c r="Z980" s="293"/>
      <c r="AA980" s="293"/>
      <c r="AB980" s="293"/>
      <c r="AC980" s="293"/>
      <c r="AE980" s="293"/>
      <c r="AF980" s="293"/>
      <c r="AG980" s="293"/>
      <c r="AH980" s="293"/>
      <c r="AI980" s="293"/>
      <c r="AJ980" s="293"/>
      <c r="AK980" s="293"/>
      <c r="AL980" s="293"/>
      <c r="AM980" s="293"/>
      <c r="AN980" s="293"/>
      <c r="AO980" s="293"/>
      <c r="AP980" s="293"/>
      <c r="AQ980" s="293"/>
      <c r="AR980" s="293"/>
      <c r="AS980" s="293"/>
      <c r="AT980" s="293"/>
      <c r="AU980" s="293"/>
      <c r="AV980" s="293"/>
    </row>
    <row r="981">
      <c r="B981" s="293"/>
      <c r="C981" s="293"/>
      <c r="D981" s="293"/>
      <c r="E981" s="293"/>
      <c r="F981" s="293"/>
      <c r="G981" s="293"/>
      <c r="H981" s="293"/>
      <c r="J981" s="293"/>
      <c r="K981" s="293"/>
      <c r="L981" s="293"/>
      <c r="M981" s="293"/>
      <c r="O981" s="293"/>
      <c r="P981" s="293"/>
      <c r="Q981" s="293"/>
      <c r="R981" s="293"/>
      <c r="S981" s="293"/>
      <c r="T981" s="293"/>
      <c r="U981" s="293"/>
      <c r="V981" s="293"/>
      <c r="W981" s="293"/>
      <c r="X981" s="293"/>
      <c r="Y981" s="293"/>
      <c r="Z981" s="293"/>
      <c r="AA981" s="293"/>
      <c r="AB981" s="293"/>
      <c r="AC981" s="293"/>
      <c r="AE981" s="293"/>
      <c r="AF981" s="293"/>
      <c r="AG981" s="293"/>
      <c r="AH981" s="293"/>
      <c r="AI981" s="293"/>
      <c r="AJ981" s="293"/>
      <c r="AK981" s="293"/>
      <c r="AL981" s="293"/>
      <c r="AM981" s="293"/>
      <c r="AN981" s="293"/>
      <c r="AO981" s="293"/>
      <c r="AP981" s="293"/>
      <c r="AQ981" s="293"/>
      <c r="AR981" s="293"/>
      <c r="AS981" s="293"/>
      <c r="AT981" s="293"/>
      <c r="AU981" s="293"/>
      <c r="AV981" s="293"/>
    </row>
    <row r="982">
      <c r="B982" s="293"/>
      <c r="C982" s="293"/>
      <c r="D982" s="293"/>
      <c r="E982" s="293"/>
      <c r="F982" s="293"/>
      <c r="G982" s="293"/>
      <c r="H982" s="293"/>
      <c r="J982" s="293"/>
      <c r="K982" s="293"/>
      <c r="L982" s="293"/>
      <c r="M982" s="293"/>
      <c r="O982" s="293"/>
      <c r="P982" s="293"/>
      <c r="Q982" s="293"/>
      <c r="R982" s="293"/>
      <c r="S982" s="293"/>
      <c r="T982" s="293"/>
      <c r="U982" s="293"/>
      <c r="V982" s="293"/>
      <c r="W982" s="293"/>
      <c r="X982" s="293"/>
      <c r="Y982" s="293"/>
      <c r="Z982" s="293"/>
      <c r="AA982" s="293"/>
      <c r="AB982" s="293"/>
      <c r="AC982" s="293"/>
      <c r="AE982" s="293"/>
      <c r="AF982" s="293"/>
      <c r="AG982" s="293"/>
      <c r="AH982" s="293"/>
      <c r="AI982" s="293"/>
      <c r="AJ982" s="293"/>
      <c r="AK982" s="293"/>
      <c r="AL982" s="293"/>
      <c r="AM982" s="293"/>
      <c r="AN982" s="293"/>
      <c r="AO982" s="293"/>
      <c r="AP982" s="293"/>
      <c r="AQ982" s="293"/>
      <c r="AR982" s="293"/>
      <c r="AS982" s="293"/>
      <c r="AT982" s="293"/>
      <c r="AU982" s="293"/>
      <c r="AV982" s="293"/>
    </row>
    <row r="983">
      <c r="B983" s="293"/>
      <c r="C983" s="293"/>
      <c r="D983" s="293"/>
      <c r="E983" s="293"/>
      <c r="F983" s="293"/>
      <c r="G983" s="293"/>
      <c r="H983" s="293"/>
      <c r="J983" s="293"/>
      <c r="K983" s="293"/>
      <c r="L983" s="293"/>
      <c r="M983" s="293"/>
      <c r="O983" s="293"/>
      <c r="P983" s="293"/>
      <c r="Q983" s="293"/>
      <c r="R983" s="293"/>
      <c r="S983" s="293"/>
      <c r="T983" s="293"/>
      <c r="U983" s="293"/>
      <c r="V983" s="293"/>
      <c r="W983" s="293"/>
      <c r="X983" s="293"/>
      <c r="Y983" s="293"/>
      <c r="Z983" s="293"/>
      <c r="AA983" s="293"/>
      <c r="AB983" s="293"/>
      <c r="AC983" s="293"/>
      <c r="AE983" s="293"/>
      <c r="AF983" s="293"/>
      <c r="AG983" s="293"/>
      <c r="AH983" s="293"/>
      <c r="AI983" s="293"/>
      <c r="AJ983" s="293"/>
      <c r="AK983" s="293"/>
      <c r="AL983" s="293"/>
      <c r="AM983" s="293"/>
      <c r="AN983" s="293"/>
      <c r="AO983" s="293"/>
      <c r="AP983" s="293"/>
      <c r="AQ983" s="293"/>
      <c r="AR983" s="293"/>
      <c r="AS983" s="293"/>
      <c r="AT983" s="293"/>
      <c r="AU983" s="293"/>
      <c r="AV983" s="293"/>
    </row>
    <row r="984">
      <c r="B984" s="293"/>
      <c r="C984" s="293"/>
      <c r="D984" s="293"/>
      <c r="E984" s="293"/>
      <c r="F984" s="293"/>
      <c r="G984" s="293"/>
      <c r="H984" s="293"/>
      <c r="J984" s="293"/>
      <c r="K984" s="293"/>
      <c r="L984" s="293"/>
      <c r="M984" s="293"/>
      <c r="O984" s="293"/>
      <c r="P984" s="293"/>
      <c r="Q984" s="293"/>
      <c r="R984" s="293"/>
      <c r="S984" s="293"/>
      <c r="T984" s="293"/>
      <c r="U984" s="293"/>
      <c r="V984" s="293"/>
      <c r="W984" s="293"/>
      <c r="X984" s="293"/>
      <c r="Y984" s="293"/>
      <c r="Z984" s="293"/>
      <c r="AA984" s="293"/>
      <c r="AB984" s="293"/>
      <c r="AC984" s="293"/>
      <c r="AE984" s="293"/>
      <c r="AF984" s="293"/>
      <c r="AG984" s="293"/>
      <c r="AH984" s="293"/>
      <c r="AI984" s="293"/>
      <c r="AJ984" s="293"/>
      <c r="AK984" s="293"/>
      <c r="AL984" s="293"/>
      <c r="AM984" s="293"/>
      <c r="AN984" s="293"/>
      <c r="AO984" s="293"/>
      <c r="AP984" s="293"/>
      <c r="AQ984" s="293"/>
      <c r="AR984" s="293"/>
      <c r="AS984" s="293"/>
      <c r="AT984" s="293"/>
      <c r="AU984" s="293"/>
      <c r="AV984" s="293"/>
    </row>
    <row r="985">
      <c r="B985" s="293"/>
      <c r="C985" s="293"/>
      <c r="D985" s="293"/>
      <c r="E985" s="293"/>
      <c r="F985" s="293"/>
      <c r="G985" s="293"/>
      <c r="H985" s="293"/>
      <c r="J985" s="293"/>
      <c r="K985" s="293"/>
      <c r="L985" s="293"/>
      <c r="M985" s="293"/>
      <c r="O985" s="293"/>
      <c r="P985" s="293"/>
      <c r="Q985" s="293"/>
      <c r="R985" s="293"/>
      <c r="S985" s="293"/>
      <c r="T985" s="293"/>
      <c r="U985" s="293"/>
      <c r="V985" s="293"/>
      <c r="W985" s="293"/>
      <c r="X985" s="293"/>
      <c r="Y985" s="293"/>
      <c r="Z985" s="293"/>
      <c r="AA985" s="293"/>
      <c r="AB985" s="293"/>
      <c r="AC985" s="293"/>
      <c r="AE985" s="293"/>
      <c r="AF985" s="293"/>
      <c r="AG985" s="293"/>
      <c r="AH985" s="293"/>
      <c r="AI985" s="293"/>
      <c r="AJ985" s="293"/>
      <c r="AK985" s="293"/>
      <c r="AL985" s="293"/>
      <c r="AM985" s="293"/>
      <c r="AN985" s="293"/>
      <c r="AO985" s="293"/>
      <c r="AP985" s="293"/>
      <c r="AQ985" s="293"/>
      <c r="AR985" s="293"/>
      <c r="AS985" s="293"/>
      <c r="AT985" s="293"/>
      <c r="AU985" s="293"/>
      <c r="AV985" s="293"/>
    </row>
    <row r="986">
      <c r="B986" s="293"/>
      <c r="C986" s="293"/>
      <c r="D986" s="293"/>
      <c r="E986" s="293"/>
      <c r="F986" s="293"/>
      <c r="G986" s="293"/>
      <c r="H986" s="293"/>
      <c r="J986" s="293"/>
      <c r="K986" s="293"/>
      <c r="L986" s="293"/>
      <c r="M986" s="293"/>
      <c r="O986" s="293"/>
      <c r="P986" s="293"/>
      <c r="Q986" s="293"/>
      <c r="R986" s="293"/>
      <c r="S986" s="293"/>
      <c r="T986" s="293"/>
      <c r="U986" s="293"/>
      <c r="V986" s="293"/>
      <c r="W986" s="293"/>
      <c r="X986" s="293"/>
      <c r="Y986" s="293"/>
      <c r="Z986" s="293"/>
      <c r="AA986" s="293"/>
      <c r="AB986" s="293"/>
      <c r="AC986" s="293"/>
      <c r="AE986" s="293"/>
      <c r="AF986" s="293"/>
      <c r="AG986" s="293"/>
      <c r="AH986" s="293"/>
      <c r="AI986" s="293"/>
      <c r="AJ986" s="293"/>
      <c r="AK986" s="293"/>
      <c r="AL986" s="293"/>
      <c r="AM986" s="293"/>
      <c r="AN986" s="293"/>
      <c r="AO986" s="293"/>
      <c r="AP986" s="293"/>
      <c r="AQ986" s="293"/>
      <c r="AR986" s="293"/>
      <c r="AS986" s="293"/>
      <c r="AT986" s="293"/>
      <c r="AU986" s="293"/>
      <c r="AV986" s="293"/>
    </row>
    <row r="987">
      <c r="B987" s="293"/>
      <c r="C987" s="293"/>
      <c r="D987" s="293"/>
      <c r="E987" s="293"/>
      <c r="F987" s="293"/>
      <c r="G987" s="293"/>
      <c r="H987" s="293"/>
      <c r="J987" s="293"/>
      <c r="K987" s="293"/>
      <c r="L987" s="293"/>
      <c r="M987" s="293"/>
      <c r="O987" s="293"/>
      <c r="P987" s="293"/>
      <c r="Q987" s="293"/>
      <c r="R987" s="293"/>
      <c r="S987" s="293"/>
      <c r="T987" s="293"/>
      <c r="U987" s="293"/>
      <c r="V987" s="293"/>
      <c r="W987" s="293"/>
      <c r="X987" s="293"/>
      <c r="Y987" s="293"/>
      <c r="Z987" s="293"/>
      <c r="AA987" s="293"/>
      <c r="AB987" s="293"/>
      <c r="AC987" s="293"/>
      <c r="AE987" s="293"/>
      <c r="AF987" s="293"/>
      <c r="AG987" s="293"/>
      <c r="AH987" s="293"/>
      <c r="AI987" s="293"/>
      <c r="AJ987" s="293"/>
      <c r="AK987" s="293"/>
      <c r="AL987" s="293"/>
      <c r="AM987" s="293"/>
      <c r="AN987" s="293"/>
      <c r="AO987" s="293"/>
      <c r="AP987" s="293"/>
      <c r="AQ987" s="293"/>
      <c r="AR987" s="293"/>
      <c r="AS987" s="293"/>
      <c r="AT987" s="293"/>
      <c r="AU987" s="293"/>
      <c r="AV987" s="293"/>
    </row>
    <row r="988">
      <c r="B988" s="293"/>
      <c r="C988" s="293"/>
      <c r="D988" s="293"/>
      <c r="E988" s="293"/>
      <c r="F988" s="293"/>
      <c r="G988" s="293"/>
      <c r="H988" s="293"/>
      <c r="J988" s="293"/>
      <c r="K988" s="293"/>
      <c r="L988" s="293"/>
      <c r="M988" s="293"/>
      <c r="O988" s="293"/>
      <c r="P988" s="293"/>
      <c r="Q988" s="293"/>
      <c r="R988" s="293"/>
      <c r="S988" s="293"/>
      <c r="T988" s="293"/>
      <c r="U988" s="293"/>
      <c r="V988" s="293"/>
      <c r="W988" s="293"/>
      <c r="X988" s="293"/>
      <c r="Y988" s="293"/>
      <c r="Z988" s="293"/>
      <c r="AA988" s="293"/>
      <c r="AB988" s="293"/>
      <c r="AC988" s="293"/>
      <c r="AE988" s="293"/>
      <c r="AF988" s="293"/>
      <c r="AG988" s="293"/>
      <c r="AH988" s="293"/>
      <c r="AI988" s="293"/>
      <c r="AJ988" s="293"/>
      <c r="AK988" s="293"/>
      <c r="AL988" s="293"/>
      <c r="AM988" s="293"/>
      <c r="AN988" s="293"/>
      <c r="AO988" s="293"/>
      <c r="AP988" s="293"/>
      <c r="AQ988" s="293"/>
      <c r="AR988" s="293"/>
      <c r="AS988" s="293"/>
      <c r="AT988" s="293"/>
      <c r="AU988" s="293"/>
      <c r="AV988" s="293"/>
    </row>
    <row r="989">
      <c r="B989" s="293"/>
      <c r="C989" s="293"/>
      <c r="D989" s="293"/>
      <c r="E989" s="293"/>
      <c r="F989" s="293"/>
      <c r="G989" s="293"/>
      <c r="H989" s="293"/>
      <c r="J989" s="293"/>
      <c r="K989" s="293"/>
      <c r="L989" s="293"/>
      <c r="M989" s="293"/>
      <c r="O989" s="293"/>
      <c r="P989" s="293"/>
      <c r="Q989" s="293"/>
      <c r="R989" s="293"/>
      <c r="S989" s="293"/>
      <c r="T989" s="293"/>
      <c r="U989" s="293"/>
      <c r="V989" s="293"/>
      <c r="W989" s="293"/>
      <c r="X989" s="293"/>
      <c r="Y989" s="293"/>
      <c r="Z989" s="293"/>
      <c r="AA989" s="293"/>
      <c r="AB989" s="293"/>
      <c r="AC989" s="293"/>
      <c r="AE989" s="293"/>
      <c r="AF989" s="293"/>
      <c r="AG989" s="293"/>
      <c r="AH989" s="293"/>
      <c r="AI989" s="293"/>
      <c r="AJ989" s="293"/>
      <c r="AK989" s="293"/>
      <c r="AL989" s="293"/>
      <c r="AM989" s="293"/>
      <c r="AN989" s="293"/>
      <c r="AO989" s="293"/>
      <c r="AP989" s="293"/>
      <c r="AQ989" s="293"/>
      <c r="AR989" s="293"/>
      <c r="AS989" s="293"/>
      <c r="AT989" s="293"/>
      <c r="AU989" s="293"/>
      <c r="AV989" s="293"/>
    </row>
    <row r="990">
      <c r="B990" s="293"/>
      <c r="C990" s="293"/>
      <c r="D990" s="293"/>
      <c r="E990" s="293"/>
      <c r="F990" s="293"/>
      <c r="G990" s="293"/>
      <c r="H990" s="293"/>
      <c r="J990" s="293"/>
      <c r="K990" s="293"/>
      <c r="L990" s="293"/>
      <c r="M990" s="293"/>
      <c r="O990" s="293"/>
      <c r="P990" s="293"/>
      <c r="Q990" s="293"/>
      <c r="R990" s="293"/>
      <c r="S990" s="293"/>
      <c r="T990" s="293"/>
      <c r="U990" s="293"/>
      <c r="V990" s="293"/>
      <c r="W990" s="293"/>
      <c r="X990" s="293"/>
      <c r="Y990" s="293"/>
      <c r="Z990" s="293"/>
      <c r="AA990" s="293"/>
      <c r="AB990" s="293"/>
      <c r="AC990" s="293"/>
      <c r="AE990" s="293"/>
      <c r="AF990" s="293"/>
      <c r="AG990" s="293"/>
      <c r="AH990" s="293"/>
      <c r="AI990" s="293"/>
      <c r="AJ990" s="293"/>
      <c r="AK990" s="293"/>
      <c r="AL990" s="293"/>
      <c r="AM990" s="293"/>
      <c r="AN990" s="293"/>
      <c r="AO990" s="293"/>
      <c r="AP990" s="293"/>
      <c r="AQ990" s="293"/>
      <c r="AR990" s="293"/>
      <c r="AS990" s="293"/>
      <c r="AT990" s="293"/>
      <c r="AU990" s="293"/>
      <c r="AV990" s="293"/>
    </row>
    <row r="991">
      <c r="B991" s="293"/>
      <c r="C991" s="293"/>
      <c r="D991" s="293"/>
      <c r="E991" s="293"/>
      <c r="F991" s="293"/>
      <c r="G991" s="293"/>
      <c r="H991" s="293"/>
      <c r="J991" s="293"/>
      <c r="K991" s="293"/>
      <c r="L991" s="293"/>
      <c r="M991" s="293"/>
      <c r="O991" s="293"/>
      <c r="P991" s="293"/>
      <c r="Q991" s="293"/>
      <c r="R991" s="293"/>
      <c r="S991" s="293"/>
      <c r="T991" s="293"/>
      <c r="U991" s="293"/>
      <c r="V991" s="293"/>
      <c r="W991" s="293"/>
      <c r="X991" s="293"/>
      <c r="Y991" s="293"/>
      <c r="Z991" s="293"/>
      <c r="AA991" s="293"/>
      <c r="AB991" s="293"/>
      <c r="AC991" s="293"/>
      <c r="AE991" s="293"/>
      <c r="AF991" s="293"/>
      <c r="AG991" s="293"/>
      <c r="AH991" s="293"/>
      <c r="AI991" s="293"/>
      <c r="AJ991" s="293"/>
      <c r="AK991" s="293"/>
      <c r="AL991" s="293"/>
      <c r="AM991" s="293"/>
      <c r="AN991" s="293"/>
      <c r="AO991" s="293"/>
      <c r="AP991" s="293"/>
      <c r="AQ991" s="293"/>
      <c r="AR991" s="293"/>
      <c r="AS991" s="293"/>
      <c r="AT991" s="293"/>
      <c r="AU991" s="293"/>
      <c r="AV991" s="293"/>
    </row>
    <row r="992">
      <c r="B992" s="293"/>
      <c r="C992" s="293"/>
      <c r="D992" s="293"/>
      <c r="E992" s="293"/>
      <c r="F992" s="293"/>
      <c r="G992" s="293"/>
      <c r="H992" s="293"/>
      <c r="J992" s="293"/>
      <c r="K992" s="293"/>
      <c r="L992" s="293"/>
      <c r="M992" s="293"/>
      <c r="O992" s="293"/>
      <c r="P992" s="293"/>
      <c r="Q992" s="293"/>
      <c r="R992" s="293"/>
      <c r="S992" s="293"/>
      <c r="T992" s="293"/>
      <c r="U992" s="293"/>
      <c r="V992" s="293"/>
      <c r="W992" s="293"/>
      <c r="X992" s="293"/>
      <c r="Y992" s="293"/>
      <c r="Z992" s="293"/>
      <c r="AA992" s="293"/>
      <c r="AB992" s="293"/>
      <c r="AC992" s="293"/>
      <c r="AE992" s="293"/>
      <c r="AF992" s="293"/>
      <c r="AG992" s="293"/>
      <c r="AH992" s="293"/>
      <c r="AI992" s="293"/>
      <c r="AJ992" s="293"/>
      <c r="AK992" s="293"/>
      <c r="AL992" s="293"/>
      <c r="AM992" s="293"/>
      <c r="AN992" s="293"/>
      <c r="AO992" s="293"/>
      <c r="AP992" s="293"/>
      <c r="AQ992" s="293"/>
      <c r="AR992" s="293"/>
      <c r="AS992" s="293"/>
      <c r="AT992" s="293"/>
      <c r="AU992" s="293"/>
      <c r="AV992" s="293"/>
    </row>
    <row r="993">
      <c r="B993" s="293"/>
      <c r="C993" s="293"/>
      <c r="D993" s="293"/>
      <c r="E993" s="293"/>
      <c r="F993" s="293"/>
      <c r="G993" s="293"/>
      <c r="H993" s="293"/>
      <c r="J993" s="293"/>
      <c r="K993" s="293"/>
      <c r="L993" s="293"/>
      <c r="M993" s="293"/>
      <c r="O993" s="293"/>
      <c r="P993" s="293"/>
      <c r="Q993" s="293"/>
      <c r="R993" s="293"/>
      <c r="S993" s="293"/>
      <c r="T993" s="293"/>
      <c r="U993" s="293"/>
      <c r="V993" s="293"/>
      <c r="W993" s="293"/>
      <c r="X993" s="293"/>
      <c r="Y993" s="293"/>
      <c r="Z993" s="293"/>
      <c r="AA993" s="293"/>
      <c r="AB993" s="293"/>
      <c r="AC993" s="293"/>
      <c r="AE993" s="293"/>
      <c r="AF993" s="293"/>
      <c r="AG993" s="293"/>
      <c r="AH993" s="293"/>
      <c r="AI993" s="293"/>
      <c r="AJ993" s="293"/>
      <c r="AK993" s="293"/>
      <c r="AL993" s="293"/>
      <c r="AM993" s="293"/>
      <c r="AN993" s="293"/>
      <c r="AO993" s="293"/>
      <c r="AP993" s="293"/>
      <c r="AQ993" s="293"/>
      <c r="AR993" s="293"/>
      <c r="AS993" s="293"/>
      <c r="AT993" s="293"/>
      <c r="AU993" s="293"/>
      <c r="AV993" s="293"/>
    </row>
    <row r="994">
      <c r="B994" s="293"/>
      <c r="C994" s="293"/>
      <c r="D994" s="293"/>
      <c r="E994" s="293"/>
      <c r="F994" s="293"/>
      <c r="G994" s="293"/>
      <c r="H994" s="293"/>
      <c r="J994" s="293"/>
      <c r="K994" s="293"/>
      <c r="L994" s="293"/>
      <c r="M994" s="293"/>
      <c r="O994" s="293"/>
      <c r="P994" s="293"/>
      <c r="Q994" s="293"/>
      <c r="R994" s="293"/>
      <c r="S994" s="293"/>
      <c r="T994" s="293"/>
      <c r="U994" s="293"/>
      <c r="V994" s="293"/>
      <c r="W994" s="293"/>
      <c r="X994" s="293"/>
      <c r="Y994" s="293"/>
      <c r="Z994" s="293"/>
      <c r="AA994" s="293"/>
      <c r="AB994" s="293"/>
      <c r="AC994" s="293"/>
      <c r="AE994" s="293"/>
      <c r="AF994" s="293"/>
      <c r="AG994" s="293"/>
      <c r="AH994" s="293"/>
      <c r="AI994" s="293"/>
      <c r="AJ994" s="293"/>
      <c r="AK994" s="293"/>
      <c r="AL994" s="293"/>
      <c r="AM994" s="293"/>
      <c r="AN994" s="293"/>
      <c r="AO994" s="293"/>
      <c r="AP994" s="293"/>
      <c r="AQ994" s="293"/>
      <c r="AR994" s="293"/>
      <c r="AS994" s="293"/>
      <c r="AT994" s="293"/>
      <c r="AU994" s="293"/>
      <c r="AV994" s="293"/>
    </row>
    <row r="995">
      <c r="B995" s="293"/>
      <c r="C995" s="293"/>
      <c r="D995" s="293"/>
      <c r="E995" s="293"/>
      <c r="F995" s="293"/>
      <c r="G995" s="293"/>
      <c r="H995" s="293"/>
      <c r="J995" s="293"/>
      <c r="K995" s="293"/>
      <c r="L995" s="293"/>
      <c r="M995" s="293"/>
      <c r="O995" s="293"/>
      <c r="P995" s="293"/>
      <c r="Q995" s="293"/>
      <c r="R995" s="293"/>
      <c r="S995" s="293"/>
      <c r="T995" s="293"/>
      <c r="U995" s="293"/>
      <c r="V995" s="293"/>
      <c r="W995" s="293"/>
      <c r="X995" s="293"/>
      <c r="Y995" s="293"/>
      <c r="Z995" s="293"/>
      <c r="AA995" s="293"/>
      <c r="AB995" s="293"/>
      <c r="AC995" s="293"/>
      <c r="AE995" s="293"/>
      <c r="AF995" s="293"/>
      <c r="AG995" s="293"/>
      <c r="AH995" s="293"/>
      <c r="AI995" s="293"/>
      <c r="AJ995" s="293"/>
      <c r="AK995" s="293"/>
      <c r="AL995" s="293"/>
      <c r="AM995" s="293"/>
      <c r="AN995" s="293"/>
      <c r="AO995" s="293"/>
      <c r="AP995" s="293"/>
      <c r="AQ995" s="293"/>
      <c r="AR995" s="293"/>
      <c r="AS995" s="293"/>
      <c r="AT995" s="293"/>
      <c r="AU995" s="293"/>
      <c r="AV995" s="293"/>
    </row>
    <row r="996">
      <c r="B996" s="293"/>
      <c r="C996" s="293"/>
      <c r="D996" s="293"/>
      <c r="E996" s="293"/>
      <c r="F996" s="293"/>
      <c r="G996" s="293"/>
      <c r="H996" s="293"/>
      <c r="J996" s="293"/>
      <c r="K996" s="293"/>
      <c r="L996" s="293"/>
      <c r="M996" s="293"/>
      <c r="O996" s="293"/>
      <c r="P996" s="293"/>
      <c r="Q996" s="293"/>
      <c r="R996" s="293"/>
      <c r="S996" s="293"/>
      <c r="T996" s="293"/>
      <c r="U996" s="293"/>
      <c r="V996" s="293"/>
      <c r="W996" s="293"/>
      <c r="X996" s="293"/>
      <c r="Y996" s="293"/>
      <c r="Z996" s="293"/>
      <c r="AA996" s="293"/>
      <c r="AB996" s="293"/>
      <c r="AC996" s="293"/>
      <c r="AE996" s="293"/>
      <c r="AF996" s="293"/>
      <c r="AG996" s="293"/>
      <c r="AH996" s="293"/>
      <c r="AI996" s="293"/>
      <c r="AJ996" s="293"/>
      <c r="AK996" s="293"/>
      <c r="AL996" s="293"/>
      <c r="AM996" s="293"/>
      <c r="AN996" s="293"/>
      <c r="AO996" s="293"/>
      <c r="AP996" s="293"/>
      <c r="AQ996" s="293"/>
      <c r="AR996" s="293"/>
      <c r="AS996" s="293"/>
      <c r="AT996" s="293"/>
      <c r="AU996" s="293"/>
      <c r="AV996" s="293"/>
    </row>
    <row r="997">
      <c r="B997" s="293"/>
      <c r="C997" s="293"/>
      <c r="D997" s="293"/>
      <c r="E997" s="293"/>
      <c r="F997" s="293"/>
      <c r="G997" s="293"/>
      <c r="H997" s="293"/>
      <c r="J997" s="293"/>
      <c r="K997" s="293"/>
      <c r="L997" s="293"/>
      <c r="M997" s="293"/>
      <c r="O997" s="293"/>
      <c r="P997" s="293"/>
      <c r="Q997" s="293"/>
      <c r="R997" s="293"/>
      <c r="S997" s="293"/>
      <c r="T997" s="293"/>
      <c r="U997" s="293"/>
      <c r="V997" s="293"/>
      <c r="W997" s="293"/>
      <c r="X997" s="293"/>
      <c r="Y997" s="293"/>
      <c r="Z997" s="293"/>
      <c r="AA997" s="293"/>
      <c r="AB997" s="293"/>
      <c r="AC997" s="293"/>
      <c r="AE997" s="293"/>
      <c r="AF997" s="293"/>
      <c r="AG997" s="293"/>
      <c r="AH997" s="293"/>
      <c r="AI997" s="293"/>
      <c r="AJ997" s="293"/>
      <c r="AK997" s="293"/>
      <c r="AL997" s="293"/>
      <c r="AM997" s="293"/>
      <c r="AN997" s="293"/>
      <c r="AO997" s="293"/>
      <c r="AP997" s="293"/>
      <c r="AQ997" s="293"/>
      <c r="AR997" s="293"/>
      <c r="AS997" s="293"/>
      <c r="AT997" s="293"/>
      <c r="AU997" s="293"/>
      <c r="AV997" s="293"/>
    </row>
    <row r="998">
      <c r="B998" s="293"/>
      <c r="C998" s="293"/>
      <c r="D998" s="293"/>
      <c r="E998" s="293"/>
      <c r="F998" s="293"/>
      <c r="G998" s="293"/>
      <c r="H998" s="293"/>
      <c r="J998" s="293"/>
      <c r="K998" s="293"/>
      <c r="L998" s="293"/>
      <c r="M998" s="293"/>
      <c r="O998" s="293"/>
      <c r="P998" s="293"/>
      <c r="Q998" s="293"/>
      <c r="R998" s="293"/>
      <c r="S998" s="293"/>
      <c r="T998" s="293"/>
      <c r="U998" s="293"/>
      <c r="V998" s="293"/>
      <c r="W998" s="293"/>
      <c r="X998" s="293"/>
      <c r="Y998" s="293"/>
      <c r="Z998" s="293"/>
      <c r="AA998" s="293"/>
      <c r="AB998" s="293"/>
      <c r="AC998" s="293"/>
      <c r="AE998" s="293"/>
      <c r="AF998" s="293"/>
      <c r="AG998" s="293"/>
      <c r="AH998" s="293"/>
      <c r="AI998" s="293"/>
      <c r="AJ998" s="293"/>
      <c r="AK998" s="293"/>
      <c r="AL998" s="293"/>
      <c r="AM998" s="293"/>
      <c r="AN998" s="293"/>
      <c r="AO998" s="293"/>
      <c r="AP998" s="293"/>
      <c r="AQ998" s="293"/>
      <c r="AR998" s="293"/>
      <c r="AS998" s="293"/>
      <c r="AT998" s="293"/>
      <c r="AU998" s="293"/>
      <c r="AV998" s="293"/>
    </row>
    <row r="999">
      <c r="B999" s="293"/>
      <c r="C999" s="293"/>
      <c r="D999" s="293"/>
      <c r="E999" s="293"/>
      <c r="F999" s="293"/>
      <c r="G999" s="293"/>
      <c r="H999" s="293"/>
      <c r="J999" s="293"/>
      <c r="K999" s="293"/>
      <c r="L999" s="293"/>
      <c r="M999" s="293"/>
      <c r="O999" s="293"/>
      <c r="P999" s="293"/>
      <c r="Q999" s="293"/>
      <c r="R999" s="293"/>
      <c r="S999" s="293"/>
      <c r="T999" s="293"/>
      <c r="U999" s="293"/>
      <c r="V999" s="293"/>
      <c r="W999" s="293"/>
      <c r="X999" s="293"/>
      <c r="Y999" s="293"/>
      <c r="Z999" s="293"/>
      <c r="AA999" s="293"/>
      <c r="AB999" s="293"/>
      <c r="AC999" s="293"/>
      <c r="AE999" s="293"/>
      <c r="AF999" s="293"/>
      <c r="AG999" s="293"/>
      <c r="AH999" s="293"/>
      <c r="AI999" s="293"/>
      <c r="AJ999" s="293"/>
      <c r="AK999" s="293"/>
      <c r="AL999" s="293"/>
      <c r="AM999" s="293"/>
      <c r="AN999" s="293"/>
      <c r="AO999" s="293"/>
      <c r="AP999" s="293"/>
      <c r="AQ999" s="293"/>
      <c r="AR999" s="293"/>
      <c r="AS999" s="293"/>
      <c r="AT999" s="293"/>
      <c r="AU999" s="293"/>
      <c r="AV999" s="293"/>
    </row>
    <row r="1000">
      <c r="B1000" s="293"/>
      <c r="C1000" s="293"/>
      <c r="D1000" s="293"/>
      <c r="E1000" s="293"/>
      <c r="F1000" s="293"/>
      <c r="G1000" s="293"/>
      <c r="H1000" s="293"/>
      <c r="J1000" s="293"/>
      <c r="K1000" s="293"/>
      <c r="L1000" s="293"/>
      <c r="M1000" s="293"/>
      <c r="O1000" s="293"/>
      <c r="P1000" s="293"/>
      <c r="Q1000" s="293"/>
      <c r="R1000" s="293"/>
      <c r="S1000" s="293"/>
      <c r="T1000" s="293"/>
      <c r="U1000" s="293"/>
      <c r="V1000" s="293"/>
      <c r="W1000" s="293"/>
      <c r="X1000" s="293"/>
      <c r="Y1000" s="293"/>
      <c r="Z1000" s="293"/>
      <c r="AA1000" s="293"/>
      <c r="AB1000" s="293"/>
      <c r="AC1000" s="293"/>
      <c r="AE1000" s="293"/>
      <c r="AF1000" s="293"/>
      <c r="AG1000" s="293"/>
      <c r="AH1000" s="293"/>
      <c r="AI1000" s="293"/>
      <c r="AJ1000" s="293"/>
      <c r="AK1000" s="293"/>
      <c r="AL1000" s="293"/>
      <c r="AM1000" s="293"/>
      <c r="AN1000" s="293"/>
      <c r="AO1000" s="293"/>
      <c r="AP1000" s="293"/>
      <c r="AQ1000" s="293"/>
      <c r="AR1000" s="293"/>
      <c r="AS1000" s="293"/>
      <c r="AT1000" s="293"/>
      <c r="AU1000" s="293"/>
      <c r="AV1000" s="293"/>
    </row>
  </sheetData>
  <hyperlinks>
    <hyperlink r:id="rId2" ref="F5"/>
    <hyperlink r:id="rId3" ref="AK5"/>
    <hyperlink r:id="rId4" ref="AL5"/>
    <hyperlink r:id="rId5" ref="AM5"/>
    <hyperlink r:id="rId6" ref="AN5"/>
    <hyperlink r:id="rId7" ref="AO5"/>
    <hyperlink r:id="rId8" ref="AU5"/>
    <hyperlink r:id="rId9" ref="B32"/>
    <hyperlink r:id="rId10" ref="N32"/>
  </hyperlinks>
  <drawing r:id="rId11"/>
  <legacyDrawing r:id="rId1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FE2F3"/>
    <pageSetUpPr/>
  </sheetPr>
  <sheetViews>
    <sheetView workbookViewId="0">
      <pane xSplit="2.0" topLeftCell="C1" activePane="topRight" state="frozen"/>
      <selection activeCell="D2" sqref="D2" pane="topRight"/>
    </sheetView>
  </sheetViews>
  <sheetFormatPr customHeight="1" defaultColWidth="12.63" defaultRowHeight="15.75"/>
  <cols>
    <col customWidth="1" min="1" max="1" width="36.63"/>
    <col customWidth="1" min="2" max="2" width="32.13"/>
    <col customWidth="1" min="3" max="3" width="44.38"/>
    <col customWidth="1" min="4" max="4" width="29.63"/>
    <col customWidth="1" min="5" max="5" width="28.13"/>
    <col customWidth="1" min="6" max="7" width="7.63"/>
    <col customWidth="1" min="8" max="8" width="9.63"/>
    <col customWidth="1" min="9" max="9" width="8.25"/>
    <col customWidth="1" min="10" max="11" width="7.63"/>
    <col customWidth="1" min="12" max="12" width="5.88"/>
    <col customWidth="1" min="13" max="13" width="27.75"/>
    <col customWidth="1" min="14" max="14" width="25.25"/>
    <col customWidth="1" min="15" max="15" width="15.13"/>
    <col customWidth="1" min="16" max="67" width="7.63"/>
    <col customWidth="1" min="68" max="68" width="16.75"/>
    <col customWidth="1" min="69" max="108" width="7.63"/>
  </cols>
  <sheetData>
    <row r="1">
      <c r="A1" s="309" t="s">
        <v>804</v>
      </c>
      <c r="B1" s="309" t="s">
        <v>0</v>
      </c>
      <c r="C1" s="309" t="s">
        <v>1</v>
      </c>
      <c r="D1" s="309" t="s">
        <v>2</v>
      </c>
      <c r="E1" s="309" t="s">
        <v>805</v>
      </c>
      <c r="F1" s="309" t="s">
        <v>806</v>
      </c>
      <c r="G1" s="309" t="s">
        <v>807</v>
      </c>
      <c r="H1" s="309" t="s">
        <v>808</v>
      </c>
      <c r="I1" s="309" t="s">
        <v>809</v>
      </c>
      <c r="J1" s="309" t="s">
        <v>810</v>
      </c>
      <c r="K1" s="309" t="s">
        <v>811</v>
      </c>
      <c r="L1" s="309" t="s">
        <v>812</v>
      </c>
      <c r="M1" s="309" t="s">
        <v>813</v>
      </c>
      <c r="N1" s="309" t="s">
        <v>814</v>
      </c>
      <c r="O1" s="309" t="s">
        <v>815</v>
      </c>
      <c r="P1" s="309" t="s">
        <v>816</v>
      </c>
      <c r="Q1" s="309" t="s">
        <v>817</v>
      </c>
      <c r="R1" s="309" t="s">
        <v>818</v>
      </c>
      <c r="S1" s="309" t="s">
        <v>819</v>
      </c>
      <c r="T1" s="309" t="s">
        <v>820</v>
      </c>
      <c r="U1" s="309" t="s">
        <v>821</v>
      </c>
      <c r="V1" s="309" t="s">
        <v>822</v>
      </c>
      <c r="W1" s="309" t="s">
        <v>823</v>
      </c>
      <c r="X1" s="309" t="s">
        <v>824</v>
      </c>
      <c r="Y1" s="309" t="s">
        <v>825</v>
      </c>
      <c r="Z1" s="309" t="s">
        <v>826</v>
      </c>
      <c r="AA1" s="309" t="s">
        <v>827</v>
      </c>
      <c r="AB1" s="309" t="s">
        <v>828</v>
      </c>
      <c r="AC1" s="309" t="s">
        <v>829</v>
      </c>
      <c r="AD1" s="309" t="s">
        <v>830</v>
      </c>
      <c r="AE1" s="309" t="s">
        <v>831</v>
      </c>
      <c r="AF1" s="309" t="s">
        <v>832</v>
      </c>
      <c r="AG1" s="309" t="s">
        <v>833</v>
      </c>
      <c r="AH1" s="309" t="s">
        <v>834</v>
      </c>
      <c r="AI1" s="309" t="s">
        <v>835</v>
      </c>
      <c r="AJ1" s="309" t="s">
        <v>836</v>
      </c>
      <c r="AK1" s="309" t="s">
        <v>837</v>
      </c>
      <c r="AL1" s="309" t="s">
        <v>838</v>
      </c>
      <c r="AM1" s="309" t="s">
        <v>839</v>
      </c>
      <c r="AN1" s="309" t="s">
        <v>840</v>
      </c>
      <c r="AO1" s="309" t="s">
        <v>841</v>
      </c>
      <c r="AP1" s="309" t="s">
        <v>842</v>
      </c>
      <c r="AQ1" s="309" t="s">
        <v>843</v>
      </c>
      <c r="AR1" s="309" t="s">
        <v>844</v>
      </c>
      <c r="AS1" s="309" t="s">
        <v>845</v>
      </c>
      <c r="AT1" s="309" t="s">
        <v>846</v>
      </c>
      <c r="AU1" s="309" t="s">
        <v>847</v>
      </c>
      <c r="AV1" s="309" t="s">
        <v>848</v>
      </c>
      <c r="AW1" s="309" t="s">
        <v>849</v>
      </c>
      <c r="AX1" s="309" t="s">
        <v>850</v>
      </c>
      <c r="AY1" s="309" t="s">
        <v>851</v>
      </c>
      <c r="AZ1" s="309" t="s">
        <v>852</v>
      </c>
      <c r="BA1" s="309" t="s">
        <v>853</v>
      </c>
      <c r="BB1" s="309" t="s">
        <v>854</v>
      </c>
      <c r="BC1" s="309" t="s">
        <v>855</v>
      </c>
      <c r="BD1" s="309" t="s">
        <v>856</v>
      </c>
      <c r="BE1" s="309" t="s">
        <v>857</v>
      </c>
      <c r="BF1" s="309" t="s">
        <v>858</v>
      </c>
      <c r="BG1" s="309" t="s">
        <v>859</v>
      </c>
      <c r="BH1" s="309" t="s">
        <v>860</v>
      </c>
      <c r="BI1" s="309" t="s">
        <v>861</v>
      </c>
      <c r="BJ1" s="309" t="s">
        <v>862</v>
      </c>
      <c r="BK1" s="309" t="s">
        <v>863</v>
      </c>
      <c r="BL1" s="309" t="s">
        <v>864</v>
      </c>
      <c r="BM1" s="309" t="s">
        <v>865</v>
      </c>
      <c r="BN1" s="309" t="s">
        <v>866</v>
      </c>
      <c r="BO1" s="309" t="s">
        <v>867</v>
      </c>
      <c r="BP1" s="309" t="s">
        <v>868</v>
      </c>
      <c r="BQ1" s="309" t="s">
        <v>869</v>
      </c>
      <c r="BR1" s="309" t="s">
        <v>870</v>
      </c>
      <c r="BS1" s="309" t="s">
        <v>871</v>
      </c>
      <c r="BT1" s="309" t="s">
        <v>872</v>
      </c>
      <c r="BU1" s="309" t="s">
        <v>873</v>
      </c>
      <c r="BV1" s="309" t="s">
        <v>874</v>
      </c>
      <c r="BW1" s="309" t="s">
        <v>875</v>
      </c>
      <c r="BX1" s="309" t="s">
        <v>876</v>
      </c>
      <c r="BY1" s="309" t="s">
        <v>877</v>
      </c>
      <c r="BZ1" s="309" t="s">
        <v>878</v>
      </c>
      <c r="CA1" s="309" t="s">
        <v>879</v>
      </c>
      <c r="CB1" s="309" t="s">
        <v>880</v>
      </c>
      <c r="CC1" s="309" t="s">
        <v>881</v>
      </c>
      <c r="CD1" s="309" t="s">
        <v>882</v>
      </c>
      <c r="CE1" s="309" t="s">
        <v>883</v>
      </c>
      <c r="CF1" s="309" t="s">
        <v>884</v>
      </c>
      <c r="CG1" s="309" t="s">
        <v>885</v>
      </c>
      <c r="CH1" s="309" t="s">
        <v>886</v>
      </c>
      <c r="CI1" s="309" t="s">
        <v>887</v>
      </c>
      <c r="CJ1" s="309" t="s">
        <v>888</v>
      </c>
      <c r="CK1" s="309" t="s">
        <v>889</v>
      </c>
      <c r="CL1" s="309" t="s">
        <v>890</v>
      </c>
      <c r="CM1" s="309" t="s">
        <v>891</v>
      </c>
      <c r="CN1" s="309" t="s">
        <v>892</v>
      </c>
      <c r="CO1" s="309"/>
      <c r="CP1" s="309"/>
      <c r="CQ1" s="309"/>
      <c r="CR1" s="309"/>
      <c r="CS1" s="309"/>
      <c r="CT1" s="309"/>
      <c r="CU1" s="309"/>
      <c r="CV1" s="309"/>
      <c r="CW1" s="309"/>
      <c r="CX1" s="309"/>
      <c r="CY1" s="309"/>
      <c r="CZ1" s="309"/>
      <c r="DA1" s="309"/>
      <c r="DB1" s="309"/>
      <c r="DC1" s="309"/>
      <c r="DD1" s="309"/>
    </row>
    <row r="2">
      <c r="A2" s="310" t="s">
        <v>893</v>
      </c>
      <c r="B2" s="310" t="s">
        <v>893</v>
      </c>
      <c r="C2" s="310" t="s">
        <v>893</v>
      </c>
      <c r="D2" s="310" t="s">
        <v>893</v>
      </c>
      <c r="E2" s="311">
        <v>2913578.0</v>
      </c>
      <c r="F2" s="311">
        <v>3097954.0</v>
      </c>
      <c r="G2" s="311">
        <v>-184376.0</v>
      </c>
      <c r="H2" s="311">
        <v>-5.9515409202332</v>
      </c>
      <c r="I2" s="311">
        <v>1.7432116E7</v>
      </c>
      <c r="J2" s="311">
        <v>1.815511E7</v>
      </c>
      <c r="K2" s="311">
        <v>-722994.0</v>
      </c>
      <c r="L2" s="311">
        <v>-3.9823168242991</v>
      </c>
      <c r="M2" s="312" t="s">
        <v>894</v>
      </c>
      <c r="N2" s="312">
        <v>21450.65</v>
      </c>
      <c r="O2" s="312">
        <v>21140.5</v>
      </c>
      <c r="P2" s="312">
        <v>310.15</v>
      </c>
      <c r="Q2" s="312">
        <v>1.4670892363</v>
      </c>
      <c r="R2" s="312">
        <v>1.23052474</v>
      </c>
      <c r="S2" s="312">
        <v>1.164438</v>
      </c>
      <c r="T2" s="313">
        <v>0.06608674</v>
      </c>
      <c r="U2" s="313">
        <v>5.675419386863</v>
      </c>
      <c r="V2" s="313">
        <v>8.98873091</v>
      </c>
      <c r="W2" s="313">
        <v>8.38259311</v>
      </c>
      <c r="X2" s="313">
        <v>0.6061378</v>
      </c>
      <c r="Y2" s="313">
        <v>7.230910436019</v>
      </c>
      <c r="Z2" s="313">
        <v>0.01368964</v>
      </c>
      <c r="AA2" s="313">
        <v>0.01389114</v>
      </c>
      <c r="AB2" s="312">
        <v>-2.015E-4</v>
      </c>
      <c r="AC2" s="313">
        <v>-1.4505648924422</v>
      </c>
      <c r="AD2" s="312">
        <v>1566926.0</v>
      </c>
      <c r="AE2" s="313">
        <v>1521869.0</v>
      </c>
      <c r="AF2" s="313">
        <v>45057.0</v>
      </c>
      <c r="AG2" s="311">
        <v>2.9606359023017</v>
      </c>
      <c r="AH2" s="311">
        <v>47783.0</v>
      </c>
      <c r="AI2" s="311">
        <v>46049.0</v>
      </c>
      <c r="AJ2" s="311">
        <v>1734.0</v>
      </c>
      <c r="AK2" s="311">
        <v>3.7655540836935</v>
      </c>
      <c r="AL2" s="313">
        <v>5.98306138</v>
      </c>
      <c r="AM2" s="313">
        <v>5.86035493</v>
      </c>
      <c r="AN2" s="312">
        <v>0.12270645</v>
      </c>
      <c r="AO2" s="312">
        <v>2.0938399033111</v>
      </c>
      <c r="AP2" s="312">
        <v>10338.0</v>
      </c>
      <c r="AQ2" s="312">
        <v>9669.0</v>
      </c>
      <c r="AR2" s="313">
        <v>669.0</v>
      </c>
      <c r="AS2" s="313">
        <v>6.9190195470059</v>
      </c>
      <c r="AT2" s="313">
        <v>21841.0</v>
      </c>
      <c r="AU2" s="313">
        <v>21431.0</v>
      </c>
      <c r="AV2" s="311">
        <v>410.0</v>
      </c>
      <c r="AW2" s="313">
        <v>1.9131165134618</v>
      </c>
      <c r="AX2" s="313">
        <v>15604.0</v>
      </c>
      <c r="AY2" s="313">
        <v>14949.0</v>
      </c>
      <c r="AZ2" s="313">
        <v>655.0</v>
      </c>
      <c r="BA2" s="313">
        <v>4.381563984213</v>
      </c>
      <c r="BB2" s="313">
        <v>2.07493229</v>
      </c>
      <c r="BC2" s="313">
        <v>2.18642052</v>
      </c>
      <c r="BD2" s="313">
        <v>-0.11148823</v>
      </c>
      <c r="BE2" s="313">
        <v>-5.0991210967961</v>
      </c>
      <c r="BF2" s="313">
        <v>0.98212765</v>
      </c>
      <c r="BG2" s="313">
        <v>0.98644487</v>
      </c>
      <c r="BH2" s="313">
        <v>-0.00431722</v>
      </c>
      <c r="BI2" s="313">
        <v>-0.43765446314298</v>
      </c>
      <c r="BJ2" s="313">
        <v>1.37468918</v>
      </c>
      <c r="BK2" s="313">
        <v>1.41417486</v>
      </c>
      <c r="BL2" s="313">
        <v>-0.03948568</v>
      </c>
      <c r="BM2" s="313">
        <v>-2.7921356203433</v>
      </c>
      <c r="BN2" s="313">
        <v>1497218.0</v>
      </c>
      <c r="BO2" s="313">
        <v>1445791.0</v>
      </c>
      <c r="BP2" s="313">
        <v>51427.0</v>
      </c>
      <c r="BQ2" s="313">
        <v>3.5570148105777</v>
      </c>
      <c r="BR2" s="313">
        <v>1476304.0</v>
      </c>
      <c r="BS2" s="313">
        <v>1425458.0</v>
      </c>
      <c r="BT2" s="313">
        <v>50846.0</v>
      </c>
      <c r="BU2" s="313">
        <v>3.5669939065199</v>
      </c>
      <c r="BV2" s="313">
        <v>1082302.0</v>
      </c>
      <c r="BW2" s="313">
        <v>1052339.0</v>
      </c>
      <c r="BX2" s="313">
        <v>29963.0</v>
      </c>
      <c r="BY2" s="313">
        <v>2.8472764004755</v>
      </c>
      <c r="BZ2" s="313">
        <v>0.01452997</v>
      </c>
      <c r="CA2" s="314">
        <v>0.01483067</v>
      </c>
      <c r="CB2" s="314" t="s">
        <v>895</v>
      </c>
      <c r="CC2" s="312">
        <v>-2.027555059886</v>
      </c>
      <c r="CD2" s="312" t="s">
        <v>893</v>
      </c>
      <c r="CE2" s="312">
        <v>0.44891803</v>
      </c>
      <c r="CF2" s="312">
        <v>0.45908706</v>
      </c>
      <c r="CG2" s="312">
        <v>-0.01016903</v>
      </c>
      <c r="CH2" s="312">
        <v>-2.2150548089942</v>
      </c>
      <c r="CI2" s="315">
        <v>0.03049474</v>
      </c>
      <c r="CJ2" s="315">
        <v>0.03025819</v>
      </c>
      <c r="CK2" s="315">
        <v>2.3655E-4</v>
      </c>
      <c r="CL2" s="315">
        <v>0.78177181120219</v>
      </c>
      <c r="CM2" s="314" t="s">
        <v>896</v>
      </c>
      <c r="CN2" s="314" t="s">
        <v>897</v>
      </c>
      <c r="CO2" s="312"/>
      <c r="CP2" s="314"/>
      <c r="CQ2" s="314"/>
      <c r="CR2" s="312"/>
      <c r="CS2" s="312"/>
      <c r="CT2" s="312"/>
      <c r="CU2" s="312"/>
      <c r="CV2" s="312"/>
      <c r="CW2" s="312"/>
      <c r="CX2" s="315"/>
      <c r="CY2" s="315"/>
      <c r="CZ2" s="315"/>
      <c r="DA2" s="315"/>
      <c r="DB2" s="314"/>
      <c r="DC2" s="314"/>
      <c r="DD2" s="314"/>
    </row>
    <row r="3">
      <c r="A3" s="310" t="s">
        <v>898</v>
      </c>
      <c r="B3" s="310" t="s">
        <v>388</v>
      </c>
      <c r="C3" s="310" t="s">
        <v>35</v>
      </c>
      <c r="D3" s="310" t="s">
        <v>25</v>
      </c>
      <c r="E3" s="311">
        <v>30750.0</v>
      </c>
      <c r="F3" s="311">
        <v>18661.0</v>
      </c>
      <c r="G3" s="311">
        <v>12089.0</v>
      </c>
      <c r="H3" s="311">
        <v>64.782166014683</v>
      </c>
      <c r="I3" s="311">
        <v>127042.0</v>
      </c>
      <c r="J3" s="311">
        <v>59130.0</v>
      </c>
      <c r="K3" s="311">
        <v>67912.0</v>
      </c>
      <c r="L3" s="311">
        <v>114.85202097074</v>
      </c>
      <c r="M3" s="312" t="s">
        <v>894</v>
      </c>
      <c r="N3" s="312">
        <v>189.83</v>
      </c>
      <c r="O3" s="312">
        <v>97.52</v>
      </c>
      <c r="P3" s="312">
        <v>92.31</v>
      </c>
      <c r="Q3" s="312">
        <v>94.657506152584</v>
      </c>
      <c r="R3" s="312">
        <v>1.49423025</v>
      </c>
      <c r="S3" s="312">
        <v>1.64924742</v>
      </c>
      <c r="T3" s="313">
        <v>-0.15501717</v>
      </c>
      <c r="U3" s="313">
        <v>-9.3992670911682</v>
      </c>
      <c r="V3" s="313">
        <v>8.21303191</v>
      </c>
      <c r="W3" s="313">
        <v>7.97564688</v>
      </c>
      <c r="X3" s="313">
        <v>0.23738503</v>
      </c>
      <c r="Y3" s="313">
        <v>2.9763733722374</v>
      </c>
      <c r="Z3" s="313">
        <v>0.01819341</v>
      </c>
      <c r="AA3" s="313">
        <v>0.02067854</v>
      </c>
      <c r="AB3" s="312">
        <v>-0.00248513</v>
      </c>
      <c r="AC3" s="313">
        <v>-12.017918092863</v>
      </c>
      <c r="AD3" s="312">
        <v>10434.0</v>
      </c>
      <c r="AE3" s="313">
        <v>4716.0</v>
      </c>
      <c r="AF3" s="313">
        <v>5718.0</v>
      </c>
      <c r="AG3" s="311">
        <v>121.24681933842</v>
      </c>
      <c r="AH3" s="311">
        <v>239.0</v>
      </c>
      <c r="AI3" s="311">
        <v>175.0</v>
      </c>
      <c r="AJ3" s="311">
        <v>64.0</v>
      </c>
      <c r="AK3" s="311">
        <v>36.571428571429</v>
      </c>
      <c r="AL3" s="313">
        <v>4.13144715</v>
      </c>
      <c r="AM3" s="313">
        <v>3.16864048</v>
      </c>
      <c r="AN3" s="312">
        <v>0.96280667</v>
      </c>
      <c r="AO3" s="312">
        <v>30.385481599351</v>
      </c>
      <c r="AP3" s="312">
        <v>69.0</v>
      </c>
      <c r="AQ3" s="312">
        <v>52.0</v>
      </c>
      <c r="AR3" s="313">
        <v>17.0</v>
      </c>
      <c r="AS3" s="313">
        <v>32.692307692308</v>
      </c>
      <c r="AT3" s="313">
        <v>123.0</v>
      </c>
      <c r="AU3" s="313">
        <v>88.0</v>
      </c>
      <c r="AV3" s="311">
        <v>35.0</v>
      </c>
      <c r="AW3" s="313">
        <v>39.772727272727</v>
      </c>
      <c r="AX3" s="313">
        <v>47.0</v>
      </c>
      <c r="AY3" s="313">
        <v>35.0</v>
      </c>
      <c r="AZ3" s="313">
        <v>12.0</v>
      </c>
      <c r="BA3" s="313">
        <v>34.285714285714</v>
      </c>
      <c r="BB3" s="313">
        <v>2.75115942</v>
      </c>
      <c r="BC3" s="313">
        <v>1.87538462</v>
      </c>
      <c r="BD3" s="313">
        <v>0.8757748</v>
      </c>
      <c r="BE3" s="313">
        <v>46.698410057346</v>
      </c>
      <c r="BF3" s="313">
        <v>1.54333333</v>
      </c>
      <c r="BG3" s="313">
        <v>1.10818182</v>
      </c>
      <c r="BH3" s="313">
        <v>0.43515151</v>
      </c>
      <c r="BI3" s="313">
        <v>39.267158344106</v>
      </c>
      <c r="BJ3" s="313">
        <v>4.03893617</v>
      </c>
      <c r="BK3" s="313">
        <v>2.78628571</v>
      </c>
      <c r="BL3" s="313">
        <v>1.25265046</v>
      </c>
      <c r="BM3" s="313">
        <v>44.957717562999</v>
      </c>
      <c r="BN3" s="313">
        <v>10242.0</v>
      </c>
      <c r="BO3" s="313">
        <v>4651.0</v>
      </c>
      <c r="BP3" s="313">
        <v>5591.0</v>
      </c>
      <c r="BQ3" s="313">
        <v>120.21070737476</v>
      </c>
      <c r="BR3" s="313">
        <v>10196.0</v>
      </c>
      <c r="BS3" s="313">
        <v>4632.0</v>
      </c>
      <c r="BT3" s="313">
        <v>5564.0</v>
      </c>
      <c r="BU3" s="313">
        <v>120.12089810017</v>
      </c>
      <c r="BV3" s="313">
        <v>7843.0</v>
      </c>
      <c r="BW3" s="313">
        <v>3471.0</v>
      </c>
      <c r="BX3" s="313">
        <v>4372.0</v>
      </c>
      <c r="BY3" s="313">
        <v>125.95793719389</v>
      </c>
      <c r="BZ3" s="313">
        <v>0.01861809</v>
      </c>
      <c r="CA3" s="314">
        <v>0.02105354</v>
      </c>
      <c r="CB3" s="314" t="s">
        <v>895</v>
      </c>
      <c r="CC3" s="312">
        <v>-11.567888345618</v>
      </c>
      <c r="CD3" s="312" t="s">
        <v>899</v>
      </c>
      <c r="CE3" s="312">
        <v>0.79426778</v>
      </c>
      <c r="CF3" s="312">
        <v>0.55725714</v>
      </c>
      <c r="CG3" s="312">
        <v>0.23701064</v>
      </c>
      <c r="CH3" s="312">
        <v>42.53164705974</v>
      </c>
      <c r="CI3" s="315">
        <v>0.02290588</v>
      </c>
      <c r="CJ3" s="315">
        <v>0.03710772</v>
      </c>
      <c r="CK3" s="315">
        <v>-0.01420184</v>
      </c>
      <c r="CL3" s="315">
        <v>-38.271928321115</v>
      </c>
      <c r="CM3" s="314" t="s">
        <v>896</v>
      </c>
      <c r="CN3" s="314" t="s">
        <v>897</v>
      </c>
      <c r="CO3" s="312"/>
      <c r="CP3" s="314"/>
      <c r="CQ3" s="314"/>
      <c r="CR3" s="312"/>
      <c r="CS3" s="312"/>
      <c r="CT3" s="312"/>
      <c r="CU3" s="312"/>
      <c r="CV3" s="312"/>
      <c r="CW3" s="312"/>
      <c r="CX3" s="315"/>
      <c r="CY3" s="315"/>
      <c r="CZ3" s="315"/>
      <c r="DA3" s="315"/>
      <c r="DB3" s="314"/>
      <c r="DC3" s="314"/>
      <c r="DD3" s="314"/>
    </row>
    <row r="4">
      <c r="A4" s="310" t="s">
        <v>898</v>
      </c>
      <c r="B4" s="310" t="s">
        <v>388</v>
      </c>
      <c r="C4" s="310" t="s">
        <v>43</v>
      </c>
      <c r="D4" s="310" t="s">
        <v>25</v>
      </c>
      <c r="E4" s="311">
        <v>4869.0</v>
      </c>
      <c r="F4" s="311">
        <v>18787.0</v>
      </c>
      <c r="G4" s="311">
        <v>-13918.0</v>
      </c>
      <c r="H4" s="311">
        <v>-74.083142598605</v>
      </c>
      <c r="I4" s="311">
        <v>14544.0</v>
      </c>
      <c r="J4" s="311">
        <v>67180.0</v>
      </c>
      <c r="K4" s="311">
        <v>-52636.0</v>
      </c>
      <c r="L4" s="311">
        <v>-78.35069961298</v>
      </c>
      <c r="M4" s="312" t="s">
        <v>894</v>
      </c>
      <c r="N4" s="312">
        <v>26.86</v>
      </c>
      <c r="O4" s="312">
        <v>118.76</v>
      </c>
      <c r="P4" s="312">
        <v>-91.9</v>
      </c>
      <c r="Q4" s="312">
        <v>-77.382957224655</v>
      </c>
      <c r="R4" s="312">
        <v>1.84680968</v>
      </c>
      <c r="S4" s="312">
        <v>1.76778803</v>
      </c>
      <c r="T4" s="313">
        <v>0.07902165</v>
      </c>
      <c r="U4" s="313">
        <v>4.4700862693363</v>
      </c>
      <c r="V4" s="313">
        <v>7.81765677</v>
      </c>
      <c r="W4" s="313">
        <v>8.68413218</v>
      </c>
      <c r="X4" s="313">
        <v>-0.86647541</v>
      </c>
      <c r="Y4" s="313">
        <v>-9.9776856459594</v>
      </c>
      <c r="Z4" s="313">
        <v>0.02362357</v>
      </c>
      <c r="AA4" s="313">
        <v>0.02035653</v>
      </c>
      <c r="AB4" s="312">
        <v>0.00326704</v>
      </c>
      <c r="AC4" s="313">
        <v>16.04910070626</v>
      </c>
      <c r="AD4" s="312">
        <v>1137.0</v>
      </c>
      <c r="AE4" s="313">
        <v>5834.0</v>
      </c>
      <c r="AF4" s="313">
        <v>-4697.0</v>
      </c>
      <c r="AG4" s="311">
        <v>-80.510798765855</v>
      </c>
      <c r="AH4" s="311">
        <v>32.0</v>
      </c>
      <c r="AI4" s="311">
        <v>244.0</v>
      </c>
      <c r="AJ4" s="311">
        <v>-212.0</v>
      </c>
      <c r="AK4" s="311">
        <v>-86.885245901639</v>
      </c>
      <c r="AL4" s="313">
        <v>2.987061</v>
      </c>
      <c r="AM4" s="313">
        <v>3.57587694</v>
      </c>
      <c r="AN4" s="312">
        <v>-0.58881594</v>
      </c>
      <c r="AO4" s="312">
        <v>-16.466336786187</v>
      </c>
      <c r="AP4" s="312">
        <v>8.0</v>
      </c>
      <c r="AQ4" s="312">
        <v>67.0</v>
      </c>
      <c r="AR4" s="313">
        <v>-59.0</v>
      </c>
      <c r="AS4" s="313">
        <v>-88.059701492537</v>
      </c>
      <c r="AT4" s="313">
        <v>12.0</v>
      </c>
      <c r="AU4" s="313">
        <v>116.0</v>
      </c>
      <c r="AV4" s="311">
        <v>-104.0</v>
      </c>
      <c r="AW4" s="313">
        <v>-89.655172413793</v>
      </c>
      <c r="AX4" s="313">
        <v>12.0</v>
      </c>
      <c r="AY4" s="313">
        <v>61.0</v>
      </c>
      <c r="AZ4" s="313">
        <v>-49.0</v>
      </c>
      <c r="BA4" s="313">
        <v>-80.327868852459</v>
      </c>
      <c r="BB4" s="313">
        <v>3.3575</v>
      </c>
      <c r="BC4" s="313">
        <v>1.77253731</v>
      </c>
      <c r="BD4" s="313">
        <v>1.58496269</v>
      </c>
      <c r="BE4" s="313">
        <v>89.417733610358</v>
      </c>
      <c r="BF4" s="313">
        <v>2.23833333</v>
      </c>
      <c r="BG4" s="313">
        <v>1.0237931</v>
      </c>
      <c r="BH4" s="313">
        <v>1.21454023</v>
      </c>
      <c r="BI4" s="313">
        <v>118.6314139058</v>
      </c>
      <c r="BJ4" s="313">
        <v>2.23833333</v>
      </c>
      <c r="BK4" s="313">
        <v>1.94688525</v>
      </c>
      <c r="BL4" s="313">
        <v>0.29144808</v>
      </c>
      <c r="BM4" s="313">
        <v>14.969967028103</v>
      </c>
      <c r="BN4" s="313">
        <v>1112.0</v>
      </c>
      <c r="BO4" s="313">
        <v>5665.0</v>
      </c>
      <c r="BP4" s="313">
        <v>-4553.0</v>
      </c>
      <c r="BQ4" s="313">
        <v>-80.370697263901</v>
      </c>
      <c r="BR4" s="313">
        <v>1106.0</v>
      </c>
      <c r="BS4" s="313">
        <v>5637.0</v>
      </c>
      <c r="BT4" s="313">
        <v>-4531.0</v>
      </c>
      <c r="BU4" s="313">
        <v>-80.379634557389</v>
      </c>
      <c r="BV4" s="313">
        <v>855.0</v>
      </c>
      <c r="BW4" s="313">
        <v>4416.0</v>
      </c>
      <c r="BX4" s="313">
        <v>-3561.0</v>
      </c>
      <c r="BY4" s="313">
        <v>-80.638586956522</v>
      </c>
      <c r="BZ4" s="313">
        <v>0.02428571</v>
      </c>
      <c r="CA4" s="314">
        <v>0.02106794</v>
      </c>
      <c r="CB4" s="314">
        <v>0.00321777</v>
      </c>
      <c r="CC4" s="312">
        <v>15.273301518801</v>
      </c>
      <c r="CD4" s="312" t="s">
        <v>899</v>
      </c>
      <c r="CE4" s="312">
        <v>0.839375</v>
      </c>
      <c r="CF4" s="312">
        <v>0.48672131</v>
      </c>
      <c r="CG4" s="312">
        <v>0.35265369</v>
      </c>
      <c r="CH4" s="312">
        <v>72.454951684774</v>
      </c>
      <c r="CI4" s="315">
        <v>0.02814424</v>
      </c>
      <c r="CJ4" s="315">
        <v>0.04182379</v>
      </c>
      <c r="CK4" s="315">
        <v>-0.01367955</v>
      </c>
      <c r="CL4" s="315">
        <v>-32.707581020276</v>
      </c>
      <c r="CM4" s="314" t="s">
        <v>896</v>
      </c>
      <c r="CN4" s="314" t="s">
        <v>897</v>
      </c>
      <c r="CO4" s="312"/>
      <c r="CP4" s="314"/>
      <c r="CQ4" s="314"/>
      <c r="CR4" s="312"/>
      <c r="CS4" s="312"/>
      <c r="CT4" s="312"/>
      <c r="CU4" s="312"/>
      <c r="CV4" s="312"/>
      <c r="CW4" s="312"/>
      <c r="CX4" s="315"/>
      <c r="CY4" s="315"/>
      <c r="CZ4" s="315"/>
      <c r="DA4" s="315"/>
      <c r="DB4" s="314"/>
      <c r="DC4" s="314"/>
      <c r="DD4" s="314"/>
    </row>
    <row r="5">
      <c r="A5" s="310" t="s">
        <v>900</v>
      </c>
      <c r="B5" s="310" t="s">
        <v>512</v>
      </c>
      <c r="C5" s="310" t="s">
        <v>498</v>
      </c>
      <c r="D5" s="310" t="s">
        <v>514</v>
      </c>
      <c r="E5" s="311">
        <v>451.0</v>
      </c>
      <c r="F5" s="311" t="s">
        <v>893</v>
      </c>
      <c r="G5" s="311" t="s">
        <v>893</v>
      </c>
      <c r="H5" s="311" t="s">
        <v>893</v>
      </c>
      <c r="I5" s="311">
        <v>557.0</v>
      </c>
      <c r="J5" s="311" t="s">
        <v>893</v>
      </c>
      <c r="K5" s="311" t="s">
        <v>893</v>
      </c>
      <c r="L5" s="311" t="s">
        <v>893</v>
      </c>
      <c r="M5" s="312" t="s">
        <v>894</v>
      </c>
      <c r="N5" s="312">
        <v>3.04</v>
      </c>
      <c r="O5" s="312" t="s">
        <v>893</v>
      </c>
      <c r="P5" s="312" t="s">
        <v>893</v>
      </c>
      <c r="Q5" s="312" t="s">
        <v>893</v>
      </c>
      <c r="R5" s="312">
        <v>5.45780969</v>
      </c>
      <c r="S5" s="312" t="s">
        <v>893</v>
      </c>
      <c r="T5" s="313" t="s">
        <v>893</v>
      </c>
      <c r="U5" s="313" t="s">
        <v>893</v>
      </c>
      <c r="V5" s="313">
        <v>1.79533214</v>
      </c>
      <c r="W5" s="313" t="s">
        <v>893</v>
      </c>
      <c r="X5" s="313" t="s">
        <v>893</v>
      </c>
      <c r="Y5" s="313" t="s">
        <v>893</v>
      </c>
      <c r="Z5" s="313">
        <v>0.304</v>
      </c>
      <c r="AA5" s="313" t="s">
        <v>893</v>
      </c>
      <c r="AB5" s="312" t="s">
        <v>893</v>
      </c>
      <c r="AC5" s="313" t="s">
        <v>893</v>
      </c>
      <c r="AD5" s="312">
        <v>10.0</v>
      </c>
      <c r="AE5" s="313" t="s">
        <v>893</v>
      </c>
      <c r="AF5" s="313" t="s">
        <v>893</v>
      </c>
      <c r="AG5" s="311" t="s">
        <v>893</v>
      </c>
      <c r="AH5" s="311" t="s">
        <v>893</v>
      </c>
      <c r="AI5" s="311" t="s">
        <v>893</v>
      </c>
      <c r="AJ5" s="311" t="s">
        <v>893</v>
      </c>
      <c r="AK5" s="311" t="s">
        <v>893</v>
      </c>
      <c r="AL5" s="313">
        <v>1.23503326</v>
      </c>
      <c r="AM5" s="313" t="s">
        <v>893</v>
      </c>
      <c r="AN5" s="312" t="s">
        <v>893</v>
      </c>
      <c r="AO5" s="312" t="s">
        <v>893</v>
      </c>
      <c r="AP5" s="312" t="s">
        <v>893</v>
      </c>
      <c r="AQ5" s="312" t="s">
        <v>893</v>
      </c>
      <c r="AR5" s="313" t="s">
        <v>893</v>
      </c>
      <c r="AS5" s="313" t="s">
        <v>893</v>
      </c>
      <c r="AT5" s="313" t="s">
        <v>893</v>
      </c>
      <c r="AU5" s="313" t="s">
        <v>893</v>
      </c>
      <c r="AV5" s="311" t="s">
        <v>893</v>
      </c>
      <c r="AW5" s="313" t="s">
        <v>893</v>
      </c>
      <c r="AX5" s="313" t="s">
        <v>893</v>
      </c>
      <c r="AY5" s="313" t="s">
        <v>893</v>
      </c>
      <c r="AZ5" s="313" t="s">
        <v>893</v>
      </c>
      <c r="BA5" s="313" t="s">
        <v>893</v>
      </c>
      <c r="BB5" s="313" t="s">
        <v>893</v>
      </c>
      <c r="BC5" s="313" t="s">
        <v>893</v>
      </c>
      <c r="BD5" s="313" t="s">
        <v>893</v>
      </c>
      <c r="BE5" s="313" t="s">
        <v>893</v>
      </c>
      <c r="BF5" s="313" t="s">
        <v>893</v>
      </c>
      <c r="BG5" s="313" t="s">
        <v>893</v>
      </c>
      <c r="BH5" s="313" t="s">
        <v>893</v>
      </c>
      <c r="BI5" s="313" t="s">
        <v>893</v>
      </c>
      <c r="BJ5" s="313" t="s">
        <v>893</v>
      </c>
      <c r="BK5" s="313" t="s">
        <v>893</v>
      </c>
      <c r="BL5" s="313" t="s">
        <v>893</v>
      </c>
      <c r="BM5" s="313" t="s">
        <v>893</v>
      </c>
      <c r="BN5" s="313">
        <v>9.0</v>
      </c>
      <c r="BO5" s="313" t="s">
        <v>893</v>
      </c>
      <c r="BP5" s="313" t="s">
        <v>893</v>
      </c>
      <c r="BQ5" s="313" t="s">
        <v>893</v>
      </c>
      <c r="BR5" s="313">
        <v>9.0</v>
      </c>
      <c r="BS5" s="313" t="s">
        <v>893</v>
      </c>
      <c r="BT5" s="313" t="s">
        <v>893</v>
      </c>
      <c r="BU5" s="313" t="s">
        <v>893</v>
      </c>
      <c r="BV5" s="313">
        <v>4.0</v>
      </c>
      <c r="BW5" s="313" t="s">
        <v>893</v>
      </c>
      <c r="BX5" s="313" t="s">
        <v>893</v>
      </c>
      <c r="BY5" s="313" t="s">
        <v>893</v>
      </c>
      <c r="BZ5" s="313">
        <v>0.33777778</v>
      </c>
      <c r="CA5" s="314" t="s">
        <v>893</v>
      </c>
      <c r="CB5" s="314" t="s">
        <v>893</v>
      </c>
      <c r="CC5" s="312" t="s">
        <v>893</v>
      </c>
      <c r="CD5" s="312" t="s">
        <v>901</v>
      </c>
      <c r="CE5" s="312" t="s">
        <v>893</v>
      </c>
      <c r="CF5" s="312" t="s">
        <v>893</v>
      </c>
      <c r="CG5" s="312" t="s">
        <v>893</v>
      </c>
      <c r="CH5" s="312" t="s">
        <v>893</v>
      </c>
      <c r="CI5" s="315" t="s">
        <v>893</v>
      </c>
      <c r="CJ5" s="315" t="s">
        <v>893</v>
      </c>
      <c r="CK5" s="315" t="s">
        <v>893</v>
      </c>
      <c r="CL5" s="315" t="s">
        <v>893</v>
      </c>
      <c r="CM5" s="314" t="s">
        <v>896</v>
      </c>
      <c r="CN5" s="314" t="s">
        <v>897</v>
      </c>
      <c r="CO5" s="312"/>
      <c r="CP5" s="314"/>
      <c r="CQ5" s="314"/>
      <c r="CR5" s="312"/>
      <c r="CS5" s="312"/>
      <c r="CT5" s="312"/>
      <c r="CU5" s="312"/>
      <c r="CV5" s="312"/>
      <c r="CW5" s="312"/>
      <c r="CX5" s="315"/>
      <c r="CY5" s="315"/>
      <c r="CZ5" s="315"/>
      <c r="DA5" s="315"/>
      <c r="DB5" s="314"/>
      <c r="DC5" s="314"/>
      <c r="DD5" s="314"/>
    </row>
    <row r="6">
      <c r="A6" s="310" t="s">
        <v>900</v>
      </c>
      <c r="B6" s="310" t="s">
        <v>512</v>
      </c>
      <c r="C6" s="310" t="s">
        <v>503</v>
      </c>
      <c r="D6" s="310" t="s">
        <v>515</v>
      </c>
      <c r="E6" s="311">
        <v>1188.0</v>
      </c>
      <c r="F6" s="311" t="s">
        <v>893</v>
      </c>
      <c r="G6" s="311" t="s">
        <v>893</v>
      </c>
      <c r="H6" s="311" t="s">
        <v>893</v>
      </c>
      <c r="I6" s="311">
        <v>1752.0</v>
      </c>
      <c r="J6" s="311" t="s">
        <v>893</v>
      </c>
      <c r="K6" s="311" t="s">
        <v>893</v>
      </c>
      <c r="L6" s="311" t="s">
        <v>893</v>
      </c>
      <c r="M6" s="312" t="s">
        <v>894</v>
      </c>
      <c r="N6" s="312">
        <v>9.24</v>
      </c>
      <c r="O6" s="312" t="s">
        <v>893</v>
      </c>
      <c r="P6" s="312" t="s">
        <v>893</v>
      </c>
      <c r="Q6" s="312" t="s">
        <v>893</v>
      </c>
      <c r="R6" s="313">
        <v>5.2739726</v>
      </c>
      <c r="S6" s="313" t="s">
        <v>893</v>
      </c>
      <c r="T6" s="313" t="s">
        <v>893</v>
      </c>
      <c r="U6" s="313" t="s">
        <v>893</v>
      </c>
      <c r="V6" s="313">
        <v>11.70091324</v>
      </c>
      <c r="W6" s="313" t="s">
        <v>893</v>
      </c>
      <c r="X6" s="313" t="s">
        <v>893</v>
      </c>
      <c r="Y6" s="313" t="s">
        <v>893</v>
      </c>
      <c r="Z6" s="313">
        <v>0.04507317</v>
      </c>
      <c r="AA6" s="313" t="s">
        <v>893</v>
      </c>
      <c r="AB6" s="312" t="s">
        <v>893</v>
      </c>
      <c r="AC6" s="313" t="s">
        <v>893</v>
      </c>
      <c r="AD6" s="312">
        <v>205.0</v>
      </c>
      <c r="AE6" s="313" t="s">
        <v>893</v>
      </c>
      <c r="AF6" s="313" t="s">
        <v>893</v>
      </c>
      <c r="AG6" s="311" t="s">
        <v>893</v>
      </c>
      <c r="AH6" s="311" t="s">
        <v>893</v>
      </c>
      <c r="AI6" s="311" t="s">
        <v>893</v>
      </c>
      <c r="AJ6" s="311" t="s">
        <v>893</v>
      </c>
      <c r="AK6" s="311" t="s">
        <v>893</v>
      </c>
      <c r="AL6" s="313">
        <v>1.47474747</v>
      </c>
      <c r="AM6" s="313" t="s">
        <v>893</v>
      </c>
      <c r="AN6" s="312" t="s">
        <v>893</v>
      </c>
      <c r="AO6" s="313" t="s">
        <v>893</v>
      </c>
      <c r="AP6" s="313" t="s">
        <v>893</v>
      </c>
      <c r="AQ6" s="313" t="s">
        <v>893</v>
      </c>
      <c r="AR6" s="313" t="s">
        <v>893</v>
      </c>
      <c r="AS6" s="311" t="s">
        <v>893</v>
      </c>
      <c r="AT6" s="311" t="s">
        <v>893</v>
      </c>
      <c r="AU6" s="311" t="s">
        <v>893</v>
      </c>
      <c r="AV6" s="311" t="s">
        <v>893</v>
      </c>
      <c r="AW6" s="313" t="s">
        <v>893</v>
      </c>
      <c r="AX6" s="313" t="s">
        <v>893</v>
      </c>
      <c r="AY6" s="313" t="s">
        <v>893</v>
      </c>
      <c r="AZ6" s="313" t="s">
        <v>893</v>
      </c>
      <c r="BA6" s="313" t="s">
        <v>893</v>
      </c>
      <c r="BB6" s="313" t="s">
        <v>893</v>
      </c>
      <c r="BC6" s="313" t="s">
        <v>893</v>
      </c>
      <c r="BD6" s="313" t="s">
        <v>893</v>
      </c>
      <c r="BE6" s="313" t="s">
        <v>893</v>
      </c>
      <c r="BF6" s="313" t="s">
        <v>893</v>
      </c>
      <c r="BG6" s="313" t="s">
        <v>893</v>
      </c>
      <c r="BH6" s="313" t="s">
        <v>893</v>
      </c>
      <c r="BI6" s="313" t="s">
        <v>893</v>
      </c>
      <c r="BJ6" s="313" t="s">
        <v>893</v>
      </c>
      <c r="BK6" s="313" t="s">
        <v>893</v>
      </c>
      <c r="BL6" s="313" t="s">
        <v>893</v>
      </c>
      <c r="BM6" s="313" t="s">
        <v>893</v>
      </c>
      <c r="BN6" s="313">
        <v>216.0</v>
      </c>
      <c r="BO6" s="313" t="s">
        <v>893</v>
      </c>
      <c r="BP6" s="313" t="s">
        <v>893</v>
      </c>
      <c r="BQ6" s="313" t="s">
        <v>893</v>
      </c>
      <c r="BR6" s="313">
        <v>212.0</v>
      </c>
      <c r="BS6" s="313" t="s">
        <v>893</v>
      </c>
      <c r="BT6" s="313" t="s">
        <v>893</v>
      </c>
      <c r="BU6" s="313" t="s">
        <v>893</v>
      </c>
      <c r="BV6" s="313">
        <v>189.0</v>
      </c>
      <c r="BW6" s="313" t="s">
        <v>893</v>
      </c>
      <c r="BX6" s="313" t="s">
        <v>893</v>
      </c>
      <c r="BY6" s="313" t="s">
        <v>893</v>
      </c>
      <c r="BZ6" s="313">
        <v>0.04358491</v>
      </c>
      <c r="CA6" s="314" t="s">
        <v>893</v>
      </c>
      <c r="CB6" s="314" t="s">
        <v>893</v>
      </c>
      <c r="CC6" s="312" t="s">
        <v>893</v>
      </c>
      <c r="CD6" s="312" t="s">
        <v>901</v>
      </c>
      <c r="CE6" s="312" t="s">
        <v>893</v>
      </c>
      <c r="CF6" s="312" t="s">
        <v>893</v>
      </c>
      <c r="CG6" s="312" t="s">
        <v>893</v>
      </c>
      <c r="CH6" s="312" t="s">
        <v>893</v>
      </c>
      <c r="CI6" s="315" t="s">
        <v>893</v>
      </c>
      <c r="CJ6" s="315" t="s">
        <v>893</v>
      </c>
      <c r="CK6" s="315" t="s">
        <v>893</v>
      </c>
      <c r="CL6" s="315" t="s">
        <v>893</v>
      </c>
      <c r="CM6" s="314" t="s">
        <v>896</v>
      </c>
      <c r="CN6" s="314" t="s">
        <v>897</v>
      </c>
      <c r="CO6" s="312"/>
      <c r="CP6" s="314"/>
      <c r="CQ6" s="314"/>
      <c r="CR6" s="312"/>
      <c r="CS6" s="312"/>
      <c r="CT6" s="312"/>
      <c r="CU6" s="312"/>
      <c r="CV6" s="312"/>
      <c r="CW6" s="312"/>
      <c r="CX6" s="315"/>
      <c r="CY6" s="315"/>
      <c r="CZ6" s="315"/>
      <c r="DA6" s="315"/>
      <c r="DB6" s="314"/>
      <c r="DC6" s="314"/>
      <c r="DD6" s="314"/>
    </row>
    <row r="7">
      <c r="A7" s="310" t="s">
        <v>900</v>
      </c>
      <c r="B7" s="310" t="s">
        <v>512</v>
      </c>
      <c r="C7" s="310" t="s">
        <v>493</v>
      </c>
      <c r="D7" s="310" t="s">
        <v>513</v>
      </c>
      <c r="E7" s="311">
        <v>1610.0</v>
      </c>
      <c r="F7" s="311" t="s">
        <v>893</v>
      </c>
      <c r="G7" s="311" t="s">
        <v>893</v>
      </c>
      <c r="H7" s="311" t="s">
        <v>893</v>
      </c>
      <c r="I7" s="311">
        <v>2484.0</v>
      </c>
      <c r="J7" s="311" t="s">
        <v>893</v>
      </c>
      <c r="K7" s="311" t="s">
        <v>893</v>
      </c>
      <c r="L7" s="311" t="s">
        <v>893</v>
      </c>
      <c r="M7" s="312" t="s">
        <v>894</v>
      </c>
      <c r="N7" s="312">
        <v>12.47</v>
      </c>
      <c r="O7" s="312" t="s">
        <v>893</v>
      </c>
      <c r="P7" s="312" t="s">
        <v>893</v>
      </c>
      <c r="Q7" s="312" t="s">
        <v>893</v>
      </c>
      <c r="R7" s="312">
        <v>5.02012882</v>
      </c>
      <c r="S7" s="312" t="s">
        <v>893</v>
      </c>
      <c r="T7" s="313" t="s">
        <v>893</v>
      </c>
      <c r="U7" s="313" t="s">
        <v>893</v>
      </c>
      <c r="V7" s="313">
        <v>9.05797101</v>
      </c>
      <c r="W7" s="313" t="s">
        <v>893</v>
      </c>
      <c r="X7" s="313" t="s">
        <v>893</v>
      </c>
      <c r="Y7" s="313" t="s">
        <v>893</v>
      </c>
      <c r="Z7" s="313">
        <v>0.05542222</v>
      </c>
      <c r="AA7" s="313" t="s">
        <v>893</v>
      </c>
      <c r="AB7" s="312" t="s">
        <v>893</v>
      </c>
      <c r="AC7" s="313" t="s">
        <v>893</v>
      </c>
      <c r="AD7" s="312">
        <v>225.0</v>
      </c>
      <c r="AE7" s="313" t="s">
        <v>893</v>
      </c>
      <c r="AF7" s="313" t="s">
        <v>893</v>
      </c>
      <c r="AG7" s="311" t="s">
        <v>893</v>
      </c>
      <c r="AH7" s="311" t="s">
        <v>893</v>
      </c>
      <c r="AI7" s="311" t="s">
        <v>893</v>
      </c>
      <c r="AJ7" s="311" t="s">
        <v>893</v>
      </c>
      <c r="AK7" s="311" t="s">
        <v>893</v>
      </c>
      <c r="AL7" s="313">
        <v>1.54285714</v>
      </c>
      <c r="AM7" s="313" t="s">
        <v>893</v>
      </c>
      <c r="AN7" s="312" t="s">
        <v>893</v>
      </c>
      <c r="AO7" s="312" t="s">
        <v>893</v>
      </c>
      <c r="AP7" s="312" t="s">
        <v>893</v>
      </c>
      <c r="AQ7" s="312" t="s">
        <v>893</v>
      </c>
      <c r="AR7" s="313" t="s">
        <v>893</v>
      </c>
      <c r="AS7" s="313" t="s">
        <v>893</v>
      </c>
      <c r="AT7" s="313" t="s">
        <v>893</v>
      </c>
      <c r="AU7" s="313" t="s">
        <v>893</v>
      </c>
      <c r="AV7" s="311" t="s">
        <v>893</v>
      </c>
      <c r="AW7" s="313" t="s">
        <v>893</v>
      </c>
      <c r="AX7" s="313" t="s">
        <v>893</v>
      </c>
      <c r="AY7" s="313" t="s">
        <v>893</v>
      </c>
      <c r="AZ7" s="313" t="s">
        <v>893</v>
      </c>
      <c r="BA7" s="313" t="s">
        <v>893</v>
      </c>
      <c r="BB7" s="313" t="s">
        <v>893</v>
      </c>
      <c r="BC7" s="313" t="s">
        <v>893</v>
      </c>
      <c r="BD7" s="313" t="s">
        <v>893</v>
      </c>
      <c r="BE7" s="313" t="s">
        <v>893</v>
      </c>
      <c r="BF7" s="313" t="s">
        <v>893</v>
      </c>
      <c r="BG7" s="313" t="s">
        <v>893</v>
      </c>
      <c r="BH7" s="313" t="s">
        <v>893</v>
      </c>
      <c r="BI7" s="313" t="s">
        <v>893</v>
      </c>
      <c r="BJ7" s="313" t="s">
        <v>893</v>
      </c>
      <c r="BK7" s="313" t="s">
        <v>893</v>
      </c>
      <c r="BL7" s="313" t="s">
        <v>893</v>
      </c>
      <c r="BM7" s="313" t="s">
        <v>893</v>
      </c>
      <c r="BN7" s="313">
        <v>221.0</v>
      </c>
      <c r="BO7" s="313" t="s">
        <v>893</v>
      </c>
      <c r="BP7" s="313" t="s">
        <v>893</v>
      </c>
      <c r="BQ7" s="313" t="s">
        <v>893</v>
      </c>
      <c r="BR7" s="313">
        <v>216.0</v>
      </c>
      <c r="BS7" s="313" t="s">
        <v>893</v>
      </c>
      <c r="BT7" s="313" t="s">
        <v>893</v>
      </c>
      <c r="BU7" s="313" t="s">
        <v>893</v>
      </c>
      <c r="BV7" s="313">
        <v>170.0</v>
      </c>
      <c r="BW7" s="313" t="s">
        <v>893</v>
      </c>
      <c r="BX7" s="313" t="s">
        <v>893</v>
      </c>
      <c r="BY7" s="313" t="s">
        <v>893</v>
      </c>
      <c r="BZ7" s="313">
        <v>0.05773148</v>
      </c>
      <c r="CA7" s="314" t="s">
        <v>893</v>
      </c>
      <c r="CB7" s="314" t="s">
        <v>893</v>
      </c>
      <c r="CC7" s="312" t="s">
        <v>893</v>
      </c>
      <c r="CD7" s="312" t="s">
        <v>901</v>
      </c>
      <c r="CE7" s="312" t="s">
        <v>893</v>
      </c>
      <c r="CF7" s="312" t="s">
        <v>893</v>
      </c>
      <c r="CG7" s="312" t="s">
        <v>893</v>
      </c>
      <c r="CH7" s="312" t="s">
        <v>893</v>
      </c>
      <c r="CI7" s="315" t="s">
        <v>893</v>
      </c>
      <c r="CJ7" s="315" t="s">
        <v>893</v>
      </c>
      <c r="CK7" s="315" t="s">
        <v>893</v>
      </c>
      <c r="CL7" s="315" t="s">
        <v>893</v>
      </c>
      <c r="CM7" s="314" t="s">
        <v>896</v>
      </c>
      <c r="CN7" s="314" t="s">
        <v>897</v>
      </c>
      <c r="CO7" s="312"/>
      <c r="CP7" s="314"/>
      <c r="CQ7" s="314"/>
      <c r="CR7" s="312"/>
      <c r="CS7" s="312"/>
      <c r="CT7" s="312"/>
      <c r="CU7" s="312"/>
      <c r="CV7" s="312"/>
      <c r="CW7" s="312"/>
      <c r="CX7" s="315"/>
      <c r="CY7" s="315"/>
      <c r="CZ7" s="315"/>
      <c r="DA7" s="315"/>
      <c r="DB7" s="314"/>
      <c r="DC7" s="314"/>
      <c r="DD7" s="314"/>
    </row>
    <row r="8">
      <c r="A8" s="310" t="s">
        <v>900</v>
      </c>
      <c r="B8" s="310" t="s">
        <v>512</v>
      </c>
      <c r="C8" s="310" t="s">
        <v>516</v>
      </c>
      <c r="D8" s="310" t="s">
        <v>517</v>
      </c>
      <c r="E8" s="311">
        <v>1303.0</v>
      </c>
      <c r="F8" s="311" t="s">
        <v>893</v>
      </c>
      <c r="G8" s="311" t="s">
        <v>893</v>
      </c>
      <c r="H8" s="311" t="s">
        <v>893</v>
      </c>
      <c r="I8" s="311">
        <v>1982.0</v>
      </c>
      <c r="J8" s="311" t="s">
        <v>893</v>
      </c>
      <c r="K8" s="311" t="s">
        <v>893</v>
      </c>
      <c r="L8" s="311" t="s">
        <v>893</v>
      </c>
      <c r="M8" s="312" t="s">
        <v>894</v>
      </c>
      <c r="N8" s="312">
        <v>9.3</v>
      </c>
      <c r="O8" s="312" t="s">
        <v>893</v>
      </c>
      <c r="P8" s="312" t="s">
        <v>893</v>
      </c>
      <c r="Q8" s="312" t="s">
        <v>893</v>
      </c>
      <c r="R8" s="313">
        <v>4.69223007</v>
      </c>
      <c r="S8" s="313" t="s">
        <v>893</v>
      </c>
      <c r="T8" s="313" t="s">
        <v>893</v>
      </c>
      <c r="U8" s="313" t="s">
        <v>893</v>
      </c>
      <c r="V8" s="313">
        <v>7.21493441</v>
      </c>
      <c r="W8" s="313" t="s">
        <v>893</v>
      </c>
      <c r="X8" s="313" t="s">
        <v>893</v>
      </c>
      <c r="Y8" s="313" t="s">
        <v>893</v>
      </c>
      <c r="Z8" s="313">
        <v>0.06503497</v>
      </c>
      <c r="AA8" s="313" t="s">
        <v>893</v>
      </c>
      <c r="AB8" s="312" t="s">
        <v>893</v>
      </c>
      <c r="AC8" s="313" t="s">
        <v>893</v>
      </c>
      <c r="AD8" s="312">
        <v>143.0</v>
      </c>
      <c r="AE8" s="313" t="s">
        <v>893</v>
      </c>
      <c r="AF8" s="313" t="s">
        <v>893</v>
      </c>
      <c r="AG8" s="311" t="s">
        <v>893</v>
      </c>
      <c r="AH8" s="311" t="s">
        <v>893</v>
      </c>
      <c r="AI8" s="311" t="s">
        <v>893</v>
      </c>
      <c r="AJ8" s="311" t="s">
        <v>893</v>
      </c>
      <c r="AK8" s="311" t="s">
        <v>893</v>
      </c>
      <c r="AL8" s="313">
        <v>1.52110514</v>
      </c>
      <c r="AM8" s="313" t="s">
        <v>893</v>
      </c>
      <c r="AN8" s="312" t="s">
        <v>893</v>
      </c>
      <c r="AO8" s="313" t="s">
        <v>893</v>
      </c>
      <c r="AP8" s="313" t="s">
        <v>893</v>
      </c>
      <c r="AQ8" s="313" t="s">
        <v>893</v>
      </c>
      <c r="AR8" s="313" t="s">
        <v>893</v>
      </c>
      <c r="AS8" s="311" t="s">
        <v>893</v>
      </c>
      <c r="AT8" s="311" t="s">
        <v>893</v>
      </c>
      <c r="AU8" s="311" t="s">
        <v>893</v>
      </c>
      <c r="AV8" s="311" t="s">
        <v>893</v>
      </c>
      <c r="AW8" s="313" t="s">
        <v>893</v>
      </c>
      <c r="AX8" s="313" t="s">
        <v>893</v>
      </c>
      <c r="AY8" s="313" t="s">
        <v>893</v>
      </c>
      <c r="AZ8" s="313" t="s">
        <v>893</v>
      </c>
      <c r="BA8" s="313" t="s">
        <v>893</v>
      </c>
      <c r="BB8" s="313" t="s">
        <v>893</v>
      </c>
      <c r="BC8" s="313" t="s">
        <v>893</v>
      </c>
      <c r="BD8" s="313" t="s">
        <v>893</v>
      </c>
      <c r="BE8" s="313" t="s">
        <v>893</v>
      </c>
      <c r="BF8" s="313" t="s">
        <v>893</v>
      </c>
      <c r="BG8" s="313" t="s">
        <v>893</v>
      </c>
      <c r="BH8" s="313" t="s">
        <v>893</v>
      </c>
      <c r="BI8" s="313" t="s">
        <v>893</v>
      </c>
      <c r="BJ8" s="313" t="s">
        <v>893</v>
      </c>
      <c r="BK8" s="313" t="s">
        <v>893</v>
      </c>
      <c r="BL8" s="313" t="s">
        <v>893</v>
      </c>
      <c r="BM8" s="313" t="s">
        <v>893</v>
      </c>
      <c r="BN8" s="313">
        <v>133.0</v>
      </c>
      <c r="BO8" s="313" t="s">
        <v>893</v>
      </c>
      <c r="BP8" s="313" t="s">
        <v>893</v>
      </c>
      <c r="BQ8" s="313" t="s">
        <v>893</v>
      </c>
      <c r="BR8" s="313">
        <v>130.0</v>
      </c>
      <c r="BS8" s="313" t="s">
        <v>893</v>
      </c>
      <c r="BT8" s="313" t="s">
        <v>893</v>
      </c>
      <c r="BU8" s="313" t="s">
        <v>893</v>
      </c>
      <c r="BV8" s="313">
        <v>100.0</v>
      </c>
      <c r="BW8" s="313" t="s">
        <v>893</v>
      </c>
      <c r="BX8" s="313" t="s">
        <v>893</v>
      </c>
      <c r="BY8" s="313" t="s">
        <v>893</v>
      </c>
      <c r="BZ8" s="313">
        <v>0.07153846</v>
      </c>
      <c r="CA8" s="314" t="s">
        <v>893</v>
      </c>
      <c r="CB8" s="314" t="s">
        <v>893</v>
      </c>
      <c r="CC8" s="312" t="s">
        <v>893</v>
      </c>
      <c r="CD8" s="312" t="s">
        <v>901</v>
      </c>
      <c r="CE8" s="312" t="s">
        <v>893</v>
      </c>
      <c r="CF8" s="312" t="s">
        <v>893</v>
      </c>
      <c r="CG8" s="312" t="s">
        <v>893</v>
      </c>
      <c r="CH8" s="312" t="s">
        <v>893</v>
      </c>
      <c r="CI8" s="315" t="s">
        <v>893</v>
      </c>
      <c r="CJ8" s="315" t="s">
        <v>893</v>
      </c>
      <c r="CK8" s="315" t="s">
        <v>893</v>
      </c>
      <c r="CL8" s="315" t="s">
        <v>893</v>
      </c>
      <c r="CM8" s="314" t="s">
        <v>896</v>
      </c>
      <c r="CN8" s="314" t="s">
        <v>897</v>
      </c>
      <c r="CO8" s="312"/>
      <c r="CP8" s="314"/>
      <c r="CQ8" s="314"/>
      <c r="CR8" s="312"/>
      <c r="CS8" s="312"/>
      <c r="CT8" s="312"/>
      <c r="CU8" s="312"/>
      <c r="CV8" s="312"/>
      <c r="CW8" s="312"/>
      <c r="CX8" s="315"/>
      <c r="CY8" s="315"/>
      <c r="CZ8" s="315"/>
      <c r="DA8" s="315"/>
      <c r="DB8" s="314"/>
      <c r="DC8" s="314"/>
      <c r="DD8" s="314"/>
    </row>
    <row r="9">
      <c r="A9" s="310" t="s">
        <v>900</v>
      </c>
      <c r="B9" s="310" t="s">
        <v>512</v>
      </c>
      <c r="C9" s="310" t="s">
        <v>495</v>
      </c>
      <c r="D9" s="310" t="s">
        <v>518</v>
      </c>
      <c r="E9" s="311">
        <v>3540.0</v>
      </c>
      <c r="F9" s="311" t="s">
        <v>893</v>
      </c>
      <c r="G9" s="311" t="s">
        <v>893</v>
      </c>
      <c r="H9" s="311" t="s">
        <v>893</v>
      </c>
      <c r="I9" s="311">
        <v>6603.0</v>
      </c>
      <c r="J9" s="311" t="s">
        <v>893</v>
      </c>
      <c r="K9" s="311" t="s">
        <v>893</v>
      </c>
      <c r="L9" s="311" t="s">
        <v>893</v>
      </c>
      <c r="M9" s="312" t="s">
        <v>894</v>
      </c>
      <c r="N9" s="312">
        <v>31.49</v>
      </c>
      <c r="O9" s="312" t="s">
        <v>893</v>
      </c>
      <c r="P9" s="312" t="s">
        <v>893</v>
      </c>
      <c r="Q9" s="312" t="s">
        <v>893</v>
      </c>
      <c r="R9" s="313">
        <v>4.76904437</v>
      </c>
      <c r="S9" s="313" t="s">
        <v>893</v>
      </c>
      <c r="T9" s="313" t="s">
        <v>893</v>
      </c>
      <c r="U9" s="313" t="s">
        <v>893</v>
      </c>
      <c r="V9" s="313">
        <v>13.69074663</v>
      </c>
      <c r="W9" s="313" t="s">
        <v>893</v>
      </c>
      <c r="X9" s="313" t="s">
        <v>893</v>
      </c>
      <c r="Y9" s="313" t="s">
        <v>893</v>
      </c>
      <c r="Z9" s="313">
        <v>0.03483407</v>
      </c>
      <c r="AA9" s="313" t="s">
        <v>893</v>
      </c>
      <c r="AB9" s="312" t="s">
        <v>893</v>
      </c>
      <c r="AC9" s="313" t="s">
        <v>893</v>
      </c>
      <c r="AD9" s="312">
        <v>904.0</v>
      </c>
      <c r="AE9" s="313" t="s">
        <v>893</v>
      </c>
      <c r="AF9" s="313" t="s">
        <v>893</v>
      </c>
      <c r="AG9" s="311" t="s">
        <v>893</v>
      </c>
      <c r="AH9" s="311">
        <v>5.0</v>
      </c>
      <c r="AI9" s="311" t="s">
        <v>893</v>
      </c>
      <c r="AJ9" s="311" t="s">
        <v>893</v>
      </c>
      <c r="AK9" s="311" t="s">
        <v>893</v>
      </c>
      <c r="AL9" s="313">
        <v>1.86525424</v>
      </c>
      <c r="AM9" s="313" t="s">
        <v>893</v>
      </c>
      <c r="AN9" s="312" t="s">
        <v>893</v>
      </c>
      <c r="AO9" s="313" t="s">
        <v>893</v>
      </c>
      <c r="AP9" s="313" t="s">
        <v>893</v>
      </c>
      <c r="AQ9" s="313" t="s">
        <v>893</v>
      </c>
      <c r="AR9" s="313" t="s">
        <v>893</v>
      </c>
      <c r="AS9" s="311" t="s">
        <v>893</v>
      </c>
      <c r="AT9" s="311">
        <v>3.0</v>
      </c>
      <c r="AU9" s="311" t="s">
        <v>893</v>
      </c>
      <c r="AV9" s="311" t="s">
        <v>893</v>
      </c>
      <c r="AW9" s="313" t="s">
        <v>893</v>
      </c>
      <c r="AX9" s="313">
        <v>2.0</v>
      </c>
      <c r="AY9" s="313" t="s">
        <v>893</v>
      </c>
      <c r="AZ9" s="313" t="s">
        <v>893</v>
      </c>
      <c r="BA9" s="313" t="s">
        <v>893</v>
      </c>
      <c r="BB9" s="313" t="s">
        <v>893</v>
      </c>
      <c r="BC9" s="313" t="s">
        <v>893</v>
      </c>
      <c r="BD9" s="313" t="s">
        <v>893</v>
      </c>
      <c r="BE9" s="313" t="s">
        <v>893</v>
      </c>
      <c r="BF9" s="313">
        <v>10.49666667</v>
      </c>
      <c r="BG9" s="313" t="s">
        <v>893</v>
      </c>
      <c r="BH9" s="313" t="s">
        <v>893</v>
      </c>
      <c r="BI9" s="313" t="s">
        <v>893</v>
      </c>
      <c r="BJ9" s="313">
        <v>15.745</v>
      </c>
      <c r="BK9" s="313" t="s">
        <v>893</v>
      </c>
      <c r="BL9" s="313" t="s">
        <v>893</v>
      </c>
      <c r="BM9" s="313" t="s">
        <v>893</v>
      </c>
      <c r="BN9" s="313">
        <v>983.0</v>
      </c>
      <c r="BO9" s="313" t="s">
        <v>893</v>
      </c>
      <c r="BP9" s="313" t="s">
        <v>893</v>
      </c>
      <c r="BQ9" s="313" t="s">
        <v>893</v>
      </c>
      <c r="BR9" s="313">
        <v>964.0</v>
      </c>
      <c r="BS9" s="313" t="s">
        <v>893</v>
      </c>
      <c r="BT9" s="313" t="s">
        <v>893</v>
      </c>
      <c r="BU9" s="313" t="s">
        <v>893</v>
      </c>
      <c r="BV9" s="313">
        <v>751.0</v>
      </c>
      <c r="BW9" s="313" t="s">
        <v>893</v>
      </c>
      <c r="BX9" s="313" t="s">
        <v>893</v>
      </c>
      <c r="BY9" s="313" t="s">
        <v>893</v>
      </c>
      <c r="BZ9" s="313">
        <v>0.03266598</v>
      </c>
      <c r="CA9" s="314" t="s">
        <v>893</v>
      </c>
      <c r="CB9" s="314" t="s">
        <v>893</v>
      </c>
      <c r="CC9" s="312" t="s">
        <v>893</v>
      </c>
      <c r="CD9" s="312" t="s">
        <v>901</v>
      </c>
      <c r="CE9" s="312">
        <v>6.298</v>
      </c>
      <c r="CF9" s="312" t="s">
        <v>893</v>
      </c>
      <c r="CG9" s="312" t="s">
        <v>893</v>
      </c>
      <c r="CH9" s="312" t="s">
        <v>893</v>
      </c>
      <c r="CI9" s="315">
        <v>0.00553097</v>
      </c>
      <c r="CJ9" s="315" t="s">
        <v>893</v>
      </c>
      <c r="CK9" s="315" t="s">
        <v>893</v>
      </c>
      <c r="CL9" s="315" t="s">
        <v>893</v>
      </c>
      <c r="CM9" s="314" t="s">
        <v>896</v>
      </c>
      <c r="CN9" s="314" t="s">
        <v>897</v>
      </c>
      <c r="CO9" s="312"/>
      <c r="CP9" s="314"/>
      <c r="CQ9" s="314"/>
      <c r="CR9" s="312"/>
      <c r="CS9" s="312"/>
      <c r="CT9" s="312"/>
      <c r="CU9" s="312"/>
      <c r="CV9" s="312"/>
      <c r="CW9" s="312"/>
      <c r="CX9" s="315"/>
      <c r="CY9" s="315"/>
      <c r="CZ9" s="315"/>
      <c r="DA9" s="315"/>
      <c r="DB9" s="314"/>
      <c r="DC9" s="314"/>
      <c r="DD9" s="314"/>
    </row>
    <row r="10">
      <c r="A10" s="310" t="s">
        <v>900</v>
      </c>
      <c r="B10" s="310" t="s">
        <v>483</v>
      </c>
      <c r="C10" s="310" t="s">
        <v>484</v>
      </c>
      <c r="D10" s="310" t="s">
        <v>484</v>
      </c>
      <c r="E10" s="311">
        <v>2912.0</v>
      </c>
      <c r="F10" s="311">
        <v>2792.0</v>
      </c>
      <c r="G10" s="311">
        <v>120.0</v>
      </c>
      <c r="H10" s="311">
        <v>4.297994269341</v>
      </c>
      <c r="I10" s="311">
        <v>10477.0</v>
      </c>
      <c r="J10" s="311">
        <v>6903.0</v>
      </c>
      <c r="K10" s="311">
        <v>3574.0</v>
      </c>
      <c r="L10" s="311">
        <v>51.774590757642</v>
      </c>
      <c r="M10" s="312" t="s">
        <v>894</v>
      </c>
      <c r="N10" s="312">
        <v>61.98</v>
      </c>
      <c r="O10" s="312">
        <v>47.59</v>
      </c>
      <c r="P10" s="312">
        <v>14.39</v>
      </c>
      <c r="Q10" s="312">
        <v>30.237444841353</v>
      </c>
      <c r="R10" s="313">
        <v>5.9158156</v>
      </c>
      <c r="S10" s="313">
        <v>6.89410401</v>
      </c>
      <c r="T10" s="313">
        <v>-0.97828841</v>
      </c>
      <c r="U10" s="313">
        <v>-14.190218316709</v>
      </c>
      <c r="V10" s="313">
        <v>13.35305908</v>
      </c>
      <c r="W10" s="313">
        <v>12.29900043</v>
      </c>
      <c r="X10" s="313">
        <v>1.05405865</v>
      </c>
      <c r="Y10" s="313">
        <v>8.5702789913635</v>
      </c>
      <c r="Z10" s="313">
        <v>0.04430307</v>
      </c>
      <c r="AA10" s="313">
        <v>0.05605418</v>
      </c>
      <c r="AB10" s="312">
        <v>-0.01175111</v>
      </c>
      <c r="AC10" s="313">
        <v>-20.963842482398</v>
      </c>
      <c r="AD10" s="312">
        <v>1399.0</v>
      </c>
      <c r="AE10" s="313">
        <v>849.0</v>
      </c>
      <c r="AF10" s="313">
        <v>550.0</v>
      </c>
      <c r="AG10" s="311">
        <v>64.782096584217</v>
      </c>
      <c r="AH10" s="311">
        <v>26.0</v>
      </c>
      <c r="AI10" s="311">
        <v>18.0</v>
      </c>
      <c r="AJ10" s="311">
        <v>8.0</v>
      </c>
      <c r="AK10" s="311">
        <v>44.444444444444</v>
      </c>
      <c r="AL10" s="313">
        <v>3.59787088</v>
      </c>
      <c r="AM10" s="313">
        <v>2.4724212</v>
      </c>
      <c r="AN10" s="312">
        <v>1.12544968</v>
      </c>
      <c r="AO10" s="313">
        <v>45.520143574242</v>
      </c>
      <c r="AP10" s="313" t="s">
        <v>893</v>
      </c>
      <c r="AQ10" s="313">
        <v>5.0</v>
      </c>
      <c r="AR10" s="313" t="s">
        <v>893</v>
      </c>
      <c r="AS10" s="311" t="s">
        <v>893</v>
      </c>
      <c r="AT10" s="311">
        <v>22.0</v>
      </c>
      <c r="AU10" s="311">
        <v>12.0</v>
      </c>
      <c r="AV10" s="311">
        <v>10.0</v>
      </c>
      <c r="AW10" s="313">
        <v>83.333333333333</v>
      </c>
      <c r="AX10" s="313">
        <v>4.0</v>
      </c>
      <c r="AY10" s="313">
        <v>1.0</v>
      </c>
      <c r="AZ10" s="313">
        <v>3.0</v>
      </c>
      <c r="BA10" s="313">
        <v>300.0</v>
      </c>
      <c r="BB10" s="313" t="s">
        <v>893</v>
      </c>
      <c r="BC10" s="313">
        <v>9.518</v>
      </c>
      <c r="BD10" s="313" t="s">
        <v>893</v>
      </c>
      <c r="BE10" s="313" t="s">
        <v>893</v>
      </c>
      <c r="BF10" s="313">
        <v>2.81727273</v>
      </c>
      <c r="BG10" s="313">
        <v>3.96583333</v>
      </c>
      <c r="BH10" s="313">
        <v>-1.1485606</v>
      </c>
      <c r="BI10" s="313">
        <v>-28.96139359442</v>
      </c>
      <c r="BJ10" s="313">
        <v>15.495</v>
      </c>
      <c r="BK10" s="313">
        <v>47.59</v>
      </c>
      <c r="BL10" s="313">
        <v>-32.095</v>
      </c>
      <c r="BM10" s="313">
        <v>-67.440638789662</v>
      </c>
      <c r="BN10" s="313">
        <v>1419.0</v>
      </c>
      <c r="BO10" s="313">
        <v>820.0</v>
      </c>
      <c r="BP10" s="313">
        <v>599.0</v>
      </c>
      <c r="BQ10" s="313">
        <v>73.048780487805</v>
      </c>
      <c r="BR10" s="313">
        <v>1398.0</v>
      </c>
      <c r="BS10" s="313">
        <v>796.0</v>
      </c>
      <c r="BT10" s="313">
        <v>602.0</v>
      </c>
      <c r="BU10" s="313">
        <v>75.628140703518</v>
      </c>
      <c r="BV10" s="313">
        <v>1155.0</v>
      </c>
      <c r="BW10" s="313">
        <v>658.0</v>
      </c>
      <c r="BX10" s="313">
        <v>497.0</v>
      </c>
      <c r="BY10" s="313">
        <v>75.531914893617</v>
      </c>
      <c r="BZ10" s="313">
        <v>0.04433476</v>
      </c>
      <c r="CA10" s="314">
        <v>0.05978643</v>
      </c>
      <c r="CB10" s="314" t="s">
        <v>895</v>
      </c>
      <c r="CC10" s="312">
        <v>-25.844777819984</v>
      </c>
      <c r="CD10" s="312" t="s">
        <v>901</v>
      </c>
      <c r="CE10" s="312">
        <v>2.38384615</v>
      </c>
      <c r="CF10" s="312">
        <v>2.64388889</v>
      </c>
      <c r="CG10" s="312">
        <v>-0.26004274</v>
      </c>
      <c r="CH10" s="312">
        <v>-9.8356152931979</v>
      </c>
      <c r="CI10" s="315">
        <v>0.0185847</v>
      </c>
      <c r="CJ10" s="315">
        <v>0.02120141</v>
      </c>
      <c r="CK10" s="315">
        <v>-0.00261671</v>
      </c>
      <c r="CL10" s="315">
        <v>-12.342150828648</v>
      </c>
      <c r="CM10" s="314" t="s">
        <v>896</v>
      </c>
      <c r="CN10" s="314" t="s">
        <v>897</v>
      </c>
      <c r="CO10" s="312"/>
      <c r="CP10" s="314"/>
      <c r="CQ10" s="314"/>
      <c r="CR10" s="312"/>
      <c r="CS10" s="312"/>
      <c r="CT10" s="312"/>
      <c r="CU10" s="312"/>
      <c r="CV10" s="312"/>
      <c r="CW10" s="312"/>
      <c r="CX10" s="315"/>
      <c r="CY10" s="315"/>
      <c r="CZ10" s="315"/>
      <c r="DA10" s="315"/>
      <c r="DB10" s="314"/>
      <c r="DC10" s="314"/>
      <c r="DD10" s="314"/>
    </row>
    <row r="11">
      <c r="A11" s="310" t="s">
        <v>900</v>
      </c>
      <c r="B11" s="310" t="s">
        <v>483</v>
      </c>
      <c r="C11" s="310" t="s">
        <v>498</v>
      </c>
      <c r="D11" s="310" t="s">
        <v>499</v>
      </c>
      <c r="E11" s="311">
        <v>1456.0</v>
      </c>
      <c r="F11" s="311">
        <v>1038.0</v>
      </c>
      <c r="G11" s="311">
        <v>418.0</v>
      </c>
      <c r="H11" s="311">
        <v>40.269749518304</v>
      </c>
      <c r="I11" s="311">
        <v>2747.0</v>
      </c>
      <c r="J11" s="311">
        <v>2038.0</v>
      </c>
      <c r="K11" s="311">
        <v>709.0</v>
      </c>
      <c r="L11" s="311">
        <v>34.789008832188</v>
      </c>
      <c r="M11" s="312" t="s">
        <v>894</v>
      </c>
      <c r="N11" s="312">
        <v>12.82</v>
      </c>
      <c r="O11" s="312">
        <v>12.0</v>
      </c>
      <c r="P11" s="312">
        <v>0.82</v>
      </c>
      <c r="Q11" s="312">
        <v>6.8333333333333</v>
      </c>
      <c r="R11" s="313">
        <v>4.66690936</v>
      </c>
      <c r="S11" s="313">
        <v>5.88812561</v>
      </c>
      <c r="T11" s="313">
        <v>-1.22121625</v>
      </c>
      <c r="U11" s="313">
        <v>-20.740322657621</v>
      </c>
      <c r="V11" s="313">
        <v>3.16709137</v>
      </c>
      <c r="W11" s="313">
        <v>4.17075564</v>
      </c>
      <c r="X11" s="313">
        <v>-1.00366427</v>
      </c>
      <c r="Y11" s="313">
        <v>-24.064326866198</v>
      </c>
      <c r="Z11" s="313">
        <v>0.14735632</v>
      </c>
      <c r="AA11" s="313">
        <v>0.14117647</v>
      </c>
      <c r="AB11" s="312">
        <v>0.00617985</v>
      </c>
      <c r="AC11" s="313">
        <v>4.3773937682392</v>
      </c>
      <c r="AD11" s="312">
        <v>87.0</v>
      </c>
      <c r="AE11" s="313">
        <v>85.0</v>
      </c>
      <c r="AF11" s="313">
        <v>2.0</v>
      </c>
      <c r="AG11" s="311">
        <v>2.3529411764706</v>
      </c>
      <c r="AH11" s="311" t="s">
        <v>893</v>
      </c>
      <c r="AI11" s="311" t="s">
        <v>893</v>
      </c>
      <c r="AJ11" s="311" t="s">
        <v>893</v>
      </c>
      <c r="AK11" s="311" t="s">
        <v>893</v>
      </c>
      <c r="AL11" s="313">
        <v>1.88667582</v>
      </c>
      <c r="AM11" s="313">
        <v>1.96339114</v>
      </c>
      <c r="AN11" s="312">
        <v>-0.07671532</v>
      </c>
      <c r="AO11" s="313">
        <v>-3.9072866550676</v>
      </c>
      <c r="AP11" s="313" t="s">
        <v>893</v>
      </c>
      <c r="AQ11" s="313" t="s">
        <v>893</v>
      </c>
      <c r="AR11" s="313" t="s">
        <v>893</v>
      </c>
      <c r="AS11" s="311" t="s">
        <v>893</v>
      </c>
      <c r="AT11" s="311" t="s">
        <v>893</v>
      </c>
      <c r="AU11" s="311" t="s">
        <v>893</v>
      </c>
      <c r="AV11" s="311" t="s">
        <v>893</v>
      </c>
      <c r="AW11" s="313" t="s">
        <v>893</v>
      </c>
      <c r="AX11" s="313" t="s">
        <v>893</v>
      </c>
      <c r="AY11" s="313" t="s">
        <v>893</v>
      </c>
      <c r="AZ11" s="313" t="s">
        <v>893</v>
      </c>
      <c r="BA11" s="313" t="s">
        <v>893</v>
      </c>
      <c r="BB11" s="313" t="s">
        <v>893</v>
      </c>
      <c r="BC11" s="313" t="s">
        <v>893</v>
      </c>
      <c r="BD11" s="313" t="s">
        <v>893</v>
      </c>
      <c r="BE11" s="313" t="s">
        <v>893</v>
      </c>
      <c r="BF11" s="313" t="s">
        <v>893</v>
      </c>
      <c r="BG11" s="313" t="s">
        <v>893</v>
      </c>
      <c r="BH11" s="313" t="s">
        <v>893</v>
      </c>
      <c r="BI11" s="313" t="s">
        <v>893</v>
      </c>
      <c r="BJ11" s="313" t="s">
        <v>893</v>
      </c>
      <c r="BK11" s="313" t="s">
        <v>893</v>
      </c>
      <c r="BL11" s="313" t="s">
        <v>893</v>
      </c>
      <c r="BM11" s="313" t="s">
        <v>893</v>
      </c>
      <c r="BN11" s="313">
        <v>77.0</v>
      </c>
      <c r="BO11" s="313">
        <v>81.0</v>
      </c>
      <c r="BP11" s="313">
        <v>-4.0</v>
      </c>
      <c r="BQ11" s="313">
        <v>-4.9382716049383</v>
      </c>
      <c r="BR11" s="313">
        <v>74.0</v>
      </c>
      <c r="BS11" s="313">
        <v>78.0</v>
      </c>
      <c r="BT11" s="313">
        <v>-4.0</v>
      </c>
      <c r="BU11" s="313">
        <v>-5.1282051282051</v>
      </c>
      <c r="BV11" s="313">
        <v>52.0</v>
      </c>
      <c r="BW11" s="313">
        <v>55.0</v>
      </c>
      <c r="BX11" s="313">
        <v>-3.0</v>
      </c>
      <c r="BY11" s="313">
        <v>-5.4545454545455</v>
      </c>
      <c r="BZ11" s="313">
        <v>0.17324324</v>
      </c>
      <c r="CA11" s="314">
        <v>0.15384615</v>
      </c>
      <c r="CB11" s="314">
        <v>0.01939709</v>
      </c>
      <c r="CC11" s="312">
        <v>12.608108815203</v>
      </c>
      <c r="CD11" s="312" t="s">
        <v>901</v>
      </c>
      <c r="CE11" s="312" t="s">
        <v>893</v>
      </c>
      <c r="CF11" s="312" t="s">
        <v>893</v>
      </c>
      <c r="CG11" s="312" t="s">
        <v>893</v>
      </c>
      <c r="CH11" s="312" t="s">
        <v>893</v>
      </c>
      <c r="CI11" s="315" t="s">
        <v>893</v>
      </c>
      <c r="CJ11" s="315" t="s">
        <v>893</v>
      </c>
      <c r="CK11" s="315" t="s">
        <v>893</v>
      </c>
      <c r="CL11" s="315" t="s">
        <v>893</v>
      </c>
      <c r="CM11" s="314" t="s">
        <v>896</v>
      </c>
      <c r="CN11" s="314" t="s">
        <v>897</v>
      </c>
      <c r="CO11" s="312"/>
      <c r="CP11" s="314"/>
      <c r="CQ11" s="314"/>
      <c r="CR11" s="312"/>
      <c r="CS11" s="312"/>
      <c r="CT11" s="312"/>
      <c r="CU11" s="312"/>
      <c r="CV11" s="312"/>
      <c r="CW11" s="312"/>
      <c r="CX11" s="315"/>
      <c r="CY11" s="315"/>
      <c r="CZ11" s="315"/>
      <c r="DA11" s="315"/>
      <c r="DB11" s="314"/>
      <c r="DC11" s="314"/>
      <c r="DD11" s="314"/>
    </row>
    <row r="12">
      <c r="A12" s="310" t="s">
        <v>900</v>
      </c>
      <c r="B12" s="310" t="s">
        <v>483</v>
      </c>
      <c r="C12" s="310" t="s">
        <v>493</v>
      </c>
      <c r="D12" s="310" t="s">
        <v>493</v>
      </c>
      <c r="E12" s="311">
        <v>5797.0</v>
      </c>
      <c r="F12" s="311">
        <v>6781.0</v>
      </c>
      <c r="G12" s="311">
        <v>-984.0</v>
      </c>
      <c r="H12" s="311">
        <v>-14.511134051025</v>
      </c>
      <c r="I12" s="311">
        <v>18734.0</v>
      </c>
      <c r="J12" s="311">
        <v>20407.0</v>
      </c>
      <c r="K12" s="311">
        <v>-1673.0</v>
      </c>
      <c r="L12" s="311">
        <v>-8.1981672955358</v>
      </c>
      <c r="M12" s="312" t="s">
        <v>894</v>
      </c>
      <c r="N12" s="312">
        <v>86.26</v>
      </c>
      <c r="O12" s="312">
        <v>95.44</v>
      </c>
      <c r="P12" s="312">
        <v>-9.18</v>
      </c>
      <c r="Q12" s="312">
        <v>-9.6186085498743</v>
      </c>
      <c r="R12" s="313">
        <v>4.60446247</v>
      </c>
      <c r="S12" s="313">
        <v>4.67682658</v>
      </c>
      <c r="T12" s="313">
        <v>-0.072364110000001</v>
      </c>
      <c r="U12" s="313">
        <v>-1.5472908555014</v>
      </c>
      <c r="V12" s="313">
        <v>6.60296787</v>
      </c>
      <c r="W12" s="313">
        <v>8.2912726</v>
      </c>
      <c r="X12" s="313">
        <v>-1.68830473</v>
      </c>
      <c r="Y12" s="313">
        <v>-20.362431817765</v>
      </c>
      <c r="Z12" s="313">
        <v>0.06973323</v>
      </c>
      <c r="AA12" s="313">
        <v>0.05640662</v>
      </c>
      <c r="AB12" s="312">
        <v>0.01332661</v>
      </c>
      <c r="AC12" s="313">
        <v>23.625968015811</v>
      </c>
      <c r="AD12" s="312">
        <v>1237.0</v>
      </c>
      <c r="AE12" s="313">
        <v>1692.0</v>
      </c>
      <c r="AF12" s="313">
        <v>-455.0</v>
      </c>
      <c r="AG12" s="311">
        <v>-26.891252955083</v>
      </c>
      <c r="AH12" s="311">
        <v>3.0</v>
      </c>
      <c r="AI12" s="311">
        <v>6.0</v>
      </c>
      <c r="AJ12" s="311">
        <v>-3.0</v>
      </c>
      <c r="AK12" s="311">
        <v>-50.0</v>
      </c>
      <c r="AL12" s="313">
        <v>3.23167155</v>
      </c>
      <c r="AM12" s="313">
        <v>3.00943814</v>
      </c>
      <c r="AN12" s="312">
        <v>0.22223341</v>
      </c>
      <c r="AO12" s="313">
        <v>7.3845482000836</v>
      </c>
      <c r="AP12" s="313">
        <v>1.0</v>
      </c>
      <c r="AQ12" s="313">
        <v>1.0</v>
      </c>
      <c r="AR12" s="313">
        <v>0.0</v>
      </c>
      <c r="AS12" s="311">
        <v>0.0</v>
      </c>
      <c r="AT12" s="311">
        <v>2.0</v>
      </c>
      <c r="AU12" s="311">
        <v>5.0</v>
      </c>
      <c r="AV12" s="311">
        <v>-3.0</v>
      </c>
      <c r="AW12" s="313">
        <v>-60.0</v>
      </c>
      <c r="AX12" s="313" t="s">
        <v>893</v>
      </c>
      <c r="AY12" s="313" t="s">
        <v>893</v>
      </c>
      <c r="AZ12" s="313" t="s">
        <v>893</v>
      </c>
      <c r="BA12" s="313" t="s">
        <v>893</v>
      </c>
      <c r="BB12" s="313">
        <v>86.26</v>
      </c>
      <c r="BC12" s="313">
        <v>95.44</v>
      </c>
      <c r="BD12" s="313">
        <v>-9.18</v>
      </c>
      <c r="BE12" s="313">
        <v>-9.6186085498743</v>
      </c>
      <c r="BF12" s="313">
        <v>43.13</v>
      </c>
      <c r="BG12" s="313">
        <v>19.088</v>
      </c>
      <c r="BH12" s="313">
        <v>24.042</v>
      </c>
      <c r="BI12" s="313">
        <v>125.95347862531</v>
      </c>
      <c r="BJ12" s="313" t="s">
        <v>893</v>
      </c>
      <c r="BK12" s="313" t="s">
        <v>893</v>
      </c>
      <c r="BL12" s="313" t="s">
        <v>893</v>
      </c>
      <c r="BM12" s="313" t="s">
        <v>893</v>
      </c>
      <c r="BN12" s="313">
        <v>1143.0</v>
      </c>
      <c r="BO12" s="313">
        <v>1616.0</v>
      </c>
      <c r="BP12" s="313">
        <v>-473.0</v>
      </c>
      <c r="BQ12" s="313">
        <v>-29.269801980198</v>
      </c>
      <c r="BR12" s="313">
        <v>1130.0</v>
      </c>
      <c r="BS12" s="313">
        <v>1591.0</v>
      </c>
      <c r="BT12" s="313">
        <v>-461.0</v>
      </c>
      <c r="BU12" s="313">
        <v>-28.975487115022</v>
      </c>
      <c r="BV12" s="313">
        <v>901.0</v>
      </c>
      <c r="BW12" s="313">
        <v>1318.0</v>
      </c>
      <c r="BX12" s="313">
        <v>-417.0</v>
      </c>
      <c r="BY12" s="313">
        <v>-31.638846737481</v>
      </c>
      <c r="BZ12" s="313">
        <v>0.07633628</v>
      </c>
      <c r="CA12" s="314">
        <v>0.05998743</v>
      </c>
      <c r="CB12" s="314">
        <v>0.01634885</v>
      </c>
      <c r="CC12" s="312">
        <v>27.253793002967</v>
      </c>
      <c r="CD12" s="312" t="s">
        <v>901</v>
      </c>
      <c r="CE12" s="312">
        <v>28.75333333</v>
      </c>
      <c r="CF12" s="312">
        <v>15.90666667</v>
      </c>
      <c r="CG12" s="312">
        <v>12.84666666</v>
      </c>
      <c r="CH12" s="312">
        <v>80.762782841416</v>
      </c>
      <c r="CI12" s="315">
        <v>0.00242522</v>
      </c>
      <c r="CJ12" s="315">
        <v>0.0035461</v>
      </c>
      <c r="CK12" s="315">
        <v>-0.00112088</v>
      </c>
      <c r="CL12" s="315">
        <v>-31.608809678238</v>
      </c>
      <c r="CM12" s="314" t="s">
        <v>896</v>
      </c>
      <c r="CN12" s="314" t="s">
        <v>897</v>
      </c>
      <c r="CO12" s="312"/>
      <c r="CP12" s="314"/>
      <c r="CQ12" s="314"/>
      <c r="CR12" s="312"/>
      <c r="CS12" s="312"/>
      <c r="CT12" s="312"/>
      <c r="CU12" s="312"/>
      <c r="CV12" s="312"/>
      <c r="CW12" s="312"/>
      <c r="CX12" s="315"/>
      <c r="CY12" s="315"/>
      <c r="CZ12" s="315"/>
      <c r="DA12" s="315"/>
      <c r="DB12" s="314"/>
      <c r="DC12" s="314"/>
      <c r="DD12" s="314"/>
    </row>
    <row r="13">
      <c r="A13" s="310" t="s">
        <v>900</v>
      </c>
      <c r="B13" s="310" t="s">
        <v>483</v>
      </c>
      <c r="C13" s="310" t="s">
        <v>505</v>
      </c>
      <c r="D13" s="310" t="s">
        <v>506</v>
      </c>
      <c r="E13" s="311">
        <v>5563.0</v>
      </c>
      <c r="F13" s="311">
        <v>1294.0</v>
      </c>
      <c r="G13" s="311">
        <v>4269.0</v>
      </c>
      <c r="H13" s="311">
        <v>329.90726429675</v>
      </c>
      <c r="I13" s="311">
        <v>14636.0</v>
      </c>
      <c r="J13" s="311">
        <v>2293.0</v>
      </c>
      <c r="K13" s="311">
        <v>12343.0</v>
      </c>
      <c r="L13" s="311">
        <v>538.2904491932</v>
      </c>
      <c r="M13" s="312" t="s">
        <v>894</v>
      </c>
      <c r="N13" s="312">
        <v>72.58</v>
      </c>
      <c r="O13" s="312">
        <v>11.79</v>
      </c>
      <c r="P13" s="312">
        <v>60.79</v>
      </c>
      <c r="Q13" s="312">
        <v>515.6064461408</v>
      </c>
      <c r="R13" s="313">
        <v>4.95900519</v>
      </c>
      <c r="S13" s="313">
        <v>5.14173572</v>
      </c>
      <c r="T13" s="313">
        <v>-0.18273053</v>
      </c>
      <c r="U13" s="313">
        <v>-3.5538685757268</v>
      </c>
      <c r="V13" s="313">
        <v>4.6597431</v>
      </c>
      <c r="W13" s="313">
        <v>5.01526385</v>
      </c>
      <c r="X13" s="313">
        <v>-0.35552075</v>
      </c>
      <c r="Y13" s="313">
        <v>-7.0887746015596</v>
      </c>
      <c r="Z13" s="313">
        <v>0.10642229</v>
      </c>
      <c r="AA13" s="313">
        <v>0.10252174</v>
      </c>
      <c r="AB13" s="312">
        <v>0.00390055</v>
      </c>
      <c r="AC13" s="313">
        <v>3.8046076861356</v>
      </c>
      <c r="AD13" s="312">
        <v>682.0</v>
      </c>
      <c r="AE13" s="313">
        <v>115.0</v>
      </c>
      <c r="AF13" s="313">
        <v>567.0</v>
      </c>
      <c r="AG13" s="311">
        <v>493.04347826087</v>
      </c>
      <c r="AH13" s="311">
        <v>2.0</v>
      </c>
      <c r="AI13" s="311" t="s">
        <v>893</v>
      </c>
      <c r="AJ13" s="311" t="s">
        <v>893</v>
      </c>
      <c r="AK13" s="311" t="s">
        <v>893</v>
      </c>
      <c r="AL13" s="313">
        <v>2.63095452</v>
      </c>
      <c r="AM13" s="313">
        <v>1.77202473</v>
      </c>
      <c r="AN13" s="312">
        <v>0.85892979</v>
      </c>
      <c r="AO13" s="313">
        <v>48.471659309179</v>
      </c>
      <c r="AP13" s="315" t="s">
        <v>893</v>
      </c>
      <c r="AQ13" s="315" t="s">
        <v>893</v>
      </c>
      <c r="AR13" s="315" t="s">
        <v>893</v>
      </c>
      <c r="AS13" s="311" t="s">
        <v>893</v>
      </c>
      <c r="AT13" s="311">
        <v>2.0</v>
      </c>
      <c r="AU13" s="311" t="s">
        <v>893</v>
      </c>
      <c r="AV13" s="311" t="s">
        <v>893</v>
      </c>
      <c r="AW13" s="313" t="s">
        <v>893</v>
      </c>
      <c r="AX13" s="313" t="s">
        <v>893</v>
      </c>
      <c r="AY13" s="313" t="s">
        <v>893</v>
      </c>
      <c r="AZ13" s="313" t="s">
        <v>893</v>
      </c>
      <c r="BA13" s="313" t="s">
        <v>893</v>
      </c>
      <c r="BB13" s="313" t="s">
        <v>893</v>
      </c>
      <c r="BC13" s="313" t="s">
        <v>893</v>
      </c>
      <c r="BD13" s="313" t="s">
        <v>893</v>
      </c>
      <c r="BE13" s="313" t="s">
        <v>893</v>
      </c>
      <c r="BF13" s="313">
        <v>36.29</v>
      </c>
      <c r="BG13" s="313" t="s">
        <v>893</v>
      </c>
      <c r="BH13" s="313" t="s">
        <v>893</v>
      </c>
      <c r="BI13" s="313" t="s">
        <v>893</v>
      </c>
      <c r="BJ13" s="313" t="s">
        <v>893</v>
      </c>
      <c r="BK13" s="313" t="s">
        <v>893</v>
      </c>
      <c r="BL13" s="313" t="s">
        <v>893</v>
      </c>
      <c r="BM13" s="313" t="s">
        <v>893</v>
      </c>
      <c r="BN13" s="313">
        <v>643.0</v>
      </c>
      <c r="BO13" s="313">
        <v>120.0</v>
      </c>
      <c r="BP13" s="313">
        <v>523.0</v>
      </c>
      <c r="BQ13" s="313">
        <v>435.83333333333</v>
      </c>
      <c r="BR13" s="313">
        <v>631.0</v>
      </c>
      <c r="BS13" s="313">
        <v>119.0</v>
      </c>
      <c r="BT13" s="313">
        <v>512.0</v>
      </c>
      <c r="BU13" s="313">
        <v>430.25210084034</v>
      </c>
      <c r="BV13" s="313">
        <v>455.0</v>
      </c>
      <c r="BW13" s="313">
        <v>62.0</v>
      </c>
      <c r="BX13" s="313">
        <v>393.0</v>
      </c>
      <c r="BY13" s="313">
        <v>633.87096774194</v>
      </c>
      <c r="BZ13" s="313">
        <v>0.11502377</v>
      </c>
      <c r="CA13" s="314">
        <v>0.09907563</v>
      </c>
      <c r="CB13" s="314">
        <v>0.01594814</v>
      </c>
      <c r="CC13" s="312">
        <v>16.096935240281</v>
      </c>
      <c r="CD13" s="312" t="s">
        <v>901</v>
      </c>
      <c r="CE13" s="312">
        <v>36.29</v>
      </c>
      <c r="CF13" s="312" t="s">
        <v>893</v>
      </c>
      <c r="CG13" s="312" t="s">
        <v>893</v>
      </c>
      <c r="CH13" s="312" t="s">
        <v>893</v>
      </c>
      <c r="CI13" s="315">
        <v>0.00293255</v>
      </c>
      <c r="CJ13" s="315" t="s">
        <v>893</v>
      </c>
      <c r="CK13" s="315" t="s">
        <v>893</v>
      </c>
      <c r="CL13" s="315" t="s">
        <v>893</v>
      </c>
      <c r="CM13" s="314" t="s">
        <v>896</v>
      </c>
      <c r="CN13" s="314" t="s">
        <v>897</v>
      </c>
      <c r="CO13" s="312"/>
      <c r="CP13" s="314"/>
      <c r="CQ13" s="314"/>
      <c r="CR13" s="312"/>
      <c r="CS13" s="312"/>
      <c r="CT13" s="312"/>
      <c r="CU13" s="312"/>
      <c r="CV13" s="312"/>
      <c r="CW13" s="312"/>
      <c r="CX13" s="315"/>
      <c r="CY13" s="315"/>
      <c r="CZ13" s="315"/>
      <c r="DA13" s="315"/>
      <c r="DB13" s="314"/>
      <c r="DC13" s="314"/>
      <c r="DD13" s="314"/>
    </row>
    <row r="14">
      <c r="A14" s="310" t="s">
        <v>900</v>
      </c>
      <c r="B14" s="310" t="s">
        <v>483</v>
      </c>
      <c r="C14" s="310" t="s">
        <v>495</v>
      </c>
      <c r="D14" s="310" t="s">
        <v>496</v>
      </c>
      <c r="E14" s="311">
        <v>12066.0</v>
      </c>
      <c r="F14" s="311">
        <v>7020.0</v>
      </c>
      <c r="G14" s="311">
        <v>5046.0</v>
      </c>
      <c r="H14" s="311">
        <v>71.880341880342</v>
      </c>
      <c r="I14" s="311">
        <v>29073.0</v>
      </c>
      <c r="J14" s="311">
        <v>21418.0</v>
      </c>
      <c r="K14" s="311">
        <v>7655.0</v>
      </c>
      <c r="L14" s="311">
        <v>35.740965543001</v>
      </c>
      <c r="M14" s="312" t="s">
        <v>894</v>
      </c>
      <c r="N14" s="312">
        <v>85.33</v>
      </c>
      <c r="O14" s="312">
        <v>95.92</v>
      </c>
      <c r="P14" s="312">
        <v>-10.59</v>
      </c>
      <c r="Q14" s="312">
        <v>-11.040450375313</v>
      </c>
      <c r="R14" s="313">
        <v>2.93502563</v>
      </c>
      <c r="S14" s="313">
        <v>4.47847605</v>
      </c>
      <c r="T14" s="313">
        <v>-1.54345042</v>
      </c>
      <c r="U14" s="313">
        <v>-34.463741745364</v>
      </c>
      <c r="V14" s="313">
        <v>7.37797957</v>
      </c>
      <c r="W14" s="313">
        <v>10.04762349</v>
      </c>
      <c r="X14" s="313">
        <v>-2.66964392</v>
      </c>
      <c r="Y14" s="313">
        <v>-26.569904044046</v>
      </c>
      <c r="Z14" s="313">
        <v>0.03978089</v>
      </c>
      <c r="AA14" s="313">
        <v>0.04457249</v>
      </c>
      <c r="AB14" s="312">
        <v>-0.0047916</v>
      </c>
      <c r="AC14" s="313">
        <v>-10.750128610719</v>
      </c>
      <c r="AD14" s="312">
        <v>2145.0</v>
      </c>
      <c r="AE14" s="313">
        <v>2152.0</v>
      </c>
      <c r="AF14" s="313">
        <v>-7.0</v>
      </c>
      <c r="AG14" s="311">
        <v>-0.32527881040892</v>
      </c>
      <c r="AH14" s="311">
        <v>34.0</v>
      </c>
      <c r="AI14" s="311">
        <v>39.0</v>
      </c>
      <c r="AJ14" s="311">
        <v>-5.0</v>
      </c>
      <c r="AK14" s="311">
        <v>-12.820512820513</v>
      </c>
      <c r="AL14" s="313">
        <v>2.40949776</v>
      </c>
      <c r="AM14" s="313">
        <v>3.05099715</v>
      </c>
      <c r="AN14" s="312">
        <v>-0.64149939</v>
      </c>
      <c r="AO14" s="313">
        <v>-21.025892797048</v>
      </c>
      <c r="AP14" s="313">
        <v>3.0</v>
      </c>
      <c r="AQ14" s="313">
        <v>5.0</v>
      </c>
      <c r="AR14" s="313">
        <v>-2.0</v>
      </c>
      <c r="AS14" s="311">
        <v>-40.0</v>
      </c>
      <c r="AT14" s="311">
        <v>24.0</v>
      </c>
      <c r="AU14" s="311">
        <v>33.0</v>
      </c>
      <c r="AV14" s="311">
        <v>-9.0</v>
      </c>
      <c r="AW14" s="313">
        <v>-27.272727272727</v>
      </c>
      <c r="AX14" s="313">
        <v>7.0</v>
      </c>
      <c r="AY14" s="313">
        <v>1.0</v>
      </c>
      <c r="AZ14" s="313">
        <v>6.0</v>
      </c>
      <c r="BA14" s="313">
        <v>600.0</v>
      </c>
      <c r="BB14" s="313">
        <v>28.44333333</v>
      </c>
      <c r="BC14" s="313">
        <v>19.184</v>
      </c>
      <c r="BD14" s="313">
        <v>9.25933333</v>
      </c>
      <c r="BE14" s="313">
        <v>48.26591602377</v>
      </c>
      <c r="BF14" s="313">
        <v>3.55541667</v>
      </c>
      <c r="BG14" s="313">
        <v>2.90666667</v>
      </c>
      <c r="BH14" s="313">
        <v>0.64875</v>
      </c>
      <c r="BI14" s="313">
        <v>22.319380708349</v>
      </c>
      <c r="BJ14" s="313">
        <v>12.19</v>
      </c>
      <c r="BK14" s="313">
        <v>95.92</v>
      </c>
      <c r="BL14" s="313">
        <v>-83.73</v>
      </c>
      <c r="BM14" s="313">
        <v>-87.291492910759</v>
      </c>
      <c r="BN14" s="313">
        <v>2019.0</v>
      </c>
      <c r="BO14" s="313">
        <v>2077.0</v>
      </c>
      <c r="BP14" s="313">
        <v>-58.0</v>
      </c>
      <c r="BQ14" s="313">
        <v>-2.7924891670679</v>
      </c>
      <c r="BR14" s="313">
        <v>1956.0</v>
      </c>
      <c r="BS14" s="313">
        <v>1999.0</v>
      </c>
      <c r="BT14" s="313">
        <v>-43.0</v>
      </c>
      <c r="BU14" s="313">
        <v>-2.1510755377689</v>
      </c>
      <c r="BV14" s="313">
        <v>1566.0</v>
      </c>
      <c r="BW14" s="313">
        <v>1569.0</v>
      </c>
      <c r="BX14" s="313">
        <v>-3.0</v>
      </c>
      <c r="BY14" s="313">
        <v>-0.19120458891013</v>
      </c>
      <c r="BZ14" s="313">
        <v>0.04362474</v>
      </c>
      <c r="CA14" s="314">
        <v>0.04798399</v>
      </c>
      <c r="CB14" s="314" t="s">
        <v>895</v>
      </c>
      <c r="CC14" s="312">
        <v>-9.0848009929979</v>
      </c>
      <c r="CD14" s="312" t="s">
        <v>901</v>
      </c>
      <c r="CE14" s="312">
        <v>2.50970588</v>
      </c>
      <c r="CF14" s="312">
        <v>2.45948718</v>
      </c>
      <c r="CG14" s="312">
        <v>0.0502187</v>
      </c>
      <c r="CH14" s="312">
        <v>2.0418362172557</v>
      </c>
      <c r="CI14" s="315">
        <v>0.01585082</v>
      </c>
      <c r="CJ14" s="315">
        <v>0.01812268</v>
      </c>
      <c r="CK14" s="315">
        <v>-0.00227186</v>
      </c>
      <c r="CL14" s="315">
        <v>-12.53600460859</v>
      </c>
      <c r="CM14" s="314" t="s">
        <v>896</v>
      </c>
      <c r="CN14" s="314" t="s">
        <v>897</v>
      </c>
      <c r="CO14" s="312"/>
      <c r="CP14" s="314"/>
      <c r="CQ14" s="314"/>
      <c r="CR14" s="312"/>
      <c r="CS14" s="312"/>
      <c r="CT14" s="312"/>
      <c r="CU14" s="312"/>
      <c r="CV14" s="312"/>
      <c r="CW14" s="312"/>
      <c r="CX14" s="315"/>
      <c r="CY14" s="315"/>
      <c r="CZ14" s="315"/>
      <c r="DA14" s="315"/>
      <c r="DB14" s="314"/>
      <c r="DC14" s="314"/>
      <c r="DD14" s="314"/>
    </row>
    <row r="15">
      <c r="A15" s="310" t="s">
        <v>900</v>
      </c>
      <c r="B15" s="310" t="s">
        <v>483</v>
      </c>
      <c r="C15" s="310" t="s">
        <v>501</v>
      </c>
      <c r="D15" s="310" t="s">
        <v>503</v>
      </c>
      <c r="E15" s="311">
        <v>16765.0</v>
      </c>
      <c r="F15" s="311">
        <v>14145.0</v>
      </c>
      <c r="G15" s="311">
        <v>2620.0</v>
      </c>
      <c r="H15" s="311">
        <v>18.522446094026</v>
      </c>
      <c r="I15" s="311">
        <v>55314.0</v>
      </c>
      <c r="J15" s="311">
        <v>48559.0</v>
      </c>
      <c r="K15" s="311">
        <v>6755.0</v>
      </c>
      <c r="L15" s="311">
        <v>13.910912498198</v>
      </c>
      <c r="M15" s="312" t="s">
        <v>894</v>
      </c>
      <c r="N15" s="312">
        <v>235.01</v>
      </c>
      <c r="O15" s="312">
        <v>210.59</v>
      </c>
      <c r="P15" s="312">
        <v>24.42</v>
      </c>
      <c r="Q15" s="312">
        <v>11.595992212356</v>
      </c>
      <c r="R15" s="313">
        <v>4.24865314</v>
      </c>
      <c r="S15" s="313">
        <v>4.33678618</v>
      </c>
      <c r="T15" s="313">
        <v>-0.08813304</v>
      </c>
      <c r="U15" s="313">
        <v>-2.0322200897624</v>
      </c>
      <c r="V15" s="313">
        <v>7.66532885</v>
      </c>
      <c r="W15" s="313">
        <v>10.20202228</v>
      </c>
      <c r="X15" s="313">
        <v>-2.53669343</v>
      </c>
      <c r="Y15" s="313">
        <v>-24.864613704804</v>
      </c>
      <c r="Z15" s="313">
        <v>0.05542689</v>
      </c>
      <c r="AA15" s="313">
        <v>0.04250908</v>
      </c>
      <c r="AB15" s="312">
        <v>0.01291781</v>
      </c>
      <c r="AC15" s="313">
        <v>30.388354676224</v>
      </c>
      <c r="AD15" s="312">
        <v>4240.0</v>
      </c>
      <c r="AE15" s="313">
        <v>4954.0</v>
      </c>
      <c r="AF15" s="313">
        <v>-714.0</v>
      </c>
      <c r="AG15" s="311">
        <v>-14.412595882115</v>
      </c>
      <c r="AH15" s="311">
        <v>32.0</v>
      </c>
      <c r="AI15" s="311">
        <v>26.0</v>
      </c>
      <c r="AJ15" s="311">
        <v>6.0</v>
      </c>
      <c r="AK15" s="311">
        <v>23.076923076923</v>
      </c>
      <c r="AL15" s="313">
        <v>3.2993737</v>
      </c>
      <c r="AM15" s="313">
        <v>3.4329445</v>
      </c>
      <c r="AN15" s="312">
        <v>-0.1335708</v>
      </c>
      <c r="AO15" s="313">
        <v>-3.8908522989521</v>
      </c>
      <c r="AP15" s="313">
        <v>2.0</v>
      </c>
      <c r="AQ15" s="313">
        <v>5.0</v>
      </c>
      <c r="AR15" s="313">
        <v>-3.0</v>
      </c>
      <c r="AS15" s="311">
        <v>-60.0</v>
      </c>
      <c r="AT15" s="311">
        <v>23.0</v>
      </c>
      <c r="AU15" s="311">
        <v>18.0</v>
      </c>
      <c r="AV15" s="311">
        <v>5.0</v>
      </c>
      <c r="AW15" s="313">
        <v>27.777777777778</v>
      </c>
      <c r="AX15" s="313">
        <v>7.0</v>
      </c>
      <c r="AY15" s="313">
        <v>3.0</v>
      </c>
      <c r="AZ15" s="313">
        <v>4.0</v>
      </c>
      <c r="BA15" s="313">
        <v>133.33333333333</v>
      </c>
      <c r="BB15" s="313">
        <v>117.505</v>
      </c>
      <c r="BC15" s="313">
        <v>42.118</v>
      </c>
      <c r="BD15" s="313">
        <v>75.387</v>
      </c>
      <c r="BE15" s="313">
        <v>178.98998053089</v>
      </c>
      <c r="BF15" s="313">
        <v>10.21782609</v>
      </c>
      <c r="BG15" s="313">
        <v>11.69944444</v>
      </c>
      <c r="BH15" s="313">
        <v>-1.48161835</v>
      </c>
      <c r="BI15" s="313">
        <v>-12.664006035487</v>
      </c>
      <c r="BJ15" s="313">
        <v>33.57285714</v>
      </c>
      <c r="BK15" s="313">
        <v>70.19666667</v>
      </c>
      <c r="BL15" s="313">
        <v>-36.62380953</v>
      </c>
      <c r="BM15" s="313">
        <v>-52.173146201046</v>
      </c>
      <c r="BN15" s="313">
        <v>4126.0</v>
      </c>
      <c r="BO15" s="313">
        <v>4986.0</v>
      </c>
      <c r="BP15" s="313">
        <v>-860.0</v>
      </c>
      <c r="BQ15" s="313">
        <v>-17.248295226635</v>
      </c>
      <c r="BR15" s="313">
        <v>4015.0</v>
      </c>
      <c r="BS15" s="313">
        <v>4835.0</v>
      </c>
      <c r="BT15" s="313">
        <v>-820.0</v>
      </c>
      <c r="BU15" s="313">
        <v>-16.959669079628</v>
      </c>
      <c r="BV15" s="313">
        <v>3250.0</v>
      </c>
      <c r="BW15" s="313">
        <v>4078.0</v>
      </c>
      <c r="BX15" s="313">
        <v>-828.0</v>
      </c>
      <c r="BY15" s="313">
        <v>-20.304070622854</v>
      </c>
      <c r="BZ15" s="313">
        <v>0.058533</v>
      </c>
      <c r="CA15" s="314">
        <v>0.04355533</v>
      </c>
      <c r="CB15" s="314">
        <v>0.01497767</v>
      </c>
      <c r="CC15" s="312">
        <v>34.387685732148</v>
      </c>
      <c r="CD15" s="312" t="s">
        <v>901</v>
      </c>
      <c r="CE15" s="312">
        <v>7.3440625</v>
      </c>
      <c r="CF15" s="312">
        <v>8.09961538</v>
      </c>
      <c r="CG15" s="312">
        <v>-0.75555288</v>
      </c>
      <c r="CH15" s="312">
        <v>-9.3282562757937</v>
      </c>
      <c r="CI15" s="315">
        <v>0.00754717</v>
      </c>
      <c r="CJ15" s="315">
        <v>0.00524828</v>
      </c>
      <c r="CK15" s="315">
        <v>0.00229889</v>
      </c>
      <c r="CL15" s="315">
        <v>43.802731561578</v>
      </c>
      <c r="CM15" s="314" t="s">
        <v>896</v>
      </c>
      <c r="CN15" s="314" t="s">
        <v>897</v>
      </c>
      <c r="CO15" s="312"/>
      <c r="CP15" s="314"/>
      <c r="CQ15" s="314"/>
      <c r="CR15" s="312"/>
      <c r="CS15" s="312"/>
      <c r="CT15" s="312"/>
      <c r="CU15" s="312"/>
      <c r="CV15" s="312"/>
      <c r="CW15" s="312"/>
      <c r="CX15" s="315"/>
      <c r="CY15" s="315"/>
      <c r="CZ15" s="315"/>
      <c r="DA15" s="315"/>
      <c r="DB15" s="314"/>
      <c r="DC15" s="314"/>
      <c r="DD15" s="314"/>
    </row>
    <row r="16">
      <c r="A16" s="310" t="s">
        <v>900</v>
      </c>
      <c r="B16" s="310" t="s">
        <v>483</v>
      </c>
      <c r="C16" s="310" t="s">
        <v>501</v>
      </c>
      <c r="D16" s="310" t="s">
        <v>505</v>
      </c>
      <c r="E16" s="311">
        <v>70.0</v>
      </c>
      <c r="F16" s="311">
        <v>1294.0</v>
      </c>
      <c r="G16" s="311">
        <v>-1224.0</v>
      </c>
      <c r="H16" s="311">
        <v>-94.590417310665</v>
      </c>
      <c r="I16" s="311">
        <v>127.0</v>
      </c>
      <c r="J16" s="311">
        <v>2298.0</v>
      </c>
      <c r="K16" s="311">
        <v>-2171.0</v>
      </c>
      <c r="L16" s="311">
        <v>-94.473455178416</v>
      </c>
      <c r="M16" s="312" t="s">
        <v>894</v>
      </c>
      <c r="N16" s="312">
        <v>0.85</v>
      </c>
      <c r="O16" s="312">
        <v>15.72</v>
      </c>
      <c r="P16" s="312">
        <v>-14.87</v>
      </c>
      <c r="Q16" s="312">
        <v>-94.592875318066</v>
      </c>
      <c r="R16" s="313">
        <v>6.69291339</v>
      </c>
      <c r="S16" s="313">
        <v>6.84073107</v>
      </c>
      <c r="T16" s="313">
        <v>-0.14781768</v>
      </c>
      <c r="U16" s="313">
        <v>-2.1608462383246</v>
      </c>
      <c r="V16" s="313">
        <v>4.72440945</v>
      </c>
      <c r="W16" s="313">
        <v>6.70147955</v>
      </c>
      <c r="X16" s="313">
        <v>-1.9770701</v>
      </c>
      <c r="Y16" s="313">
        <v>-29.501994078308</v>
      </c>
      <c r="Z16" s="313">
        <v>0.14166667</v>
      </c>
      <c r="AA16" s="313">
        <v>0.10207792</v>
      </c>
      <c r="AB16" s="312">
        <v>0.03958875</v>
      </c>
      <c r="AC16" s="313">
        <v>38.782872926878</v>
      </c>
      <c r="AD16" s="312">
        <v>6.0</v>
      </c>
      <c r="AE16" s="313">
        <v>154.0</v>
      </c>
      <c r="AF16" s="313">
        <v>-148.0</v>
      </c>
      <c r="AG16" s="311">
        <v>-96.103896103896</v>
      </c>
      <c r="AH16" s="311">
        <v>1.0</v>
      </c>
      <c r="AI16" s="311" t="s">
        <v>893</v>
      </c>
      <c r="AJ16" s="311" t="s">
        <v>893</v>
      </c>
      <c r="AK16" s="311" t="s">
        <v>893</v>
      </c>
      <c r="AL16" s="313">
        <v>1.81428571</v>
      </c>
      <c r="AM16" s="313">
        <v>1.77588872</v>
      </c>
      <c r="AN16" s="312">
        <v>0.03839699</v>
      </c>
      <c r="AO16" s="313">
        <v>2.1621281540659</v>
      </c>
      <c r="AP16" s="313">
        <v>1.0</v>
      </c>
      <c r="AQ16" s="313" t="s">
        <v>893</v>
      </c>
      <c r="AR16" s="313" t="s">
        <v>893</v>
      </c>
      <c r="AS16" s="311" t="s">
        <v>893</v>
      </c>
      <c r="AT16" s="311" t="s">
        <v>893</v>
      </c>
      <c r="AU16" s="311" t="s">
        <v>893</v>
      </c>
      <c r="AV16" s="311" t="s">
        <v>893</v>
      </c>
      <c r="AW16" s="313" t="s">
        <v>893</v>
      </c>
      <c r="AX16" s="313" t="s">
        <v>893</v>
      </c>
      <c r="AY16" s="313" t="s">
        <v>893</v>
      </c>
      <c r="AZ16" s="313" t="s">
        <v>893</v>
      </c>
      <c r="BA16" s="313" t="s">
        <v>893</v>
      </c>
      <c r="BB16" s="313">
        <v>0.85</v>
      </c>
      <c r="BC16" s="313" t="s">
        <v>893</v>
      </c>
      <c r="BD16" s="313" t="s">
        <v>893</v>
      </c>
      <c r="BE16" s="313" t="s">
        <v>893</v>
      </c>
      <c r="BF16" s="313" t="s">
        <v>893</v>
      </c>
      <c r="BG16" s="313" t="s">
        <v>893</v>
      </c>
      <c r="BH16" s="313" t="s">
        <v>893</v>
      </c>
      <c r="BI16" s="313" t="s">
        <v>893</v>
      </c>
      <c r="BJ16" s="313" t="s">
        <v>893</v>
      </c>
      <c r="BK16" s="313" t="s">
        <v>893</v>
      </c>
      <c r="BL16" s="313" t="s">
        <v>893</v>
      </c>
      <c r="BM16" s="313" t="s">
        <v>893</v>
      </c>
      <c r="BN16" s="313">
        <v>5.0</v>
      </c>
      <c r="BO16" s="313">
        <v>149.0</v>
      </c>
      <c r="BP16" s="313">
        <v>-144.0</v>
      </c>
      <c r="BQ16" s="313">
        <v>-96.644295302013</v>
      </c>
      <c r="BR16" s="313">
        <v>5.0</v>
      </c>
      <c r="BS16" s="313">
        <v>148.0</v>
      </c>
      <c r="BT16" s="313">
        <v>-143.0</v>
      </c>
      <c r="BU16" s="313">
        <v>-96.621621621622</v>
      </c>
      <c r="BV16" s="313">
        <v>5.0</v>
      </c>
      <c r="BW16" s="313">
        <v>113.0</v>
      </c>
      <c r="BX16" s="313">
        <v>-108.0</v>
      </c>
      <c r="BY16" s="313">
        <v>-95.575221238938</v>
      </c>
      <c r="BZ16" s="313">
        <v>0.17</v>
      </c>
      <c r="CA16" s="314">
        <v>0.10621622</v>
      </c>
      <c r="CB16" s="314">
        <v>0.06378378</v>
      </c>
      <c r="CC16" s="312">
        <v>60.050884883684</v>
      </c>
      <c r="CD16" s="312" t="s">
        <v>901</v>
      </c>
      <c r="CE16" s="312">
        <v>0.85</v>
      </c>
      <c r="CF16" s="312" t="s">
        <v>893</v>
      </c>
      <c r="CG16" s="312" t="s">
        <v>893</v>
      </c>
      <c r="CH16" s="312" t="s">
        <v>893</v>
      </c>
      <c r="CI16" s="315">
        <v>0.16666667</v>
      </c>
      <c r="CJ16" s="315" t="s">
        <v>893</v>
      </c>
      <c r="CK16" s="315" t="s">
        <v>893</v>
      </c>
      <c r="CL16" s="315" t="s">
        <v>893</v>
      </c>
      <c r="CM16" s="314" t="s">
        <v>896</v>
      </c>
      <c r="CN16" s="314" t="s">
        <v>897</v>
      </c>
      <c r="CO16" s="312"/>
      <c r="CP16" s="314"/>
      <c r="CQ16" s="314"/>
      <c r="CR16" s="312"/>
      <c r="CS16" s="312"/>
      <c r="CT16" s="312"/>
      <c r="CU16" s="312"/>
      <c r="CV16" s="312"/>
      <c r="CW16" s="312"/>
      <c r="CX16" s="315"/>
      <c r="CY16" s="315"/>
      <c r="CZ16" s="315"/>
      <c r="DA16" s="315"/>
      <c r="DB16" s="314"/>
      <c r="DC16" s="314"/>
      <c r="DD16" s="314"/>
    </row>
    <row r="17">
      <c r="A17" s="310" t="s">
        <v>900</v>
      </c>
      <c r="B17" s="310" t="s">
        <v>519</v>
      </c>
      <c r="C17" s="310" t="s">
        <v>498</v>
      </c>
      <c r="D17" s="310" t="s">
        <v>514</v>
      </c>
      <c r="E17" s="311">
        <v>1053.0</v>
      </c>
      <c r="F17" s="311" t="s">
        <v>893</v>
      </c>
      <c r="G17" s="311" t="s">
        <v>893</v>
      </c>
      <c r="H17" s="311" t="s">
        <v>893</v>
      </c>
      <c r="I17" s="311">
        <v>1362.0</v>
      </c>
      <c r="J17" s="311" t="s">
        <v>893</v>
      </c>
      <c r="K17" s="311" t="s">
        <v>893</v>
      </c>
      <c r="L17" s="311" t="s">
        <v>893</v>
      </c>
      <c r="M17" s="312" t="s">
        <v>894</v>
      </c>
      <c r="N17" s="312">
        <v>5.47</v>
      </c>
      <c r="O17" s="312" t="s">
        <v>893</v>
      </c>
      <c r="P17" s="312" t="s">
        <v>893</v>
      </c>
      <c r="Q17" s="312" t="s">
        <v>893</v>
      </c>
      <c r="R17" s="313">
        <v>4.01615272</v>
      </c>
      <c r="S17" s="313" t="s">
        <v>893</v>
      </c>
      <c r="T17" s="313" t="s">
        <v>893</v>
      </c>
      <c r="U17" s="313" t="s">
        <v>893</v>
      </c>
      <c r="V17" s="313">
        <v>6.020558</v>
      </c>
      <c r="W17" s="313" t="s">
        <v>893</v>
      </c>
      <c r="X17" s="313" t="s">
        <v>893</v>
      </c>
      <c r="Y17" s="313" t="s">
        <v>893</v>
      </c>
      <c r="Z17" s="313">
        <v>0.06670732</v>
      </c>
      <c r="AA17" s="313" t="s">
        <v>893</v>
      </c>
      <c r="AB17" s="312" t="s">
        <v>893</v>
      </c>
      <c r="AC17" s="313" t="s">
        <v>893</v>
      </c>
      <c r="AD17" s="312">
        <v>82.0</v>
      </c>
      <c r="AE17" s="313" t="s">
        <v>893</v>
      </c>
      <c r="AF17" s="313" t="s">
        <v>893</v>
      </c>
      <c r="AG17" s="311" t="s">
        <v>893</v>
      </c>
      <c r="AH17" s="311" t="s">
        <v>893</v>
      </c>
      <c r="AI17" s="311" t="s">
        <v>893</v>
      </c>
      <c r="AJ17" s="311" t="s">
        <v>893</v>
      </c>
      <c r="AK17" s="311" t="s">
        <v>893</v>
      </c>
      <c r="AL17" s="313">
        <v>1.29344729</v>
      </c>
      <c r="AM17" s="313" t="s">
        <v>893</v>
      </c>
      <c r="AN17" s="312" t="s">
        <v>893</v>
      </c>
      <c r="AO17" s="313" t="s">
        <v>893</v>
      </c>
      <c r="AP17" s="315" t="s">
        <v>893</v>
      </c>
      <c r="AQ17" s="315" t="s">
        <v>893</v>
      </c>
      <c r="AR17" s="315" t="s">
        <v>893</v>
      </c>
      <c r="AS17" s="311" t="s">
        <v>893</v>
      </c>
      <c r="AT17" s="311" t="s">
        <v>893</v>
      </c>
      <c r="AU17" s="311" t="s">
        <v>893</v>
      </c>
      <c r="AV17" s="311" t="s">
        <v>893</v>
      </c>
      <c r="AW17" s="313" t="s">
        <v>893</v>
      </c>
      <c r="AX17" s="313" t="s">
        <v>893</v>
      </c>
      <c r="AY17" s="313" t="s">
        <v>893</v>
      </c>
      <c r="AZ17" s="313" t="s">
        <v>893</v>
      </c>
      <c r="BA17" s="313" t="s">
        <v>893</v>
      </c>
      <c r="BB17" s="313" t="s">
        <v>893</v>
      </c>
      <c r="BC17" s="313" t="s">
        <v>893</v>
      </c>
      <c r="BD17" s="313" t="s">
        <v>893</v>
      </c>
      <c r="BE17" s="313" t="s">
        <v>893</v>
      </c>
      <c r="BF17" s="313" t="s">
        <v>893</v>
      </c>
      <c r="BG17" s="313" t="s">
        <v>893</v>
      </c>
      <c r="BH17" s="313" t="s">
        <v>893</v>
      </c>
      <c r="BI17" s="313" t="s">
        <v>893</v>
      </c>
      <c r="BJ17" s="313" t="s">
        <v>893</v>
      </c>
      <c r="BK17" s="313" t="s">
        <v>893</v>
      </c>
      <c r="BL17" s="313" t="s">
        <v>893</v>
      </c>
      <c r="BM17" s="313" t="s">
        <v>893</v>
      </c>
      <c r="BN17" s="313">
        <v>94.0</v>
      </c>
      <c r="BO17" s="313" t="s">
        <v>893</v>
      </c>
      <c r="BP17" s="313" t="s">
        <v>893</v>
      </c>
      <c r="BQ17" s="313" t="s">
        <v>893</v>
      </c>
      <c r="BR17" s="313">
        <v>93.0</v>
      </c>
      <c r="BS17" s="313" t="s">
        <v>893</v>
      </c>
      <c r="BT17" s="313" t="s">
        <v>893</v>
      </c>
      <c r="BU17" s="313" t="s">
        <v>893</v>
      </c>
      <c r="BV17" s="313">
        <v>48.0</v>
      </c>
      <c r="BW17" s="313" t="s">
        <v>893</v>
      </c>
      <c r="BX17" s="313" t="s">
        <v>893</v>
      </c>
      <c r="BY17" s="313" t="s">
        <v>893</v>
      </c>
      <c r="BZ17" s="313">
        <v>0.0588172</v>
      </c>
      <c r="CA17" s="314" t="s">
        <v>893</v>
      </c>
      <c r="CB17" s="314" t="s">
        <v>893</v>
      </c>
      <c r="CC17" s="312" t="s">
        <v>893</v>
      </c>
      <c r="CD17" s="312" t="s">
        <v>901</v>
      </c>
      <c r="CE17" s="312" t="s">
        <v>893</v>
      </c>
      <c r="CF17" s="312" t="s">
        <v>893</v>
      </c>
      <c r="CG17" s="312" t="s">
        <v>893</v>
      </c>
      <c r="CH17" s="312" t="s">
        <v>893</v>
      </c>
      <c r="CI17" s="315" t="s">
        <v>893</v>
      </c>
      <c r="CJ17" s="315" t="s">
        <v>893</v>
      </c>
      <c r="CK17" s="315" t="s">
        <v>893</v>
      </c>
      <c r="CL17" s="315" t="s">
        <v>893</v>
      </c>
      <c r="CM17" s="314" t="s">
        <v>896</v>
      </c>
      <c r="CN17" s="314" t="s">
        <v>897</v>
      </c>
      <c r="CO17" s="312"/>
      <c r="CP17" s="314"/>
      <c r="CQ17" s="314"/>
      <c r="CR17" s="312"/>
      <c r="CS17" s="312"/>
      <c r="CT17" s="312"/>
      <c r="CU17" s="312"/>
      <c r="CV17" s="312"/>
      <c r="CW17" s="312"/>
      <c r="CX17" s="315"/>
      <c r="CY17" s="315"/>
      <c r="CZ17" s="315"/>
      <c r="DA17" s="315"/>
      <c r="DB17" s="314"/>
      <c r="DC17" s="314"/>
      <c r="DD17" s="314"/>
    </row>
    <row r="18">
      <c r="A18" s="310" t="s">
        <v>900</v>
      </c>
      <c r="B18" s="310" t="s">
        <v>519</v>
      </c>
      <c r="C18" s="310" t="s">
        <v>503</v>
      </c>
      <c r="D18" s="310" t="s">
        <v>515</v>
      </c>
      <c r="E18" s="311">
        <v>3493.0</v>
      </c>
      <c r="F18" s="311" t="s">
        <v>893</v>
      </c>
      <c r="G18" s="311" t="s">
        <v>893</v>
      </c>
      <c r="H18" s="311" t="s">
        <v>893</v>
      </c>
      <c r="I18" s="311">
        <v>5243.0</v>
      </c>
      <c r="J18" s="311" t="s">
        <v>893</v>
      </c>
      <c r="K18" s="311" t="s">
        <v>893</v>
      </c>
      <c r="L18" s="311" t="s">
        <v>893</v>
      </c>
      <c r="M18" s="312" t="s">
        <v>894</v>
      </c>
      <c r="N18" s="312">
        <v>16.83</v>
      </c>
      <c r="O18" s="312" t="s">
        <v>893</v>
      </c>
      <c r="P18" s="312" t="s">
        <v>893</v>
      </c>
      <c r="Q18" s="312" t="s">
        <v>893</v>
      </c>
      <c r="R18" s="313">
        <v>3.20999428</v>
      </c>
      <c r="S18" s="313" t="s">
        <v>893</v>
      </c>
      <c r="T18" s="313" t="s">
        <v>893</v>
      </c>
      <c r="U18" s="313" t="s">
        <v>893</v>
      </c>
      <c r="V18" s="313">
        <v>8.79267595</v>
      </c>
      <c r="W18" s="313" t="s">
        <v>893</v>
      </c>
      <c r="X18" s="313" t="s">
        <v>893</v>
      </c>
      <c r="Y18" s="313" t="s">
        <v>893</v>
      </c>
      <c r="Z18" s="313">
        <v>0.03650759</v>
      </c>
      <c r="AA18" s="313" t="s">
        <v>893</v>
      </c>
      <c r="AB18" s="312" t="s">
        <v>893</v>
      </c>
      <c r="AC18" s="313" t="s">
        <v>893</v>
      </c>
      <c r="AD18" s="312">
        <v>461.0</v>
      </c>
      <c r="AE18" s="313" t="s">
        <v>893</v>
      </c>
      <c r="AF18" s="313" t="s">
        <v>893</v>
      </c>
      <c r="AG18" s="311" t="s">
        <v>893</v>
      </c>
      <c r="AH18" s="311" t="s">
        <v>893</v>
      </c>
      <c r="AI18" s="311" t="s">
        <v>893</v>
      </c>
      <c r="AJ18" s="311" t="s">
        <v>893</v>
      </c>
      <c r="AK18" s="311" t="s">
        <v>893</v>
      </c>
      <c r="AL18" s="313">
        <v>1.501002</v>
      </c>
      <c r="AM18" s="313" t="s">
        <v>893</v>
      </c>
      <c r="AN18" s="312" t="s">
        <v>893</v>
      </c>
      <c r="AO18" s="313" t="s">
        <v>893</v>
      </c>
      <c r="AP18" s="313" t="s">
        <v>893</v>
      </c>
      <c r="AQ18" s="315" t="s">
        <v>893</v>
      </c>
      <c r="AR18" s="315" t="s">
        <v>893</v>
      </c>
      <c r="AS18" s="311" t="s">
        <v>893</v>
      </c>
      <c r="AT18" s="311" t="s">
        <v>893</v>
      </c>
      <c r="AU18" s="311" t="s">
        <v>893</v>
      </c>
      <c r="AV18" s="311" t="s">
        <v>893</v>
      </c>
      <c r="AW18" s="313" t="s">
        <v>893</v>
      </c>
      <c r="AX18" s="313" t="s">
        <v>893</v>
      </c>
      <c r="AY18" s="316" t="s">
        <v>893</v>
      </c>
      <c r="AZ18" s="316" t="s">
        <v>893</v>
      </c>
      <c r="BA18" s="313" t="s">
        <v>893</v>
      </c>
      <c r="BB18" s="313" t="s">
        <v>893</v>
      </c>
      <c r="BC18" s="313" t="s">
        <v>893</v>
      </c>
      <c r="BD18" s="313" t="s">
        <v>893</v>
      </c>
      <c r="BE18" s="313" t="s">
        <v>893</v>
      </c>
      <c r="BF18" s="313" t="s">
        <v>893</v>
      </c>
      <c r="BG18" s="313" t="s">
        <v>893</v>
      </c>
      <c r="BH18" s="313" t="s">
        <v>893</v>
      </c>
      <c r="BI18" s="313" t="s">
        <v>893</v>
      </c>
      <c r="BJ18" s="313" t="s">
        <v>893</v>
      </c>
      <c r="BK18" s="316" t="s">
        <v>893</v>
      </c>
      <c r="BL18" s="316" t="s">
        <v>893</v>
      </c>
      <c r="BM18" s="313" t="s">
        <v>893</v>
      </c>
      <c r="BN18" s="313">
        <v>518.0</v>
      </c>
      <c r="BO18" s="313" t="s">
        <v>893</v>
      </c>
      <c r="BP18" s="313" t="s">
        <v>893</v>
      </c>
      <c r="BQ18" s="313" t="s">
        <v>893</v>
      </c>
      <c r="BR18" s="313">
        <v>514.0</v>
      </c>
      <c r="BS18" s="313" t="s">
        <v>893</v>
      </c>
      <c r="BT18" s="313" t="s">
        <v>893</v>
      </c>
      <c r="BU18" s="313" t="s">
        <v>893</v>
      </c>
      <c r="BV18" s="313">
        <v>190.0</v>
      </c>
      <c r="BW18" s="313" t="s">
        <v>893</v>
      </c>
      <c r="BX18" s="313" t="s">
        <v>893</v>
      </c>
      <c r="BY18" s="313" t="s">
        <v>893</v>
      </c>
      <c r="BZ18" s="313">
        <v>0.03274319</v>
      </c>
      <c r="CA18" s="314" t="s">
        <v>893</v>
      </c>
      <c r="CB18" s="314" t="s">
        <v>893</v>
      </c>
      <c r="CC18" s="312" t="s">
        <v>893</v>
      </c>
      <c r="CD18" s="312" t="s">
        <v>901</v>
      </c>
      <c r="CE18" s="312" t="s">
        <v>893</v>
      </c>
      <c r="CF18" s="312" t="s">
        <v>893</v>
      </c>
      <c r="CG18" s="312" t="s">
        <v>893</v>
      </c>
      <c r="CH18" s="312" t="s">
        <v>893</v>
      </c>
      <c r="CI18" s="315" t="s">
        <v>893</v>
      </c>
      <c r="CJ18" s="315" t="s">
        <v>893</v>
      </c>
      <c r="CK18" s="315" t="s">
        <v>893</v>
      </c>
      <c r="CL18" s="315" t="s">
        <v>893</v>
      </c>
      <c r="CM18" s="314" t="s">
        <v>896</v>
      </c>
      <c r="CN18" s="314" t="s">
        <v>897</v>
      </c>
      <c r="CO18" s="312"/>
      <c r="CP18" s="314"/>
      <c r="CQ18" s="314"/>
      <c r="CR18" s="312"/>
      <c r="CS18" s="312"/>
      <c r="CT18" s="312"/>
      <c r="CU18" s="312"/>
      <c r="CV18" s="312"/>
      <c r="CW18" s="312"/>
      <c r="CX18" s="315"/>
      <c r="CY18" s="315"/>
      <c r="CZ18" s="315"/>
      <c r="DA18" s="315"/>
      <c r="DB18" s="314"/>
      <c r="DC18" s="314"/>
      <c r="DD18" s="314"/>
    </row>
    <row r="19">
      <c r="A19" s="310" t="s">
        <v>900</v>
      </c>
      <c r="B19" s="310" t="s">
        <v>519</v>
      </c>
      <c r="C19" s="310" t="s">
        <v>493</v>
      </c>
      <c r="D19" s="310" t="s">
        <v>513</v>
      </c>
      <c r="E19" s="311">
        <v>4068.0</v>
      </c>
      <c r="F19" s="311" t="s">
        <v>893</v>
      </c>
      <c r="G19" s="311" t="s">
        <v>893</v>
      </c>
      <c r="H19" s="311" t="s">
        <v>893</v>
      </c>
      <c r="I19" s="311">
        <v>7141.0</v>
      </c>
      <c r="J19" s="311" t="s">
        <v>893</v>
      </c>
      <c r="K19" s="311" t="s">
        <v>893</v>
      </c>
      <c r="L19" s="311" t="s">
        <v>893</v>
      </c>
      <c r="M19" s="312" t="s">
        <v>894</v>
      </c>
      <c r="N19" s="312">
        <v>22.31</v>
      </c>
      <c r="O19" s="312" t="s">
        <v>893</v>
      </c>
      <c r="P19" s="312" t="s">
        <v>893</v>
      </c>
      <c r="Q19" s="312" t="s">
        <v>893</v>
      </c>
      <c r="R19" s="313">
        <v>3.1242123</v>
      </c>
      <c r="S19" s="313" t="s">
        <v>893</v>
      </c>
      <c r="T19" s="313" t="s">
        <v>893</v>
      </c>
      <c r="U19" s="313" t="s">
        <v>893</v>
      </c>
      <c r="V19" s="313">
        <v>7.28189329</v>
      </c>
      <c r="W19" s="313" t="s">
        <v>893</v>
      </c>
      <c r="X19" s="313" t="s">
        <v>893</v>
      </c>
      <c r="Y19" s="313" t="s">
        <v>893</v>
      </c>
      <c r="Z19" s="313">
        <v>0.04290385</v>
      </c>
      <c r="AA19" s="313" t="s">
        <v>893</v>
      </c>
      <c r="AB19" s="312" t="s">
        <v>893</v>
      </c>
      <c r="AC19" s="313" t="s">
        <v>893</v>
      </c>
      <c r="AD19" s="312">
        <v>520.0</v>
      </c>
      <c r="AE19" s="313" t="s">
        <v>893</v>
      </c>
      <c r="AF19" s="313" t="s">
        <v>893</v>
      </c>
      <c r="AG19" s="311" t="s">
        <v>893</v>
      </c>
      <c r="AH19" s="311" t="s">
        <v>893</v>
      </c>
      <c r="AI19" s="311" t="s">
        <v>893</v>
      </c>
      <c r="AJ19" s="311" t="s">
        <v>893</v>
      </c>
      <c r="AK19" s="311" t="s">
        <v>893</v>
      </c>
      <c r="AL19" s="313">
        <v>1.75540806</v>
      </c>
      <c r="AM19" s="313" t="s">
        <v>893</v>
      </c>
      <c r="AN19" s="312" t="s">
        <v>893</v>
      </c>
      <c r="AO19" s="313" t="s">
        <v>893</v>
      </c>
      <c r="AP19" s="313" t="s">
        <v>893</v>
      </c>
      <c r="AQ19" s="315" t="s">
        <v>893</v>
      </c>
      <c r="AR19" s="315" t="s">
        <v>893</v>
      </c>
      <c r="AS19" s="311" t="s">
        <v>893</v>
      </c>
      <c r="AT19" s="311" t="s">
        <v>893</v>
      </c>
      <c r="AU19" s="311" t="s">
        <v>893</v>
      </c>
      <c r="AV19" s="311" t="s">
        <v>893</v>
      </c>
      <c r="AW19" s="313" t="s">
        <v>893</v>
      </c>
      <c r="AX19" s="316" t="s">
        <v>893</v>
      </c>
      <c r="AY19" s="316" t="s">
        <v>893</v>
      </c>
      <c r="AZ19" s="316" t="s">
        <v>893</v>
      </c>
      <c r="BA19" s="313" t="s">
        <v>893</v>
      </c>
      <c r="BB19" s="313" t="s">
        <v>893</v>
      </c>
      <c r="BC19" s="313" t="s">
        <v>893</v>
      </c>
      <c r="BD19" s="313" t="s">
        <v>893</v>
      </c>
      <c r="BE19" s="313" t="s">
        <v>893</v>
      </c>
      <c r="BF19" s="313" t="s">
        <v>893</v>
      </c>
      <c r="BG19" s="313" t="s">
        <v>893</v>
      </c>
      <c r="BH19" s="313" t="s">
        <v>893</v>
      </c>
      <c r="BI19" s="313" t="s">
        <v>893</v>
      </c>
      <c r="BJ19" s="316" t="s">
        <v>893</v>
      </c>
      <c r="BK19" s="316" t="s">
        <v>893</v>
      </c>
      <c r="BL19" s="316" t="s">
        <v>893</v>
      </c>
      <c r="BM19" s="313" t="s">
        <v>893</v>
      </c>
      <c r="BN19" s="313">
        <v>703.0</v>
      </c>
      <c r="BO19" s="313" t="s">
        <v>893</v>
      </c>
      <c r="BP19" s="313" t="s">
        <v>893</v>
      </c>
      <c r="BQ19" s="313" t="s">
        <v>893</v>
      </c>
      <c r="BR19" s="313">
        <v>698.0</v>
      </c>
      <c r="BS19" s="313" t="s">
        <v>893</v>
      </c>
      <c r="BT19" s="313" t="s">
        <v>893</v>
      </c>
      <c r="BU19" s="313" t="s">
        <v>893</v>
      </c>
      <c r="BV19" s="313">
        <v>258.0</v>
      </c>
      <c r="BW19" s="313" t="s">
        <v>893</v>
      </c>
      <c r="BX19" s="313" t="s">
        <v>893</v>
      </c>
      <c r="BY19" s="313" t="s">
        <v>893</v>
      </c>
      <c r="BZ19" s="313">
        <v>0.03196275</v>
      </c>
      <c r="CA19" s="314" t="s">
        <v>893</v>
      </c>
      <c r="CB19" s="314" t="s">
        <v>893</v>
      </c>
      <c r="CC19" s="312" t="s">
        <v>893</v>
      </c>
      <c r="CD19" s="312" t="s">
        <v>901</v>
      </c>
      <c r="CE19" s="312" t="s">
        <v>893</v>
      </c>
      <c r="CF19" s="312" t="s">
        <v>893</v>
      </c>
      <c r="CG19" s="312" t="s">
        <v>893</v>
      </c>
      <c r="CH19" s="312" t="s">
        <v>893</v>
      </c>
      <c r="CI19" s="315" t="s">
        <v>893</v>
      </c>
      <c r="CJ19" s="315" t="s">
        <v>893</v>
      </c>
      <c r="CK19" s="315" t="s">
        <v>893</v>
      </c>
      <c r="CL19" s="315" t="s">
        <v>893</v>
      </c>
      <c r="CM19" s="314" t="s">
        <v>896</v>
      </c>
      <c r="CN19" s="314" t="s">
        <v>897</v>
      </c>
      <c r="CO19" s="312"/>
      <c r="CP19" s="314"/>
      <c r="CQ19" s="314"/>
      <c r="CR19" s="312"/>
      <c r="CS19" s="312"/>
      <c r="CT19" s="312"/>
      <c r="CU19" s="312"/>
      <c r="CV19" s="312"/>
      <c r="CW19" s="312"/>
      <c r="CX19" s="315"/>
      <c r="CY19" s="315"/>
      <c r="CZ19" s="315"/>
      <c r="DA19" s="315"/>
      <c r="DB19" s="314"/>
      <c r="DC19" s="314"/>
      <c r="DD19" s="314"/>
    </row>
    <row r="20">
      <c r="A20" s="310" t="s">
        <v>900</v>
      </c>
      <c r="B20" s="310" t="s">
        <v>519</v>
      </c>
      <c r="C20" s="310" t="s">
        <v>516</v>
      </c>
      <c r="D20" s="310" t="s">
        <v>517</v>
      </c>
      <c r="E20" s="311">
        <v>2155.0</v>
      </c>
      <c r="F20" s="311" t="s">
        <v>893</v>
      </c>
      <c r="G20" s="311" t="s">
        <v>893</v>
      </c>
      <c r="H20" s="311" t="s">
        <v>893</v>
      </c>
      <c r="I20" s="311">
        <v>2671.0</v>
      </c>
      <c r="J20" s="311" t="s">
        <v>893</v>
      </c>
      <c r="K20" s="311" t="s">
        <v>893</v>
      </c>
      <c r="L20" s="311" t="s">
        <v>893</v>
      </c>
      <c r="M20" s="312" t="s">
        <v>894</v>
      </c>
      <c r="N20" s="312">
        <v>11.68</v>
      </c>
      <c r="O20" s="312" t="s">
        <v>893</v>
      </c>
      <c r="P20" s="312" t="s">
        <v>893</v>
      </c>
      <c r="Q20" s="312" t="s">
        <v>893</v>
      </c>
      <c r="R20" s="313">
        <v>4.37289405</v>
      </c>
      <c r="S20" s="313" t="s">
        <v>893</v>
      </c>
      <c r="T20" s="313" t="s">
        <v>893</v>
      </c>
      <c r="U20" s="313" t="s">
        <v>893</v>
      </c>
      <c r="V20" s="313">
        <v>7.5627106</v>
      </c>
      <c r="W20" s="313" t="s">
        <v>893</v>
      </c>
      <c r="X20" s="313" t="s">
        <v>893</v>
      </c>
      <c r="Y20" s="313" t="s">
        <v>893</v>
      </c>
      <c r="Z20" s="313">
        <v>0.05782178</v>
      </c>
      <c r="AA20" s="313" t="s">
        <v>893</v>
      </c>
      <c r="AB20" s="312" t="s">
        <v>893</v>
      </c>
      <c r="AC20" s="313" t="s">
        <v>893</v>
      </c>
      <c r="AD20" s="312">
        <v>202.0</v>
      </c>
      <c r="AE20" s="313" t="s">
        <v>893</v>
      </c>
      <c r="AF20" s="313" t="s">
        <v>893</v>
      </c>
      <c r="AG20" s="311" t="s">
        <v>893</v>
      </c>
      <c r="AH20" s="311" t="s">
        <v>893</v>
      </c>
      <c r="AI20" s="311" t="s">
        <v>893</v>
      </c>
      <c r="AJ20" s="311" t="s">
        <v>893</v>
      </c>
      <c r="AK20" s="311" t="s">
        <v>893</v>
      </c>
      <c r="AL20" s="313">
        <v>1.23944316</v>
      </c>
      <c r="AM20" s="313" t="s">
        <v>893</v>
      </c>
      <c r="AN20" s="312" t="s">
        <v>893</v>
      </c>
      <c r="AO20" s="313" t="s">
        <v>893</v>
      </c>
      <c r="AP20" s="313" t="s">
        <v>893</v>
      </c>
      <c r="AQ20" s="315" t="s">
        <v>893</v>
      </c>
      <c r="AR20" s="315" t="s">
        <v>893</v>
      </c>
      <c r="AS20" s="311" t="s">
        <v>893</v>
      </c>
      <c r="AT20" s="311" t="s">
        <v>893</v>
      </c>
      <c r="AU20" s="311" t="s">
        <v>893</v>
      </c>
      <c r="AV20" s="311" t="s">
        <v>893</v>
      </c>
      <c r="AW20" s="313" t="s">
        <v>893</v>
      </c>
      <c r="AX20" s="313" t="s">
        <v>893</v>
      </c>
      <c r="AY20" s="313" t="s">
        <v>893</v>
      </c>
      <c r="AZ20" s="313" t="s">
        <v>893</v>
      </c>
      <c r="BA20" s="313" t="s">
        <v>893</v>
      </c>
      <c r="BB20" s="313" t="s">
        <v>893</v>
      </c>
      <c r="BC20" s="313" t="s">
        <v>893</v>
      </c>
      <c r="BD20" s="313" t="s">
        <v>893</v>
      </c>
      <c r="BE20" s="313" t="s">
        <v>893</v>
      </c>
      <c r="BF20" s="313" t="s">
        <v>893</v>
      </c>
      <c r="BG20" s="313" t="s">
        <v>893</v>
      </c>
      <c r="BH20" s="313" t="s">
        <v>893</v>
      </c>
      <c r="BI20" s="313" t="s">
        <v>893</v>
      </c>
      <c r="BJ20" s="313" t="s">
        <v>893</v>
      </c>
      <c r="BK20" s="313" t="s">
        <v>893</v>
      </c>
      <c r="BL20" s="313" t="s">
        <v>893</v>
      </c>
      <c r="BM20" s="313" t="s">
        <v>893</v>
      </c>
      <c r="BN20" s="313">
        <v>260.0</v>
      </c>
      <c r="BO20" s="313" t="s">
        <v>893</v>
      </c>
      <c r="BP20" s="313" t="s">
        <v>893</v>
      </c>
      <c r="BQ20" s="313" t="s">
        <v>893</v>
      </c>
      <c r="BR20" s="313">
        <v>258.0</v>
      </c>
      <c r="BS20" s="313" t="s">
        <v>893</v>
      </c>
      <c r="BT20" s="313" t="s">
        <v>893</v>
      </c>
      <c r="BU20" s="313" t="s">
        <v>893</v>
      </c>
      <c r="BV20" s="313">
        <v>111.0</v>
      </c>
      <c r="BW20" s="313" t="s">
        <v>893</v>
      </c>
      <c r="BX20" s="313" t="s">
        <v>893</v>
      </c>
      <c r="BY20" s="313" t="s">
        <v>893</v>
      </c>
      <c r="BZ20" s="313">
        <v>0.04527132</v>
      </c>
      <c r="CA20" s="314" t="s">
        <v>893</v>
      </c>
      <c r="CB20" s="314" t="s">
        <v>893</v>
      </c>
      <c r="CC20" s="312" t="s">
        <v>893</v>
      </c>
      <c r="CD20" s="312" t="s">
        <v>901</v>
      </c>
      <c r="CE20" s="312" t="s">
        <v>893</v>
      </c>
      <c r="CF20" s="312" t="s">
        <v>893</v>
      </c>
      <c r="CG20" s="312" t="s">
        <v>893</v>
      </c>
      <c r="CH20" s="312" t="s">
        <v>893</v>
      </c>
      <c r="CI20" s="315" t="s">
        <v>893</v>
      </c>
      <c r="CJ20" s="315" t="s">
        <v>893</v>
      </c>
      <c r="CK20" s="315" t="s">
        <v>893</v>
      </c>
      <c r="CL20" s="315" t="s">
        <v>893</v>
      </c>
      <c r="CM20" s="314" t="s">
        <v>896</v>
      </c>
      <c r="CN20" s="314" t="s">
        <v>897</v>
      </c>
      <c r="CO20" s="312"/>
      <c r="CP20" s="314"/>
      <c r="CQ20" s="314"/>
      <c r="CR20" s="312"/>
      <c r="CS20" s="312"/>
      <c r="CT20" s="312"/>
      <c r="CU20" s="312"/>
      <c r="CV20" s="312"/>
      <c r="CW20" s="312"/>
      <c r="CX20" s="315"/>
      <c r="CY20" s="315"/>
      <c r="CZ20" s="315"/>
      <c r="DA20" s="315"/>
      <c r="DB20" s="314"/>
      <c r="DC20" s="314"/>
      <c r="DD20" s="314"/>
    </row>
    <row r="21">
      <c r="A21" s="310" t="s">
        <v>900</v>
      </c>
      <c r="B21" s="310" t="s">
        <v>519</v>
      </c>
      <c r="C21" s="310" t="s">
        <v>495</v>
      </c>
      <c r="D21" s="310" t="s">
        <v>518</v>
      </c>
      <c r="E21" s="311">
        <v>9512.0</v>
      </c>
      <c r="F21" s="311" t="s">
        <v>893</v>
      </c>
      <c r="G21" s="311" t="s">
        <v>893</v>
      </c>
      <c r="H21" s="311" t="s">
        <v>893</v>
      </c>
      <c r="I21" s="311">
        <v>20355.0</v>
      </c>
      <c r="J21" s="311" t="s">
        <v>893</v>
      </c>
      <c r="K21" s="311" t="s">
        <v>893</v>
      </c>
      <c r="L21" s="311" t="s">
        <v>893</v>
      </c>
      <c r="M21" s="312" t="s">
        <v>894</v>
      </c>
      <c r="N21" s="312">
        <v>56.45</v>
      </c>
      <c r="O21" s="312" t="s">
        <v>893</v>
      </c>
      <c r="P21" s="312" t="s">
        <v>893</v>
      </c>
      <c r="Q21" s="312" t="s">
        <v>893</v>
      </c>
      <c r="R21" s="313">
        <v>2.77327438</v>
      </c>
      <c r="S21" s="313" t="s">
        <v>893</v>
      </c>
      <c r="T21" s="313" t="s">
        <v>893</v>
      </c>
      <c r="U21" s="313" t="s">
        <v>893</v>
      </c>
      <c r="V21" s="313">
        <v>12.01670351</v>
      </c>
      <c r="W21" s="313" t="s">
        <v>893</v>
      </c>
      <c r="X21" s="313" t="s">
        <v>893</v>
      </c>
      <c r="Y21" s="313" t="s">
        <v>893</v>
      </c>
      <c r="Z21" s="313">
        <v>0.0230785</v>
      </c>
      <c r="AA21" s="313" t="s">
        <v>893</v>
      </c>
      <c r="AB21" s="312" t="s">
        <v>893</v>
      </c>
      <c r="AC21" s="313" t="s">
        <v>893</v>
      </c>
      <c r="AD21" s="312">
        <v>2446.0</v>
      </c>
      <c r="AE21" s="313" t="s">
        <v>893</v>
      </c>
      <c r="AF21" s="313" t="s">
        <v>893</v>
      </c>
      <c r="AG21" s="311" t="s">
        <v>893</v>
      </c>
      <c r="AH21" s="311">
        <v>3.0</v>
      </c>
      <c r="AI21" s="311" t="s">
        <v>893</v>
      </c>
      <c r="AJ21" s="311" t="s">
        <v>893</v>
      </c>
      <c r="AK21" s="311" t="s">
        <v>893</v>
      </c>
      <c r="AL21" s="313">
        <v>2.13992851</v>
      </c>
      <c r="AM21" s="313" t="s">
        <v>893</v>
      </c>
      <c r="AN21" s="312" t="s">
        <v>893</v>
      </c>
      <c r="AO21" s="313" t="s">
        <v>893</v>
      </c>
      <c r="AP21" s="313" t="s">
        <v>893</v>
      </c>
      <c r="AQ21" s="313" t="s">
        <v>893</v>
      </c>
      <c r="AR21" s="313" t="s">
        <v>893</v>
      </c>
      <c r="AS21" s="311" t="s">
        <v>893</v>
      </c>
      <c r="AT21" s="311">
        <v>1.0</v>
      </c>
      <c r="AU21" s="311" t="s">
        <v>893</v>
      </c>
      <c r="AV21" s="311" t="s">
        <v>893</v>
      </c>
      <c r="AW21" s="313" t="s">
        <v>893</v>
      </c>
      <c r="AX21" s="313">
        <v>2.0</v>
      </c>
      <c r="AY21" s="313" t="s">
        <v>893</v>
      </c>
      <c r="AZ21" s="313" t="s">
        <v>893</v>
      </c>
      <c r="BA21" s="313" t="s">
        <v>893</v>
      </c>
      <c r="BB21" s="313" t="s">
        <v>893</v>
      </c>
      <c r="BC21" s="313" t="s">
        <v>893</v>
      </c>
      <c r="BD21" s="313" t="s">
        <v>893</v>
      </c>
      <c r="BE21" s="313" t="s">
        <v>893</v>
      </c>
      <c r="BF21" s="313">
        <v>56.45</v>
      </c>
      <c r="BG21" s="313" t="s">
        <v>893</v>
      </c>
      <c r="BH21" s="313" t="s">
        <v>893</v>
      </c>
      <c r="BI21" s="313" t="s">
        <v>893</v>
      </c>
      <c r="BJ21" s="313">
        <v>28.225</v>
      </c>
      <c r="BK21" s="313" t="s">
        <v>893</v>
      </c>
      <c r="BL21" s="313" t="s">
        <v>893</v>
      </c>
      <c r="BM21" s="313" t="s">
        <v>893</v>
      </c>
      <c r="BN21" s="313">
        <v>2691.0</v>
      </c>
      <c r="BO21" s="313" t="s">
        <v>893</v>
      </c>
      <c r="BP21" s="313" t="s">
        <v>893</v>
      </c>
      <c r="BQ21" s="313" t="s">
        <v>893</v>
      </c>
      <c r="BR21" s="313">
        <v>2663.0</v>
      </c>
      <c r="BS21" s="313" t="s">
        <v>893</v>
      </c>
      <c r="BT21" s="313" t="s">
        <v>893</v>
      </c>
      <c r="BU21" s="313" t="s">
        <v>893</v>
      </c>
      <c r="BV21" s="313">
        <v>1114.0</v>
      </c>
      <c r="BW21" s="313" t="s">
        <v>893</v>
      </c>
      <c r="BX21" s="313" t="s">
        <v>893</v>
      </c>
      <c r="BY21" s="313" t="s">
        <v>893</v>
      </c>
      <c r="BZ21" s="313">
        <v>0.0211979</v>
      </c>
      <c r="CA21" s="314" t="s">
        <v>893</v>
      </c>
      <c r="CB21" s="314" t="s">
        <v>893</v>
      </c>
      <c r="CC21" s="312" t="s">
        <v>893</v>
      </c>
      <c r="CD21" s="312" t="s">
        <v>901</v>
      </c>
      <c r="CE21" s="312">
        <v>18.81666667</v>
      </c>
      <c r="CF21" s="312" t="s">
        <v>893</v>
      </c>
      <c r="CG21" s="312" t="s">
        <v>893</v>
      </c>
      <c r="CH21" s="312" t="s">
        <v>893</v>
      </c>
      <c r="CI21" s="315">
        <v>0.00122649</v>
      </c>
      <c r="CJ21" s="315" t="s">
        <v>893</v>
      </c>
      <c r="CK21" s="315" t="s">
        <v>893</v>
      </c>
      <c r="CL21" s="315" t="s">
        <v>893</v>
      </c>
      <c r="CM21" s="314" t="s">
        <v>896</v>
      </c>
      <c r="CN21" s="314" t="s">
        <v>897</v>
      </c>
      <c r="CO21" s="312"/>
      <c r="CP21" s="314"/>
      <c r="CQ21" s="314"/>
      <c r="CR21" s="312"/>
      <c r="CS21" s="312"/>
      <c r="CT21" s="312"/>
      <c r="CU21" s="312"/>
      <c r="CV21" s="312"/>
      <c r="CW21" s="312"/>
      <c r="CX21" s="315"/>
      <c r="CY21" s="315"/>
      <c r="CZ21" s="315"/>
      <c r="DA21" s="315"/>
      <c r="DB21" s="314"/>
      <c r="DC21" s="314"/>
      <c r="DD21" s="314"/>
    </row>
    <row r="22">
      <c r="A22" s="310" t="s">
        <v>900</v>
      </c>
      <c r="B22" s="310" t="s">
        <v>525</v>
      </c>
      <c r="C22" s="310" t="s">
        <v>526</v>
      </c>
      <c r="D22" s="310" t="s">
        <v>25</v>
      </c>
      <c r="E22" s="311">
        <v>8171.0</v>
      </c>
      <c r="F22" s="311">
        <v>8082.0</v>
      </c>
      <c r="G22" s="311">
        <v>89.0</v>
      </c>
      <c r="H22" s="311">
        <v>1.1012125711458</v>
      </c>
      <c r="I22" s="311">
        <v>50053.0</v>
      </c>
      <c r="J22" s="311">
        <v>44261.0</v>
      </c>
      <c r="K22" s="311">
        <v>5792.0</v>
      </c>
      <c r="L22" s="311">
        <v>13.086012516663</v>
      </c>
      <c r="M22" s="312" t="s">
        <v>894</v>
      </c>
      <c r="N22" s="312">
        <v>124.15</v>
      </c>
      <c r="O22" s="312">
        <v>123.17</v>
      </c>
      <c r="P22" s="312">
        <v>0.98</v>
      </c>
      <c r="Q22" s="312">
        <v>0.79564829097995</v>
      </c>
      <c r="R22" s="313">
        <v>2.48037081</v>
      </c>
      <c r="S22" s="313">
        <v>2.78281105</v>
      </c>
      <c r="T22" s="313">
        <v>-0.30244024</v>
      </c>
      <c r="U22" s="313">
        <v>-10.868155780825</v>
      </c>
      <c r="V22" s="313">
        <v>9.78562724</v>
      </c>
      <c r="W22" s="313">
        <v>11.45929825</v>
      </c>
      <c r="X22" s="313">
        <v>-1.67367101</v>
      </c>
      <c r="Y22" s="313">
        <v>-14.60535342991</v>
      </c>
      <c r="Z22" s="313">
        <v>0.02534708</v>
      </c>
      <c r="AA22" s="313">
        <v>0.02428431</v>
      </c>
      <c r="AB22" s="312">
        <v>0.00106277</v>
      </c>
      <c r="AC22" s="313">
        <v>4.3763648215659</v>
      </c>
      <c r="AD22" s="312">
        <v>4898.0</v>
      </c>
      <c r="AE22" s="313">
        <v>5072.0</v>
      </c>
      <c r="AF22" s="313">
        <v>-174.0</v>
      </c>
      <c r="AG22" s="311">
        <v>-3.4305993690852</v>
      </c>
      <c r="AH22" s="311">
        <v>30.0</v>
      </c>
      <c r="AI22" s="311">
        <v>27.0</v>
      </c>
      <c r="AJ22" s="311">
        <v>3.0</v>
      </c>
      <c r="AK22" s="311">
        <v>11.111111111111</v>
      </c>
      <c r="AL22" s="313">
        <v>6.12568841</v>
      </c>
      <c r="AM22" s="313">
        <v>5.47649097</v>
      </c>
      <c r="AN22" s="312">
        <v>0.64919744</v>
      </c>
      <c r="AO22" s="313">
        <v>11.85425929772</v>
      </c>
      <c r="AP22" s="313">
        <v>7.0</v>
      </c>
      <c r="AQ22" s="313">
        <v>7.0</v>
      </c>
      <c r="AR22" s="313">
        <v>0.0</v>
      </c>
      <c r="AS22" s="311">
        <v>0.0</v>
      </c>
      <c r="AT22" s="311">
        <v>18.0</v>
      </c>
      <c r="AU22" s="311">
        <v>15.0</v>
      </c>
      <c r="AV22" s="311">
        <v>3.0</v>
      </c>
      <c r="AW22" s="313">
        <v>20.0</v>
      </c>
      <c r="AX22" s="313">
        <v>5.0</v>
      </c>
      <c r="AY22" s="313">
        <v>5.0</v>
      </c>
      <c r="AZ22" s="313">
        <v>0.0</v>
      </c>
      <c r="BA22" s="313">
        <v>0.0</v>
      </c>
      <c r="BB22" s="313">
        <v>17.73571429</v>
      </c>
      <c r="BC22" s="313">
        <v>17.59571429</v>
      </c>
      <c r="BD22" s="313">
        <v>0.14</v>
      </c>
      <c r="BE22" s="313">
        <v>0.79564829078616</v>
      </c>
      <c r="BF22" s="313">
        <v>6.89722222</v>
      </c>
      <c r="BG22" s="313">
        <v>8.21133333</v>
      </c>
      <c r="BH22" s="313">
        <v>-1.31411111</v>
      </c>
      <c r="BI22" s="313">
        <v>-16.003626417149</v>
      </c>
      <c r="BJ22" s="313">
        <v>24.83</v>
      </c>
      <c r="BK22" s="313">
        <v>24.634</v>
      </c>
      <c r="BL22" s="313">
        <v>0.196</v>
      </c>
      <c r="BM22" s="313">
        <v>0.79564829097994</v>
      </c>
      <c r="BN22" s="313">
        <v>4665.0</v>
      </c>
      <c r="BO22" s="313">
        <v>4838.0</v>
      </c>
      <c r="BP22" s="313">
        <v>-173.0</v>
      </c>
      <c r="BQ22" s="313">
        <v>-3.5758577924762</v>
      </c>
      <c r="BR22" s="313">
        <v>4625.0</v>
      </c>
      <c r="BS22" s="313">
        <v>4802.0</v>
      </c>
      <c r="BT22" s="313">
        <v>-177.0</v>
      </c>
      <c r="BU22" s="313">
        <v>-3.685964181591</v>
      </c>
      <c r="BV22" s="313">
        <v>3919.0</v>
      </c>
      <c r="BW22" s="313">
        <v>4086.0</v>
      </c>
      <c r="BX22" s="313">
        <v>-167.0</v>
      </c>
      <c r="BY22" s="313">
        <v>-4.0871267743514</v>
      </c>
      <c r="BZ22" s="313">
        <v>0.02684324</v>
      </c>
      <c r="CA22" s="314">
        <v>0.02564973</v>
      </c>
      <c r="CB22" s="314">
        <v>0.00119351</v>
      </c>
      <c r="CC22" s="312">
        <v>4.653109408949</v>
      </c>
      <c r="CD22" s="312" t="s">
        <v>901</v>
      </c>
      <c r="CE22" s="312">
        <v>4.13833333</v>
      </c>
      <c r="CF22" s="312">
        <v>4.56185185</v>
      </c>
      <c r="CG22" s="312">
        <v>-0.42351852</v>
      </c>
      <c r="CH22" s="312">
        <v>-9.2839165743622</v>
      </c>
      <c r="CI22" s="315">
        <v>0.00612495</v>
      </c>
      <c r="CJ22" s="315">
        <v>0.00532334</v>
      </c>
      <c r="CK22" s="315">
        <v>8.0161E-4</v>
      </c>
      <c r="CL22" s="315">
        <v>15.058403182964</v>
      </c>
      <c r="CM22" s="314" t="s">
        <v>896</v>
      </c>
      <c r="CN22" s="314" t="s">
        <v>897</v>
      </c>
      <c r="CO22" s="312"/>
      <c r="CP22" s="314"/>
      <c r="CQ22" s="314"/>
      <c r="CR22" s="312"/>
      <c r="CS22" s="312"/>
      <c r="CT22" s="312"/>
      <c r="CU22" s="312"/>
      <c r="CV22" s="312"/>
      <c r="CW22" s="312"/>
      <c r="CX22" s="315"/>
      <c r="CY22" s="315"/>
      <c r="CZ22" s="315"/>
      <c r="DA22" s="315"/>
      <c r="DB22" s="314"/>
      <c r="DC22" s="314"/>
      <c r="DD22" s="314"/>
    </row>
    <row r="23">
      <c r="A23" s="310" t="s">
        <v>900</v>
      </c>
      <c r="B23" s="310" t="s">
        <v>525</v>
      </c>
      <c r="C23" s="310" t="s">
        <v>527</v>
      </c>
      <c r="D23" s="310" t="s">
        <v>25</v>
      </c>
      <c r="E23" s="311">
        <v>2689.0</v>
      </c>
      <c r="F23" s="311">
        <v>2926.0</v>
      </c>
      <c r="G23" s="311">
        <v>-237.0</v>
      </c>
      <c r="H23" s="311">
        <v>-8.0997949419002</v>
      </c>
      <c r="I23" s="311">
        <v>10408.0</v>
      </c>
      <c r="J23" s="311">
        <v>11263.0</v>
      </c>
      <c r="K23" s="311">
        <v>-855.0</v>
      </c>
      <c r="L23" s="311">
        <v>-7.59122791441</v>
      </c>
      <c r="M23" s="312" t="s">
        <v>894</v>
      </c>
      <c r="N23" s="312">
        <v>30.99</v>
      </c>
      <c r="O23" s="312">
        <v>30.87</v>
      </c>
      <c r="P23" s="312">
        <v>0.12</v>
      </c>
      <c r="Q23" s="312">
        <v>0.38872691933916</v>
      </c>
      <c r="R23" s="313">
        <v>2.97751729</v>
      </c>
      <c r="S23" s="313">
        <v>2.74083282</v>
      </c>
      <c r="T23" s="313">
        <v>0.23668447</v>
      </c>
      <c r="U23" s="313">
        <v>8.6354945939388</v>
      </c>
      <c r="V23" s="313">
        <v>16.17025365</v>
      </c>
      <c r="W23" s="313">
        <v>13.61093847</v>
      </c>
      <c r="X23" s="313">
        <v>2.55931518</v>
      </c>
      <c r="Y23" s="313">
        <v>18.803370433575</v>
      </c>
      <c r="Z23" s="313">
        <v>0.01841355</v>
      </c>
      <c r="AA23" s="313">
        <v>0.02013699</v>
      </c>
      <c r="AB23" s="312">
        <v>-0.00172344</v>
      </c>
      <c r="AC23" s="313">
        <v>-8.558578019853</v>
      </c>
      <c r="AD23" s="312">
        <v>1683.0</v>
      </c>
      <c r="AE23" s="313">
        <v>1533.0</v>
      </c>
      <c r="AF23" s="313">
        <v>150.0</v>
      </c>
      <c r="AG23" s="311">
        <v>9.7847358121331</v>
      </c>
      <c r="AH23" s="311">
        <v>15.0</v>
      </c>
      <c r="AI23" s="311">
        <v>10.0</v>
      </c>
      <c r="AJ23" s="311">
        <v>5.0</v>
      </c>
      <c r="AK23" s="311">
        <v>50.0</v>
      </c>
      <c r="AL23" s="313">
        <v>3.87058386</v>
      </c>
      <c r="AM23" s="313">
        <v>3.8492823</v>
      </c>
      <c r="AN23" s="312">
        <v>0.02130156</v>
      </c>
      <c r="AO23" s="313">
        <v>0.55339043332831</v>
      </c>
      <c r="AP23" s="313">
        <v>7.0</v>
      </c>
      <c r="AQ23" s="315">
        <v>1.0</v>
      </c>
      <c r="AR23" s="315">
        <v>6.0</v>
      </c>
      <c r="AS23" s="311">
        <v>600.0</v>
      </c>
      <c r="AT23" s="311">
        <v>7.0</v>
      </c>
      <c r="AU23" s="311">
        <v>8.0</v>
      </c>
      <c r="AV23" s="311">
        <v>-1.0</v>
      </c>
      <c r="AW23" s="313">
        <v>-12.5</v>
      </c>
      <c r="AX23" s="313">
        <v>1.0</v>
      </c>
      <c r="AY23" s="313">
        <v>1.0</v>
      </c>
      <c r="AZ23" s="313">
        <v>0.0</v>
      </c>
      <c r="BA23" s="313">
        <v>0.0</v>
      </c>
      <c r="BB23" s="313">
        <v>4.42714286</v>
      </c>
      <c r="BC23" s="313">
        <v>30.87</v>
      </c>
      <c r="BD23" s="313">
        <v>-26.44285714</v>
      </c>
      <c r="BE23" s="313">
        <v>-85.658753287982</v>
      </c>
      <c r="BF23" s="313">
        <v>4.42714286</v>
      </c>
      <c r="BG23" s="313">
        <v>3.85875</v>
      </c>
      <c r="BH23" s="313">
        <v>0.56839286</v>
      </c>
      <c r="BI23" s="313">
        <v>14.729973696145</v>
      </c>
      <c r="BJ23" s="313">
        <v>30.99</v>
      </c>
      <c r="BK23" s="313">
        <v>30.87</v>
      </c>
      <c r="BL23" s="313">
        <v>0.12</v>
      </c>
      <c r="BM23" s="313">
        <v>0.38872691933916</v>
      </c>
      <c r="BN23" s="313">
        <v>1564.0</v>
      </c>
      <c r="BO23" s="313">
        <v>1476.0</v>
      </c>
      <c r="BP23" s="313">
        <v>88.0</v>
      </c>
      <c r="BQ23" s="313">
        <v>5.9620596205962</v>
      </c>
      <c r="BR23" s="313">
        <v>1546.0</v>
      </c>
      <c r="BS23" s="313">
        <v>1467.0</v>
      </c>
      <c r="BT23" s="313">
        <v>79.0</v>
      </c>
      <c r="BU23" s="313">
        <v>5.385139740968</v>
      </c>
      <c r="BV23" s="313">
        <v>1310.0</v>
      </c>
      <c r="BW23" s="313">
        <v>1259.0</v>
      </c>
      <c r="BX23" s="313">
        <v>51.0</v>
      </c>
      <c r="BY23" s="313">
        <v>4.0508339952343</v>
      </c>
      <c r="BZ23" s="313">
        <v>0.02004528</v>
      </c>
      <c r="CA23" s="314">
        <v>0.02104294</v>
      </c>
      <c r="CB23" s="314" t="s">
        <v>895</v>
      </c>
      <c r="CC23" s="312">
        <v>-4.7410675504469</v>
      </c>
      <c r="CD23" s="312" t="s">
        <v>899</v>
      </c>
      <c r="CE23" s="312">
        <v>2.066</v>
      </c>
      <c r="CF23" s="312">
        <v>3.087</v>
      </c>
      <c r="CG23" s="312">
        <v>-1.021</v>
      </c>
      <c r="CH23" s="312">
        <v>-33.074182053774</v>
      </c>
      <c r="CI23" s="315">
        <v>0.00891266</v>
      </c>
      <c r="CJ23" s="315">
        <v>0.00652316</v>
      </c>
      <c r="CK23" s="315">
        <v>0.0023895</v>
      </c>
      <c r="CL23" s="315">
        <v>36.631019321924</v>
      </c>
      <c r="CM23" s="314" t="s">
        <v>896</v>
      </c>
      <c r="CN23" s="314" t="s">
        <v>897</v>
      </c>
      <c r="CO23" s="312"/>
      <c r="CP23" s="314"/>
      <c r="CQ23" s="314"/>
      <c r="CR23" s="312"/>
      <c r="CS23" s="312"/>
      <c r="CT23" s="312"/>
      <c r="CU23" s="312"/>
      <c r="CV23" s="312"/>
      <c r="CW23" s="312"/>
      <c r="CX23" s="315"/>
      <c r="CY23" s="315"/>
      <c r="CZ23" s="315"/>
      <c r="DA23" s="315"/>
      <c r="DB23" s="314"/>
      <c r="DC23" s="314"/>
      <c r="DD23" s="314"/>
    </row>
    <row r="24">
      <c r="A24" s="310" t="s">
        <v>900</v>
      </c>
      <c r="B24" s="310" t="s">
        <v>530</v>
      </c>
      <c r="C24" s="310" t="s">
        <v>531</v>
      </c>
      <c r="D24" s="310" t="s">
        <v>531</v>
      </c>
      <c r="E24" s="311">
        <v>17710.0</v>
      </c>
      <c r="F24" s="311">
        <v>13108.0</v>
      </c>
      <c r="G24" s="311">
        <v>4602.0</v>
      </c>
      <c r="H24" s="311">
        <v>35.108330790357</v>
      </c>
      <c r="I24" s="311">
        <v>42382.0</v>
      </c>
      <c r="J24" s="311">
        <v>29204.0</v>
      </c>
      <c r="K24" s="311">
        <v>13178.0</v>
      </c>
      <c r="L24" s="311">
        <v>45.123955622517</v>
      </c>
      <c r="M24" s="312" t="s">
        <v>894</v>
      </c>
      <c r="N24" s="312">
        <v>62.18</v>
      </c>
      <c r="O24" s="312">
        <v>47.37</v>
      </c>
      <c r="P24" s="312">
        <v>14.81</v>
      </c>
      <c r="Q24" s="312">
        <v>31.264513405109</v>
      </c>
      <c r="R24" s="313">
        <v>1.46713227</v>
      </c>
      <c r="S24" s="313">
        <v>1.62203808</v>
      </c>
      <c r="T24" s="313">
        <v>-0.15490581</v>
      </c>
      <c r="U24" s="313">
        <v>-9.5500723386223</v>
      </c>
      <c r="V24" s="313">
        <v>5.167288</v>
      </c>
      <c r="W24" s="313">
        <v>3.0578003</v>
      </c>
      <c r="X24" s="313">
        <v>2.1094877</v>
      </c>
      <c r="Y24" s="313">
        <v>68.987098339941</v>
      </c>
      <c r="Z24" s="313">
        <v>0.02839269</v>
      </c>
      <c r="AA24" s="313">
        <v>0.05304591</v>
      </c>
      <c r="AB24" s="312">
        <v>-0.02465322</v>
      </c>
      <c r="AC24" s="313">
        <v>-46.4752513436</v>
      </c>
      <c r="AD24" s="312">
        <v>2190.0</v>
      </c>
      <c r="AE24" s="313">
        <v>893.0</v>
      </c>
      <c r="AF24" s="313">
        <v>1297.0</v>
      </c>
      <c r="AG24" s="311">
        <v>145.24076147816</v>
      </c>
      <c r="AH24" s="311">
        <v>16.0</v>
      </c>
      <c r="AI24" s="311">
        <v>17.0</v>
      </c>
      <c r="AJ24" s="311">
        <v>-1.0</v>
      </c>
      <c r="AK24" s="311">
        <v>-5.8823529411765</v>
      </c>
      <c r="AL24" s="313">
        <v>2.39311124</v>
      </c>
      <c r="AM24" s="313">
        <v>2.2279524</v>
      </c>
      <c r="AN24" s="312">
        <v>0.16515884</v>
      </c>
      <c r="AO24" s="313">
        <v>7.4130327021349</v>
      </c>
      <c r="AP24" s="315">
        <v>3.0</v>
      </c>
      <c r="AQ24" s="313">
        <v>3.0</v>
      </c>
      <c r="AR24" s="315">
        <v>0.0</v>
      </c>
      <c r="AS24" s="311">
        <v>0.0</v>
      </c>
      <c r="AT24" s="311">
        <v>13.0</v>
      </c>
      <c r="AU24" s="311">
        <v>11.0</v>
      </c>
      <c r="AV24" s="311">
        <v>2.0</v>
      </c>
      <c r="AW24" s="313">
        <v>18.181818181818</v>
      </c>
      <c r="AX24" s="313" t="s">
        <v>893</v>
      </c>
      <c r="AY24" s="313">
        <v>3.0</v>
      </c>
      <c r="AZ24" s="313" t="s">
        <v>893</v>
      </c>
      <c r="BA24" s="313" t="s">
        <v>893</v>
      </c>
      <c r="BB24" s="313">
        <v>20.72666667</v>
      </c>
      <c r="BC24" s="313">
        <v>15.79</v>
      </c>
      <c r="BD24" s="313">
        <v>4.93666667</v>
      </c>
      <c r="BE24" s="313">
        <v>31.264513426219</v>
      </c>
      <c r="BF24" s="313">
        <v>4.78307692</v>
      </c>
      <c r="BG24" s="313">
        <v>4.30636364</v>
      </c>
      <c r="BH24" s="313">
        <v>0.47671328</v>
      </c>
      <c r="BI24" s="313">
        <v>11.069972716006</v>
      </c>
      <c r="BJ24" s="313" t="s">
        <v>893</v>
      </c>
      <c r="BK24" s="313">
        <v>15.79</v>
      </c>
      <c r="BL24" s="313" t="s">
        <v>893</v>
      </c>
      <c r="BM24" s="313" t="s">
        <v>893</v>
      </c>
      <c r="BN24" s="313">
        <v>2146.0</v>
      </c>
      <c r="BO24" s="313">
        <v>835.0</v>
      </c>
      <c r="BP24" s="313">
        <v>1311.0</v>
      </c>
      <c r="BQ24" s="313">
        <v>157.00598802395</v>
      </c>
      <c r="BR24" s="313">
        <v>2137.0</v>
      </c>
      <c r="BS24" s="313">
        <v>828.0</v>
      </c>
      <c r="BT24" s="313">
        <v>1309.0</v>
      </c>
      <c r="BU24" s="313">
        <v>158.09178743961</v>
      </c>
      <c r="BV24" s="313">
        <v>1538.0</v>
      </c>
      <c r="BW24" s="313">
        <v>564.0</v>
      </c>
      <c r="BX24" s="313">
        <v>974.0</v>
      </c>
      <c r="BY24" s="313">
        <v>172.69503546099</v>
      </c>
      <c r="BZ24" s="313">
        <v>0.02909686</v>
      </c>
      <c r="CA24" s="314">
        <v>0.05721014</v>
      </c>
      <c r="CB24" s="314" t="s">
        <v>895</v>
      </c>
      <c r="CC24" s="312">
        <v>-49.140379659969</v>
      </c>
      <c r="CD24" s="312" t="s">
        <v>902</v>
      </c>
      <c r="CE24" s="312">
        <v>3.88625</v>
      </c>
      <c r="CF24" s="312">
        <v>2.78647059</v>
      </c>
      <c r="CG24" s="312">
        <v>1.09977941</v>
      </c>
      <c r="CH24" s="312">
        <v>39.468545404601</v>
      </c>
      <c r="CI24" s="315">
        <v>0.00730594</v>
      </c>
      <c r="CJ24" s="315">
        <v>0.01903695</v>
      </c>
      <c r="CK24" s="315">
        <v>-0.01173101</v>
      </c>
      <c r="CL24" s="315">
        <v>-61.622318701263</v>
      </c>
      <c r="CM24" s="314" t="s">
        <v>896</v>
      </c>
      <c r="CN24" s="314" t="s">
        <v>897</v>
      </c>
      <c r="CO24" s="312"/>
      <c r="CP24" s="314"/>
      <c r="CQ24" s="314"/>
      <c r="CR24" s="312"/>
      <c r="CS24" s="312"/>
      <c r="CT24" s="312"/>
      <c r="CU24" s="312"/>
      <c r="CV24" s="312"/>
      <c r="CW24" s="312"/>
      <c r="CX24" s="315"/>
      <c r="CY24" s="315"/>
      <c r="CZ24" s="315"/>
      <c r="DA24" s="315"/>
      <c r="DB24" s="314"/>
      <c r="DC24" s="314"/>
      <c r="DD24" s="314"/>
    </row>
    <row r="25">
      <c r="A25" s="310" t="s">
        <v>900</v>
      </c>
      <c r="B25" s="310" t="s">
        <v>530</v>
      </c>
      <c r="C25" s="310" t="s">
        <v>533</v>
      </c>
      <c r="D25" s="310" t="s">
        <v>533</v>
      </c>
      <c r="E25" s="311">
        <v>37465.0</v>
      </c>
      <c r="F25" s="311">
        <v>28599.0</v>
      </c>
      <c r="G25" s="311">
        <v>8866.0</v>
      </c>
      <c r="H25" s="311">
        <v>31.001083953984</v>
      </c>
      <c r="I25" s="311">
        <v>109173.0</v>
      </c>
      <c r="J25" s="311">
        <v>71907.0</v>
      </c>
      <c r="K25" s="311">
        <v>37266.0</v>
      </c>
      <c r="L25" s="311">
        <v>51.825274312654</v>
      </c>
      <c r="M25" s="312" t="s">
        <v>894</v>
      </c>
      <c r="N25" s="312">
        <v>123.99</v>
      </c>
      <c r="O25" s="312">
        <v>95.5</v>
      </c>
      <c r="P25" s="312">
        <v>28.49</v>
      </c>
      <c r="Q25" s="312">
        <v>29.832460732984</v>
      </c>
      <c r="R25" s="313">
        <v>1.13572037</v>
      </c>
      <c r="S25" s="313">
        <v>1.32810436</v>
      </c>
      <c r="T25" s="313">
        <v>-0.19238399</v>
      </c>
      <c r="U25" s="313">
        <v>-14.485607893042</v>
      </c>
      <c r="V25" s="313">
        <v>3.60711898</v>
      </c>
      <c r="W25" s="313">
        <v>3.16241812</v>
      </c>
      <c r="X25" s="313">
        <v>0.44470086</v>
      </c>
      <c r="Y25" s="313">
        <v>14.06205135202</v>
      </c>
      <c r="Z25" s="313">
        <v>0.03148553</v>
      </c>
      <c r="AA25" s="313">
        <v>0.04199648</v>
      </c>
      <c r="AB25" s="312">
        <v>-0.01051095</v>
      </c>
      <c r="AC25" s="313">
        <v>-25.028169027499</v>
      </c>
      <c r="AD25" s="312">
        <v>3938.0</v>
      </c>
      <c r="AE25" s="313">
        <v>2274.0</v>
      </c>
      <c r="AF25" s="313">
        <v>1664.0</v>
      </c>
      <c r="AG25" s="311">
        <v>73.175021987687</v>
      </c>
      <c r="AH25" s="311">
        <v>22.0</v>
      </c>
      <c r="AI25" s="311">
        <v>20.0</v>
      </c>
      <c r="AJ25" s="311">
        <v>2.0</v>
      </c>
      <c r="AK25" s="311">
        <v>10.0</v>
      </c>
      <c r="AL25" s="313">
        <v>2.91399973</v>
      </c>
      <c r="AM25" s="313">
        <v>2.51431868</v>
      </c>
      <c r="AN25" s="312">
        <v>0.39968105</v>
      </c>
      <c r="AO25" s="313">
        <v>15.896196976908</v>
      </c>
      <c r="AP25" s="315">
        <v>2.0</v>
      </c>
      <c r="AQ25" s="313">
        <v>3.0</v>
      </c>
      <c r="AR25" s="315">
        <v>-1.0</v>
      </c>
      <c r="AS25" s="311">
        <v>-33.333333333333</v>
      </c>
      <c r="AT25" s="311">
        <v>19.0</v>
      </c>
      <c r="AU25" s="311">
        <v>17.0</v>
      </c>
      <c r="AV25" s="311">
        <v>2.0</v>
      </c>
      <c r="AW25" s="313">
        <v>11.764705882353</v>
      </c>
      <c r="AX25" s="313">
        <v>1.0</v>
      </c>
      <c r="AY25" s="313" t="s">
        <v>893</v>
      </c>
      <c r="AZ25" s="313" t="s">
        <v>893</v>
      </c>
      <c r="BA25" s="313" t="s">
        <v>893</v>
      </c>
      <c r="BB25" s="313">
        <v>61.995</v>
      </c>
      <c r="BC25" s="313">
        <v>31.83333333</v>
      </c>
      <c r="BD25" s="313">
        <v>30.16166667</v>
      </c>
      <c r="BE25" s="313">
        <v>94.748691119869</v>
      </c>
      <c r="BF25" s="313">
        <v>6.52578947</v>
      </c>
      <c r="BG25" s="313">
        <v>5.61764706</v>
      </c>
      <c r="BH25" s="313">
        <v>0.90814241</v>
      </c>
      <c r="BI25" s="313">
        <v>16.165885829075</v>
      </c>
      <c r="BJ25" s="313">
        <v>123.99</v>
      </c>
      <c r="BK25" s="313" t="s">
        <v>893</v>
      </c>
      <c r="BL25" s="313" t="s">
        <v>893</v>
      </c>
      <c r="BM25" s="313" t="s">
        <v>893</v>
      </c>
      <c r="BN25" s="313">
        <v>3754.0</v>
      </c>
      <c r="BO25" s="313">
        <v>2145.0</v>
      </c>
      <c r="BP25" s="313">
        <v>1609.0</v>
      </c>
      <c r="BQ25" s="313">
        <v>75.011655011655</v>
      </c>
      <c r="BR25" s="313">
        <v>3735.0</v>
      </c>
      <c r="BS25" s="313">
        <v>2133.0</v>
      </c>
      <c r="BT25" s="313">
        <v>1602.0</v>
      </c>
      <c r="BU25" s="313">
        <v>75.105485232068</v>
      </c>
      <c r="BV25" s="313">
        <v>2570.0</v>
      </c>
      <c r="BW25" s="313">
        <v>1439.0</v>
      </c>
      <c r="BX25" s="313">
        <v>1131.0</v>
      </c>
      <c r="BY25" s="313">
        <v>78.596247394024</v>
      </c>
      <c r="BZ25" s="313">
        <v>0.03319679</v>
      </c>
      <c r="CA25" s="314">
        <v>0.04477262</v>
      </c>
      <c r="CB25" s="314" t="s">
        <v>895</v>
      </c>
      <c r="CC25" s="312">
        <v>-25.854707631584</v>
      </c>
      <c r="CD25" s="312" t="s">
        <v>901</v>
      </c>
      <c r="CE25" s="312">
        <v>5.63590909</v>
      </c>
      <c r="CF25" s="312">
        <v>4.775</v>
      </c>
      <c r="CG25" s="312">
        <v>0.86090909</v>
      </c>
      <c r="CH25" s="312">
        <v>18.02950973822</v>
      </c>
      <c r="CI25" s="315">
        <v>0.00558659</v>
      </c>
      <c r="CJ25" s="315">
        <v>0.00879507</v>
      </c>
      <c r="CK25" s="315">
        <v>-0.00320848</v>
      </c>
      <c r="CL25" s="315">
        <v>-36.480437335917</v>
      </c>
      <c r="CM25" s="314" t="s">
        <v>896</v>
      </c>
      <c r="CN25" s="314" t="s">
        <v>897</v>
      </c>
      <c r="CO25" s="312"/>
      <c r="CP25" s="314"/>
      <c r="CQ25" s="314"/>
      <c r="CR25" s="312"/>
      <c r="CS25" s="312"/>
      <c r="CT25" s="312"/>
      <c r="CU25" s="312"/>
      <c r="CV25" s="312"/>
      <c r="CW25" s="312"/>
      <c r="CX25" s="315"/>
      <c r="CY25" s="315"/>
      <c r="CZ25" s="315"/>
      <c r="DA25" s="315"/>
      <c r="DB25" s="314"/>
      <c r="DC25" s="314"/>
      <c r="DD25" s="314"/>
    </row>
    <row r="26">
      <c r="A26" s="310" t="s">
        <v>900</v>
      </c>
      <c r="B26" s="310" t="s">
        <v>530</v>
      </c>
      <c r="C26" s="310" t="s">
        <v>534</v>
      </c>
      <c r="D26" s="310" t="s">
        <v>534</v>
      </c>
      <c r="E26" s="311">
        <v>43214.0</v>
      </c>
      <c r="F26" s="311">
        <v>42698.0</v>
      </c>
      <c r="G26" s="311">
        <v>516.0</v>
      </c>
      <c r="H26" s="311">
        <v>1.2084875169797</v>
      </c>
      <c r="I26" s="311">
        <v>170428.0</v>
      </c>
      <c r="J26" s="311">
        <v>128516.0</v>
      </c>
      <c r="K26" s="311">
        <v>41912.0</v>
      </c>
      <c r="L26" s="311">
        <v>32.612281739239</v>
      </c>
      <c r="M26" s="312" t="s">
        <v>894</v>
      </c>
      <c r="N26" s="312">
        <v>186.25</v>
      </c>
      <c r="O26" s="312">
        <v>143.73</v>
      </c>
      <c r="P26" s="312">
        <v>42.52</v>
      </c>
      <c r="Q26" s="312">
        <v>29.583246364712</v>
      </c>
      <c r="R26" s="313">
        <v>1.09283686</v>
      </c>
      <c r="S26" s="313">
        <v>1.11838215</v>
      </c>
      <c r="T26" s="313">
        <v>-0.02554529</v>
      </c>
      <c r="U26" s="313">
        <v>-2.2841289088886</v>
      </c>
      <c r="V26" s="313">
        <v>7.82500528</v>
      </c>
      <c r="W26" s="313">
        <v>5.36664695</v>
      </c>
      <c r="X26" s="313">
        <v>2.45835833</v>
      </c>
      <c r="Y26" s="313">
        <v>45.808087487477</v>
      </c>
      <c r="Z26" s="313">
        <v>0.01396596</v>
      </c>
      <c r="AA26" s="313">
        <v>0.0208395</v>
      </c>
      <c r="AB26" s="312">
        <v>-0.00687354</v>
      </c>
      <c r="AC26" s="313">
        <v>-32.983228964227</v>
      </c>
      <c r="AD26" s="312">
        <v>13336.0</v>
      </c>
      <c r="AE26" s="313">
        <v>6897.0</v>
      </c>
      <c r="AF26" s="313">
        <v>6439.0</v>
      </c>
      <c r="AG26" s="311">
        <v>93.359431636944</v>
      </c>
      <c r="AH26" s="311">
        <v>106.0</v>
      </c>
      <c r="AI26" s="311">
        <v>65.0</v>
      </c>
      <c r="AJ26" s="311">
        <v>41.0</v>
      </c>
      <c r="AK26" s="311">
        <v>63.076923076923</v>
      </c>
      <c r="AL26" s="313">
        <v>3.9438145</v>
      </c>
      <c r="AM26" s="313">
        <v>3.00988337</v>
      </c>
      <c r="AN26" s="312">
        <v>0.93393113</v>
      </c>
      <c r="AO26" s="313">
        <v>31.02881458161</v>
      </c>
      <c r="AP26" s="313">
        <v>4.0</v>
      </c>
      <c r="AQ26" s="313">
        <v>5.0</v>
      </c>
      <c r="AR26" s="313">
        <v>-1.0</v>
      </c>
      <c r="AS26" s="311">
        <v>-20.0</v>
      </c>
      <c r="AT26" s="311">
        <v>96.0</v>
      </c>
      <c r="AU26" s="311">
        <v>48.0</v>
      </c>
      <c r="AV26" s="311">
        <v>48.0</v>
      </c>
      <c r="AW26" s="313">
        <v>100.0</v>
      </c>
      <c r="AX26" s="316">
        <v>6.0</v>
      </c>
      <c r="AY26" s="313">
        <v>12.0</v>
      </c>
      <c r="AZ26" s="316">
        <v>-6.0</v>
      </c>
      <c r="BA26" s="316">
        <v>-50.0</v>
      </c>
      <c r="BB26" s="313">
        <v>46.5625</v>
      </c>
      <c r="BC26" s="313">
        <v>28.746</v>
      </c>
      <c r="BD26" s="313">
        <v>17.8165</v>
      </c>
      <c r="BE26" s="313">
        <v>61.97905795589</v>
      </c>
      <c r="BF26" s="313">
        <v>1.94010417</v>
      </c>
      <c r="BG26" s="313">
        <v>2.994375</v>
      </c>
      <c r="BH26" s="313">
        <v>-1.05427083</v>
      </c>
      <c r="BI26" s="313">
        <v>-35.208376706324</v>
      </c>
      <c r="BJ26" s="316">
        <v>31.04166667</v>
      </c>
      <c r="BK26" s="313">
        <v>11.9775</v>
      </c>
      <c r="BL26" s="316">
        <v>19.06416667</v>
      </c>
      <c r="BM26" s="313">
        <v>159.16649275725</v>
      </c>
      <c r="BN26" s="313">
        <v>12886.0</v>
      </c>
      <c r="BO26" s="313">
        <v>6583.0</v>
      </c>
      <c r="BP26" s="313">
        <v>6303.0</v>
      </c>
      <c r="BQ26" s="313">
        <v>95.746620082029</v>
      </c>
      <c r="BR26" s="313">
        <v>12841.0</v>
      </c>
      <c r="BS26" s="313">
        <v>6549.0</v>
      </c>
      <c r="BT26" s="313">
        <v>6292.0</v>
      </c>
      <c r="BU26" s="313">
        <v>96.075736753703</v>
      </c>
      <c r="BV26" s="313">
        <v>9081.0</v>
      </c>
      <c r="BW26" s="313">
        <v>4626.0</v>
      </c>
      <c r="BX26" s="313">
        <v>4455.0</v>
      </c>
      <c r="BY26" s="313">
        <v>96.303501945525</v>
      </c>
      <c r="BZ26" s="313">
        <v>0.01450432</v>
      </c>
      <c r="CA26" s="314">
        <v>0.02194686</v>
      </c>
      <c r="CB26" s="314" t="s">
        <v>895</v>
      </c>
      <c r="CC26" s="312">
        <v>-33.911639296009</v>
      </c>
      <c r="CD26" s="312" t="s">
        <v>901</v>
      </c>
      <c r="CE26" s="312">
        <v>1.75707547</v>
      </c>
      <c r="CF26" s="312">
        <v>2.21123077</v>
      </c>
      <c r="CG26" s="312">
        <v>-0.4541553</v>
      </c>
      <c r="CH26" s="312">
        <v>-20.538575446831</v>
      </c>
      <c r="CI26" s="315">
        <v>0.00794841</v>
      </c>
      <c r="CJ26" s="315">
        <v>0.00942439</v>
      </c>
      <c r="CK26" s="315">
        <v>-0.00147598</v>
      </c>
      <c r="CL26" s="315">
        <v>-15.661278873222</v>
      </c>
      <c r="CM26" s="314" t="s">
        <v>896</v>
      </c>
      <c r="CN26" s="314" t="s">
        <v>897</v>
      </c>
      <c r="CO26" s="312"/>
      <c r="CP26" s="314"/>
      <c r="CQ26" s="314"/>
      <c r="CR26" s="312"/>
      <c r="CS26" s="312"/>
      <c r="CT26" s="312"/>
      <c r="CU26" s="312"/>
      <c r="CV26" s="312"/>
      <c r="CW26" s="312"/>
      <c r="CX26" s="315"/>
      <c r="CY26" s="315"/>
      <c r="CZ26" s="315"/>
      <c r="DA26" s="315"/>
      <c r="DB26" s="314"/>
      <c r="DC26" s="314"/>
      <c r="DD26" s="314"/>
    </row>
    <row r="27">
      <c r="A27" s="310" t="s">
        <v>900</v>
      </c>
      <c r="B27" s="310" t="s">
        <v>530</v>
      </c>
      <c r="C27" s="310" t="s">
        <v>535</v>
      </c>
      <c r="D27" s="310" t="s">
        <v>535</v>
      </c>
      <c r="E27" s="311">
        <v>32386.0</v>
      </c>
      <c r="F27" s="311">
        <v>26812.0</v>
      </c>
      <c r="G27" s="311">
        <v>5574.0</v>
      </c>
      <c r="H27" s="311">
        <v>20.789198866179</v>
      </c>
      <c r="I27" s="311">
        <v>93336.0</v>
      </c>
      <c r="J27" s="311">
        <v>71091.0</v>
      </c>
      <c r="K27" s="311">
        <v>22245.0</v>
      </c>
      <c r="L27" s="311">
        <v>31.290880702199</v>
      </c>
      <c r="M27" s="312" t="s">
        <v>894</v>
      </c>
      <c r="N27" s="312">
        <v>124.26</v>
      </c>
      <c r="O27" s="312">
        <v>95.72</v>
      </c>
      <c r="P27" s="312">
        <v>28.54</v>
      </c>
      <c r="Q27" s="312">
        <v>29.816130380276</v>
      </c>
      <c r="R27" s="313">
        <v>1.33131911</v>
      </c>
      <c r="S27" s="313">
        <v>1.34644329</v>
      </c>
      <c r="T27" s="313">
        <v>-0.01512418</v>
      </c>
      <c r="U27" s="313">
        <v>-1.1232689941216</v>
      </c>
      <c r="V27" s="313">
        <v>6.83444759</v>
      </c>
      <c r="W27" s="313">
        <v>4.95421361</v>
      </c>
      <c r="X27" s="313">
        <v>1.88023398</v>
      </c>
      <c r="Y27" s="313">
        <v>37.952218616589</v>
      </c>
      <c r="Z27" s="313">
        <v>0.01947954</v>
      </c>
      <c r="AA27" s="313">
        <v>0.02717774</v>
      </c>
      <c r="AB27" s="312">
        <v>-0.0076982</v>
      </c>
      <c r="AC27" s="313">
        <v>-28.325386879115</v>
      </c>
      <c r="AD27" s="312">
        <v>6379.0</v>
      </c>
      <c r="AE27" s="313">
        <v>3522.0</v>
      </c>
      <c r="AF27" s="313">
        <v>2857.0</v>
      </c>
      <c r="AG27" s="311">
        <v>81.118682566723</v>
      </c>
      <c r="AH27" s="311">
        <v>36.0</v>
      </c>
      <c r="AI27" s="311">
        <v>52.0</v>
      </c>
      <c r="AJ27" s="311">
        <v>-16.0</v>
      </c>
      <c r="AK27" s="311">
        <v>-30.769230769231</v>
      </c>
      <c r="AL27" s="313">
        <v>2.88198604</v>
      </c>
      <c r="AM27" s="313">
        <v>2.65146203</v>
      </c>
      <c r="AN27" s="312">
        <v>0.23052401</v>
      </c>
      <c r="AO27" s="313">
        <v>8.6942225606753</v>
      </c>
      <c r="AP27" s="313">
        <v>1.0</v>
      </c>
      <c r="AQ27" s="313">
        <v>1.0</v>
      </c>
      <c r="AR27" s="313">
        <v>0.0</v>
      </c>
      <c r="AS27" s="311">
        <v>0.0</v>
      </c>
      <c r="AT27" s="311">
        <v>31.0</v>
      </c>
      <c r="AU27" s="311">
        <v>47.0</v>
      </c>
      <c r="AV27" s="311">
        <v>-16.0</v>
      </c>
      <c r="AW27" s="313">
        <v>-34.042553191489</v>
      </c>
      <c r="AX27" s="313">
        <v>4.0</v>
      </c>
      <c r="AY27" s="313">
        <v>4.0</v>
      </c>
      <c r="AZ27" s="313">
        <v>0.0</v>
      </c>
      <c r="BA27" s="313">
        <v>0.0</v>
      </c>
      <c r="BB27" s="313">
        <v>124.26</v>
      </c>
      <c r="BC27" s="313">
        <v>95.72</v>
      </c>
      <c r="BD27" s="313">
        <v>28.54</v>
      </c>
      <c r="BE27" s="313">
        <v>29.816130380276</v>
      </c>
      <c r="BF27" s="313">
        <v>4.0083871</v>
      </c>
      <c r="BG27" s="313">
        <v>2.03659574</v>
      </c>
      <c r="BH27" s="313">
        <v>1.97179136</v>
      </c>
      <c r="BI27" s="313">
        <v>96.818004735687</v>
      </c>
      <c r="BJ27" s="313">
        <v>31.065</v>
      </c>
      <c r="BK27" s="313">
        <v>23.93</v>
      </c>
      <c r="BL27" s="313">
        <v>7.135</v>
      </c>
      <c r="BM27" s="313">
        <v>29.816130380276</v>
      </c>
      <c r="BN27" s="313">
        <v>6034.0</v>
      </c>
      <c r="BO27" s="313">
        <v>3381.0</v>
      </c>
      <c r="BP27" s="313">
        <v>2653.0</v>
      </c>
      <c r="BQ27" s="313">
        <v>78.467908902692</v>
      </c>
      <c r="BR27" s="313">
        <v>6005.0</v>
      </c>
      <c r="BS27" s="313">
        <v>3361.0</v>
      </c>
      <c r="BT27" s="313">
        <v>2644.0</v>
      </c>
      <c r="BU27" s="313">
        <v>78.667063373996</v>
      </c>
      <c r="BV27" s="313">
        <v>4193.0</v>
      </c>
      <c r="BW27" s="313">
        <v>2353.0</v>
      </c>
      <c r="BX27" s="313">
        <v>1840.0</v>
      </c>
      <c r="BY27" s="313">
        <v>78.198045048874</v>
      </c>
      <c r="BZ27" s="313">
        <v>0.02069276</v>
      </c>
      <c r="CA27" s="314">
        <v>0.02847962</v>
      </c>
      <c r="CB27" s="314" t="s">
        <v>895</v>
      </c>
      <c r="CC27" s="312">
        <v>-27.341867623234</v>
      </c>
      <c r="CD27" s="312" t="s">
        <v>901</v>
      </c>
      <c r="CE27" s="312">
        <v>3.45166667</v>
      </c>
      <c r="CF27" s="312">
        <v>1.84076923</v>
      </c>
      <c r="CG27" s="312">
        <v>1.61089744</v>
      </c>
      <c r="CH27" s="312">
        <v>87.512188586507</v>
      </c>
      <c r="CI27" s="315">
        <v>0.00564352</v>
      </c>
      <c r="CJ27" s="315">
        <v>0.01476434</v>
      </c>
      <c r="CK27" s="315">
        <v>-0.00912082</v>
      </c>
      <c r="CL27" s="315">
        <v>-61.776008951298</v>
      </c>
      <c r="CM27" s="314" t="s">
        <v>896</v>
      </c>
      <c r="CN27" s="314" t="s">
        <v>897</v>
      </c>
      <c r="CO27" s="312"/>
      <c r="CP27" s="314"/>
      <c r="CQ27" s="314"/>
      <c r="CR27" s="312"/>
      <c r="CS27" s="312"/>
      <c r="CT27" s="312"/>
      <c r="CU27" s="312"/>
      <c r="CV27" s="312"/>
      <c r="CW27" s="312"/>
      <c r="CX27" s="315"/>
      <c r="CY27" s="315"/>
      <c r="CZ27" s="315"/>
      <c r="DA27" s="315"/>
      <c r="DB27" s="314"/>
      <c r="DC27" s="314"/>
      <c r="DD27" s="314"/>
    </row>
    <row r="28">
      <c r="A28" s="310" t="s">
        <v>900</v>
      </c>
      <c r="B28" s="310" t="s">
        <v>530</v>
      </c>
      <c r="C28" s="310" t="s">
        <v>536</v>
      </c>
      <c r="D28" s="310" t="s">
        <v>536</v>
      </c>
      <c r="E28" s="311">
        <v>32982.0</v>
      </c>
      <c r="F28" s="311">
        <v>25023.0</v>
      </c>
      <c r="G28" s="311">
        <v>7959.0</v>
      </c>
      <c r="H28" s="311">
        <v>31.806737801223</v>
      </c>
      <c r="I28" s="311">
        <v>92850.0</v>
      </c>
      <c r="J28" s="311">
        <v>69258.0</v>
      </c>
      <c r="K28" s="311">
        <v>23592.0</v>
      </c>
      <c r="L28" s="311">
        <v>34.063934852291</v>
      </c>
      <c r="M28" s="312" t="s">
        <v>894</v>
      </c>
      <c r="N28" s="312">
        <v>124.33</v>
      </c>
      <c r="O28" s="312">
        <v>95.71</v>
      </c>
      <c r="P28" s="312">
        <v>28.62</v>
      </c>
      <c r="Q28" s="312">
        <v>29.902831470066</v>
      </c>
      <c r="R28" s="313">
        <v>1.33904146</v>
      </c>
      <c r="S28" s="313">
        <v>1.38193422</v>
      </c>
      <c r="T28" s="313">
        <v>-0.04289276</v>
      </c>
      <c r="U28" s="313">
        <v>-3.1038206724485</v>
      </c>
      <c r="V28" s="313">
        <v>6.70005385</v>
      </c>
      <c r="W28" s="313">
        <v>4.93083831</v>
      </c>
      <c r="X28" s="313">
        <v>1.76921554</v>
      </c>
      <c r="Y28" s="313">
        <v>35.880623714875</v>
      </c>
      <c r="Z28" s="313">
        <v>0.01998553</v>
      </c>
      <c r="AA28" s="313">
        <v>0.02802635</v>
      </c>
      <c r="AB28" s="312">
        <v>-0.00804082</v>
      </c>
      <c r="AC28" s="313">
        <v>-28.690214744339</v>
      </c>
      <c r="AD28" s="312">
        <v>6221.0</v>
      </c>
      <c r="AE28" s="313">
        <v>3415.0</v>
      </c>
      <c r="AF28" s="313">
        <v>2806.0</v>
      </c>
      <c r="AG28" s="311">
        <v>82.166910688141</v>
      </c>
      <c r="AH28" s="311">
        <v>31.0</v>
      </c>
      <c r="AI28" s="311">
        <v>17.0</v>
      </c>
      <c r="AJ28" s="311">
        <v>14.0</v>
      </c>
      <c r="AK28" s="311">
        <v>82.352941176471</v>
      </c>
      <c r="AL28" s="313">
        <v>2.81517191</v>
      </c>
      <c r="AM28" s="313">
        <v>2.76777365</v>
      </c>
      <c r="AN28" s="312">
        <v>0.04739826</v>
      </c>
      <c r="AO28" s="313">
        <v>1.7125049225033</v>
      </c>
      <c r="AP28" s="315" t="s">
        <v>893</v>
      </c>
      <c r="AQ28" s="313">
        <v>1.0</v>
      </c>
      <c r="AR28" s="315" t="s">
        <v>893</v>
      </c>
      <c r="AS28" s="311" t="s">
        <v>893</v>
      </c>
      <c r="AT28" s="311">
        <v>29.0</v>
      </c>
      <c r="AU28" s="311">
        <v>16.0</v>
      </c>
      <c r="AV28" s="311">
        <v>13.0</v>
      </c>
      <c r="AW28" s="313">
        <v>81.25</v>
      </c>
      <c r="AX28" s="313">
        <v>2.0</v>
      </c>
      <c r="AY28" s="313" t="s">
        <v>893</v>
      </c>
      <c r="AZ28" s="313" t="s">
        <v>893</v>
      </c>
      <c r="BA28" s="313" t="s">
        <v>893</v>
      </c>
      <c r="BB28" s="313" t="s">
        <v>893</v>
      </c>
      <c r="BC28" s="313">
        <v>95.71</v>
      </c>
      <c r="BD28" s="313" t="s">
        <v>893</v>
      </c>
      <c r="BE28" s="313" t="s">
        <v>893</v>
      </c>
      <c r="BF28" s="313">
        <v>4.28724138</v>
      </c>
      <c r="BG28" s="313">
        <v>5.981875</v>
      </c>
      <c r="BH28" s="313">
        <v>-1.69463362</v>
      </c>
      <c r="BI28" s="313">
        <v>-28.329472280848</v>
      </c>
      <c r="BJ28" s="313">
        <v>62.165</v>
      </c>
      <c r="BK28" s="313" t="s">
        <v>893</v>
      </c>
      <c r="BL28" s="313" t="s">
        <v>893</v>
      </c>
      <c r="BM28" s="313" t="s">
        <v>893</v>
      </c>
      <c r="BN28" s="313">
        <v>5843.0</v>
      </c>
      <c r="BO28" s="313">
        <v>3223.0</v>
      </c>
      <c r="BP28" s="313">
        <v>2620.0</v>
      </c>
      <c r="BQ28" s="313">
        <v>81.290722928948</v>
      </c>
      <c r="BR28" s="313">
        <v>5815.0</v>
      </c>
      <c r="BS28" s="313">
        <v>3199.0</v>
      </c>
      <c r="BT28" s="313">
        <v>2616.0</v>
      </c>
      <c r="BU28" s="313">
        <v>81.775554860894</v>
      </c>
      <c r="BV28" s="313">
        <v>4157.0</v>
      </c>
      <c r="BW28" s="313">
        <v>2257.0</v>
      </c>
      <c r="BX28" s="313">
        <v>1900.0</v>
      </c>
      <c r="BY28" s="313">
        <v>84.182543198937</v>
      </c>
      <c r="BZ28" s="313">
        <v>0.02138091</v>
      </c>
      <c r="CA28" s="314">
        <v>0.02991872</v>
      </c>
      <c r="CB28" s="314" t="s">
        <v>895</v>
      </c>
      <c r="CC28" s="312">
        <v>-28.536682050569</v>
      </c>
      <c r="CD28" s="312" t="s">
        <v>901</v>
      </c>
      <c r="CE28" s="312">
        <v>4.01064516</v>
      </c>
      <c r="CF28" s="312">
        <v>5.63</v>
      </c>
      <c r="CG28" s="312">
        <v>-1.61935484</v>
      </c>
      <c r="CH28" s="312">
        <v>-28.762963410302</v>
      </c>
      <c r="CI28" s="315">
        <v>0.00498312</v>
      </c>
      <c r="CJ28" s="315">
        <v>0.00497804</v>
      </c>
      <c r="CK28" s="315">
        <v>5.0799999999993E-6</v>
      </c>
      <c r="CL28" s="315">
        <v>0.10204819567539</v>
      </c>
      <c r="CM28" s="314" t="s">
        <v>896</v>
      </c>
      <c r="CN28" s="314" t="s">
        <v>897</v>
      </c>
      <c r="CO28" s="312"/>
      <c r="CP28" s="314"/>
      <c r="CQ28" s="314"/>
      <c r="CR28" s="312"/>
      <c r="CS28" s="312"/>
      <c r="CT28" s="312"/>
      <c r="CU28" s="312"/>
      <c r="CV28" s="312"/>
      <c r="CW28" s="312"/>
      <c r="CX28" s="315"/>
      <c r="CY28" s="315"/>
      <c r="CZ28" s="315"/>
      <c r="DA28" s="315"/>
      <c r="DB28" s="314"/>
      <c r="DC28" s="314"/>
      <c r="DD28" s="314"/>
    </row>
    <row r="29">
      <c r="A29" s="310" t="s">
        <v>900</v>
      </c>
      <c r="B29" s="310" t="s">
        <v>530</v>
      </c>
      <c r="C29" s="310" t="s">
        <v>537</v>
      </c>
      <c r="D29" s="310" t="s">
        <v>537</v>
      </c>
      <c r="E29" s="311">
        <v>50222.0</v>
      </c>
      <c r="F29" s="311">
        <v>42464.0</v>
      </c>
      <c r="G29" s="311">
        <v>7758.0</v>
      </c>
      <c r="H29" s="311">
        <v>18.269593067069</v>
      </c>
      <c r="I29" s="311">
        <v>158869.0</v>
      </c>
      <c r="J29" s="311">
        <v>116063.0</v>
      </c>
      <c r="K29" s="311">
        <v>42806.0</v>
      </c>
      <c r="L29" s="311">
        <v>36.881693562979</v>
      </c>
      <c r="M29" s="312" t="s">
        <v>894</v>
      </c>
      <c r="N29" s="312">
        <v>124.36</v>
      </c>
      <c r="O29" s="312">
        <v>95.67</v>
      </c>
      <c r="P29" s="312">
        <v>28.69</v>
      </c>
      <c r="Q29" s="312">
        <v>29.988502142782</v>
      </c>
      <c r="R29" s="313">
        <v>0.7827833</v>
      </c>
      <c r="S29" s="313">
        <v>0.8242937</v>
      </c>
      <c r="T29" s="313">
        <v>-0.0415104</v>
      </c>
      <c r="U29" s="313">
        <v>-5.0358749557348</v>
      </c>
      <c r="V29" s="313">
        <v>10.26632005</v>
      </c>
      <c r="W29" s="313">
        <v>9.85068454</v>
      </c>
      <c r="X29" s="313">
        <v>0.41563551</v>
      </c>
      <c r="Y29" s="313">
        <v>4.2193566174235</v>
      </c>
      <c r="Z29" s="313">
        <v>0.00762477</v>
      </c>
      <c r="AA29" s="313">
        <v>0.00836788</v>
      </c>
      <c r="AB29" s="312">
        <v>-7.4311E-4</v>
      </c>
      <c r="AC29" s="313">
        <v>-8.8805049785609</v>
      </c>
      <c r="AD29" s="312">
        <v>16310.0</v>
      </c>
      <c r="AE29" s="313">
        <v>11433.0</v>
      </c>
      <c r="AF29" s="313">
        <v>4877.0</v>
      </c>
      <c r="AG29" s="311">
        <v>42.657220327123</v>
      </c>
      <c r="AH29" s="311">
        <v>102.0</v>
      </c>
      <c r="AI29" s="311">
        <v>141.0</v>
      </c>
      <c r="AJ29" s="311">
        <v>-39.0</v>
      </c>
      <c r="AK29" s="311">
        <v>-27.659574468085</v>
      </c>
      <c r="AL29" s="313">
        <v>3.16333479</v>
      </c>
      <c r="AM29" s="313">
        <v>2.73320931</v>
      </c>
      <c r="AN29" s="312">
        <v>0.43012548</v>
      </c>
      <c r="AO29" s="313">
        <v>15.737012106109</v>
      </c>
      <c r="AP29" s="315">
        <v>15.0</v>
      </c>
      <c r="AQ29" s="315">
        <v>11.0</v>
      </c>
      <c r="AR29" s="315">
        <v>4.0</v>
      </c>
      <c r="AS29" s="311">
        <v>36.363636363636</v>
      </c>
      <c r="AT29" s="311">
        <v>78.0</v>
      </c>
      <c r="AU29" s="311">
        <v>121.0</v>
      </c>
      <c r="AV29" s="311">
        <v>-43.0</v>
      </c>
      <c r="AW29" s="313">
        <v>-35.537190082645</v>
      </c>
      <c r="AX29" s="313">
        <v>9.0</v>
      </c>
      <c r="AY29" s="313">
        <v>9.0</v>
      </c>
      <c r="AZ29" s="313">
        <v>0.0</v>
      </c>
      <c r="BA29" s="313">
        <v>0.0</v>
      </c>
      <c r="BB29" s="313">
        <v>8.29066667</v>
      </c>
      <c r="BC29" s="313">
        <v>8.69727273</v>
      </c>
      <c r="BD29" s="313">
        <v>-0.40660606</v>
      </c>
      <c r="BE29" s="313">
        <v>-4.6750984201918</v>
      </c>
      <c r="BF29" s="313">
        <v>1.59435897</v>
      </c>
      <c r="BG29" s="313">
        <v>0.79066116</v>
      </c>
      <c r="BH29" s="313">
        <v>0.80369781</v>
      </c>
      <c r="BI29" s="313">
        <v>101.64882893704</v>
      </c>
      <c r="BJ29" s="313">
        <v>13.81777778</v>
      </c>
      <c r="BK29" s="313">
        <v>10.63</v>
      </c>
      <c r="BL29" s="313">
        <v>3.18777778</v>
      </c>
      <c r="BM29" s="313">
        <v>29.988502163688</v>
      </c>
      <c r="BN29" s="313">
        <v>15948.0</v>
      </c>
      <c r="BO29" s="313">
        <v>11004.0</v>
      </c>
      <c r="BP29" s="313">
        <v>4944.0</v>
      </c>
      <c r="BQ29" s="313">
        <v>44.929116684842</v>
      </c>
      <c r="BR29" s="313">
        <v>15890.0</v>
      </c>
      <c r="BS29" s="313">
        <v>10965.0</v>
      </c>
      <c r="BT29" s="313">
        <v>4925.0</v>
      </c>
      <c r="BU29" s="313">
        <v>44.915640674875</v>
      </c>
      <c r="BV29" s="313">
        <v>11265.0</v>
      </c>
      <c r="BW29" s="313">
        <v>7843.0</v>
      </c>
      <c r="BX29" s="313">
        <v>3422.0</v>
      </c>
      <c r="BY29" s="313">
        <v>43.631263547112</v>
      </c>
      <c r="BZ29" s="313">
        <v>0.00782631</v>
      </c>
      <c r="CA29" s="314">
        <v>0.00872503</v>
      </c>
      <c r="CB29" s="314" t="s">
        <v>895</v>
      </c>
      <c r="CC29" s="312">
        <v>-10.300480342188</v>
      </c>
      <c r="CD29" s="312" t="s">
        <v>901</v>
      </c>
      <c r="CE29" s="312">
        <v>1.21921569</v>
      </c>
      <c r="CF29" s="312">
        <v>0.67851064</v>
      </c>
      <c r="CG29" s="312">
        <v>0.54070505</v>
      </c>
      <c r="CH29" s="312">
        <v>79.689988354494</v>
      </c>
      <c r="CI29" s="315">
        <v>0.00625383</v>
      </c>
      <c r="CJ29" s="315">
        <v>0.01233272</v>
      </c>
      <c r="CK29" s="315">
        <v>-0.00607889</v>
      </c>
      <c r="CL29" s="315">
        <v>-49.290748512899</v>
      </c>
      <c r="CM29" s="314" t="s">
        <v>896</v>
      </c>
      <c r="CN29" s="314" t="s">
        <v>897</v>
      </c>
      <c r="CO29" s="312"/>
      <c r="CP29" s="314"/>
      <c r="CQ29" s="314"/>
      <c r="CR29" s="312"/>
      <c r="CS29" s="312"/>
      <c r="CT29" s="312"/>
      <c r="CU29" s="312"/>
      <c r="CV29" s="312"/>
      <c r="CW29" s="312"/>
      <c r="CX29" s="315"/>
      <c r="CY29" s="315"/>
      <c r="CZ29" s="315"/>
      <c r="DA29" s="315"/>
      <c r="DB29" s="314"/>
      <c r="DC29" s="314"/>
      <c r="DD29" s="314"/>
    </row>
    <row r="30">
      <c r="A30" s="310" t="s">
        <v>900</v>
      </c>
      <c r="B30" s="310" t="s">
        <v>530</v>
      </c>
      <c r="C30" s="310" t="s">
        <v>538</v>
      </c>
      <c r="D30" s="310" t="s">
        <v>538</v>
      </c>
      <c r="E30" s="311">
        <v>38274.0</v>
      </c>
      <c r="F30" s="311">
        <v>37503.0</v>
      </c>
      <c r="G30" s="311">
        <v>771.0</v>
      </c>
      <c r="H30" s="311">
        <v>2.0558355331573</v>
      </c>
      <c r="I30" s="311">
        <v>194333.0</v>
      </c>
      <c r="J30" s="311">
        <v>159529.0</v>
      </c>
      <c r="K30" s="311">
        <v>34804.0</v>
      </c>
      <c r="L30" s="311">
        <v>21.816722978267</v>
      </c>
      <c r="M30" s="312" t="s">
        <v>894</v>
      </c>
      <c r="N30" s="312">
        <v>279.48</v>
      </c>
      <c r="O30" s="312">
        <v>215.62</v>
      </c>
      <c r="P30" s="312">
        <v>63.86</v>
      </c>
      <c r="Q30" s="312">
        <v>29.616918653186</v>
      </c>
      <c r="R30" s="313">
        <v>1.43814998</v>
      </c>
      <c r="S30" s="313">
        <v>1.35160378</v>
      </c>
      <c r="T30" s="313">
        <v>0.0865462</v>
      </c>
      <c r="U30" s="313">
        <v>6.4032226959294</v>
      </c>
      <c r="V30" s="313">
        <v>9.69367014</v>
      </c>
      <c r="W30" s="313">
        <v>7.93272697</v>
      </c>
      <c r="X30" s="313">
        <v>1.76094317</v>
      </c>
      <c r="Y30" s="313">
        <v>22.198459327537</v>
      </c>
      <c r="Z30" s="313">
        <v>0.01483597</v>
      </c>
      <c r="AA30" s="313">
        <v>0.01703832</v>
      </c>
      <c r="AB30" s="312">
        <v>-0.00220235</v>
      </c>
      <c r="AC30" s="313">
        <v>-12.925863582795</v>
      </c>
      <c r="AD30" s="312">
        <v>18838.0</v>
      </c>
      <c r="AE30" s="313">
        <v>12655.0</v>
      </c>
      <c r="AF30" s="313">
        <v>6183.0</v>
      </c>
      <c r="AG30" s="311">
        <v>48.858158830502</v>
      </c>
      <c r="AH30" s="311">
        <v>83.0</v>
      </c>
      <c r="AI30" s="311">
        <v>71.0</v>
      </c>
      <c r="AJ30" s="311">
        <v>12.0</v>
      </c>
      <c r="AK30" s="311">
        <v>16.901408450704</v>
      </c>
      <c r="AL30" s="313">
        <v>5.07741548</v>
      </c>
      <c r="AM30" s="313">
        <v>4.25376637</v>
      </c>
      <c r="AN30" s="312">
        <v>0.82364911</v>
      </c>
      <c r="AO30" s="313">
        <v>19.362819636942</v>
      </c>
      <c r="AP30" s="313">
        <v>10.0</v>
      </c>
      <c r="AQ30" s="315">
        <v>9.0</v>
      </c>
      <c r="AR30" s="315">
        <v>1.0</v>
      </c>
      <c r="AS30" s="311">
        <v>11.111111111111</v>
      </c>
      <c r="AT30" s="311">
        <v>67.0</v>
      </c>
      <c r="AU30" s="311">
        <v>57.0</v>
      </c>
      <c r="AV30" s="311">
        <v>10.0</v>
      </c>
      <c r="AW30" s="313">
        <v>17.543859649123</v>
      </c>
      <c r="AX30" s="313">
        <v>6.0</v>
      </c>
      <c r="AY30" s="313">
        <v>5.0</v>
      </c>
      <c r="AZ30" s="313">
        <v>1.0</v>
      </c>
      <c r="BA30" s="313">
        <v>20.0</v>
      </c>
      <c r="BB30" s="313">
        <v>27.948</v>
      </c>
      <c r="BC30" s="313">
        <v>23.95777778</v>
      </c>
      <c r="BD30" s="313">
        <v>3.99022222</v>
      </c>
      <c r="BE30" s="313">
        <v>16.655226777047</v>
      </c>
      <c r="BF30" s="313">
        <v>4.17134328</v>
      </c>
      <c r="BG30" s="313">
        <v>3.78280702</v>
      </c>
      <c r="BH30" s="313">
        <v>0.38853626</v>
      </c>
      <c r="BI30" s="313">
        <v>10.271109732687</v>
      </c>
      <c r="BJ30" s="313">
        <v>46.58</v>
      </c>
      <c r="BK30" s="313">
        <v>43.124</v>
      </c>
      <c r="BL30" s="313">
        <v>3.456</v>
      </c>
      <c r="BM30" s="313">
        <v>8.0140988776551</v>
      </c>
      <c r="BN30" s="313">
        <v>18635.0</v>
      </c>
      <c r="BO30" s="313">
        <v>12356.0</v>
      </c>
      <c r="BP30" s="313">
        <v>6279.0</v>
      </c>
      <c r="BQ30" s="313">
        <v>50.817416639689</v>
      </c>
      <c r="BR30" s="313">
        <v>18579.0</v>
      </c>
      <c r="BS30" s="313">
        <v>12306.0</v>
      </c>
      <c r="BT30" s="313">
        <v>6273.0</v>
      </c>
      <c r="BU30" s="313">
        <v>50.975134080936</v>
      </c>
      <c r="BV30" s="313">
        <v>13795.0</v>
      </c>
      <c r="BW30" s="313">
        <v>9118.0</v>
      </c>
      <c r="BX30" s="313">
        <v>4677.0</v>
      </c>
      <c r="BY30" s="313">
        <v>51.294143452512</v>
      </c>
      <c r="BZ30" s="313">
        <v>0.01504279</v>
      </c>
      <c r="CA30" s="314">
        <v>0.01752153</v>
      </c>
      <c r="CB30" s="314" t="s">
        <v>895</v>
      </c>
      <c r="CC30" s="312">
        <v>-14.146823936038</v>
      </c>
      <c r="CD30" s="312" t="s">
        <v>901</v>
      </c>
      <c r="CE30" s="312">
        <v>3.36722892</v>
      </c>
      <c r="CF30" s="312">
        <v>3.03690141</v>
      </c>
      <c r="CG30" s="312">
        <v>0.33032751</v>
      </c>
      <c r="CH30" s="312">
        <v>10.877123271512</v>
      </c>
      <c r="CI30" s="315">
        <v>0.00440599</v>
      </c>
      <c r="CJ30" s="315">
        <v>0.00561043</v>
      </c>
      <c r="CK30" s="315">
        <v>-0.00120444</v>
      </c>
      <c r="CL30" s="315">
        <v>-21.467873228968</v>
      </c>
      <c r="CM30" s="314" t="s">
        <v>896</v>
      </c>
      <c r="CN30" s="314" t="s">
        <v>897</v>
      </c>
      <c r="CO30" s="312"/>
      <c r="CP30" s="314"/>
      <c r="CQ30" s="314"/>
      <c r="CR30" s="312"/>
      <c r="CS30" s="312"/>
      <c r="CT30" s="312"/>
      <c r="CU30" s="312"/>
      <c r="CV30" s="312"/>
      <c r="CW30" s="312"/>
      <c r="CX30" s="315"/>
      <c r="CY30" s="315"/>
      <c r="CZ30" s="315"/>
      <c r="DA30" s="315"/>
      <c r="DB30" s="314"/>
      <c r="DC30" s="314"/>
      <c r="DD30" s="314"/>
    </row>
    <row r="31">
      <c r="A31" s="310" t="s">
        <v>900</v>
      </c>
      <c r="B31" s="310" t="s">
        <v>547</v>
      </c>
      <c r="C31" s="310" t="s">
        <v>548</v>
      </c>
      <c r="D31" s="310" t="s">
        <v>548</v>
      </c>
      <c r="E31" s="311">
        <v>10439.0</v>
      </c>
      <c r="F31" s="311">
        <v>11737.0</v>
      </c>
      <c r="G31" s="311">
        <v>-1298.0</v>
      </c>
      <c r="H31" s="311">
        <v>-11.059044048735</v>
      </c>
      <c r="I31" s="311">
        <v>43557.0</v>
      </c>
      <c r="J31" s="311">
        <v>43090.0</v>
      </c>
      <c r="K31" s="311">
        <v>467.0</v>
      </c>
      <c r="L31" s="311">
        <v>1.0837781387793</v>
      </c>
      <c r="M31" s="312" t="s">
        <v>894</v>
      </c>
      <c r="N31" s="312">
        <v>46.32</v>
      </c>
      <c r="O31" s="312">
        <v>46.37</v>
      </c>
      <c r="P31" s="312">
        <v>-0.049999999999997</v>
      </c>
      <c r="Q31" s="312">
        <v>-0.10782833728703</v>
      </c>
      <c r="R31" s="313">
        <v>1.06343412</v>
      </c>
      <c r="S31" s="313">
        <v>1.07611975</v>
      </c>
      <c r="T31" s="313">
        <v>-0.01268563</v>
      </c>
      <c r="U31" s="313">
        <v>-1.1788307016947</v>
      </c>
      <c r="V31" s="313">
        <v>15.99513281</v>
      </c>
      <c r="W31" s="313">
        <v>14.93385936</v>
      </c>
      <c r="X31" s="313">
        <v>1.06127345</v>
      </c>
      <c r="Y31" s="313">
        <v>7.1064915265145</v>
      </c>
      <c r="Z31" s="313">
        <v>0.00664849</v>
      </c>
      <c r="AA31" s="313">
        <v>0.00720591</v>
      </c>
      <c r="AB31" s="312">
        <v>-5.5742E-4</v>
      </c>
      <c r="AC31" s="313">
        <v>-7.7355948103709</v>
      </c>
      <c r="AD31" s="312">
        <v>6967.0</v>
      </c>
      <c r="AE31" s="313">
        <v>6435.0</v>
      </c>
      <c r="AF31" s="313">
        <v>532.0</v>
      </c>
      <c r="AG31" s="311">
        <v>8.2672882672883</v>
      </c>
      <c r="AH31" s="311">
        <v>102.0</v>
      </c>
      <c r="AI31" s="311">
        <v>125.0</v>
      </c>
      <c r="AJ31" s="311">
        <v>-23.0</v>
      </c>
      <c r="AK31" s="311">
        <v>-18.4</v>
      </c>
      <c r="AL31" s="313">
        <v>4.1725261</v>
      </c>
      <c r="AM31" s="313">
        <v>3.6712959</v>
      </c>
      <c r="AN31" s="312">
        <v>0.5012302</v>
      </c>
      <c r="AO31" s="313">
        <v>13.652677791512</v>
      </c>
      <c r="AP31" s="315">
        <v>13.0</v>
      </c>
      <c r="AQ31" s="315">
        <v>9.0</v>
      </c>
      <c r="AR31" s="315">
        <v>4.0</v>
      </c>
      <c r="AS31" s="311">
        <v>44.444444444444</v>
      </c>
      <c r="AT31" s="311">
        <v>65.0</v>
      </c>
      <c r="AU31" s="311">
        <v>89.0</v>
      </c>
      <c r="AV31" s="311">
        <v>-24.0</v>
      </c>
      <c r="AW31" s="313">
        <v>-26.966292134831</v>
      </c>
      <c r="AX31" s="313">
        <v>24.0</v>
      </c>
      <c r="AY31" s="313">
        <v>27.0</v>
      </c>
      <c r="AZ31" s="313">
        <v>-3.0</v>
      </c>
      <c r="BA31" s="313">
        <v>-11.111111111111</v>
      </c>
      <c r="BB31" s="316">
        <v>3.56307692</v>
      </c>
      <c r="BC31" s="316">
        <v>5.15222222</v>
      </c>
      <c r="BD31" s="316">
        <v>-1.5891453</v>
      </c>
      <c r="BE31" s="313">
        <v>-30.843881186476</v>
      </c>
      <c r="BF31" s="313">
        <v>0.71261538</v>
      </c>
      <c r="BG31" s="313">
        <v>0.52101124</v>
      </c>
      <c r="BH31" s="313">
        <v>0.19160414</v>
      </c>
      <c r="BI31" s="313">
        <v>36.775433098142</v>
      </c>
      <c r="BJ31" s="313">
        <v>1.93</v>
      </c>
      <c r="BK31" s="313">
        <v>1.71740741</v>
      </c>
      <c r="BL31" s="313">
        <v>0.21259259</v>
      </c>
      <c r="BM31" s="313">
        <v>12.378692950906</v>
      </c>
      <c r="BN31" s="313">
        <v>6901.0</v>
      </c>
      <c r="BO31" s="313">
        <v>6497.0</v>
      </c>
      <c r="BP31" s="313">
        <v>404.0</v>
      </c>
      <c r="BQ31" s="313">
        <v>6.2182545790365</v>
      </c>
      <c r="BR31" s="313">
        <v>6839.0</v>
      </c>
      <c r="BS31" s="313">
        <v>6424.0</v>
      </c>
      <c r="BT31" s="313">
        <v>415.0</v>
      </c>
      <c r="BU31" s="313">
        <v>6.4601494396015</v>
      </c>
      <c r="BV31" s="313">
        <v>5145.0</v>
      </c>
      <c r="BW31" s="313">
        <v>5023.0</v>
      </c>
      <c r="BX31" s="313">
        <v>122.0</v>
      </c>
      <c r="BY31" s="313">
        <v>2.4288273939877</v>
      </c>
      <c r="BZ31" s="313">
        <v>0.00677292</v>
      </c>
      <c r="CA31" s="314">
        <v>0.00721824</v>
      </c>
      <c r="CB31" s="314" t="s">
        <v>895</v>
      </c>
      <c r="CC31" s="312">
        <v>-6.169370926985</v>
      </c>
      <c r="CD31" s="312" t="s">
        <v>899</v>
      </c>
      <c r="CE31" s="312">
        <v>0.45411765</v>
      </c>
      <c r="CF31" s="312">
        <v>0.37096</v>
      </c>
      <c r="CG31" s="312">
        <v>0.08315765</v>
      </c>
      <c r="CH31" s="312">
        <v>22.416877830494</v>
      </c>
      <c r="CI31" s="315">
        <v>0.01464045</v>
      </c>
      <c r="CJ31" s="315">
        <v>0.01942502</v>
      </c>
      <c r="CK31" s="315">
        <v>-0.00478457</v>
      </c>
      <c r="CL31" s="315">
        <v>-24.630965630923</v>
      </c>
      <c r="CM31" s="314" t="s">
        <v>896</v>
      </c>
      <c r="CN31" s="314" t="s">
        <v>897</v>
      </c>
      <c r="CO31" s="312"/>
      <c r="CP31" s="314"/>
      <c r="CQ31" s="314"/>
      <c r="CR31" s="312"/>
      <c r="CS31" s="312"/>
      <c r="CT31" s="312"/>
      <c r="CU31" s="312"/>
      <c r="CV31" s="312"/>
      <c r="CW31" s="312"/>
      <c r="CX31" s="315"/>
      <c r="CY31" s="315"/>
      <c r="CZ31" s="315"/>
      <c r="DA31" s="315"/>
      <c r="DB31" s="314"/>
      <c r="DC31" s="314"/>
      <c r="DD31" s="314"/>
    </row>
    <row r="32">
      <c r="A32" s="310" t="s">
        <v>900</v>
      </c>
      <c r="B32" s="310" t="s">
        <v>547</v>
      </c>
      <c r="C32" s="310" t="s">
        <v>561</v>
      </c>
      <c r="D32" s="310" t="s">
        <v>561</v>
      </c>
      <c r="E32" s="311">
        <v>7845.0</v>
      </c>
      <c r="F32" s="311" t="s">
        <v>893</v>
      </c>
      <c r="G32" s="311" t="s">
        <v>893</v>
      </c>
      <c r="H32" s="311" t="s">
        <v>893</v>
      </c>
      <c r="I32" s="311">
        <v>21097.0</v>
      </c>
      <c r="J32" s="311" t="s">
        <v>893</v>
      </c>
      <c r="K32" s="311" t="s">
        <v>893</v>
      </c>
      <c r="L32" s="311" t="s">
        <v>893</v>
      </c>
      <c r="M32" s="312" t="s">
        <v>894</v>
      </c>
      <c r="N32" s="312">
        <v>30.32</v>
      </c>
      <c r="O32" s="312" t="s">
        <v>893</v>
      </c>
      <c r="P32" s="312" t="s">
        <v>893</v>
      </c>
      <c r="Q32" s="312" t="s">
        <v>893</v>
      </c>
      <c r="R32" s="313">
        <v>1.43717116</v>
      </c>
      <c r="S32" s="313" t="s">
        <v>893</v>
      </c>
      <c r="T32" s="313" t="s">
        <v>893</v>
      </c>
      <c r="U32" s="313" t="s">
        <v>893</v>
      </c>
      <c r="V32" s="313">
        <v>9.77864151</v>
      </c>
      <c r="W32" s="313" t="s">
        <v>893</v>
      </c>
      <c r="X32" s="313" t="s">
        <v>893</v>
      </c>
      <c r="Y32" s="313" t="s">
        <v>893</v>
      </c>
      <c r="Z32" s="313">
        <v>0.01469704</v>
      </c>
      <c r="AA32" s="313" t="s">
        <v>893</v>
      </c>
      <c r="AB32" s="312" t="s">
        <v>893</v>
      </c>
      <c r="AC32" s="313" t="s">
        <v>893</v>
      </c>
      <c r="AD32" s="312">
        <v>2063.0</v>
      </c>
      <c r="AE32" s="313" t="s">
        <v>893</v>
      </c>
      <c r="AF32" s="313" t="s">
        <v>893</v>
      </c>
      <c r="AG32" s="311" t="s">
        <v>893</v>
      </c>
      <c r="AH32" s="311">
        <v>30.0</v>
      </c>
      <c r="AI32" s="311" t="s">
        <v>893</v>
      </c>
      <c r="AJ32" s="311" t="s">
        <v>893</v>
      </c>
      <c r="AK32" s="311" t="s">
        <v>893</v>
      </c>
      <c r="AL32" s="313">
        <v>2.68922881</v>
      </c>
      <c r="AM32" s="313" t="s">
        <v>893</v>
      </c>
      <c r="AN32" s="312" t="s">
        <v>893</v>
      </c>
      <c r="AO32" s="313" t="s">
        <v>893</v>
      </c>
      <c r="AP32" s="313">
        <v>4.0</v>
      </c>
      <c r="AQ32" s="313" t="s">
        <v>893</v>
      </c>
      <c r="AR32" s="313" t="s">
        <v>893</v>
      </c>
      <c r="AS32" s="311" t="s">
        <v>893</v>
      </c>
      <c r="AT32" s="311">
        <v>17.0</v>
      </c>
      <c r="AU32" s="311" t="s">
        <v>893</v>
      </c>
      <c r="AV32" s="311" t="s">
        <v>893</v>
      </c>
      <c r="AW32" s="313" t="s">
        <v>893</v>
      </c>
      <c r="AX32" s="313">
        <v>9.0</v>
      </c>
      <c r="AY32" s="313" t="s">
        <v>893</v>
      </c>
      <c r="AZ32" s="313" t="s">
        <v>893</v>
      </c>
      <c r="BA32" s="313" t="s">
        <v>893</v>
      </c>
      <c r="BB32" s="313">
        <v>7.58</v>
      </c>
      <c r="BC32" s="313" t="s">
        <v>893</v>
      </c>
      <c r="BD32" s="313" t="s">
        <v>893</v>
      </c>
      <c r="BE32" s="313" t="s">
        <v>893</v>
      </c>
      <c r="BF32" s="313">
        <v>1.78352941</v>
      </c>
      <c r="BG32" s="313" t="s">
        <v>893</v>
      </c>
      <c r="BH32" s="313" t="s">
        <v>893</v>
      </c>
      <c r="BI32" s="313" t="s">
        <v>893</v>
      </c>
      <c r="BJ32" s="313">
        <v>3.36888889</v>
      </c>
      <c r="BK32" s="313" t="s">
        <v>893</v>
      </c>
      <c r="BL32" s="313" t="s">
        <v>893</v>
      </c>
      <c r="BM32" s="313" t="s">
        <v>893</v>
      </c>
      <c r="BN32" s="313">
        <v>1839.0</v>
      </c>
      <c r="BO32" s="313" t="s">
        <v>893</v>
      </c>
      <c r="BP32" s="313" t="s">
        <v>893</v>
      </c>
      <c r="BQ32" s="313" t="s">
        <v>893</v>
      </c>
      <c r="BR32" s="313">
        <v>1777.0</v>
      </c>
      <c r="BS32" s="313" t="s">
        <v>893</v>
      </c>
      <c r="BT32" s="313" t="s">
        <v>893</v>
      </c>
      <c r="BU32" s="313" t="s">
        <v>893</v>
      </c>
      <c r="BV32" s="313">
        <v>1413.0</v>
      </c>
      <c r="BW32" s="313" t="s">
        <v>893</v>
      </c>
      <c r="BX32" s="313" t="s">
        <v>893</v>
      </c>
      <c r="BY32" s="313" t="s">
        <v>893</v>
      </c>
      <c r="BZ32" s="313">
        <v>0.01706246</v>
      </c>
      <c r="CA32" s="314" t="s">
        <v>893</v>
      </c>
      <c r="CB32" s="314" t="s">
        <v>893</v>
      </c>
      <c r="CC32" s="312" t="s">
        <v>893</v>
      </c>
      <c r="CD32" s="312" t="s">
        <v>899</v>
      </c>
      <c r="CE32" s="312">
        <v>1.01066667</v>
      </c>
      <c r="CF32" s="312" t="s">
        <v>893</v>
      </c>
      <c r="CG32" s="312" t="s">
        <v>893</v>
      </c>
      <c r="CH32" s="312" t="s">
        <v>893</v>
      </c>
      <c r="CI32" s="315">
        <v>0.01454193</v>
      </c>
      <c r="CJ32" s="315" t="s">
        <v>893</v>
      </c>
      <c r="CK32" s="315" t="s">
        <v>893</v>
      </c>
      <c r="CL32" s="315" t="s">
        <v>893</v>
      </c>
      <c r="CM32" s="314" t="s">
        <v>896</v>
      </c>
      <c r="CN32" s="314" t="s">
        <v>897</v>
      </c>
      <c r="CO32" s="312"/>
      <c r="CP32" s="314"/>
      <c r="CQ32" s="314"/>
      <c r="CR32" s="312"/>
      <c r="CS32" s="312"/>
      <c r="CT32" s="312"/>
      <c r="CU32" s="312"/>
      <c r="CV32" s="312"/>
      <c r="CW32" s="312"/>
      <c r="CX32" s="315"/>
      <c r="CY32" s="315"/>
      <c r="CZ32" s="315"/>
      <c r="DA32" s="315"/>
      <c r="DB32" s="314"/>
      <c r="DC32" s="314"/>
      <c r="DD32" s="314"/>
    </row>
    <row r="33">
      <c r="A33" s="310" t="s">
        <v>900</v>
      </c>
      <c r="B33" s="310" t="s">
        <v>547</v>
      </c>
      <c r="C33" s="310" t="s">
        <v>550</v>
      </c>
      <c r="D33" s="310" t="s">
        <v>551</v>
      </c>
      <c r="E33" s="311">
        <v>9205.0</v>
      </c>
      <c r="F33" s="311">
        <v>12556.0</v>
      </c>
      <c r="G33" s="311">
        <v>-3351.0</v>
      </c>
      <c r="H33" s="311">
        <v>-26.688435807582</v>
      </c>
      <c r="I33" s="311">
        <v>28881.0</v>
      </c>
      <c r="J33" s="311">
        <v>35513.0</v>
      </c>
      <c r="K33" s="311">
        <v>-6632.0</v>
      </c>
      <c r="L33" s="311">
        <v>-18.674851462845</v>
      </c>
      <c r="M33" s="312" t="s">
        <v>894</v>
      </c>
      <c r="N33" s="312">
        <v>30.31</v>
      </c>
      <c r="O33" s="312">
        <v>44.89</v>
      </c>
      <c r="P33" s="312">
        <v>-14.58</v>
      </c>
      <c r="Q33" s="312">
        <v>-32.479394074404</v>
      </c>
      <c r="R33" s="313">
        <v>1.0494789</v>
      </c>
      <c r="S33" s="313">
        <v>1.26404415</v>
      </c>
      <c r="T33" s="313">
        <v>-0.21456525</v>
      </c>
      <c r="U33" s="313">
        <v>-16.974505993323</v>
      </c>
      <c r="V33" s="313">
        <v>10.46016412</v>
      </c>
      <c r="W33" s="313">
        <v>7.90414778</v>
      </c>
      <c r="X33" s="313">
        <v>2.55601634</v>
      </c>
      <c r="Y33" s="313">
        <v>32.337658798176</v>
      </c>
      <c r="Z33" s="313">
        <v>0.0100331</v>
      </c>
      <c r="AA33" s="313">
        <v>0.01599216</v>
      </c>
      <c r="AB33" s="312">
        <v>-0.00595906</v>
      </c>
      <c r="AC33" s="313">
        <v>-37.262383567948</v>
      </c>
      <c r="AD33" s="312">
        <v>3021.0</v>
      </c>
      <c r="AE33" s="313">
        <v>2807.0</v>
      </c>
      <c r="AF33" s="313">
        <v>214.0</v>
      </c>
      <c r="AG33" s="311">
        <v>7.6237976487353</v>
      </c>
      <c r="AH33" s="311">
        <v>35.0</v>
      </c>
      <c r="AI33" s="311">
        <v>38.0</v>
      </c>
      <c r="AJ33" s="311">
        <v>-3.0</v>
      </c>
      <c r="AK33" s="311">
        <v>-7.8947368421053</v>
      </c>
      <c r="AL33" s="313">
        <v>3.13753395</v>
      </c>
      <c r="AM33" s="313">
        <v>2.82836891</v>
      </c>
      <c r="AN33" s="312">
        <v>0.30916504</v>
      </c>
      <c r="AO33" s="313">
        <v>10.930859793675</v>
      </c>
      <c r="AP33" s="313">
        <v>2.0</v>
      </c>
      <c r="AQ33" s="313">
        <v>2.0</v>
      </c>
      <c r="AR33" s="313">
        <v>0.0</v>
      </c>
      <c r="AS33" s="311">
        <v>0.0</v>
      </c>
      <c r="AT33" s="311">
        <v>25.0</v>
      </c>
      <c r="AU33" s="311">
        <v>21.0</v>
      </c>
      <c r="AV33" s="311">
        <v>4.0</v>
      </c>
      <c r="AW33" s="313">
        <v>19.047619047619</v>
      </c>
      <c r="AX33" s="313">
        <v>8.0</v>
      </c>
      <c r="AY33" s="313">
        <v>15.0</v>
      </c>
      <c r="AZ33" s="313">
        <v>-7.0</v>
      </c>
      <c r="BA33" s="313">
        <v>-46.666666666667</v>
      </c>
      <c r="BB33" s="313">
        <v>15.155</v>
      </c>
      <c r="BC33" s="313">
        <v>22.445</v>
      </c>
      <c r="BD33" s="313">
        <v>-7.29</v>
      </c>
      <c r="BE33" s="313">
        <v>-32.479394074404</v>
      </c>
      <c r="BF33" s="313">
        <v>1.2124</v>
      </c>
      <c r="BG33" s="313">
        <v>2.13761905</v>
      </c>
      <c r="BH33" s="313">
        <v>-0.92521905</v>
      </c>
      <c r="BI33" s="313">
        <v>-43.282691085673</v>
      </c>
      <c r="BJ33" s="313">
        <v>3.78875</v>
      </c>
      <c r="BK33" s="313">
        <v>2.99266667</v>
      </c>
      <c r="BL33" s="313">
        <v>0.79608333</v>
      </c>
      <c r="BM33" s="313">
        <v>26.60113596948</v>
      </c>
      <c r="BN33" s="313">
        <v>2754.0</v>
      </c>
      <c r="BO33" s="313">
        <v>2578.0</v>
      </c>
      <c r="BP33" s="313">
        <v>176.0</v>
      </c>
      <c r="BQ33" s="313">
        <v>6.8269976726144</v>
      </c>
      <c r="BR33" s="313">
        <v>2711.0</v>
      </c>
      <c r="BS33" s="313">
        <v>2503.0</v>
      </c>
      <c r="BT33" s="313">
        <v>208.0</v>
      </c>
      <c r="BU33" s="313">
        <v>8.3100279664403</v>
      </c>
      <c r="BV33" s="313">
        <v>1991.0</v>
      </c>
      <c r="BW33" s="313">
        <v>1910.0</v>
      </c>
      <c r="BX33" s="313">
        <v>81.0</v>
      </c>
      <c r="BY33" s="313">
        <v>4.2408376963351</v>
      </c>
      <c r="BZ33" s="313">
        <v>0.01118038</v>
      </c>
      <c r="CA33" s="314">
        <v>0.01793448</v>
      </c>
      <c r="CB33" s="314" t="s">
        <v>895</v>
      </c>
      <c r="CC33" s="312">
        <v>-37.659859666966</v>
      </c>
      <c r="CD33" s="312" t="s">
        <v>899</v>
      </c>
      <c r="CE33" s="312">
        <v>0.866</v>
      </c>
      <c r="CF33" s="312">
        <v>1.18131579</v>
      </c>
      <c r="CG33" s="312">
        <v>-0.31531579</v>
      </c>
      <c r="CH33" s="312">
        <v>-26.691913599157</v>
      </c>
      <c r="CI33" s="315">
        <v>0.01158557</v>
      </c>
      <c r="CJ33" s="315">
        <v>0.01353758</v>
      </c>
      <c r="CK33" s="315">
        <v>-0.00195201</v>
      </c>
      <c r="CL33" s="315">
        <v>-14.41919456801</v>
      </c>
      <c r="CM33" s="314" t="s">
        <v>896</v>
      </c>
      <c r="CN33" s="314" t="s">
        <v>897</v>
      </c>
      <c r="CO33" s="312"/>
      <c r="CP33" s="314"/>
      <c r="CQ33" s="314"/>
      <c r="CR33" s="312"/>
      <c r="CS33" s="312"/>
      <c r="CT33" s="312"/>
      <c r="CU33" s="312"/>
      <c r="CV33" s="312"/>
      <c r="CW33" s="312"/>
      <c r="CX33" s="315"/>
      <c r="CY33" s="315"/>
      <c r="CZ33" s="315"/>
      <c r="DA33" s="315"/>
      <c r="DB33" s="314"/>
      <c r="DC33" s="314"/>
      <c r="DD33" s="314"/>
    </row>
    <row r="34">
      <c r="A34" s="310" t="s">
        <v>900</v>
      </c>
      <c r="B34" s="310" t="s">
        <v>547</v>
      </c>
      <c r="C34" s="310" t="s">
        <v>550</v>
      </c>
      <c r="D34" s="310" t="s">
        <v>552</v>
      </c>
      <c r="E34" s="311">
        <v>321.0</v>
      </c>
      <c r="F34" s="311">
        <v>5509.0</v>
      </c>
      <c r="G34" s="311">
        <v>-5188.0</v>
      </c>
      <c r="H34" s="311">
        <v>-94.173171174442</v>
      </c>
      <c r="I34" s="311">
        <v>421.0</v>
      </c>
      <c r="J34" s="311">
        <v>11951.0</v>
      </c>
      <c r="K34" s="311">
        <v>-11530.0</v>
      </c>
      <c r="L34" s="311">
        <v>-96.477282235796</v>
      </c>
      <c r="M34" s="312" t="s">
        <v>894</v>
      </c>
      <c r="N34" s="312">
        <v>0.64</v>
      </c>
      <c r="O34" s="312">
        <v>16.71</v>
      </c>
      <c r="P34" s="312">
        <v>-16.07</v>
      </c>
      <c r="Q34" s="312">
        <v>-96.169958108917</v>
      </c>
      <c r="R34" s="313">
        <v>1.52019002</v>
      </c>
      <c r="S34" s="313">
        <v>1.39820935</v>
      </c>
      <c r="T34" s="313">
        <v>0.12198067</v>
      </c>
      <c r="U34" s="313">
        <v>8.7240633886478</v>
      </c>
      <c r="V34" s="313">
        <v>12.82660333</v>
      </c>
      <c r="W34" s="313">
        <v>6.6772655</v>
      </c>
      <c r="X34" s="313">
        <v>6.14933783</v>
      </c>
      <c r="Y34" s="313">
        <v>92.093654655487</v>
      </c>
      <c r="Z34" s="313">
        <v>0.01185185</v>
      </c>
      <c r="AA34" s="313">
        <v>0.02093985</v>
      </c>
      <c r="AB34" s="313">
        <v>-0.009088</v>
      </c>
      <c r="AC34" s="313">
        <v>-43.400501913815</v>
      </c>
      <c r="AD34" s="313">
        <v>54.0</v>
      </c>
      <c r="AE34" s="313">
        <v>798.0</v>
      </c>
      <c r="AF34" s="313">
        <v>-744.0</v>
      </c>
      <c r="AG34" s="311">
        <v>-93.233082706767</v>
      </c>
      <c r="AH34" s="311">
        <v>3.0</v>
      </c>
      <c r="AI34" s="311">
        <v>8.0</v>
      </c>
      <c r="AJ34" s="311">
        <v>-5.0</v>
      </c>
      <c r="AK34" s="311">
        <v>-62.5</v>
      </c>
      <c r="AL34" s="312">
        <v>1.31152648</v>
      </c>
      <c r="AM34" s="312">
        <v>2.16935923</v>
      </c>
      <c r="AN34" s="312">
        <v>-0.85783275</v>
      </c>
      <c r="AO34" s="313">
        <v>-39.54313965788</v>
      </c>
      <c r="AP34" s="315" t="s">
        <v>893</v>
      </c>
      <c r="AQ34" s="315" t="s">
        <v>893</v>
      </c>
      <c r="AR34" s="315" t="s">
        <v>893</v>
      </c>
      <c r="AS34" s="311" t="s">
        <v>893</v>
      </c>
      <c r="AT34" s="311">
        <v>1.0</v>
      </c>
      <c r="AU34" s="311">
        <v>3.0</v>
      </c>
      <c r="AV34" s="311">
        <v>-2.0</v>
      </c>
      <c r="AW34" s="313">
        <v>-66.666666666667</v>
      </c>
      <c r="AX34" s="313">
        <v>2.0</v>
      </c>
      <c r="AY34" s="313">
        <v>5.0</v>
      </c>
      <c r="AZ34" s="313">
        <v>-3.0</v>
      </c>
      <c r="BA34" s="313">
        <v>-60.0</v>
      </c>
      <c r="BB34" s="313" t="s">
        <v>893</v>
      </c>
      <c r="BC34" s="313" t="s">
        <v>893</v>
      </c>
      <c r="BD34" s="313" t="s">
        <v>893</v>
      </c>
      <c r="BE34" s="313" t="s">
        <v>893</v>
      </c>
      <c r="BF34" s="313">
        <v>0.64</v>
      </c>
      <c r="BG34" s="313">
        <v>5.57</v>
      </c>
      <c r="BH34" s="313">
        <v>-4.93</v>
      </c>
      <c r="BI34" s="313">
        <v>-88.50987432675</v>
      </c>
      <c r="BJ34" s="313">
        <v>0.32</v>
      </c>
      <c r="BK34" s="313">
        <v>3.342</v>
      </c>
      <c r="BL34" s="313">
        <v>-3.022</v>
      </c>
      <c r="BM34" s="313">
        <v>-90.424895272292</v>
      </c>
      <c r="BN34" s="313">
        <v>48.0</v>
      </c>
      <c r="BO34" s="313">
        <v>733.0</v>
      </c>
      <c r="BP34" s="313">
        <v>-685.0</v>
      </c>
      <c r="BQ34" s="313">
        <v>-93.451568894952</v>
      </c>
      <c r="BR34" s="313">
        <v>47.0</v>
      </c>
      <c r="BS34" s="313">
        <v>711.0</v>
      </c>
      <c r="BT34" s="313">
        <v>-664.0</v>
      </c>
      <c r="BU34" s="313">
        <v>-93.389592123769</v>
      </c>
      <c r="BV34" s="313">
        <v>39.0</v>
      </c>
      <c r="BW34" s="313">
        <v>568.0</v>
      </c>
      <c r="BX34" s="313">
        <v>-529.0</v>
      </c>
      <c r="BY34" s="313">
        <v>-93.133802816901</v>
      </c>
      <c r="BZ34" s="313">
        <v>0.01361702</v>
      </c>
      <c r="CA34" s="314">
        <v>0.02350211</v>
      </c>
      <c r="CB34" s="314" t="s">
        <v>895</v>
      </c>
      <c r="CC34" s="312">
        <v>-42.060436275722</v>
      </c>
      <c r="CD34" s="312" t="s">
        <v>899</v>
      </c>
      <c r="CE34" s="312">
        <v>0.21333333</v>
      </c>
      <c r="CF34" s="312">
        <v>2.08875</v>
      </c>
      <c r="CG34" s="312">
        <v>-1.87541667</v>
      </c>
      <c r="CH34" s="312">
        <v>-89.786555116697</v>
      </c>
      <c r="CI34" s="315">
        <v>0.05555556</v>
      </c>
      <c r="CJ34" s="315">
        <v>0.01002506</v>
      </c>
      <c r="CK34" s="315">
        <v>0.0455305</v>
      </c>
      <c r="CL34" s="315">
        <v>454.16685785422</v>
      </c>
      <c r="CM34" s="314" t="s">
        <v>896</v>
      </c>
      <c r="CN34" s="314" t="s">
        <v>897</v>
      </c>
      <c r="CO34" s="312"/>
      <c r="CP34" s="314"/>
      <c r="CQ34" s="314"/>
      <c r="CR34" s="312"/>
      <c r="CS34" s="312"/>
      <c r="CT34" s="312"/>
      <c r="CU34" s="312"/>
      <c r="CV34" s="312"/>
      <c r="CW34" s="312"/>
      <c r="CX34" s="315"/>
      <c r="CY34" s="315"/>
      <c r="CZ34" s="315"/>
      <c r="DA34" s="315"/>
      <c r="DB34" s="314"/>
      <c r="DC34" s="314"/>
      <c r="DD34" s="314"/>
    </row>
    <row r="35">
      <c r="A35" s="310" t="s">
        <v>900</v>
      </c>
      <c r="B35" s="310" t="s">
        <v>547</v>
      </c>
      <c r="C35" s="310" t="s">
        <v>554</v>
      </c>
      <c r="D35" s="310" t="s">
        <v>555</v>
      </c>
      <c r="E35" s="311">
        <v>10309.0</v>
      </c>
      <c r="F35" s="311">
        <v>8591.0</v>
      </c>
      <c r="G35" s="311">
        <v>1718.0</v>
      </c>
      <c r="H35" s="311">
        <v>19.997671982307</v>
      </c>
      <c r="I35" s="311">
        <v>41213.0</v>
      </c>
      <c r="J35" s="311">
        <v>25227.0</v>
      </c>
      <c r="K35" s="311">
        <v>15986.0</v>
      </c>
      <c r="L35" s="311">
        <v>63.368612994014</v>
      </c>
      <c r="M35" s="312" t="s">
        <v>894</v>
      </c>
      <c r="N35" s="312">
        <v>59.16</v>
      </c>
      <c r="O35" s="312">
        <v>35.79</v>
      </c>
      <c r="P35" s="312">
        <v>23.37</v>
      </c>
      <c r="Q35" s="312">
        <v>65.297569153395</v>
      </c>
      <c r="R35" s="313">
        <v>1.43546939</v>
      </c>
      <c r="S35" s="313">
        <v>1.41871804</v>
      </c>
      <c r="T35" s="313">
        <v>0.01675135</v>
      </c>
      <c r="U35" s="313">
        <v>1.1807384926183</v>
      </c>
      <c r="V35" s="313">
        <v>8.20614855</v>
      </c>
      <c r="W35" s="313">
        <v>6.73484758</v>
      </c>
      <c r="X35" s="313">
        <v>1.47130097</v>
      </c>
      <c r="Y35" s="313">
        <v>21.846091578512</v>
      </c>
      <c r="Z35" s="313">
        <v>0.01749261</v>
      </c>
      <c r="AA35" s="313">
        <v>0.02106533</v>
      </c>
      <c r="AB35" s="313">
        <v>-0.00357272</v>
      </c>
      <c r="AC35" s="313">
        <v>-16.960190037374</v>
      </c>
      <c r="AD35" s="313">
        <v>3382.0</v>
      </c>
      <c r="AE35" s="313">
        <v>1699.0</v>
      </c>
      <c r="AF35" s="313">
        <v>1683.0</v>
      </c>
      <c r="AG35" s="311">
        <v>99.058269570335</v>
      </c>
      <c r="AH35" s="311">
        <v>91.0</v>
      </c>
      <c r="AI35" s="311">
        <v>35.0</v>
      </c>
      <c r="AJ35" s="311">
        <v>56.0</v>
      </c>
      <c r="AK35" s="311">
        <v>160.0</v>
      </c>
      <c r="AL35" s="313">
        <v>3.99776894</v>
      </c>
      <c r="AM35" s="313">
        <v>2.93644512</v>
      </c>
      <c r="AN35" s="313">
        <v>1.06132382</v>
      </c>
      <c r="AO35" s="313">
        <v>36.143151893811</v>
      </c>
      <c r="AP35" s="313">
        <v>14.0</v>
      </c>
      <c r="AQ35" s="313">
        <v>3.0</v>
      </c>
      <c r="AR35" s="313">
        <v>11.0</v>
      </c>
      <c r="AS35" s="313">
        <v>366.66666666667</v>
      </c>
      <c r="AT35" s="313">
        <v>48.0</v>
      </c>
      <c r="AU35" s="313">
        <v>22.0</v>
      </c>
      <c r="AV35" s="313">
        <v>26.0</v>
      </c>
      <c r="AW35" s="313">
        <v>118.18181818182</v>
      </c>
      <c r="AX35" s="313">
        <v>29.0</v>
      </c>
      <c r="AY35" s="313">
        <v>10.0</v>
      </c>
      <c r="AZ35" s="313">
        <v>19.0</v>
      </c>
      <c r="BA35" s="313">
        <v>190.0</v>
      </c>
      <c r="BB35" s="313">
        <v>4.22571429</v>
      </c>
      <c r="BC35" s="313">
        <v>11.93</v>
      </c>
      <c r="BD35" s="313">
        <v>-7.70428571</v>
      </c>
      <c r="BE35" s="313">
        <v>-64.579092288349</v>
      </c>
      <c r="BF35" s="313">
        <v>1.2325</v>
      </c>
      <c r="BG35" s="313">
        <v>1.62681818</v>
      </c>
      <c r="BH35" s="313">
        <v>-0.39431818</v>
      </c>
      <c r="BI35" s="313">
        <v>-24.238614053354</v>
      </c>
      <c r="BJ35" s="313">
        <v>2.04</v>
      </c>
      <c r="BK35" s="313">
        <v>3.579</v>
      </c>
      <c r="BL35" s="313">
        <v>-1.539</v>
      </c>
      <c r="BM35" s="313">
        <v>-43.000838222967</v>
      </c>
      <c r="BN35" s="313">
        <v>3069.0</v>
      </c>
      <c r="BO35" s="313">
        <v>1592.0</v>
      </c>
      <c r="BP35" s="313">
        <v>1477.0</v>
      </c>
      <c r="BQ35" s="313">
        <v>92.776381909548</v>
      </c>
      <c r="BR35" s="313">
        <v>3023.0</v>
      </c>
      <c r="BS35" s="313">
        <v>1558.0</v>
      </c>
      <c r="BT35" s="313">
        <v>1465.0</v>
      </c>
      <c r="BU35" s="313">
        <v>94.03080872914</v>
      </c>
      <c r="BV35" s="313">
        <v>2399.0</v>
      </c>
      <c r="BW35" s="313">
        <v>1248.0</v>
      </c>
      <c r="BX35" s="313">
        <v>1151.0</v>
      </c>
      <c r="BY35" s="313">
        <v>92.227564102564</v>
      </c>
      <c r="BZ35" s="313">
        <v>0.01956996</v>
      </c>
      <c r="CA35" s="314">
        <v>0.02297176</v>
      </c>
      <c r="CB35" s="314" t="s">
        <v>895</v>
      </c>
      <c r="CC35" s="312">
        <v>-14.808617189105</v>
      </c>
      <c r="CD35" s="312" t="s">
        <v>899</v>
      </c>
      <c r="CE35" s="312">
        <v>0.65010989</v>
      </c>
      <c r="CF35" s="312">
        <v>1.02257143</v>
      </c>
      <c r="CG35" s="312">
        <v>-0.37246154</v>
      </c>
      <c r="CH35" s="312">
        <v>-36.424011963643</v>
      </c>
      <c r="CI35" s="315">
        <v>0.02690716</v>
      </c>
      <c r="CJ35" s="315">
        <v>0.02060035</v>
      </c>
      <c r="CK35" s="315">
        <v>0.00630681</v>
      </c>
      <c r="CL35" s="315">
        <v>30.615062365445</v>
      </c>
      <c r="CM35" s="314" t="s">
        <v>896</v>
      </c>
      <c r="CN35" s="314" t="s">
        <v>897</v>
      </c>
      <c r="CO35" s="312"/>
      <c r="CP35" s="314"/>
      <c r="CQ35" s="314"/>
      <c r="CR35" s="312"/>
      <c r="CS35" s="312"/>
      <c r="CT35" s="312"/>
      <c r="CU35" s="312"/>
      <c r="CV35" s="312"/>
      <c r="CW35" s="312"/>
      <c r="CX35" s="315"/>
      <c r="CY35" s="315"/>
      <c r="CZ35" s="315"/>
      <c r="DA35" s="315"/>
      <c r="DB35" s="314"/>
      <c r="DC35" s="314"/>
      <c r="DD35" s="314"/>
    </row>
    <row r="36">
      <c r="A36" s="310" t="s">
        <v>900</v>
      </c>
      <c r="B36" s="310" t="s">
        <v>547</v>
      </c>
      <c r="C36" s="310" t="s">
        <v>554</v>
      </c>
      <c r="D36" s="310" t="s">
        <v>556</v>
      </c>
      <c r="E36" s="311">
        <v>14836.0</v>
      </c>
      <c r="F36" s="311">
        <v>20900.0</v>
      </c>
      <c r="G36" s="311">
        <v>-6064.0</v>
      </c>
      <c r="H36" s="311">
        <v>-29.014354066986</v>
      </c>
      <c r="I36" s="311">
        <v>52569.0</v>
      </c>
      <c r="J36" s="311">
        <v>73033.0</v>
      </c>
      <c r="K36" s="311">
        <v>-20464.0</v>
      </c>
      <c r="L36" s="311">
        <v>-28.020210042036</v>
      </c>
      <c r="M36" s="312" t="s">
        <v>894</v>
      </c>
      <c r="N36" s="312">
        <v>65.65</v>
      </c>
      <c r="O36" s="312">
        <v>87.47</v>
      </c>
      <c r="P36" s="312">
        <v>-21.82</v>
      </c>
      <c r="Q36" s="312">
        <v>-24.945695667086</v>
      </c>
      <c r="R36" s="313">
        <v>1.24883486</v>
      </c>
      <c r="S36" s="313">
        <v>1.19767776</v>
      </c>
      <c r="T36" s="313">
        <v>0.0511571</v>
      </c>
      <c r="U36" s="313">
        <v>4.2713575978901</v>
      </c>
      <c r="V36" s="313">
        <v>9.30396241</v>
      </c>
      <c r="W36" s="313">
        <v>6.72298824</v>
      </c>
      <c r="X36" s="313">
        <v>2.58097417</v>
      </c>
      <c r="Y36" s="313">
        <v>38.390282384311</v>
      </c>
      <c r="Z36" s="313">
        <v>0.01342261</v>
      </c>
      <c r="AA36" s="313">
        <v>0.01781466</v>
      </c>
      <c r="AB36" s="313">
        <v>-0.00439205</v>
      </c>
      <c r="AC36" s="313">
        <v>-24.654133168974</v>
      </c>
      <c r="AD36" s="313">
        <v>4891.0</v>
      </c>
      <c r="AE36" s="313">
        <v>4910.0</v>
      </c>
      <c r="AF36" s="313">
        <v>-19.0</v>
      </c>
      <c r="AG36" s="311">
        <v>-0.38696537678208</v>
      </c>
      <c r="AH36" s="311">
        <v>54.0</v>
      </c>
      <c r="AI36" s="311">
        <v>65.0</v>
      </c>
      <c r="AJ36" s="311">
        <v>-11.0</v>
      </c>
      <c r="AK36" s="311">
        <v>-16.923076923077</v>
      </c>
      <c r="AL36" s="313">
        <v>3.54334052</v>
      </c>
      <c r="AM36" s="313">
        <v>3.49440191</v>
      </c>
      <c r="AN36" s="313">
        <v>0.04893861</v>
      </c>
      <c r="AO36" s="313">
        <v>1.4004860133561</v>
      </c>
      <c r="AP36" s="313">
        <v>1.0</v>
      </c>
      <c r="AQ36" s="313">
        <v>3.0</v>
      </c>
      <c r="AR36" s="313">
        <v>-2.0</v>
      </c>
      <c r="AS36" s="313">
        <v>-66.666666666667</v>
      </c>
      <c r="AT36" s="313">
        <v>38.0</v>
      </c>
      <c r="AU36" s="313">
        <v>51.0</v>
      </c>
      <c r="AV36" s="313">
        <v>-13.0</v>
      </c>
      <c r="AW36" s="313">
        <v>-25.490196078431</v>
      </c>
      <c r="AX36" s="313">
        <v>15.0</v>
      </c>
      <c r="AY36" s="313">
        <v>11.0</v>
      </c>
      <c r="AZ36" s="313">
        <v>4.0</v>
      </c>
      <c r="BA36" s="313">
        <v>36.363636363636</v>
      </c>
      <c r="BB36" s="313">
        <v>65.65</v>
      </c>
      <c r="BC36" s="313">
        <v>29.15666667</v>
      </c>
      <c r="BD36" s="313">
        <v>36.49333333</v>
      </c>
      <c r="BE36" s="313">
        <v>125.162912973</v>
      </c>
      <c r="BF36" s="313">
        <v>1.72763158</v>
      </c>
      <c r="BG36" s="313">
        <v>1.71509804</v>
      </c>
      <c r="BH36" s="313">
        <v>0.01253354</v>
      </c>
      <c r="BI36" s="313">
        <v>0.73077688316873</v>
      </c>
      <c r="BJ36" s="313">
        <v>4.37666667</v>
      </c>
      <c r="BK36" s="313">
        <v>7.95181818</v>
      </c>
      <c r="BL36" s="313">
        <v>-3.57515151</v>
      </c>
      <c r="BM36" s="313">
        <v>-44.960176768026</v>
      </c>
      <c r="BN36" s="313">
        <v>4513.0</v>
      </c>
      <c r="BO36" s="313">
        <v>4530.0</v>
      </c>
      <c r="BP36" s="313">
        <v>-17.0</v>
      </c>
      <c r="BQ36" s="313">
        <v>-0.37527593818985</v>
      </c>
      <c r="BR36" s="313">
        <v>4438.0</v>
      </c>
      <c r="BS36" s="313">
        <v>4434.0</v>
      </c>
      <c r="BT36" s="313">
        <v>4.0</v>
      </c>
      <c r="BU36" s="313">
        <v>0.09021199819576</v>
      </c>
      <c r="BV36" s="313">
        <v>3430.0</v>
      </c>
      <c r="BW36" s="313">
        <v>3444.0</v>
      </c>
      <c r="BX36" s="313">
        <v>-14.0</v>
      </c>
      <c r="BY36" s="313">
        <v>-0.40650406504065</v>
      </c>
      <c r="BZ36" s="313">
        <v>0.0147927</v>
      </c>
      <c r="CA36" s="314">
        <v>0.01972711</v>
      </c>
      <c r="CB36" s="314" t="s">
        <v>895</v>
      </c>
      <c r="CC36" s="312">
        <v>-25.013344580123</v>
      </c>
      <c r="CD36" s="312" t="s">
        <v>899</v>
      </c>
      <c r="CE36" s="312">
        <v>1.21574074</v>
      </c>
      <c r="CF36" s="312">
        <v>1.34569231</v>
      </c>
      <c r="CG36" s="312">
        <v>-0.12995157</v>
      </c>
      <c r="CH36" s="312">
        <v>-9.6568561055387</v>
      </c>
      <c r="CI36" s="315">
        <v>0.01104069</v>
      </c>
      <c r="CJ36" s="315">
        <v>0.01323829</v>
      </c>
      <c r="CK36" s="315">
        <v>-0.0021976</v>
      </c>
      <c r="CL36" s="315">
        <v>-16.600331311672</v>
      </c>
      <c r="CM36" s="314" t="s">
        <v>896</v>
      </c>
      <c r="CN36" s="314" t="s">
        <v>897</v>
      </c>
      <c r="CO36" s="312"/>
      <c r="CP36" s="314"/>
      <c r="CQ36" s="314"/>
      <c r="CR36" s="312"/>
      <c r="CS36" s="312"/>
      <c r="CT36" s="312"/>
      <c r="CU36" s="312"/>
      <c r="CV36" s="312"/>
      <c r="CW36" s="312"/>
      <c r="CX36" s="315"/>
      <c r="CY36" s="315"/>
      <c r="CZ36" s="315"/>
      <c r="DA36" s="315"/>
      <c r="DB36" s="314"/>
      <c r="DC36" s="314"/>
      <c r="DD36" s="314"/>
    </row>
    <row r="37">
      <c r="A37" s="310" t="s">
        <v>900</v>
      </c>
      <c r="B37" s="310" t="s">
        <v>547</v>
      </c>
      <c r="C37" s="310" t="s">
        <v>557</v>
      </c>
      <c r="D37" s="310" t="s">
        <v>558</v>
      </c>
      <c r="E37" s="311">
        <v>16183.0</v>
      </c>
      <c r="F37" s="311">
        <v>17447.0</v>
      </c>
      <c r="G37" s="311">
        <v>-1264.0</v>
      </c>
      <c r="H37" s="311">
        <v>-7.244798532699</v>
      </c>
      <c r="I37" s="311">
        <v>75949.0</v>
      </c>
      <c r="J37" s="311">
        <v>75489.0</v>
      </c>
      <c r="K37" s="311">
        <v>460.0</v>
      </c>
      <c r="L37" s="311">
        <v>0.60936030415027</v>
      </c>
      <c r="M37" s="312" t="s">
        <v>894</v>
      </c>
      <c r="N37" s="312">
        <v>93.35</v>
      </c>
      <c r="O37" s="312">
        <v>92.19</v>
      </c>
      <c r="P37" s="312">
        <v>1.16</v>
      </c>
      <c r="Q37" s="312">
        <v>1.2582709621434</v>
      </c>
      <c r="R37" s="313">
        <v>1.22911427</v>
      </c>
      <c r="S37" s="313">
        <v>1.22123753</v>
      </c>
      <c r="T37" s="313">
        <v>0.0078767399999999</v>
      </c>
      <c r="U37" s="313">
        <v>0.64498017842605</v>
      </c>
      <c r="V37" s="313">
        <v>14.8073049</v>
      </c>
      <c r="W37" s="313">
        <v>13.50527891</v>
      </c>
      <c r="X37" s="313">
        <v>1.30202599</v>
      </c>
      <c r="Y37" s="313">
        <v>9.6408670911336</v>
      </c>
      <c r="Z37" s="313">
        <v>0.00830073</v>
      </c>
      <c r="AA37" s="313">
        <v>0.00904267</v>
      </c>
      <c r="AB37" s="313">
        <v>-7.4194E-4</v>
      </c>
      <c r="AC37" s="313">
        <v>-8.2048775416995</v>
      </c>
      <c r="AD37" s="313">
        <v>11246.0</v>
      </c>
      <c r="AE37" s="313">
        <v>10195.0</v>
      </c>
      <c r="AF37" s="313">
        <v>1051.0</v>
      </c>
      <c r="AG37" s="311">
        <v>10.308974987739</v>
      </c>
      <c r="AH37" s="311">
        <v>122.0</v>
      </c>
      <c r="AI37" s="311">
        <v>117.0</v>
      </c>
      <c r="AJ37" s="311">
        <v>5.0</v>
      </c>
      <c r="AK37" s="311">
        <v>4.2735042735043</v>
      </c>
      <c r="AL37" s="313">
        <v>4.69313477</v>
      </c>
      <c r="AM37" s="313">
        <v>4.32676105</v>
      </c>
      <c r="AN37" s="313">
        <v>0.36637372</v>
      </c>
      <c r="AO37" s="313">
        <v>8.4676208315225</v>
      </c>
      <c r="AP37" s="313">
        <v>9.0</v>
      </c>
      <c r="AQ37" s="313">
        <v>11.0</v>
      </c>
      <c r="AR37" s="313">
        <v>-2.0</v>
      </c>
      <c r="AS37" s="313">
        <v>-18.181818181818</v>
      </c>
      <c r="AT37" s="313">
        <v>77.0</v>
      </c>
      <c r="AU37" s="313">
        <v>77.0</v>
      </c>
      <c r="AV37" s="313">
        <v>0.0</v>
      </c>
      <c r="AW37" s="316">
        <v>0.0</v>
      </c>
      <c r="AX37" s="313">
        <v>36.0</v>
      </c>
      <c r="AY37" s="313">
        <v>29.0</v>
      </c>
      <c r="AZ37" s="313">
        <v>7.0</v>
      </c>
      <c r="BA37" s="313">
        <v>24.137931034483</v>
      </c>
      <c r="BB37" s="313">
        <v>10.37222222</v>
      </c>
      <c r="BC37" s="313">
        <v>8.38090909</v>
      </c>
      <c r="BD37" s="313">
        <v>1.99131313</v>
      </c>
      <c r="BE37" s="313">
        <v>23.76010894064</v>
      </c>
      <c r="BF37" s="313">
        <v>1.21233766</v>
      </c>
      <c r="BG37" s="313">
        <v>1.19727273</v>
      </c>
      <c r="BH37" s="313">
        <v>0.01506493</v>
      </c>
      <c r="BI37" s="316">
        <v>1.2582705362378</v>
      </c>
      <c r="BJ37" s="313">
        <v>2.59305556</v>
      </c>
      <c r="BK37" s="313">
        <v>3.17896552</v>
      </c>
      <c r="BL37" s="313">
        <v>-0.58590996</v>
      </c>
      <c r="BM37" s="313">
        <v>-18.430837211471</v>
      </c>
      <c r="BN37" s="313">
        <v>11145.0</v>
      </c>
      <c r="BO37" s="313">
        <v>10038.0</v>
      </c>
      <c r="BP37" s="313">
        <v>1107.0</v>
      </c>
      <c r="BQ37" s="313">
        <v>11.028093245666</v>
      </c>
      <c r="BR37" s="313">
        <v>11050.0</v>
      </c>
      <c r="BS37" s="313">
        <v>9917.0</v>
      </c>
      <c r="BT37" s="313">
        <v>1133.0</v>
      </c>
      <c r="BU37" s="313">
        <v>11.424826056267</v>
      </c>
      <c r="BV37" s="313">
        <v>8318.0</v>
      </c>
      <c r="BW37" s="313">
        <v>7610.0</v>
      </c>
      <c r="BX37" s="313">
        <v>708.0</v>
      </c>
      <c r="BY37" s="313">
        <v>9.3035479632063</v>
      </c>
      <c r="BZ37" s="313">
        <v>0.00844796</v>
      </c>
      <c r="CA37" s="314">
        <v>0.00929616</v>
      </c>
      <c r="CB37" s="314" t="s">
        <v>895</v>
      </c>
      <c r="CC37" s="312">
        <v>-9.124197518115</v>
      </c>
      <c r="CD37" s="312" t="s">
        <v>899</v>
      </c>
      <c r="CE37" s="312">
        <v>0.76516393</v>
      </c>
      <c r="CF37" s="312">
        <v>0.78794872</v>
      </c>
      <c r="CG37" s="312">
        <v>-0.02278479</v>
      </c>
      <c r="CH37" s="312">
        <v>-2.8916589901942</v>
      </c>
      <c r="CI37" s="315">
        <v>0.0108483</v>
      </c>
      <c r="CJ37" s="315">
        <v>0.01147621</v>
      </c>
      <c r="CK37" s="315">
        <v>-6.2791E-4</v>
      </c>
      <c r="CL37" s="315">
        <v>-5.4714056295589</v>
      </c>
      <c r="CM37" s="314" t="s">
        <v>896</v>
      </c>
      <c r="CN37" s="314" t="s">
        <v>897</v>
      </c>
      <c r="CO37" s="312"/>
      <c r="CP37" s="314"/>
      <c r="CQ37" s="314"/>
      <c r="CR37" s="312"/>
      <c r="CS37" s="312"/>
      <c r="CT37" s="312"/>
      <c r="CU37" s="312"/>
      <c r="CV37" s="312"/>
      <c r="CW37" s="312"/>
      <c r="CX37" s="315"/>
      <c r="CY37" s="315"/>
      <c r="CZ37" s="315"/>
      <c r="DA37" s="315"/>
      <c r="DB37" s="314"/>
      <c r="DC37" s="314"/>
      <c r="DD37" s="314"/>
    </row>
    <row r="38">
      <c r="A38" s="310" t="s">
        <v>900</v>
      </c>
      <c r="B38" s="310" t="s">
        <v>547</v>
      </c>
      <c r="C38" s="310" t="s">
        <v>559</v>
      </c>
      <c r="D38" s="310" t="s">
        <v>560</v>
      </c>
      <c r="E38" s="311">
        <v>6074.0</v>
      </c>
      <c r="F38" s="311">
        <v>9393.0</v>
      </c>
      <c r="G38" s="311">
        <v>-3319.0</v>
      </c>
      <c r="H38" s="311">
        <v>-35.334823804961</v>
      </c>
      <c r="I38" s="311">
        <v>24034.0</v>
      </c>
      <c r="J38" s="311">
        <v>33830.0</v>
      </c>
      <c r="K38" s="311">
        <v>-9796.0</v>
      </c>
      <c r="L38" s="311">
        <v>-28.956547443098</v>
      </c>
      <c r="M38" s="312" t="s">
        <v>894</v>
      </c>
      <c r="N38" s="312">
        <v>31.5</v>
      </c>
      <c r="O38" s="312">
        <v>46.43</v>
      </c>
      <c r="P38" s="312">
        <v>-14.93</v>
      </c>
      <c r="Q38" s="312">
        <v>-32.15593366358</v>
      </c>
      <c r="R38" s="313">
        <v>1.31064326</v>
      </c>
      <c r="S38" s="313">
        <v>1.37245049</v>
      </c>
      <c r="T38" s="313">
        <v>-0.06180723</v>
      </c>
      <c r="U38" s="313">
        <v>-4.5034214676844</v>
      </c>
      <c r="V38" s="313">
        <v>15.04119165</v>
      </c>
      <c r="W38" s="313">
        <v>15.55719775</v>
      </c>
      <c r="X38" s="313">
        <v>-0.5160061</v>
      </c>
      <c r="Y38" s="313">
        <v>-3.3168319146679</v>
      </c>
      <c r="Z38" s="313">
        <v>0.00871369</v>
      </c>
      <c r="AA38" s="313">
        <v>0.00882196</v>
      </c>
      <c r="AB38" s="313">
        <v>-1.0827E-4</v>
      </c>
      <c r="AC38" s="313">
        <v>-1.2272782918989</v>
      </c>
      <c r="AD38" s="313">
        <v>3615.0</v>
      </c>
      <c r="AE38" s="313">
        <v>5263.0</v>
      </c>
      <c r="AF38" s="313">
        <v>-1648.0</v>
      </c>
      <c r="AG38" s="311">
        <v>-31.312939388182</v>
      </c>
      <c r="AH38" s="311">
        <v>56.0</v>
      </c>
      <c r="AI38" s="311">
        <v>58.0</v>
      </c>
      <c r="AJ38" s="311">
        <v>-2.0</v>
      </c>
      <c r="AK38" s="311">
        <v>-3.448275862069</v>
      </c>
      <c r="AL38" s="313">
        <v>3.95686533</v>
      </c>
      <c r="AM38" s="313">
        <v>3.60161823</v>
      </c>
      <c r="AN38" s="313">
        <v>0.3552471</v>
      </c>
      <c r="AO38" s="313">
        <v>9.8635412560092</v>
      </c>
      <c r="AP38" s="313">
        <v>3.0</v>
      </c>
      <c r="AQ38" s="313">
        <v>18.0</v>
      </c>
      <c r="AR38" s="313">
        <v>-15.0</v>
      </c>
      <c r="AS38" s="313">
        <v>-83.333333333333</v>
      </c>
      <c r="AT38" s="313">
        <v>38.0</v>
      </c>
      <c r="AU38" s="313">
        <v>34.0</v>
      </c>
      <c r="AV38" s="313">
        <v>4.0</v>
      </c>
      <c r="AW38" s="316">
        <v>11.764705882353</v>
      </c>
      <c r="AX38" s="313">
        <v>15.0</v>
      </c>
      <c r="AY38" s="313">
        <v>6.0</v>
      </c>
      <c r="AZ38" s="313">
        <v>9.0</v>
      </c>
      <c r="BA38" s="313">
        <v>150.0</v>
      </c>
      <c r="BB38" s="313">
        <v>10.5</v>
      </c>
      <c r="BC38" s="313">
        <v>2.57944444</v>
      </c>
      <c r="BD38" s="313">
        <v>7.92055556</v>
      </c>
      <c r="BE38" s="313">
        <v>307.0643987199</v>
      </c>
      <c r="BF38" s="313">
        <v>0.82894737</v>
      </c>
      <c r="BG38" s="313">
        <v>1.36558824</v>
      </c>
      <c r="BH38" s="313">
        <v>-0.53664087</v>
      </c>
      <c r="BI38" s="316">
        <v>-39.297414424131</v>
      </c>
      <c r="BJ38" s="313">
        <v>2.1</v>
      </c>
      <c r="BK38" s="313">
        <v>7.73833333</v>
      </c>
      <c r="BL38" s="313">
        <v>-5.63833333</v>
      </c>
      <c r="BM38" s="313">
        <v>-72.862373453742</v>
      </c>
      <c r="BN38" s="313">
        <v>3551.0</v>
      </c>
      <c r="BO38" s="313">
        <v>5253.0</v>
      </c>
      <c r="BP38" s="313">
        <v>-1702.0</v>
      </c>
      <c r="BQ38" s="313">
        <v>-32.400533028745</v>
      </c>
      <c r="BR38" s="313">
        <v>3520.0</v>
      </c>
      <c r="BS38" s="313">
        <v>5205.0</v>
      </c>
      <c r="BT38" s="313">
        <v>-1685.0</v>
      </c>
      <c r="BU38" s="313">
        <v>-32.372718539866</v>
      </c>
      <c r="BV38" s="313">
        <v>2609.0</v>
      </c>
      <c r="BW38" s="313">
        <v>4092.0</v>
      </c>
      <c r="BX38" s="313">
        <v>-1483.0</v>
      </c>
      <c r="BY38" s="313">
        <v>-36.241446725318</v>
      </c>
      <c r="BZ38" s="313">
        <v>0.00894886</v>
      </c>
      <c r="CA38" s="314">
        <v>0.00892027</v>
      </c>
      <c r="CB38" s="314">
        <v>2.859E-5</v>
      </c>
      <c r="CC38" s="312">
        <v>0.32050599365266</v>
      </c>
      <c r="CD38" s="312" t="s">
        <v>899</v>
      </c>
      <c r="CE38" s="312">
        <v>0.5625</v>
      </c>
      <c r="CF38" s="312">
        <v>0.80051724</v>
      </c>
      <c r="CG38" s="312">
        <v>-0.23801724</v>
      </c>
      <c r="CH38" s="312">
        <v>-29.73293117335</v>
      </c>
      <c r="CI38" s="315">
        <v>0.01549101</v>
      </c>
      <c r="CJ38" s="315">
        <v>0.01102033</v>
      </c>
      <c r="CK38" s="315">
        <v>0.00447068</v>
      </c>
      <c r="CL38" s="315">
        <v>40.567569210722</v>
      </c>
      <c r="CM38" s="314" t="s">
        <v>896</v>
      </c>
      <c r="CN38" s="314" t="s">
        <v>897</v>
      </c>
      <c r="CO38" s="312"/>
      <c r="CP38" s="314"/>
      <c r="CQ38" s="314"/>
      <c r="CR38" s="312"/>
      <c r="CS38" s="312"/>
      <c r="CT38" s="312"/>
      <c r="CU38" s="312"/>
      <c r="CV38" s="312"/>
      <c r="CW38" s="312"/>
      <c r="CX38" s="315"/>
      <c r="CY38" s="315"/>
      <c r="CZ38" s="315"/>
      <c r="DA38" s="315"/>
      <c r="DB38" s="314"/>
      <c r="DC38" s="314"/>
      <c r="DD38" s="314"/>
    </row>
    <row r="39">
      <c r="A39" s="310" t="s">
        <v>900</v>
      </c>
      <c r="B39" s="310" t="s">
        <v>547</v>
      </c>
      <c r="C39" s="310" t="s">
        <v>559</v>
      </c>
      <c r="D39" s="310" t="s">
        <v>561</v>
      </c>
      <c r="E39" s="311" t="s">
        <v>893</v>
      </c>
      <c r="F39" s="311">
        <v>4655.0</v>
      </c>
      <c r="G39" s="311" t="s">
        <v>893</v>
      </c>
      <c r="H39" s="311" t="s">
        <v>893</v>
      </c>
      <c r="I39" s="311" t="s">
        <v>893</v>
      </c>
      <c r="J39" s="311">
        <v>8756.0</v>
      </c>
      <c r="K39" s="311" t="s">
        <v>893</v>
      </c>
      <c r="L39" s="311" t="s">
        <v>893</v>
      </c>
      <c r="M39" s="312" t="s">
        <v>894</v>
      </c>
      <c r="N39" s="312" t="s">
        <v>893</v>
      </c>
      <c r="O39" s="312">
        <v>15.26</v>
      </c>
      <c r="P39" s="312" t="s">
        <v>893</v>
      </c>
      <c r="Q39" s="312" t="s">
        <v>893</v>
      </c>
      <c r="R39" s="312" t="s">
        <v>893</v>
      </c>
      <c r="S39" s="312">
        <v>1.74280493</v>
      </c>
      <c r="T39" s="313" t="s">
        <v>893</v>
      </c>
      <c r="U39" s="313" t="s">
        <v>893</v>
      </c>
      <c r="V39" s="313" t="s">
        <v>893</v>
      </c>
      <c r="W39" s="313">
        <v>9.11375057</v>
      </c>
      <c r="X39" s="313" t="s">
        <v>893</v>
      </c>
      <c r="Y39" s="313" t="s">
        <v>893</v>
      </c>
      <c r="Z39" s="313" t="s">
        <v>893</v>
      </c>
      <c r="AA39" s="313">
        <v>0.01912281</v>
      </c>
      <c r="AB39" s="312" t="s">
        <v>893</v>
      </c>
      <c r="AC39" s="313" t="s">
        <v>893</v>
      </c>
      <c r="AD39" s="312" t="s">
        <v>893</v>
      </c>
      <c r="AE39" s="313">
        <v>798.0</v>
      </c>
      <c r="AF39" s="313" t="s">
        <v>893</v>
      </c>
      <c r="AG39" s="311" t="s">
        <v>893</v>
      </c>
      <c r="AH39" s="311" t="s">
        <v>893</v>
      </c>
      <c r="AI39" s="311">
        <v>12.0</v>
      </c>
      <c r="AJ39" s="311" t="s">
        <v>893</v>
      </c>
      <c r="AK39" s="311" t="s">
        <v>893</v>
      </c>
      <c r="AL39" s="313" t="s">
        <v>893</v>
      </c>
      <c r="AM39" s="313">
        <v>1.88098818</v>
      </c>
      <c r="AN39" s="312" t="s">
        <v>893</v>
      </c>
      <c r="AO39" s="312" t="s">
        <v>893</v>
      </c>
      <c r="AP39" s="312" t="s">
        <v>893</v>
      </c>
      <c r="AQ39" s="312">
        <v>1.0</v>
      </c>
      <c r="AR39" s="315" t="s">
        <v>893</v>
      </c>
      <c r="AS39" s="313" t="s">
        <v>893</v>
      </c>
      <c r="AT39" s="313" t="s">
        <v>893</v>
      </c>
      <c r="AU39" s="313">
        <v>5.0</v>
      </c>
      <c r="AV39" s="311" t="s">
        <v>893</v>
      </c>
      <c r="AW39" s="313" t="s">
        <v>893</v>
      </c>
      <c r="AX39" s="313" t="s">
        <v>893</v>
      </c>
      <c r="AY39" s="313">
        <v>6.0</v>
      </c>
      <c r="AZ39" s="313" t="s">
        <v>893</v>
      </c>
      <c r="BA39" s="313" t="s">
        <v>893</v>
      </c>
      <c r="BB39" s="313" t="s">
        <v>893</v>
      </c>
      <c r="BC39" s="313">
        <v>15.26</v>
      </c>
      <c r="BD39" s="313" t="s">
        <v>893</v>
      </c>
      <c r="BE39" s="313" t="s">
        <v>893</v>
      </c>
      <c r="BF39" s="313" t="s">
        <v>893</v>
      </c>
      <c r="BG39" s="313">
        <v>3.052</v>
      </c>
      <c r="BH39" s="313" t="s">
        <v>893</v>
      </c>
      <c r="BI39" s="313" t="s">
        <v>893</v>
      </c>
      <c r="BJ39" s="313" t="s">
        <v>893</v>
      </c>
      <c r="BK39" s="313">
        <v>2.54333333</v>
      </c>
      <c r="BL39" s="313" t="s">
        <v>893</v>
      </c>
      <c r="BM39" s="313" t="s">
        <v>893</v>
      </c>
      <c r="BN39" s="313" t="s">
        <v>893</v>
      </c>
      <c r="BO39" s="313">
        <v>734.0</v>
      </c>
      <c r="BP39" s="313" t="s">
        <v>893</v>
      </c>
      <c r="BQ39" s="313" t="s">
        <v>893</v>
      </c>
      <c r="BR39" s="313" t="s">
        <v>893</v>
      </c>
      <c r="BS39" s="313">
        <v>706.0</v>
      </c>
      <c r="BT39" s="313" t="s">
        <v>893</v>
      </c>
      <c r="BU39" s="313" t="s">
        <v>893</v>
      </c>
      <c r="BV39" s="313">
        <v>2.0</v>
      </c>
      <c r="BW39" s="313">
        <v>567.0</v>
      </c>
      <c r="BX39" s="313">
        <v>-565.0</v>
      </c>
      <c r="BY39" s="313">
        <v>-99.647266313933</v>
      </c>
      <c r="BZ39" s="313" t="s">
        <v>893</v>
      </c>
      <c r="CA39" s="314">
        <v>0.02161473</v>
      </c>
      <c r="CB39" s="314" t="s">
        <v>893</v>
      </c>
      <c r="CC39" s="312" t="s">
        <v>893</v>
      </c>
      <c r="CD39" s="312" t="s">
        <v>899</v>
      </c>
      <c r="CE39" s="312" t="s">
        <v>893</v>
      </c>
      <c r="CF39" s="312">
        <v>1.27166667</v>
      </c>
      <c r="CG39" s="312" t="s">
        <v>893</v>
      </c>
      <c r="CH39" s="312" t="s">
        <v>893</v>
      </c>
      <c r="CI39" s="315" t="s">
        <v>893</v>
      </c>
      <c r="CJ39" s="315">
        <v>0.01503759</v>
      </c>
      <c r="CK39" s="315" t="s">
        <v>893</v>
      </c>
      <c r="CL39" s="315" t="s">
        <v>893</v>
      </c>
      <c r="CM39" s="314" t="s">
        <v>896</v>
      </c>
      <c r="CN39" s="314" t="s">
        <v>897</v>
      </c>
      <c r="CO39" s="312"/>
      <c r="CP39" s="314"/>
      <c r="CQ39" s="314"/>
      <c r="CR39" s="312"/>
      <c r="CS39" s="312"/>
      <c r="CT39" s="312"/>
      <c r="CU39" s="312"/>
      <c r="CV39" s="312"/>
      <c r="CW39" s="312"/>
      <c r="CX39" s="315"/>
      <c r="CY39" s="315"/>
      <c r="CZ39" s="315"/>
      <c r="DA39" s="315"/>
      <c r="DB39" s="314"/>
      <c r="DC39" s="314"/>
      <c r="DD39" s="314"/>
    </row>
    <row r="40">
      <c r="A40" s="310" t="s">
        <v>900</v>
      </c>
      <c r="B40" s="310" t="s">
        <v>547</v>
      </c>
      <c r="C40" s="310" t="s">
        <v>552</v>
      </c>
      <c r="D40" s="310" t="s">
        <v>552</v>
      </c>
      <c r="E40" s="311">
        <v>6856.0</v>
      </c>
      <c r="F40" s="311" t="s">
        <v>893</v>
      </c>
      <c r="G40" s="311" t="s">
        <v>893</v>
      </c>
      <c r="H40" s="311" t="s">
        <v>893</v>
      </c>
      <c r="I40" s="311">
        <v>20891.0</v>
      </c>
      <c r="J40" s="311" t="s">
        <v>893</v>
      </c>
      <c r="K40" s="311" t="s">
        <v>893</v>
      </c>
      <c r="L40" s="311" t="s">
        <v>893</v>
      </c>
      <c r="M40" s="312" t="s">
        <v>894</v>
      </c>
      <c r="N40" s="312">
        <v>30.35</v>
      </c>
      <c r="O40" s="312" t="s">
        <v>893</v>
      </c>
      <c r="P40" s="312" t="s">
        <v>893</v>
      </c>
      <c r="Q40" s="312" t="s">
        <v>893</v>
      </c>
      <c r="R40" s="312">
        <v>1.45277871</v>
      </c>
      <c r="S40" s="312" t="s">
        <v>893</v>
      </c>
      <c r="T40" s="313" t="s">
        <v>893</v>
      </c>
      <c r="U40" s="313" t="s">
        <v>893</v>
      </c>
      <c r="V40" s="313">
        <v>6.18448136</v>
      </c>
      <c r="W40" s="313" t="s">
        <v>893</v>
      </c>
      <c r="X40" s="313" t="s">
        <v>893</v>
      </c>
      <c r="Y40" s="313" t="s">
        <v>893</v>
      </c>
      <c r="Z40" s="313">
        <v>0.02349071</v>
      </c>
      <c r="AA40" s="313" t="s">
        <v>893</v>
      </c>
      <c r="AB40" s="312" t="s">
        <v>893</v>
      </c>
      <c r="AC40" s="313" t="s">
        <v>893</v>
      </c>
      <c r="AD40" s="312">
        <v>1292.0</v>
      </c>
      <c r="AE40" s="313" t="s">
        <v>893</v>
      </c>
      <c r="AF40" s="313" t="s">
        <v>893</v>
      </c>
      <c r="AG40" s="311" t="s">
        <v>893</v>
      </c>
      <c r="AH40" s="311">
        <v>24.0</v>
      </c>
      <c r="AI40" s="311" t="s">
        <v>893</v>
      </c>
      <c r="AJ40" s="311" t="s">
        <v>893</v>
      </c>
      <c r="AK40" s="311" t="s">
        <v>893</v>
      </c>
      <c r="AL40" s="313">
        <v>3.04711202</v>
      </c>
      <c r="AM40" s="313" t="s">
        <v>893</v>
      </c>
      <c r="AN40" s="312" t="s">
        <v>893</v>
      </c>
      <c r="AO40" s="312" t="s">
        <v>893</v>
      </c>
      <c r="AP40" s="312">
        <v>5.0</v>
      </c>
      <c r="AQ40" s="312" t="s">
        <v>893</v>
      </c>
      <c r="AR40" s="313" t="s">
        <v>893</v>
      </c>
      <c r="AS40" s="313" t="s">
        <v>893</v>
      </c>
      <c r="AT40" s="313">
        <v>14.0</v>
      </c>
      <c r="AU40" s="313" t="s">
        <v>893</v>
      </c>
      <c r="AV40" s="311" t="s">
        <v>893</v>
      </c>
      <c r="AW40" s="313" t="s">
        <v>893</v>
      </c>
      <c r="AX40" s="313">
        <v>5.0</v>
      </c>
      <c r="AY40" s="313" t="s">
        <v>893</v>
      </c>
      <c r="AZ40" s="313" t="s">
        <v>893</v>
      </c>
      <c r="BA40" s="313" t="s">
        <v>893</v>
      </c>
      <c r="BB40" s="313">
        <v>6.07</v>
      </c>
      <c r="BC40" s="313" t="s">
        <v>893</v>
      </c>
      <c r="BD40" s="313" t="s">
        <v>893</v>
      </c>
      <c r="BE40" s="313" t="s">
        <v>893</v>
      </c>
      <c r="BF40" s="313">
        <v>2.16785714</v>
      </c>
      <c r="BG40" s="313" t="s">
        <v>893</v>
      </c>
      <c r="BH40" s="313" t="s">
        <v>893</v>
      </c>
      <c r="BI40" s="313" t="s">
        <v>893</v>
      </c>
      <c r="BJ40" s="313">
        <v>6.07</v>
      </c>
      <c r="BK40" s="313" t="s">
        <v>893</v>
      </c>
      <c r="BL40" s="313" t="s">
        <v>893</v>
      </c>
      <c r="BM40" s="313" t="s">
        <v>893</v>
      </c>
      <c r="BN40" s="313">
        <v>1179.0</v>
      </c>
      <c r="BO40" s="313" t="s">
        <v>893</v>
      </c>
      <c r="BP40" s="313" t="s">
        <v>893</v>
      </c>
      <c r="BQ40" s="313" t="s">
        <v>893</v>
      </c>
      <c r="BR40" s="313">
        <v>1148.0</v>
      </c>
      <c r="BS40" s="313" t="s">
        <v>893</v>
      </c>
      <c r="BT40" s="313" t="s">
        <v>893</v>
      </c>
      <c r="BU40" s="313" t="s">
        <v>893</v>
      </c>
      <c r="BV40" s="313">
        <v>927.0</v>
      </c>
      <c r="BW40" s="313" t="s">
        <v>893</v>
      </c>
      <c r="BX40" s="313" t="s">
        <v>893</v>
      </c>
      <c r="BY40" s="313" t="s">
        <v>893</v>
      </c>
      <c r="BZ40" s="313">
        <v>0.02643728</v>
      </c>
      <c r="CA40" s="314" t="s">
        <v>893</v>
      </c>
      <c r="CB40" s="314" t="s">
        <v>893</v>
      </c>
      <c r="CC40" s="312" t="s">
        <v>893</v>
      </c>
      <c r="CD40" s="312" t="s">
        <v>899</v>
      </c>
      <c r="CE40" s="312">
        <v>1.26458333</v>
      </c>
      <c r="CF40" s="312" t="s">
        <v>893</v>
      </c>
      <c r="CG40" s="312" t="s">
        <v>893</v>
      </c>
      <c r="CH40" s="312" t="s">
        <v>893</v>
      </c>
      <c r="CI40" s="315">
        <v>0.01857585</v>
      </c>
      <c r="CJ40" s="315" t="s">
        <v>893</v>
      </c>
      <c r="CK40" s="315" t="s">
        <v>893</v>
      </c>
      <c r="CL40" s="315" t="s">
        <v>893</v>
      </c>
      <c r="CM40" s="314" t="s">
        <v>896</v>
      </c>
      <c r="CN40" s="314" t="s">
        <v>897</v>
      </c>
      <c r="CO40" s="312"/>
      <c r="CP40" s="314"/>
      <c r="CQ40" s="314"/>
      <c r="CR40" s="312"/>
      <c r="CS40" s="312"/>
      <c r="CT40" s="312"/>
      <c r="CU40" s="312"/>
      <c r="CV40" s="312"/>
      <c r="CW40" s="312"/>
      <c r="CX40" s="315"/>
      <c r="CY40" s="315"/>
      <c r="CZ40" s="315"/>
      <c r="DA40" s="315"/>
      <c r="DB40" s="314"/>
      <c r="DC40" s="314"/>
      <c r="DD40" s="314"/>
    </row>
    <row r="41">
      <c r="A41" s="310" t="s">
        <v>900</v>
      </c>
      <c r="B41" s="310" t="s">
        <v>574</v>
      </c>
      <c r="C41" s="310" t="s">
        <v>575</v>
      </c>
      <c r="D41" s="310" t="s">
        <v>575</v>
      </c>
      <c r="E41" s="311">
        <v>11924.0</v>
      </c>
      <c r="F41" s="311">
        <v>14342.0</v>
      </c>
      <c r="G41" s="311">
        <v>-2418.0</v>
      </c>
      <c r="H41" s="311">
        <v>-16.859573281272</v>
      </c>
      <c r="I41" s="311">
        <v>32418.0</v>
      </c>
      <c r="J41" s="311">
        <v>35631.0</v>
      </c>
      <c r="K41" s="311">
        <v>-3213.0</v>
      </c>
      <c r="L41" s="311">
        <v>-9.0174286435969</v>
      </c>
      <c r="M41" s="312" t="s">
        <v>894</v>
      </c>
      <c r="N41" s="312">
        <v>31.01</v>
      </c>
      <c r="O41" s="312">
        <v>29.81</v>
      </c>
      <c r="P41" s="312">
        <v>1.2</v>
      </c>
      <c r="Q41" s="312">
        <v>4.0254948004026</v>
      </c>
      <c r="R41" s="312">
        <v>0.95656734</v>
      </c>
      <c r="S41" s="312">
        <v>0.83663102</v>
      </c>
      <c r="T41" s="313">
        <v>0.11993632</v>
      </c>
      <c r="U41" s="313">
        <v>14.335629104453</v>
      </c>
      <c r="V41" s="313">
        <v>4.35868962</v>
      </c>
      <c r="W41" s="313">
        <v>5.49521484</v>
      </c>
      <c r="X41" s="313">
        <v>-1.13652522</v>
      </c>
      <c r="Y41" s="313">
        <v>-20.682088928119</v>
      </c>
      <c r="Z41" s="313">
        <v>0.02194621</v>
      </c>
      <c r="AA41" s="313">
        <v>0.01522472</v>
      </c>
      <c r="AB41" s="312">
        <v>0.00672149</v>
      </c>
      <c r="AC41" s="313">
        <v>44.148529496766</v>
      </c>
      <c r="AD41" s="312">
        <v>1413.0</v>
      </c>
      <c r="AE41" s="313">
        <v>1958.0</v>
      </c>
      <c r="AF41" s="313">
        <v>-545.0</v>
      </c>
      <c r="AG41" s="311">
        <v>-27.834525025536</v>
      </c>
      <c r="AH41" s="311">
        <v>60.0</v>
      </c>
      <c r="AI41" s="311">
        <v>77.0</v>
      </c>
      <c r="AJ41" s="311">
        <v>-17.0</v>
      </c>
      <c r="AK41" s="311">
        <v>-22.077922077922</v>
      </c>
      <c r="AL41" s="313">
        <v>2.71871855</v>
      </c>
      <c r="AM41" s="313">
        <v>2.48438154</v>
      </c>
      <c r="AN41" s="312">
        <v>0.23433701</v>
      </c>
      <c r="AO41" s="312">
        <v>9.4324082765484</v>
      </c>
      <c r="AP41" s="312">
        <v>22.0</v>
      </c>
      <c r="AQ41" s="312">
        <v>21.0</v>
      </c>
      <c r="AR41" s="313">
        <v>1.0</v>
      </c>
      <c r="AS41" s="313">
        <v>4.7619047619048</v>
      </c>
      <c r="AT41" s="313">
        <v>4.0</v>
      </c>
      <c r="AU41" s="313">
        <v>3.0</v>
      </c>
      <c r="AV41" s="311">
        <v>1.0</v>
      </c>
      <c r="AW41" s="313">
        <v>33.333333333333</v>
      </c>
      <c r="AX41" s="313">
        <v>34.0</v>
      </c>
      <c r="AY41" s="313">
        <v>53.0</v>
      </c>
      <c r="AZ41" s="313">
        <v>-19.0</v>
      </c>
      <c r="BA41" s="313">
        <v>-35.849056603774</v>
      </c>
      <c r="BB41" s="313">
        <v>1.40954545</v>
      </c>
      <c r="BC41" s="313">
        <v>1.41952381</v>
      </c>
      <c r="BD41" s="313">
        <v>-0.0099783600000001</v>
      </c>
      <c r="BE41" s="313">
        <v>-0.70293713495373</v>
      </c>
      <c r="BF41" s="313">
        <v>7.7525</v>
      </c>
      <c r="BG41" s="313">
        <v>9.93666667</v>
      </c>
      <c r="BH41" s="313">
        <v>-2.18416667</v>
      </c>
      <c r="BI41" s="313">
        <v>-21.98087892587</v>
      </c>
      <c r="BJ41" s="313">
        <v>0.91205882</v>
      </c>
      <c r="BK41" s="313">
        <v>0.56245283</v>
      </c>
      <c r="BL41" s="313">
        <v>0.34960599</v>
      </c>
      <c r="BM41" s="313">
        <v>62.157388380462</v>
      </c>
      <c r="BN41" s="313">
        <v>1087.0</v>
      </c>
      <c r="BO41" s="313">
        <v>1528.0</v>
      </c>
      <c r="BP41" s="313">
        <v>-441.0</v>
      </c>
      <c r="BQ41" s="313">
        <v>-28.861256544503</v>
      </c>
      <c r="BR41" s="313">
        <v>1031.0</v>
      </c>
      <c r="BS41" s="313">
        <v>1445.0</v>
      </c>
      <c r="BT41" s="313">
        <v>-414.0</v>
      </c>
      <c r="BU41" s="313">
        <v>-28.650519031142</v>
      </c>
      <c r="BV41" s="313">
        <v>590.0</v>
      </c>
      <c r="BW41" s="313">
        <v>798.0</v>
      </c>
      <c r="BX41" s="313">
        <v>-208.0</v>
      </c>
      <c r="BY41" s="313">
        <v>-26.065162907268</v>
      </c>
      <c r="BZ41" s="313">
        <v>0.03007759</v>
      </c>
      <c r="CA41" s="314">
        <v>0.02062976</v>
      </c>
      <c r="CB41" s="314">
        <v>0.00944783</v>
      </c>
      <c r="CC41" s="312">
        <v>45.79709119253</v>
      </c>
      <c r="CD41" s="312" t="s">
        <v>901</v>
      </c>
      <c r="CE41" s="312">
        <v>0.51683333</v>
      </c>
      <c r="CF41" s="312">
        <v>0.38714286</v>
      </c>
      <c r="CG41" s="312">
        <v>0.12969047</v>
      </c>
      <c r="CH41" s="312">
        <v>33.499383147606</v>
      </c>
      <c r="CI41" s="315">
        <v>0.04246285</v>
      </c>
      <c r="CJ41" s="315">
        <v>0.03932584</v>
      </c>
      <c r="CK41" s="315">
        <v>0.00313701</v>
      </c>
      <c r="CL41" s="315">
        <v>7.9769688327064</v>
      </c>
      <c r="CM41" s="314" t="s">
        <v>896</v>
      </c>
      <c r="CN41" s="314" t="s">
        <v>897</v>
      </c>
      <c r="CO41" s="312"/>
      <c r="CP41" s="314"/>
      <c r="CQ41" s="314"/>
      <c r="CR41" s="312"/>
      <c r="CS41" s="312"/>
      <c r="CT41" s="312"/>
      <c r="CU41" s="312"/>
      <c r="CV41" s="312"/>
      <c r="CW41" s="312"/>
      <c r="CX41" s="315"/>
      <c r="CY41" s="315"/>
      <c r="CZ41" s="315"/>
      <c r="DA41" s="315"/>
      <c r="DB41" s="314"/>
      <c r="DC41" s="314"/>
      <c r="DD41" s="314"/>
    </row>
    <row r="42">
      <c r="A42" s="310" t="s">
        <v>900</v>
      </c>
      <c r="B42" s="310" t="s">
        <v>574</v>
      </c>
      <c r="C42" s="310" t="s">
        <v>576</v>
      </c>
      <c r="D42" s="310" t="s">
        <v>576</v>
      </c>
      <c r="E42" s="311">
        <v>29446.0</v>
      </c>
      <c r="F42" s="311">
        <v>38070.0</v>
      </c>
      <c r="G42" s="311">
        <v>-8624.0</v>
      </c>
      <c r="H42" s="311">
        <v>-22.653007617547</v>
      </c>
      <c r="I42" s="311">
        <v>74932.0</v>
      </c>
      <c r="J42" s="311">
        <v>83149.0</v>
      </c>
      <c r="K42" s="311">
        <v>-8217.0</v>
      </c>
      <c r="L42" s="311">
        <v>-9.8822595581426</v>
      </c>
      <c r="M42" s="312" t="s">
        <v>894</v>
      </c>
      <c r="N42" s="312">
        <v>61.99</v>
      </c>
      <c r="O42" s="312">
        <v>60.87</v>
      </c>
      <c r="P42" s="312">
        <v>1.12</v>
      </c>
      <c r="Q42" s="312">
        <v>1.8399868572367</v>
      </c>
      <c r="R42" s="312">
        <v>0.8272834</v>
      </c>
      <c r="S42" s="312">
        <v>0.73205932</v>
      </c>
      <c r="T42" s="313">
        <v>0.09522408</v>
      </c>
      <c r="U42" s="313">
        <v>13.0076999771</v>
      </c>
      <c r="V42" s="313">
        <v>3.41242727</v>
      </c>
      <c r="W42" s="313">
        <v>3.09324225</v>
      </c>
      <c r="X42" s="313">
        <v>0.31918502</v>
      </c>
      <c r="Y42" s="313">
        <v>10.318785087072</v>
      </c>
      <c r="Z42" s="313">
        <v>0.02424325</v>
      </c>
      <c r="AA42" s="313">
        <v>0.02366641</v>
      </c>
      <c r="AB42" s="312">
        <v>5.7684E-4</v>
      </c>
      <c r="AC42" s="313">
        <v>2.437378546218</v>
      </c>
      <c r="AD42" s="312">
        <v>2557.0</v>
      </c>
      <c r="AE42" s="313">
        <v>2572.0</v>
      </c>
      <c r="AF42" s="313">
        <v>-15.0</v>
      </c>
      <c r="AG42" s="311">
        <v>-0.58320373250389</v>
      </c>
      <c r="AH42" s="311">
        <v>83.0</v>
      </c>
      <c r="AI42" s="311">
        <v>99.0</v>
      </c>
      <c r="AJ42" s="311">
        <v>-16.0</v>
      </c>
      <c r="AK42" s="311">
        <v>-16.161616161616</v>
      </c>
      <c r="AL42" s="313">
        <v>2.54472594</v>
      </c>
      <c r="AM42" s="313">
        <v>2.18410822</v>
      </c>
      <c r="AN42" s="312">
        <v>0.36061772</v>
      </c>
      <c r="AO42" s="312">
        <v>16.510982225963</v>
      </c>
      <c r="AP42" s="312">
        <v>24.0</v>
      </c>
      <c r="AQ42" s="312">
        <v>35.0</v>
      </c>
      <c r="AR42" s="313">
        <v>-11.0</v>
      </c>
      <c r="AS42" s="313">
        <v>-31.428571428571</v>
      </c>
      <c r="AT42" s="313">
        <v>6.0</v>
      </c>
      <c r="AU42" s="313">
        <v>3.0</v>
      </c>
      <c r="AV42" s="311">
        <v>3.0</v>
      </c>
      <c r="AW42" s="313">
        <v>100.0</v>
      </c>
      <c r="AX42" s="313">
        <v>53.0</v>
      </c>
      <c r="AY42" s="313">
        <v>61.0</v>
      </c>
      <c r="AZ42" s="313">
        <v>-8.0</v>
      </c>
      <c r="BA42" s="313">
        <v>-13.114754098361</v>
      </c>
      <c r="BB42" s="313">
        <v>2.58291667</v>
      </c>
      <c r="BC42" s="313">
        <v>1.73914286</v>
      </c>
      <c r="BD42" s="313">
        <v>0.84377381</v>
      </c>
      <c r="BE42" s="313">
        <v>48.516647447812</v>
      </c>
      <c r="BF42" s="313">
        <v>10.33166667</v>
      </c>
      <c r="BG42" s="313">
        <v>20.29</v>
      </c>
      <c r="BH42" s="313">
        <v>-9.95833333</v>
      </c>
      <c r="BI42" s="313">
        <v>-49.080006554953</v>
      </c>
      <c r="BJ42" s="313">
        <v>1.16962264</v>
      </c>
      <c r="BK42" s="313">
        <v>0.99786885</v>
      </c>
      <c r="BL42" s="313">
        <v>0.17175379</v>
      </c>
      <c r="BM42" s="313">
        <v>17.212060482698</v>
      </c>
      <c r="BN42" s="313">
        <v>1591.0</v>
      </c>
      <c r="BO42" s="313">
        <v>1569.0</v>
      </c>
      <c r="BP42" s="313">
        <v>22.0</v>
      </c>
      <c r="BQ42" s="313">
        <v>1.402166985341</v>
      </c>
      <c r="BR42" s="313">
        <v>1493.0</v>
      </c>
      <c r="BS42" s="313">
        <v>1430.0</v>
      </c>
      <c r="BT42" s="313">
        <v>63.0</v>
      </c>
      <c r="BU42" s="313">
        <v>4.4055944055944</v>
      </c>
      <c r="BV42" s="313">
        <v>895.0</v>
      </c>
      <c r="BW42" s="313">
        <v>790.0</v>
      </c>
      <c r="BX42" s="313">
        <v>105.0</v>
      </c>
      <c r="BY42" s="313">
        <v>13.291139240506</v>
      </c>
      <c r="BZ42" s="313">
        <v>0.04152043</v>
      </c>
      <c r="CA42" s="314">
        <v>0.04256643</v>
      </c>
      <c r="CB42" s="314" t="s">
        <v>895</v>
      </c>
      <c r="CC42" s="312">
        <v>-2.457335510636</v>
      </c>
      <c r="CD42" s="312" t="s">
        <v>901</v>
      </c>
      <c r="CE42" s="312">
        <v>0.74686747</v>
      </c>
      <c r="CF42" s="312">
        <v>0.61484848</v>
      </c>
      <c r="CG42" s="312">
        <v>0.13201899</v>
      </c>
      <c r="CH42" s="312">
        <v>21.471792530088</v>
      </c>
      <c r="CI42" s="315">
        <v>0.03245991</v>
      </c>
      <c r="CJ42" s="315">
        <v>0.03849145</v>
      </c>
      <c r="CK42" s="315">
        <v>-0.00603154</v>
      </c>
      <c r="CL42" s="315">
        <v>-15.669817582866</v>
      </c>
      <c r="CM42" s="314" t="s">
        <v>896</v>
      </c>
      <c r="CN42" s="314" t="s">
        <v>897</v>
      </c>
      <c r="CO42" s="312"/>
      <c r="CP42" s="314"/>
      <c r="CQ42" s="314"/>
      <c r="CR42" s="312"/>
      <c r="CS42" s="312"/>
      <c r="CT42" s="312"/>
      <c r="CU42" s="312"/>
      <c r="CV42" s="312"/>
      <c r="CW42" s="312"/>
      <c r="CX42" s="315"/>
      <c r="CY42" s="315"/>
      <c r="CZ42" s="315"/>
      <c r="DA42" s="315"/>
      <c r="DB42" s="314"/>
      <c r="DC42" s="314"/>
      <c r="DD42" s="314"/>
    </row>
    <row r="43">
      <c r="A43" s="310" t="s">
        <v>900</v>
      </c>
      <c r="B43" s="310" t="s">
        <v>574</v>
      </c>
      <c r="C43" s="310" t="s">
        <v>577</v>
      </c>
      <c r="D43" s="310" t="s">
        <v>577</v>
      </c>
      <c r="E43" s="311">
        <v>41377.0</v>
      </c>
      <c r="F43" s="311">
        <v>64739.0</v>
      </c>
      <c r="G43" s="311">
        <v>-23362.0</v>
      </c>
      <c r="H43" s="311">
        <v>-36.08643939511</v>
      </c>
      <c r="I43" s="311">
        <v>104591.0</v>
      </c>
      <c r="J43" s="311">
        <v>140800.0</v>
      </c>
      <c r="K43" s="311">
        <v>-36209.0</v>
      </c>
      <c r="L43" s="311">
        <v>-25.716619318182</v>
      </c>
      <c r="M43" s="312" t="s">
        <v>894</v>
      </c>
      <c r="N43" s="312">
        <v>93.29</v>
      </c>
      <c r="O43" s="312">
        <v>92.22</v>
      </c>
      <c r="P43" s="312">
        <v>1.07</v>
      </c>
      <c r="Q43" s="312">
        <v>1.1602689221427</v>
      </c>
      <c r="R43" s="312">
        <v>0.89195055</v>
      </c>
      <c r="S43" s="312">
        <v>0.65497159</v>
      </c>
      <c r="T43" s="313">
        <v>0.23697896</v>
      </c>
      <c r="U43" s="313">
        <v>36.181563233911</v>
      </c>
      <c r="V43" s="313">
        <v>2.57096691</v>
      </c>
      <c r="W43" s="313">
        <v>2.265625</v>
      </c>
      <c r="X43" s="313">
        <v>0.30534191</v>
      </c>
      <c r="Y43" s="313">
        <v>13.477160165517</v>
      </c>
      <c r="Z43" s="313">
        <v>0.03469319</v>
      </c>
      <c r="AA43" s="313">
        <v>0.02890909</v>
      </c>
      <c r="AB43" s="312">
        <v>0.0057841</v>
      </c>
      <c r="AC43" s="313">
        <v>20.00789371094</v>
      </c>
      <c r="AD43" s="312">
        <v>2689.0</v>
      </c>
      <c r="AE43" s="313">
        <v>3190.0</v>
      </c>
      <c r="AF43" s="313">
        <v>-501.0</v>
      </c>
      <c r="AG43" s="311">
        <v>-15.705329153605</v>
      </c>
      <c r="AH43" s="311">
        <v>58.0</v>
      </c>
      <c r="AI43" s="311">
        <v>51.0</v>
      </c>
      <c r="AJ43" s="311">
        <v>7.0</v>
      </c>
      <c r="AK43" s="311">
        <v>13.725490196078</v>
      </c>
      <c r="AL43" s="313">
        <v>2.52775697</v>
      </c>
      <c r="AM43" s="313">
        <v>2.17488685</v>
      </c>
      <c r="AN43" s="312">
        <v>0.35287012</v>
      </c>
      <c r="AO43" s="312">
        <v>16.224757623598</v>
      </c>
      <c r="AP43" s="312">
        <v>15.0</v>
      </c>
      <c r="AQ43" s="312">
        <v>14.0</v>
      </c>
      <c r="AR43" s="313">
        <v>1.0</v>
      </c>
      <c r="AS43" s="313">
        <v>7.1428571428571</v>
      </c>
      <c r="AT43" s="313">
        <v>9.0</v>
      </c>
      <c r="AU43" s="313">
        <v>8.0</v>
      </c>
      <c r="AV43" s="311">
        <v>1.0</v>
      </c>
      <c r="AW43" s="313">
        <v>12.5</v>
      </c>
      <c r="AX43" s="313">
        <v>34.0</v>
      </c>
      <c r="AY43" s="313">
        <v>29.0</v>
      </c>
      <c r="AZ43" s="313">
        <v>5.0</v>
      </c>
      <c r="BA43" s="313">
        <v>17.241379310345</v>
      </c>
      <c r="BB43" s="313">
        <v>6.21933333</v>
      </c>
      <c r="BC43" s="313">
        <v>6.58714286</v>
      </c>
      <c r="BD43" s="313">
        <v>-0.36780953</v>
      </c>
      <c r="BE43" s="313">
        <v>-5.5837490975564</v>
      </c>
      <c r="BF43" s="313">
        <v>10.36555556</v>
      </c>
      <c r="BG43" s="313">
        <v>11.5275</v>
      </c>
      <c r="BH43" s="313">
        <v>-1.16194444</v>
      </c>
      <c r="BI43" s="313">
        <v>-10.07976091954</v>
      </c>
      <c r="BJ43" s="313">
        <v>2.74382353</v>
      </c>
      <c r="BK43" s="313">
        <v>3.18</v>
      </c>
      <c r="BL43" s="313">
        <v>-0.43617647</v>
      </c>
      <c r="BM43" s="313">
        <v>-13.716241194969</v>
      </c>
      <c r="BN43" s="313">
        <v>1855.0</v>
      </c>
      <c r="BO43" s="313">
        <v>2243.0</v>
      </c>
      <c r="BP43" s="313">
        <v>-388.0</v>
      </c>
      <c r="BQ43" s="313">
        <v>-17.298261257245</v>
      </c>
      <c r="BR43" s="313">
        <v>1646.0</v>
      </c>
      <c r="BS43" s="313">
        <v>1954.0</v>
      </c>
      <c r="BT43" s="313">
        <v>-308.0</v>
      </c>
      <c r="BU43" s="313">
        <v>-15.762538382805</v>
      </c>
      <c r="BV43" s="313">
        <v>801.0</v>
      </c>
      <c r="BW43" s="313">
        <v>890.0</v>
      </c>
      <c r="BX43" s="313">
        <v>-89.0</v>
      </c>
      <c r="BY43" s="313">
        <v>-10.0</v>
      </c>
      <c r="BZ43" s="313">
        <v>0.05667679</v>
      </c>
      <c r="CA43" s="314">
        <v>0.0471955</v>
      </c>
      <c r="CB43" s="314">
        <v>0.00948129</v>
      </c>
      <c r="CC43" s="312">
        <v>20.089394115964</v>
      </c>
      <c r="CD43" s="312" t="s">
        <v>901</v>
      </c>
      <c r="CE43" s="312">
        <v>1.60844828</v>
      </c>
      <c r="CF43" s="312">
        <v>1.80823529</v>
      </c>
      <c r="CG43" s="312">
        <v>-0.19978701</v>
      </c>
      <c r="CH43" s="312">
        <v>-11.048728619825</v>
      </c>
      <c r="CI43" s="315">
        <v>0.02156936</v>
      </c>
      <c r="CJ43" s="315">
        <v>0.01598746</v>
      </c>
      <c r="CK43" s="315">
        <v>0.0055819</v>
      </c>
      <c r="CL43" s="315">
        <v>34.914239034844</v>
      </c>
      <c r="CM43" s="314" t="s">
        <v>896</v>
      </c>
      <c r="CN43" s="314" t="s">
        <v>897</v>
      </c>
      <c r="CO43" s="312"/>
      <c r="CP43" s="314"/>
      <c r="CQ43" s="314"/>
      <c r="CR43" s="312"/>
      <c r="CS43" s="312"/>
      <c r="CT43" s="312"/>
      <c r="CU43" s="312"/>
      <c r="CV43" s="312"/>
      <c r="CW43" s="312"/>
      <c r="CX43" s="315"/>
      <c r="CY43" s="315"/>
      <c r="CZ43" s="315"/>
      <c r="DA43" s="315"/>
      <c r="DB43" s="314"/>
      <c r="DC43" s="314"/>
      <c r="DD43" s="314"/>
    </row>
    <row r="44">
      <c r="A44" s="310" t="s">
        <v>900</v>
      </c>
      <c r="B44" s="310" t="s">
        <v>574</v>
      </c>
      <c r="C44" s="310" t="s">
        <v>578</v>
      </c>
      <c r="D44" s="310" t="s">
        <v>578</v>
      </c>
      <c r="E44" s="311">
        <v>30793.0</v>
      </c>
      <c r="F44" s="311">
        <v>49119.0</v>
      </c>
      <c r="G44" s="311">
        <v>-18326.0</v>
      </c>
      <c r="H44" s="311">
        <v>-37.30939147784</v>
      </c>
      <c r="I44" s="311">
        <v>72450.0</v>
      </c>
      <c r="J44" s="311">
        <v>112457.0</v>
      </c>
      <c r="K44" s="311">
        <v>-40007.0</v>
      </c>
      <c r="L44" s="311">
        <v>-35.575375476849</v>
      </c>
      <c r="M44" s="312" t="s">
        <v>894</v>
      </c>
      <c r="N44" s="312">
        <v>62.12</v>
      </c>
      <c r="O44" s="312">
        <v>61.7</v>
      </c>
      <c r="P44" s="312">
        <v>0.41999999999999</v>
      </c>
      <c r="Q44" s="312">
        <v>0.68071312803889</v>
      </c>
      <c r="R44" s="312">
        <v>0.85741891</v>
      </c>
      <c r="S44" s="312">
        <v>0.54865415</v>
      </c>
      <c r="T44" s="313">
        <v>0.30876476</v>
      </c>
      <c r="U44" s="313">
        <v>56.276756495873</v>
      </c>
      <c r="V44" s="313">
        <v>4.88612836</v>
      </c>
      <c r="W44" s="313">
        <v>5.11662235</v>
      </c>
      <c r="X44" s="313">
        <v>-0.23049399</v>
      </c>
      <c r="Y44" s="313">
        <v>-4.5048075514113</v>
      </c>
      <c r="Z44" s="313">
        <v>0.01754802</v>
      </c>
      <c r="AA44" s="313">
        <v>0.01072298</v>
      </c>
      <c r="AB44" s="312">
        <v>0.00682504</v>
      </c>
      <c r="AC44" s="313">
        <v>63.648724515014</v>
      </c>
      <c r="AD44" s="312">
        <v>3540.0</v>
      </c>
      <c r="AE44" s="313">
        <v>5754.0</v>
      </c>
      <c r="AF44" s="313">
        <v>-2214.0</v>
      </c>
      <c r="AG44" s="311">
        <v>-38.477580813347</v>
      </c>
      <c r="AH44" s="311">
        <v>115.0</v>
      </c>
      <c r="AI44" s="311">
        <v>151.0</v>
      </c>
      <c r="AJ44" s="311">
        <v>-36.0</v>
      </c>
      <c r="AK44" s="311">
        <v>-23.841059602649</v>
      </c>
      <c r="AL44" s="313">
        <v>2.35280746</v>
      </c>
      <c r="AM44" s="313">
        <v>2.28948065</v>
      </c>
      <c r="AN44" s="312">
        <v>0.06332681</v>
      </c>
      <c r="AO44" s="312">
        <v>2.7659901820966</v>
      </c>
      <c r="AP44" s="312">
        <v>27.0</v>
      </c>
      <c r="AQ44" s="312">
        <v>44.0</v>
      </c>
      <c r="AR44" s="313">
        <v>-17.0</v>
      </c>
      <c r="AS44" s="313">
        <v>-38.636363636364</v>
      </c>
      <c r="AT44" s="313">
        <v>11.0</v>
      </c>
      <c r="AU44" s="313">
        <v>11.0</v>
      </c>
      <c r="AV44" s="311">
        <v>0.0</v>
      </c>
      <c r="AW44" s="313">
        <v>0.0</v>
      </c>
      <c r="AX44" s="313">
        <v>77.0</v>
      </c>
      <c r="AY44" s="313">
        <v>96.0</v>
      </c>
      <c r="AZ44" s="313">
        <v>-19.0</v>
      </c>
      <c r="BA44" s="313">
        <v>-19.791666666667</v>
      </c>
      <c r="BB44" s="313">
        <v>2.30074074</v>
      </c>
      <c r="BC44" s="313">
        <v>1.40227273</v>
      </c>
      <c r="BD44" s="313">
        <v>0.89846801</v>
      </c>
      <c r="BE44" s="313">
        <v>64.072272873765</v>
      </c>
      <c r="BF44" s="313">
        <v>5.64727273</v>
      </c>
      <c r="BG44" s="313">
        <v>5.60909091</v>
      </c>
      <c r="BH44" s="313">
        <v>0.03818182</v>
      </c>
      <c r="BI44" s="313">
        <v>0.68071316034349</v>
      </c>
      <c r="BJ44" s="313">
        <v>0.80675325</v>
      </c>
      <c r="BK44" s="313">
        <v>0.64270833</v>
      </c>
      <c r="BL44" s="313">
        <v>0.16404492</v>
      </c>
      <c r="BM44" s="313">
        <v>25.524007133998</v>
      </c>
      <c r="BN44" s="313">
        <v>2727.0</v>
      </c>
      <c r="BO44" s="313">
        <v>4431.0</v>
      </c>
      <c r="BP44" s="313">
        <v>-1704.0</v>
      </c>
      <c r="BQ44" s="313">
        <v>-38.456330399458</v>
      </c>
      <c r="BR44" s="313">
        <v>2578.0</v>
      </c>
      <c r="BS44" s="313">
        <v>4179.0</v>
      </c>
      <c r="BT44" s="313">
        <v>-1601.0</v>
      </c>
      <c r="BU44" s="313">
        <v>-38.310600622158</v>
      </c>
      <c r="BV44" s="313">
        <v>1439.0</v>
      </c>
      <c r="BW44" s="313">
        <v>2191.0</v>
      </c>
      <c r="BX44" s="313">
        <v>-752.0</v>
      </c>
      <c r="BY44" s="313">
        <v>-34.322227293473</v>
      </c>
      <c r="BZ44" s="313">
        <v>0.0240962</v>
      </c>
      <c r="CA44" s="314">
        <v>0.0147643</v>
      </c>
      <c r="CB44" s="314">
        <v>0.0093319</v>
      </c>
      <c r="CC44" s="312">
        <v>63.205841116748</v>
      </c>
      <c r="CD44" s="312" t="s">
        <v>901</v>
      </c>
      <c r="CE44" s="312">
        <v>0.54017391</v>
      </c>
      <c r="CF44" s="312">
        <v>0.40860927</v>
      </c>
      <c r="CG44" s="312">
        <v>0.13156464</v>
      </c>
      <c r="CH44" s="312">
        <v>32.198153507384</v>
      </c>
      <c r="CI44" s="315">
        <v>0.03248588</v>
      </c>
      <c r="CJ44" s="315">
        <v>0.02624261</v>
      </c>
      <c r="CK44" s="315">
        <v>0.00624327</v>
      </c>
      <c r="CL44" s="315">
        <v>23.790583329936</v>
      </c>
      <c r="CM44" s="314" t="s">
        <v>896</v>
      </c>
      <c r="CN44" s="314" t="s">
        <v>897</v>
      </c>
      <c r="CO44" s="312"/>
      <c r="CP44" s="314"/>
      <c r="CQ44" s="314"/>
      <c r="CR44" s="312"/>
      <c r="CS44" s="312"/>
      <c r="CT44" s="312"/>
      <c r="CU44" s="312"/>
      <c r="CV44" s="312"/>
      <c r="CW44" s="312"/>
      <c r="CX44" s="315"/>
      <c r="CY44" s="315"/>
      <c r="CZ44" s="315"/>
      <c r="DA44" s="315"/>
      <c r="DB44" s="314"/>
      <c r="DC44" s="314"/>
      <c r="DD44" s="314"/>
    </row>
    <row r="45">
      <c r="A45" s="310" t="s">
        <v>900</v>
      </c>
      <c r="B45" s="310" t="s">
        <v>567</v>
      </c>
      <c r="C45" s="310" t="s">
        <v>568</v>
      </c>
      <c r="D45" s="310" t="s">
        <v>568</v>
      </c>
      <c r="E45" s="311">
        <v>14216.0</v>
      </c>
      <c r="F45" s="311" t="s">
        <v>893</v>
      </c>
      <c r="G45" s="311" t="s">
        <v>893</v>
      </c>
      <c r="H45" s="311" t="s">
        <v>893</v>
      </c>
      <c r="I45" s="311">
        <v>27811.0</v>
      </c>
      <c r="J45" s="311" t="s">
        <v>893</v>
      </c>
      <c r="K45" s="311" t="s">
        <v>893</v>
      </c>
      <c r="L45" s="311" t="s">
        <v>893</v>
      </c>
      <c r="M45" s="312" t="s">
        <v>894</v>
      </c>
      <c r="N45" s="312">
        <v>19.78</v>
      </c>
      <c r="O45" s="312" t="s">
        <v>893</v>
      </c>
      <c r="P45" s="312" t="s">
        <v>893</v>
      </c>
      <c r="Q45" s="312" t="s">
        <v>893</v>
      </c>
      <c r="R45" s="312">
        <v>0.71122937</v>
      </c>
      <c r="S45" s="312" t="s">
        <v>893</v>
      </c>
      <c r="T45" s="313" t="s">
        <v>893</v>
      </c>
      <c r="U45" s="313" t="s">
        <v>893</v>
      </c>
      <c r="V45" s="313">
        <v>3.42310597</v>
      </c>
      <c r="W45" s="313" t="s">
        <v>893</v>
      </c>
      <c r="X45" s="313" t="s">
        <v>893</v>
      </c>
      <c r="Y45" s="313" t="s">
        <v>893</v>
      </c>
      <c r="Z45" s="313">
        <v>0.02077731</v>
      </c>
      <c r="AA45" s="313" t="s">
        <v>893</v>
      </c>
      <c r="AB45" s="312" t="s">
        <v>893</v>
      </c>
      <c r="AC45" s="313" t="s">
        <v>893</v>
      </c>
      <c r="AD45" s="312">
        <v>952.0</v>
      </c>
      <c r="AE45" s="313" t="s">
        <v>893</v>
      </c>
      <c r="AF45" s="313" t="s">
        <v>893</v>
      </c>
      <c r="AG45" s="311" t="s">
        <v>893</v>
      </c>
      <c r="AH45" s="311">
        <v>19.0</v>
      </c>
      <c r="AI45" s="311" t="s">
        <v>893</v>
      </c>
      <c r="AJ45" s="311" t="s">
        <v>893</v>
      </c>
      <c r="AK45" s="311" t="s">
        <v>893</v>
      </c>
      <c r="AL45" s="313">
        <v>1.95631683</v>
      </c>
      <c r="AM45" s="313" t="s">
        <v>893</v>
      </c>
      <c r="AN45" s="312" t="s">
        <v>893</v>
      </c>
      <c r="AO45" s="312" t="s">
        <v>893</v>
      </c>
      <c r="AP45" s="312">
        <v>2.0</v>
      </c>
      <c r="AQ45" s="312" t="s">
        <v>893</v>
      </c>
      <c r="AR45" s="313" t="s">
        <v>893</v>
      </c>
      <c r="AS45" s="313" t="s">
        <v>893</v>
      </c>
      <c r="AT45" s="313">
        <v>10.0</v>
      </c>
      <c r="AU45" s="313" t="s">
        <v>893</v>
      </c>
      <c r="AV45" s="311" t="s">
        <v>893</v>
      </c>
      <c r="AW45" s="313" t="s">
        <v>893</v>
      </c>
      <c r="AX45" s="313">
        <v>7.0</v>
      </c>
      <c r="AY45" s="313" t="s">
        <v>893</v>
      </c>
      <c r="AZ45" s="313" t="s">
        <v>893</v>
      </c>
      <c r="BA45" s="313" t="s">
        <v>893</v>
      </c>
      <c r="BB45" s="313">
        <v>9.89</v>
      </c>
      <c r="BC45" s="313" t="s">
        <v>893</v>
      </c>
      <c r="BD45" s="313" t="s">
        <v>893</v>
      </c>
      <c r="BE45" s="313" t="s">
        <v>893</v>
      </c>
      <c r="BF45" s="313">
        <v>1.978</v>
      </c>
      <c r="BG45" s="313" t="s">
        <v>893</v>
      </c>
      <c r="BH45" s="313" t="s">
        <v>893</v>
      </c>
      <c r="BI45" s="313" t="s">
        <v>893</v>
      </c>
      <c r="BJ45" s="313">
        <v>2.82571429</v>
      </c>
      <c r="BK45" s="313" t="s">
        <v>893</v>
      </c>
      <c r="BL45" s="313" t="s">
        <v>893</v>
      </c>
      <c r="BM45" s="313" t="s">
        <v>893</v>
      </c>
      <c r="BN45" s="313">
        <v>863.0</v>
      </c>
      <c r="BO45" s="313" t="s">
        <v>893</v>
      </c>
      <c r="BP45" s="313" t="s">
        <v>893</v>
      </c>
      <c r="BQ45" s="313" t="s">
        <v>893</v>
      </c>
      <c r="BR45" s="313">
        <v>787.0</v>
      </c>
      <c r="BS45" s="313" t="s">
        <v>893</v>
      </c>
      <c r="BT45" s="313" t="s">
        <v>893</v>
      </c>
      <c r="BU45" s="313" t="s">
        <v>893</v>
      </c>
      <c r="BV45" s="313">
        <v>354.0</v>
      </c>
      <c r="BW45" s="313" t="s">
        <v>893</v>
      </c>
      <c r="BX45" s="313" t="s">
        <v>893</v>
      </c>
      <c r="BY45" s="313" t="s">
        <v>893</v>
      </c>
      <c r="BZ45" s="313">
        <v>0.02513342</v>
      </c>
      <c r="CA45" s="314" t="s">
        <v>893</v>
      </c>
      <c r="CB45" s="314" t="s">
        <v>893</v>
      </c>
      <c r="CC45" s="312" t="s">
        <v>893</v>
      </c>
      <c r="CD45" s="312" t="s">
        <v>901</v>
      </c>
      <c r="CE45" s="312">
        <v>1.04105263</v>
      </c>
      <c r="CF45" s="312" t="s">
        <v>893</v>
      </c>
      <c r="CG45" s="312" t="s">
        <v>893</v>
      </c>
      <c r="CH45" s="312" t="s">
        <v>893</v>
      </c>
      <c r="CI45" s="315">
        <v>0.01995798</v>
      </c>
      <c r="CJ45" s="315" t="s">
        <v>893</v>
      </c>
      <c r="CK45" s="315" t="s">
        <v>893</v>
      </c>
      <c r="CL45" s="315" t="s">
        <v>893</v>
      </c>
      <c r="CM45" s="314" t="s">
        <v>896</v>
      </c>
      <c r="CN45" s="314" t="s">
        <v>897</v>
      </c>
      <c r="CO45" s="312"/>
      <c r="CP45" s="314"/>
      <c r="CQ45" s="314"/>
      <c r="CR45" s="312"/>
      <c r="CS45" s="312"/>
      <c r="CT45" s="312"/>
      <c r="CU45" s="312"/>
      <c r="CV45" s="312"/>
      <c r="CW45" s="312"/>
      <c r="CX45" s="315"/>
      <c r="CY45" s="315"/>
      <c r="CZ45" s="315"/>
      <c r="DA45" s="315"/>
      <c r="DB45" s="314"/>
      <c r="DC45" s="314"/>
      <c r="DD45" s="314"/>
    </row>
    <row r="46">
      <c r="A46" s="310" t="s">
        <v>900</v>
      </c>
      <c r="B46" s="310" t="s">
        <v>567</v>
      </c>
      <c r="C46" s="310" t="s">
        <v>569</v>
      </c>
      <c r="D46" s="310" t="s">
        <v>570</v>
      </c>
      <c r="E46" s="311">
        <v>38092.0</v>
      </c>
      <c r="F46" s="311" t="s">
        <v>893</v>
      </c>
      <c r="G46" s="311" t="s">
        <v>893</v>
      </c>
      <c r="H46" s="311" t="s">
        <v>893</v>
      </c>
      <c r="I46" s="311">
        <v>76210.0</v>
      </c>
      <c r="J46" s="311" t="s">
        <v>893</v>
      </c>
      <c r="K46" s="311" t="s">
        <v>893</v>
      </c>
      <c r="L46" s="311" t="s">
        <v>893</v>
      </c>
      <c r="M46" s="312" t="s">
        <v>894</v>
      </c>
      <c r="N46" s="312">
        <v>39.88</v>
      </c>
      <c r="O46" s="312" t="s">
        <v>893</v>
      </c>
      <c r="P46" s="312" t="s">
        <v>893</v>
      </c>
      <c r="Q46" s="312" t="s">
        <v>893</v>
      </c>
      <c r="R46" s="312">
        <v>0.52329091</v>
      </c>
      <c r="S46" s="312" t="s">
        <v>893</v>
      </c>
      <c r="T46" s="313" t="s">
        <v>893</v>
      </c>
      <c r="U46" s="313" t="s">
        <v>893</v>
      </c>
      <c r="V46" s="313">
        <v>2.51541792</v>
      </c>
      <c r="W46" s="313" t="s">
        <v>893</v>
      </c>
      <c r="X46" s="313" t="s">
        <v>893</v>
      </c>
      <c r="Y46" s="313" t="s">
        <v>893</v>
      </c>
      <c r="Z46" s="313">
        <v>0.02080334</v>
      </c>
      <c r="AA46" s="313" t="s">
        <v>893</v>
      </c>
      <c r="AB46" s="312" t="s">
        <v>893</v>
      </c>
      <c r="AC46" s="313" t="s">
        <v>893</v>
      </c>
      <c r="AD46" s="312">
        <v>1917.0</v>
      </c>
      <c r="AE46" s="313" t="s">
        <v>893</v>
      </c>
      <c r="AF46" s="313" t="s">
        <v>893</v>
      </c>
      <c r="AG46" s="311" t="s">
        <v>893</v>
      </c>
      <c r="AH46" s="311">
        <v>23.0</v>
      </c>
      <c r="AI46" s="311" t="s">
        <v>893</v>
      </c>
      <c r="AJ46" s="311" t="s">
        <v>893</v>
      </c>
      <c r="AK46" s="311" t="s">
        <v>893</v>
      </c>
      <c r="AL46" s="313">
        <v>2.00068256</v>
      </c>
      <c r="AM46" s="313" t="s">
        <v>893</v>
      </c>
      <c r="AN46" s="312" t="s">
        <v>893</v>
      </c>
      <c r="AO46" s="312" t="s">
        <v>893</v>
      </c>
      <c r="AP46" s="312" t="s">
        <v>893</v>
      </c>
      <c r="AQ46" s="312" t="s">
        <v>893</v>
      </c>
      <c r="AR46" s="313" t="s">
        <v>893</v>
      </c>
      <c r="AS46" s="313" t="s">
        <v>893</v>
      </c>
      <c r="AT46" s="313">
        <v>12.0</v>
      </c>
      <c r="AU46" s="313" t="s">
        <v>893</v>
      </c>
      <c r="AV46" s="311" t="s">
        <v>893</v>
      </c>
      <c r="AW46" s="313" t="s">
        <v>893</v>
      </c>
      <c r="AX46" s="313">
        <v>11.0</v>
      </c>
      <c r="AY46" s="313" t="s">
        <v>893</v>
      </c>
      <c r="AZ46" s="313" t="s">
        <v>893</v>
      </c>
      <c r="BA46" s="313" t="s">
        <v>893</v>
      </c>
      <c r="BB46" s="313" t="s">
        <v>893</v>
      </c>
      <c r="BC46" s="313" t="s">
        <v>893</v>
      </c>
      <c r="BD46" s="313" t="s">
        <v>893</v>
      </c>
      <c r="BE46" s="313" t="s">
        <v>893</v>
      </c>
      <c r="BF46" s="313">
        <v>3.32333333</v>
      </c>
      <c r="BG46" s="313" t="s">
        <v>893</v>
      </c>
      <c r="BH46" s="313" t="s">
        <v>893</v>
      </c>
      <c r="BI46" s="313" t="s">
        <v>893</v>
      </c>
      <c r="BJ46" s="313">
        <v>3.62545455</v>
      </c>
      <c r="BK46" s="313" t="s">
        <v>893</v>
      </c>
      <c r="BL46" s="313" t="s">
        <v>893</v>
      </c>
      <c r="BM46" s="313" t="s">
        <v>893</v>
      </c>
      <c r="BN46" s="313">
        <v>1955.0</v>
      </c>
      <c r="BO46" s="313" t="s">
        <v>893</v>
      </c>
      <c r="BP46" s="313" t="s">
        <v>893</v>
      </c>
      <c r="BQ46" s="313" t="s">
        <v>893</v>
      </c>
      <c r="BR46" s="313">
        <v>1710.0</v>
      </c>
      <c r="BS46" s="313" t="s">
        <v>893</v>
      </c>
      <c r="BT46" s="313" t="s">
        <v>893</v>
      </c>
      <c r="BU46" s="313" t="s">
        <v>893</v>
      </c>
      <c r="BV46" s="313">
        <v>682.0</v>
      </c>
      <c r="BW46" s="313" t="s">
        <v>893</v>
      </c>
      <c r="BX46" s="313" t="s">
        <v>893</v>
      </c>
      <c r="BY46" s="313" t="s">
        <v>893</v>
      </c>
      <c r="BZ46" s="313">
        <v>0.02332164</v>
      </c>
      <c r="CA46" s="314" t="s">
        <v>893</v>
      </c>
      <c r="CB46" s="314" t="s">
        <v>893</v>
      </c>
      <c r="CC46" s="312" t="s">
        <v>893</v>
      </c>
      <c r="CD46" s="312" t="s">
        <v>899</v>
      </c>
      <c r="CE46" s="312">
        <v>1.73391304</v>
      </c>
      <c r="CF46" s="312" t="s">
        <v>893</v>
      </c>
      <c r="CG46" s="312" t="s">
        <v>893</v>
      </c>
      <c r="CH46" s="312" t="s">
        <v>893</v>
      </c>
      <c r="CI46" s="315">
        <v>0.01199791</v>
      </c>
      <c r="CJ46" s="315" t="s">
        <v>893</v>
      </c>
      <c r="CK46" s="315" t="s">
        <v>893</v>
      </c>
      <c r="CL46" s="315" t="s">
        <v>893</v>
      </c>
      <c r="CM46" s="314" t="s">
        <v>896</v>
      </c>
      <c r="CN46" s="314" t="s">
        <v>897</v>
      </c>
      <c r="CO46" s="312"/>
      <c r="CP46" s="314"/>
      <c r="CQ46" s="314"/>
      <c r="CR46" s="312"/>
      <c r="CS46" s="312"/>
      <c r="CT46" s="312"/>
      <c r="CU46" s="312"/>
      <c r="CV46" s="312"/>
      <c r="CW46" s="312"/>
      <c r="CX46" s="315"/>
      <c r="CY46" s="315"/>
      <c r="CZ46" s="315"/>
      <c r="DA46" s="315"/>
      <c r="DB46" s="314"/>
      <c r="DC46" s="314"/>
      <c r="DD46" s="314"/>
    </row>
    <row r="47">
      <c r="A47" s="310" t="s">
        <v>900</v>
      </c>
      <c r="B47" s="310" t="s">
        <v>567</v>
      </c>
      <c r="C47" s="310" t="s">
        <v>571</v>
      </c>
      <c r="D47" s="310" t="s">
        <v>571</v>
      </c>
      <c r="E47" s="311">
        <v>34710.0</v>
      </c>
      <c r="F47" s="311" t="s">
        <v>893</v>
      </c>
      <c r="G47" s="311" t="s">
        <v>893</v>
      </c>
      <c r="H47" s="311" t="s">
        <v>893</v>
      </c>
      <c r="I47" s="311">
        <v>67790.0</v>
      </c>
      <c r="J47" s="311" t="s">
        <v>893</v>
      </c>
      <c r="K47" s="311" t="s">
        <v>893</v>
      </c>
      <c r="L47" s="311" t="s">
        <v>893</v>
      </c>
      <c r="M47" s="312" t="s">
        <v>894</v>
      </c>
      <c r="N47" s="312">
        <v>39.89</v>
      </c>
      <c r="O47" s="312" t="s">
        <v>893</v>
      </c>
      <c r="P47" s="312" t="s">
        <v>893</v>
      </c>
      <c r="Q47" s="312" t="s">
        <v>893</v>
      </c>
      <c r="R47" s="312">
        <v>0.58843487</v>
      </c>
      <c r="S47" s="312" t="s">
        <v>893</v>
      </c>
      <c r="T47" s="313" t="s">
        <v>893</v>
      </c>
      <c r="U47" s="313" t="s">
        <v>893</v>
      </c>
      <c r="V47" s="313">
        <v>2.32777696</v>
      </c>
      <c r="W47" s="313" t="s">
        <v>893</v>
      </c>
      <c r="X47" s="313" t="s">
        <v>893</v>
      </c>
      <c r="Y47" s="313" t="s">
        <v>893</v>
      </c>
      <c r="Z47" s="313">
        <v>0.02527883</v>
      </c>
      <c r="AA47" s="313" t="s">
        <v>893</v>
      </c>
      <c r="AB47" s="312" t="s">
        <v>893</v>
      </c>
      <c r="AC47" s="313" t="s">
        <v>893</v>
      </c>
      <c r="AD47" s="312">
        <v>1578.0</v>
      </c>
      <c r="AE47" s="313" t="s">
        <v>893</v>
      </c>
      <c r="AF47" s="313" t="s">
        <v>893</v>
      </c>
      <c r="AG47" s="311" t="s">
        <v>893</v>
      </c>
      <c r="AH47" s="311">
        <v>17.0</v>
      </c>
      <c r="AI47" s="311" t="s">
        <v>893</v>
      </c>
      <c r="AJ47" s="311" t="s">
        <v>893</v>
      </c>
      <c r="AK47" s="311" t="s">
        <v>893</v>
      </c>
      <c r="AL47" s="313">
        <v>1.95303947</v>
      </c>
      <c r="AM47" s="313" t="s">
        <v>893</v>
      </c>
      <c r="AN47" s="312" t="s">
        <v>893</v>
      </c>
      <c r="AO47" s="312" t="s">
        <v>893</v>
      </c>
      <c r="AP47" s="312">
        <v>2.0</v>
      </c>
      <c r="AQ47" s="312" t="s">
        <v>893</v>
      </c>
      <c r="AR47" s="315" t="s">
        <v>893</v>
      </c>
      <c r="AS47" s="313" t="s">
        <v>893</v>
      </c>
      <c r="AT47" s="313">
        <v>6.0</v>
      </c>
      <c r="AU47" s="313" t="s">
        <v>893</v>
      </c>
      <c r="AV47" s="311" t="s">
        <v>893</v>
      </c>
      <c r="AW47" s="313" t="s">
        <v>893</v>
      </c>
      <c r="AX47" s="313">
        <v>9.0</v>
      </c>
      <c r="AY47" s="313" t="s">
        <v>893</v>
      </c>
      <c r="AZ47" s="313" t="s">
        <v>893</v>
      </c>
      <c r="BA47" s="313" t="s">
        <v>893</v>
      </c>
      <c r="BB47" s="313">
        <v>19.945</v>
      </c>
      <c r="BC47" s="313" t="s">
        <v>893</v>
      </c>
      <c r="BD47" s="313" t="s">
        <v>893</v>
      </c>
      <c r="BE47" s="313" t="s">
        <v>893</v>
      </c>
      <c r="BF47" s="313">
        <v>6.64833333</v>
      </c>
      <c r="BG47" s="313" t="s">
        <v>893</v>
      </c>
      <c r="BH47" s="313" t="s">
        <v>893</v>
      </c>
      <c r="BI47" s="313" t="s">
        <v>893</v>
      </c>
      <c r="BJ47" s="313">
        <v>4.43222222</v>
      </c>
      <c r="BK47" s="313" t="s">
        <v>893</v>
      </c>
      <c r="BL47" s="313" t="s">
        <v>893</v>
      </c>
      <c r="BM47" s="313" t="s">
        <v>893</v>
      </c>
      <c r="BN47" s="313">
        <v>1549.0</v>
      </c>
      <c r="BO47" s="313" t="s">
        <v>893</v>
      </c>
      <c r="BP47" s="313" t="s">
        <v>893</v>
      </c>
      <c r="BQ47" s="313" t="s">
        <v>893</v>
      </c>
      <c r="BR47" s="313">
        <v>1419.0</v>
      </c>
      <c r="BS47" s="313" t="s">
        <v>893</v>
      </c>
      <c r="BT47" s="313" t="s">
        <v>893</v>
      </c>
      <c r="BU47" s="313" t="s">
        <v>893</v>
      </c>
      <c r="BV47" s="313">
        <v>538.0</v>
      </c>
      <c r="BW47" s="313" t="s">
        <v>893</v>
      </c>
      <c r="BX47" s="313" t="s">
        <v>893</v>
      </c>
      <c r="BY47" s="313" t="s">
        <v>893</v>
      </c>
      <c r="BZ47" s="313">
        <v>0.02811135</v>
      </c>
      <c r="CA47" s="314" t="s">
        <v>893</v>
      </c>
      <c r="CB47" s="314" t="s">
        <v>893</v>
      </c>
      <c r="CC47" s="312" t="s">
        <v>893</v>
      </c>
      <c r="CD47" s="312" t="s">
        <v>899</v>
      </c>
      <c r="CE47" s="312">
        <v>2.34647059</v>
      </c>
      <c r="CF47" s="312" t="s">
        <v>893</v>
      </c>
      <c r="CG47" s="312" t="s">
        <v>893</v>
      </c>
      <c r="CH47" s="312" t="s">
        <v>893</v>
      </c>
      <c r="CI47" s="315">
        <v>0.01077313</v>
      </c>
      <c r="CJ47" s="315" t="s">
        <v>893</v>
      </c>
      <c r="CK47" s="315" t="s">
        <v>893</v>
      </c>
      <c r="CL47" s="315" t="s">
        <v>893</v>
      </c>
      <c r="CM47" s="314" t="s">
        <v>896</v>
      </c>
      <c r="CN47" s="314" t="s">
        <v>897</v>
      </c>
      <c r="CO47" s="312"/>
      <c r="CP47" s="314"/>
      <c r="CQ47" s="314"/>
      <c r="CR47" s="312"/>
      <c r="CS47" s="312"/>
      <c r="CT47" s="312"/>
      <c r="CU47" s="312"/>
      <c r="CV47" s="312"/>
      <c r="CW47" s="312"/>
      <c r="CX47" s="315"/>
      <c r="CY47" s="315"/>
      <c r="CZ47" s="315"/>
      <c r="DA47" s="315"/>
      <c r="DB47" s="314"/>
      <c r="DC47" s="314"/>
      <c r="DD47" s="314"/>
    </row>
    <row r="48">
      <c r="A48" s="310" t="s">
        <v>900</v>
      </c>
      <c r="B48" s="310" t="s">
        <v>567</v>
      </c>
      <c r="C48" s="310" t="s">
        <v>572</v>
      </c>
      <c r="D48" s="310" t="s">
        <v>572</v>
      </c>
      <c r="E48" s="311">
        <v>29425.0</v>
      </c>
      <c r="F48" s="311" t="s">
        <v>893</v>
      </c>
      <c r="G48" s="311" t="s">
        <v>893</v>
      </c>
      <c r="H48" s="311" t="s">
        <v>893</v>
      </c>
      <c r="I48" s="311">
        <v>57605.0</v>
      </c>
      <c r="J48" s="311" t="s">
        <v>893</v>
      </c>
      <c r="K48" s="311" t="s">
        <v>893</v>
      </c>
      <c r="L48" s="311" t="s">
        <v>893</v>
      </c>
      <c r="M48" s="312" t="s">
        <v>894</v>
      </c>
      <c r="N48" s="312">
        <v>39.92</v>
      </c>
      <c r="O48" s="312" t="s">
        <v>893</v>
      </c>
      <c r="P48" s="312" t="s">
        <v>893</v>
      </c>
      <c r="Q48" s="312" t="s">
        <v>893</v>
      </c>
      <c r="R48" s="312">
        <v>0.6929954</v>
      </c>
      <c r="S48" s="312" t="s">
        <v>893</v>
      </c>
      <c r="T48" s="313" t="s">
        <v>893</v>
      </c>
      <c r="U48" s="313" t="s">
        <v>893</v>
      </c>
      <c r="V48" s="313">
        <v>3.96666956</v>
      </c>
      <c r="W48" s="313" t="s">
        <v>893</v>
      </c>
      <c r="X48" s="313" t="s">
        <v>893</v>
      </c>
      <c r="Y48" s="313" t="s">
        <v>893</v>
      </c>
      <c r="Z48" s="313">
        <v>0.01747046</v>
      </c>
      <c r="AA48" s="313" t="s">
        <v>893</v>
      </c>
      <c r="AB48" s="312" t="s">
        <v>893</v>
      </c>
      <c r="AC48" s="313" t="s">
        <v>893</v>
      </c>
      <c r="AD48" s="312">
        <v>2285.0</v>
      </c>
      <c r="AE48" s="313" t="s">
        <v>893</v>
      </c>
      <c r="AF48" s="313" t="s">
        <v>893</v>
      </c>
      <c r="AG48" s="311" t="s">
        <v>893</v>
      </c>
      <c r="AH48" s="311">
        <v>18.0</v>
      </c>
      <c r="AI48" s="311" t="s">
        <v>893</v>
      </c>
      <c r="AJ48" s="311" t="s">
        <v>893</v>
      </c>
      <c r="AK48" s="311" t="s">
        <v>893</v>
      </c>
      <c r="AL48" s="313">
        <v>1.95768904</v>
      </c>
      <c r="AM48" s="313" t="s">
        <v>893</v>
      </c>
      <c r="AN48" s="312" t="s">
        <v>893</v>
      </c>
      <c r="AO48" s="312" t="s">
        <v>893</v>
      </c>
      <c r="AP48" s="312" t="s">
        <v>893</v>
      </c>
      <c r="AQ48" s="312" t="s">
        <v>893</v>
      </c>
      <c r="AR48" s="313" t="s">
        <v>893</v>
      </c>
      <c r="AS48" s="313" t="s">
        <v>893</v>
      </c>
      <c r="AT48" s="313">
        <v>11.0</v>
      </c>
      <c r="AU48" s="313" t="s">
        <v>893</v>
      </c>
      <c r="AV48" s="311" t="s">
        <v>893</v>
      </c>
      <c r="AW48" s="313" t="s">
        <v>893</v>
      </c>
      <c r="AX48" s="313">
        <v>7.0</v>
      </c>
      <c r="AY48" s="313" t="s">
        <v>893</v>
      </c>
      <c r="AZ48" s="313" t="s">
        <v>893</v>
      </c>
      <c r="BA48" s="313" t="s">
        <v>893</v>
      </c>
      <c r="BB48" s="313" t="s">
        <v>893</v>
      </c>
      <c r="BC48" s="313" t="s">
        <v>893</v>
      </c>
      <c r="BD48" s="313" t="s">
        <v>893</v>
      </c>
      <c r="BE48" s="313" t="s">
        <v>893</v>
      </c>
      <c r="BF48" s="313">
        <v>3.62909091</v>
      </c>
      <c r="BG48" s="313" t="s">
        <v>893</v>
      </c>
      <c r="BH48" s="313" t="s">
        <v>893</v>
      </c>
      <c r="BI48" s="313" t="s">
        <v>893</v>
      </c>
      <c r="BJ48" s="313">
        <v>5.70285714</v>
      </c>
      <c r="BK48" s="313" t="s">
        <v>893</v>
      </c>
      <c r="BL48" s="313" t="s">
        <v>893</v>
      </c>
      <c r="BM48" s="313" t="s">
        <v>893</v>
      </c>
      <c r="BN48" s="313">
        <v>2273.0</v>
      </c>
      <c r="BO48" s="313" t="s">
        <v>893</v>
      </c>
      <c r="BP48" s="313" t="s">
        <v>893</v>
      </c>
      <c r="BQ48" s="313" t="s">
        <v>893</v>
      </c>
      <c r="BR48" s="313">
        <v>2153.0</v>
      </c>
      <c r="BS48" s="313" t="s">
        <v>893</v>
      </c>
      <c r="BT48" s="313" t="s">
        <v>893</v>
      </c>
      <c r="BU48" s="313" t="s">
        <v>893</v>
      </c>
      <c r="BV48" s="313">
        <v>776.0</v>
      </c>
      <c r="BW48" s="313" t="s">
        <v>893</v>
      </c>
      <c r="BX48" s="313" t="s">
        <v>893</v>
      </c>
      <c r="BY48" s="313" t="s">
        <v>893</v>
      </c>
      <c r="BZ48" s="313">
        <v>0.01854157</v>
      </c>
      <c r="CA48" s="314" t="s">
        <v>893</v>
      </c>
      <c r="CB48" s="314" t="s">
        <v>893</v>
      </c>
      <c r="CC48" s="312" t="s">
        <v>893</v>
      </c>
      <c r="CD48" s="312" t="s">
        <v>899</v>
      </c>
      <c r="CE48" s="312">
        <v>2.21777778</v>
      </c>
      <c r="CF48" s="312" t="s">
        <v>893</v>
      </c>
      <c r="CG48" s="312" t="s">
        <v>893</v>
      </c>
      <c r="CH48" s="312" t="s">
        <v>893</v>
      </c>
      <c r="CI48" s="315">
        <v>0.00787746</v>
      </c>
      <c r="CJ48" s="315" t="s">
        <v>893</v>
      </c>
      <c r="CK48" s="315" t="s">
        <v>893</v>
      </c>
      <c r="CL48" s="315" t="s">
        <v>893</v>
      </c>
      <c r="CM48" s="314" t="s">
        <v>896</v>
      </c>
      <c r="CN48" s="314" t="s">
        <v>897</v>
      </c>
      <c r="CO48" s="312"/>
      <c r="CP48" s="314"/>
      <c r="CQ48" s="314"/>
      <c r="CR48" s="312"/>
      <c r="CS48" s="312"/>
      <c r="CT48" s="312"/>
      <c r="CU48" s="312"/>
      <c r="CV48" s="312"/>
      <c r="CW48" s="312"/>
      <c r="CX48" s="315"/>
      <c r="CY48" s="315"/>
      <c r="CZ48" s="315"/>
      <c r="DA48" s="315"/>
      <c r="DB48" s="314"/>
      <c r="DC48" s="314"/>
      <c r="DD48" s="314"/>
    </row>
    <row r="49">
      <c r="A49" s="310" t="s">
        <v>900</v>
      </c>
      <c r="B49" s="310" t="s">
        <v>582</v>
      </c>
      <c r="C49" s="310" t="s">
        <v>266</v>
      </c>
      <c r="D49" s="310" t="s">
        <v>266</v>
      </c>
      <c r="E49" s="311">
        <v>7783.0</v>
      </c>
      <c r="F49" s="311">
        <v>19794.0</v>
      </c>
      <c r="G49" s="311">
        <v>-12011.0</v>
      </c>
      <c r="H49" s="311">
        <v>-60.680004041629</v>
      </c>
      <c r="I49" s="311">
        <v>16322.0</v>
      </c>
      <c r="J49" s="311">
        <v>52122.0</v>
      </c>
      <c r="K49" s="311">
        <v>-35800.0</v>
      </c>
      <c r="L49" s="311">
        <v>-68.685008249875</v>
      </c>
      <c r="M49" s="312" t="s">
        <v>894</v>
      </c>
      <c r="N49" s="312">
        <v>10.36</v>
      </c>
      <c r="O49" s="312">
        <v>30.64</v>
      </c>
      <c r="P49" s="312">
        <v>-20.28</v>
      </c>
      <c r="Q49" s="312">
        <v>-66.187989556136</v>
      </c>
      <c r="R49" s="312">
        <v>0.63472614</v>
      </c>
      <c r="S49" s="312">
        <v>0.58785158</v>
      </c>
      <c r="T49" s="313">
        <v>0.04687456</v>
      </c>
      <c r="U49" s="313">
        <v>7.973876671387</v>
      </c>
      <c r="V49" s="313">
        <v>13.53388065</v>
      </c>
      <c r="W49" s="313">
        <v>11.8107517</v>
      </c>
      <c r="X49" s="313">
        <v>1.72312895</v>
      </c>
      <c r="Y49" s="313">
        <v>14.589494333371</v>
      </c>
      <c r="Z49" s="313">
        <v>0.0046899</v>
      </c>
      <c r="AA49" s="313">
        <v>0.00497726</v>
      </c>
      <c r="AB49" s="312">
        <v>-2.8736E-4</v>
      </c>
      <c r="AC49" s="313">
        <v>-5.7734576855539</v>
      </c>
      <c r="AD49" s="312">
        <v>2209.0</v>
      </c>
      <c r="AE49" s="313">
        <v>6156.0</v>
      </c>
      <c r="AF49" s="313">
        <v>-3947.0</v>
      </c>
      <c r="AG49" s="311">
        <v>-64.116309291748</v>
      </c>
      <c r="AH49" s="311">
        <v>68.0</v>
      </c>
      <c r="AI49" s="311">
        <v>152.0</v>
      </c>
      <c r="AJ49" s="311">
        <v>-84.0</v>
      </c>
      <c r="AK49" s="311">
        <v>-55.263157894737</v>
      </c>
      <c r="AL49" s="313">
        <v>2.09713478</v>
      </c>
      <c r="AM49" s="313">
        <v>2.63322219</v>
      </c>
      <c r="AN49" s="312">
        <v>-0.53608741</v>
      </c>
      <c r="AO49" s="312">
        <v>-20.358609008988</v>
      </c>
      <c r="AP49" s="312">
        <v>2.0</v>
      </c>
      <c r="AQ49" s="312">
        <v>3.0</v>
      </c>
      <c r="AR49" s="313">
        <v>-1.0</v>
      </c>
      <c r="AS49" s="313">
        <v>-33.333333333333</v>
      </c>
      <c r="AT49" s="313">
        <v>45.0</v>
      </c>
      <c r="AU49" s="313">
        <v>91.0</v>
      </c>
      <c r="AV49" s="311">
        <v>-46.0</v>
      </c>
      <c r="AW49" s="313">
        <v>-50.549450549451</v>
      </c>
      <c r="AX49" s="313">
        <v>21.0</v>
      </c>
      <c r="AY49" s="313">
        <v>58.0</v>
      </c>
      <c r="AZ49" s="313">
        <v>-37.0</v>
      </c>
      <c r="BA49" s="313">
        <v>-63.793103448276</v>
      </c>
      <c r="BB49" s="313">
        <v>5.18</v>
      </c>
      <c r="BC49" s="313">
        <v>10.21333333</v>
      </c>
      <c r="BD49" s="313">
        <v>-5.03333333</v>
      </c>
      <c r="BE49" s="313">
        <v>-49.281984317651</v>
      </c>
      <c r="BF49" s="313">
        <v>0.23022222</v>
      </c>
      <c r="BG49" s="313">
        <v>0.3367033</v>
      </c>
      <c r="BH49" s="313">
        <v>-0.10648108</v>
      </c>
      <c r="BI49" s="313">
        <v>-31.624602431874</v>
      </c>
      <c r="BJ49" s="313">
        <v>0.49333333</v>
      </c>
      <c r="BK49" s="313">
        <v>0.52827586</v>
      </c>
      <c r="BL49" s="313">
        <v>-0.03494253</v>
      </c>
      <c r="BM49" s="313">
        <v>-6.6144476107615</v>
      </c>
      <c r="BN49" s="313">
        <v>1974.0</v>
      </c>
      <c r="BO49" s="313">
        <v>5372.0</v>
      </c>
      <c r="BP49" s="313">
        <v>-3398.0</v>
      </c>
      <c r="BQ49" s="313">
        <v>-63.2539091586</v>
      </c>
      <c r="BR49" s="313">
        <v>1943.0</v>
      </c>
      <c r="BS49" s="313">
        <v>5268.0</v>
      </c>
      <c r="BT49" s="313">
        <v>-3325.0</v>
      </c>
      <c r="BU49" s="313">
        <v>-63.116932422172</v>
      </c>
      <c r="BV49" s="313">
        <v>1437.0</v>
      </c>
      <c r="BW49" s="313">
        <v>3938.0</v>
      </c>
      <c r="BX49" s="313">
        <v>-2501.0</v>
      </c>
      <c r="BY49" s="313">
        <v>-63.509395632301</v>
      </c>
      <c r="BZ49" s="313">
        <v>0.00533196</v>
      </c>
      <c r="CA49" s="314">
        <v>0.00581625</v>
      </c>
      <c r="CB49" s="314" t="s">
        <v>895</v>
      </c>
      <c r="CC49" s="312">
        <v>-8.326499032882</v>
      </c>
      <c r="CD49" s="312" t="s">
        <v>901</v>
      </c>
      <c r="CE49" s="312">
        <v>0.15235294</v>
      </c>
      <c r="CF49" s="312">
        <v>0.20157895</v>
      </c>
      <c r="CG49" s="312">
        <v>-0.04922601</v>
      </c>
      <c r="CH49" s="312">
        <v>-24.420213519318</v>
      </c>
      <c r="CI49" s="315">
        <v>0.03078316</v>
      </c>
      <c r="CJ49" s="315">
        <v>0.02469136</v>
      </c>
      <c r="CK49" s="315">
        <v>0.0060918</v>
      </c>
      <c r="CL49" s="315">
        <v>24.671788026257</v>
      </c>
      <c r="CM49" s="314" t="s">
        <v>896</v>
      </c>
      <c r="CN49" s="314" t="s">
        <v>897</v>
      </c>
      <c r="CO49" s="312"/>
      <c r="CP49" s="314"/>
      <c r="CQ49" s="314"/>
      <c r="CR49" s="312"/>
      <c r="CS49" s="312"/>
      <c r="CT49" s="312"/>
      <c r="CU49" s="312"/>
      <c r="CV49" s="312"/>
      <c r="CW49" s="312"/>
      <c r="CX49" s="315"/>
      <c r="CY49" s="315"/>
      <c r="CZ49" s="315"/>
      <c r="DA49" s="315"/>
      <c r="DB49" s="314"/>
      <c r="DC49" s="314"/>
      <c r="DD49" s="314"/>
    </row>
    <row r="50">
      <c r="A50" s="310" t="s">
        <v>900</v>
      </c>
      <c r="B50" s="310" t="s">
        <v>582</v>
      </c>
      <c r="C50" s="310" t="s">
        <v>583</v>
      </c>
      <c r="D50" s="310" t="s">
        <v>584</v>
      </c>
      <c r="E50" s="311">
        <v>15498.0</v>
      </c>
      <c r="F50" s="311">
        <v>35808.0</v>
      </c>
      <c r="G50" s="311">
        <v>-20310.0</v>
      </c>
      <c r="H50" s="311">
        <v>-56.719168900804</v>
      </c>
      <c r="I50" s="311">
        <v>33362.0</v>
      </c>
      <c r="J50" s="311">
        <v>102328.0</v>
      </c>
      <c r="K50" s="311">
        <v>-68966.0</v>
      </c>
      <c r="L50" s="311">
        <v>-67.396997889141</v>
      </c>
      <c r="M50" s="312" t="s">
        <v>894</v>
      </c>
      <c r="N50" s="312">
        <v>20.7</v>
      </c>
      <c r="O50" s="312">
        <v>61.55</v>
      </c>
      <c r="P50" s="312">
        <v>-40.85</v>
      </c>
      <c r="Q50" s="312">
        <v>-66.368805848903</v>
      </c>
      <c r="R50" s="312">
        <v>0.6204664</v>
      </c>
      <c r="S50" s="312">
        <v>0.60149715</v>
      </c>
      <c r="T50" s="313">
        <v>0.01896925</v>
      </c>
      <c r="U50" s="313">
        <v>3.1536724654472</v>
      </c>
      <c r="V50" s="313">
        <v>14.37863437</v>
      </c>
      <c r="W50" s="313">
        <v>13.00132906</v>
      </c>
      <c r="X50" s="313">
        <v>1.37730531</v>
      </c>
      <c r="Y50" s="313">
        <v>10.593573192739</v>
      </c>
      <c r="Z50" s="313">
        <v>0.0043152</v>
      </c>
      <c r="AA50" s="313">
        <v>0.00462643</v>
      </c>
      <c r="AB50" s="312">
        <v>-3.1123E-4</v>
      </c>
      <c r="AC50" s="313">
        <v>-6.7272173144303</v>
      </c>
      <c r="AD50" s="312">
        <v>4797.0</v>
      </c>
      <c r="AE50" s="313">
        <v>13304.0</v>
      </c>
      <c r="AF50" s="313">
        <v>-8507.0</v>
      </c>
      <c r="AG50" s="311">
        <v>-63.943174984967</v>
      </c>
      <c r="AH50" s="311">
        <v>114.0</v>
      </c>
      <c r="AI50" s="311">
        <v>293.0</v>
      </c>
      <c r="AJ50" s="311">
        <v>-179.0</v>
      </c>
      <c r="AK50" s="311">
        <v>-61.092150170648</v>
      </c>
      <c r="AL50" s="313">
        <v>2.15266486</v>
      </c>
      <c r="AM50" s="313">
        <v>2.85768543</v>
      </c>
      <c r="AN50" s="312">
        <v>-0.70502057</v>
      </c>
      <c r="AO50" s="312">
        <v>-24.671034908135</v>
      </c>
      <c r="AP50" s="312">
        <v>2.0</v>
      </c>
      <c r="AQ50" s="312">
        <v>4.0</v>
      </c>
      <c r="AR50" s="313">
        <v>-2.0</v>
      </c>
      <c r="AS50" s="313">
        <v>-50.0</v>
      </c>
      <c r="AT50" s="313">
        <v>79.0</v>
      </c>
      <c r="AU50" s="313">
        <v>177.0</v>
      </c>
      <c r="AV50" s="311">
        <v>-98.0</v>
      </c>
      <c r="AW50" s="313">
        <v>-55.367231638418</v>
      </c>
      <c r="AX50" s="313">
        <v>33.0</v>
      </c>
      <c r="AY50" s="313">
        <v>112.0</v>
      </c>
      <c r="AZ50" s="313">
        <v>-79.0</v>
      </c>
      <c r="BA50" s="313">
        <v>-70.535714285714</v>
      </c>
      <c r="BB50" s="313">
        <v>10.35</v>
      </c>
      <c r="BC50" s="313">
        <v>15.3875</v>
      </c>
      <c r="BD50" s="313">
        <v>-5.0375</v>
      </c>
      <c r="BE50" s="313">
        <v>-32.737611697807</v>
      </c>
      <c r="BF50" s="313">
        <v>0.26202532</v>
      </c>
      <c r="BG50" s="313">
        <v>0.34774011</v>
      </c>
      <c r="BH50" s="313">
        <v>-0.08571479</v>
      </c>
      <c r="BI50" s="313">
        <v>-24.649094980731</v>
      </c>
      <c r="BJ50" s="313">
        <v>0.62727273</v>
      </c>
      <c r="BK50" s="313">
        <v>0.54955357</v>
      </c>
      <c r="BL50" s="313">
        <v>0.07771916</v>
      </c>
      <c r="BM50" s="313">
        <v>14.142235487616</v>
      </c>
      <c r="BN50" s="313">
        <v>4360.0</v>
      </c>
      <c r="BO50" s="313">
        <v>12120.0</v>
      </c>
      <c r="BP50" s="313">
        <v>-7760.0</v>
      </c>
      <c r="BQ50" s="313">
        <v>-64.026402640264</v>
      </c>
      <c r="BR50" s="313">
        <v>4317.0</v>
      </c>
      <c r="BS50" s="313">
        <v>11956.0</v>
      </c>
      <c r="BT50" s="313">
        <v>-7639.0</v>
      </c>
      <c r="BU50" s="313">
        <v>-63.892606222817</v>
      </c>
      <c r="BV50" s="313">
        <v>3079.0</v>
      </c>
      <c r="BW50" s="313">
        <v>8389.0</v>
      </c>
      <c r="BX50" s="313">
        <v>-5310.0</v>
      </c>
      <c r="BY50" s="313">
        <v>-63.297174871856</v>
      </c>
      <c r="BZ50" s="313">
        <v>0.004795</v>
      </c>
      <c r="CA50" s="314">
        <v>0.00514804</v>
      </c>
      <c r="CB50" s="314" t="s">
        <v>895</v>
      </c>
      <c r="CC50" s="312">
        <v>-6.8577555729948</v>
      </c>
      <c r="CD50" s="312" t="s">
        <v>899</v>
      </c>
      <c r="CE50" s="312">
        <v>0.18157895</v>
      </c>
      <c r="CF50" s="312">
        <v>0.21006826</v>
      </c>
      <c r="CG50" s="312">
        <v>-0.02848931</v>
      </c>
      <c r="CH50" s="312">
        <v>-13.56192982224</v>
      </c>
      <c r="CI50" s="315">
        <v>0.02376485</v>
      </c>
      <c r="CJ50" s="315">
        <v>0.02202345</v>
      </c>
      <c r="CK50" s="315">
        <v>0.0017414</v>
      </c>
      <c r="CL50" s="315">
        <v>7.9070263741603</v>
      </c>
      <c r="CM50" s="314" t="s">
        <v>896</v>
      </c>
      <c r="CN50" s="314" t="s">
        <v>897</v>
      </c>
      <c r="CO50" s="312"/>
      <c r="CP50" s="314"/>
      <c r="CQ50" s="314"/>
      <c r="CR50" s="312"/>
      <c r="CS50" s="312"/>
      <c r="CT50" s="312"/>
      <c r="CU50" s="312"/>
      <c r="CV50" s="312"/>
      <c r="CW50" s="312"/>
      <c r="CX50" s="315"/>
      <c r="CY50" s="315"/>
      <c r="CZ50" s="315"/>
      <c r="DA50" s="315"/>
      <c r="DB50" s="314"/>
      <c r="DC50" s="314"/>
      <c r="DD50" s="314"/>
    </row>
    <row r="51">
      <c r="A51" s="310" t="s">
        <v>900</v>
      </c>
      <c r="B51" s="310" t="s">
        <v>582</v>
      </c>
      <c r="C51" s="310" t="s">
        <v>585</v>
      </c>
      <c r="D51" s="310" t="s">
        <v>586</v>
      </c>
      <c r="E51" s="311">
        <v>19261.0</v>
      </c>
      <c r="F51" s="311">
        <v>43697.0</v>
      </c>
      <c r="G51" s="311">
        <v>-24436.0</v>
      </c>
      <c r="H51" s="311">
        <v>-55.921459139071</v>
      </c>
      <c r="I51" s="311">
        <v>49327.0</v>
      </c>
      <c r="J51" s="311">
        <v>130889.0</v>
      </c>
      <c r="K51" s="311">
        <v>-81562.0</v>
      </c>
      <c r="L51" s="311">
        <v>-62.313869003507</v>
      </c>
      <c r="M51" s="312" t="s">
        <v>894</v>
      </c>
      <c r="N51" s="312">
        <v>20.53</v>
      </c>
      <c r="O51" s="312">
        <v>61.59</v>
      </c>
      <c r="P51" s="312">
        <v>-41.06</v>
      </c>
      <c r="Q51" s="312">
        <v>-66.666666666667</v>
      </c>
      <c r="R51" s="312">
        <v>0.41620208</v>
      </c>
      <c r="S51" s="312">
        <v>0.47055138</v>
      </c>
      <c r="T51" s="313">
        <v>-0.0543493</v>
      </c>
      <c r="U51" s="313">
        <v>-11.550130827371</v>
      </c>
      <c r="V51" s="313">
        <v>4.00389239</v>
      </c>
      <c r="W51" s="313">
        <v>3.13013317</v>
      </c>
      <c r="X51" s="313">
        <v>0.87375922</v>
      </c>
      <c r="Y51" s="313">
        <v>27.914442374987</v>
      </c>
      <c r="Z51" s="313">
        <v>0.01039494</v>
      </c>
      <c r="AA51" s="313">
        <v>0.01503295</v>
      </c>
      <c r="AB51" s="312">
        <v>-0.00463801</v>
      </c>
      <c r="AC51" s="313">
        <v>-30.852294459837</v>
      </c>
      <c r="AD51" s="312">
        <v>1975.0</v>
      </c>
      <c r="AE51" s="313">
        <v>4097.0</v>
      </c>
      <c r="AF51" s="313">
        <v>-2122.0</v>
      </c>
      <c r="AG51" s="311">
        <v>-51.793995606541</v>
      </c>
      <c r="AH51" s="311">
        <v>61.0</v>
      </c>
      <c r="AI51" s="311">
        <v>110.0</v>
      </c>
      <c r="AJ51" s="311">
        <v>-49.0</v>
      </c>
      <c r="AK51" s="311">
        <v>-44.545454545455</v>
      </c>
      <c r="AL51" s="313">
        <v>2.56097814</v>
      </c>
      <c r="AM51" s="313">
        <v>2.99537726</v>
      </c>
      <c r="AN51" s="312">
        <v>-0.43439912</v>
      </c>
      <c r="AO51" s="312">
        <v>-14.502317481037</v>
      </c>
      <c r="AP51" s="312">
        <v>1.0</v>
      </c>
      <c r="AQ51" s="312">
        <v>5.0</v>
      </c>
      <c r="AR51" s="313">
        <v>-4.0</v>
      </c>
      <c r="AS51" s="313">
        <v>-80.0</v>
      </c>
      <c r="AT51" s="313">
        <v>35.0</v>
      </c>
      <c r="AU51" s="313">
        <v>56.0</v>
      </c>
      <c r="AV51" s="311">
        <v>-21.0</v>
      </c>
      <c r="AW51" s="313">
        <v>-37.5</v>
      </c>
      <c r="AX51" s="313">
        <v>25.0</v>
      </c>
      <c r="AY51" s="313">
        <v>49.0</v>
      </c>
      <c r="AZ51" s="313">
        <v>-24.0</v>
      </c>
      <c r="BA51" s="313">
        <v>-48.979591836735</v>
      </c>
      <c r="BB51" s="313">
        <v>20.53</v>
      </c>
      <c r="BC51" s="313">
        <v>12.318</v>
      </c>
      <c r="BD51" s="313">
        <v>8.212</v>
      </c>
      <c r="BE51" s="313">
        <v>66.666666666667</v>
      </c>
      <c r="BF51" s="313">
        <v>0.58657143</v>
      </c>
      <c r="BG51" s="313">
        <v>1.09982143</v>
      </c>
      <c r="BH51" s="313">
        <v>-0.51325</v>
      </c>
      <c r="BI51" s="313">
        <v>-46.666666606051</v>
      </c>
      <c r="BJ51" s="313">
        <v>0.8212</v>
      </c>
      <c r="BK51" s="313">
        <v>1.25693878</v>
      </c>
      <c r="BL51" s="313">
        <v>-0.43573878</v>
      </c>
      <c r="BM51" s="313">
        <v>-34.666666900038</v>
      </c>
      <c r="BN51" s="313">
        <v>1571.0</v>
      </c>
      <c r="BO51" s="313">
        <v>3108.0</v>
      </c>
      <c r="BP51" s="313">
        <v>-1537.0</v>
      </c>
      <c r="BQ51" s="313">
        <v>-49.453024453024</v>
      </c>
      <c r="BR51" s="313">
        <v>1514.0</v>
      </c>
      <c r="BS51" s="313">
        <v>2976.0</v>
      </c>
      <c r="BT51" s="313">
        <v>-1462.0</v>
      </c>
      <c r="BU51" s="313">
        <v>-49.126344086022</v>
      </c>
      <c r="BV51" s="313">
        <v>1106.0</v>
      </c>
      <c r="BW51" s="313">
        <v>2087.0</v>
      </c>
      <c r="BX51" s="313">
        <v>-981.0</v>
      </c>
      <c r="BY51" s="313">
        <v>-47.005270723527</v>
      </c>
      <c r="BZ51" s="313">
        <v>0.01356011</v>
      </c>
      <c r="CA51" s="314">
        <v>0.02069556</v>
      </c>
      <c r="CB51" s="314" t="s">
        <v>895</v>
      </c>
      <c r="CC51" s="312">
        <v>-34.478168264111</v>
      </c>
      <c r="CD51" s="312" t="s">
        <v>899</v>
      </c>
      <c r="CE51" s="312">
        <v>0.33655738</v>
      </c>
      <c r="CF51" s="312">
        <v>0.55990909</v>
      </c>
      <c r="CG51" s="312">
        <v>-0.22335171</v>
      </c>
      <c r="CH51" s="312">
        <v>-39.8907097579</v>
      </c>
      <c r="CI51" s="315">
        <v>0.03088608</v>
      </c>
      <c r="CJ51" s="315">
        <v>0.02684891</v>
      </c>
      <c r="CK51" s="315">
        <v>0.00403717</v>
      </c>
      <c r="CL51" s="315">
        <v>15.036625322965</v>
      </c>
      <c r="CM51" s="314" t="s">
        <v>896</v>
      </c>
      <c r="CN51" s="314" t="s">
        <v>897</v>
      </c>
      <c r="CO51" s="312"/>
      <c r="CP51" s="314"/>
      <c r="CQ51" s="314"/>
      <c r="CR51" s="312"/>
      <c r="CS51" s="312"/>
      <c r="CT51" s="312"/>
      <c r="CU51" s="312"/>
      <c r="CV51" s="312"/>
      <c r="CW51" s="312"/>
      <c r="CX51" s="315"/>
      <c r="CY51" s="315"/>
      <c r="CZ51" s="315"/>
      <c r="DA51" s="315"/>
      <c r="DB51" s="314"/>
      <c r="DC51" s="314"/>
      <c r="DD51" s="314"/>
    </row>
    <row r="52">
      <c r="A52" s="310" t="s">
        <v>900</v>
      </c>
      <c r="B52" s="310" t="s">
        <v>582</v>
      </c>
      <c r="C52" s="310" t="s">
        <v>587</v>
      </c>
      <c r="D52" s="310" t="s">
        <v>587</v>
      </c>
      <c r="E52" s="311">
        <v>12283.0</v>
      </c>
      <c r="F52" s="311">
        <v>31328.0</v>
      </c>
      <c r="G52" s="311">
        <v>-19045.0</v>
      </c>
      <c r="H52" s="311">
        <v>-60.792262512768</v>
      </c>
      <c r="I52" s="311">
        <v>31370.0</v>
      </c>
      <c r="J52" s="311">
        <v>97353.0</v>
      </c>
      <c r="K52" s="311">
        <v>-65983.0</v>
      </c>
      <c r="L52" s="311">
        <v>-67.77705874498</v>
      </c>
      <c r="M52" s="312" t="s">
        <v>894</v>
      </c>
      <c r="N52" s="312">
        <v>20.7</v>
      </c>
      <c r="O52" s="312">
        <v>61.6</v>
      </c>
      <c r="P52" s="312">
        <v>-40.9</v>
      </c>
      <c r="Q52" s="312">
        <v>-66.396103896104</v>
      </c>
      <c r="R52" s="312">
        <v>0.65986611</v>
      </c>
      <c r="S52" s="312">
        <v>0.63274886</v>
      </c>
      <c r="T52" s="313">
        <v>0.02711725</v>
      </c>
      <c r="U52" s="313">
        <v>4.2856260539134</v>
      </c>
      <c r="V52" s="313">
        <v>8.03315269</v>
      </c>
      <c r="W52" s="313">
        <v>5.91763993</v>
      </c>
      <c r="X52" s="313">
        <v>2.11551276</v>
      </c>
      <c r="Y52" s="313">
        <v>35.749264656594</v>
      </c>
      <c r="Z52" s="313">
        <v>0.00821429</v>
      </c>
      <c r="AA52" s="313">
        <v>0.01069259</v>
      </c>
      <c r="AB52" s="312">
        <v>-0.0024783</v>
      </c>
      <c r="AC52" s="313">
        <v>-23.177733364882</v>
      </c>
      <c r="AD52" s="312">
        <v>2520.0</v>
      </c>
      <c r="AE52" s="313">
        <v>5761.0</v>
      </c>
      <c r="AF52" s="313">
        <v>-3241.0</v>
      </c>
      <c r="AG52" s="311">
        <v>-56.257594167679</v>
      </c>
      <c r="AH52" s="311">
        <v>67.0</v>
      </c>
      <c r="AI52" s="311">
        <v>222.0</v>
      </c>
      <c r="AJ52" s="311">
        <v>-155.0</v>
      </c>
      <c r="AK52" s="311">
        <v>-69.81981981982</v>
      </c>
      <c r="AL52" s="313">
        <v>2.55393633</v>
      </c>
      <c r="AM52" s="313">
        <v>3.10753958</v>
      </c>
      <c r="AN52" s="312">
        <v>-0.55360325</v>
      </c>
      <c r="AO52" s="312">
        <v>-17.814841476613</v>
      </c>
      <c r="AP52" s="312">
        <v>4.0</v>
      </c>
      <c r="AQ52" s="312">
        <v>13.0</v>
      </c>
      <c r="AR52" s="313">
        <v>-9.0</v>
      </c>
      <c r="AS52" s="313">
        <v>-69.230769230769</v>
      </c>
      <c r="AT52" s="313">
        <v>44.0</v>
      </c>
      <c r="AU52" s="313">
        <v>125.0</v>
      </c>
      <c r="AV52" s="311">
        <v>-81.0</v>
      </c>
      <c r="AW52" s="313">
        <v>-64.8</v>
      </c>
      <c r="AX52" s="313">
        <v>19.0</v>
      </c>
      <c r="AY52" s="313">
        <v>84.0</v>
      </c>
      <c r="AZ52" s="313">
        <v>-65.0</v>
      </c>
      <c r="BA52" s="313">
        <v>-77.380952380952</v>
      </c>
      <c r="BB52" s="313">
        <v>5.175</v>
      </c>
      <c r="BC52" s="313">
        <v>4.73846154</v>
      </c>
      <c r="BD52" s="313">
        <v>0.43653846</v>
      </c>
      <c r="BE52" s="313">
        <v>9.2126623022037</v>
      </c>
      <c r="BF52" s="313">
        <v>0.47045455</v>
      </c>
      <c r="BG52" s="313">
        <v>0.4928</v>
      </c>
      <c r="BH52" s="313">
        <v>-0.02234545</v>
      </c>
      <c r="BI52" s="313">
        <v>-4.5343851461039</v>
      </c>
      <c r="BJ52" s="313">
        <v>1.08947368</v>
      </c>
      <c r="BK52" s="313">
        <v>0.73333333</v>
      </c>
      <c r="BL52" s="313">
        <v>0.35614035</v>
      </c>
      <c r="BM52" s="313">
        <v>48.564593402566</v>
      </c>
      <c r="BN52" s="313">
        <v>2153.0</v>
      </c>
      <c r="BO52" s="313">
        <v>4937.0</v>
      </c>
      <c r="BP52" s="313">
        <v>-2784.0</v>
      </c>
      <c r="BQ52" s="313">
        <v>-56.390520559044</v>
      </c>
      <c r="BR52" s="313">
        <v>2083.0</v>
      </c>
      <c r="BS52" s="313">
        <v>4719.0</v>
      </c>
      <c r="BT52" s="313">
        <v>-2636.0</v>
      </c>
      <c r="BU52" s="313">
        <v>-55.859292222929</v>
      </c>
      <c r="BV52" s="313">
        <v>1560.0</v>
      </c>
      <c r="BW52" s="313">
        <v>3620.0</v>
      </c>
      <c r="BX52" s="313">
        <v>-2060.0</v>
      </c>
      <c r="BY52" s="313">
        <v>-56.906077348066</v>
      </c>
      <c r="BZ52" s="313">
        <v>0.00993759</v>
      </c>
      <c r="CA52" s="314">
        <v>0.01305361</v>
      </c>
      <c r="CB52" s="314" t="s">
        <v>895</v>
      </c>
      <c r="CC52" s="312">
        <v>-23.870944512667</v>
      </c>
      <c r="CD52" s="312" t="s">
        <v>899</v>
      </c>
      <c r="CE52" s="312">
        <v>0.30895522</v>
      </c>
      <c r="CF52" s="312">
        <v>0.27747748</v>
      </c>
      <c r="CG52" s="312">
        <v>0.03147774</v>
      </c>
      <c r="CH52" s="312">
        <v>11.344250351416</v>
      </c>
      <c r="CI52" s="315">
        <v>0.0265873</v>
      </c>
      <c r="CJ52" s="315">
        <v>0.03853498</v>
      </c>
      <c r="CK52" s="315">
        <v>-0.01194768</v>
      </c>
      <c r="CL52" s="315">
        <v>-31.004765021287</v>
      </c>
      <c r="CM52" s="314" t="s">
        <v>896</v>
      </c>
      <c r="CN52" s="314" t="s">
        <v>897</v>
      </c>
      <c r="CO52" s="312"/>
      <c r="CP52" s="314"/>
      <c r="CQ52" s="314"/>
      <c r="CR52" s="312"/>
      <c r="CS52" s="312"/>
      <c r="CT52" s="312"/>
      <c r="CU52" s="312"/>
      <c r="CV52" s="312"/>
      <c r="CW52" s="312"/>
      <c r="CX52" s="315"/>
      <c r="CY52" s="315"/>
      <c r="CZ52" s="315"/>
      <c r="DA52" s="315"/>
      <c r="DB52" s="314"/>
      <c r="DC52" s="314"/>
      <c r="DD52" s="314"/>
    </row>
    <row r="53">
      <c r="A53" s="310" t="s">
        <v>900</v>
      </c>
      <c r="B53" s="310" t="s">
        <v>592</v>
      </c>
      <c r="C53" s="310" t="s">
        <v>593</v>
      </c>
      <c r="D53" s="310" t="s">
        <v>593</v>
      </c>
      <c r="E53" s="311">
        <v>11288.0</v>
      </c>
      <c r="F53" s="311">
        <v>12093.0</v>
      </c>
      <c r="G53" s="311">
        <v>-805.0</v>
      </c>
      <c r="H53" s="311">
        <v>-6.6567435706607</v>
      </c>
      <c r="I53" s="311">
        <v>43638.0</v>
      </c>
      <c r="J53" s="311">
        <v>46735.0</v>
      </c>
      <c r="K53" s="311">
        <v>-3097.0</v>
      </c>
      <c r="L53" s="311">
        <v>-6.6267251524553</v>
      </c>
      <c r="M53" s="312" t="s">
        <v>894</v>
      </c>
      <c r="N53" s="312">
        <v>62.11</v>
      </c>
      <c r="O53" s="312">
        <v>61.73</v>
      </c>
      <c r="P53" s="312">
        <v>0.38</v>
      </c>
      <c r="Q53" s="312">
        <v>0.61558399481614</v>
      </c>
      <c r="R53" s="312">
        <v>1.42330079</v>
      </c>
      <c r="S53" s="312">
        <v>1.32085161</v>
      </c>
      <c r="T53" s="313">
        <v>0.10244918</v>
      </c>
      <c r="U53" s="313">
        <v>7.7562974693274</v>
      </c>
      <c r="V53" s="313">
        <v>21.09629222</v>
      </c>
      <c r="W53" s="313">
        <v>19.51000321</v>
      </c>
      <c r="X53" s="313">
        <v>1.58628901</v>
      </c>
      <c r="Y53" s="313">
        <v>8.1306445361676</v>
      </c>
      <c r="Z53" s="313">
        <v>0.00674669</v>
      </c>
      <c r="AA53" s="313">
        <v>0.00677013</v>
      </c>
      <c r="AB53" s="312">
        <v>-2.344E-5</v>
      </c>
      <c r="AC53" s="313">
        <v>-0.34622673419861</v>
      </c>
      <c r="AD53" s="312">
        <v>9206.0</v>
      </c>
      <c r="AE53" s="313">
        <v>9118.0</v>
      </c>
      <c r="AF53" s="313">
        <v>88.0</v>
      </c>
      <c r="AG53" s="311">
        <v>0.96512393068655</v>
      </c>
      <c r="AH53" s="311">
        <v>197.0</v>
      </c>
      <c r="AI53" s="311">
        <v>129.0</v>
      </c>
      <c r="AJ53" s="311">
        <v>68.0</v>
      </c>
      <c r="AK53" s="311">
        <v>52.713178294574</v>
      </c>
      <c r="AL53" s="313">
        <v>3.86587527</v>
      </c>
      <c r="AM53" s="313">
        <v>3.86463243</v>
      </c>
      <c r="AN53" s="312">
        <v>0.0012428400000002</v>
      </c>
      <c r="AO53" s="312">
        <v>0.032159332679413</v>
      </c>
      <c r="AP53" s="312">
        <v>3.0</v>
      </c>
      <c r="AQ53" s="312">
        <v>4.0</v>
      </c>
      <c r="AR53" s="313">
        <v>-1.0</v>
      </c>
      <c r="AS53" s="313">
        <v>-25.0</v>
      </c>
      <c r="AT53" s="313">
        <v>179.0</v>
      </c>
      <c r="AU53" s="313">
        <v>114.0</v>
      </c>
      <c r="AV53" s="311">
        <v>65.0</v>
      </c>
      <c r="AW53" s="313">
        <v>57.017543859649</v>
      </c>
      <c r="AX53" s="313">
        <v>15.0</v>
      </c>
      <c r="AY53" s="313">
        <v>11.0</v>
      </c>
      <c r="AZ53" s="313">
        <v>4.0</v>
      </c>
      <c r="BA53" s="313">
        <v>36.363636363636</v>
      </c>
      <c r="BB53" s="313">
        <v>20.70333333</v>
      </c>
      <c r="BC53" s="313">
        <v>15.4325</v>
      </c>
      <c r="BD53" s="313">
        <v>5.27083333</v>
      </c>
      <c r="BE53" s="313">
        <v>34.154111971489</v>
      </c>
      <c r="BF53" s="313">
        <v>0.34698324</v>
      </c>
      <c r="BG53" s="313">
        <v>0.54149123</v>
      </c>
      <c r="BH53" s="313">
        <v>-0.19450799</v>
      </c>
      <c r="BI53" s="313">
        <v>-35.920801524339</v>
      </c>
      <c r="BJ53" s="313">
        <v>4.14066667</v>
      </c>
      <c r="BK53" s="313">
        <v>5.61181818</v>
      </c>
      <c r="BL53" s="313">
        <v>-1.47115151</v>
      </c>
      <c r="BM53" s="313">
        <v>-26.215238320497</v>
      </c>
      <c r="BN53" s="313">
        <v>9440.0</v>
      </c>
      <c r="BO53" s="313">
        <v>9348.0</v>
      </c>
      <c r="BP53" s="313">
        <v>92.0</v>
      </c>
      <c r="BQ53" s="313">
        <v>0.98416773641421</v>
      </c>
      <c r="BR53" s="313">
        <v>9337.0</v>
      </c>
      <c r="BS53" s="313">
        <v>9248.0</v>
      </c>
      <c r="BT53" s="313">
        <v>89.0</v>
      </c>
      <c r="BU53" s="313">
        <v>0.96237024221453</v>
      </c>
      <c r="BV53" s="313">
        <v>7106.0</v>
      </c>
      <c r="BW53" s="313">
        <v>6926.0</v>
      </c>
      <c r="BX53" s="313">
        <v>180.0</v>
      </c>
      <c r="BY53" s="313">
        <v>2.5989026855328</v>
      </c>
      <c r="BZ53" s="313">
        <v>0.00665203</v>
      </c>
      <c r="CA53" s="314">
        <v>0.00667496</v>
      </c>
      <c r="CB53" s="314" t="s">
        <v>895</v>
      </c>
      <c r="CC53" s="312">
        <v>-0.34352265781368</v>
      </c>
      <c r="CD53" s="312" t="s">
        <v>899</v>
      </c>
      <c r="CE53" s="312">
        <v>0.31527919</v>
      </c>
      <c r="CF53" s="312">
        <v>0.47852713</v>
      </c>
      <c r="CG53" s="312">
        <v>-0.16324794</v>
      </c>
      <c r="CH53" s="312">
        <v>-34.114667646952</v>
      </c>
      <c r="CI53" s="315">
        <v>0.02139909</v>
      </c>
      <c r="CJ53" s="315">
        <v>0.01414784</v>
      </c>
      <c r="CK53" s="315">
        <v>0.00725125</v>
      </c>
      <c r="CL53" s="315">
        <v>51.253406880485</v>
      </c>
      <c r="CM53" s="314" t="s">
        <v>896</v>
      </c>
      <c r="CN53" s="314" t="s">
        <v>897</v>
      </c>
      <c r="CO53" s="312"/>
      <c r="CP53" s="314"/>
      <c r="CQ53" s="314"/>
      <c r="CR53" s="312"/>
      <c r="CS53" s="312"/>
      <c r="CT53" s="312"/>
      <c r="CU53" s="312"/>
      <c r="CV53" s="312"/>
      <c r="CW53" s="312"/>
      <c r="CX53" s="315"/>
      <c r="CY53" s="315"/>
      <c r="CZ53" s="315"/>
      <c r="DA53" s="315"/>
      <c r="DB53" s="314"/>
      <c r="DC53" s="314"/>
      <c r="DD53" s="314"/>
    </row>
    <row r="54">
      <c r="A54" s="310" t="s">
        <v>900</v>
      </c>
      <c r="B54" s="310" t="s">
        <v>592</v>
      </c>
      <c r="C54" s="310" t="s">
        <v>595</v>
      </c>
      <c r="D54" s="310" t="s">
        <v>596</v>
      </c>
      <c r="E54" s="311">
        <v>55048.0</v>
      </c>
      <c r="F54" s="311">
        <v>60940.0</v>
      </c>
      <c r="G54" s="311">
        <v>-5892.0</v>
      </c>
      <c r="H54" s="311">
        <v>-9.6685264194289</v>
      </c>
      <c r="I54" s="311">
        <v>162575.0</v>
      </c>
      <c r="J54" s="311">
        <v>173076.0</v>
      </c>
      <c r="K54" s="311">
        <v>-10501.0</v>
      </c>
      <c r="L54" s="311">
        <v>-6.0672768032541</v>
      </c>
      <c r="M54" s="312" t="s">
        <v>894</v>
      </c>
      <c r="N54" s="312">
        <v>124.2</v>
      </c>
      <c r="O54" s="312">
        <v>123.73</v>
      </c>
      <c r="P54" s="312">
        <v>0.47</v>
      </c>
      <c r="Q54" s="312">
        <v>0.37985937121151</v>
      </c>
      <c r="R54" s="312">
        <v>0.7639551</v>
      </c>
      <c r="S54" s="312">
        <v>0.71488826</v>
      </c>
      <c r="T54" s="313">
        <v>0.04906684</v>
      </c>
      <c r="U54" s="313">
        <v>6.8635677413418</v>
      </c>
      <c r="V54" s="313">
        <v>7.86344764</v>
      </c>
      <c r="W54" s="313">
        <v>6.77101389</v>
      </c>
      <c r="X54" s="313">
        <v>1.09243375</v>
      </c>
      <c r="Y54" s="313">
        <v>16.133975911841</v>
      </c>
      <c r="Z54" s="313">
        <v>0.00971527</v>
      </c>
      <c r="AA54" s="313">
        <v>0.01055807</v>
      </c>
      <c r="AB54" s="312">
        <v>-8.428E-4</v>
      </c>
      <c r="AC54" s="313">
        <v>-7.9825195324524</v>
      </c>
      <c r="AD54" s="312">
        <v>12784.0</v>
      </c>
      <c r="AE54" s="313">
        <v>11719.0</v>
      </c>
      <c r="AF54" s="313">
        <v>1065.0</v>
      </c>
      <c r="AG54" s="311">
        <v>9.0878061268026</v>
      </c>
      <c r="AH54" s="311">
        <v>188.0</v>
      </c>
      <c r="AI54" s="311">
        <v>200.0</v>
      </c>
      <c r="AJ54" s="311">
        <v>-12.0</v>
      </c>
      <c r="AK54" s="311">
        <v>-6.0</v>
      </c>
      <c r="AL54" s="313">
        <v>2.95333164</v>
      </c>
      <c r="AM54" s="313">
        <v>2.84010502</v>
      </c>
      <c r="AN54" s="312">
        <v>0.11322662</v>
      </c>
      <c r="AO54" s="312">
        <v>3.986705393028</v>
      </c>
      <c r="AP54" s="312">
        <v>6.0</v>
      </c>
      <c r="AQ54" s="312">
        <v>8.0</v>
      </c>
      <c r="AR54" s="313">
        <v>-2.0</v>
      </c>
      <c r="AS54" s="313">
        <v>-25.0</v>
      </c>
      <c r="AT54" s="313">
        <v>175.0</v>
      </c>
      <c r="AU54" s="313">
        <v>187.0</v>
      </c>
      <c r="AV54" s="311">
        <v>-12.0</v>
      </c>
      <c r="AW54" s="313">
        <v>-6.4171122994652</v>
      </c>
      <c r="AX54" s="313">
        <v>7.0</v>
      </c>
      <c r="AY54" s="313">
        <v>5.0</v>
      </c>
      <c r="AZ54" s="313">
        <v>2.0</v>
      </c>
      <c r="BA54" s="313">
        <v>40.0</v>
      </c>
      <c r="BB54" s="313">
        <v>20.7</v>
      </c>
      <c r="BC54" s="313">
        <v>15.46625</v>
      </c>
      <c r="BD54" s="313">
        <v>5.23375</v>
      </c>
      <c r="BE54" s="313">
        <v>33.839812494949</v>
      </c>
      <c r="BF54" s="313">
        <v>0.70971429</v>
      </c>
      <c r="BG54" s="313">
        <v>0.66165775</v>
      </c>
      <c r="BH54" s="313">
        <v>0.04805654</v>
      </c>
      <c r="BI54" s="313">
        <v>7.2630510260025</v>
      </c>
      <c r="BJ54" s="313">
        <v>17.74285714</v>
      </c>
      <c r="BK54" s="313">
        <v>24.746</v>
      </c>
      <c r="BL54" s="313">
        <v>-7.00314286</v>
      </c>
      <c r="BM54" s="313">
        <v>-28.300100460681</v>
      </c>
      <c r="BN54" s="313">
        <v>11257.0</v>
      </c>
      <c r="BO54" s="313">
        <v>10503.0</v>
      </c>
      <c r="BP54" s="313">
        <v>754.0</v>
      </c>
      <c r="BQ54" s="313">
        <v>7.1789012663049</v>
      </c>
      <c r="BR54" s="313">
        <v>11114.0</v>
      </c>
      <c r="BS54" s="313">
        <v>10337.0</v>
      </c>
      <c r="BT54" s="313">
        <v>777.0</v>
      </c>
      <c r="BU54" s="313">
        <v>7.5166876269711</v>
      </c>
      <c r="BV54" s="313">
        <v>8316.0</v>
      </c>
      <c r="BW54" s="313">
        <v>7819.0</v>
      </c>
      <c r="BX54" s="313">
        <v>497.0</v>
      </c>
      <c r="BY54" s="313">
        <v>6.3563115487914</v>
      </c>
      <c r="BZ54" s="313">
        <v>0.01117509</v>
      </c>
      <c r="CA54" s="314">
        <v>0.01196962</v>
      </c>
      <c r="CB54" s="314" t="s">
        <v>895</v>
      </c>
      <c r="CC54" s="312">
        <v>-6.6378882537624</v>
      </c>
      <c r="CD54" s="312" t="s">
        <v>899</v>
      </c>
      <c r="CE54" s="312">
        <v>0.6606383</v>
      </c>
      <c r="CF54" s="312">
        <v>0.61865</v>
      </c>
      <c r="CG54" s="312">
        <v>0.0419883</v>
      </c>
      <c r="CH54" s="312">
        <v>6.7870847813788</v>
      </c>
      <c r="CI54" s="315">
        <v>0.01470588</v>
      </c>
      <c r="CJ54" s="315">
        <v>0.0170663</v>
      </c>
      <c r="CK54" s="315">
        <v>-0.00236042</v>
      </c>
      <c r="CL54" s="315">
        <v>-13.830883085379</v>
      </c>
      <c r="CM54" s="314" t="s">
        <v>896</v>
      </c>
      <c r="CN54" s="314" t="s">
        <v>897</v>
      </c>
      <c r="CO54" s="312"/>
      <c r="CP54" s="314"/>
      <c r="CQ54" s="314"/>
      <c r="CR54" s="312"/>
      <c r="CS54" s="312"/>
      <c r="CT54" s="312"/>
      <c r="CU54" s="312"/>
      <c r="CV54" s="312"/>
      <c r="CW54" s="312"/>
      <c r="CX54" s="315"/>
      <c r="CY54" s="315"/>
      <c r="CZ54" s="315"/>
      <c r="DA54" s="315"/>
      <c r="DB54" s="314"/>
      <c r="DC54" s="314"/>
      <c r="DD54" s="314"/>
    </row>
    <row r="55">
      <c r="A55" s="310" t="s">
        <v>900</v>
      </c>
      <c r="B55" s="310" t="s">
        <v>592</v>
      </c>
      <c r="C55" s="310" t="s">
        <v>597</v>
      </c>
      <c r="D55" s="310" t="s">
        <v>597</v>
      </c>
      <c r="E55" s="311">
        <v>18259.0</v>
      </c>
      <c r="F55" s="311">
        <v>34552.0</v>
      </c>
      <c r="G55" s="311">
        <v>-16293.0</v>
      </c>
      <c r="H55" s="311">
        <v>-47.155012734429</v>
      </c>
      <c r="I55" s="311">
        <v>106803.0</v>
      </c>
      <c r="J55" s="311">
        <v>130278.0</v>
      </c>
      <c r="K55" s="311">
        <v>-23475.0</v>
      </c>
      <c r="L55" s="311">
        <v>-18.019159029153</v>
      </c>
      <c r="M55" s="312" t="s">
        <v>894</v>
      </c>
      <c r="N55" s="312">
        <v>155.08</v>
      </c>
      <c r="O55" s="312">
        <v>155.15</v>
      </c>
      <c r="P55" s="312">
        <v>-0.069999999999993</v>
      </c>
      <c r="Q55" s="312">
        <v>-0.045117628101833</v>
      </c>
      <c r="R55" s="312">
        <v>1.45201914</v>
      </c>
      <c r="S55" s="312">
        <v>1.19091481</v>
      </c>
      <c r="T55" s="313">
        <v>0.26110433</v>
      </c>
      <c r="U55" s="313">
        <v>21.924685780001</v>
      </c>
      <c r="V55" s="313">
        <v>5.90151962</v>
      </c>
      <c r="W55" s="313">
        <v>4.08894825</v>
      </c>
      <c r="X55" s="313">
        <v>1.81257137</v>
      </c>
      <c r="Y55" s="313">
        <v>44.328547567214</v>
      </c>
      <c r="Z55" s="313">
        <v>0.02460416</v>
      </c>
      <c r="AA55" s="313">
        <v>0.02912521</v>
      </c>
      <c r="AB55" s="312">
        <v>-0.00452105</v>
      </c>
      <c r="AC55" s="313">
        <v>-15.522806530837</v>
      </c>
      <c r="AD55" s="312">
        <v>6303.0</v>
      </c>
      <c r="AE55" s="313">
        <v>5327.0</v>
      </c>
      <c r="AF55" s="313">
        <v>976.0</v>
      </c>
      <c r="AG55" s="311">
        <v>18.32175708654</v>
      </c>
      <c r="AH55" s="311">
        <v>369.0</v>
      </c>
      <c r="AI55" s="311">
        <v>268.0</v>
      </c>
      <c r="AJ55" s="311">
        <v>101.0</v>
      </c>
      <c r="AK55" s="311">
        <v>37.686567164179</v>
      </c>
      <c r="AL55" s="313">
        <v>5.84933457</v>
      </c>
      <c r="AM55" s="313">
        <v>3.77049085</v>
      </c>
      <c r="AN55" s="312">
        <v>2.07884372</v>
      </c>
      <c r="AO55" s="312">
        <v>55.134564774239</v>
      </c>
      <c r="AP55" s="312">
        <v>7.0</v>
      </c>
      <c r="AQ55" s="312">
        <v>8.0</v>
      </c>
      <c r="AR55" s="313">
        <v>-1.0</v>
      </c>
      <c r="AS55" s="313">
        <v>-12.5</v>
      </c>
      <c r="AT55" s="313">
        <v>348.0</v>
      </c>
      <c r="AU55" s="313">
        <v>244.0</v>
      </c>
      <c r="AV55" s="311">
        <v>104.0</v>
      </c>
      <c r="AW55" s="313">
        <v>42.622950819672</v>
      </c>
      <c r="AX55" s="313">
        <v>14.0</v>
      </c>
      <c r="AY55" s="313">
        <v>16.0</v>
      </c>
      <c r="AZ55" s="313">
        <v>-2.0</v>
      </c>
      <c r="BA55" s="313">
        <v>-12.5</v>
      </c>
      <c r="BB55" s="313">
        <v>22.15428571</v>
      </c>
      <c r="BC55" s="313">
        <v>19.39375</v>
      </c>
      <c r="BD55" s="313">
        <v>2.76053571</v>
      </c>
      <c r="BE55" s="313">
        <v>14.234151260071</v>
      </c>
      <c r="BF55" s="313">
        <v>0.44563218</v>
      </c>
      <c r="BG55" s="313">
        <v>0.63586066</v>
      </c>
      <c r="BH55" s="313">
        <v>-0.19022848</v>
      </c>
      <c r="BI55" s="313">
        <v>-29.916692754667</v>
      </c>
      <c r="BJ55" s="313">
        <v>11.07714286</v>
      </c>
      <c r="BK55" s="313">
        <v>9.696875</v>
      </c>
      <c r="BL55" s="313">
        <v>1.38026786</v>
      </c>
      <c r="BM55" s="313">
        <v>14.234151311634</v>
      </c>
      <c r="BN55" s="313">
        <v>5927.0</v>
      </c>
      <c r="BO55" s="313">
        <v>4997.0</v>
      </c>
      <c r="BP55" s="313">
        <v>930.0</v>
      </c>
      <c r="BQ55" s="313">
        <v>18.61116670002</v>
      </c>
      <c r="BR55" s="313">
        <v>5866.0</v>
      </c>
      <c r="BS55" s="313">
        <v>4920.0</v>
      </c>
      <c r="BT55" s="313">
        <v>946.0</v>
      </c>
      <c r="BU55" s="313">
        <v>19.227642276423</v>
      </c>
      <c r="BV55" s="313">
        <v>4607.0</v>
      </c>
      <c r="BW55" s="313">
        <v>3829.0</v>
      </c>
      <c r="BX55" s="313">
        <v>778.0</v>
      </c>
      <c r="BY55" s="313">
        <v>20.318621049882</v>
      </c>
      <c r="BZ55" s="313">
        <v>0.0264371</v>
      </c>
      <c r="CA55" s="314">
        <v>0.03153455</v>
      </c>
      <c r="CB55" s="314" t="s">
        <v>895</v>
      </c>
      <c r="CC55" s="312">
        <v>-16.164651152466</v>
      </c>
      <c r="CD55" s="312" t="s">
        <v>899</v>
      </c>
      <c r="CE55" s="312">
        <v>0.420271</v>
      </c>
      <c r="CF55" s="312">
        <v>0.57891791</v>
      </c>
      <c r="CG55" s="312">
        <v>-0.15864691</v>
      </c>
      <c r="CH55" s="312">
        <v>-27.404042483329</v>
      </c>
      <c r="CI55" s="315">
        <v>0.05854355</v>
      </c>
      <c r="CJ55" s="315">
        <v>0.05030974</v>
      </c>
      <c r="CK55" s="315">
        <v>0.00823381</v>
      </c>
      <c r="CL55" s="315">
        <v>16.366234450824</v>
      </c>
      <c r="CM55" s="314" t="s">
        <v>896</v>
      </c>
      <c r="CN55" s="314" t="s">
        <v>897</v>
      </c>
      <c r="CO55" s="312"/>
      <c r="CP55" s="314"/>
      <c r="CQ55" s="314"/>
      <c r="CR55" s="312"/>
      <c r="CS55" s="312"/>
      <c r="CT55" s="312"/>
      <c r="CU55" s="312"/>
      <c r="CV55" s="312"/>
      <c r="CW55" s="312"/>
      <c r="CX55" s="315"/>
      <c r="CY55" s="315"/>
      <c r="CZ55" s="315"/>
      <c r="DA55" s="315"/>
      <c r="DB55" s="314"/>
      <c r="DC55" s="314"/>
      <c r="DD55" s="314"/>
    </row>
    <row r="56">
      <c r="A56" s="310" t="s">
        <v>900</v>
      </c>
      <c r="B56" s="310" t="s">
        <v>592</v>
      </c>
      <c r="C56" s="310" t="s">
        <v>598</v>
      </c>
      <c r="D56" s="310" t="s">
        <v>599</v>
      </c>
      <c r="E56" s="311">
        <v>29457.0</v>
      </c>
      <c r="F56" s="311">
        <v>40496.0</v>
      </c>
      <c r="G56" s="311">
        <v>-11039.0</v>
      </c>
      <c r="H56" s="311">
        <v>-27.259482418017</v>
      </c>
      <c r="I56" s="311">
        <v>112146.0</v>
      </c>
      <c r="J56" s="311">
        <v>136539.0</v>
      </c>
      <c r="K56" s="311">
        <v>-24393.0</v>
      </c>
      <c r="L56" s="311">
        <v>-17.865225320238</v>
      </c>
      <c r="M56" s="312" t="s">
        <v>894</v>
      </c>
      <c r="N56" s="312">
        <v>124.2</v>
      </c>
      <c r="O56" s="312">
        <v>123.87</v>
      </c>
      <c r="P56" s="312">
        <v>0.33</v>
      </c>
      <c r="Q56" s="312">
        <v>0.26640833131509</v>
      </c>
      <c r="R56" s="312">
        <v>1.10748489</v>
      </c>
      <c r="S56" s="312">
        <v>0.90721332</v>
      </c>
      <c r="T56" s="313">
        <v>0.20027157</v>
      </c>
      <c r="U56" s="313">
        <v>22.075466220007</v>
      </c>
      <c r="V56" s="313">
        <v>23.46405578</v>
      </c>
      <c r="W56" s="313">
        <v>17.63086005</v>
      </c>
      <c r="X56" s="313">
        <v>5.83319573</v>
      </c>
      <c r="Y56" s="313">
        <v>33.085145667639</v>
      </c>
      <c r="Z56" s="313">
        <v>0.00471992</v>
      </c>
      <c r="AA56" s="313">
        <v>0.0051456</v>
      </c>
      <c r="AB56" s="312">
        <v>-4.2568E-4</v>
      </c>
      <c r="AC56" s="313">
        <v>-8.2726990049751</v>
      </c>
      <c r="AD56" s="312">
        <v>26314.0</v>
      </c>
      <c r="AE56" s="313">
        <v>24073.0</v>
      </c>
      <c r="AF56" s="313">
        <v>2241.0</v>
      </c>
      <c r="AG56" s="311">
        <v>9.309184563619</v>
      </c>
      <c r="AH56" s="311">
        <v>318.0</v>
      </c>
      <c r="AI56" s="311">
        <v>202.0</v>
      </c>
      <c r="AJ56" s="311">
        <v>116.0</v>
      </c>
      <c r="AK56" s="311">
        <v>57.425742574257</v>
      </c>
      <c r="AL56" s="313">
        <v>3.80710867</v>
      </c>
      <c r="AM56" s="313">
        <v>3.37166634</v>
      </c>
      <c r="AN56" s="312">
        <v>0.43544233</v>
      </c>
      <c r="AO56" s="312">
        <v>12.91475152313</v>
      </c>
      <c r="AP56" s="312">
        <v>5.0</v>
      </c>
      <c r="AQ56" s="312">
        <v>1.0</v>
      </c>
      <c r="AR56" s="313">
        <v>4.0</v>
      </c>
      <c r="AS56" s="313">
        <v>400.0</v>
      </c>
      <c r="AT56" s="313">
        <v>299.0</v>
      </c>
      <c r="AU56" s="313">
        <v>190.0</v>
      </c>
      <c r="AV56" s="311">
        <v>109.0</v>
      </c>
      <c r="AW56" s="313">
        <v>57.368421052632</v>
      </c>
      <c r="AX56" s="313">
        <v>14.0</v>
      </c>
      <c r="AY56" s="313">
        <v>11.0</v>
      </c>
      <c r="AZ56" s="313">
        <v>3.0</v>
      </c>
      <c r="BA56" s="313">
        <v>27.272727272727</v>
      </c>
      <c r="BB56" s="313">
        <v>24.84</v>
      </c>
      <c r="BC56" s="313">
        <v>123.87</v>
      </c>
      <c r="BD56" s="313">
        <v>-99.03</v>
      </c>
      <c r="BE56" s="313">
        <v>-79.946718333737</v>
      </c>
      <c r="BF56" s="313">
        <v>0.41538462</v>
      </c>
      <c r="BG56" s="313">
        <v>0.65194737</v>
      </c>
      <c r="BH56" s="313">
        <v>-0.23656275</v>
      </c>
      <c r="BI56" s="313">
        <v>-36.285559369616</v>
      </c>
      <c r="BJ56" s="313">
        <v>8.87142857</v>
      </c>
      <c r="BK56" s="313">
        <v>11.26090909</v>
      </c>
      <c r="BL56" s="313">
        <v>-2.38948052</v>
      </c>
      <c r="BM56" s="313">
        <v>-21.21925060315</v>
      </c>
      <c r="BN56" s="313">
        <v>27287.0</v>
      </c>
      <c r="BO56" s="313">
        <v>25033.0</v>
      </c>
      <c r="BP56" s="313">
        <v>2254.0</v>
      </c>
      <c r="BQ56" s="313">
        <v>9.0041145687692</v>
      </c>
      <c r="BR56" s="313">
        <v>27117.0</v>
      </c>
      <c r="BS56" s="313">
        <v>24866.0</v>
      </c>
      <c r="BT56" s="313">
        <v>2251.0</v>
      </c>
      <c r="BU56" s="313">
        <v>9.0525215153221</v>
      </c>
      <c r="BV56" s="313">
        <v>20554.0</v>
      </c>
      <c r="BW56" s="313">
        <v>19276.0</v>
      </c>
      <c r="BX56" s="313">
        <v>1278.0</v>
      </c>
      <c r="BY56" s="313">
        <v>6.630006225358</v>
      </c>
      <c r="BZ56" s="313">
        <v>0.00458015</v>
      </c>
      <c r="CA56" s="314">
        <v>0.0049815</v>
      </c>
      <c r="CB56" s="314" t="s">
        <v>895</v>
      </c>
      <c r="CC56" s="312">
        <v>-8.0568101977316</v>
      </c>
      <c r="CD56" s="312" t="s">
        <v>899</v>
      </c>
      <c r="CE56" s="312">
        <v>0.39056604</v>
      </c>
      <c r="CF56" s="312">
        <v>0.61321782</v>
      </c>
      <c r="CG56" s="312">
        <v>-0.22265178</v>
      </c>
      <c r="CH56" s="312">
        <v>-36.308758933327</v>
      </c>
      <c r="CI56" s="315">
        <v>0.01208482</v>
      </c>
      <c r="CJ56" s="315">
        <v>0.00839114</v>
      </c>
      <c r="CK56" s="315">
        <v>0.00369368</v>
      </c>
      <c r="CL56" s="315">
        <v>44.018810316596</v>
      </c>
      <c r="CM56" s="314" t="s">
        <v>896</v>
      </c>
      <c r="CN56" s="314" t="s">
        <v>897</v>
      </c>
      <c r="CO56" s="312"/>
      <c r="CP56" s="314"/>
      <c r="CQ56" s="314"/>
      <c r="CR56" s="312"/>
      <c r="CS56" s="312"/>
      <c r="CT56" s="312"/>
      <c r="CU56" s="312"/>
      <c r="CV56" s="312"/>
      <c r="CW56" s="312"/>
      <c r="CX56" s="315"/>
      <c r="CY56" s="315"/>
      <c r="CZ56" s="315"/>
      <c r="DA56" s="315"/>
      <c r="DB56" s="314"/>
      <c r="DC56" s="314"/>
      <c r="DD56" s="314"/>
    </row>
    <row r="57">
      <c r="A57" s="310" t="s">
        <v>900</v>
      </c>
      <c r="B57" s="310" t="s">
        <v>592</v>
      </c>
      <c r="C57" s="310" t="s">
        <v>600</v>
      </c>
      <c r="D57" s="310" t="s">
        <v>601</v>
      </c>
      <c r="E57" s="311">
        <v>20172.0</v>
      </c>
      <c r="F57" s="311">
        <v>23277.0</v>
      </c>
      <c r="G57" s="311">
        <v>-3105.0</v>
      </c>
      <c r="H57" s="311">
        <v>-13.339347854105</v>
      </c>
      <c r="I57" s="311">
        <v>53914.0</v>
      </c>
      <c r="J57" s="311">
        <v>60355.0</v>
      </c>
      <c r="K57" s="311">
        <v>-6441.0</v>
      </c>
      <c r="L57" s="311">
        <v>-10.671858172479</v>
      </c>
      <c r="M57" s="312" t="s">
        <v>894</v>
      </c>
      <c r="N57" s="312">
        <v>62.04</v>
      </c>
      <c r="O57" s="312">
        <v>61.87</v>
      </c>
      <c r="P57" s="312">
        <v>0.17</v>
      </c>
      <c r="Q57" s="312">
        <v>0.27476967835785</v>
      </c>
      <c r="R57" s="312">
        <v>1.15072152</v>
      </c>
      <c r="S57" s="312">
        <v>1.02510148</v>
      </c>
      <c r="T57" s="313">
        <v>0.12562004</v>
      </c>
      <c r="U57" s="313">
        <v>12.254400413118</v>
      </c>
      <c r="V57" s="313">
        <v>8.0238899</v>
      </c>
      <c r="W57" s="313">
        <v>6.82793472</v>
      </c>
      <c r="X57" s="313">
        <v>1.19595518</v>
      </c>
      <c r="Y57" s="313">
        <v>17.515621180397</v>
      </c>
      <c r="Z57" s="313">
        <v>0.01434119</v>
      </c>
      <c r="AA57" s="313">
        <v>0.01501335</v>
      </c>
      <c r="AB57" s="312">
        <v>-6.7216E-4</v>
      </c>
      <c r="AC57" s="313">
        <v>-4.47708206363</v>
      </c>
      <c r="AD57" s="312">
        <v>4326.0</v>
      </c>
      <c r="AE57" s="313">
        <v>4121.0</v>
      </c>
      <c r="AF57" s="313">
        <v>205.0</v>
      </c>
      <c r="AG57" s="311">
        <v>4.9745207473914</v>
      </c>
      <c r="AH57" s="311">
        <v>71.0</v>
      </c>
      <c r="AI57" s="311">
        <v>80.0</v>
      </c>
      <c r="AJ57" s="311">
        <v>-9.0</v>
      </c>
      <c r="AK57" s="311">
        <v>-11.25</v>
      </c>
      <c r="AL57" s="313">
        <v>2.67271465</v>
      </c>
      <c r="AM57" s="313">
        <v>2.59290287</v>
      </c>
      <c r="AN57" s="312">
        <v>0.07981178</v>
      </c>
      <c r="AO57" s="312">
        <v>3.0780859909342</v>
      </c>
      <c r="AP57" s="312">
        <v>4.0</v>
      </c>
      <c r="AQ57" s="312">
        <v>1.0</v>
      </c>
      <c r="AR57" s="313">
        <v>3.0</v>
      </c>
      <c r="AS57" s="313">
        <v>300.0</v>
      </c>
      <c r="AT57" s="313">
        <v>64.0</v>
      </c>
      <c r="AU57" s="313">
        <v>79.0</v>
      </c>
      <c r="AV57" s="311">
        <v>-15.0</v>
      </c>
      <c r="AW57" s="313">
        <v>-18.987341772152</v>
      </c>
      <c r="AX57" s="313">
        <v>3.0</v>
      </c>
      <c r="AY57" s="313" t="s">
        <v>893</v>
      </c>
      <c r="AZ57" s="313" t="s">
        <v>893</v>
      </c>
      <c r="BA57" s="313" t="s">
        <v>893</v>
      </c>
      <c r="BB57" s="313">
        <v>15.51</v>
      </c>
      <c r="BC57" s="313">
        <v>61.87</v>
      </c>
      <c r="BD57" s="313">
        <v>-46.36</v>
      </c>
      <c r="BE57" s="313">
        <v>-74.931307580411</v>
      </c>
      <c r="BF57" s="313">
        <v>0.969375</v>
      </c>
      <c r="BG57" s="313">
        <v>0.78316456</v>
      </c>
      <c r="BH57" s="313">
        <v>0.18621044</v>
      </c>
      <c r="BI57" s="313">
        <v>23.776668341581</v>
      </c>
      <c r="BJ57" s="313">
        <v>20.68</v>
      </c>
      <c r="BK57" s="313" t="s">
        <v>893</v>
      </c>
      <c r="BL57" s="313" t="s">
        <v>893</v>
      </c>
      <c r="BM57" s="313" t="s">
        <v>893</v>
      </c>
      <c r="BN57" s="313">
        <v>4072.0</v>
      </c>
      <c r="BO57" s="313">
        <v>3734.0</v>
      </c>
      <c r="BP57" s="313">
        <v>338.0</v>
      </c>
      <c r="BQ57" s="313">
        <v>9.0519550080343</v>
      </c>
      <c r="BR57" s="313">
        <v>4017.0</v>
      </c>
      <c r="BS57" s="313">
        <v>3668.0</v>
      </c>
      <c r="BT57" s="313">
        <v>349.0</v>
      </c>
      <c r="BU57" s="313">
        <v>9.5147219193021</v>
      </c>
      <c r="BV57" s="313">
        <v>3031.0</v>
      </c>
      <c r="BW57" s="313">
        <v>2696.0</v>
      </c>
      <c r="BX57" s="313">
        <v>335.0</v>
      </c>
      <c r="BY57" s="313">
        <v>12.425816023739</v>
      </c>
      <c r="BZ57" s="313">
        <v>0.01544436</v>
      </c>
      <c r="CA57" s="314">
        <v>0.0168675</v>
      </c>
      <c r="CB57" s="314" t="s">
        <v>895</v>
      </c>
      <c r="CC57" s="312">
        <v>-8.4371720764784</v>
      </c>
      <c r="CD57" s="312" t="s">
        <v>899</v>
      </c>
      <c r="CE57" s="312">
        <v>0.87380282</v>
      </c>
      <c r="CF57" s="312">
        <v>0.773375</v>
      </c>
      <c r="CG57" s="312">
        <v>0.10042782</v>
      </c>
      <c r="CH57" s="312">
        <v>12.985656376273</v>
      </c>
      <c r="CI57" s="315">
        <v>0.01641239</v>
      </c>
      <c r="CJ57" s="315">
        <v>0.01941276</v>
      </c>
      <c r="CK57" s="315">
        <v>-0.00300037</v>
      </c>
      <c r="CL57" s="315">
        <v>-15.45565906136</v>
      </c>
      <c r="CM57" s="314" t="s">
        <v>896</v>
      </c>
      <c r="CN57" s="314" t="s">
        <v>897</v>
      </c>
      <c r="CO57" s="312"/>
      <c r="CP57" s="314"/>
      <c r="CQ57" s="314"/>
      <c r="CR57" s="312"/>
      <c r="CS57" s="312"/>
      <c r="CT57" s="312"/>
      <c r="CU57" s="312"/>
      <c r="CV57" s="312"/>
      <c r="CW57" s="312"/>
      <c r="CX57" s="315"/>
      <c r="CY57" s="315"/>
      <c r="CZ57" s="315"/>
      <c r="DA57" s="315"/>
      <c r="DB57" s="314"/>
      <c r="DC57" s="314"/>
      <c r="DD57" s="314"/>
    </row>
    <row r="58">
      <c r="A58" s="310" t="s">
        <v>900</v>
      </c>
      <c r="B58" s="310" t="s">
        <v>592</v>
      </c>
      <c r="C58" s="310" t="s">
        <v>602</v>
      </c>
      <c r="D58" s="310" t="s">
        <v>603</v>
      </c>
      <c r="E58" s="311">
        <v>25962.0</v>
      </c>
      <c r="F58" s="311">
        <v>28959.0</v>
      </c>
      <c r="G58" s="311">
        <v>-2997.0</v>
      </c>
      <c r="H58" s="311">
        <v>-10.349114264995</v>
      </c>
      <c r="I58" s="311">
        <v>89907.0</v>
      </c>
      <c r="J58" s="311">
        <v>95548.0</v>
      </c>
      <c r="K58" s="311">
        <v>-5641.0</v>
      </c>
      <c r="L58" s="311">
        <v>-5.9038389081927</v>
      </c>
      <c r="M58" s="312" t="s">
        <v>894</v>
      </c>
      <c r="N58" s="312">
        <v>93.19</v>
      </c>
      <c r="O58" s="312">
        <v>92.81</v>
      </c>
      <c r="P58" s="312">
        <v>0.38</v>
      </c>
      <c r="Q58" s="312">
        <v>0.40943863807779</v>
      </c>
      <c r="R58" s="312">
        <v>1.03651551</v>
      </c>
      <c r="S58" s="312">
        <v>0.97134425</v>
      </c>
      <c r="T58" s="313">
        <v>0.06517126</v>
      </c>
      <c r="U58" s="313">
        <v>6.7093885612645</v>
      </c>
      <c r="V58" s="313">
        <v>13.74086556</v>
      </c>
      <c r="W58" s="313">
        <v>8.51090551</v>
      </c>
      <c r="X58" s="313">
        <v>5.22996005</v>
      </c>
      <c r="Y58" s="313">
        <v>61.450101212556</v>
      </c>
      <c r="Z58" s="313">
        <v>0.00754331</v>
      </c>
      <c r="AA58" s="313">
        <v>0.01141294</v>
      </c>
      <c r="AB58" s="312">
        <v>-0.00386963</v>
      </c>
      <c r="AC58" s="313">
        <v>-33.905636934918</v>
      </c>
      <c r="AD58" s="312">
        <v>12354.0</v>
      </c>
      <c r="AE58" s="313">
        <v>8132.0</v>
      </c>
      <c r="AF58" s="313">
        <v>4222.0</v>
      </c>
      <c r="AG58" s="311">
        <v>51.918347270044</v>
      </c>
      <c r="AH58" s="311">
        <v>202.0</v>
      </c>
      <c r="AI58" s="311">
        <v>110.0</v>
      </c>
      <c r="AJ58" s="311">
        <v>92.0</v>
      </c>
      <c r="AK58" s="311">
        <v>83.636363636364</v>
      </c>
      <c r="AL58" s="313">
        <v>3.46302288</v>
      </c>
      <c r="AM58" s="313">
        <v>3.29942332</v>
      </c>
      <c r="AN58" s="312">
        <v>0.16359956</v>
      </c>
      <c r="AO58" s="312">
        <v>4.9584289172085</v>
      </c>
      <c r="AP58" s="312">
        <v>4.0</v>
      </c>
      <c r="AQ58" s="312">
        <v>5.0</v>
      </c>
      <c r="AR58" s="313">
        <v>-1.0</v>
      </c>
      <c r="AS58" s="313">
        <v>-20.0</v>
      </c>
      <c r="AT58" s="313">
        <v>189.0</v>
      </c>
      <c r="AU58" s="313">
        <v>101.0</v>
      </c>
      <c r="AV58" s="311">
        <v>88.0</v>
      </c>
      <c r="AW58" s="313">
        <v>87.128712871287</v>
      </c>
      <c r="AX58" s="313">
        <v>9.0</v>
      </c>
      <c r="AY58" s="313">
        <v>4.0</v>
      </c>
      <c r="AZ58" s="313">
        <v>5.0</v>
      </c>
      <c r="BA58" s="313">
        <v>125.0</v>
      </c>
      <c r="BB58" s="313">
        <v>23.2975</v>
      </c>
      <c r="BC58" s="313">
        <v>18.562</v>
      </c>
      <c r="BD58" s="313">
        <v>4.7355</v>
      </c>
      <c r="BE58" s="313">
        <v>25.511798297597</v>
      </c>
      <c r="BF58" s="313">
        <v>0.49306878</v>
      </c>
      <c r="BG58" s="313">
        <v>0.91891089</v>
      </c>
      <c r="BH58" s="313">
        <v>-0.42584211</v>
      </c>
      <c r="BI58" s="313">
        <v>-46.342046289167</v>
      </c>
      <c r="BJ58" s="313">
        <v>10.35444444</v>
      </c>
      <c r="BK58" s="313">
        <v>23.2025</v>
      </c>
      <c r="BL58" s="313">
        <v>-12.84805556</v>
      </c>
      <c r="BM58" s="313">
        <v>-55.373582846676</v>
      </c>
      <c r="BN58" s="313">
        <v>11982.0</v>
      </c>
      <c r="BO58" s="313">
        <v>7741.0</v>
      </c>
      <c r="BP58" s="313">
        <v>4241.0</v>
      </c>
      <c r="BQ58" s="313">
        <v>54.786203332903</v>
      </c>
      <c r="BR58" s="313">
        <v>11903.0</v>
      </c>
      <c r="BS58" s="313">
        <v>7650.0</v>
      </c>
      <c r="BT58" s="313">
        <v>4253.0</v>
      </c>
      <c r="BU58" s="313">
        <v>55.59477124183</v>
      </c>
      <c r="BV58" s="313">
        <v>9370.0</v>
      </c>
      <c r="BW58" s="313">
        <v>5856.0</v>
      </c>
      <c r="BX58" s="313">
        <v>3514.0</v>
      </c>
      <c r="BY58" s="313">
        <v>60.006830601093</v>
      </c>
      <c r="BZ58" s="313">
        <v>0.00782912</v>
      </c>
      <c r="CA58" s="314">
        <v>0.01213203</v>
      </c>
      <c r="CB58" s="314" t="s">
        <v>895</v>
      </c>
      <c r="CC58" s="312">
        <v>-35.467353773441</v>
      </c>
      <c r="CD58" s="312" t="s">
        <v>899</v>
      </c>
      <c r="CE58" s="312">
        <v>0.46133663</v>
      </c>
      <c r="CF58" s="312">
        <v>0.84372727</v>
      </c>
      <c r="CG58" s="312">
        <v>-0.38239064</v>
      </c>
      <c r="CH58" s="312">
        <v>-45.321593078294</v>
      </c>
      <c r="CI58" s="315">
        <v>0.01635098</v>
      </c>
      <c r="CJ58" s="315">
        <v>0.01352681</v>
      </c>
      <c r="CK58" s="315">
        <v>0.00282417</v>
      </c>
      <c r="CL58" s="315">
        <v>20.878314990748</v>
      </c>
      <c r="CM58" s="314" t="s">
        <v>896</v>
      </c>
      <c r="CN58" s="314" t="s">
        <v>897</v>
      </c>
      <c r="CO58" s="312"/>
      <c r="CP58" s="314"/>
      <c r="CQ58" s="314"/>
      <c r="CR58" s="312"/>
      <c r="CS58" s="312"/>
      <c r="CT58" s="312"/>
      <c r="CU58" s="312"/>
      <c r="CV58" s="312"/>
      <c r="CW58" s="312"/>
      <c r="CX58" s="315"/>
      <c r="CY58" s="315"/>
      <c r="CZ58" s="315"/>
      <c r="DA58" s="315"/>
      <c r="DB58" s="314"/>
      <c r="DC58" s="314"/>
      <c r="DD58" s="314"/>
    </row>
    <row r="59">
      <c r="A59" s="310" t="s">
        <v>900</v>
      </c>
      <c r="B59" s="310" t="s">
        <v>592</v>
      </c>
      <c r="C59" s="310" t="s">
        <v>604</v>
      </c>
      <c r="D59" s="310" t="s">
        <v>605</v>
      </c>
      <c r="E59" s="311">
        <v>33042.0</v>
      </c>
      <c r="F59" s="311">
        <v>31293.0</v>
      </c>
      <c r="G59" s="311">
        <v>1749.0</v>
      </c>
      <c r="H59" s="311">
        <v>5.5891093854856</v>
      </c>
      <c r="I59" s="311">
        <v>95696.0</v>
      </c>
      <c r="J59" s="311">
        <v>94482.0</v>
      </c>
      <c r="K59" s="311">
        <v>1214.0</v>
      </c>
      <c r="L59" s="311">
        <v>1.2849008276709</v>
      </c>
      <c r="M59" s="312" t="s">
        <v>894</v>
      </c>
      <c r="N59" s="312">
        <v>93.07</v>
      </c>
      <c r="O59" s="312">
        <v>92.8</v>
      </c>
      <c r="P59" s="312">
        <v>0.27</v>
      </c>
      <c r="Q59" s="312">
        <v>0.29094827586206</v>
      </c>
      <c r="R59" s="312">
        <v>0.97255894</v>
      </c>
      <c r="S59" s="312">
        <v>0.98219767</v>
      </c>
      <c r="T59" s="313">
        <v>-0.00963873</v>
      </c>
      <c r="U59" s="313">
        <v>-0.98134319540791</v>
      </c>
      <c r="V59" s="313">
        <v>13.05279218</v>
      </c>
      <c r="W59" s="313">
        <v>10.04000762</v>
      </c>
      <c r="X59" s="313">
        <v>3.01278456</v>
      </c>
      <c r="Y59" s="313">
        <v>30.007791567792</v>
      </c>
      <c r="Z59" s="313">
        <v>0.00745096</v>
      </c>
      <c r="AA59" s="313">
        <v>0.00978284</v>
      </c>
      <c r="AB59" s="312">
        <v>-0.00233188</v>
      </c>
      <c r="AC59" s="313">
        <v>-23.836431956364</v>
      </c>
      <c r="AD59" s="312">
        <v>12491.0</v>
      </c>
      <c r="AE59" s="313">
        <v>9486.0</v>
      </c>
      <c r="AF59" s="313">
        <v>3005.0</v>
      </c>
      <c r="AG59" s="311">
        <v>31.678262702931</v>
      </c>
      <c r="AH59" s="311">
        <v>143.0</v>
      </c>
      <c r="AI59" s="311">
        <v>107.0</v>
      </c>
      <c r="AJ59" s="311">
        <v>36.0</v>
      </c>
      <c r="AK59" s="311">
        <v>33.644859813084</v>
      </c>
      <c r="AL59" s="313">
        <v>2.89619272</v>
      </c>
      <c r="AM59" s="313">
        <v>3.01926949</v>
      </c>
      <c r="AN59" s="312">
        <v>-0.12307677</v>
      </c>
      <c r="AO59" s="312">
        <v>-4.0763757726045</v>
      </c>
      <c r="AP59" s="312">
        <v>5.0</v>
      </c>
      <c r="AQ59" s="312">
        <v>2.0</v>
      </c>
      <c r="AR59" s="313">
        <v>3.0</v>
      </c>
      <c r="AS59" s="313">
        <v>150.0</v>
      </c>
      <c r="AT59" s="313">
        <v>132.0</v>
      </c>
      <c r="AU59" s="313">
        <v>101.0</v>
      </c>
      <c r="AV59" s="311">
        <v>31.0</v>
      </c>
      <c r="AW59" s="313">
        <v>30.693069306931</v>
      </c>
      <c r="AX59" s="313">
        <v>6.0</v>
      </c>
      <c r="AY59" s="313">
        <v>4.0</v>
      </c>
      <c r="AZ59" s="313">
        <v>2.0</v>
      </c>
      <c r="BA59" s="313">
        <v>50.0</v>
      </c>
      <c r="BB59" s="313">
        <v>18.614</v>
      </c>
      <c r="BC59" s="313">
        <v>46.4</v>
      </c>
      <c r="BD59" s="313">
        <v>-27.786</v>
      </c>
      <c r="BE59" s="313">
        <v>-59.883620689655</v>
      </c>
      <c r="BF59" s="313">
        <v>0.70507576</v>
      </c>
      <c r="BG59" s="313">
        <v>0.91881188</v>
      </c>
      <c r="BH59" s="313">
        <v>-0.21373612</v>
      </c>
      <c r="BI59" s="313">
        <v>-23.262228607667</v>
      </c>
      <c r="BJ59" s="313">
        <v>15.51166667</v>
      </c>
      <c r="BK59" s="313">
        <v>23.2</v>
      </c>
      <c r="BL59" s="313">
        <v>-7.68833333</v>
      </c>
      <c r="BM59" s="313">
        <v>-33.139367801724</v>
      </c>
      <c r="BN59" s="313">
        <v>11794.0</v>
      </c>
      <c r="BO59" s="313">
        <v>9019.0</v>
      </c>
      <c r="BP59" s="313">
        <v>2775.0</v>
      </c>
      <c r="BQ59" s="313">
        <v>30.768377868943</v>
      </c>
      <c r="BR59" s="313">
        <v>11661.0</v>
      </c>
      <c r="BS59" s="313">
        <v>8899.0</v>
      </c>
      <c r="BT59" s="313">
        <v>2762.0</v>
      </c>
      <c r="BU59" s="313">
        <v>31.037195190471</v>
      </c>
      <c r="BV59" s="313">
        <v>8920.0</v>
      </c>
      <c r="BW59" s="313">
        <v>6683.0</v>
      </c>
      <c r="BX59" s="313">
        <v>2237.0</v>
      </c>
      <c r="BY59" s="313">
        <v>33.47299117163</v>
      </c>
      <c r="BZ59" s="313">
        <v>0.00798131</v>
      </c>
      <c r="CA59" s="314">
        <v>0.01042814</v>
      </c>
      <c r="CB59" s="314" t="s">
        <v>895</v>
      </c>
      <c r="CC59" s="312">
        <v>-23.46372411571</v>
      </c>
      <c r="CD59" s="312" t="s">
        <v>899</v>
      </c>
      <c r="CE59" s="312">
        <v>0.65083916</v>
      </c>
      <c r="CF59" s="312">
        <v>0.86728972</v>
      </c>
      <c r="CG59" s="312">
        <v>-0.21645056</v>
      </c>
      <c r="CH59" s="312">
        <v>-24.957122747863</v>
      </c>
      <c r="CI59" s="315">
        <v>0.01144824</v>
      </c>
      <c r="CJ59" s="315">
        <v>0.01127978</v>
      </c>
      <c r="CK59" s="315">
        <v>1.6846E-4</v>
      </c>
      <c r="CL59" s="315">
        <v>1.4934688442505</v>
      </c>
      <c r="CM59" s="314" t="s">
        <v>896</v>
      </c>
      <c r="CN59" s="314" t="s">
        <v>897</v>
      </c>
      <c r="CO59" s="312"/>
      <c r="CP59" s="314"/>
      <c r="CQ59" s="314"/>
      <c r="CR59" s="312"/>
      <c r="CS59" s="312"/>
      <c r="CT59" s="312"/>
      <c r="CU59" s="312"/>
      <c r="CV59" s="312"/>
      <c r="CW59" s="312"/>
      <c r="CX59" s="315"/>
      <c r="CY59" s="315"/>
      <c r="CZ59" s="315"/>
      <c r="DA59" s="315"/>
      <c r="DB59" s="314"/>
      <c r="DC59" s="314"/>
      <c r="DD59" s="314"/>
    </row>
    <row r="60">
      <c r="A60" s="310" t="s">
        <v>900</v>
      </c>
      <c r="B60" s="310" t="s">
        <v>592</v>
      </c>
      <c r="C60" s="310" t="s">
        <v>606</v>
      </c>
      <c r="D60" s="310" t="s">
        <v>607</v>
      </c>
      <c r="E60" s="311">
        <v>39924.0</v>
      </c>
      <c r="F60" s="311">
        <v>41402.0</v>
      </c>
      <c r="G60" s="311">
        <v>-1478.0</v>
      </c>
      <c r="H60" s="311">
        <v>-3.5698758514081</v>
      </c>
      <c r="I60" s="311">
        <v>138948.0</v>
      </c>
      <c r="J60" s="311">
        <v>138194.0</v>
      </c>
      <c r="K60" s="311">
        <v>754.0</v>
      </c>
      <c r="L60" s="311">
        <v>0.54560979492597</v>
      </c>
      <c r="M60" s="312" t="s">
        <v>894</v>
      </c>
      <c r="N60" s="312">
        <v>124.04</v>
      </c>
      <c r="O60" s="312">
        <v>123.58</v>
      </c>
      <c r="P60" s="312">
        <v>0.46000000000001</v>
      </c>
      <c r="Q60" s="312">
        <v>0.3722285159411</v>
      </c>
      <c r="R60" s="312">
        <v>0.89270806</v>
      </c>
      <c r="S60" s="312">
        <v>0.89425011</v>
      </c>
      <c r="T60" s="313">
        <v>-0.00154205</v>
      </c>
      <c r="U60" s="313">
        <v>-0.17244057146383</v>
      </c>
      <c r="V60" s="313">
        <v>18.4788554</v>
      </c>
      <c r="W60" s="313">
        <v>14.61061985</v>
      </c>
      <c r="X60" s="313">
        <v>3.86823555</v>
      </c>
      <c r="Y60" s="313">
        <v>26.475506102501</v>
      </c>
      <c r="Z60" s="313">
        <v>0.00483097</v>
      </c>
      <c r="AA60" s="313">
        <v>0.00612055</v>
      </c>
      <c r="AB60" s="312">
        <v>-0.00128958</v>
      </c>
      <c r="AC60" s="313">
        <v>-21.069675110897</v>
      </c>
      <c r="AD60" s="312">
        <v>25676.0</v>
      </c>
      <c r="AE60" s="313">
        <v>20191.0</v>
      </c>
      <c r="AF60" s="313">
        <v>5485.0</v>
      </c>
      <c r="AG60" s="311">
        <v>27.16556881779</v>
      </c>
      <c r="AH60" s="311">
        <v>236.0</v>
      </c>
      <c r="AI60" s="311">
        <v>202.0</v>
      </c>
      <c r="AJ60" s="311">
        <v>34.0</v>
      </c>
      <c r="AK60" s="311">
        <v>16.831683168317</v>
      </c>
      <c r="AL60" s="313">
        <v>3.48031259</v>
      </c>
      <c r="AM60" s="313">
        <v>3.33785807</v>
      </c>
      <c r="AN60" s="312">
        <v>0.14245452</v>
      </c>
      <c r="AO60" s="312">
        <v>4.2678423411814</v>
      </c>
      <c r="AP60" s="312" t="s">
        <v>893</v>
      </c>
      <c r="AQ60" s="312">
        <v>2.0</v>
      </c>
      <c r="AR60" s="313" t="s">
        <v>893</v>
      </c>
      <c r="AS60" s="313" t="s">
        <v>893</v>
      </c>
      <c r="AT60" s="313">
        <v>219.0</v>
      </c>
      <c r="AU60" s="313">
        <v>183.0</v>
      </c>
      <c r="AV60" s="311">
        <v>36.0</v>
      </c>
      <c r="AW60" s="313">
        <v>19.672131147541</v>
      </c>
      <c r="AX60" s="313">
        <v>17.0</v>
      </c>
      <c r="AY60" s="313">
        <v>17.0</v>
      </c>
      <c r="AZ60" s="313">
        <v>0.0</v>
      </c>
      <c r="BA60" s="313">
        <v>0.0</v>
      </c>
      <c r="BB60" s="313" t="s">
        <v>893</v>
      </c>
      <c r="BC60" s="313">
        <v>61.79</v>
      </c>
      <c r="BD60" s="313" t="s">
        <v>893</v>
      </c>
      <c r="BE60" s="313" t="s">
        <v>893</v>
      </c>
      <c r="BF60" s="313">
        <v>0.56639269</v>
      </c>
      <c r="BG60" s="313">
        <v>0.67530055</v>
      </c>
      <c r="BH60" s="313">
        <v>-0.10890786</v>
      </c>
      <c r="BI60" s="313">
        <v>-16.127316940583</v>
      </c>
      <c r="BJ60" s="313">
        <v>7.29647059</v>
      </c>
      <c r="BK60" s="313">
        <v>7.26941176</v>
      </c>
      <c r="BL60" s="313">
        <v>0.027058830000001</v>
      </c>
      <c r="BM60" s="313">
        <v>0.37222860519323</v>
      </c>
      <c r="BN60" s="313">
        <v>26265.0</v>
      </c>
      <c r="BO60" s="313">
        <v>20600.0</v>
      </c>
      <c r="BP60" s="313">
        <v>5665.0</v>
      </c>
      <c r="BQ60" s="313">
        <v>27.5</v>
      </c>
      <c r="BR60" s="313">
        <v>26099.0</v>
      </c>
      <c r="BS60" s="313">
        <v>20448.0</v>
      </c>
      <c r="BT60" s="313">
        <v>5651.0</v>
      </c>
      <c r="BU60" s="313">
        <v>27.635954616588</v>
      </c>
      <c r="BV60" s="313">
        <v>19763.0</v>
      </c>
      <c r="BW60" s="313">
        <v>15676.0</v>
      </c>
      <c r="BX60" s="313">
        <v>4087.0</v>
      </c>
      <c r="BY60" s="313">
        <v>26.071701964787</v>
      </c>
      <c r="BZ60" s="313">
        <v>0.00475267</v>
      </c>
      <c r="CA60" s="314">
        <v>0.00604362</v>
      </c>
      <c r="CB60" s="314" t="s">
        <v>895</v>
      </c>
      <c r="CC60" s="312">
        <v>-21.3605421916</v>
      </c>
      <c r="CD60" s="312" t="s">
        <v>899</v>
      </c>
      <c r="CE60" s="312">
        <v>0.52559322</v>
      </c>
      <c r="CF60" s="312">
        <v>0.61178218</v>
      </c>
      <c r="CG60" s="312">
        <v>-0.08618896</v>
      </c>
      <c r="CH60" s="312">
        <v>-14.088177592881</v>
      </c>
      <c r="CI60" s="315">
        <v>0.00919146</v>
      </c>
      <c r="CJ60" s="315">
        <v>0.01000446</v>
      </c>
      <c r="CK60" s="315">
        <v>-8.13E-4</v>
      </c>
      <c r="CL60" s="315">
        <v>-8.1263756364661</v>
      </c>
      <c r="CM60" s="314" t="s">
        <v>896</v>
      </c>
      <c r="CN60" s="314" t="s">
        <v>897</v>
      </c>
      <c r="CO60" s="312"/>
      <c r="CP60" s="314"/>
      <c r="CQ60" s="314"/>
      <c r="CR60" s="312"/>
      <c r="CS60" s="312"/>
      <c r="CT60" s="312"/>
      <c r="CU60" s="312"/>
      <c r="CV60" s="312"/>
      <c r="CW60" s="312"/>
      <c r="CX60" s="315"/>
      <c r="CY60" s="315"/>
      <c r="CZ60" s="315"/>
      <c r="DA60" s="315"/>
      <c r="DB60" s="314"/>
      <c r="DC60" s="314"/>
      <c r="DD60" s="314"/>
    </row>
    <row r="61">
      <c r="A61" s="310" t="s">
        <v>900</v>
      </c>
      <c r="B61" s="310" t="s">
        <v>592</v>
      </c>
      <c r="C61" s="310" t="s">
        <v>608</v>
      </c>
      <c r="D61" s="310" t="s">
        <v>608</v>
      </c>
      <c r="E61" s="311">
        <v>30253.0</v>
      </c>
      <c r="F61" s="311">
        <v>35854.0</v>
      </c>
      <c r="G61" s="311">
        <v>-5601.0</v>
      </c>
      <c r="H61" s="311">
        <v>-15.621687956713</v>
      </c>
      <c r="I61" s="311">
        <v>88986.0</v>
      </c>
      <c r="J61" s="311">
        <v>106092.0</v>
      </c>
      <c r="K61" s="311">
        <v>-17106.0</v>
      </c>
      <c r="L61" s="311">
        <v>-16.123741658183</v>
      </c>
      <c r="M61" s="312" t="s">
        <v>894</v>
      </c>
      <c r="N61" s="312">
        <v>93.33</v>
      </c>
      <c r="O61" s="312">
        <v>92.76</v>
      </c>
      <c r="P61" s="312">
        <v>0.56999999999999</v>
      </c>
      <c r="Q61" s="312">
        <v>0.61448900388098</v>
      </c>
      <c r="R61" s="312">
        <v>1.04881667</v>
      </c>
      <c r="S61" s="312">
        <v>0.87433548</v>
      </c>
      <c r="T61" s="313">
        <v>0.17448119</v>
      </c>
      <c r="U61" s="313">
        <v>19.955862937187</v>
      </c>
      <c r="V61" s="313">
        <v>7.40116423</v>
      </c>
      <c r="W61" s="313">
        <v>7.79983411</v>
      </c>
      <c r="X61" s="313">
        <v>-0.39866988</v>
      </c>
      <c r="Y61" s="313">
        <v>-5.1112610137294</v>
      </c>
      <c r="Z61" s="313">
        <v>0.01417097</v>
      </c>
      <c r="AA61" s="313">
        <v>0.01120967</v>
      </c>
      <c r="AB61" s="312">
        <v>0.0029613</v>
      </c>
      <c r="AC61" s="313">
        <v>26.417370002864</v>
      </c>
      <c r="AD61" s="312">
        <v>6586.0</v>
      </c>
      <c r="AE61" s="313">
        <v>8275.0</v>
      </c>
      <c r="AF61" s="313">
        <v>-1689.0</v>
      </c>
      <c r="AG61" s="311">
        <v>-20.410876132931</v>
      </c>
      <c r="AH61" s="311">
        <v>125.0</v>
      </c>
      <c r="AI61" s="311">
        <v>126.0</v>
      </c>
      <c r="AJ61" s="311">
        <v>-1.0</v>
      </c>
      <c r="AK61" s="311">
        <v>-0.79365079365079</v>
      </c>
      <c r="AL61" s="313">
        <v>2.94139424</v>
      </c>
      <c r="AM61" s="313">
        <v>2.95900039</v>
      </c>
      <c r="AN61" s="312">
        <v>-0.01760615</v>
      </c>
      <c r="AO61" s="312">
        <v>-0.5950033010979</v>
      </c>
      <c r="AP61" s="312">
        <v>4.0</v>
      </c>
      <c r="AQ61" s="312">
        <v>2.0</v>
      </c>
      <c r="AR61" s="313">
        <v>2.0</v>
      </c>
      <c r="AS61" s="313">
        <v>100.0</v>
      </c>
      <c r="AT61" s="313">
        <v>114.0</v>
      </c>
      <c r="AU61" s="313">
        <v>116.0</v>
      </c>
      <c r="AV61" s="311">
        <v>-2.0</v>
      </c>
      <c r="AW61" s="313">
        <v>-1.7241379310345</v>
      </c>
      <c r="AX61" s="313">
        <v>7.0</v>
      </c>
      <c r="AY61" s="313">
        <v>8.0</v>
      </c>
      <c r="AZ61" s="313">
        <v>-1.0</v>
      </c>
      <c r="BA61" s="313">
        <v>-12.5</v>
      </c>
      <c r="BB61" s="313">
        <v>23.3325</v>
      </c>
      <c r="BC61" s="313">
        <v>46.38</v>
      </c>
      <c r="BD61" s="313">
        <v>-23.0475</v>
      </c>
      <c r="BE61" s="313">
        <v>-49.69275549806</v>
      </c>
      <c r="BF61" s="313">
        <v>0.81868421</v>
      </c>
      <c r="BG61" s="313">
        <v>0.79965517</v>
      </c>
      <c r="BH61" s="313">
        <v>0.01902904</v>
      </c>
      <c r="BI61" s="313">
        <v>2.3796557208528</v>
      </c>
      <c r="BJ61" s="313">
        <v>13.33285714</v>
      </c>
      <c r="BK61" s="313">
        <v>11.595</v>
      </c>
      <c r="BL61" s="313">
        <v>1.73785714</v>
      </c>
      <c r="BM61" s="313">
        <v>14.987987408366</v>
      </c>
      <c r="BN61" s="313">
        <v>6109.0</v>
      </c>
      <c r="BO61" s="313">
        <v>7739.0</v>
      </c>
      <c r="BP61" s="313">
        <v>-1630.0</v>
      </c>
      <c r="BQ61" s="313">
        <v>-21.062152732911</v>
      </c>
      <c r="BR61" s="313">
        <v>6053.0</v>
      </c>
      <c r="BS61" s="313">
        <v>7639.0</v>
      </c>
      <c r="BT61" s="313">
        <v>-1586.0</v>
      </c>
      <c r="BU61" s="313">
        <v>-20.761879827203</v>
      </c>
      <c r="BV61" s="313">
        <v>4828.0</v>
      </c>
      <c r="BW61" s="313">
        <v>6249.0</v>
      </c>
      <c r="BX61" s="313">
        <v>-1421.0</v>
      </c>
      <c r="BY61" s="313">
        <v>-22.739638342135</v>
      </c>
      <c r="BZ61" s="313">
        <v>0.0154188</v>
      </c>
      <c r="CA61" s="314">
        <v>0.01214295</v>
      </c>
      <c r="CB61" s="314">
        <v>0.00327585</v>
      </c>
      <c r="CC61" s="312">
        <v>26.977381937668</v>
      </c>
      <c r="CD61" s="312" t="s">
        <v>899</v>
      </c>
      <c r="CE61" s="312">
        <v>0.74664</v>
      </c>
      <c r="CF61" s="312">
        <v>0.73619048</v>
      </c>
      <c r="CG61" s="312">
        <v>0.01044952</v>
      </c>
      <c r="CH61" s="312">
        <v>1.4194043911027</v>
      </c>
      <c r="CI61" s="315">
        <v>0.01897965</v>
      </c>
      <c r="CJ61" s="315">
        <v>0.01522659</v>
      </c>
      <c r="CK61" s="315">
        <v>0.00375306</v>
      </c>
      <c r="CL61" s="315">
        <v>24.648066310316</v>
      </c>
      <c r="CM61" s="314" t="s">
        <v>896</v>
      </c>
      <c r="CN61" s="314" t="s">
        <v>897</v>
      </c>
      <c r="CO61" s="312"/>
      <c r="CP61" s="314"/>
      <c r="CQ61" s="314"/>
      <c r="CR61" s="312"/>
      <c r="CS61" s="312"/>
      <c r="CT61" s="312"/>
      <c r="CU61" s="312"/>
      <c r="CV61" s="312"/>
      <c r="CW61" s="312"/>
      <c r="CX61" s="315"/>
      <c r="CY61" s="315"/>
      <c r="CZ61" s="315"/>
      <c r="DA61" s="315"/>
      <c r="DB61" s="314"/>
      <c r="DC61" s="314"/>
      <c r="DD61" s="314"/>
    </row>
    <row r="62">
      <c r="A62" s="310" t="s">
        <v>903</v>
      </c>
      <c r="B62" s="310" t="s">
        <v>20</v>
      </c>
      <c r="C62" s="310" t="s">
        <v>21</v>
      </c>
      <c r="D62" s="310" t="s">
        <v>22</v>
      </c>
      <c r="E62" s="311">
        <v>145775.0</v>
      </c>
      <c r="F62" s="311">
        <v>109806.0</v>
      </c>
      <c r="G62" s="311">
        <v>35969.0</v>
      </c>
      <c r="H62" s="311">
        <v>32.756862102253</v>
      </c>
      <c r="I62" s="311">
        <v>511279.0</v>
      </c>
      <c r="J62" s="311">
        <v>323126.0</v>
      </c>
      <c r="K62" s="311">
        <v>188153.0</v>
      </c>
      <c r="L62" s="311">
        <v>58.228988072764</v>
      </c>
      <c r="M62" s="312" t="s">
        <v>894</v>
      </c>
      <c r="N62" s="312">
        <v>392.62</v>
      </c>
      <c r="O62" s="312">
        <v>248.71</v>
      </c>
      <c r="P62" s="312">
        <v>143.91</v>
      </c>
      <c r="Q62" s="312">
        <v>57.862570865667</v>
      </c>
      <c r="R62" s="312">
        <v>0.76791732</v>
      </c>
      <c r="S62" s="312">
        <v>0.76969975</v>
      </c>
      <c r="T62" s="313">
        <v>-0.00178243</v>
      </c>
      <c r="U62" s="313">
        <v>-0.23157471468582</v>
      </c>
      <c r="V62" s="313">
        <v>10.44713356</v>
      </c>
      <c r="W62" s="313">
        <v>10.12391451</v>
      </c>
      <c r="X62" s="313">
        <v>0.32321905</v>
      </c>
      <c r="Y62" s="313">
        <v>3.1926291918085</v>
      </c>
      <c r="Z62" s="313">
        <v>0.00735051</v>
      </c>
      <c r="AA62" s="313">
        <v>0.00760279</v>
      </c>
      <c r="AB62" s="312">
        <v>-2.5228E-4</v>
      </c>
      <c r="AC62" s="313">
        <v>-3.3182555351391</v>
      </c>
      <c r="AD62" s="312">
        <v>53414.0</v>
      </c>
      <c r="AE62" s="313">
        <v>32713.0</v>
      </c>
      <c r="AF62" s="313">
        <v>20701.0</v>
      </c>
      <c r="AG62" s="311">
        <v>63.280652951426</v>
      </c>
      <c r="AH62" s="311">
        <v>2497.0</v>
      </c>
      <c r="AI62" s="311">
        <v>1431.0</v>
      </c>
      <c r="AJ62" s="311">
        <v>1066.0</v>
      </c>
      <c r="AK62" s="311">
        <v>74.493361285814</v>
      </c>
      <c r="AL62" s="313">
        <v>3.50731607</v>
      </c>
      <c r="AM62" s="313">
        <v>2.94269894</v>
      </c>
      <c r="AN62" s="312">
        <v>0.56461713</v>
      </c>
      <c r="AO62" s="312">
        <v>19.187050442884</v>
      </c>
      <c r="AP62" s="312">
        <v>918.0</v>
      </c>
      <c r="AQ62" s="312">
        <v>567.0</v>
      </c>
      <c r="AR62" s="313">
        <v>351.0</v>
      </c>
      <c r="AS62" s="313">
        <v>61.904761904762</v>
      </c>
      <c r="AT62" s="313">
        <v>304.0</v>
      </c>
      <c r="AU62" s="313">
        <v>160.0</v>
      </c>
      <c r="AV62" s="311">
        <v>144.0</v>
      </c>
      <c r="AW62" s="313">
        <v>90.0</v>
      </c>
      <c r="AX62" s="313">
        <v>1275.0</v>
      </c>
      <c r="AY62" s="313">
        <v>704.0</v>
      </c>
      <c r="AZ62" s="313">
        <v>571.0</v>
      </c>
      <c r="BA62" s="313">
        <v>81.107954545455</v>
      </c>
      <c r="BB62" s="313">
        <v>0.42769063</v>
      </c>
      <c r="BC62" s="313">
        <v>0.43864198</v>
      </c>
      <c r="BD62" s="313">
        <v>-0.01095135</v>
      </c>
      <c r="BE62" s="313">
        <v>-2.4966488615613</v>
      </c>
      <c r="BF62" s="313">
        <v>1.29151316</v>
      </c>
      <c r="BG62" s="313">
        <v>1.5544375</v>
      </c>
      <c r="BH62" s="313">
        <v>-0.26292434</v>
      </c>
      <c r="BI62" s="313">
        <v>-16.914436251055</v>
      </c>
      <c r="BJ62" s="313">
        <v>0.30793725</v>
      </c>
      <c r="BK62" s="313">
        <v>0.35328125</v>
      </c>
      <c r="BL62" s="313">
        <v>-0.045344</v>
      </c>
      <c r="BM62" s="313">
        <v>-12.83509951349</v>
      </c>
      <c r="BN62" s="313">
        <v>48599.0</v>
      </c>
      <c r="BO62" s="313">
        <v>30000.0</v>
      </c>
      <c r="BP62" s="313">
        <v>18599.0</v>
      </c>
      <c r="BQ62" s="313">
        <v>61.996666666667</v>
      </c>
      <c r="BR62" s="313">
        <v>47569.0</v>
      </c>
      <c r="BS62" s="313">
        <v>29396.0</v>
      </c>
      <c r="BT62" s="313">
        <v>18173.0</v>
      </c>
      <c r="BU62" s="313">
        <v>61.821336236223</v>
      </c>
      <c r="BV62" s="313">
        <v>31177.0</v>
      </c>
      <c r="BW62" s="313">
        <v>19281.0</v>
      </c>
      <c r="BX62" s="313">
        <v>11896.0</v>
      </c>
      <c r="BY62" s="313">
        <v>61.698044707225</v>
      </c>
      <c r="BZ62" s="313">
        <v>0.00825369</v>
      </c>
      <c r="CA62" s="314">
        <v>0.00846067</v>
      </c>
      <c r="CB62" s="314" t="s">
        <v>895</v>
      </c>
      <c r="CC62" s="312">
        <v>-2.4463783601062</v>
      </c>
      <c r="CD62" s="312" t="s">
        <v>899</v>
      </c>
      <c r="CE62" s="312">
        <v>0.15723668</v>
      </c>
      <c r="CF62" s="312">
        <v>0.17380154</v>
      </c>
      <c r="CG62" s="312">
        <v>-0.01656486</v>
      </c>
      <c r="CH62" s="312">
        <v>-9.5309051922095</v>
      </c>
      <c r="CI62" s="315">
        <v>0.04674804</v>
      </c>
      <c r="CJ62" s="315">
        <v>0.04374408</v>
      </c>
      <c r="CK62" s="315">
        <v>0.00300396</v>
      </c>
      <c r="CL62" s="315">
        <v>6.8671235056264</v>
      </c>
      <c r="CM62" s="314" t="s">
        <v>896</v>
      </c>
      <c r="CN62" s="314" t="s">
        <v>897</v>
      </c>
      <c r="CO62" s="312"/>
      <c r="CP62" s="314"/>
      <c r="CQ62" s="314"/>
      <c r="CR62" s="312"/>
      <c r="CS62" s="312"/>
      <c r="CT62" s="312"/>
      <c r="CU62" s="312"/>
      <c r="CV62" s="312"/>
      <c r="CW62" s="312"/>
      <c r="CX62" s="315"/>
      <c r="CY62" s="315"/>
      <c r="CZ62" s="315"/>
      <c r="DA62" s="315"/>
      <c r="DB62" s="314"/>
      <c r="DC62" s="314"/>
      <c r="DD62" s="314"/>
    </row>
    <row r="63">
      <c r="A63" s="310" t="s">
        <v>903</v>
      </c>
      <c r="B63" s="310" t="s">
        <v>20</v>
      </c>
      <c r="C63" s="310" t="s">
        <v>24</v>
      </c>
      <c r="D63" s="310" t="s">
        <v>25</v>
      </c>
      <c r="E63" s="311">
        <v>145290.0</v>
      </c>
      <c r="F63" s="311">
        <v>228512.0</v>
      </c>
      <c r="G63" s="311">
        <v>-83222.0</v>
      </c>
      <c r="H63" s="311">
        <v>-36.419093964431</v>
      </c>
      <c r="I63" s="311">
        <v>462438.0</v>
      </c>
      <c r="J63" s="311">
        <v>743968.0</v>
      </c>
      <c r="K63" s="311">
        <v>-281530.0</v>
      </c>
      <c r="L63" s="311">
        <v>-37.841681362639</v>
      </c>
      <c r="M63" s="312" t="s">
        <v>894</v>
      </c>
      <c r="N63" s="312">
        <v>331.76</v>
      </c>
      <c r="O63" s="312">
        <v>471.68</v>
      </c>
      <c r="P63" s="312">
        <v>-139.92</v>
      </c>
      <c r="Q63" s="312">
        <v>-29.664179104478</v>
      </c>
      <c r="R63" s="312">
        <v>0.71741509</v>
      </c>
      <c r="S63" s="312">
        <v>0.63400576</v>
      </c>
      <c r="T63" s="313">
        <v>0.08340933</v>
      </c>
      <c r="U63" s="313">
        <v>13.155926217453</v>
      </c>
      <c r="V63" s="313">
        <v>11.07889058</v>
      </c>
      <c r="W63" s="313">
        <v>9.00347864</v>
      </c>
      <c r="X63" s="313">
        <v>2.07541194</v>
      </c>
      <c r="Y63" s="313">
        <v>23.051223010399</v>
      </c>
      <c r="Z63" s="313">
        <v>0.00647551</v>
      </c>
      <c r="AA63" s="313">
        <v>0.00704179</v>
      </c>
      <c r="AB63" s="312">
        <v>-5.6628E-4</v>
      </c>
      <c r="AC63" s="313">
        <v>-8.0417053050432</v>
      </c>
      <c r="AD63" s="312">
        <v>51233.0</v>
      </c>
      <c r="AE63" s="313">
        <v>66983.0</v>
      </c>
      <c r="AF63" s="313">
        <v>-15750.0</v>
      </c>
      <c r="AG63" s="311">
        <v>-23.513428780437</v>
      </c>
      <c r="AH63" s="311">
        <v>2045.0</v>
      </c>
      <c r="AI63" s="311">
        <v>2494.0</v>
      </c>
      <c r="AJ63" s="311">
        <v>-449.0</v>
      </c>
      <c r="AK63" s="311">
        <v>-18.003207698476</v>
      </c>
      <c r="AL63" s="313">
        <v>3.18286186</v>
      </c>
      <c r="AM63" s="313">
        <v>3.25570648</v>
      </c>
      <c r="AN63" s="312">
        <v>-0.07284462</v>
      </c>
      <c r="AO63" s="312">
        <v>-2.2374443288266</v>
      </c>
      <c r="AP63" s="312">
        <v>804.0</v>
      </c>
      <c r="AQ63" s="312">
        <v>969.0</v>
      </c>
      <c r="AR63" s="313">
        <v>-165.0</v>
      </c>
      <c r="AS63" s="313">
        <v>-17.02786377709</v>
      </c>
      <c r="AT63" s="313">
        <v>194.0</v>
      </c>
      <c r="AU63" s="313">
        <v>303.0</v>
      </c>
      <c r="AV63" s="311">
        <v>-109.0</v>
      </c>
      <c r="AW63" s="313">
        <v>-35.973597359736</v>
      </c>
      <c r="AX63" s="313">
        <v>1047.0</v>
      </c>
      <c r="AY63" s="313">
        <v>1222.0</v>
      </c>
      <c r="AZ63" s="313">
        <v>-175.0</v>
      </c>
      <c r="BA63" s="313">
        <v>-14.320785597381</v>
      </c>
      <c r="BB63" s="313">
        <v>0.41263682</v>
      </c>
      <c r="BC63" s="313">
        <v>0.48676987</v>
      </c>
      <c r="BD63" s="313">
        <v>-0.07413305</v>
      </c>
      <c r="BE63" s="313">
        <v>-15.229588881498</v>
      </c>
      <c r="BF63" s="313">
        <v>1.71010309</v>
      </c>
      <c r="BG63" s="313">
        <v>1.55669967</v>
      </c>
      <c r="BH63" s="313">
        <v>0.15340342</v>
      </c>
      <c r="BI63" s="313">
        <v>9.8544004958901</v>
      </c>
      <c r="BJ63" s="313">
        <v>0.31686724</v>
      </c>
      <c r="BK63" s="313">
        <v>0.38599018</v>
      </c>
      <c r="BL63" s="313">
        <v>-0.06912294</v>
      </c>
      <c r="BM63" s="313">
        <v>-17.907952995074</v>
      </c>
      <c r="BN63" s="313">
        <v>46627.0</v>
      </c>
      <c r="BO63" s="313">
        <v>60694.0</v>
      </c>
      <c r="BP63" s="313">
        <v>-14067.0</v>
      </c>
      <c r="BQ63" s="313">
        <v>-23.176920288661</v>
      </c>
      <c r="BR63" s="313">
        <v>45757.0</v>
      </c>
      <c r="BS63" s="313">
        <v>59507.0</v>
      </c>
      <c r="BT63" s="313">
        <v>-13750.0</v>
      </c>
      <c r="BU63" s="313">
        <v>-23.10652528274</v>
      </c>
      <c r="BV63" s="313">
        <v>30143.0</v>
      </c>
      <c r="BW63" s="313">
        <v>38565.0</v>
      </c>
      <c r="BX63" s="313">
        <v>-8422.0</v>
      </c>
      <c r="BY63" s="313">
        <v>-21.838454557241</v>
      </c>
      <c r="BZ63" s="313">
        <v>0.00725048</v>
      </c>
      <c r="CA63" s="314">
        <v>0.00792646</v>
      </c>
      <c r="CB63" s="314" t="s">
        <v>895</v>
      </c>
      <c r="CC63" s="312">
        <v>-8.5281449726612</v>
      </c>
      <c r="CD63" s="312" t="s">
        <v>899</v>
      </c>
      <c r="CE63" s="312">
        <v>0.16222983</v>
      </c>
      <c r="CF63" s="312">
        <v>0.1891259</v>
      </c>
      <c r="CG63" s="312">
        <v>-0.02689607</v>
      </c>
      <c r="CH63" s="312">
        <v>-14.221251557825</v>
      </c>
      <c r="CI63" s="315">
        <v>0.03991568</v>
      </c>
      <c r="CJ63" s="315">
        <v>0.03723333</v>
      </c>
      <c r="CK63" s="315">
        <v>0.00268235</v>
      </c>
      <c r="CL63" s="315">
        <v>7.2041635813933</v>
      </c>
      <c r="CM63" s="314" t="s">
        <v>896</v>
      </c>
      <c r="CN63" s="314" t="s">
        <v>897</v>
      </c>
      <c r="CO63" s="312"/>
      <c r="CP63" s="314"/>
      <c r="CQ63" s="314"/>
      <c r="CR63" s="312"/>
      <c r="CS63" s="312"/>
      <c r="CT63" s="312"/>
      <c r="CU63" s="312"/>
      <c r="CV63" s="312"/>
      <c r="CW63" s="312"/>
      <c r="CX63" s="315"/>
      <c r="CY63" s="315"/>
      <c r="CZ63" s="315"/>
      <c r="DA63" s="315"/>
      <c r="DB63" s="314"/>
      <c r="DC63" s="314"/>
      <c r="DD63" s="314"/>
    </row>
    <row r="64">
      <c r="A64" s="310" t="s">
        <v>903</v>
      </c>
      <c r="B64" s="310" t="s">
        <v>20</v>
      </c>
      <c r="C64" s="310" t="s">
        <v>28</v>
      </c>
      <c r="D64" s="310" t="s">
        <v>25</v>
      </c>
      <c r="E64" s="311">
        <v>28790.0</v>
      </c>
      <c r="F64" s="311">
        <v>47170.0</v>
      </c>
      <c r="G64" s="311">
        <v>-18380.0</v>
      </c>
      <c r="H64" s="311">
        <v>-38.965444138223</v>
      </c>
      <c r="I64" s="311">
        <v>96023.0</v>
      </c>
      <c r="J64" s="311">
        <v>129058.0</v>
      </c>
      <c r="K64" s="311">
        <v>-33035.0</v>
      </c>
      <c r="L64" s="311">
        <v>-25.59701839483</v>
      </c>
      <c r="M64" s="312" t="s">
        <v>894</v>
      </c>
      <c r="N64" s="312">
        <v>54.81</v>
      </c>
      <c r="O64" s="312">
        <v>50.03</v>
      </c>
      <c r="P64" s="312">
        <v>4.78</v>
      </c>
      <c r="Q64" s="312">
        <v>9.5542674395363</v>
      </c>
      <c r="R64" s="312">
        <v>0.57080075</v>
      </c>
      <c r="S64" s="312">
        <v>0.38765516</v>
      </c>
      <c r="T64" s="313">
        <v>0.18314559</v>
      </c>
      <c r="U64" s="313">
        <v>47.244460772817</v>
      </c>
      <c r="V64" s="313">
        <v>16.46688814</v>
      </c>
      <c r="W64" s="313">
        <v>15.04129926</v>
      </c>
      <c r="X64" s="313">
        <v>1.42558888</v>
      </c>
      <c r="Y64" s="313">
        <v>9.4778307070263</v>
      </c>
      <c r="Z64" s="313">
        <v>0.00346635</v>
      </c>
      <c r="AA64" s="313">
        <v>0.00257727</v>
      </c>
      <c r="AB64" s="312">
        <v>8.8908E-4</v>
      </c>
      <c r="AC64" s="313">
        <v>34.496967721659</v>
      </c>
      <c r="AD64" s="312">
        <v>15812.0</v>
      </c>
      <c r="AE64" s="313">
        <v>19412.0</v>
      </c>
      <c r="AF64" s="313">
        <v>-3600.0</v>
      </c>
      <c r="AG64" s="311">
        <v>-18.545229754791</v>
      </c>
      <c r="AH64" s="311">
        <v>820.0</v>
      </c>
      <c r="AI64" s="311">
        <v>824.0</v>
      </c>
      <c r="AJ64" s="311">
        <v>-4.0</v>
      </c>
      <c r="AK64" s="311">
        <v>-0.48543689320388</v>
      </c>
      <c r="AL64" s="313">
        <v>3.33529003</v>
      </c>
      <c r="AM64" s="313">
        <v>2.73601866</v>
      </c>
      <c r="AN64" s="312">
        <v>0.59927137</v>
      </c>
      <c r="AO64" s="312">
        <v>21.903043965351</v>
      </c>
      <c r="AP64" s="312">
        <v>137.0</v>
      </c>
      <c r="AQ64" s="312">
        <v>128.0</v>
      </c>
      <c r="AR64" s="313">
        <v>9.0</v>
      </c>
      <c r="AS64" s="313">
        <v>7.03125</v>
      </c>
      <c r="AT64" s="313">
        <v>288.0</v>
      </c>
      <c r="AU64" s="313">
        <v>220.0</v>
      </c>
      <c r="AV64" s="311">
        <v>68.0</v>
      </c>
      <c r="AW64" s="313">
        <v>30.909090909091</v>
      </c>
      <c r="AX64" s="313">
        <v>395.0</v>
      </c>
      <c r="AY64" s="313">
        <v>476.0</v>
      </c>
      <c r="AZ64" s="313">
        <v>-81.0</v>
      </c>
      <c r="BA64" s="313">
        <v>-17.016806722689</v>
      </c>
      <c r="BB64" s="313">
        <v>0.40007299</v>
      </c>
      <c r="BC64" s="313">
        <v>0.39085937</v>
      </c>
      <c r="BD64" s="313">
        <v>0.00921362</v>
      </c>
      <c r="BE64" s="313">
        <v>2.3572723867411</v>
      </c>
      <c r="BF64" s="313">
        <v>0.1903125</v>
      </c>
      <c r="BG64" s="313">
        <v>0.22740909</v>
      </c>
      <c r="BH64" s="313">
        <v>-0.03709659</v>
      </c>
      <c r="BI64" s="313">
        <v>-16.312712038028</v>
      </c>
      <c r="BJ64" s="313">
        <v>0.13875949</v>
      </c>
      <c r="BK64" s="313">
        <v>0.10510504</v>
      </c>
      <c r="BL64" s="313">
        <v>0.03365445</v>
      </c>
      <c r="BM64" s="313">
        <v>32.019825119709</v>
      </c>
      <c r="BN64" s="313">
        <v>15704.0</v>
      </c>
      <c r="BO64" s="313">
        <v>18811.0</v>
      </c>
      <c r="BP64" s="313">
        <v>-3107.0</v>
      </c>
      <c r="BQ64" s="313">
        <v>-16.516931582585</v>
      </c>
      <c r="BR64" s="313">
        <v>15493.0</v>
      </c>
      <c r="BS64" s="313">
        <v>18472.0</v>
      </c>
      <c r="BT64" s="313">
        <v>-2979.0</v>
      </c>
      <c r="BU64" s="313">
        <v>-16.127111303595</v>
      </c>
      <c r="BV64" s="313">
        <v>10231.0</v>
      </c>
      <c r="BW64" s="313">
        <v>12043.0</v>
      </c>
      <c r="BX64" s="313">
        <v>-1812.0</v>
      </c>
      <c r="BY64" s="313">
        <v>-15.046084862576</v>
      </c>
      <c r="BZ64" s="313">
        <v>0.00353773</v>
      </c>
      <c r="CA64" s="314">
        <v>0.00270842</v>
      </c>
      <c r="CB64" s="314">
        <v>8.2931E-4</v>
      </c>
      <c r="CC64" s="312">
        <v>30.61969709277</v>
      </c>
      <c r="CD64" s="312" t="s">
        <v>899</v>
      </c>
      <c r="CE64" s="312">
        <v>0.06684146</v>
      </c>
      <c r="CF64" s="312">
        <v>0.06071602</v>
      </c>
      <c r="CG64" s="312">
        <v>0.00612544</v>
      </c>
      <c r="CH64" s="312">
        <v>10.088671820057</v>
      </c>
      <c r="CI64" s="315">
        <v>0.05185935</v>
      </c>
      <c r="CJ64" s="315">
        <v>0.04244797</v>
      </c>
      <c r="CK64" s="315">
        <v>0.00941138</v>
      </c>
      <c r="CL64" s="315">
        <v>22.171566743946</v>
      </c>
      <c r="CM64" s="314" t="s">
        <v>896</v>
      </c>
      <c r="CN64" s="314" t="s">
        <v>897</v>
      </c>
      <c r="CO64" s="312"/>
      <c r="CP64" s="314"/>
      <c r="CQ64" s="314"/>
      <c r="CR64" s="312"/>
      <c r="CS64" s="312"/>
      <c r="CT64" s="312"/>
      <c r="CU64" s="312"/>
      <c r="CV64" s="312"/>
      <c r="CW64" s="312"/>
      <c r="CX64" s="315"/>
      <c r="CY64" s="315"/>
      <c r="CZ64" s="315"/>
      <c r="DA64" s="315"/>
      <c r="DB64" s="314"/>
      <c r="DC64" s="314"/>
      <c r="DD64" s="314"/>
    </row>
    <row r="65">
      <c r="A65" s="310" t="s">
        <v>903</v>
      </c>
      <c r="B65" s="310" t="s">
        <v>36</v>
      </c>
      <c r="C65" s="310" t="s">
        <v>35</v>
      </c>
      <c r="D65" s="310" t="s">
        <v>25</v>
      </c>
      <c r="E65" s="311">
        <v>107893.0</v>
      </c>
      <c r="F65" s="311">
        <v>112790.0</v>
      </c>
      <c r="G65" s="311">
        <v>-4897.0</v>
      </c>
      <c r="H65" s="311">
        <v>-4.3416969589503</v>
      </c>
      <c r="I65" s="311">
        <v>438429.0</v>
      </c>
      <c r="J65" s="311">
        <v>417994.0</v>
      </c>
      <c r="K65" s="311">
        <v>20435.0</v>
      </c>
      <c r="L65" s="311">
        <v>4.8888261553994</v>
      </c>
      <c r="M65" s="312" t="s">
        <v>894</v>
      </c>
      <c r="N65" s="312">
        <v>249.22</v>
      </c>
      <c r="O65" s="312">
        <v>247.62</v>
      </c>
      <c r="P65" s="312">
        <v>1.6</v>
      </c>
      <c r="Q65" s="312">
        <v>0.6461513609563</v>
      </c>
      <c r="R65" s="312">
        <v>0.56843868</v>
      </c>
      <c r="S65" s="312">
        <v>0.59240085</v>
      </c>
      <c r="T65" s="313">
        <v>-0.02396217</v>
      </c>
      <c r="U65" s="313">
        <v>-4.0449249861812</v>
      </c>
      <c r="V65" s="313">
        <v>11.10464864</v>
      </c>
      <c r="W65" s="313">
        <v>11.51667249</v>
      </c>
      <c r="X65" s="313">
        <v>-0.41202385</v>
      </c>
      <c r="Y65" s="313">
        <v>-3.5776293053203</v>
      </c>
      <c r="Z65" s="313">
        <v>0.00511893</v>
      </c>
      <c r="AA65" s="313">
        <v>0.00514385</v>
      </c>
      <c r="AB65" s="312">
        <v>-2.492E-5</v>
      </c>
      <c r="AC65" s="313">
        <v>-0.4844620274697</v>
      </c>
      <c r="AD65" s="312">
        <v>48686.0</v>
      </c>
      <c r="AE65" s="313">
        <v>48139.0</v>
      </c>
      <c r="AF65" s="313">
        <v>547.0</v>
      </c>
      <c r="AG65" s="311">
        <v>1.1362928187125</v>
      </c>
      <c r="AH65" s="311">
        <v>2278.0</v>
      </c>
      <c r="AI65" s="311">
        <v>2162.0</v>
      </c>
      <c r="AJ65" s="311">
        <v>116.0</v>
      </c>
      <c r="AK65" s="311">
        <v>5.3654024051804</v>
      </c>
      <c r="AL65" s="313">
        <v>4.06355371</v>
      </c>
      <c r="AM65" s="313">
        <v>3.70594911</v>
      </c>
      <c r="AN65" s="312">
        <v>0.3576046</v>
      </c>
      <c r="AO65" s="312">
        <v>9.6494741127193</v>
      </c>
      <c r="AP65" s="312">
        <v>833.0</v>
      </c>
      <c r="AQ65" s="312">
        <v>736.0</v>
      </c>
      <c r="AR65" s="313">
        <v>97.0</v>
      </c>
      <c r="AS65" s="313">
        <v>13.179347826087</v>
      </c>
      <c r="AT65" s="313">
        <v>293.0</v>
      </c>
      <c r="AU65" s="313">
        <v>234.0</v>
      </c>
      <c r="AV65" s="311">
        <v>59.0</v>
      </c>
      <c r="AW65" s="313">
        <v>25.213675213675</v>
      </c>
      <c r="AX65" s="313">
        <v>1152.0</v>
      </c>
      <c r="AY65" s="313">
        <v>1192.0</v>
      </c>
      <c r="AZ65" s="313">
        <v>-40.0</v>
      </c>
      <c r="BA65" s="313">
        <v>-3.3557046979866</v>
      </c>
      <c r="BB65" s="313">
        <v>0.29918367</v>
      </c>
      <c r="BC65" s="313">
        <v>0.33644022</v>
      </c>
      <c r="BD65" s="313">
        <v>-0.03725655</v>
      </c>
      <c r="BE65" s="313">
        <v>-11.073750338173</v>
      </c>
      <c r="BF65" s="313">
        <v>0.8505802</v>
      </c>
      <c r="BG65" s="313">
        <v>1.05820513</v>
      </c>
      <c r="BH65" s="313">
        <v>-0.20762493</v>
      </c>
      <c r="BI65" s="313">
        <v>-19.620480388335</v>
      </c>
      <c r="BJ65" s="313">
        <v>0.21633681</v>
      </c>
      <c r="BK65" s="313">
        <v>0.2077349</v>
      </c>
      <c r="BL65" s="313">
        <v>0.00860191</v>
      </c>
      <c r="BM65" s="313">
        <v>4.1408111973482</v>
      </c>
      <c r="BN65" s="313">
        <v>44912.0</v>
      </c>
      <c r="BO65" s="313">
        <v>44501.0</v>
      </c>
      <c r="BP65" s="313">
        <v>411.0</v>
      </c>
      <c r="BQ65" s="313">
        <v>0.92357475112919</v>
      </c>
      <c r="BR65" s="313">
        <v>44102.0</v>
      </c>
      <c r="BS65" s="313">
        <v>43776.0</v>
      </c>
      <c r="BT65" s="313">
        <v>326.0</v>
      </c>
      <c r="BU65" s="313">
        <v>0.74470029239766</v>
      </c>
      <c r="BV65" s="313">
        <v>29470.0</v>
      </c>
      <c r="BW65" s="313">
        <v>29146.0</v>
      </c>
      <c r="BX65" s="313">
        <v>324.0</v>
      </c>
      <c r="BY65" s="313">
        <v>1.1116448226172</v>
      </c>
      <c r="BZ65" s="313">
        <v>0.00565099</v>
      </c>
      <c r="CA65" s="314">
        <v>0.00565652</v>
      </c>
      <c r="CB65" s="314" t="s">
        <v>895</v>
      </c>
      <c r="CC65" s="312">
        <v>-0.097763289089407</v>
      </c>
      <c r="CD65" s="312" t="s">
        <v>899</v>
      </c>
      <c r="CE65" s="312">
        <v>0.10940299</v>
      </c>
      <c r="CF65" s="312">
        <v>0.11453284</v>
      </c>
      <c r="CG65" s="312">
        <v>-0.00512985</v>
      </c>
      <c r="CH65" s="312">
        <v>-4.478933727654</v>
      </c>
      <c r="CI65" s="315">
        <v>0.04678963</v>
      </c>
      <c r="CJ65" s="315">
        <v>0.04491161</v>
      </c>
      <c r="CK65" s="315">
        <v>0.00187802</v>
      </c>
      <c r="CL65" s="315">
        <v>4.1815913524365</v>
      </c>
      <c r="CM65" s="314" t="s">
        <v>896</v>
      </c>
      <c r="CN65" s="314" t="s">
        <v>897</v>
      </c>
      <c r="CO65" s="312"/>
      <c r="CP65" s="314"/>
      <c r="CQ65" s="314"/>
      <c r="CR65" s="312"/>
      <c r="CS65" s="312"/>
      <c r="CT65" s="312"/>
      <c r="CU65" s="312"/>
      <c r="CV65" s="312"/>
      <c r="CW65" s="312"/>
      <c r="CX65" s="315"/>
      <c r="CY65" s="315"/>
      <c r="CZ65" s="315"/>
      <c r="DA65" s="315"/>
      <c r="DB65" s="314"/>
      <c r="DC65" s="314"/>
      <c r="DD65" s="314"/>
    </row>
    <row r="66">
      <c r="A66" s="310" t="s">
        <v>903</v>
      </c>
      <c r="B66" s="310" t="s">
        <v>36</v>
      </c>
      <c r="C66" s="310" t="s">
        <v>37</v>
      </c>
      <c r="D66" s="310" t="s">
        <v>38</v>
      </c>
      <c r="E66" s="311">
        <v>61364.0</v>
      </c>
      <c r="F66" s="311">
        <v>62203.0</v>
      </c>
      <c r="G66" s="311">
        <v>-839.0</v>
      </c>
      <c r="H66" s="311">
        <v>-1.3488095429481</v>
      </c>
      <c r="I66" s="311">
        <v>227453.0</v>
      </c>
      <c r="J66" s="311">
        <v>238176.0</v>
      </c>
      <c r="K66" s="311">
        <v>-10723.0</v>
      </c>
      <c r="L66" s="311">
        <v>-4.5021328765283</v>
      </c>
      <c r="M66" s="312" t="s">
        <v>894</v>
      </c>
      <c r="N66" s="312">
        <v>155.41</v>
      </c>
      <c r="O66" s="312">
        <v>155.0</v>
      </c>
      <c r="P66" s="312">
        <v>0.41</v>
      </c>
      <c r="Q66" s="312">
        <v>0.26451612903226</v>
      </c>
      <c r="R66" s="312">
        <v>0.68326204</v>
      </c>
      <c r="S66" s="312">
        <v>0.65077926</v>
      </c>
      <c r="T66" s="313">
        <v>0.03248278</v>
      </c>
      <c r="U66" s="313">
        <v>4.9913668115361</v>
      </c>
      <c r="V66" s="313">
        <v>7.14213486</v>
      </c>
      <c r="W66" s="313">
        <v>7.06914215</v>
      </c>
      <c r="X66" s="313">
        <v>0.072992709999999</v>
      </c>
      <c r="Y66" s="313">
        <v>1.0325539994977</v>
      </c>
      <c r="Z66" s="313">
        <v>0.00956664</v>
      </c>
      <c r="AA66" s="313">
        <v>0.00920592</v>
      </c>
      <c r="AB66" s="312">
        <v>3.6072E-4</v>
      </c>
      <c r="AC66" s="313">
        <v>3.9183481933365</v>
      </c>
      <c r="AD66" s="312">
        <v>16245.0</v>
      </c>
      <c r="AE66" s="313">
        <v>16837.0</v>
      </c>
      <c r="AF66" s="313">
        <v>-592.0</v>
      </c>
      <c r="AG66" s="311">
        <v>-3.5160658074479</v>
      </c>
      <c r="AH66" s="311">
        <v>807.0</v>
      </c>
      <c r="AI66" s="311">
        <v>808.0</v>
      </c>
      <c r="AJ66" s="311">
        <v>-1.0</v>
      </c>
      <c r="AK66" s="311">
        <v>-0.12376237623762</v>
      </c>
      <c r="AL66" s="313">
        <v>3.70661952</v>
      </c>
      <c r="AM66" s="313">
        <v>3.82901146</v>
      </c>
      <c r="AN66" s="312">
        <v>-0.12239194</v>
      </c>
      <c r="AO66" s="312">
        <v>-3.1964370250279</v>
      </c>
      <c r="AP66" s="312">
        <v>241.0</v>
      </c>
      <c r="AQ66" s="312">
        <v>260.0</v>
      </c>
      <c r="AR66" s="313">
        <v>-19.0</v>
      </c>
      <c r="AS66" s="313">
        <v>-7.3076923076923</v>
      </c>
      <c r="AT66" s="313">
        <v>188.0</v>
      </c>
      <c r="AU66" s="313">
        <v>184.0</v>
      </c>
      <c r="AV66" s="311">
        <v>4.0</v>
      </c>
      <c r="AW66" s="313">
        <v>2.1739130434783</v>
      </c>
      <c r="AX66" s="313">
        <v>378.0</v>
      </c>
      <c r="AY66" s="313">
        <v>364.0</v>
      </c>
      <c r="AZ66" s="313">
        <v>14.0</v>
      </c>
      <c r="BA66" s="313">
        <v>3.8461538461538</v>
      </c>
      <c r="BB66" s="313">
        <v>0.64485477</v>
      </c>
      <c r="BC66" s="313">
        <v>0.59615385</v>
      </c>
      <c r="BD66" s="313">
        <v>0.04870092</v>
      </c>
      <c r="BE66" s="313">
        <v>8.1691865279407</v>
      </c>
      <c r="BF66" s="313">
        <v>0.82664894</v>
      </c>
      <c r="BG66" s="313">
        <v>0.8423913</v>
      </c>
      <c r="BH66" s="313">
        <v>-0.01574236</v>
      </c>
      <c r="BI66" s="313">
        <v>-1.8687704870646</v>
      </c>
      <c r="BJ66" s="313">
        <v>0.41113757</v>
      </c>
      <c r="BK66" s="313">
        <v>0.42582418</v>
      </c>
      <c r="BL66" s="313">
        <v>-0.01468661</v>
      </c>
      <c r="BM66" s="313">
        <v>-3.4489845081132</v>
      </c>
      <c r="BN66" s="313">
        <v>14610.0</v>
      </c>
      <c r="BO66" s="313">
        <v>15373.0</v>
      </c>
      <c r="BP66" s="313">
        <v>-763.0</v>
      </c>
      <c r="BQ66" s="313">
        <v>-4.963247251675</v>
      </c>
      <c r="BR66" s="313">
        <v>14195.0</v>
      </c>
      <c r="BS66" s="313">
        <v>15022.0</v>
      </c>
      <c r="BT66" s="313">
        <v>-827.0</v>
      </c>
      <c r="BU66" s="313">
        <v>-5.5052589535348</v>
      </c>
      <c r="BV66" s="313">
        <v>9258.0</v>
      </c>
      <c r="BW66" s="313">
        <v>9628.0</v>
      </c>
      <c r="BX66" s="313">
        <v>-370.0</v>
      </c>
      <c r="BY66" s="313">
        <v>-3.8429580390528</v>
      </c>
      <c r="BZ66" s="313">
        <v>0.01094822</v>
      </c>
      <c r="CA66" s="314">
        <v>0.0103182</v>
      </c>
      <c r="CB66" s="314">
        <v>6.3002E-4</v>
      </c>
      <c r="CC66" s="312">
        <v>6.1059099455331</v>
      </c>
      <c r="CD66" s="312" t="s">
        <v>899</v>
      </c>
      <c r="CE66" s="312">
        <v>0.19257745</v>
      </c>
      <c r="CF66" s="312">
        <v>0.19183168</v>
      </c>
      <c r="CG66" s="312">
        <v>7.4577000000001E-4</v>
      </c>
      <c r="CH66" s="312">
        <v>0.38876269029183</v>
      </c>
      <c r="CI66" s="315">
        <v>0.04967682</v>
      </c>
      <c r="CJ66" s="315">
        <v>0.04798955</v>
      </c>
      <c r="CK66" s="315">
        <v>0.00168727</v>
      </c>
      <c r="CL66" s="315">
        <v>3.5159112765175</v>
      </c>
      <c r="CM66" s="314" t="s">
        <v>896</v>
      </c>
      <c r="CN66" s="314" t="s">
        <v>897</v>
      </c>
      <c r="CO66" s="312"/>
      <c r="CP66" s="314"/>
      <c r="CQ66" s="314"/>
      <c r="CR66" s="312"/>
      <c r="CS66" s="312"/>
      <c r="CT66" s="312"/>
      <c r="CU66" s="312"/>
      <c r="CV66" s="312"/>
      <c r="CW66" s="312"/>
      <c r="CX66" s="315"/>
      <c r="CY66" s="315"/>
      <c r="CZ66" s="315"/>
      <c r="DA66" s="315"/>
      <c r="DB66" s="314"/>
      <c r="DC66" s="314"/>
      <c r="DD66" s="314"/>
    </row>
    <row r="67">
      <c r="A67" s="310" t="s">
        <v>903</v>
      </c>
      <c r="B67" s="310" t="s">
        <v>36</v>
      </c>
      <c r="C67" s="310" t="s">
        <v>43</v>
      </c>
      <c r="D67" s="310" t="s">
        <v>25</v>
      </c>
      <c r="E67" s="311">
        <v>16755.0</v>
      </c>
      <c r="F67" s="311">
        <v>18312.0</v>
      </c>
      <c r="G67" s="311">
        <v>-1557.0</v>
      </c>
      <c r="H67" s="311">
        <v>-8.502621231979</v>
      </c>
      <c r="I67" s="311">
        <v>78817.0</v>
      </c>
      <c r="J67" s="311">
        <v>81481.0</v>
      </c>
      <c r="K67" s="311">
        <v>-2664.0</v>
      </c>
      <c r="L67" s="311">
        <v>-3.2694738650728</v>
      </c>
      <c r="M67" s="312" t="s">
        <v>894</v>
      </c>
      <c r="N67" s="312">
        <v>62.1</v>
      </c>
      <c r="O67" s="312">
        <v>61.89</v>
      </c>
      <c r="P67" s="312">
        <v>0.21</v>
      </c>
      <c r="Q67" s="312">
        <v>0.33931168201648</v>
      </c>
      <c r="R67" s="312">
        <v>0.78790109</v>
      </c>
      <c r="S67" s="312">
        <v>0.75956358</v>
      </c>
      <c r="T67" s="313">
        <v>0.02833751</v>
      </c>
      <c r="U67" s="313">
        <v>3.7307620778763</v>
      </c>
      <c r="V67" s="313">
        <v>19.83074717</v>
      </c>
      <c r="W67" s="313">
        <v>19.78375327</v>
      </c>
      <c r="X67" s="313">
        <v>0.0469939</v>
      </c>
      <c r="Y67" s="313">
        <v>0.23753783904726</v>
      </c>
      <c r="Z67" s="313">
        <v>0.00397313</v>
      </c>
      <c r="AA67" s="313">
        <v>0.00383933</v>
      </c>
      <c r="AB67" s="312">
        <v>1.338E-4</v>
      </c>
      <c r="AC67" s="313">
        <v>3.4849830569396</v>
      </c>
      <c r="AD67" s="312">
        <v>15630.0</v>
      </c>
      <c r="AE67" s="313">
        <v>16120.0</v>
      </c>
      <c r="AF67" s="313">
        <v>-490.0</v>
      </c>
      <c r="AG67" s="311">
        <v>-3.0397022332506</v>
      </c>
      <c r="AH67" s="311">
        <v>701.0</v>
      </c>
      <c r="AI67" s="311">
        <v>602.0</v>
      </c>
      <c r="AJ67" s="311">
        <v>99.0</v>
      </c>
      <c r="AK67" s="311">
        <v>16.445182724252</v>
      </c>
      <c r="AL67" s="313">
        <v>4.70408833</v>
      </c>
      <c r="AM67" s="313">
        <v>4.44959589</v>
      </c>
      <c r="AN67" s="312">
        <v>0.25449244</v>
      </c>
      <c r="AO67" s="312">
        <v>5.7194506263354</v>
      </c>
      <c r="AP67" s="312">
        <v>199.0</v>
      </c>
      <c r="AQ67" s="312">
        <v>153.0</v>
      </c>
      <c r="AR67" s="313">
        <v>46.0</v>
      </c>
      <c r="AS67" s="313">
        <v>30.065359477124</v>
      </c>
      <c r="AT67" s="313">
        <v>83.0</v>
      </c>
      <c r="AU67" s="313">
        <v>89.0</v>
      </c>
      <c r="AV67" s="311">
        <v>-6.0</v>
      </c>
      <c r="AW67" s="313">
        <v>-6.7415730337079</v>
      </c>
      <c r="AX67" s="313">
        <v>419.0</v>
      </c>
      <c r="AY67" s="313">
        <v>360.0</v>
      </c>
      <c r="AZ67" s="313">
        <v>59.0</v>
      </c>
      <c r="BA67" s="313">
        <v>16.388888888889</v>
      </c>
      <c r="BB67" s="313">
        <v>0.3120603</v>
      </c>
      <c r="BC67" s="313">
        <v>0.4045098</v>
      </c>
      <c r="BD67" s="313">
        <v>-0.0924495</v>
      </c>
      <c r="BE67" s="313">
        <v>-22.854699688364</v>
      </c>
      <c r="BF67" s="313">
        <v>0.74819277</v>
      </c>
      <c r="BG67" s="313">
        <v>0.69539326</v>
      </c>
      <c r="BH67" s="313">
        <v>0.05279951</v>
      </c>
      <c r="BI67" s="313">
        <v>7.5927555006788</v>
      </c>
      <c r="BJ67" s="313">
        <v>0.14821002</v>
      </c>
      <c r="BK67" s="313">
        <v>0.17191667</v>
      </c>
      <c r="BL67" s="313">
        <v>-0.02370665</v>
      </c>
      <c r="BM67" s="313">
        <v>-13.78961679516</v>
      </c>
      <c r="BN67" s="313">
        <v>14864.0</v>
      </c>
      <c r="BO67" s="313">
        <v>15467.0</v>
      </c>
      <c r="BP67" s="313">
        <v>-603.0</v>
      </c>
      <c r="BQ67" s="313">
        <v>-3.898622874507</v>
      </c>
      <c r="BR67" s="313">
        <v>14640.0</v>
      </c>
      <c r="BS67" s="313">
        <v>15165.0</v>
      </c>
      <c r="BT67" s="313">
        <v>-525.0</v>
      </c>
      <c r="BU67" s="313">
        <v>-3.461918892186</v>
      </c>
      <c r="BV67" s="313">
        <v>9838.0</v>
      </c>
      <c r="BW67" s="313">
        <v>10328.0</v>
      </c>
      <c r="BX67" s="313">
        <v>-490.0</v>
      </c>
      <c r="BY67" s="313">
        <v>-4.7443841982959</v>
      </c>
      <c r="BZ67" s="313">
        <v>0.0042418</v>
      </c>
      <c r="CA67" s="314">
        <v>0.00408111</v>
      </c>
      <c r="CB67" s="314">
        <v>1.6069E-4</v>
      </c>
      <c r="CC67" s="312">
        <v>3.9374091852462</v>
      </c>
      <c r="CD67" s="312" t="s">
        <v>901</v>
      </c>
      <c r="CE67" s="312">
        <v>0.08858773</v>
      </c>
      <c r="CF67" s="312">
        <v>0.10280731</v>
      </c>
      <c r="CG67" s="312">
        <v>-0.01421958</v>
      </c>
      <c r="CH67" s="312">
        <v>-13.831292735896</v>
      </c>
      <c r="CI67" s="315">
        <v>0.04484965</v>
      </c>
      <c r="CJ67" s="315">
        <v>0.03734491</v>
      </c>
      <c r="CK67" s="315">
        <v>0.00750474</v>
      </c>
      <c r="CL67" s="315">
        <v>20.095750665887</v>
      </c>
      <c r="CM67" s="314" t="s">
        <v>896</v>
      </c>
      <c r="CN67" s="314" t="s">
        <v>897</v>
      </c>
      <c r="CO67" s="312"/>
      <c r="CP67" s="314"/>
      <c r="CQ67" s="314"/>
      <c r="CR67" s="312"/>
      <c r="CS67" s="312"/>
      <c r="CT67" s="312"/>
      <c r="CU67" s="312"/>
      <c r="CV67" s="312"/>
      <c r="CW67" s="312"/>
      <c r="CX67" s="315"/>
      <c r="CY67" s="315"/>
      <c r="CZ67" s="315"/>
      <c r="DA67" s="315"/>
      <c r="DB67" s="314"/>
      <c r="DC67" s="314"/>
      <c r="DD67" s="314"/>
    </row>
    <row r="68">
      <c r="A68" s="310" t="s">
        <v>903</v>
      </c>
      <c r="B68" s="310" t="s">
        <v>46</v>
      </c>
      <c r="C68" s="310" t="s">
        <v>35</v>
      </c>
      <c r="D68" s="310" t="s">
        <v>25</v>
      </c>
      <c r="E68" s="311">
        <v>140168.0</v>
      </c>
      <c r="F68" s="311">
        <v>149659.0</v>
      </c>
      <c r="G68" s="311">
        <v>-9491.0</v>
      </c>
      <c r="H68" s="311">
        <v>-6.3417502455582</v>
      </c>
      <c r="I68" s="311">
        <v>779508.0</v>
      </c>
      <c r="J68" s="311">
        <v>835828.0</v>
      </c>
      <c r="K68" s="311">
        <v>-56320.0</v>
      </c>
      <c r="L68" s="311">
        <v>-6.738228439344</v>
      </c>
      <c r="M68" s="312" t="s">
        <v>894</v>
      </c>
      <c r="N68" s="312">
        <v>279.73</v>
      </c>
      <c r="O68" s="312">
        <v>278.65</v>
      </c>
      <c r="P68" s="312">
        <v>1.08</v>
      </c>
      <c r="Q68" s="312">
        <v>0.38758298941326</v>
      </c>
      <c r="R68" s="312">
        <v>0.35885456</v>
      </c>
      <c r="S68" s="312">
        <v>0.33338199</v>
      </c>
      <c r="T68" s="313">
        <v>0.02547257</v>
      </c>
      <c r="U68" s="313">
        <v>7.6406556934884</v>
      </c>
      <c r="V68" s="313">
        <v>11.75151506</v>
      </c>
      <c r="W68" s="313">
        <v>10.63376676</v>
      </c>
      <c r="X68" s="313">
        <v>1.1177483</v>
      </c>
      <c r="Y68" s="313">
        <v>10.511311045532</v>
      </c>
      <c r="Z68" s="313">
        <v>0.00305369</v>
      </c>
      <c r="AA68" s="313">
        <v>0.00313513</v>
      </c>
      <c r="AB68" s="312">
        <v>-8.144E-5</v>
      </c>
      <c r="AC68" s="313">
        <v>-2.5976594272008</v>
      </c>
      <c r="AD68" s="312">
        <v>91604.0</v>
      </c>
      <c r="AE68" s="313">
        <v>88880.0</v>
      </c>
      <c r="AF68" s="313">
        <v>2724.0</v>
      </c>
      <c r="AG68" s="311">
        <v>3.0648064806481</v>
      </c>
      <c r="AH68" s="311">
        <v>4763.0</v>
      </c>
      <c r="AI68" s="311">
        <v>4595.0</v>
      </c>
      <c r="AJ68" s="311">
        <v>168.0</v>
      </c>
      <c r="AK68" s="311">
        <v>3.6561479869423</v>
      </c>
      <c r="AL68" s="313">
        <v>5.5612408</v>
      </c>
      <c r="AM68" s="313">
        <v>5.58488297</v>
      </c>
      <c r="AN68" s="312">
        <v>-0.02364217</v>
      </c>
      <c r="AO68" s="312">
        <v>-0.42332435839743</v>
      </c>
      <c r="AP68" s="312">
        <v>1261.0</v>
      </c>
      <c r="AQ68" s="312">
        <v>1089.0</v>
      </c>
      <c r="AR68" s="313">
        <v>172.0</v>
      </c>
      <c r="AS68" s="313">
        <v>15.794306703398</v>
      </c>
      <c r="AT68" s="313">
        <v>1176.0</v>
      </c>
      <c r="AU68" s="313">
        <v>1318.0</v>
      </c>
      <c r="AV68" s="311">
        <v>-142.0</v>
      </c>
      <c r="AW68" s="313">
        <v>-10.773899848255</v>
      </c>
      <c r="AX68" s="313">
        <v>2326.0</v>
      </c>
      <c r="AY68" s="313">
        <v>2188.0</v>
      </c>
      <c r="AZ68" s="313">
        <v>138.0</v>
      </c>
      <c r="BA68" s="313">
        <v>6.3071297989031</v>
      </c>
      <c r="BB68" s="313">
        <v>0.22183188</v>
      </c>
      <c r="BC68" s="313">
        <v>0.25587695</v>
      </c>
      <c r="BD68" s="313">
        <v>-0.03404507</v>
      </c>
      <c r="BE68" s="313">
        <v>-13.305250824664</v>
      </c>
      <c r="BF68" s="313">
        <v>0.23786565</v>
      </c>
      <c r="BG68" s="313">
        <v>0.21141882</v>
      </c>
      <c r="BH68" s="313">
        <v>0.02644683</v>
      </c>
      <c r="BI68" s="313">
        <v>12.509212755988</v>
      </c>
      <c r="BJ68" s="313">
        <v>0.12026225</v>
      </c>
      <c r="BK68" s="313">
        <v>0.12735375</v>
      </c>
      <c r="BL68" s="313">
        <v>-0.0070915</v>
      </c>
      <c r="BM68" s="313">
        <v>-5.5683480070277</v>
      </c>
      <c r="BN68" s="313">
        <v>84246.0</v>
      </c>
      <c r="BO68" s="313">
        <v>82783.0</v>
      </c>
      <c r="BP68" s="313">
        <v>1463.0</v>
      </c>
      <c r="BQ68" s="313">
        <v>1.7672710580675</v>
      </c>
      <c r="BR68" s="313">
        <v>82952.0</v>
      </c>
      <c r="BS68" s="313">
        <v>81531.0</v>
      </c>
      <c r="BT68" s="313">
        <v>1421.0</v>
      </c>
      <c r="BU68" s="313">
        <v>1.7428953404227</v>
      </c>
      <c r="BV68" s="313">
        <v>46669.0</v>
      </c>
      <c r="BW68" s="313">
        <v>45973.0</v>
      </c>
      <c r="BX68" s="313">
        <v>696.0</v>
      </c>
      <c r="BY68" s="313">
        <v>1.5139320905749</v>
      </c>
      <c r="BZ68" s="313">
        <v>0.00337219</v>
      </c>
      <c r="CA68" s="314">
        <v>0.00341772</v>
      </c>
      <c r="CB68" s="314" t="s">
        <v>895</v>
      </c>
      <c r="CC68" s="312">
        <v>-1.3321746661517</v>
      </c>
      <c r="CD68" s="312" t="s">
        <v>899</v>
      </c>
      <c r="CE68" s="312">
        <v>0.05872979</v>
      </c>
      <c r="CF68" s="312">
        <v>0.060642</v>
      </c>
      <c r="CG68" s="312">
        <v>-0.00191221</v>
      </c>
      <c r="CH68" s="312">
        <v>-3.1532766069721</v>
      </c>
      <c r="CI68" s="315">
        <v>0.05199555</v>
      </c>
      <c r="CJ68" s="315">
        <v>0.05169892</v>
      </c>
      <c r="CK68" s="315">
        <v>2.9663E-4</v>
      </c>
      <c r="CL68" s="315">
        <v>0.57376440358909</v>
      </c>
      <c r="CM68" s="314" t="s">
        <v>896</v>
      </c>
      <c r="CN68" s="314" t="s">
        <v>897</v>
      </c>
      <c r="CO68" s="312"/>
      <c r="CP68" s="314"/>
      <c r="CQ68" s="314"/>
      <c r="CR68" s="312"/>
      <c r="CS68" s="312"/>
      <c r="CT68" s="312"/>
      <c r="CU68" s="312"/>
      <c r="CV68" s="312"/>
      <c r="CW68" s="312"/>
      <c r="CX68" s="315"/>
      <c r="CY68" s="315"/>
      <c r="CZ68" s="315"/>
      <c r="DA68" s="315"/>
      <c r="DB68" s="314"/>
      <c r="DC68" s="314"/>
      <c r="DD68" s="314"/>
    </row>
    <row r="69">
      <c r="A69" s="310" t="s">
        <v>903</v>
      </c>
      <c r="B69" s="310" t="s">
        <v>46</v>
      </c>
      <c r="C69" s="310" t="s">
        <v>43</v>
      </c>
      <c r="D69" s="310" t="s">
        <v>25</v>
      </c>
      <c r="E69" s="311">
        <v>16937.0</v>
      </c>
      <c r="F69" s="311">
        <v>16390.0</v>
      </c>
      <c r="G69" s="311">
        <v>547.0</v>
      </c>
      <c r="H69" s="311">
        <v>3.3374008541794</v>
      </c>
      <c r="I69" s="311">
        <v>47904.0</v>
      </c>
      <c r="J69" s="311">
        <v>52067.0</v>
      </c>
      <c r="K69" s="311">
        <v>-4163.0</v>
      </c>
      <c r="L69" s="311">
        <v>-7.9954673785699</v>
      </c>
      <c r="M69" s="312" t="s">
        <v>894</v>
      </c>
      <c r="N69" s="312">
        <v>30.94</v>
      </c>
      <c r="O69" s="312">
        <v>31.0</v>
      </c>
      <c r="P69" s="312">
        <v>-0.059999999999999</v>
      </c>
      <c r="Q69" s="312">
        <v>-0.19354838709677</v>
      </c>
      <c r="R69" s="313">
        <v>0.64587508</v>
      </c>
      <c r="S69" s="313">
        <v>0.59538671</v>
      </c>
      <c r="T69" s="313">
        <v>0.05048837</v>
      </c>
      <c r="U69" s="313">
        <v>8.4799289523947</v>
      </c>
      <c r="V69" s="313">
        <v>16.00283901</v>
      </c>
      <c r="W69" s="313">
        <v>13.82257476</v>
      </c>
      <c r="X69" s="313">
        <v>2.18026425</v>
      </c>
      <c r="Y69" s="313">
        <v>15.773213658495</v>
      </c>
      <c r="Z69" s="313">
        <v>0.004036</v>
      </c>
      <c r="AA69" s="313">
        <v>0.00430735</v>
      </c>
      <c r="AB69" s="312">
        <v>-2.7135E-4</v>
      </c>
      <c r="AC69" s="313">
        <v>-6.2996970294961</v>
      </c>
      <c r="AD69" s="312">
        <v>7666.0</v>
      </c>
      <c r="AE69" s="313">
        <v>7197.0</v>
      </c>
      <c r="AF69" s="313">
        <v>469.0</v>
      </c>
      <c r="AG69" s="311">
        <v>6.5166041406141</v>
      </c>
      <c r="AH69" s="311">
        <v>487.0</v>
      </c>
      <c r="AI69" s="311">
        <v>471.0</v>
      </c>
      <c r="AJ69" s="311">
        <v>16.0</v>
      </c>
      <c r="AK69" s="311">
        <v>3.3970276008493</v>
      </c>
      <c r="AL69" s="313">
        <v>2.82836394</v>
      </c>
      <c r="AM69" s="313">
        <v>3.17675412</v>
      </c>
      <c r="AN69" s="312">
        <v>-0.34839018</v>
      </c>
      <c r="AO69" s="313">
        <v>-10.966860098068</v>
      </c>
      <c r="AP69" s="313">
        <v>126.0</v>
      </c>
      <c r="AQ69" s="313">
        <v>125.0</v>
      </c>
      <c r="AR69" s="313">
        <v>1.0</v>
      </c>
      <c r="AS69" s="311">
        <v>0.8</v>
      </c>
      <c r="AT69" s="311">
        <v>112.0</v>
      </c>
      <c r="AU69" s="311">
        <v>132.0</v>
      </c>
      <c r="AV69" s="311">
        <v>-20.0</v>
      </c>
      <c r="AW69" s="313">
        <v>-15.151515151515</v>
      </c>
      <c r="AX69" s="313">
        <v>249.0</v>
      </c>
      <c r="AY69" s="313">
        <v>214.0</v>
      </c>
      <c r="AZ69" s="313">
        <v>35.0</v>
      </c>
      <c r="BA69" s="313">
        <v>16.355140186916</v>
      </c>
      <c r="BB69" s="313">
        <v>0.24555556</v>
      </c>
      <c r="BC69" s="313">
        <v>0.248</v>
      </c>
      <c r="BD69" s="313">
        <v>-0.00244444</v>
      </c>
      <c r="BE69" s="313">
        <v>-0.98566129032258</v>
      </c>
      <c r="BF69" s="313">
        <v>0.27625</v>
      </c>
      <c r="BG69" s="313">
        <v>0.23484848</v>
      </c>
      <c r="BH69" s="313">
        <v>0.04140152</v>
      </c>
      <c r="BI69" s="313">
        <v>17.629034686535</v>
      </c>
      <c r="BJ69" s="313">
        <v>0.12425703</v>
      </c>
      <c r="BK69" s="313">
        <v>0.14485981</v>
      </c>
      <c r="BL69" s="313">
        <v>-0.02060278</v>
      </c>
      <c r="BM69" s="313">
        <v>-14.222564560868</v>
      </c>
      <c r="BN69" s="313">
        <v>7270.0</v>
      </c>
      <c r="BO69" s="313">
        <v>6699.0</v>
      </c>
      <c r="BP69" s="313">
        <v>571.0</v>
      </c>
      <c r="BQ69" s="313">
        <v>8.5236602477982</v>
      </c>
      <c r="BR69" s="313">
        <v>7119.0</v>
      </c>
      <c r="BS69" s="313">
        <v>6607.0</v>
      </c>
      <c r="BT69" s="313">
        <v>512.0</v>
      </c>
      <c r="BU69" s="313">
        <v>7.7493567428485</v>
      </c>
      <c r="BV69" s="313">
        <v>4369.0</v>
      </c>
      <c r="BW69" s="313">
        <v>4095.0</v>
      </c>
      <c r="BX69" s="313">
        <v>274.0</v>
      </c>
      <c r="BY69" s="313">
        <v>6.6910866910867</v>
      </c>
      <c r="BZ69" s="313">
        <v>0.00434612</v>
      </c>
      <c r="CA69" s="314">
        <v>0.00469199</v>
      </c>
      <c r="CB69" s="314" t="s">
        <v>895</v>
      </c>
      <c r="CC69" s="312">
        <v>-7.3714990867414</v>
      </c>
      <c r="CD69" s="312" t="s">
        <v>899</v>
      </c>
      <c r="CE69" s="312">
        <v>0.06353183</v>
      </c>
      <c r="CF69" s="312">
        <v>0.06581741</v>
      </c>
      <c r="CG69" s="312">
        <v>-0.00228558</v>
      </c>
      <c r="CH69" s="312">
        <v>-3.4726070199359</v>
      </c>
      <c r="CI69" s="315">
        <v>0.06352726</v>
      </c>
      <c r="CJ69" s="315">
        <v>0.06544393</v>
      </c>
      <c r="CK69" s="315">
        <v>-0.00191667</v>
      </c>
      <c r="CL69" s="315">
        <v>-2.9287208149022</v>
      </c>
      <c r="CM69" s="314" t="s">
        <v>896</v>
      </c>
      <c r="CN69" s="314" t="s">
        <v>897</v>
      </c>
      <c r="CO69" s="312"/>
      <c r="CP69" s="314"/>
      <c r="CQ69" s="314"/>
      <c r="CR69" s="312"/>
      <c r="CS69" s="312"/>
      <c r="CT69" s="312"/>
      <c r="CU69" s="312"/>
      <c r="CV69" s="312"/>
      <c r="CW69" s="312"/>
      <c r="CX69" s="315"/>
      <c r="CY69" s="315"/>
      <c r="CZ69" s="315"/>
      <c r="DA69" s="315"/>
      <c r="DB69" s="314"/>
      <c r="DC69" s="314"/>
      <c r="DD69" s="314"/>
    </row>
    <row r="70">
      <c r="A70" s="310" t="s">
        <v>903</v>
      </c>
      <c r="B70" s="310" t="s">
        <v>50</v>
      </c>
      <c r="C70" s="310" t="s">
        <v>51</v>
      </c>
      <c r="D70" s="310" t="s">
        <v>52</v>
      </c>
      <c r="E70" s="311">
        <v>1597.0</v>
      </c>
      <c r="F70" s="311">
        <v>3255.0</v>
      </c>
      <c r="G70" s="311">
        <v>-1658.0</v>
      </c>
      <c r="H70" s="311">
        <v>-50.937019969278</v>
      </c>
      <c r="I70" s="311">
        <v>2859.0</v>
      </c>
      <c r="J70" s="311">
        <v>8401.0</v>
      </c>
      <c r="K70" s="311">
        <v>-5542.0</v>
      </c>
      <c r="L70" s="311">
        <v>-65.968337102726</v>
      </c>
      <c r="M70" s="312" t="s">
        <v>894</v>
      </c>
      <c r="N70" s="312">
        <v>2.55</v>
      </c>
      <c r="O70" s="312">
        <v>10.48</v>
      </c>
      <c r="P70" s="312">
        <v>-7.93</v>
      </c>
      <c r="Q70" s="312">
        <v>-75.667938931298</v>
      </c>
      <c r="R70" s="313">
        <v>0.89192025</v>
      </c>
      <c r="S70" s="313">
        <v>1.24747054</v>
      </c>
      <c r="T70" s="313">
        <v>-0.35555029</v>
      </c>
      <c r="U70" s="313">
        <v>-28.501698324675</v>
      </c>
      <c r="V70" s="313">
        <v>7.4501574</v>
      </c>
      <c r="W70" s="313">
        <v>6.60635639</v>
      </c>
      <c r="X70" s="313">
        <v>0.84380101</v>
      </c>
      <c r="Y70" s="313">
        <v>12.77256266824</v>
      </c>
      <c r="Z70" s="313">
        <v>0.01197183</v>
      </c>
      <c r="AA70" s="313">
        <v>0.01888288</v>
      </c>
      <c r="AB70" s="312">
        <v>-0.00691105</v>
      </c>
      <c r="AC70" s="313">
        <v>-36.59955472894</v>
      </c>
      <c r="AD70" s="312">
        <v>213.0</v>
      </c>
      <c r="AE70" s="313">
        <v>555.0</v>
      </c>
      <c r="AF70" s="313">
        <v>-342.0</v>
      </c>
      <c r="AG70" s="311">
        <v>-61.621621621622</v>
      </c>
      <c r="AH70" s="311">
        <v>12.0</v>
      </c>
      <c r="AI70" s="311">
        <v>16.0</v>
      </c>
      <c r="AJ70" s="311">
        <v>-4.0</v>
      </c>
      <c r="AK70" s="311">
        <v>-25.0</v>
      </c>
      <c r="AL70" s="313">
        <v>1.79023168</v>
      </c>
      <c r="AM70" s="313">
        <v>2.58095238</v>
      </c>
      <c r="AN70" s="312">
        <v>-0.7907207</v>
      </c>
      <c r="AO70" s="313">
        <v>-30.636779900604</v>
      </c>
      <c r="AP70" s="313">
        <v>2.0</v>
      </c>
      <c r="AQ70" s="313">
        <v>1.0</v>
      </c>
      <c r="AR70" s="313">
        <v>1.0</v>
      </c>
      <c r="AS70" s="311">
        <v>100.0</v>
      </c>
      <c r="AT70" s="311">
        <v>2.0</v>
      </c>
      <c r="AU70" s="311">
        <v>5.0</v>
      </c>
      <c r="AV70" s="311">
        <v>-3.0</v>
      </c>
      <c r="AW70" s="313">
        <v>-60.0</v>
      </c>
      <c r="AX70" s="313">
        <v>8.0</v>
      </c>
      <c r="AY70" s="313">
        <v>10.0</v>
      </c>
      <c r="AZ70" s="313">
        <v>-2.0</v>
      </c>
      <c r="BA70" s="313">
        <v>-20.0</v>
      </c>
      <c r="BB70" s="313">
        <v>1.275</v>
      </c>
      <c r="BC70" s="313">
        <v>10.48</v>
      </c>
      <c r="BD70" s="313">
        <v>-9.205</v>
      </c>
      <c r="BE70" s="313">
        <v>-87.833969465649</v>
      </c>
      <c r="BF70" s="313">
        <v>1.275</v>
      </c>
      <c r="BG70" s="313">
        <v>2.096</v>
      </c>
      <c r="BH70" s="313">
        <v>-0.821</v>
      </c>
      <c r="BI70" s="313">
        <v>-39.169847328244</v>
      </c>
      <c r="BJ70" s="313">
        <v>0.31875</v>
      </c>
      <c r="BK70" s="313">
        <v>1.048</v>
      </c>
      <c r="BL70" s="313">
        <v>-0.72925</v>
      </c>
      <c r="BM70" s="313">
        <v>-69.584923664122</v>
      </c>
      <c r="BN70" s="313">
        <v>182.0</v>
      </c>
      <c r="BO70" s="313">
        <v>484.0</v>
      </c>
      <c r="BP70" s="313">
        <v>-302.0</v>
      </c>
      <c r="BQ70" s="313">
        <v>-62.396694214876</v>
      </c>
      <c r="BR70" s="313">
        <v>176.0</v>
      </c>
      <c r="BS70" s="313">
        <v>458.0</v>
      </c>
      <c r="BT70" s="313">
        <v>-282.0</v>
      </c>
      <c r="BU70" s="313">
        <v>-61.572052401747</v>
      </c>
      <c r="BV70" s="313">
        <v>96.0</v>
      </c>
      <c r="BW70" s="313">
        <v>267.0</v>
      </c>
      <c r="BX70" s="313">
        <v>-171.0</v>
      </c>
      <c r="BY70" s="313">
        <v>-64.044943820225</v>
      </c>
      <c r="BZ70" s="313">
        <v>0.01448864</v>
      </c>
      <c r="CA70" s="314">
        <v>0.0228821</v>
      </c>
      <c r="CB70" s="314" t="s">
        <v>895</v>
      </c>
      <c r="CC70" s="312">
        <v>-36.681336066183</v>
      </c>
      <c r="CD70" s="312" t="s">
        <v>902</v>
      </c>
      <c r="CE70" s="312">
        <v>0.2125</v>
      </c>
      <c r="CF70" s="312">
        <v>0.655</v>
      </c>
      <c r="CG70" s="312">
        <v>-0.4425</v>
      </c>
      <c r="CH70" s="312">
        <v>-67.557251908397</v>
      </c>
      <c r="CI70" s="315">
        <v>0.05633803</v>
      </c>
      <c r="CJ70" s="315">
        <v>0.02882883</v>
      </c>
      <c r="CK70" s="315">
        <v>0.0275092</v>
      </c>
      <c r="CL70" s="315">
        <v>95.42253362346</v>
      </c>
      <c r="CM70" s="314" t="s">
        <v>896</v>
      </c>
      <c r="CN70" s="314" t="s">
        <v>897</v>
      </c>
      <c r="CO70" s="312"/>
      <c r="CP70" s="314"/>
      <c r="CQ70" s="314"/>
      <c r="CR70" s="312"/>
      <c r="CS70" s="312"/>
      <c r="CT70" s="312"/>
      <c r="CU70" s="312"/>
      <c r="CV70" s="312"/>
      <c r="CW70" s="312"/>
      <c r="CX70" s="315"/>
      <c r="CY70" s="315"/>
      <c r="CZ70" s="315"/>
      <c r="DA70" s="315"/>
      <c r="DB70" s="314"/>
      <c r="DC70" s="314"/>
      <c r="DD70" s="314"/>
    </row>
    <row r="71">
      <c r="A71" s="310" t="s">
        <v>903</v>
      </c>
      <c r="B71" s="310" t="s">
        <v>50</v>
      </c>
      <c r="C71" s="310" t="s">
        <v>51</v>
      </c>
      <c r="D71" s="310" t="s">
        <v>54</v>
      </c>
      <c r="E71" s="311">
        <v>907.0</v>
      </c>
      <c r="F71" s="311">
        <v>8556.0</v>
      </c>
      <c r="G71" s="311">
        <v>-7649.0</v>
      </c>
      <c r="H71" s="311">
        <v>-89.39925198691</v>
      </c>
      <c r="I71" s="311">
        <v>1157.0</v>
      </c>
      <c r="J71" s="311">
        <v>18345.0</v>
      </c>
      <c r="K71" s="311">
        <v>-17188.0</v>
      </c>
      <c r="L71" s="311">
        <v>-93.693104388117</v>
      </c>
      <c r="M71" s="312" t="s">
        <v>894</v>
      </c>
      <c r="N71" s="312">
        <v>1.12</v>
      </c>
      <c r="O71" s="312">
        <v>14.24</v>
      </c>
      <c r="P71" s="312">
        <v>-13.12</v>
      </c>
      <c r="Q71" s="312">
        <v>-92.134831460674</v>
      </c>
      <c r="R71" s="313">
        <v>0.96802074</v>
      </c>
      <c r="S71" s="313">
        <v>0.77623331</v>
      </c>
      <c r="T71" s="313">
        <v>0.19178743</v>
      </c>
      <c r="U71" s="313">
        <v>24.7074465279</v>
      </c>
      <c r="V71" s="313">
        <v>8.98876404</v>
      </c>
      <c r="W71" s="313">
        <v>4.0501499</v>
      </c>
      <c r="X71" s="313">
        <v>4.93861414</v>
      </c>
      <c r="Y71" s="313">
        <v>121.93657671781</v>
      </c>
      <c r="Z71" s="313">
        <v>0.01076923</v>
      </c>
      <c r="AA71" s="313">
        <v>0.01916555</v>
      </c>
      <c r="AB71" s="312">
        <v>-0.00839632</v>
      </c>
      <c r="AC71" s="313">
        <v>-43.809439332552</v>
      </c>
      <c r="AD71" s="312">
        <v>104.0</v>
      </c>
      <c r="AE71" s="313">
        <v>743.0</v>
      </c>
      <c r="AF71" s="313">
        <v>-639.0</v>
      </c>
      <c r="AG71" s="311">
        <v>-86.00269179004</v>
      </c>
      <c r="AH71" s="311" t="s">
        <v>893</v>
      </c>
      <c r="AI71" s="311">
        <v>25.0</v>
      </c>
      <c r="AJ71" s="311" t="s">
        <v>893</v>
      </c>
      <c r="AK71" s="311" t="s">
        <v>893</v>
      </c>
      <c r="AL71" s="313">
        <v>1.27563396</v>
      </c>
      <c r="AM71" s="313">
        <v>2.1441094</v>
      </c>
      <c r="AN71" s="312">
        <v>-0.86847544</v>
      </c>
      <c r="AO71" s="313">
        <v>-40.505183177687</v>
      </c>
      <c r="AP71" s="313" t="s">
        <v>893</v>
      </c>
      <c r="AQ71" s="313">
        <v>5.0</v>
      </c>
      <c r="AR71" s="313" t="s">
        <v>893</v>
      </c>
      <c r="AS71" s="311" t="s">
        <v>893</v>
      </c>
      <c r="AT71" s="311" t="s">
        <v>893</v>
      </c>
      <c r="AU71" s="311">
        <v>5.0</v>
      </c>
      <c r="AV71" s="311" t="s">
        <v>893</v>
      </c>
      <c r="AW71" s="313" t="s">
        <v>893</v>
      </c>
      <c r="AX71" s="313" t="s">
        <v>893</v>
      </c>
      <c r="AY71" s="313">
        <v>15.0</v>
      </c>
      <c r="AZ71" s="313" t="s">
        <v>893</v>
      </c>
      <c r="BA71" s="313" t="s">
        <v>893</v>
      </c>
      <c r="BB71" s="313" t="s">
        <v>893</v>
      </c>
      <c r="BC71" s="313">
        <v>2.848</v>
      </c>
      <c r="BD71" s="313" t="s">
        <v>893</v>
      </c>
      <c r="BE71" s="313" t="s">
        <v>893</v>
      </c>
      <c r="BF71" s="313" t="s">
        <v>893</v>
      </c>
      <c r="BG71" s="313">
        <v>2.848</v>
      </c>
      <c r="BH71" s="313" t="s">
        <v>893</v>
      </c>
      <c r="BI71" s="313" t="s">
        <v>893</v>
      </c>
      <c r="BJ71" s="313" t="s">
        <v>893</v>
      </c>
      <c r="BK71" s="313">
        <v>0.94933333</v>
      </c>
      <c r="BL71" s="313" t="s">
        <v>893</v>
      </c>
      <c r="BM71" s="313" t="s">
        <v>893</v>
      </c>
      <c r="BN71" s="313">
        <v>73.0</v>
      </c>
      <c r="BO71" s="313">
        <v>642.0</v>
      </c>
      <c r="BP71" s="313">
        <v>-569.0</v>
      </c>
      <c r="BQ71" s="313">
        <v>-88.629283489097</v>
      </c>
      <c r="BR71" s="313">
        <v>69.0</v>
      </c>
      <c r="BS71" s="313">
        <v>605.0</v>
      </c>
      <c r="BT71" s="313">
        <v>-536.0</v>
      </c>
      <c r="BU71" s="313">
        <v>-88.595041322314</v>
      </c>
      <c r="BV71" s="313">
        <v>44.0</v>
      </c>
      <c r="BW71" s="313">
        <v>352.0</v>
      </c>
      <c r="BX71" s="313">
        <v>-308.0</v>
      </c>
      <c r="BY71" s="313">
        <v>-87.5</v>
      </c>
      <c r="BZ71" s="313">
        <v>0.01623188</v>
      </c>
      <c r="CA71" s="314">
        <v>0.02353719</v>
      </c>
      <c r="CB71" s="314" t="s">
        <v>895</v>
      </c>
      <c r="CC71" s="312">
        <v>-31.037307342125</v>
      </c>
      <c r="CD71" s="312" t="s">
        <v>902</v>
      </c>
      <c r="CE71" s="312" t="s">
        <v>893</v>
      </c>
      <c r="CF71" s="312">
        <v>0.5696</v>
      </c>
      <c r="CG71" s="312" t="s">
        <v>893</v>
      </c>
      <c r="CH71" s="312" t="s">
        <v>893</v>
      </c>
      <c r="CI71" s="315" t="s">
        <v>893</v>
      </c>
      <c r="CJ71" s="315">
        <v>0.03364738</v>
      </c>
      <c r="CK71" s="315" t="s">
        <v>893</v>
      </c>
      <c r="CL71" s="315" t="s">
        <v>893</v>
      </c>
      <c r="CM71" s="314" t="s">
        <v>896</v>
      </c>
      <c r="CN71" s="314" t="s">
        <v>897</v>
      </c>
      <c r="CO71" s="312"/>
      <c r="CP71" s="314"/>
      <c r="CQ71" s="314"/>
      <c r="CR71" s="312"/>
      <c r="CS71" s="312"/>
      <c r="CT71" s="312"/>
      <c r="CU71" s="312"/>
      <c r="CV71" s="312"/>
      <c r="CW71" s="312"/>
      <c r="CX71" s="315"/>
      <c r="CY71" s="315"/>
      <c r="CZ71" s="315"/>
      <c r="DA71" s="315"/>
      <c r="DB71" s="314"/>
      <c r="DC71" s="314"/>
      <c r="DD71" s="314"/>
    </row>
    <row r="72">
      <c r="A72" s="310" t="s">
        <v>903</v>
      </c>
      <c r="B72" s="310" t="s">
        <v>50</v>
      </c>
      <c r="C72" s="310" t="s">
        <v>53</v>
      </c>
      <c r="D72" s="310" t="s">
        <v>53</v>
      </c>
      <c r="E72" s="311">
        <v>5607.0</v>
      </c>
      <c r="F72" s="311">
        <v>22576.0</v>
      </c>
      <c r="G72" s="311">
        <v>-16969.0</v>
      </c>
      <c r="H72" s="311">
        <v>-75.163890857548</v>
      </c>
      <c r="I72" s="311">
        <v>9190.0</v>
      </c>
      <c r="J72" s="311">
        <v>69091.0</v>
      </c>
      <c r="K72" s="311">
        <v>-59901.0</v>
      </c>
      <c r="L72" s="311">
        <v>-86.698701712235</v>
      </c>
      <c r="M72" s="312" t="s">
        <v>894</v>
      </c>
      <c r="N72" s="312">
        <v>6.98</v>
      </c>
      <c r="O72" s="312">
        <v>61.76</v>
      </c>
      <c r="P72" s="312">
        <v>-54.78</v>
      </c>
      <c r="Q72" s="312">
        <v>-88.698186528497</v>
      </c>
      <c r="R72" s="313">
        <v>0.75952122</v>
      </c>
      <c r="S72" s="313">
        <v>0.89389356</v>
      </c>
      <c r="T72" s="313">
        <v>-0.13437234</v>
      </c>
      <c r="U72" s="313">
        <v>-15.032252833324</v>
      </c>
      <c r="V72" s="313">
        <v>3.89553863</v>
      </c>
      <c r="W72" s="313">
        <v>3.77038978</v>
      </c>
      <c r="X72" s="313">
        <v>0.12514885</v>
      </c>
      <c r="Y72" s="313">
        <v>3.3192549657293</v>
      </c>
      <c r="Z72" s="313">
        <v>0.01949721</v>
      </c>
      <c r="AA72" s="313">
        <v>0.02370825</v>
      </c>
      <c r="AB72" s="312">
        <v>-0.00421104</v>
      </c>
      <c r="AC72" s="313">
        <v>-17.761918319572</v>
      </c>
      <c r="AD72" s="312">
        <v>358.0</v>
      </c>
      <c r="AE72" s="313">
        <v>2605.0</v>
      </c>
      <c r="AF72" s="313">
        <v>-2247.0</v>
      </c>
      <c r="AG72" s="311">
        <v>-86.257197696737</v>
      </c>
      <c r="AH72" s="311">
        <v>20.0</v>
      </c>
      <c r="AI72" s="311">
        <v>139.0</v>
      </c>
      <c r="AJ72" s="311">
        <v>-119.0</v>
      </c>
      <c r="AK72" s="311">
        <v>-85.611510791367</v>
      </c>
      <c r="AL72" s="313">
        <v>1.63902265</v>
      </c>
      <c r="AM72" s="313">
        <v>3.06037385</v>
      </c>
      <c r="AN72" s="312">
        <v>-1.4213512</v>
      </c>
      <c r="AO72" s="313">
        <v>-46.443711443947</v>
      </c>
      <c r="AP72" s="313">
        <v>4.0</v>
      </c>
      <c r="AQ72" s="313">
        <v>31.0</v>
      </c>
      <c r="AR72" s="313">
        <v>-27.0</v>
      </c>
      <c r="AS72" s="311">
        <v>-87.096774193548</v>
      </c>
      <c r="AT72" s="311">
        <v>2.0</v>
      </c>
      <c r="AU72" s="311">
        <v>24.0</v>
      </c>
      <c r="AV72" s="311">
        <v>-22.0</v>
      </c>
      <c r="AW72" s="313">
        <v>-91.666666666667</v>
      </c>
      <c r="AX72" s="313">
        <v>14.0</v>
      </c>
      <c r="AY72" s="313">
        <v>84.0</v>
      </c>
      <c r="AZ72" s="313">
        <v>-70.0</v>
      </c>
      <c r="BA72" s="313">
        <v>-83.333333333333</v>
      </c>
      <c r="BB72" s="313">
        <v>1.745</v>
      </c>
      <c r="BC72" s="313">
        <v>1.99225806</v>
      </c>
      <c r="BD72" s="313">
        <v>-0.24725806</v>
      </c>
      <c r="BE72" s="313">
        <v>-12.410945397305</v>
      </c>
      <c r="BF72" s="313">
        <v>3.49</v>
      </c>
      <c r="BG72" s="313">
        <v>2.57333333</v>
      </c>
      <c r="BH72" s="313">
        <v>0.91666667</v>
      </c>
      <c r="BI72" s="313">
        <v>35.621761833707</v>
      </c>
      <c r="BJ72" s="313">
        <v>0.49857143</v>
      </c>
      <c r="BK72" s="313">
        <v>0.7352381</v>
      </c>
      <c r="BL72" s="313">
        <v>-0.23666667</v>
      </c>
      <c r="BM72" s="313">
        <v>-32.189119415874</v>
      </c>
      <c r="BN72" s="313">
        <v>298.0</v>
      </c>
      <c r="BO72" s="313">
        <v>2223.0</v>
      </c>
      <c r="BP72" s="313">
        <v>-1925.0</v>
      </c>
      <c r="BQ72" s="313">
        <v>-86.59469185785</v>
      </c>
      <c r="BR72" s="313">
        <v>274.0</v>
      </c>
      <c r="BS72" s="313">
        <v>2062.0</v>
      </c>
      <c r="BT72" s="313">
        <v>-1788.0</v>
      </c>
      <c r="BU72" s="313">
        <v>-86.711930164888</v>
      </c>
      <c r="BV72" s="313">
        <v>174.0</v>
      </c>
      <c r="BW72" s="313">
        <v>1211.0</v>
      </c>
      <c r="BX72" s="313">
        <v>-1037.0</v>
      </c>
      <c r="BY72" s="313">
        <v>-85.631709331131</v>
      </c>
      <c r="BZ72" s="313">
        <v>0.02547445</v>
      </c>
      <c r="CA72" s="314">
        <v>0.0299515</v>
      </c>
      <c r="CB72" s="314" t="s">
        <v>895</v>
      </c>
      <c r="CC72" s="312">
        <v>-14.947665392384</v>
      </c>
      <c r="CD72" s="312" t="s">
        <v>901</v>
      </c>
      <c r="CE72" s="312">
        <v>0.349</v>
      </c>
      <c r="CF72" s="312">
        <v>0.44431655</v>
      </c>
      <c r="CG72" s="312">
        <v>-0.09531655</v>
      </c>
      <c r="CH72" s="312">
        <v>-21.452396945376</v>
      </c>
      <c r="CI72" s="315">
        <v>0.05586592</v>
      </c>
      <c r="CJ72" s="315">
        <v>0.05335893</v>
      </c>
      <c r="CK72" s="315">
        <v>0.00250699</v>
      </c>
      <c r="CL72" s="315">
        <v>4.6983513350062</v>
      </c>
      <c r="CM72" s="314" t="s">
        <v>896</v>
      </c>
      <c r="CN72" s="314" t="s">
        <v>897</v>
      </c>
      <c r="CO72" s="312"/>
      <c r="CP72" s="314"/>
      <c r="CQ72" s="314"/>
      <c r="CR72" s="312"/>
      <c r="CS72" s="312"/>
      <c r="CT72" s="312"/>
      <c r="CU72" s="312"/>
      <c r="CV72" s="312"/>
      <c r="CW72" s="312"/>
      <c r="CX72" s="315"/>
      <c r="CY72" s="315"/>
      <c r="CZ72" s="315"/>
      <c r="DA72" s="315"/>
      <c r="DB72" s="314"/>
      <c r="DC72" s="314"/>
      <c r="DD72" s="314"/>
    </row>
    <row r="73">
      <c r="A73" s="310" t="s">
        <v>903</v>
      </c>
      <c r="B73" s="310" t="s">
        <v>50</v>
      </c>
      <c r="C73" s="310" t="s">
        <v>58</v>
      </c>
      <c r="D73" s="310" t="s">
        <v>58</v>
      </c>
      <c r="E73" s="311">
        <v>11418.0</v>
      </c>
      <c r="F73" s="311">
        <v>39446.0</v>
      </c>
      <c r="G73" s="311">
        <v>-28028.0</v>
      </c>
      <c r="H73" s="311">
        <v>-71.054099274958</v>
      </c>
      <c r="I73" s="311">
        <v>16872.0</v>
      </c>
      <c r="J73" s="311">
        <v>124402.0</v>
      </c>
      <c r="K73" s="311">
        <v>-107530.0</v>
      </c>
      <c r="L73" s="311">
        <v>-86.437517081719</v>
      </c>
      <c r="M73" s="312" t="s">
        <v>894</v>
      </c>
      <c r="N73" s="312">
        <v>7.0</v>
      </c>
      <c r="O73" s="312">
        <v>61.68</v>
      </c>
      <c r="P73" s="312">
        <v>-54.68</v>
      </c>
      <c r="Q73" s="312">
        <v>-88.651102464332</v>
      </c>
      <c r="R73" s="313">
        <v>0.41488857</v>
      </c>
      <c r="S73" s="313">
        <v>0.49581196</v>
      </c>
      <c r="T73" s="313">
        <v>-0.08092339</v>
      </c>
      <c r="U73" s="313">
        <v>-16.321387245277</v>
      </c>
      <c r="V73" s="313">
        <v>4.22593646</v>
      </c>
      <c r="W73" s="313">
        <v>4.86165817</v>
      </c>
      <c r="X73" s="313">
        <v>-0.63572171</v>
      </c>
      <c r="Y73" s="313">
        <v>-13.076232177796</v>
      </c>
      <c r="Z73" s="313">
        <v>0.00981767</v>
      </c>
      <c r="AA73" s="313">
        <v>0.01019841</v>
      </c>
      <c r="AB73" s="312">
        <v>-3.8074E-4</v>
      </c>
      <c r="AC73" s="313">
        <v>-3.7333270578453</v>
      </c>
      <c r="AD73" s="312">
        <v>713.0</v>
      </c>
      <c r="AE73" s="313">
        <v>6048.0</v>
      </c>
      <c r="AF73" s="313">
        <v>-5335.0</v>
      </c>
      <c r="AG73" s="311">
        <v>-88.210978835979</v>
      </c>
      <c r="AH73" s="311">
        <v>27.0</v>
      </c>
      <c r="AI73" s="311">
        <v>211.0</v>
      </c>
      <c r="AJ73" s="311">
        <v>-184.0</v>
      </c>
      <c r="AK73" s="311">
        <v>-87.203791469194</v>
      </c>
      <c r="AL73" s="313">
        <v>1.47766684</v>
      </c>
      <c r="AM73" s="313">
        <v>3.15372915</v>
      </c>
      <c r="AN73" s="312">
        <v>-1.67606231</v>
      </c>
      <c r="AO73" s="313">
        <v>-53.145410727487</v>
      </c>
      <c r="AP73" s="313">
        <v>7.0</v>
      </c>
      <c r="AQ73" s="313">
        <v>32.0</v>
      </c>
      <c r="AR73" s="313">
        <v>-25.0</v>
      </c>
      <c r="AS73" s="311">
        <v>-78.125</v>
      </c>
      <c r="AT73" s="311">
        <v>2.0</v>
      </c>
      <c r="AU73" s="311">
        <v>29.0</v>
      </c>
      <c r="AV73" s="311">
        <v>-27.0</v>
      </c>
      <c r="AW73" s="313">
        <v>-93.103448275862</v>
      </c>
      <c r="AX73" s="313">
        <v>18.0</v>
      </c>
      <c r="AY73" s="313">
        <v>150.0</v>
      </c>
      <c r="AZ73" s="313">
        <v>-132.0</v>
      </c>
      <c r="BA73" s="313">
        <v>-88.0</v>
      </c>
      <c r="BB73" s="313">
        <v>1.0</v>
      </c>
      <c r="BC73" s="313">
        <v>1.9275</v>
      </c>
      <c r="BD73" s="313">
        <v>-0.9275</v>
      </c>
      <c r="BE73" s="313">
        <v>-48.119325551232</v>
      </c>
      <c r="BF73" s="313">
        <v>3.5</v>
      </c>
      <c r="BG73" s="313">
        <v>2.12689655</v>
      </c>
      <c r="BH73" s="313">
        <v>1.37310345</v>
      </c>
      <c r="BI73" s="313">
        <v>64.559014400583</v>
      </c>
      <c r="BJ73" s="313">
        <v>0.38888889</v>
      </c>
      <c r="BK73" s="313">
        <v>0.4112</v>
      </c>
      <c r="BL73" s="313">
        <v>-0.02231111</v>
      </c>
      <c r="BM73" s="313">
        <v>-5.4258535992218</v>
      </c>
      <c r="BN73" s="313">
        <v>610.0</v>
      </c>
      <c r="BO73" s="313">
        <v>5265.0</v>
      </c>
      <c r="BP73" s="313">
        <v>-4655.0</v>
      </c>
      <c r="BQ73" s="313">
        <v>-88.414055080722</v>
      </c>
      <c r="BR73" s="313">
        <v>552.0</v>
      </c>
      <c r="BS73" s="313">
        <v>4966.0</v>
      </c>
      <c r="BT73" s="313">
        <v>-4414.0</v>
      </c>
      <c r="BU73" s="313">
        <v>-88.884414015304</v>
      </c>
      <c r="BV73" s="313">
        <v>273.0</v>
      </c>
      <c r="BW73" s="313">
        <v>2435.0</v>
      </c>
      <c r="BX73" s="313">
        <v>-2162.0</v>
      </c>
      <c r="BY73" s="313">
        <v>-88.788501026694</v>
      </c>
      <c r="BZ73" s="313">
        <v>0.01268116</v>
      </c>
      <c r="CA73" s="314">
        <v>0.01242046</v>
      </c>
      <c r="CB73" s="314">
        <v>2.607E-4</v>
      </c>
      <c r="CC73" s="312">
        <v>2.0989560773112</v>
      </c>
      <c r="CD73" s="312" t="s">
        <v>901</v>
      </c>
      <c r="CE73" s="312">
        <v>0.25925926</v>
      </c>
      <c r="CF73" s="312">
        <v>0.29232227</v>
      </c>
      <c r="CG73" s="312">
        <v>-0.03306301</v>
      </c>
      <c r="CH73" s="312">
        <v>-11.310465672013</v>
      </c>
      <c r="CI73" s="315">
        <v>0.03786816</v>
      </c>
      <c r="CJ73" s="315">
        <v>0.03488757</v>
      </c>
      <c r="CK73" s="315">
        <v>0.00298059</v>
      </c>
      <c r="CL73" s="315">
        <v>8.5434153195536</v>
      </c>
      <c r="CM73" s="314" t="s">
        <v>896</v>
      </c>
      <c r="CN73" s="314" t="s">
        <v>897</v>
      </c>
      <c r="CO73" s="312"/>
      <c r="CP73" s="314"/>
      <c r="CQ73" s="314"/>
      <c r="CR73" s="312"/>
      <c r="CS73" s="312"/>
      <c r="CT73" s="312"/>
      <c r="CU73" s="312"/>
      <c r="CV73" s="312"/>
      <c r="CW73" s="312"/>
      <c r="CX73" s="315"/>
      <c r="CY73" s="315"/>
      <c r="CZ73" s="315"/>
      <c r="DA73" s="315"/>
      <c r="DB73" s="314"/>
      <c r="DC73" s="314"/>
      <c r="DD73" s="314"/>
    </row>
    <row r="74">
      <c r="A74" s="310" t="s">
        <v>903</v>
      </c>
      <c r="B74" s="310" t="s">
        <v>60</v>
      </c>
      <c r="C74" s="310" t="s">
        <v>61</v>
      </c>
      <c r="D74" s="310" t="s">
        <v>62</v>
      </c>
      <c r="E74" s="311">
        <v>8163.0</v>
      </c>
      <c r="F74" s="311">
        <v>9170.0</v>
      </c>
      <c r="G74" s="311">
        <v>-1007.0</v>
      </c>
      <c r="H74" s="311">
        <v>-10.981461286805</v>
      </c>
      <c r="I74" s="311">
        <v>29734.0</v>
      </c>
      <c r="J74" s="311">
        <v>33819.0</v>
      </c>
      <c r="K74" s="311">
        <v>-4085.0</v>
      </c>
      <c r="L74" s="311">
        <v>-12.079008841184</v>
      </c>
      <c r="M74" s="312" t="s">
        <v>894</v>
      </c>
      <c r="N74" s="312">
        <v>61.94</v>
      </c>
      <c r="O74" s="312">
        <v>61.5</v>
      </c>
      <c r="P74" s="312">
        <v>0.44</v>
      </c>
      <c r="Q74" s="312">
        <v>0.71544715447154</v>
      </c>
      <c r="R74" s="313">
        <v>2.08313715</v>
      </c>
      <c r="S74" s="313">
        <v>1.81850439</v>
      </c>
      <c r="T74" s="313">
        <v>0.26463276</v>
      </c>
      <c r="U74" s="313">
        <v>14.55222002516</v>
      </c>
      <c r="V74" s="313">
        <v>10.76881684</v>
      </c>
      <c r="W74" s="313">
        <v>12.26825157</v>
      </c>
      <c r="X74" s="313">
        <v>-1.49943473</v>
      </c>
      <c r="Y74" s="313">
        <v>-12.222073548497</v>
      </c>
      <c r="Z74" s="313">
        <v>0.01934416</v>
      </c>
      <c r="AA74" s="313">
        <v>0.01482285</v>
      </c>
      <c r="AB74" s="312">
        <v>0.00452131</v>
      </c>
      <c r="AC74" s="313">
        <v>30.50229881568</v>
      </c>
      <c r="AD74" s="312">
        <v>3202.0</v>
      </c>
      <c r="AE74" s="313">
        <v>4149.0</v>
      </c>
      <c r="AF74" s="313">
        <v>-947.0</v>
      </c>
      <c r="AG74" s="311">
        <v>-22.824777054712</v>
      </c>
      <c r="AH74" s="311">
        <v>106.0</v>
      </c>
      <c r="AI74" s="311">
        <v>90.0</v>
      </c>
      <c r="AJ74" s="311">
        <v>16.0</v>
      </c>
      <c r="AK74" s="311">
        <v>17.777777777778</v>
      </c>
      <c r="AL74" s="313">
        <v>3.64253338</v>
      </c>
      <c r="AM74" s="313">
        <v>3.68800436</v>
      </c>
      <c r="AN74" s="312">
        <v>-0.04547098</v>
      </c>
      <c r="AO74" s="313">
        <v>-1.2329426855667</v>
      </c>
      <c r="AP74" s="313">
        <v>22.0</v>
      </c>
      <c r="AQ74" s="313">
        <v>21.0</v>
      </c>
      <c r="AR74" s="313">
        <v>1.0</v>
      </c>
      <c r="AS74" s="311">
        <v>4.7619047619048</v>
      </c>
      <c r="AT74" s="311">
        <v>67.0</v>
      </c>
      <c r="AU74" s="311">
        <v>59.0</v>
      </c>
      <c r="AV74" s="311">
        <v>8.0</v>
      </c>
      <c r="AW74" s="313">
        <v>13.559322033898</v>
      </c>
      <c r="AX74" s="313">
        <v>17.0</v>
      </c>
      <c r="AY74" s="313">
        <v>10.0</v>
      </c>
      <c r="AZ74" s="313">
        <v>7.0</v>
      </c>
      <c r="BA74" s="313">
        <v>70.0</v>
      </c>
      <c r="BB74" s="313">
        <v>2.81545455</v>
      </c>
      <c r="BC74" s="313">
        <v>2.92857143</v>
      </c>
      <c r="BD74" s="313">
        <v>-0.11311688</v>
      </c>
      <c r="BE74" s="313">
        <v>-3.8625276078719</v>
      </c>
      <c r="BF74" s="313">
        <v>0.92447761</v>
      </c>
      <c r="BG74" s="313">
        <v>1.04237288</v>
      </c>
      <c r="BH74" s="313">
        <v>-0.11789527</v>
      </c>
      <c r="BI74" s="313">
        <v>-11.310277949672</v>
      </c>
      <c r="BJ74" s="313">
        <v>3.64352941</v>
      </c>
      <c r="BK74" s="313">
        <v>6.15</v>
      </c>
      <c r="BL74" s="313">
        <v>-2.50647059</v>
      </c>
      <c r="BM74" s="313">
        <v>-40.755619349593</v>
      </c>
      <c r="BN74" s="313">
        <v>3078.0</v>
      </c>
      <c r="BO74" s="313">
        <v>4077.0</v>
      </c>
      <c r="BP74" s="313">
        <v>-999.0</v>
      </c>
      <c r="BQ74" s="313">
        <v>-24.503311258278</v>
      </c>
      <c r="BR74" s="313">
        <v>3062.0</v>
      </c>
      <c r="BS74" s="313">
        <v>4063.0</v>
      </c>
      <c r="BT74" s="313">
        <v>-1001.0</v>
      </c>
      <c r="BU74" s="313">
        <v>-24.636967757814</v>
      </c>
      <c r="BV74" s="313">
        <v>2549.0</v>
      </c>
      <c r="BW74" s="313">
        <v>3506.0</v>
      </c>
      <c r="BX74" s="313">
        <v>-957.0</v>
      </c>
      <c r="BY74" s="313">
        <v>-27.296063890473</v>
      </c>
      <c r="BZ74" s="313">
        <v>0.02022861</v>
      </c>
      <c r="CA74" s="314">
        <v>0.0151366</v>
      </c>
      <c r="CB74" s="314">
        <v>0.00509201</v>
      </c>
      <c r="CC74" s="312">
        <v>33.640381591639</v>
      </c>
      <c r="CD74" s="312" t="s">
        <v>899</v>
      </c>
      <c r="CE74" s="312">
        <v>0.58433962</v>
      </c>
      <c r="CF74" s="312">
        <v>0.68333333</v>
      </c>
      <c r="CG74" s="312">
        <v>-0.09899371</v>
      </c>
      <c r="CH74" s="312">
        <v>-14.486884460912</v>
      </c>
      <c r="CI74" s="315">
        <v>0.03310431</v>
      </c>
      <c r="CJ74" s="315">
        <v>0.02169197</v>
      </c>
      <c r="CK74" s="315">
        <v>0.01141234</v>
      </c>
      <c r="CL74" s="315">
        <v>52.610897027794</v>
      </c>
      <c r="CM74" s="314" t="s">
        <v>896</v>
      </c>
      <c r="CN74" s="314" t="s">
        <v>897</v>
      </c>
      <c r="CO74" s="312"/>
      <c r="CP74" s="314"/>
      <c r="CQ74" s="314"/>
      <c r="CR74" s="312"/>
      <c r="CS74" s="312"/>
      <c r="CT74" s="312"/>
      <c r="CU74" s="312"/>
      <c r="CV74" s="312"/>
      <c r="CW74" s="312"/>
      <c r="CX74" s="315"/>
      <c r="CY74" s="315"/>
      <c r="CZ74" s="315"/>
      <c r="DA74" s="315"/>
      <c r="DB74" s="314"/>
      <c r="DC74" s="314"/>
      <c r="DD74" s="314"/>
    </row>
    <row r="75">
      <c r="A75" s="310" t="s">
        <v>903</v>
      </c>
      <c r="B75" s="310" t="s">
        <v>60</v>
      </c>
      <c r="C75" s="310" t="s">
        <v>65</v>
      </c>
      <c r="D75" s="310" t="s">
        <v>62</v>
      </c>
      <c r="E75" s="311">
        <v>23022.0</v>
      </c>
      <c r="F75" s="311">
        <v>23874.0</v>
      </c>
      <c r="G75" s="311">
        <v>-852.0</v>
      </c>
      <c r="H75" s="311">
        <v>-3.5687358632822</v>
      </c>
      <c r="I75" s="311">
        <v>93253.0</v>
      </c>
      <c r="J75" s="311">
        <v>99057.0</v>
      </c>
      <c r="K75" s="311">
        <v>-5804.0</v>
      </c>
      <c r="L75" s="311">
        <v>-5.8592527534652</v>
      </c>
      <c r="M75" s="312" t="s">
        <v>894</v>
      </c>
      <c r="N75" s="312">
        <v>154.44</v>
      </c>
      <c r="O75" s="312">
        <v>154.22</v>
      </c>
      <c r="P75" s="312">
        <v>0.22</v>
      </c>
      <c r="Q75" s="312">
        <v>0.14265335235378</v>
      </c>
      <c r="R75" s="313">
        <v>1.65613975</v>
      </c>
      <c r="S75" s="313">
        <v>1.55688139</v>
      </c>
      <c r="T75" s="313">
        <v>0.09925836</v>
      </c>
      <c r="U75" s="313">
        <v>6.3754606251668</v>
      </c>
      <c r="V75" s="313">
        <v>11.55029865</v>
      </c>
      <c r="W75" s="313">
        <v>13.2600422</v>
      </c>
      <c r="X75" s="313">
        <v>-1.70974355</v>
      </c>
      <c r="Y75" s="313">
        <v>-12.893952554691</v>
      </c>
      <c r="Z75" s="313">
        <v>0.0143385</v>
      </c>
      <c r="AA75" s="313">
        <v>0.01174115</v>
      </c>
      <c r="AB75" s="312">
        <v>0.00259735</v>
      </c>
      <c r="AC75" s="313">
        <v>22.1217683106</v>
      </c>
      <c r="AD75" s="312">
        <v>10771.0</v>
      </c>
      <c r="AE75" s="313">
        <v>13135.0</v>
      </c>
      <c r="AF75" s="313">
        <v>-2364.0</v>
      </c>
      <c r="AG75" s="311">
        <v>-17.997716025885</v>
      </c>
      <c r="AH75" s="311">
        <v>174.0</v>
      </c>
      <c r="AI75" s="311">
        <v>148.0</v>
      </c>
      <c r="AJ75" s="311">
        <v>26.0</v>
      </c>
      <c r="AK75" s="311">
        <v>17.567567567568</v>
      </c>
      <c r="AL75" s="313">
        <v>4.05060377</v>
      </c>
      <c r="AM75" s="313">
        <v>4.14915808</v>
      </c>
      <c r="AN75" s="312">
        <v>-0.09855431</v>
      </c>
      <c r="AO75" s="313">
        <v>-2.3752845300124</v>
      </c>
      <c r="AP75" s="313">
        <v>42.0</v>
      </c>
      <c r="AQ75" s="313">
        <v>30.0</v>
      </c>
      <c r="AR75" s="313">
        <v>12.0</v>
      </c>
      <c r="AS75" s="311">
        <v>40.0</v>
      </c>
      <c r="AT75" s="311">
        <v>110.0</v>
      </c>
      <c r="AU75" s="311">
        <v>103.0</v>
      </c>
      <c r="AV75" s="311">
        <v>7.0</v>
      </c>
      <c r="AW75" s="313">
        <v>6.7961165048544</v>
      </c>
      <c r="AX75" s="313">
        <v>22.0</v>
      </c>
      <c r="AY75" s="313">
        <v>15.0</v>
      </c>
      <c r="AZ75" s="313">
        <v>7.0</v>
      </c>
      <c r="BA75" s="313">
        <v>46.666666666667</v>
      </c>
      <c r="BB75" s="313">
        <v>3.67714286</v>
      </c>
      <c r="BC75" s="313">
        <v>5.14066667</v>
      </c>
      <c r="BD75" s="313">
        <v>-1.46352381</v>
      </c>
      <c r="BE75" s="313">
        <v>-28.46953331055</v>
      </c>
      <c r="BF75" s="313">
        <v>1.404</v>
      </c>
      <c r="BG75" s="313">
        <v>1.49728155</v>
      </c>
      <c r="BH75" s="313">
        <v>-0.09328155</v>
      </c>
      <c r="BI75" s="313">
        <v>-6.2300607390774</v>
      </c>
      <c r="BJ75" s="313">
        <v>7.02</v>
      </c>
      <c r="BK75" s="313">
        <v>10.28133333</v>
      </c>
      <c r="BL75" s="313">
        <v>-3.26133333</v>
      </c>
      <c r="BM75" s="313">
        <v>-31.720918146713</v>
      </c>
      <c r="BN75" s="313">
        <v>10558.0</v>
      </c>
      <c r="BO75" s="313">
        <v>13392.0</v>
      </c>
      <c r="BP75" s="313">
        <v>-2834.0</v>
      </c>
      <c r="BQ75" s="313">
        <v>-21.161887694146</v>
      </c>
      <c r="BR75" s="313">
        <v>10515.0</v>
      </c>
      <c r="BS75" s="313">
        <v>13344.0</v>
      </c>
      <c r="BT75" s="313">
        <v>-2829.0</v>
      </c>
      <c r="BU75" s="313">
        <v>-21.200539568345</v>
      </c>
      <c r="BV75" s="313">
        <v>8669.0</v>
      </c>
      <c r="BW75" s="313">
        <v>10949.0</v>
      </c>
      <c r="BX75" s="313">
        <v>-2280.0</v>
      </c>
      <c r="BY75" s="313">
        <v>-20.823819526897</v>
      </c>
      <c r="BZ75" s="313">
        <v>0.01468759</v>
      </c>
      <c r="CA75" s="314">
        <v>0.01155725</v>
      </c>
      <c r="CB75" s="314">
        <v>0.00313034</v>
      </c>
      <c r="CC75" s="312">
        <v>27.085509096022</v>
      </c>
      <c r="CD75" s="312" t="s">
        <v>899</v>
      </c>
      <c r="CE75" s="312">
        <v>0.88758621</v>
      </c>
      <c r="CF75" s="312">
        <v>1.04202703</v>
      </c>
      <c r="CG75" s="312">
        <v>-0.15444082</v>
      </c>
      <c r="CH75" s="312">
        <v>-14.821191346639</v>
      </c>
      <c r="CI75" s="315">
        <v>0.01615449</v>
      </c>
      <c r="CJ75" s="315">
        <v>0.01126761</v>
      </c>
      <c r="CK75" s="315">
        <v>0.00488688</v>
      </c>
      <c r="CL75" s="315">
        <v>43.371043193721</v>
      </c>
      <c r="CM75" s="314" t="s">
        <v>896</v>
      </c>
      <c r="CN75" s="314" t="s">
        <v>897</v>
      </c>
      <c r="CO75" s="312"/>
      <c r="CP75" s="314"/>
      <c r="CQ75" s="314"/>
      <c r="CR75" s="312"/>
      <c r="CS75" s="312"/>
      <c r="CT75" s="312"/>
      <c r="CU75" s="312"/>
      <c r="CV75" s="312"/>
      <c r="CW75" s="312"/>
      <c r="CX75" s="315"/>
      <c r="CY75" s="315"/>
      <c r="CZ75" s="315"/>
      <c r="DA75" s="315"/>
      <c r="DB75" s="314"/>
      <c r="DC75" s="314"/>
      <c r="DD75" s="314"/>
    </row>
    <row r="76">
      <c r="A76" s="310" t="s">
        <v>903</v>
      </c>
      <c r="B76" s="310" t="s">
        <v>71</v>
      </c>
      <c r="C76" s="310" t="s">
        <v>77</v>
      </c>
      <c r="D76" s="310" t="s">
        <v>78</v>
      </c>
      <c r="E76" s="311">
        <v>1086.0</v>
      </c>
      <c r="F76" s="311" t="s">
        <v>893</v>
      </c>
      <c r="G76" s="311" t="s">
        <v>893</v>
      </c>
      <c r="H76" s="311" t="s">
        <v>893</v>
      </c>
      <c r="I76" s="311">
        <v>2052.0</v>
      </c>
      <c r="J76" s="311" t="s">
        <v>893</v>
      </c>
      <c r="K76" s="311" t="s">
        <v>893</v>
      </c>
      <c r="L76" s="311" t="s">
        <v>893</v>
      </c>
      <c r="M76" s="312" t="s">
        <v>894</v>
      </c>
      <c r="N76" s="312">
        <v>11.24</v>
      </c>
      <c r="O76" s="312" t="s">
        <v>893</v>
      </c>
      <c r="P76" s="312" t="s">
        <v>893</v>
      </c>
      <c r="Q76" s="312" t="s">
        <v>893</v>
      </c>
      <c r="R76" s="313">
        <v>5.47758285</v>
      </c>
      <c r="S76" s="313" t="s">
        <v>893</v>
      </c>
      <c r="T76" s="313" t="s">
        <v>893</v>
      </c>
      <c r="U76" s="313" t="s">
        <v>893</v>
      </c>
      <c r="V76" s="313">
        <v>12.47563353</v>
      </c>
      <c r="W76" s="313" t="s">
        <v>893</v>
      </c>
      <c r="X76" s="313" t="s">
        <v>893</v>
      </c>
      <c r="Y76" s="313" t="s">
        <v>893</v>
      </c>
      <c r="Z76" s="313">
        <v>0.04390625</v>
      </c>
      <c r="AA76" s="313" t="s">
        <v>893</v>
      </c>
      <c r="AB76" s="312" t="s">
        <v>893</v>
      </c>
      <c r="AC76" s="313" t="s">
        <v>893</v>
      </c>
      <c r="AD76" s="312">
        <v>256.0</v>
      </c>
      <c r="AE76" s="313" t="s">
        <v>893</v>
      </c>
      <c r="AF76" s="313" t="s">
        <v>893</v>
      </c>
      <c r="AG76" s="311" t="s">
        <v>893</v>
      </c>
      <c r="AH76" s="311">
        <v>1.0</v>
      </c>
      <c r="AI76" s="311" t="s">
        <v>893</v>
      </c>
      <c r="AJ76" s="311" t="s">
        <v>893</v>
      </c>
      <c r="AK76" s="311" t="s">
        <v>893</v>
      </c>
      <c r="AL76" s="313">
        <v>1.88950276</v>
      </c>
      <c r="AM76" s="313" t="s">
        <v>893</v>
      </c>
      <c r="AN76" s="312" t="s">
        <v>893</v>
      </c>
      <c r="AO76" s="313" t="s">
        <v>893</v>
      </c>
      <c r="AP76" s="313" t="s">
        <v>893</v>
      </c>
      <c r="AQ76" s="313" t="s">
        <v>893</v>
      </c>
      <c r="AR76" s="313" t="s">
        <v>893</v>
      </c>
      <c r="AS76" s="311" t="s">
        <v>893</v>
      </c>
      <c r="AT76" s="311">
        <v>1.0</v>
      </c>
      <c r="AU76" s="311" t="s">
        <v>893</v>
      </c>
      <c r="AV76" s="311" t="s">
        <v>893</v>
      </c>
      <c r="AW76" s="313" t="s">
        <v>893</v>
      </c>
      <c r="AX76" s="313" t="s">
        <v>893</v>
      </c>
      <c r="AY76" s="313" t="s">
        <v>893</v>
      </c>
      <c r="AZ76" s="313" t="s">
        <v>893</v>
      </c>
      <c r="BA76" s="313" t="s">
        <v>893</v>
      </c>
      <c r="BB76" s="313" t="s">
        <v>893</v>
      </c>
      <c r="BC76" s="313" t="s">
        <v>893</v>
      </c>
      <c r="BD76" s="313" t="s">
        <v>893</v>
      </c>
      <c r="BE76" s="313" t="s">
        <v>893</v>
      </c>
      <c r="BF76" s="313">
        <v>11.24</v>
      </c>
      <c r="BG76" s="313" t="s">
        <v>893</v>
      </c>
      <c r="BH76" s="313" t="s">
        <v>893</v>
      </c>
      <c r="BI76" s="313" t="s">
        <v>893</v>
      </c>
      <c r="BJ76" s="313" t="s">
        <v>893</v>
      </c>
      <c r="BK76" s="313" t="s">
        <v>893</v>
      </c>
      <c r="BL76" s="313" t="s">
        <v>893</v>
      </c>
      <c r="BM76" s="313" t="s">
        <v>893</v>
      </c>
      <c r="BN76" s="313">
        <v>302.0</v>
      </c>
      <c r="BO76" s="313" t="s">
        <v>893</v>
      </c>
      <c r="BP76" s="313" t="s">
        <v>893</v>
      </c>
      <c r="BQ76" s="313" t="s">
        <v>893</v>
      </c>
      <c r="BR76" s="313">
        <v>301.0</v>
      </c>
      <c r="BS76" s="313" t="s">
        <v>893</v>
      </c>
      <c r="BT76" s="313" t="s">
        <v>893</v>
      </c>
      <c r="BU76" s="313" t="s">
        <v>893</v>
      </c>
      <c r="BV76" s="313">
        <v>233.0</v>
      </c>
      <c r="BW76" s="313" t="s">
        <v>893</v>
      </c>
      <c r="BX76" s="313" t="s">
        <v>893</v>
      </c>
      <c r="BY76" s="313" t="s">
        <v>893</v>
      </c>
      <c r="BZ76" s="313">
        <v>0.03734219</v>
      </c>
      <c r="CA76" s="314" t="s">
        <v>893</v>
      </c>
      <c r="CB76" s="314" t="s">
        <v>893</v>
      </c>
      <c r="CC76" s="312" t="s">
        <v>893</v>
      </c>
      <c r="CD76" s="312" t="s">
        <v>901</v>
      </c>
      <c r="CE76" s="312">
        <v>11.24</v>
      </c>
      <c r="CF76" s="312" t="s">
        <v>893</v>
      </c>
      <c r="CG76" s="312" t="s">
        <v>893</v>
      </c>
      <c r="CH76" s="312" t="s">
        <v>893</v>
      </c>
      <c r="CI76" s="315">
        <v>0.00390625</v>
      </c>
      <c r="CJ76" s="315" t="s">
        <v>893</v>
      </c>
      <c r="CK76" s="315" t="s">
        <v>893</v>
      </c>
      <c r="CL76" s="315" t="s">
        <v>893</v>
      </c>
      <c r="CM76" s="314" t="s">
        <v>896</v>
      </c>
      <c r="CN76" s="314" t="s">
        <v>897</v>
      </c>
      <c r="CO76" s="312"/>
      <c r="CP76" s="314"/>
      <c r="CQ76" s="314"/>
      <c r="CR76" s="312"/>
      <c r="CS76" s="312"/>
      <c r="CT76" s="312"/>
      <c r="CU76" s="312"/>
      <c r="CV76" s="312"/>
      <c r="CW76" s="312"/>
      <c r="CX76" s="315"/>
      <c r="CY76" s="315"/>
      <c r="CZ76" s="315"/>
      <c r="DA76" s="315"/>
      <c r="DB76" s="314"/>
      <c r="DC76" s="314"/>
      <c r="DD76" s="314"/>
    </row>
    <row r="77">
      <c r="A77" s="310" t="s">
        <v>903</v>
      </c>
      <c r="B77" s="310" t="s">
        <v>71</v>
      </c>
      <c r="C77" s="310" t="s">
        <v>83</v>
      </c>
      <c r="D77" s="310" t="s">
        <v>84</v>
      </c>
      <c r="E77" s="311">
        <v>2313.0</v>
      </c>
      <c r="F77" s="311" t="s">
        <v>893</v>
      </c>
      <c r="G77" s="311" t="s">
        <v>893</v>
      </c>
      <c r="H77" s="311" t="s">
        <v>893</v>
      </c>
      <c r="I77" s="311">
        <v>6298.0</v>
      </c>
      <c r="J77" s="311" t="s">
        <v>893</v>
      </c>
      <c r="K77" s="311" t="s">
        <v>893</v>
      </c>
      <c r="L77" s="311" t="s">
        <v>893</v>
      </c>
      <c r="M77" s="312" t="s">
        <v>894</v>
      </c>
      <c r="N77" s="312">
        <v>33.33</v>
      </c>
      <c r="O77" s="312" t="s">
        <v>893</v>
      </c>
      <c r="P77" s="312" t="s">
        <v>893</v>
      </c>
      <c r="Q77" s="312" t="s">
        <v>893</v>
      </c>
      <c r="R77" s="313">
        <v>5.29215624</v>
      </c>
      <c r="S77" s="313" t="s">
        <v>893</v>
      </c>
      <c r="T77" s="313" t="s">
        <v>893</v>
      </c>
      <c r="U77" s="313" t="s">
        <v>893</v>
      </c>
      <c r="V77" s="313">
        <v>10.51127342</v>
      </c>
      <c r="W77" s="313" t="s">
        <v>893</v>
      </c>
      <c r="X77" s="313" t="s">
        <v>893</v>
      </c>
      <c r="Y77" s="313" t="s">
        <v>893</v>
      </c>
      <c r="Z77" s="313">
        <v>0.05034743</v>
      </c>
      <c r="AA77" s="313" t="s">
        <v>893</v>
      </c>
      <c r="AB77" s="312" t="s">
        <v>893</v>
      </c>
      <c r="AC77" s="313" t="s">
        <v>893</v>
      </c>
      <c r="AD77" s="312">
        <v>662.0</v>
      </c>
      <c r="AE77" s="313" t="s">
        <v>893</v>
      </c>
      <c r="AF77" s="313" t="s">
        <v>893</v>
      </c>
      <c r="AG77" s="311" t="s">
        <v>893</v>
      </c>
      <c r="AH77" s="311">
        <v>16.0</v>
      </c>
      <c r="AI77" s="311" t="s">
        <v>893</v>
      </c>
      <c r="AJ77" s="311" t="s">
        <v>893</v>
      </c>
      <c r="AK77" s="311" t="s">
        <v>893</v>
      </c>
      <c r="AL77" s="313">
        <v>2.72287073</v>
      </c>
      <c r="AM77" s="313" t="s">
        <v>893</v>
      </c>
      <c r="AN77" s="312" t="s">
        <v>893</v>
      </c>
      <c r="AO77" s="313" t="s">
        <v>893</v>
      </c>
      <c r="AP77" s="313">
        <v>4.0</v>
      </c>
      <c r="AQ77" s="313" t="s">
        <v>893</v>
      </c>
      <c r="AR77" s="313" t="s">
        <v>893</v>
      </c>
      <c r="AS77" s="311" t="s">
        <v>893</v>
      </c>
      <c r="AT77" s="311">
        <v>10.0</v>
      </c>
      <c r="AU77" s="311" t="s">
        <v>893</v>
      </c>
      <c r="AV77" s="311" t="s">
        <v>893</v>
      </c>
      <c r="AW77" s="313" t="s">
        <v>893</v>
      </c>
      <c r="AX77" s="313">
        <v>2.0</v>
      </c>
      <c r="AY77" s="313" t="s">
        <v>893</v>
      </c>
      <c r="AZ77" s="313" t="s">
        <v>893</v>
      </c>
      <c r="BA77" s="313" t="s">
        <v>893</v>
      </c>
      <c r="BB77" s="313">
        <v>8.3325</v>
      </c>
      <c r="BC77" s="313" t="s">
        <v>893</v>
      </c>
      <c r="BD77" s="313" t="s">
        <v>893</v>
      </c>
      <c r="BE77" s="313" t="s">
        <v>893</v>
      </c>
      <c r="BF77" s="313">
        <v>3.333</v>
      </c>
      <c r="BG77" s="313" t="s">
        <v>893</v>
      </c>
      <c r="BH77" s="313" t="s">
        <v>893</v>
      </c>
      <c r="BI77" s="313" t="s">
        <v>893</v>
      </c>
      <c r="BJ77" s="313">
        <v>16.665</v>
      </c>
      <c r="BK77" s="313" t="s">
        <v>893</v>
      </c>
      <c r="BL77" s="313" t="s">
        <v>893</v>
      </c>
      <c r="BM77" s="313" t="s">
        <v>893</v>
      </c>
      <c r="BN77" s="313">
        <v>660.0</v>
      </c>
      <c r="BO77" s="313" t="s">
        <v>893</v>
      </c>
      <c r="BP77" s="313" t="s">
        <v>893</v>
      </c>
      <c r="BQ77" s="313" t="s">
        <v>893</v>
      </c>
      <c r="BR77" s="313">
        <v>650.0</v>
      </c>
      <c r="BS77" s="313" t="s">
        <v>893</v>
      </c>
      <c r="BT77" s="313" t="s">
        <v>893</v>
      </c>
      <c r="BU77" s="313" t="s">
        <v>893</v>
      </c>
      <c r="BV77" s="313">
        <v>583.0</v>
      </c>
      <c r="BW77" s="313" t="s">
        <v>893</v>
      </c>
      <c r="BX77" s="313" t="s">
        <v>893</v>
      </c>
      <c r="BY77" s="313" t="s">
        <v>893</v>
      </c>
      <c r="BZ77" s="313">
        <v>0.05127692</v>
      </c>
      <c r="CA77" s="314" t="s">
        <v>893</v>
      </c>
      <c r="CB77" s="314" t="s">
        <v>893</v>
      </c>
      <c r="CC77" s="312" t="s">
        <v>893</v>
      </c>
      <c r="CD77" s="312" t="s">
        <v>901</v>
      </c>
      <c r="CE77" s="312">
        <v>2.083125</v>
      </c>
      <c r="CF77" s="312" t="s">
        <v>893</v>
      </c>
      <c r="CG77" s="312" t="s">
        <v>893</v>
      </c>
      <c r="CH77" s="312" t="s">
        <v>893</v>
      </c>
      <c r="CI77" s="315">
        <v>0.02416918</v>
      </c>
      <c r="CJ77" s="315" t="s">
        <v>893</v>
      </c>
      <c r="CK77" s="315" t="s">
        <v>893</v>
      </c>
      <c r="CL77" s="315" t="s">
        <v>893</v>
      </c>
      <c r="CM77" s="314" t="s">
        <v>896</v>
      </c>
      <c r="CN77" s="314" t="s">
        <v>897</v>
      </c>
      <c r="CO77" s="312"/>
      <c r="CP77" s="314"/>
      <c r="CQ77" s="314"/>
      <c r="CR77" s="312"/>
      <c r="CS77" s="312"/>
      <c r="CT77" s="312"/>
      <c r="CU77" s="312"/>
      <c r="CV77" s="312"/>
      <c r="CW77" s="312"/>
      <c r="CX77" s="315"/>
      <c r="CY77" s="315"/>
      <c r="CZ77" s="315"/>
      <c r="DA77" s="315"/>
      <c r="DB77" s="314"/>
      <c r="DC77" s="314"/>
      <c r="DD77" s="314"/>
    </row>
    <row r="78">
      <c r="A78" s="310" t="s">
        <v>903</v>
      </c>
      <c r="B78" s="310" t="s">
        <v>71</v>
      </c>
      <c r="C78" s="310" t="s">
        <v>81</v>
      </c>
      <c r="D78" s="310" t="s">
        <v>82</v>
      </c>
      <c r="E78" s="311">
        <v>2823.0</v>
      </c>
      <c r="F78" s="311" t="s">
        <v>893</v>
      </c>
      <c r="G78" s="311" t="s">
        <v>893</v>
      </c>
      <c r="H78" s="311" t="s">
        <v>893</v>
      </c>
      <c r="I78" s="311">
        <v>7962.0</v>
      </c>
      <c r="J78" s="311" t="s">
        <v>893</v>
      </c>
      <c r="K78" s="311" t="s">
        <v>893</v>
      </c>
      <c r="L78" s="311" t="s">
        <v>893</v>
      </c>
      <c r="M78" s="312" t="s">
        <v>894</v>
      </c>
      <c r="N78" s="312">
        <v>33.45</v>
      </c>
      <c r="O78" s="312" t="s">
        <v>893</v>
      </c>
      <c r="P78" s="312" t="s">
        <v>893</v>
      </c>
      <c r="Q78" s="312" t="s">
        <v>893</v>
      </c>
      <c r="R78" s="313">
        <v>4.20120573</v>
      </c>
      <c r="S78" s="313" t="s">
        <v>893</v>
      </c>
      <c r="T78" s="313" t="s">
        <v>893</v>
      </c>
      <c r="U78" s="313" t="s">
        <v>893</v>
      </c>
      <c r="V78" s="313">
        <v>18.63853303</v>
      </c>
      <c r="W78" s="313" t="s">
        <v>893</v>
      </c>
      <c r="X78" s="313" t="s">
        <v>893</v>
      </c>
      <c r="Y78" s="313" t="s">
        <v>893</v>
      </c>
      <c r="Z78" s="313">
        <v>0.02254043</v>
      </c>
      <c r="AA78" s="313" t="s">
        <v>893</v>
      </c>
      <c r="AB78" s="312" t="s">
        <v>893</v>
      </c>
      <c r="AC78" s="313" t="s">
        <v>893</v>
      </c>
      <c r="AD78" s="312">
        <v>1484.0</v>
      </c>
      <c r="AE78" s="313" t="s">
        <v>893</v>
      </c>
      <c r="AF78" s="313" t="s">
        <v>893</v>
      </c>
      <c r="AG78" s="311" t="s">
        <v>893</v>
      </c>
      <c r="AH78" s="311">
        <v>12.0</v>
      </c>
      <c r="AI78" s="311" t="s">
        <v>893</v>
      </c>
      <c r="AJ78" s="311" t="s">
        <v>893</v>
      </c>
      <c r="AK78" s="311" t="s">
        <v>893</v>
      </c>
      <c r="AL78" s="313">
        <v>2.82040383</v>
      </c>
      <c r="AM78" s="313" t="s">
        <v>893</v>
      </c>
      <c r="AN78" s="312" t="s">
        <v>893</v>
      </c>
      <c r="AO78" s="313" t="s">
        <v>893</v>
      </c>
      <c r="AP78" s="313">
        <v>4.0</v>
      </c>
      <c r="AQ78" s="313" t="s">
        <v>893</v>
      </c>
      <c r="AR78" s="313" t="s">
        <v>893</v>
      </c>
      <c r="AS78" s="311" t="s">
        <v>893</v>
      </c>
      <c r="AT78" s="311">
        <v>7.0</v>
      </c>
      <c r="AU78" s="311" t="s">
        <v>893</v>
      </c>
      <c r="AV78" s="311" t="s">
        <v>893</v>
      </c>
      <c r="AW78" s="313" t="s">
        <v>893</v>
      </c>
      <c r="AX78" s="313">
        <v>1.0</v>
      </c>
      <c r="AY78" s="313" t="s">
        <v>893</v>
      </c>
      <c r="AZ78" s="313" t="s">
        <v>893</v>
      </c>
      <c r="BA78" s="313" t="s">
        <v>893</v>
      </c>
      <c r="BB78" s="313">
        <v>8.3625</v>
      </c>
      <c r="BC78" s="313" t="s">
        <v>893</v>
      </c>
      <c r="BD78" s="313" t="s">
        <v>893</v>
      </c>
      <c r="BE78" s="313" t="s">
        <v>893</v>
      </c>
      <c r="BF78" s="313">
        <v>4.77857143</v>
      </c>
      <c r="BG78" s="313" t="s">
        <v>893</v>
      </c>
      <c r="BH78" s="313" t="s">
        <v>893</v>
      </c>
      <c r="BI78" s="313" t="s">
        <v>893</v>
      </c>
      <c r="BJ78" s="313">
        <v>33.45</v>
      </c>
      <c r="BK78" s="313" t="s">
        <v>893</v>
      </c>
      <c r="BL78" s="313" t="s">
        <v>893</v>
      </c>
      <c r="BM78" s="313" t="s">
        <v>893</v>
      </c>
      <c r="BN78" s="313">
        <v>1604.0</v>
      </c>
      <c r="BO78" s="313" t="s">
        <v>893</v>
      </c>
      <c r="BP78" s="313" t="s">
        <v>893</v>
      </c>
      <c r="BQ78" s="313" t="s">
        <v>893</v>
      </c>
      <c r="BR78" s="313">
        <v>1590.0</v>
      </c>
      <c r="BS78" s="313" t="s">
        <v>893</v>
      </c>
      <c r="BT78" s="313" t="s">
        <v>893</v>
      </c>
      <c r="BU78" s="313" t="s">
        <v>893</v>
      </c>
      <c r="BV78" s="313">
        <v>1399.0</v>
      </c>
      <c r="BW78" s="313" t="s">
        <v>893</v>
      </c>
      <c r="BX78" s="313" t="s">
        <v>893</v>
      </c>
      <c r="BY78" s="313" t="s">
        <v>893</v>
      </c>
      <c r="BZ78" s="313">
        <v>0.02103774</v>
      </c>
      <c r="CA78" s="314" t="s">
        <v>893</v>
      </c>
      <c r="CB78" s="314" t="s">
        <v>893</v>
      </c>
      <c r="CC78" s="312" t="s">
        <v>893</v>
      </c>
      <c r="CD78" s="312" t="s">
        <v>901</v>
      </c>
      <c r="CE78" s="312">
        <v>2.7875</v>
      </c>
      <c r="CF78" s="312" t="s">
        <v>893</v>
      </c>
      <c r="CG78" s="312" t="s">
        <v>893</v>
      </c>
      <c r="CH78" s="312" t="s">
        <v>893</v>
      </c>
      <c r="CI78" s="315">
        <v>0.00808625</v>
      </c>
      <c r="CJ78" s="315" t="s">
        <v>893</v>
      </c>
      <c r="CK78" s="315" t="s">
        <v>893</v>
      </c>
      <c r="CL78" s="315" t="s">
        <v>893</v>
      </c>
      <c r="CM78" s="314" t="s">
        <v>896</v>
      </c>
      <c r="CN78" s="314" t="s">
        <v>897</v>
      </c>
      <c r="CO78" s="312"/>
      <c r="CP78" s="314"/>
      <c r="CQ78" s="314"/>
      <c r="CR78" s="312"/>
      <c r="CS78" s="312"/>
      <c r="CT78" s="312"/>
      <c r="CU78" s="312"/>
      <c r="CV78" s="312"/>
      <c r="CW78" s="312"/>
      <c r="CX78" s="315"/>
      <c r="CY78" s="315"/>
      <c r="CZ78" s="315"/>
      <c r="DA78" s="315"/>
      <c r="DB78" s="314"/>
      <c r="DC78" s="314"/>
      <c r="DD78" s="314"/>
    </row>
    <row r="79">
      <c r="A79" s="310" t="s">
        <v>903</v>
      </c>
      <c r="B79" s="310" t="s">
        <v>71</v>
      </c>
      <c r="C79" s="310" t="s">
        <v>75</v>
      </c>
      <c r="D79" s="310" t="s">
        <v>76</v>
      </c>
      <c r="E79" s="311">
        <v>1081.0</v>
      </c>
      <c r="F79" s="311" t="s">
        <v>893</v>
      </c>
      <c r="G79" s="311" t="s">
        <v>893</v>
      </c>
      <c r="H79" s="311" t="s">
        <v>893</v>
      </c>
      <c r="I79" s="311">
        <v>1926.0</v>
      </c>
      <c r="J79" s="311" t="s">
        <v>893</v>
      </c>
      <c r="K79" s="311" t="s">
        <v>893</v>
      </c>
      <c r="L79" s="311" t="s">
        <v>893</v>
      </c>
      <c r="M79" s="312" t="s">
        <v>894</v>
      </c>
      <c r="N79" s="312">
        <v>11.03</v>
      </c>
      <c r="O79" s="312" t="s">
        <v>893</v>
      </c>
      <c r="P79" s="312" t="s">
        <v>893</v>
      </c>
      <c r="Q79" s="312" t="s">
        <v>893</v>
      </c>
      <c r="R79" s="313">
        <v>5.72689512</v>
      </c>
      <c r="S79" s="313" t="s">
        <v>893</v>
      </c>
      <c r="T79" s="313" t="s">
        <v>893</v>
      </c>
      <c r="U79" s="313" t="s">
        <v>893</v>
      </c>
      <c r="V79" s="313">
        <v>11.57840083</v>
      </c>
      <c r="W79" s="313" t="s">
        <v>893</v>
      </c>
      <c r="X79" s="313" t="s">
        <v>893</v>
      </c>
      <c r="Y79" s="313" t="s">
        <v>893</v>
      </c>
      <c r="Z79" s="313">
        <v>0.04946188</v>
      </c>
      <c r="AA79" s="313" t="s">
        <v>893</v>
      </c>
      <c r="AB79" s="312" t="s">
        <v>893</v>
      </c>
      <c r="AC79" s="313" t="s">
        <v>893</v>
      </c>
      <c r="AD79" s="312">
        <v>223.0</v>
      </c>
      <c r="AE79" s="313" t="s">
        <v>893</v>
      </c>
      <c r="AF79" s="313" t="s">
        <v>893</v>
      </c>
      <c r="AG79" s="311" t="s">
        <v>893</v>
      </c>
      <c r="AH79" s="311">
        <v>10.0</v>
      </c>
      <c r="AI79" s="311" t="s">
        <v>893</v>
      </c>
      <c r="AJ79" s="311" t="s">
        <v>893</v>
      </c>
      <c r="AK79" s="311" t="s">
        <v>893</v>
      </c>
      <c r="AL79" s="313">
        <v>1.78168363</v>
      </c>
      <c r="AM79" s="313" t="s">
        <v>893</v>
      </c>
      <c r="AN79" s="312" t="s">
        <v>893</v>
      </c>
      <c r="AO79" s="313" t="s">
        <v>893</v>
      </c>
      <c r="AP79" s="313">
        <v>3.0</v>
      </c>
      <c r="AQ79" s="313" t="s">
        <v>893</v>
      </c>
      <c r="AR79" s="313" t="s">
        <v>893</v>
      </c>
      <c r="AS79" s="311" t="s">
        <v>893</v>
      </c>
      <c r="AT79" s="311">
        <v>4.0</v>
      </c>
      <c r="AU79" s="311" t="s">
        <v>893</v>
      </c>
      <c r="AV79" s="311" t="s">
        <v>893</v>
      </c>
      <c r="AW79" s="313" t="s">
        <v>893</v>
      </c>
      <c r="AX79" s="313">
        <v>3.0</v>
      </c>
      <c r="AY79" s="313" t="s">
        <v>893</v>
      </c>
      <c r="AZ79" s="313" t="s">
        <v>893</v>
      </c>
      <c r="BA79" s="313" t="s">
        <v>893</v>
      </c>
      <c r="BB79" s="313">
        <v>3.67666667</v>
      </c>
      <c r="BC79" s="313" t="s">
        <v>893</v>
      </c>
      <c r="BD79" s="313" t="s">
        <v>893</v>
      </c>
      <c r="BE79" s="313" t="s">
        <v>893</v>
      </c>
      <c r="BF79" s="313">
        <v>2.7575</v>
      </c>
      <c r="BG79" s="313" t="s">
        <v>893</v>
      </c>
      <c r="BH79" s="313" t="s">
        <v>893</v>
      </c>
      <c r="BI79" s="313" t="s">
        <v>893</v>
      </c>
      <c r="BJ79" s="313">
        <v>3.67666667</v>
      </c>
      <c r="BK79" s="313" t="s">
        <v>893</v>
      </c>
      <c r="BL79" s="313" t="s">
        <v>893</v>
      </c>
      <c r="BM79" s="313" t="s">
        <v>893</v>
      </c>
      <c r="BN79" s="313">
        <v>232.0</v>
      </c>
      <c r="BO79" s="313" t="s">
        <v>893</v>
      </c>
      <c r="BP79" s="313" t="s">
        <v>893</v>
      </c>
      <c r="BQ79" s="313" t="s">
        <v>893</v>
      </c>
      <c r="BR79" s="313">
        <v>229.0</v>
      </c>
      <c r="BS79" s="313" t="s">
        <v>893</v>
      </c>
      <c r="BT79" s="313" t="s">
        <v>893</v>
      </c>
      <c r="BU79" s="313" t="s">
        <v>893</v>
      </c>
      <c r="BV79" s="313">
        <v>194.0</v>
      </c>
      <c r="BW79" s="313" t="s">
        <v>893</v>
      </c>
      <c r="BX79" s="313" t="s">
        <v>893</v>
      </c>
      <c r="BY79" s="313" t="s">
        <v>893</v>
      </c>
      <c r="BZ79" s="313">
        <v>0.04816594</v>
      </c>
      <c r="CA79" s="314" t="s">
        <v>893</v>
      </c>
      <c r="CB79" s="314" t="s">
        <v>893</v>
      </c>
      <c r="CC79" s="312" t="s">
        <v>893</v>
      </c>
      <c r="CD79" s="312" t="s">
        <v>901</v>
      </c>
      <c r="CE79" s="312">
        <v>1.103</v>
      </c>
      <c r="CF79" s="312" t="s">
        <v>893</v>
      </c>
      <c r="CG79" s="312" t="s">
        <v>893</v>
      </c>
      <c r="CH79" s="312" t="s">
        <v>893</v>
      </c>
      <c r="CI79" s="315">
        <v>0.04484305</v>
      </c>
      <c r="CJ79" s="315" t="s">
        <v>893</v>
      </c>
      <c r="CK79" s="315" t="s">
        <v>893</v>
      </c>
      <c r="CL79" s="315" t="s">
        <v>893</v>
      </c>
      <c r="CM79" s="314" t="s">
        <v>896</v>
      </c>
      <c r="CN79" s="314" t="s">
        <v>897</v>
      </c>
      <c r="CO79" s="312"/>
      <c r="CP79" s="314"/>
      <c r="CQ79" s="314"/>
      <c r="CR79" s="312"/>
      <c r="CS79" s="312"/>
      <c r="CT79" s="312"/>
      <c r="CU79" s="312"/>
      <c r="CV79" s="312"/>
      <c r="CW79" s="312"/>
      <c r="CX79" s="315"/>
      <c r="CY79" s="315"/>
      <c r="CZ79" s="315"/>
      <c r="DA79" s="315"/>
      <c r="DB79" s="314"/>
      <c r="DC79" s="314"/>
      <c r="DD79" s="314"/>
    </row>
    <row r="80">
      <c r="A80" s="310" t="s">
        <v>903</v>
      </c>
      <c r="B80" s="310" t="s">
        <v>71</v>
      </c>
      <c r="C80" s="310" t="s">
        <v>79</v>
      </c>
      <c r="D80" s="310" t="s">
        <v>80</v>
      </c>
      <c r="E80" s="311">
        <v>2559.0</v>
      </c>
      <c r="F80" s="311" t="s">
        <v>893</v>
      </c>
      <c r="G80" s="311" t="s">
        <v>893</v>
      </c>
      <c r="H80" s="311" t="s">
        <v>893</v>
      </c>
      <c r="I80" s="311">
        <v>6047.0</v>
      </c>
      <c r="J80" s="311" t="s">
        <v>893</v>
      </c>
      <c r="K80" s="311" t="s">
        <v>893</v>
      </c>
      <c r="L80" s="311" t="s">
        <v>893</v>
      </c>
      <c r="M80" s="312" t="s">
        <v>894</v>
      </c>
      <c r="N80" s="312">
        <v>22.2</v>
      </c>
      <c r="O80" s="312" t="s">
        <v>893</v>
      </c>
      <c r="P80" s="312" t="s">
        <v>893</v>
      </c>
      <c r="Q80" s="312" t="s">
        <v>893</v>
      </c>
      <c r="R80" s="313">
        <v>3.67124194</v>
      </c>
      <c r="S80" s="313" t="s">
        <v>893</v>
      </c>
      <c r="T80" s="313" t="s">
        <v>893</v>
      </c>
      <c r="U80" s="313" t="s">
        <v>893</v>
      </c>
      <c r="V80" s="313">
        <v>17.9758558</v>
      </c>
      <c r="W80" s="313" t="s">
        <v>893</v>
      </c>
      <c r="X80" s="313" t="s">
        <v>893</v>
      </c>
      <c r="Y80" s="313" t="s">
        <v>893</v>
      </c>
      <c r="Z80" s="313">
        <v>0.02042318</v>
      </c>
      <c r="AA80" s="313" t="s">
        <v>893</v>
      </c>
      <c r="AB80" s="312" t="s">
        <v>893</v>
      </c>
      <c r="AC80" s="313" t="s">
        <v>893</v>
      </c>
      <c r="AD80" s="312">
        <v>1087.0</v>
      </c>
      <c r="AE80" s="313" t="s">
        <v>893</v>
      </c>
      <c r="AF80" s="313" t="s">
        <v>893</v>
      </c>
      <c r="AG80" s="311" t="s">
        <v>893</v>
      </c>
      <c r="AH80" s="311">
        <v>7.0</v>
      </c>
      <c r="AI80" s="311" t="s">
        <v>893</v>
      </c>
      <c r="AJ80" s="311" t="s">
        <v>893</v>
      </c>
      <c r="AK80" s="311" t="s">
        <v>893</v>
      </c>
      <c r="AL80" s="313">
        <v>2.36303243</v>
      </c>
      <c r="AM80" s="313" t="s">
        <v>893</v>
      </c>
      <c r="AN80" s="312" t="s">
        <v>893</v>
      </c>
      <c r="AO80" s="313" t="s">
        <v>893</v>
      </c>
      <c r="AP80" s="313">
        <v>1.0</v>
      </c>
      <c r="AQ80" s="313" t="s">
        <v>893</v>
      </c>
      <c r="AR80" s="313" t="s">
        <v>893</v>
      </c>
      <c r="AS80" s="311" t="s">
        <v>893</v>
      </c>
      <c r="AT80" s="311">
        <v>5.0</v>
      </c>
      <c r="AU80" s="311" t="s">
        <v>893</v>
      </c>
      <c r="AV80" s="311" t="s">
        <v>893</v>
      </c>
      <c r="AW80" s="313" t="s">
        <v>893</v>
      </c>
      <c r="AX80" s="313">
        <v>1.0</v>
      </c>
      <c r="AY80" s="313" t="s">
        <v>893</v>
      </c>
      <c r="AZ80" s="313" t="s">
        <v>893</v>
      </c>
      <c r="BA80" s="313" t="s">
        <v>893</v>
      </c>
      <c r="BB80" s="313">
        <v>22.2</v>
      </c>
      <c r="BC80" s="313" t="s">
        <v>893</v>
      </c>
      <c r="BD80" s="313" t="s">
        <v>893</v>
      </c>
      <c r="BE80" s="313" t="s">
        <v>893</v>
      </c>
      <c r="BF80" s="313">
        <v>4.44</v>
      </c>
      <c r="BG80" s="313" t="s">
        <v>893</v>
      </c>
      <c r="BH80" s="313" t="s">
        <v>893</v>
      </c>
      <c r="BI80" s="313" t="s">
        <v>893</v>
      </c>
      <c r="BJ80" s="313">
        <v>22.2</v>
      </c>
      <c r="BK80" s="313" t="s">
        <v>893</v>
      </c>
      <c r="BL80" s="313" t="s">
        <v>893</v>
      </c>
      <c r="BM80" s="313" t="s">
        <v>893</v>
      </c>
      <c r="BN80" s="313">
        <v>1194.0</v>
      </c>
      <c r="BO80" s="313" t="s">
        <v>893</v>
      </c>
      <c r="BP80" s="313" t="s">
        <v>893</v>
      </c>
      <c r="BQ80" s="313" t="s">
        <v>893</v>
      </c>
      <c r="BR80" s="313">
        <v>1174.0</v>
      </c>
      <c r="BS80" s="313" t="s">
        <v>893</v>
      </c>
      <c r="BT80" s="313" t="s">
        <v>893</v>
      </c>
      <c r="BU80" s="313" t="s">
        <v>893</v>
      </c>
      <c r="BV80" s="313">
        <v>986.0</v>
      </c>
      <c r="BW80" s="313" t="s">
        <v>893</v>
      </c>
      <c r="BX80" s="313" t="s">
        <v>893</v>
      </c>
      <c r="BY80" s="313" t="s">
        <v>893</v>
      </c>
      <c r="BZ80" s="313">
        <v>0.01890971</v>
      </c>
      <c r="CA80" s="314" t="s">
        <v>893</v>
      </c>
      <c r="CB80" s="314" t="s">
        <v>893</v>
      </c>
      <c r="CC80" s="312" t="s">
        <v>893</v>
      </c>
      <c r="CD80" s="312" t="s">
        <v>901</v>
      </c>
      <c r="CE80" s="312">
        <v>3.17142857</v>
      </c>
      <c r="CF80" s="312" t="s">
        <v>893</v>
      </c>
      <c r="CG80" s="312" t="s">
        <v>893</v>
      </c>
      <c r="CH80" s="312" t="s">
        <v>893</v>
      </c>
      <c r="CI80" s="315">
        <v>0.00643974</v>
      </c>
      <c r="CJ80" s="315" t="s">
        <v>893</v>
      </c>
      <c r="CK80" s="315" t="s">
        <v>893</v>
      </c>
      <c r="CL80" s="315" t="s">
        <v>893</v>
      </c>
      <c r="CM80" s="314" t="s">
        <v>896</v>
      </c>
      <c r="CN80" s="314" t="s">
        <v>897</v>
      </c>
      <c r="CO80" s="312"/>
      <c r="CP80" s="314"/>
      <c r="CQ80" s="314"/>
      <c r="CR80" s="312"/>
      <c r="CS80" s="312"/>
      <c r="CT80" s="312"/>
      <c r="CU80" s="312"/>
      <c r="CV80" s="312"/>
      <c r="CW80" s="312"/>
      <c r="CX80" s="315"/>
      <c r="CY80" s="315"/>
      <c r="CZ80" s="315"/>
      <c r="DA80" s="315"/>
      <c r="DB80" s="314"/>
      <c r="DC80" s="314"/>
      <c r="DD80" s="314"/>
    </row>
    <row r="81">
      <c r="A81" s="310" t="s">
        <v>903</v>
      </c>
      <c r="B81" s="310" t="s">
        <v>71</v>
      </c>
      <c r="C81" s="310" t="s">
        <v>85</v>
      </c>
      <c r="D81" s="310" t="s">
        <v>86</v>
      </c>
      <c r="E81" s="311">
        <v>4588.0</v>
      </c>
      <c r="F81" s="311" t="s">
        <v>893</v>
      </c>
      <c r="G81" s="311" t="s">
        <v>893</v>
      </c>
      <c r="H81" s="311" t="s">
        <v>893</v>
      </c>
      <c r="I81" s="311">
        <v>13282.0</v>
      </c>
      <c r="J81" s="311" t="s">
        <v>893</v>
      </c>
      <c r="K81" s="311" t="s">
        <v>893</v>
      </c>
      <c r="L81" s="311" t="s">
        <v>893</v>
      </c>
      <c r="M81" s="312" t="s">
        <v>894</v>
      </c>
      <c r="N81" s="312">
        <v>55.7</v>
      </c>
      <c r="O81" s="312" t="s">
        <v>893</v>
      </c>
      <c r="P81" s="312" t="s">
        <v>893</v>
      </c>
      <c r="Q81" s="312" t="s">
        <v>893</v>
      </c>
      <c r="R81" s="313">
        <v>4.19364554</v>
      </c>
      <c r="S81" s="313" t="s">
        <v>893</v>
      </c>
      <c r="T81" s="313" t="s">
        <v>893</v>
      </c>
      <c r="U81" s="313" t="s">
        <v>893</v>
      </c>
      <c r="V81" s="313">
        <v>17.64794459</v>
      </c>
      <c r="W81" s="313" t="s">
        <v>893</v>
      </c>
      <c r="X81" s="313" t="s">
        <v>893</v>
      </c>
      <c r="Y81" s="313" t="s">
        <v>893</v>
      </c>
      <c r="Z81" s="313">
        <v>0.0237628</v>
      </c>
      <c r="AA81" s="313" t="s">
        <v>893</v>
      </c>
      <c r="AB81" s="312" t="s">
        <v>893</v>
      </c>
      <c r="AC81" s="313" t="s">
        <v>893</v>
      </c>
      <c r="AD81" s="312">
        <v>2344.0</v>
      </c>
      <c r="AE81" s="313" t="s">
        <v>893</v>
      </c>
      <c r="AF81" s="313" t="s">
        <v>893</v>
      </c>
      <c r="AG81" s="311" t="s">
        <v>893</v>
      </c>
      <c r="AH81" s="311">
        <v>20.0</v>
      </c>
      <c r="AI81" s="311" t="s">
        <v>893</v>
      </c>
      <c r="AJ81" s="311" t="s">
        <v>893</v>
      </c>
      <c r="AK81" s="311" t="s">
        <v>893</v>
      </c>
      <c r="AL81" s="313">
        <v>2.89494333</v>
      </c>
      <c r="AM81" s="313" t="s">
        <v>893</v>
      </c>
      <c r="AN81" s="312" t="s">
        <v>893</v>
      </c>
      <c r="AO81" s="313" t="s">
        <v>893</v>
      </c>
      <c r="AP81" s="313">
        <v>3.0</v>
      </c>
      <c r="AQ81" s="313" t="s">
        <v>893</v>
      </c>
      <c r="AR81" s="313" t="s">
        <v>893</v>
      </c>
      <c r="AS81" s="311" t="s">
        <v>893</v>
      </c>
      <c r="AT81" s="311">
        <v>14.0</v>
      </c>
      <c r="AU81" s="311" t="s">
        <v>893</v>
      </c>
      <c r="AV81" s="311" t="s">
        <v>893</v>
      </c>
      <c r="AW81" s="313" t="s">
        <v>893</v>
      </c>
      <c r="AX81" s="313">
        <v>3.0</v>
      </c>
      <c r="AY81" s="313" t="s">
        <v>893</v>
      </c>
      <c r="AZ81" s="313" t="s">
        <v>893</v>
      </c>
      <c r="BA81" s="313" t="s">
        <v>893</v>
      </c>
      <c r="BB81" s="313">
        <v>18.56666667</v>
      </c>
      <c r="BC81" s="313" t="s">
        <v>893</v>
      </c>
      <c r="BD81" s="313" t="s">
        <v>893</v>
      </c>
      <c r="BE81" s="313" t="s">
        <v>893</v>
      </c>
      <c r="BF81" s="313">
        <v>3.97857143</v>
      </c>
      <c r="BG81" s="313" t="s">
        <v>893</v>
      </c>
      <c r="BH81" s="313" t="s">
        <v>893</v>
      </c>
      <c r="BI81" s="313" t="s">
        <v>893</v>
      </c>
      <c r="BJ81" s="313">
        <v>18.56666667</v>
      </c>
      <c r="BK81" s="313" t="s">
        <v>893</v>
      </c>
      <c r="BL81" s="313" t="s">
        <v>893</v>
      </c>
      <c r="BM81" s="313" t="s">
        <v>893</v>
      </c>
      <c r="BN81" s="313">
        <v>2887.0</v>
      </c>
      <c r="BO81" s="313" t="s">
        <v>893</v>
      </c>
      <c r="BP81" s="313" t="s">
        <v>893</v>
      </c>
      <c r="BQ81" s="313" t="s">
        <v>893</v>
      </c>
      <c r="BR81" s="313">
        <v>2867.0</v>
      </c>
      <c r="BS81" s="313" t="s">
        <v>893</v>
      </c>
      <c r="BT81" s="313" t="s">
        <v>893</v>
      </c>
      <c r="BU81" s="313" t="s">
        <v>893</v>
      </c>
      <c r="BV81" s="313">
        <v>2292.0</v>
      </c>
      <c r="BW81" s="313" t="s">
        <v>893</v>
      </c>
      <c r="BX81" s="313" t="s">
        <v>893</v>
      </c>
      <c r="BY81" s="313" t="s">
        <v>893</v>
      </c>
      <c r="BZ81" s="313">
        <v>0.01942797</v>
      </c>
      <c r="CA81" s="314" t="s">
        <v>893</v>
      </c>
      <c r="CB81" s="314" t="s">
        <v>893</v>
      </c>
      <c r="CC81" s="312" t="s">
        <v>893</v>
      </c>
      <c r="CD81" s="312" t="s">
        <v>901</v>
      </c>
      <c r="CE81" s="312">
        <v>2.785</v>
      </c>
      <c r="CF81" s="312" t="s">
        <v>893</v>
      </c>
      <c r="CG81" s="312" t="s">
        <v>893</v>
      </c>
      <c r="CH81" s="312" t="s">
        <v>893</v>
      </c>
      <c r="CI81" s="315">
        <v>0.00853242</v>
      </c>
      <c r="CJ81" s="315" t="s">
        <v>893</v>
      </c>
      <c r="CK81" s="315" t="s">
        <v>893</v>
      </c>
      <c r="CL81" s="315" t="s">
        <v>893</v>
      </c>
      <c r="CM81" s="314" t="s">
        <v>896</v>
      </c>
      <c r="CN81" s="314" t="s">
        <v>897</v>
      </c>
      <c r="CO81" s="312"/>
      <c r="CP81" s="314"/>
      <c r="CQ81" s="314"/>
      <c r="CR81" s="312"/>
      <c r="CS81" s="312"/>
      <c r="CT81" s="312"/>
      <c r="CU81" s="312"/>
      <c r="CV81" s="312"/>
      <c r="CW81" s="312"/>
      <c r="CX81" s="315"/>
      <c r="CY81" s="315"/>
      <c r="CZ81" s="315"/>
      <c r="DA81" s="315"/>
      <c r="DB81" s="314"/>
      <c r="DC81" s="314"/>
      <c r="DD81" s="314"/>
    </row>
    <row r="82">
      <c r="A82" s="310" t="s">
        <v>903</v>
      </c>
      <c r="B82" s="310" t="s">
        <v>71</v>
      </c>
      <c r="C82" s="310" t="s">
        <v>72</v>
      </c>
      <c r="D82" s="310" t="s">
        <v>73</v>
      </c>
      <c r="E82" s="311">
        <v>24127.0</v>
      </c>
      <c r="F82" s="311">
        <v>21170.0</v>
      </c>
      <c r="G82" s="311">
        <v>2957.0</v>
      </c>
      <c r="H82" s="311">
        <v>13.967879074162</v>
      </c>
      <c r="I82" s="311">
        <v>94828.0</v>
      </c>
      <c r="J82" s="311">
        <v>61599.0</v>
      </c>
      <c r="K82" s="311">
        <v>33229.0</v>
      </c>
      <c r="L82" s="311">
        <v>53.944057533402</v>
      </c>
      <c r="M82" s="312" t="s">
        <v>894</v>
      </c>
      <c r="N82" s="312">
        <v>178.79</v>
      </c>
      <c r="O82" s="312">
        <v>61.56</v>
      </c>
      <c r="P82" s="312">
        <v>117.23</v>
      </c>
      <c r="Q82" s="312">
        <v>190.43209876543</v>
      </c>
      <c r="R82" s="313">
        <v>1.88541359</v>
      </c>
      <c r="S82" s="313">
        <v>0.99936687</v>
      </c>
      <c r="T82" s="313">
        <v>0.88604672</v>
      </c>
      <c r="U82" s="313">
        <v>88.660805815986</v>
      </c>
      <c r="V82" s="313">
        <v>12.05340195</v>
      </c>
      <c r="W82" s="313">
        <v>11.80538645</v>
      </c>
      <c r="X82" s="313">
        <v>0.2480155</v>
      </c>
      <c r="Y82" s="313">
        <v>2.1008672697877</v>
      </c>
      <c r="Z82" s="313">
        <v>0.01564217</v>
      </c>
      <c r="AA82" s="313">
        <v>0.00846535</v>
      </c>
      <c r="AB82" s="312">
        <v>0.00717682</v>
      </c>
      <c r="AC82" s="313">
        <v>84.778774651964</v>
      </c>
      <c r="AD82" s="312">
        <v>11430.0</v>
      </c>
      <c r="AE82" s="313">
        <v>7272.0</v>
      </c>
      <c r="AF82" s="313">
        <v>4158.0</v>
      </c>
      <c r="AG82" s="311">
        <v>57.178217821782</v>
      </c>
      <c r="AH82" s="311">
        <v>95.0</v>
      </c>
      <c r="AI82" s="311">
        <v>72.0</v>
      </c>
      <c r="AJ82" s="311">
        <v>23.0</v>
      </c>
      <c r="AK82" s="311">
        <v>31.944444444444</v>
      </c>
      <c r="AL82" s="313">
        <v>3.93036847</v>
      </c>
      <c r="AM82" s="313">
        <v>2.90973075</v>
      </c>
      <c r="AN82" s="312">
        <v>1.02063772</v>
      </c>
      <c r="AO82" s="313">
        <v>35.07670666779</v>
      </c>
      <c r="AP82" s="313">
        <v>10.0</v>
      </c>
      <c r="AQ82" s="313">
        <v>10.0</v>
      </c>
      <c r="AR82" s="313">
        <v>0.0</v>
      </c>
      <c r="AS82" s="311">
        <v>0.0</v>
      </c>
      <c r="AT82" s="311">
        <v>77.0</v>
      </c>
      <c r="AU82" s="311">
        <v>56.0</v>
      </c>
      <c r="AV82" s="311">
        <v>21.0</v>
      </c>
      <c r="AW82" s="313">
        <v>37.5</v>
      </c>
      <c r="AX82" s="313">
        <v>8.0</v>
      </c>
      <c r="AY82" s="313">
        <v>6.0</v>
      </c>
      <c r="AZ82" s="313">
        <v>2.0</v>
      </c>
      <c r="BA82" s="313">
        <v>33.333333333333</v>
      </c>
      <c r="BB82" s="313">
        <v>17.879</v>
      </c>
      <c r="BC82" s="313">
        <v>6.156</v>
      </c>
      <c r="BD82" s="313">
        <v>11.723</v>
      </c>
      <c r="BE82" s="313">
        <v>190.43209876543</v>
      </c>
      <c r="BF82" s="313">
        <v>2.32194805</v>
      </c>
      <c r="BG82" s="313">
        <v>1.09928571</v>
      </c>
      <c r="BH82" s="313">
        <v>1.22266234</v>
      </c>
      <c r="BI82" s="313">
        <v>111.22334520295</v>
      </c>
      <c r="BJ82" s="313">
        <v>22.34875</v>
      </c>
      <c r="BK82" s="313">
        <v>10.26</v>
      </c>
      <c r="BL82" s="313">
        <v>12.08875</v>
      </c>
      <c r="BM82" s="313">
        <v>117.82407407407</v>
      </c>
      <c r="BN82" s="313">
        <v>12233.0</v>
      </c>
      <c r="BO82" s="313">
        <v>7694.0</v>
      </c>
      <c r="BP82" s="313">
        <v>4539.0</v>
      </c>
      <c r="BQ82" s="313">
        <v>58.994021315311</v>
      </c>
      <c r="BR82" s="313">
        <v>12188.0</v>
      </c>
      <c r="BS82" s="313">
        <v>7666.0</v>
      </c>
      <c r="BT82" s="313">
        <v>4522.0</v>
      </c>
      <c r="BU82" s="313">
        <v>58.987738064179</v>
      </c>
      <c r="BV82" s="313">
        <v>9690.0</v>
      </c>
      <c r="BW82" s="313">
        <v>6124.0</v>
      </c>
      <c r="BX82" s="313">
        <v>3566.0</v>
      </c>
      <c r="BY82" s="313">
        <v>58.229915088178</v>
      </c>
      <c r="BZ82" s="313">
        <v>0.01466935</v>
      </c>
      <c r="CA82" s="314">
        <v>0.00803026</v>
      </c>
      <c r="CB82" s="314">
        <v>0.00663909</v>
      </c>
      <c r="CC82" s="312">
        <v>82.675903395407</v>
      </c>
      <c r="CD82" s="312" t="s">
        <v>904</v>
      </c>
      <c r="CE82" s="312">
        <v>1.882</v>
      </c>
      <c r="CF82" s="312">
        <v>0.855</v>
      </c>
      <c r="CG82" s="312">
        <v>1.027</v>
      </c>
      <c r="CH82" s="312">
        <v>120.11695906433</v>
      </c>
      <c r="CI82" s="315">
        <v>0.00831146</v>
      </c>
      <c r="CJ82" s="315">
        <v>0.00990099</v>
      </c>
      <c r="CK82" s="315">
        <v>-0.00158953</v>
      </c>
      <c r="CL82" s="315">
        <v>-16.054253160543</v>
      </c>
      <c r="CM82" s="314" t="s">
        <v>896</v>
      </c>
      <c r="CN82" s="314" t="s">
        <v>897</v>
      </c>
      <c r="CO82" s="312"/>
      <c r="CP82" s="314"/>
      <c r="CQ82" s="314"/>
      <c r="CR82" s="312"/>
      <c r="CS82" s="312"/>
      <c r="CT82" s="312"/>
      <c r="CU82" s="312"/>
      <c r="CV82" s="312"/>
      <c r="CW82" s="312"/>
      <c r="CX82" s="315"/>
      <c r="CY82" s="315"/>
      <c r="CZ82" s="315"/>
      <c r="DA82" s="315"/>
      <c r="DB82" s="314"/>
      <c r="DC82" s="314"/>
      <c r="DD82" s="314"/>
    </row>
    <row r="83">
      <c r="A83" s="310" t="s">
        <v>903</v>
      </c>
      <c r="B83" s="310" t="s">
        <v>71</v>
      </c>
      <c r="C83" s="310" t="s">
        <v>87</v>
      </c>
      <c r="D83" s="310" t="s">
        <v>88</v>
      </c>
      <c r="E83" s="311">
        <v>8095.0</v>
      </c>
      <c r="F83" s="311">
        <v>14780.0</v>
      </c>
      <c r="G83" s="311">
        <v>-6685.0</v>
      </c>
      <c r="H83" s="311">
        <v>-45.230040595399</v>
      </c>
      <c r="I83" s="311">
        <v>21394.0</v>
      </c>
      <c r="J83" s="311">
        <v>43975.0</v>
      </c>
      <c r="K83" s="311">
        <v>-22581.0</v>
      </c>
      <c r="L83" s="311">
        <v>-51.349630471859</v>
      </c>
      <c r="M83" s="312" t="s">
        <v>894</v>
      </c>
      <c r="N83" s="312">
        <v>50.06</v>
      </c>
      <c r="O83" s="312">
        <v>109.89</v>
      </c>
      <c r="P83" s="312">
        <v>-59.83</v>
      </c>
      <c r="Q83" s="312">
        <v>-54.445354445354</v>
      </c>
      <c r="R83" s="313">
        <v>2.33990839</v>
      </c>
      <c r="S83" s="313">
        <v>2.49891984</v>
      </c>
      <c r="T83" s="313">
        <v>-0.15901145</v>
      </c>
      <c r="U83" s="313">
        <v>-6.3632073128044</v>
      </c>
      <c r="V83" s="313">
        <v>10.13835655</v>
      </c>
      <c r="W83" s="313">
        <v>9.54860716</v>
      </c>
      <c r="X83" s="313">
        <v>0.58974939</v>
      </c>
      <c r="Y83" s="313">
        <v>6.1762870764075</v>
      </c>
      <c r="Z83" s="313">
        <v>0.02307976</v>
      </c>
      <c r="AA83" s="313">
        <v>0.02617052</v>
      </c>
      <c r="AB83" s="312">
        <v>-0.00309076</v>
      </c>
      <c r="AC83" s="313">
        <v>-11.810082489763</v>
      </c>
      <c r="AD83" s="312">
        <v>2169.0</v>
      </c>
      <c r="AE83" s="313">
        <v>4199.0</v>
      </c>
      <c r="AF83" s="313">
        <v>-2030.0</v>
      </c>
      <c r="AG83" s="311">
        <v>-48.344844010479</v>
      </c>
      <c r="AH83" s="311">
        <v>9.0</v>
      </c>
      <c r="AI83" s="311">
        <v>28.0</v>
      </c>
      <c r="AJ83" s="311">
        <v>-19.0</v>
      </c>
      <c r="AK83" s="311">
        <v>-67.857142857143</v>
      </c>
      <c r="AL83" s="313">
        <v>2.64286597</v>
      </c>
      <c r="AM83" s="313">
        <v>2.97530447</v>
      </c>
      <c r="AN83" s="312">
        <v>-0.3324385</v>
      </c>
      <c r="AO83" s="313">
        <v>-11.173259858007</v>
      </c>
      <c r="AP83" s="313" t="s">
        <v>893</v>
      </c>
      <c r="AQ83" s="313">
        <v>7.0</v>
      </c>
      <c r="AR83" s="313" t="s">
        <v>893</v>
      </c>
      <c r="AS83" s="311" t="s">
        <v>893</v>
      </c>
      <c r="AT83" s="311">
        <v>8.0</v>
      </c>
      <c r="AU83" s="311">
        <v>20.0</v>
      </c>
      <c r="AV83" s="311">
        <v>-12.0</v>
      </c>
      <c r="AW83" s="313">
        <v>-60.0</v>
      </c>
      <c r="AX83" s="313">
        <v>1.0</v>
      </c>
      <c r="AY83" s="313">
        <v>1.0</v>
      </c>
      <c r="AZ83" s="313">
        <v>0.0</v>
      </c>
      <c r="BA83" s="313">
        <v>0.0</v>
      </c>
      <c r="BB83" s="313" t="s">
        <v>893</v>
      </c>
      <c r="BC83" s="313">
        <v>15.69857143</v>
      </c>
      <c r="BD83" s="313" t="s">
        <v>893</v>
      </c>
      <c r="BE83" s="313" t="s">
        <v>893</v>
      </c>
      <c r="BF83" s="313">
        <v>6.2575</v>
      </c>
      <c r="BG83" s="313">
        <v>5.4945</v>
      </c>
      <c r="BH83" s="313">
        <v>0.763</v>
      </c>
      <c r="BI83" s="313">
        <v>13.886613886614</v>
      </c>
      <c r="BJ83" s="313">
        <v>50.06</v>
      </c>
      <c r="BK83" s="313">
        <v>109.89</v>
      </c>
      <c r="BL83" s="313">
        <v>-59.83</v>
      </c>
      <c r="BM83" s="313">
        <v>-54.445354445354</v>
      </c>
      <c r="BN83" s="313">
        <v>2285.0</v>
      </c>
      <c r="BO83" s="313">
        <v>4246.0</v>
      </c>
      <c r="BP83" s="313">
        <v>-1961.0</v>
      </c>
      <c r="BQ83" s="313">
        <v>-46.184644371173</v>
      </c>
      <c r="BR83" s="313">
        <v>2269.0</v>
      </c>
      <c r="BS83" s="313">
        <v>4191.0</v>
      </c>
      <c r="BT83" s="313">
        <v>-1922.0</v>
      </c>
      <c r="BU83" s="313">
        <v>-45.860176568838</v>
      </c>
      <c r="BV83" s="313">
        <v>1958.0</v>
      </c>
      <c r="BW83" s="313">
        <v>3638.0</v>
      </c>
      <c r="BX83" s="313">
        <v>-1680.0</v>
      </c>
      <c r="BY83" s="313">
        <v>-46.179219351292</v>
      </c>
      <c r="BZ83" s="313">
        <v>0.02206258</v>
      </c>
      <c r="CA83" s="314">
        <v>0.02622047</v>
      </c>
      <c r="CB83" s="314" t="s">
        <v>895</v>
      </c>
      <c r="CC83" s="312">
        <v>-15.857419794535</v>
      </c>
      <c r="CD83" s="312" t="s">
        <v>901</v>
      </c>
      <c r="CE83" s="312">
        <v>5.56222222</v>
      </c>
      <c r="CF83" s="312">
        <v>3.92464286</v>
      </c>
      <c r="CG83" s="312">
        <v>1.63757936</v>
      </c>
      <c r="CH83" s="312">
        <v>41.725563787988</v>
      </c>
      <c r="CI83" s="315">
        <v>0.00414938</v>
      </c>
      <c r="CJ83" s="315">
        <v>0.00666825</v>
      </c>
      <c r="CK83" s="315">
        <v>-0.00251887</v>
      </c>
      <c r="CL83" s="315">
        <v>-37.774078656319</v>
      </c>
      <c r="CM83" s="314" t="s">
        <v>896</v>
      </c>
      <c r="CN83" s="314" t="s">
        <v>897</v>
      </c>
      <c r="CO83" s="312"/>
      <c r="CP83" s="314"/>
      <c r="CQ83" s="314"/>
      <c r="CR83" s="312"/>
      <c r="CS83" s="312"/>
      <c r="CT83" s="312"/>
      <c r="CU83" s="312"/>
      <c r="CV83" s="312"/>
      <c r="CW83" s="312"/>
      <c r="CX83" s="315"/>
      <c r="CY83" s="315"/>
      <c r="CZ83" s="315"/>
      <c r="DA83" s="315"/>
      <c r="DB83" s="314"/>
      <c r="DC83" s="314"/>
      <c r="DD83" s="314"/>
    </row>
    <row r="84">
      <c r="A84" s="310" t="s">
        <v>903</v>
      </c>
      <c r="B84" s="310" t="s">
        <v>71</v>
      </c>
      <c r="C84" s="310" t="s">
        <v>90</v>
      </c>
      <c r="D84" s="310" t="s">
        <v>91</v>
      </c>
      <c r="E84" s="311">
        <v>13221.0</v>
      </c>
      <c r="F84" s="311">
        <v>28655.0</v>
      </c>
      <c r="G84" s="311">
        <v>-15434.0</v>
      </c>
      <c r="H84" s="311">
        <v>-53.861455243413</v>
      </c>
      <c r="I84" s="311">
        <v>35531.0</v>
      </c>
      <c r="J84" s="311">
        <v>87176.0</v>
      </c>
      <c r="K84" s="311">
        <v>-51645.0</v>
      </c>
      <c r="L84" s="311">
        <v>-59.242222630082</v>
      </c>
      <c r="M84" s="312" t="s">
        <v>894</v>
      </c>
      <c r="N84" s="312">
        <v>55.67</v>
      </c>
      <c r="O84" s="312">
        <v>109.66</v>
      </c>
      <c r="P84" s="312">
        <v>-53.99</v>
      </c>
      <c r="Q84" s="312">
        <v>-49.233995987598</v>
      </c>
      <c r="R84" s="313">
        <v>1.56680082</v>
      </c>
      <c r="S84" s="313">
        <v>1.25791502</v>
      </c>
      <c r="T84" s="313">
        <v>0.3088858</v>
      </c>
      <c r="U84" s="313">
        <v>24.555378947618</v>
      </c>
      <c r="V84" s="313">
        <v>10.002533</v>
      </c>
      <c r="W84" s="313">
        <v>8.51954666</v>
      </c>
      <c r="X84" s="313">
        <v>1.48298634</v>
      </c>
      <c r="Y84" s="313">
        <v>17.406869158458</v>
      </c>
      <c r="Z84" s="313">
        <v>0.01566404</v>
      </c>
      <c r="AA84" s="313">
        <v>0.01476505</v>
      </c>
      <c r="AB84" s="312">
        <v>8.9899E-4</v>
      </c>
      <c r="AC84" s="313">
        <v>6.0886349859973</v>
      </c>
      <c r="AD84" s="312">
        <v>3554.0</v>
      </c>
      <c r="AE84" s="313">
        <v>7427.0</v>
      </c>
      <c r="AF84" s="313">
        <v>-3873.0</v>
      </c>
      <c r="AG84" s="311">
        <v>-52.147569678201</v>
      </c>
      <c r="AH84" s="311">
        <v>20.0</v>
      </c>
      <c r="AI84" s="311">
        <v>38.0</v>
      </c>
      <c r="AJ84" s="311">
        <v>-18.0</v>
      </c>
      <c r="AK84" s="311">
        <v>-47.368421052632</v>
      </c>
      <c r="AL84" s="313">
        <v>2.68746691</v>
      </c>
      <c r="AM84" s="313">
        <v>3.04226139</v>
      </c>
      <c r="AN84" s="312">
        <v>-0.35479448</v>
      </c>
      <c r="AO84" s="313">
        <v>-11.66219579837</v>
      </c>
      <c r="AP84" s="313">
        <v>3.0</v>
      </c>
      <c r="AQ84" s="313">
        <v>5.0</v>
      </c>
      <c r="AR84" s="313">
        <v>-2.0</v>
      </c>
      <c r="AS84" s="311">
        <v>-40.0</v>
      </c>
      <c r="AT84" s="311">
        <v>16.0</v>
      </c>
      <c r="AU84" s="311">
        <v>27.0</v>
      </c>
      <c r="AV84" s="311">
        <v>-11.0</v>
      </c>
      <c r="AW84" s="313">
        <v>-40.740740740741</v>
      </c>
      <c r="AX84" s="313">
        <v>1.0</v>
      </c>
      <c r="AY84" s="313">
        <v>6.0</v>
      </c>
      <c r="AZ84" s="313">
        <v>-5.0</v>
      </c>
      <c r="BA84" s="313">
        <v>-83.333333333333</v>
      </c>
      <c r="BB84" s="313">
        <v>18.55666667</v>
      </c>
      <c r="BC84" s="313">
        <v>21.932</v>
      </c>
      <c r="BD84" s="313">
        <v>-3.37533333</v>
      </c>
      <c r="BE84" s="313">
        <v>-15.389993297465</v>
      </c>
      <c r="BF84" s="313">
        <v>3.479375</v>
      </c>
      <c r="BG84" s="313">
        <v>4.06148148</v>
      </c>
      <c r="BH84" s="313">
        <v>-0.58210648</v>
      </c>
      <c r="BI84" s="313">
        <v>-14.332368197823</v>
      </c>
      <c r="BJ84" s="313">
        <v>55.67</v>
      </c>
      <c r="BK84" s="313">
        <v>18.27666667</v>
      </c>
      <c r="BL84" s="313">
        <v>37.39333333</v>
      </c>
      <c r="BM84" s="313">
        <v>204.59602401886</v>
      </c>
      <c r="BN84" s="313">
        <v>3632.0</v>
      </c>
      <c r="BO84" s="313">
        <v>7632.0</v>
      </c>
      <c r="BP84" s="313">
        <v>-4000.0</v>
      </c>
      <c r="BQ84" s="313">
        <v>-52.410901467505</v>
      </c>
      <c r="BR84" s="313">
        <v>3595.0</v>
      </c>
      <c r="BS84" s="313">
        <v>7602.0</v>
      </c>
      <c r="BT84" s="313">
        <v>-4007.0</v>
      </c>
      <c r="BU84" s="313">
        <v>-52.709813207051</v>
      </c>
      <c r="BV84" s="313">
        <v>2891.0</v>
      </c>
      <c r="BW84" s="313">
        <v>5876.0</v>
      </c>
      <c r="BX84" s="313">
        <v>-2985.0</v>
      </c>
      <c r="BY84" s="313">
        <v>-50.799863852961</v>
      </c>
      <c r="BZ84" s="313">
        <v>0.0154854</v>
      </c>
      <c r="CA84" s="314">
        <v>0.01442515</v>
      </c>
      <c r="CB84" s="314">
        <v>0.00106025</v>
      </c>
      <c r="CC84" s="312">
        <v>7.350010225197</v>
      </c>
      <c r="CD84" s="312" t="s">
        <v>901</v>
      </c>
      <c r="CE84" s="312">
        <v>2.7835</v>
      </c>
      <c r="CF84" s="312">
        <v>2.88578947</v>
      </c>
      <c r="CG84" s="312">
        <v>-0.10228947</v>
      </c>
      <c r="CH84" s="312">
        <v>-3.5445922532942</v>
      </c>
      <c r="CI84" s="315">
        <v>0.00562746</v>
      </c>
      <c r="CJ84" s="315">
        <v>0.00511647</v>
      </c>
      <c r="CK84" s="315">
        <v>5.1099E-4</v>
      </c>
      <c r="CL84" s="315">
        <v>9.9871591155621</v>
      </c>
      <c r="CM84" s="314" t="s">
        <v>896</v>
      </c>
      <c r="CN84" s="314" t="s">
        <v>897</v>
      </c>
      <c r="CO84" s="312"/>
      <c r="CP84" s="314"/>
      <c r="CQ84" s="314"/>
      <c r="CR84" s="312"/>
      <c r="CS84" s="312"/>
      <c r="CT84" s="312"/>
      <c r="CU84" s="312"/>
      <c r="CV84" s="312"/>
      <c r="CW84" s="312"/>
      <c r="CX84" s="315"/>
      <c r="CY84" s="315"/>
      <c r="CZ84" s="315"/>
      <c r="DA84" s="315"/>
      <c r="DB84" s="314"/>
      <c r="DC84" s="314"/>
      <c r="DD84" s="314"/>
    </row>
    <row r="85">
      <c r="A85" s="310" t="s">
        <v>903</v>
      </c>
      <c r="B85" s="310" t="s">
        <v>71</v>
      </c>
      <c r="C85" s="310" t="s">
        <v>100</v>
      </c>
      <c r="D85" s="310" t="s">
        <v>101</v>
      </c>
      <c r="E85" s="311">
        <v>10219.0</v>
      </c>
      <c r="F85" s="311">
        <v>20925.0</v>
      </c>
      <c r="G85" s="311">
        <v>-10706.0</v>
      </c>
      <c r="H85" s="311">
        <v>-51.163679808841</v>
      </c>
      <c r="I85" s="311">
        <v>25163.0</v>
      </c>
      <c r="J85" s="311">
        <v>62395.0</v>
      </c>
      <c r="K85" s="311">
        <v>-37232.0</v>
      </c>
      <c r="L85" s="311">
        <v>-59.671448032695</v>
      </c>
      <c r="M85" s="312" t="s">
        <v>894</v>
      </c>
      <c r="N85" s="312">
        <v>45.27</v>
      </c>
      <c r="O85" s="312">
        <v>109.78</v>
      </c>
      <c r="P85" s="312">
        <v>-64.51</v>
      </c>
      <c r="Q85" s="312">
        <v>-58.762980506467</v>
      </c>
      <c r="R85" s="313">
        <v>1.79907006</v>
      </c>
      <c r="S85" s="313">
        <v>1.75943585</v>
      </c>
      <c r="T85" s="313">
        <v>0.03963421</v>
      </c>
      <c r="U85" s="313">
        <v>2.2526658189896</v>
      </c>
      <c r="V85" s="313">
        <v>8.0117633</v>
      </c>
      <c r="W85" s="313">
        <v>6.51173972</v>
      </c>
      <c r="X85" s="313">
        <v>1.50002358</v>
      </c>
      <c r="Y85" s="313">
        <v>23.035680854885</v>
      </c>
      <c r="Z85" s="313">
        <v>0.02245536</v>
      </c>
      <c r="AA85" s="313">
        <v>0.02701944</v>
      </c>
      <c r="AB85" s="312">
        <v>-0.00456408</v>
      </c>
      <c r="AC85" s="313">
        <v>-16.891837876729</v>
      </c>
      <c r="AD85" s="312">
        <v>2016.0</v>
      </c>
      <c r="AE85" s="313">
        <v>4063.0</v>
      </c>
      <c r="AF85" s="313">
        <v>-2047.0</v>
      </c>
      <c r="AG85" s="311">
        <v>-50.381491508737</v>
      </c>
      <c r="AH85" s="311">
        <v>24.0</v>
      </c>
      <c r="AI85" s="311">
        <v>37.0</v>
      </c>
      <c r="AJ85" s="311">
        <v>-13.0</v>
      </c>
      <c r="AK85" s="311">
        <v>-35.135135135135</v>
      </c>
      <c r="AL85" s="313">
        <v>2.46237401</v>
      </c>
      <c r="AM85" s="313">
        <v>2.9818399</v>
      </c>
      <c r="AN85" s="312">
        <v>-0.51946589</v>
      </c>
      <c r="AO85" s="313">
        <v>-17.420985278251</v>
      </c>
      <c r="AP85" s="313">
        <v>9.0</v>
      </c>
      <c r="AQ85" s="313">
        <v>10.0</v>
      </c>
      <c r="AR85" s="313">
        <v>-1.0</v>
      </c>
      <c r="AS85" s="311">
        <v>-10.0</v>
      </c>
      <c r="AT85" s="311">
        <v>12.0</v>
      </c>
      <c r="AU85" s="311">
        <v>21.0</v>
      </c>
      <c r="AV85" s="311">
        <v>-9.0</v>
      </c>
      <c r="AW85" s="313">
        <v>-42.857142857143</v>
      </c>
      <c r="AX85" s="313">
        <v>3.0</v>
      </c>
      <c r="AY85" s="313">
        <v>6.0</v>
      </c>
      <c r="AZ85" s="313">
        <v>-3.0</v>
      </c>
      <c r="BA85" s="313">
        <v>-50.0</v>
      </c>
      <c r="BB85" s="313">
        <v>5.03</v>
      </c>
      <c r="BC85" s="313">
        <v>10.978</v>
      </c>
      <c r="BD85" s="313">
        <v>-5.948</v>
      </c>
      <c r="BE85" s="313">
        <v>-54.181089451631</v>
      </c>
      <c r="BF85" s="313">
        <v>3.7725</v>
      </c>
      <c r="BG85" s="313">
        <v>5.22761905</v>
      </c>
      <c r="BH85" s="313">
        <v>-1.45511905</v>
      </c>
      <c r="BI85" s="313">
        <v>-27.835215919186</v>
      </c>
      <c r="BJ85" s="313">
        <v>15.09</v>
      </c>
      <c r="BK85" s="313">
        <v>18.29666667</v>
      </c>
      <c r="BL85" s="313">
        <v>-3.20666667</v>
      </c>
      <c r="BM85" s="313">
        <v>-17.52596102796</v>
      </c>
      <c r="BN85" s="313">
        <v>2099.0</v>
      </c>
      <c r="BO85" s="313">
        <v>4046.0</v>
      </c>
      <c r="BP85" s="313">
        <v>-1947.0</v>
      </c>
      <c r="BQ85" s="313">
        <v>-48.121601581809</v>
      </c>
      <c r="BR85" s="313">
        <v>2079.0</v>
      </c>
      <c r="BS85" s="313">
        <v>4014.0</v>
      </c>
      <c r="BT85" s="313">
        <v>-1935.0</v>
      </c>
      <c r="BU85" s="313">
        <v>-48.206278026906</v>
      </c>
      <c r="BV85" s="313">
        <v>1668.0</v>
      </c>
      <c r="BW85" s="313">
        <v>3134.0</v>
      </c>
      <c r="BX85" s="313">
        <v>-1466.0</v>
      </c>
      <c r="BY85" s="313">
        <v>-46.777281429483</v>
      </c>
      <c r="BZ85" s="313">
        <v>0.02177489</v>
      </c>
      <c r="CA85" s="314">
        <v>0.02734928</v>
      </c>
      <c r="CB85" s="314" t="s">
        <v>895</v>
      </c>
      <c r="CC85" s="312">
        <v>-20.382218471565</v>
      </c>
      <c r="CD85" s="312" t="s">
        <v>901</v>
      </c>
      <c r="CE85" s="312">
        <v>1.88625</v>
      </c>
      <c r="CF85" s="312">
        <v>2.96702703</v>
      </c>
      <c r="CG85" s="312">
        <v>-1.08077703</v>
      </c>
      <c r="CH85" s="312">
        <v>-36.426261677839</v>
      </c>
      <c r="CI85" s="315">
        <v>0.01190476</v>
      </c>
      <c r="CJ85" s="315">
        <v>0.00910657</v>
      </c>
      <c r="CK85" s="315">
        <v>0.00279819</v>
      </c>
      <c r="CL85" s="315">
        <v>30.727156327794</v>
      </c>
      <c r="CM85" s="314" t="s">
        <v>896</v>
      </c>
      <c r="CN85" s="314" t="s">
        <v>897</v>
      </c>
      <c r="CO85" s="312"/>
      <c r="CP85" s="314"/>
      <c r="CQ85" s="314"/>
      <c r="CR85" s="312"/>
      <c r="CS85" s="312"/>
      <c r="CT85" s="312"/>
      <c r="CU85" s="312"/>
      <c r="CV85" s="312"/>
      <c r="CW85" s="312"/>
      <c r="CX85" s="315"/>
      <c r="CY85" s="315"/>
      <c r="CZ85" s="315"/>
      <c r="DA85" s="315"/>
      <c r="DB85" s="314"/>
      <c r="DC85" s="314"/>
      <c r="DD85" s="314"/>
    </row>
    <row r="86">
      <c r="A86" s="310" t="s">
        <v>903</v>
      </c>
      <c r="B86" s="310" t="s">
        <v>105</v>
      </c>
      <c r="C86" s="310" t="s">
        <v>108</v>
      </c>
      <c r="D86" s="310" t="s">
        <v>108</v>
      </c>
      <c r="E86" s="311">
        <v>6967.0</v>
      </c>
      <c r="F86" s="311">
        <v>15559.0</v>
      </c>
      <c r="G86" s="311">
        <v>-8592.0</v>
      </c>
      <c r="H86" s="311">
        <v>-55.222057972877</v>
      </c>
      <c r="I86" s="311">
        <v>21468.0</v>
      </c>
      <c r="J86" s="311">
        <v>66694.0</v>
      </c>
      <c r="K86" s="311">
        <v>-45226.0</v>
      </c>
      <c r="L86" s="311">
        <v>-67.811197409062</v>
      </c>
      <c r="M86" s="312" t="s">
        <v>894</v>
      </c>
      <c r="N86" s="312">
        <v>58.45</v>
      </c>
      <c r="O86" s="312">
        <v>169.9</v>
      </c>
      <c r="P86" s="312">
        <v>-111.45</v>
      </c>
      <c r="Q86" s="312">
        <v>-65.597410241318</v>
      </c>
      <c r="R86" s="313">
        <v>2.72265698</v>
      </c>
      <c r="S86" s="313">
        <v>2.54745554</v>
      </c>
      <c r="T86" s="313">
        <v>0.17520144</v>
      </c>
      <c r="U86" s="313">
        <v>6.8775072714321</v>
      </c>
      <c r="V86" s="313">
        <v>10.19657164</v>
      </c>
      <c r="W86" s="313">
        <v>10.78957627</v>
      </c>
      <c r="X86" s="313">
        <v>-0.59300463</v>
      </c>
      <c r="Y86" s="313">
        <v>-5.4960882166321</v>
      </c>
      <c r="Z86" s="313">
        <v>0.02670169</v>
      </c>
      <c r="AA86" s="313">
        <v>0.02361034</v>
      </c>
      <c r="AB86" s="312">
        <v>0.00309135</v>
      </c>
      <c r="AC86" s="313">
        <v>13.09320407923</v>
      </c>
      <c r="AD86" s="312">
        <v>2189.0</v>
      </c>
      <c r="AE86" s="313">
        <v>7196.0</v>
      </c>
      <c r="AF86" s="313">
        <v>-5007.0</v>
      </c>
      <c r="AG86" s="311">
        <v>-69.580322401334</v>
      </c>
      <c r="AH86" s="311">
        <v>11.0</v>
      </c>
      <c r="AI86" s="311">
        <v>45.0</v>
      </c>
      <c r="AJ86" s="311">
        <v>-34.0</v>
      </c>
      <c r="AK86" s="311">
        <v>-75.555555555556</v>
      </c>
      <c r="AL86" s="313">
        <v>3.08138367</v>
      </c>
      <c r="AM86" s="313">
        <v>4.28652227</v>
      </c>
      <c r="AN86" s="312">
        <v>-1.2051386</v>
      </c>
      <c r="AO86" s="313">
        <v>-28.114600230457</v>
      </c>
      <c r="AP86" s="313">
        <v>2.0</v>
      </c>
      <c r="AQ86" s="313">
        <v>7.0</v>
      </c>
      <c r="AR86" s="313">
        <v>-5.0</v>
      </c>
      <c r="AS86" s="311">
        <v>-71.428571428571</v>
      </c>
      <c r="AT86" s="311">
        <v>9.0</v>
      </c>
      <c r="AU86" s="311">
        <v>36.0</v>
      </c>
      <c r="AV86" s="311">
        <v>-27.0</v>
      </c>
      <c r="AW86" s="313">
        <v>-75.0</v>
      </c>
      <c r="AX86" s="313" t="s">
        <v>893</v>
      </c>
      <c r="AY86" s="313">
        <v>2.0</v>
      </c>
      <c r="AZ86" s="313" t="s">
        <v>893</v>
      </c>
      <c r="BA86" s="313" t="s">
        <v>893</v>
      </c>
      <c r="BB86" s="313">
        <v>29.225</v>
      </c>
      <c r="BC86" s="313">
        <v>24.27142857</v>
      </c>
      <c r="BD86" s="313">
        <v>4.95357143</v>
      </c>
      <c r="BE86" s="313">
        <v>20.409064162473</v>
      </c>
      <c r="BF86" s="313">
        <v>6.49444444</v>
      </c>
      <c r="BG86" s="313">
        <v>4.71944444</v>
      </c>
      <c r="BH86" s="313">
        <v>1.775</v>
      </c>
      <c r="BI86" s="313">
        <v>37.610359070145</v>
      </c>
      <c r="BJ86" s="313" t="s">
        <v>893</v>
      </c>
      <c r="BK86" s="313">
        <v>84.95</v>
      </c>
      <c r="BL86" s="313" t="s">
        <v>893</v>
      </c>
      <c r="BM86" s="313" t="s">
        <v>893</v>
      </c>
      <c r="BN86" s="313">
        <v>2191.0</v>
      </c>
      <c r="BO86" s="313">
        <v>7248.0</v>
      </c>
      <c r="BP86" s="313">
        <v>-5057.0</v>
      </c>
      <c r="BQ86" s="313">
        <v>-69.770971302428</v>
      </c>
      <c r="BR86" s="313">
        <v>2157.0</v>
      </c>
      <c r="BS86" s="313">
        <v>7153.0</v>
      </c>
      <c r="BT86" s="313">
        <v>-4996.0</v>
      </c>
      <c r="BU86" s="313">
        <v>-69.844820355096</v>
      </c>
      <c r="BV86" s="313">
        <v>1723.0</v>
      </c>
      <c r="BW86" s="313">
        <v>5668.0</v>
      </c>
      <c r="BX86" s="313">
        <v>-3945.0</v>
      </c>
      <c r="BY86" s="313">
        <v>-69.601270289344</v>
      </c>
      <c r="BZ86" s="313">
        <v>0.02709782</v>
      </c>
      <c r="CA86" s="314">
        <v>0.02375227</v>
      </c>
      <c r="CB86" s="314">
        <v>0.00334555</v>
      </c>
      <c r="CC86" s="312">
        <v>14.085180069105</v>
      </c>
      <c r="CD86" s="312" t="s">
        <v>901</v>
      </c>
      <c r="CE86" s="312">
        <v>5.31363636</v>
      </c>
      <c r="CF86" s="312">
        <v>3.77555556</v>
      </c>
      <c r="CG86" s="312">
        <v>1.5380808</v>
      </c>
      <c r="CH86" s="312">
        <v>40.737866932622</v>
      </c>
      <c r="CI86" s="315">
        <v>0.00502513</v>
      </c>
      <c r="CJ86" s="315">
        <v>0.00625347</v>
      </c>
      <c r="CK86" s="315">
        <v>-0.00122834</v>
      </c>
      <c r="CL86" s="315">
        <v>-19.642534464865</v>
      </c>
      <c r="CM86" s="314" t="s">
        <v>896</v>
      </c>
      <c r="CN86" s="314" t="s">
        <v>897</v>
      </c>
      <c r="CO86" s="312"/>
      <c r="CP86" s="314"/>
      <c r="CQ86" s="314"/>
      <c r="CR86" s="312"/>
      <c r="CS86" s="312"/>
      <c r="CT86" s="312"/>
      <c r="CU86" s="312"/>
      <c r="CV86" s="312"/>
      <c r="CW86" s="312"/>
      <c r="CX86" s="315"/>
      <c r="CY86" s="315"/>
      <c r="CZ86" s="315"/>
      <c r="DA86" s="315"/>
      <c r="DB86" s="314"/>
      <c r="DC86" s="314"/>
      <c r="DD86" s="314"/>
    </row>
    <row r="87">
      <c r="A87" s="310" t="s">
        <v>903</v>
      </c>
      <c r="B87" s="310" t="s">
        <v>116</v>
      </c>
      <c r="C87" s="310" t="s">
        <v>117</v>
      </c>
      <c r="D87" s="310" t="s">
        <v>118</v>
      </c>
      <c r="E87" s="311">
        <v>15188.0</v>
      </c>
      <c r="F87" s="311">
        <v>19848.0</v>
      </c>
      <c r="G87" s="311">
        <v>-4660.0</v>
      </c>
      <c r="H87" s="311">
        <v>-23.47843611447</v>
      </c>
      <c r="I87" s="311">
        <v>56426.0</v>
      </c>
      <c r="J87" s="311">
        <v>75865.0</v>
      </c>
      <c r="K87" s="311">
        <v>-19439.0</v>
      </c>
      <c r="L87" s="311">
        <v>-25.623146378435</v>
      </c>
      <c r="M87" s="312" t="s">
        <v>894</v>
      </c>
      <c r="N87" s="312">
        <v>251.81</v>
      </c>
      <c r="O87" s="312">
        <v>267.22</v>
      </c>
      <c r="P87" s="312">
        <v>-15.41</v>
      </c>
      <c r="Q87" s="312">
        <v>-5.766783923359</v>
      </c>
      <c r="R87" s="313">
        <v>4.46265906</v>
      </c>
      <c r="S87" s="313">
        <v>3.52230937</v>
      </c>
      <c r="T87" s="313">
        <v>0.94034969</v>
      </c>
      <c r="U87" s="313">
        <v>26.696964724595</v>
      </c>
      <c r="V87" s="313">
        <v>13.90670967</v>
      </c>
      <c r="W87" s="313">
        <v>13.40011863</v>
      </c>
      <c r="X87" s="313">
        <v>0.50659104</v>
      </c>
      <c r="Y87" s="313">
        <v>3.780496680573</v>
      </c>
      <c r="Z87" s="313">
        <v>0.03208997</v>
      </c>
      <c r="AA87" s="313">
        <v>0.02628566</v>
      </c>
      <c r="AB87" s="312">
        <v>0.00580431</v>
      </c>
      <c r="AC87" s="313">
        <v>22.081659733863</v>
      </c>
      <c r="AD87" s="312">
        <v>7847.0</v>
      </c>
      <c r="AE87" s="313">
        <v>10166.0</v>
      </c>
      <c r="AF87" s="313">
        <v>-2319.0</v>
      </c>
      <c r="AG87" s="311">
        <v>-22.811331890616</v>
      </c>
      <c r="AH87" s="311">
        <v>343.0</v>
      </c>
      <c r="AI87" s="311">
        <v>366.0</v>
      </c>
      <c r="AJ87" s="311">
        <v>-23.0</v>
      </c>
      <c r="AK87" s="311">
        <v>-6.2841530054645</v>
      </c>
      <c r="AL87" s="313">
        <v>3.71516987</v>
      </c>
      <c r="AM87" s="313">
        <v>3.82229948</v>
      </c>
      <c r="AN87" s="312">
        <v>-0.10712961</v>
      </c>
      <c r="AO87" s="313">
        <v>-2.8027529124955</v>
      </c>
      <c r="AP87" s="313">
        <v>56.0</v>
      </c>
      <c r="AQ87" s="313">
        <v>53.0</v>
      </c>
      <c r="AR87" s="313">
        <v>3.0</v>
      </c>
      <c r="AS87" s="311">
        <v>5.6603773584906</v>
      </c>
      <c r="AT87" s="311">
        <v>182.0</v>
      </c>
      <c r="AU87" s="311">
        <v>167.0</v>
      </c>
      <c r="AV87" s="311">
        <v>15.0</v>
      </c>
      <c r="AW87" s="313">
        <v>8.9820359281437</v>
      </c>
      <c r="AX87" s="313">
        <v>105.0</v>
      </c>
      <c r="AY87" s="313">
        <v>146.0</v>
      </c>
      <c r="AZ87" s="313">
        <v>-41.0</v>
      </c>
      <c r="BA87" s="313">
        <v>-28.082191780822</v>
      </c>
      <c r="BB87" s="313">
        <v>4.49660714</v>
      </c>
      <c r="BC87" s="313">
        <v>5.04188679</v>
      </c>
      <c r="BD87" s="313">
        <v>-0.54527965</v>
      </c>
      <c r="BE87" s="313">
        <v>-10.814991940745</v>
      </c>
      <c r="BF87" s="313">
        <v>1.38357143</v>
      </c>
      <c r="BG87" s="313">
        <v>1.60011976</v>
      </c>
      <c r="BH87" s="313">
        <v>-0.21654833</v>
      </c>
      <c r="BI87" s="313">
        <v>-13.533257660664</v>
      </c>
      <c r="BJ87" s="313">
        <v>2.39819048</v>
      </c>
      <c r="BK87" s="313">
        <v>1.83027397</v>
      </c>
      <c r="BL87" s="313">
        <v>0.56791651</v>
      </c>
      <c r="BM87" s="313">
        <v>31.029043701037</v>
      </c>
      <c r="BN87" s="313">
        <v>8497.0</v>
      </c>
      <c r="BO87" s="313">
        <v>10577.0</v>
      </c>
      <c r="BP87" s="313">
        <v>-2080.0</v>
      </c>
      <c r="BQ87" s="313">
        <v>-19.665311525007</v>
      </c>
      <c r="BR87" s="313">
        <v>8404.0</v>
      </c>
      <c r="BS87" s="313">
        <v>10468.0</v>
      </c>
      <c r="BT87" s="313">
        <v>-2064.0</v>
      </c>
      <c r="BU87" s="313">
        <v>-19.717233473443</v>
      </c>
      <c r="BV87" s="313">
        <v>6596.0</v>
      </c>
      <c r="BW87" s="313">
        <v>8768.0</v>
      </c>
      <c r="BX87" s="313">
        <v>-2172.0</v>
      </c>
      <c r="BY87" s="313">
        <v>-24.771897810219</v>
      </c>
      <c r="BZ87" s="313">
        <v>0.02996311</v>
      </c>
      <c r="CA87" s="314">
        <v>0.02552732</v>
      </c>
      <c r="CB87" s="314">
        <v>0.00443579</v>
      </c>
      <c r="CC87" s="312">
        <v>17.376638048961</v>
      </c>
      <c r="CD87" s="312" t="s">
        <v>899</v>
      </c>
      <c r="CE87" s="312">
        <v>0.73413994</v>
      </c>
      <c r="CF87" s="312">
        <v>0.73010929</v>
      </c>
      <c r="CG87" s="312">
        <v>0.00403065</v>
      </c>
      <c r="CH87" s="312">
        <v>0.55206118525078</v>
      </c>
      <c r="CI87" s="315">
        <v>0.04371097</v>
      </c>
      <c r="CJ87" s="315">
        <v>0.03600236</v>
      </c>
      <c r="CK87" s="315">
        <v>0.00770861</v>
      </c>
      <c r="CL87" s="315">
        <v>21.411401919208</v>
      </c>
      <c r="CM87" s="314" t="s">
        <v>896</v>
      </c>
      <c r="CN87" s="314" t="s">
        <v>897</v>
      </c>
      <c r="CO87" s="312"/>
      <c r="CP87" s="314"/>
      <c r="CQ87" s="314"/>
      <c r="CR87" s="312"/>
      <c r="CS87" s="312"/>
      <c r="CT87" s="312"/>
      <c r="CU87" s="312"/>
      <c r="CV87" s="312"/>
      <c r="CW87" s="312"/>
      <c r="CX87" s="315"/>
      <c r="CY87" s="315"/>
      <c r="CZ87" s="315"/>
      <c r="DA87" s="315"/>
      <c r="DB87" s="314"/>
      <c r="DC87" s="314"/>
      <c r="DD87" s="314"/>
    </row>
    <row r="88">
      <c r="A88" s="310" t="s">
        <v>903</v>
      </c>
      <c r="B88" s="310" t="s">
        <v>116</v>
      </c>
      <c r="C88" s="310" t="s">
        <v>119</v>
      </c>
      <c r="D88" s="310" t="s">
        <v>120</v>
      </c>
      <c r="E88" s="311">
        <v>11375.0</v>
      </c>
      <c r="F88" s="311">
        <v>15232.0</v>
      </c>
      <c r="G88" s="311">
        <v>-3857.0</v>
      </c>
      <c r="H88" s="311">
        <v>-25.321691176471</v>
      </c>
      <c r="I88" s="311">
        <v>44296.0</v>
      </c>
      <c r="J88" s="311">
        <v>51838.0</v>
      </c>
      <c r="K88" s="311">
        <v>-7542.0</v>
      </c>
      <c r="L88" s="311">
        <v>-14.549172421776</v>
      </c>
      <c r="M88" s="312" t="s">
        <v>894</v>
      </c>
      <c r="N88" s="312">
        <v>229.27</v>
      </c>
      <c r="O88" s="312">
        <v>231.89</v>
      </c>
      <c r="P88" s="312">
        <v>-2.62</v>
      </c>
      <c r="Q88" s="312">
        <v>-1.129846047695</v>
      </c>
      <c r="R88" s="313">
        <v>5.17586238</v>
      </c>
      <c r="S88" s="313">
        <v>4.47335931</v>
      </c>
      <c r="T88" s="313">
        <v>0.70250307</v>
      </c>
      <c r="U88" s="313">
        <v>15.704150311145</v>
      </c>
      <c r="V88" s="313">
        <v>4.28932635</v>
      </c>
      <c r="W88" s="313">
        <v>4.60665921</v>
      </c>
      <c r="X88" s="313">
        <v>-0.31733286</v>
      </c>
      <c r="Y88" s="313">
        <v>-6.8885681691223</v>
      </c>
      <c r="Z88" s="313">
        <v>0.12066842</v>
      </c>
      <c r="AA88" s="313">
        <v>0.09710637</v>
      </c>
      <c r="AB88" s="312">
        <v>0.02356205</v>
      </c>
      <c r="AC88" s="313">
        <v>24.264165162388</v>
      </c>
      <c r="AD88" s="312">
        <v>1900.0</v>
      </c>
      <c r="AE88" s="313">
        <v>2388.0</v>
      </c>
      <c r="AF88" s="313">
        <v>-488.0</v>
      </c>
      <c r="AG88" s="311">
        <v>-20.435510887772</v>
      </c>
      <c r="AH88" s="311">
        <v>415.0</v>
      </c>
      <c r="AI88" s="311">
        <v>363.0</v>
      </c>
      <c r="AJ88" s="311">
        <v>52.0</v>
      </c>
      <c r="AK88" s="311">
        <v>14.325068870523</v>
      </c>
      <c r="AL88" s="313">
        <v>3.89415385</v>
      </c>
      <c r="AM88" s="313">
        <v>3.40323004</v>
      </c>
      <c r="AN88" s="312">
        <v>0.49092381</v>
      </c>
      <c r="AO88" s="313">
        <v>14.42523144865</v>
      </c>
      <c r="AP88" s="313">
        <v>44.0</v>
      </c>
      <c r="AQ88" s="313">
        <v>48.0</v>
      </c>
      <c r="AR88" s="313">
        <v>-4.0</v>
      </c>
      <c r="AS88" s="311">
        <v>-8.3333333333333</v>
      </c>
      <c r="AT88" s="311">
        <v>221.0</v>
      </c>
      <c r="AU88" s="311">
        <v>213.0</v>
      </c>
      <c r="AV88" s="311">
        <v>8.0</v>
      </c>
      <c r="AW88" s="313">
        <v>3.7558685446009</v>
      </c>
      <c r="AX88" s="313">
        <v>150.0</v>
      </c>
      <c r="AY88" s="313">
        <v>102.0</v>
      </c>
      <c r="AZ88" s="313">
        <v>48.0</v>
      </c>
      <c r="BA88" s="313">
        <v>47.058823529412</v>
      </c>
      <c r="BB88" s="313">
        <v>5.21068182</v>
      </c>
      <c r="BC88" s="313">
        <v>4.83104167</v>
      </c>
      <c r="BD88" s="313">
        <v>0.37964015</v>
      </c>
      <c r="BE88" s="313">
        <v>7.8583497293659</v>
      </c>
      <c r="BF88" s="313">
        <v>1.03742081</v>
      </c>
      <c r="BG88" s="313">
        <v>1.08868545</v>
      </c>
      <c r="BH88" s="313">
        <v>-0.05126464</v>
      </c>
      <c r="BI88" s="313">
        <v>-4.7088569062809</v>
      </c>
      <c r="BJ88" s="313">
        <v>1.52846667</v>
      </c>
      <c r="BK88" s="313">
        <v>2.27343137</v>
      </c>
      <c r="BL88" s="313">
        <v>-0.7449647</v>
      </c>
      <c r="BM88" s="313">
        <v>-32.76829509043</v>
      </c>
      <c r="BN88" s="313">
        <v>1947.0</v>
      </c>
      <c r="BO88" s="313">
        <v>2333.0</v>
      </c>
      <c r="BP88" s="313">
        <v>-386.0</v>
      </c>
      <c r="BQ88" s="313">
        <v>-16.545220745821</v>
      </c>
      <c r="BR88" s="313">
        <v>1893.0</v>
      </c>
      <c r="BS88" s="313">
        <v>2264.0</v>
      </c>
      <c r="BT88" s="313">
        <v>-371.0</v>
      </c>
      <c r="BU88" s="313">
        <v>-16.386925795053</v>
      </c>
      <c r="BV88" s="313">
        <v>1467.0</v>
      </c>
      <c r="BW88" s="313">
        <v>1754.0</v>
      </c>
      <c r="BX88" s="313">
        <v>-287.0</v>
      </c>
      <c r="BY88" s="313">
        <v>-16.36259977195</v>
      </c>
      <c r="BZ88" s="313">
        <v>0.12111463</v>
      </c>
      <c r="CA88" s="314">
        <v>0.10242491</v>
      </c>
      <c r="CB88" s="314">
        <v>0.01868972</v>
      </c>
      <c r="CC88" s="312">
        <v>18.247240832333</v>
      </c>
      <c r="CD88" s="312" t="s">
        <v>901</v>
      </c>
      <c r="CE88" s="312">
        <v>0.55245783</v>
      </c>
      <c r="CF88" s="312">
        <v>0.63881543</v>
      </c>
      <c r="CG88" s="312">
        <v>-0.0863576</v>
      </c>
      <c r="CH88" s="312">
        <v>-13.518396072556</v>
      </c>
      <c r="CI88" s="315">
        <v>0.21842105</v>
      </c>
      <c r="CJ88" s="315">
        <v>0.15201005</v>
      </c>
      <c r="CK88" s="315">
        <v>0.066411</v>
      </c>
      <c r="CL88" s="315">
        <v>43.688558749898</v>
      </c>
      <c r="CM88" s="314" t="s">
        <v>896</v>
      </c>
      <c r="CN88" s="314" t="s">
        <v>897</v>
      </c>
      <c r="CO88" s="312"/>
      <c r="CP88" s="314"/>
      <c r="CQ88" s="314"/>
      <c r="CR88" s="312"/>
      <c r="CS88" s="312"/>
      <c r="CT88" s="312"/>
      <c r="CU88" s="312"/>
      <c r="CV88" s="312"/>
      <c r="CW88" s="312"/>
      <c r="CX88" s="315"/>
      <c r="CY88" s="315"/>
      <c r="CZ88" s="315"/>
      <c r="DA88" s="315"/>
      <c r="DB88" s="314"/>
      <c r="DC88" s="314"/>
      <c r="DD88" s="314"/>
    </row>
    <row r="89">
      <c r="A89" s="310" t="s">
        <v>903</v>
      </c>
      <c r="B89" s="310" t="s">
        <v>116</v>
      </c>
      <c r="C89" s="310" t="s">
        <v>122</v>
      </c>
      <c r="D89" s="310" t="s">
        <v>123</v>
      </c>
      <c r="E89" s="311">
        <v>12691.0</v>
      </c>
      <c r="F89" s="311">
        <v>14314.0</v>
      </c>
      <c r="G89" s="311">
        <v>-1623.0</v>
      </c>
      <c r="H89" s="311">
        <v>-11.33854967165</v>
      </c>
      <c r="I89" s="311">
        <v>46111.0</v>
      </c>
      <c r="J89" s="311">
        <v>48013.0</v>
      </c>
      <c r="K89" s="311">
        <v>-1902.0</v>
      </c>
      <c r="L89" s="311">
        <v>-3.9614271134901</v>
      </c>
      <c r="M89" s="312" t="s">
        <v>894</v>
      </c>
      <c r="N89" s="312">
        <v>194.13</v>
      </c>
      <c r="O89" s="312">
        <v>200.46</v>
      </c>
      <c r="P89" s="312">
        <v>-6.33</v>
      </c>
      <c r="Q89" s="312">
        <v>-3.1577372044298</v>
      </c>
      <c r="R89" s="313">
        <v>4.21005834</v>
      </c>
      <c r="S89" s="313">
        <v>4.17511924</v>
      </c>
      <c r="T89" s="313">
        <v>0.0349391</v>
      </c>
      <c r="U89" s="313">
        <v>0.8368407700854</v>
      </c>
      <c r="V89" s="313">
        <v>13.13352562</v>
      </c>
      <c r="W89" s="313">
        <v>11.18863641</v>
      </c>
      <c r="X89" s="313">
        <v>1.94488921</v>
      </c>
      <c r="Y89" s="313">
        <v>17.382718847327</v>
      </c>
      <c r="Z89" s="313">
        <v>0.03205581</v>
      </c>
      <c r="AA89" s="313">
        <v>0.03731571</v>
      </c>
      <c r="AB89" s="312">
        <v>-0.0052599</v>
      </c>
      <c r="AC89" s="313">
        <v>-14.095671769343</v>
      </c>
      <c r="AD89" s="312">
        <v>6056.0</v>
      </c>
      <c r="AE89" s="313">
        <v>5372.0</v>
      </c>
      <c r="AF89" s="313">
        <v>684.0</v>
      </c>
      <c r="AG89" s="311">
        <v>12.732688011914</v>
      </c>
      <c r="AH89" s="311">
        <v>349.0</v>
      </c>
      <c r="AI89" s="311">
        <v>308.0</v>
      </c>
      <c r="AJ89" s="311">
        <v>41.0</v>
      </c>
      <c r="AK89" s="311">
        <v>13.311688311688</v>
      </c>
      <c r="AL89" s="313">
        <v>3.63336223</v>
      </c>
      <c r="AM89" s="313">
        <v>3.35426855</v>
      </c>
      <c r="AN89" s="312">
        <v>0.27909368</v>
      </c>
      <c r="AO89" s="313">
        <v>8.3205526283815</v>
      </c>
      <c r="AP89" s="313">
        <v>51.0</v>
      </c>
      <c r="AQ89" s="313">
        <v>46.0</v>
      </c>
      <c r="AR89" s="313">
        <v>5.0</v>
      </c>
      <c r="AS89" s="311">
        <v>10.869565217391</v>
      </c>
      <c r="AT89" s="311">
        <v>181.0</v>
      </c>
      <c r="AU89" s="311">
        <v>152.0</v>
      </c>
      <c r="AV89" s="311">
        <v>29.0</v>
      </c>
      <c r="AW89" s="313">
        <v>19.078947368421</v>
      </c>
      <c r="AX89" s="313">
        <v>117.0</v>
      </c>
      <c r="AY89" s="313">
        <v>110.0</v>
      </c>
      <c r="AZ89" s="313">
        <v>7.0</v>
      </c>
      <c r="BA89" s="313">
        <v>6.3636363636364</v>
      </c>
      <c r="BB89" s="313">
        <v>3.80647059</v>
      </c>
      <c r="BC89" s="313">
        <v>4.35782609</v>
      </c>
      <c r="BD89" s="313">
        <v>-0.5513555</v>
      </c>
      <c r="BE89" s="313">
        <v>-12.6520767147</v>
      </c>
      <c r="BF89" s="313">
        <v>1.07254144</v>
      </c>
      <c r="BG89" s="313">
        <v>1.31881579</v>
      </c>
      <c r="BH89" s="313">
        <v>-0.24627435</v>
      </c>
      <c r="BI89" s="313">
        <v>-18.673900621102</v>
      </c>
      <c r="BJ89" s="313">
        <v>1.65923077</v>
      </c>
      <c r="BK89" s="313">
        <v>1.82236364</v>
      </c>
      <c r="BL89" s="313">
        <v>-0.16313287</v>
      </c>
      <c r="BM89" s="313">
        <v>-8.9517188786756</v>
      </c>
      <c r="BN89" s="313">
        <v>6793.0</v>
      </c>
      <c r="BO89" s="313">
        <v>5426.0</v>
      </c>
      <c r="BP89" s="313">
        <v>1367.0</v>
      </c>
      <c r="BQ89" s="313">
        <v>25.19351271655</v>
      </c>
      <c r="BR89" s="313">
        <v>6720.0</v>
      </c>
      <c r="BS89" s="313">
        <v>5355.0</v>
      </c>
      <c r="BT89" s="313">
        <v>1365.0</v>
      </c>
      <c r="BU89" s="313">
        <v>25.490196078431</v>
      </c>
      <c r="BV89" s="313">
        <v>5465.0</v>
      </c>
      <c r="BW89" s="313">
        <v>4564.0</v>
      </c>
      <c r="BX89" s="313">
        <v>901.0</v>
      </c>
      <c r="BY89" s="313">
        <v>19.741454864154</v>
      </c>
      <c r="BZ89" s="313">
        <v>0.02888839</v>
      </c>
      <c r="CA89" s="314">
        <v>0.03743417</v>
      </c>
      <c r="CB89" s="314" t="s">
        <v>895</v>
      </c>
      <c r="CC89" s="312">
        <v>-22.828821902556</v>
      </c>
      <c r="CD89" s="312" t="s">
        <v>899</v>
      </c>
      <c r="CE89" s="312">
        <v>0.55624642</v>
      </c>
      <c r="CF89" s="312">
        <v>0.65084416</v>
      </c>
      <c r="CG89" s="312">
        <v>-0.09459774</v>
      </c>
      <c r="CH89" s="312">
        <v>-14.534622235836</v>
      </c>
      <c r="CI89" s="315">
        <v>0.0576288</v>
      </c>
      <c r="CJ89" s="315">
        <v>0.05733433</v>
      </c>
      <c r="CK89" s="315">
        <v>2.9447E-4</v>
      </c>
      <c r="CL89" s="315">
        <v>0.51360153681049</v>
      </c>
      <c r="CM89" s="314" t="s">
        <v>896</v>
      </c>
      <c r="CN89" s="314" t="s">
        <v>897</v>
      </c>
      <c r="CO89" s="312"/>
      <c r="CP89" s="314"/>
      <c r="CQ89" s="314"/>
      <c r="CR89" s="312"/>
      <c r="CS89" s="312"/>
      <c r="CT89" s="312"/>
      <c r="CU89" s="312"/>
      <c r="CV89" s="312"/>
      <c r="CW89" s="312"/>
      <c r="CX89" s="315"/>
      <c r="CY89" s="315"/>
      <c r="CZ89" s="315"/>
      <c r="DA89" s="315"/>
      <c r="DB89" s="314"/>
      <c r="DC89" s="314"/>
      <c r="DD89" s="314"/>
    </row>
    <row r="90">
      <c r="A90" s="310" t="s">
        <v>903</v>
      </c>
      <c r="B90" s="310" t="s">
        <v>116</v>
      </c>
      <c r="C90" s="310" t="s">
        <v>126</v>
      </c>
      <c r="D90" s="310" t="s">
        <v>126</v>
      </c>
      <c r="E90" s="311">
        <v>2942.0</v>
      </c>
      <c r="F90" s="311">
        <v>3715.0</v>
      </c>
      <c r="G90" s="311">
        <v>-773.0</v>
      </c>
      <c r="H90" s="311">
        <v>-20.807537012113</v>
      </c>
      <c r="I90" s="311">
        <v>10131.0</v>
      </c>
      <c r="J90" s="311">
        <v>12372.0</v>
      </c>
      <c r="K90" s="311">
        <v>-2241.0</v>
      </c>
      <c r="L90" s="311">
        <v>-18.113482056256</v>
      </c>
      <c r="M90" s="312" t="s">
        <v>894</v>
      </c>
      <c r="N90" s="312">
        <v>54.2</v>
      </c>
      <c r="O90" s="312">
        <v>61.61</v>
      </c>
      <c r="P90" s="312">
        <v>-7.41</v>
      </c>
      <c r="Q90" s="312">
        <v>-12.027268300601</v>
      </c>
      <c r="R90" s="313">
        <v>5.3499161</v>
      </c>
      <c r="S90" s="313">
        <v>4.97979308</v>
      </c>
      <c r="T90" s="313">
        <v>0.37012302</v>
      </c>
      <c r="U90" s="313">
        <v>7.43249797841</v>
      </c>
      <c r="V90" s="313">
        <v>23.48238081</v>
      </c>
      <c r="W90" s="313">
        <v>22.8338183</v>
      </c>
      <c r="X90" s="313">
        <v>0.64856251</v>
      </c>
      <c r="Y90" s="313">
        <v>2.8403594242492</v>
      </c>
      <c r="Z90" s="313">
        <v>0.02278268</v>
      </c>
      <c r="AA90" s="313">
        <v>0.02180885</v>
      </c>
      <c r="AB90" s="312">
        <v>9.7383E-4</v>
      </c>
      <c r="AC90" s="313">
        <v>4.4652973448852</v>
      </c>
      <c r="AD90" s="312">
        <v>2379.0</v>
      </c>
      <c r="AE90" s="313">
        <v>2825.0</v>
      </c>
      <c r="AF90" s="313">
        <v>-446.0</v>
      </c>
      <c r="AG90" s="311">
        <v>-15.787610619469</v>
      </c>
      <c r="AH90" s="311">
        <v>211.0</v>
      </c>
      <c r="AI90" s="311">
        <v>173.0</v>
      </c>
      <c r="AJ90" s="311">
        <v>38.0</v>
      </c>
      <c r="AK90" s="311">
        <v>21.965317919075</v>
      </c>
      <c r="AL90" s="313">
        <v>3.4435758</v>
      </c>
      <c r="AM90" s="313">
        <v>3.33028264</v>
      </c>
      <c r="AN90" s="312">
        <v>0.11329316</v>
      </c>
      <c r="AO90" s="313">
        <v>3.401908253649</v>
      </c>
      <c r="AP90" s="313">
        <v>13.0</v>
      </c>
      <c r="AQ90" s="313">
        <v>15.0</v>
      </c>
      <c r="AR90" s="313">
        <v>-2.0</v>
      </c>
      <c r="AS90" s="311">
        <v>-13.333333333333</v>
      </c>
      <c r="AT90" s="311">
        <v>137.0</v>
      </c>
      <c r="AU90" s="311">
        <v>110.0</v>
      </c>
      <c r="AV90" s="311">
        <v>27.0</v>
      </c>
      <c r="AW90" s="313">
        <v>24.545454545455</v>
      </c>
      <c r="AX90" s="313">
        <v>61.0</v>
      </c>
      <c r="AY90" s="313">
        <v>48.0</v>
      </c>
      <c r="AZ90" s="313">
        <v>13.0</v>
      </c>
      <c r="BA90" s="313">
        <v>27.083333333333</v>
      </c>
      <c r="BB90" s="313">
        <v>4.16923077</v>
      </c>
      <c r="BC90" s="313">
        <v>4.10733333</v>
      </c>
      <c r="BD90" s="313">
        <v>0.06189744</v>
      </c>
      <c r="BE90" s="313">
        <v>1.5069982157986</v>
      </c>
      <c r="BF90" s="313">
        <v>0.39562044</v>
      </c>
      <c r="BG90" s="313">
        <v>0.56009091</v>
      </c>
      <c r="BH90" s="313">
        <v>-0.16447047</v>
      </c>
      <c r="BI90" s="313">
        <v>-29.364959699132</v>
      </c>
      <c r="BJ90" s="313">
        <v>0.88852459</v>
      </c>
      <c r="BK90" s="313">
        <v>1.28354167</v>
      </c>
      <c r="BL90" s="313">
        <v>-0.39501708</v>
      </c>
      <c r="BM90" s="313">
        <v>-30.775555576626</v>
      </c>
      <c r="BN90" s="313">
        <v>2624.0</v>
      </c>
      <c r="BO90" s="313">
        <v>3089.0</v>
      </c>
      <c r="BP90" s="313">
        <v>-465.0</v>
      </c>
      <c r="BQ90" s="313">
        <v>-15.053415344772</v>
      </c>
      <c r="BR90" s="313">
        <v>2595.0</v>
      </c>
      <c r="BS90" s="313">
        <v>3058.0</v>
      </c>
      <c r="BT90" s="313">
        <v>-463.0</v>
      </c>
      <c r="BU90" s="313">
        <v>-15.140614780903</v>
      </c>
      <c r="BV90" s="313">
        <v>2140.0</v>
      </c>
      <c r="BW90" s="313">
        <v>2384.0</v>
      </c>
      <c r="BX90" s="313">
        <v>-244.0</v>
      </c>
      <c r="BY90" s="313">
        <v>-10.234899328859</v>
      </c>
      <c r="BZ90" s="313">
        <v>0.02088632</v>
      </c>
      <c r="CA90" s="314">
        <v>0.02014716</v>
      </c>
      <c r="CB90" s="314">
        <v>7.3916E-4</v>
      </c>
      <c r="CC90" s="312">
        <v>3.6688049333008</v>
      </c>
      <c r="CD90" s="312" t="s">
        <v>901</v>
      </c>
      <c r="CE90" s="312">
        <v>0.25687204</v>
      </c>
      <c r="CF90" s="312">
        <v>0.35612717</v>
      </c>
      <c r="CG90" s="312">
        <v>-0.09925513</v>
      </c>
      <c r="CH90" s="312">
        <v>-27.870698548499</v>
      </c>
      <c r="CI90" s="315">
        <v>0.08869273</v>
      </c>
      <c r="CJ90" s="315">
        <v>0.06123894</v>
      </c>
      <c r="CK90" s="315">
        <v>0.02745379</v>
      </c>
      <c r="CL90" s="315">
        <v>44.8306094129</v>
      </c>
      <c r="CM90" s="314" t="s">
        <v>896</v>
      </c>
      <c r="CN90" s="314" t="s">
        <v>897</v>
      </c>
      <c r="CO90" s="312"/>
      <c r="CP90" s="314"/>
      <c r="CQ90" s="314"/>
      <c r="CR90" s="312"/>
      <c r="CS90" s="312"/>
      <c r="CT90" s="312"/>
      <c r="CU90" s="312"/>
      <c r="CV90" s="312"/>
      <c r="CW90" s="312"/>
      <c r="CX90" s="315"/>
      <c r="CY90" s="315"/>
      <c r="CZ90" s="315"/>
      <c r="DA90" s="315"/>
      <c r="DB90" s="314"/>
      <c r="DC90" s="314"/>
      <c r="DD90" s="314"/>
    </row>
    <row r="91">
      <c r="A91" s="310" t="s">
        <v>903</v>
      </c>
      <c r="B91" s="310" t="s">
        <v>116</v>
      </c>
      <c r="C91" s="310" t="s">
        <v>127</v>
      </c>
      <c r="D91" s="310" t="s">
        <v>127</v>
      </c>
      <c r="E91" s="311">
        <v>6282.0</v>
      </c>
      <c r="F91" s="311">
        <v>10108.0</v>
      </c>
      <c r="G91" s="311">
        <v>-3826.0</v>
      </c>
      <c r="H91" s="311">
        <v>-37.85120696478</v>
      </c>
      <c r="I91" s="311">
        <v>18079.0</v>
      </c>
      <c r="J91" s="311">
        <v>24447.0</v>
      </c>
      <c r="K91" s="311">
        <v>-6368.0</v>
      </c>
      <c r="L91" s="311">
        <v>-26.048185871477</v>
      </c>
      <c r="M91" s="312" t="s">
        <v>894</v>
      </c>
      <c r="N91" s="312">
        <v>54.32</v>
      </c>
      <c r="O91" s="312">
        <v>61.66</v>
      </c>
      <c r="P91" s="312">
        <v>-7.34</v>
      </c>
      <c r="Q91" s="312">
        <v>-11.9039896205</v>
      </c>
      <c r="R91" s="313">
        <v>3.00459096</v>
      </c>
      <c r="S91" s="313">
        <v>2.52219086</v>
      </c>
      <c r="T91" s="313">
        <v>0.4824001</v>
      </c>
      <c r="U91" s="313">
        <v>19.126232976675</v>
      </c>
      <c r="V91" s="313">
        <v>21.79324078</v>
      </c>
      <c r="W91" s="313">
        <v>18.31308545</v>
      </c>
      <c r="X91" s="313">
        <v>3.48015533</v>
      </c>
      <c r="Y91" s="313">
        <v>19.003653641555</v>
      </c>
      <c r="Z91" s="313">
        <v>0.0137868</v>
      </c>
      <c r="AA91" s="313">
        <v>0.01377262</v>
      </c>
      <c r="AB91" s="312">
        <v>1.4180000000001E-5</v>
      </c>
      <c r="AC91" s="313">
        <v>0.10295789762588</v>
      </c>
      <c r="AD91" s="312">
        <v>3940.0</v>
      </c>
      <c r="AE91" s="313">
        <v>4477.0</v>
      </c>
      <c r="AF91" s="313">
        <v>-537.0</v>
      </c>
      <c r="AG91" s="311">
        <v>-11.994639267367</v>
      </c>
      <c r="AH91" s="311">
        <v>174.0</v>
      </c>
      <c r="AI91" s="311">
        <v>192.0</v>
      </c>
      <c r="AJ91" s="311">
        <v>-18.0</v>
      </c>
      <c r="AK91" s="311">
        <v>-9.375</v>
      </c>
      <c r="AL91" s="313">
        <v>2.87790513</v>
      </c>
      <c r="AM91" s="313">
        <v>2.41857934</v>
      </c>
      <c r="AN91" s="312">
        <v>0.45932579</v>
      </c>
      <c r="AO91" s="313">
        <v>18.991553529106</v>
      </c>
      <c r="AP91" s="313">
        <v>8.0</v>
      </c>
      <c r="AQ91" s="313">
        <v>16.0</v>
      </c>
      <c r="AR91" s="313">
        <v>-8.0</v>
      </c>
      <c r="AS91" s="311">
        <v>-50.0</v>
      </c>
      <c r="AT91" s="311">
        <v>107.0</v>
      </c>
      <c r="AU91" s="311">
        <v>127.0</v>
      </c>
      <c r="AV91" s="311">
        <v>-20.0</v>
      </c>
      <c r="AW91" s="313">
        <v>-15.748031496063</v>
      </c>
      <c r="AX91" s="313">
        <v>59.0</v>
      </c>
      <c r="AY91" s="313">
        <v>49.0</v>
      </c>
      <c r="AZ91" s="313">
        <v>10.0</v>
      </c>
      <c r="BA91" s="313">
        <v>20.408163265306</v>
      </c>
      <c r="BB91" s="313">
        <v>6.79</v>
      </c>
      <c r="BC91" s="313">
        <v>3.85375</v>
      </c>
      <c r="BD91" s="313">
        <v>2.93625</v>
      </c>
      <c r="BE91" s="313">
        <v>76.192020759001</v>
      </c>
      <c r="BF91" s="313">
        <v>0.50766355</v>
      </c>
      <c r="BG91" s="313">
        <v>0.48551181</v>
      </c>
      <c r="BH91" s="313">
        <v>0.02215174</v>
      </c>
      <c r="BI91" s="313">
        <v>4.5625543073813</v>
      </c>
      <c r="BJ91" s="313">
        <v>0.92067797</v>
      </c>
      <c r="BK91" s="313">
        <v>1.25836735</v>
      </c>
      <c r="BL91" s="313">
        <v>-0.33768938</v>
      </c>
      <c r="BM91" s="313">
        <v>-26.835516671662</v>
      </c>
      <c r="BN91" s="313">
        <v>4306.0</v>
      </c>
      <c r="BO91" s="313">
        <v>4738.0</v>
      </c>
      <c r="BP91" s="313">
        <v>-432.0</v>
      </c>
      <c r="BQ91" s="313">
        <v>-9.1177712114816</v>
      </c>
      <c r="BR91" s="313">
        <v>4259.0</v>
      </c>
      <c r="BS91" s="313">
        <v>4683.0</v>
      </c>
      <c r="BT91" s="313">
        <v>-424.0</v>
      </c>
      <c r="BU91" s="313">
        <v>-9.054025197523</v>
      </c>
      <c r="BV91" s="313">
        <v>3585.0</v>
      </c>
      <c r="BW91" s="313">
        <v>3834.0</v>
      </c>
      <c r="BX91" s="313">
        <v>-249.0</v>
      </c>
      <c r="BY91" s="313">
        <v>-6.4945226917058</v>
      </c>
      <c r="BZ91" s="313">
        <v>0.01275417</v>
      </c>
      <c r="CA91" s="314">
        <v>0.01316677</v>
      </c>
      <c r="CB91" s="314" t="s">
        <v>895</v>
      </c>
      <c r="CC91" s="312">
        <v>-3.1336462929025</v>
      </c>
      <c r="CD91" s="312" t="s">
        <v>901</v>
      </c>
      <c r="CE91" s="312">
        <v>0.31218391</v>
      </c>
      <c r="CF91" s="312">
        <v>0.32114583</v>
      </c>
      <c r="CG91" s="312">
        <v>-0.00896192</v>
      </c>
      <c r="CH91" s="312">
        <v>-2.7906076189748</v>
      </c>
      <c r="CI91" s="315">
        <v>0.04416244</v>
      </c>
      <c r="CJ91" s="315">
        <v>0.04288586</v>
      </c>
      <c r="CK91" s="315">
        <v>0.00127658</v>
      </c>
      <c r="CL91" s="315">
        <v>2.9766920845239</v>
      </c>
      <c r="CM91" s="314" t="s">
        <v>896</v>
      </c>
      <c r="CN91" s="314" t="s">
        <v>897</v>
      </c>
      <c r="CO91" s="312"/>
      <c r="CP91" s="314"/>
      <c r="CQ91" s="314"/>
      <c r="CR91" s="312"/>
      <c r="CS91" s="312"/>
      <c r="CT91" s="312"/>
      <c r="CU91" s="312"/>
      <c r="CV91" s="312"/>
      <c r="CW91" s="312"/>
      <c r="CX91" s="315"/>
      <c r="CY91" s="315"/>
      <c r="CZ91" s="315"/>
      <c r="DA91" s="315"/>
      <c r="DB91" s="314"/>
      <c r="DC91" s="314"/>
      <c r="DD91" s="314"/>
    </row>
    <row r="92">
      <c r="A92" s="310" t="s">
        <v>903</v>
      </c>
      <c r="B92" s="310" t="s">
        <v>116</v>
      </c>
      <c r="C92" s="310" t="s">
        <v>124</v>
      </c>
      <c r="D92" s="310" t="s">
        <v>125</v>
      </c>
      <c r="E92" s="311">
        <v>255.0</v>
      </c>
      <c r="F92" s="311" t="s">
        <v>893</v>
      </c>
      <c r="G92" s="311" t="s">
        <v>893</v>
      </c>
      <c r="H92" s="311" t="s">
        <v>893</v>
      </c>
      <c r="I92" s="311">
        <v>510.0</v>
      </c>
      <c r="J92" s="311" t="s">
        <v>893</v>
      </c>
      <c r="K92" s="311" t="s">
        <v>893</v>
      </c>
      <c r="L92" s="311" t="s">
        <v>893</v>
      </c>
      <c r="M92" s="312" t="s">
        <v>894</v>
      </c>
      <c r="N92" s="312">
        <v>6.44</v>
      </c>
      <c r="O92" s="312" t="s">
        <v>893</v>
      </c>
      <c r="P92" s="312" t="s">
        <v>893</v>
      </c>
      <c r="Q92" s="312" t="s">
        <v>893</v>
      </c>
      <c r="R92" s="313">
        <v>12.62745098</v>
      </c>
      <c r="S92" s="313" t="s">
        <v>893</v>
      </c>
      <c r="T92" s="313" t="s">
        <v>893</v>
      </c>
      <c r="U92" s="313" t="s">
        <v>893</v>
      </c>
      <c r="V92" s="313">
        <v>33.33333333</v>
      </c>
      <c r="W92" s="313" t="s">
        <v>893</v>
      </c>
      <c r="X92" s="313" t="s">
        <v>893</v>
      </c>
      <c r="Y92" s="313" t="s">
        <v>893</v>
      </c>
      <c r="Z92" s="313">
        <v>0.03788235</v>
      </c>
      <c r="AA92" s="313" t="s">
        <v>893</v>
      </c>
      <c r="AB92" s="312" t="s">
        <v>893</v>
      </c>
      <c r="AC92" s="313" t="s">
        <v>893</v>
      </c>
      <c r="AD92" s="312">
        <v>170.0</v>
      </c>
      <c r="AE92" s="313" t="s">
        <v>893</v>
      </c>
      <c r="AF92" s="313" t="s">
        <v>893</v>
      </c>
      <c r="AG92" s="311" t="s">
        <v>893</v>
      </c>
      <c r="AH92" s="311">
        <v>9.0</v>
      </c>
      <c r="AI92" s="311" t="s">
        <v>893</v>
      </c>
      <c r="AJ92" s="311" t="s">
        <v>893</v>
      </c>
      <c r="AK92" s="311" t="s">
        <v>893</v>
      </c>
      <c r="AL92" s="313">
        <v>2.0</v>
      </c>
      <c r="AM92" s="313" t="s">
        <v>893</v>
      </c>
      <c r="AN92" s="312" t="s">
        <v>893</v>
      </c>
      <c r="AO92" s="313" t="s">
        <v>893</v>
      </c>
      <c r="AP92" s="313">
        <v>2.0</v>
      </c>
      <c r="AQ92" s="313" t="s">
        <v>893</v>
      </c>
      <c r="AR92" s="313" t="s">
        <v>893</v>
      </c>
      <c r="AS92" s="311" t="s">
        <v>893</v>
      </c>
      <c r="AT92" s="311">
        <v>4.0</v>
      </c>
      <c r="AU92" s="311" t="s">
        <v>893</v>
      </c>
      <c r="AV92" s="311" t="s">
        <v>893</v>
      </c>
      <c r="AW92" s="313" t="s">
        <v>893</v>
      </c>
      <c r="AX92" s="313">
        <v>3.0</v>
      </c>
      <c r="AY92" s="313" t="s">
        <v>893</v>
      </c>
      <c r="AZ92" s="313" t="s">
        <v>893</v>
      </c>
      <c r="BA92" s="313" t="s">
        <v>893</v>
      </c>
      <c r="BB92" s="313">
        <v>3.22</v>
      </c>
      <c r="BC92" s="313" t="s">
        <v>893</v>
      </c>
      <c r="BD92" s="313" t="s">
        <v>893</v>
      </c>
      <c r="BE92" s="313" t="s">
        <v>893</v>
      </c>
      <c r="BF92" s="313">
        <v>1.61</v>
      </c>
      <c r="BG92" s="313" t="s">
        <v>893</v>
      </c>
      <c r="BH92" s="313" t="s">
        <v>893</v>
      </c>
      <c r="BI92" s="313" t="s">
        <v>893</v>
      </c>
      <c r="BJ92" s="313">
        <v>2.14666667</v>
      </c>
      <c r="BK92" s="313" t="s">
        <v>893</v>
      </c>
      <c r="BL92" s="313" t="s">
        <v>893</v>
      </c>
      <c r="BM92" s="313" t="s">
        <v>893</v>
      </c>
      <c r="BN92" s="313">
        <v>215.0</v>
      </c>
      <c r="BO92" s="313" t="s">
        <v>893</v>
      </c>
      <c r="BP92" s="313" t="s">
        <v>893</v>
      </c>
      <c r="BQ92" s="313" t="s">
        <v>893</v>
      </c>
      <c r="BR92" s="313">
        <v>212.0</v>
      </c>
      <c r="BS92" s="313" t="s">
        <v>893</v>
      </c>
      <c r="BT92" s="313" t="s">
        <v>893</v>
      </c>
      <c r="BU92" s="313" t="s">
        <v>893</v>
      </c>
      <c r="BV92" s="313">
        <v>190.0</v>
      </c>
      <c r="BW92" s="313" t="s">
        <v>893</v>
      </c>
      <c r="BX92" s="313" t="s">
        <v>893</v>
      </c>
      <c r="BY92" s="313" t="s">
        <v>893</v>
      </c>
      <c r="BZ92" s="313">
        <v>0.03037736</v>
      </c>
      <c r="CA92" s="314" t="s">
        <v>893</v>
      </c>
      <c r="CB92" s="314" t="s">
        <v>893</v>
      </c>
      <c r="CC92" s="312" t="s">
        <v>893</v>
      </c>
      <c r="CD92" s="312" t="s">
        <v>901</v>
      </c>
      <c r="CE92" s="312">
        <v>0.71555556</v>
      </c>
      <c r="CF92" s="312" t="s">
        <v>893</v>
      </c>
      <c r="CG92" s="312" t="s">
        <v>893</v>
      </c>
      <c r="CH92" s="312" t="s">
        <v>893</v>
      </c>
      <c r="CI92" s="315">
        <v>0.05294118</v>
      </c>
      <c r="CJ92" s="315" t="s">
        <v>893</v>
      </c>
      <c r="CK92" s="315" t="s">
        <v>893</v>
      </c>
      <c r="CL92" s="315" t="s">
        <v>893</v>
      </c>
      <c r="CM92" s="314" t="s">
        <v>896</v>
      </c>
      <c r="CN92" s="314" t="s">
        <v>897</v>
      </c>
      <c r="CO92" s="312"/>
      <c r="CP92" s="314"/>
      <c r="CQ92" s="314"/>
      <c r="CR92" s="312"/>
      <c r="CS92" s="312"/>
      <c r="CT92" s="312"/>
      <c r="CU92" s="312"/>
      <c r="CV92" s="312"/>
      <c r="CW92" s="312"/>
      <c r="CX92" s="315"/>
      <c r="CY92" s="315"/>
      <c r="CZ92" s="315"/>
      <c r="DA92" s="315"/>
      <c r="DB92" s="314"/>
      <c r="DC92" s="314"/>
      <c r="DD92" s="314"/>
    </row>
    <row r="93">
      <c r="A93" s="310" t="s">
        <v>903</v>
      </c>
      <c r="B93" s="310" t="s">
        <v>116</v>
      </c>
      <c r="C93" s="310" t="s">
        <v>128</v>
      </c>
      <c r="D93" s="310" t="s">
        <v>128</v>
      </c>
      <c r="E93" s="311">
        <v>12710.0</v>
      </c>
      <c r="F93" s="311">
        <v>13883.0</v>
      </c>
      <c r="G93" s="311">
        <v>-1173.0</v>
      </c>
      <c r="H93" s="311">
        <v>-8.4491824533602</v>
      </c>
      <c r="I93" s="311">
        <v>40290.0</v>
      </c>
      <c r="J93" s="311">
        <v>45219.0</v>
      </c>
      <c r="K93" s="311">
        <v>-4929.0</v>
      </c>
      <c r="L93" s="311">
        <v>-10.900285278312</v>
      </c>
      <c r="M93" s="312" t="s">
        <v>894</v>
      </c>
      <c r="N93" s="312">
        <v>148.0</v>
      </c>
      <c r="O93" s="312">
        <v>153.39</v>
      </c>
      <c r="P93" s="312">
        <v>-5.39</v>
      </c>
      <c r="Q93" s="312">
        <v>-3.5139187691505</v>
      </c>
      <c r="R93" s="313">
        <v>3.67336808</v>
      </c>
      <c r="S93" s="313">
        <v>3.39215816</v>
      </c>
      <c r="T93" s="313">
        <v>0.28120992</v>
      </c>
      <c r="U93" s="313">
        <v>8.2900002516392</v>
      </c>
      <c r="V93" s="313">
        <v>12.12707868</v>
      </c>
      <c r="W93" s="313">
        <v>15.71463323</v>
      </c>
      <c r="X93" s="313">
        <v>-3.58755455</v>
      </c>
      <c r="Y93" s="313">
        <v>-22.829387727301</v>
      </c>
      <c r="Z93" s="313">
        <v>0.03029063</v>
      </c>
      <c r="AA93" s="313">
        <v>0.02158598</v>
      </c>
      <c r="AB93" s="312">
        <v>0.00870465</v>
      </c>
      <c r="AC93" s="313">
        <v>40.325479779005</v>
      </c>
      <c r="AD93" s="312">
        <v>4886.0</v>
      </c>
      <c r="AE93" s="313">
        <v>7106.0</v>
      </c>
      <c r="AF93" s="313">
        <v>-2220.0</v>
      </c>
      <c r="AG93" s="311">
        <v>-31.241204615818</v>
      </c>
      <c r="AH93" s="311">
        <v>110.0</v>
      </c>
      <c r="AI93" s="311">
        <v>133.0</v>
      </c>
      <c r="AJ93" s="311">
        <v>-23.0</v>
      </c>
      <c r="AK93" s="311">
        <v>-17.293233082707</v>
      </c>
      <c r="AL93" s="313">
        <v>3.16994493</v>
      </c>
      <c r="AM93" s="313">
        <v>3.25714903</v>
      </c>
      <c r="AN93" s="312">
        <v>-0.0872041</v>
      </c>
      <c r="AO93" s="313">
        <v>-2.6773137856698</v>
      </c>
      <c r="AP93" s="313">
        <v>9.0</v>
      </c>
      <c r="AQ93" s="313">
        <v>22.0</v>
      </c>
      <c r="AR93" s="313">
        <v>-13.0</v>
      </c>
      <c r="AS93" s="311">
        <v>-59.090909090909</v>
      </c>
      <c r="AT93" s="311">
        <v>66.0</v>
      </c>
      <c r="AU93" s="311">
        <v>89.0</v>
      </c>
      <c r="AV93" s="311">
        <v>-23.0</v>
      </c>
      <c r="AW93" s="313">
        <v>-25.842696629213</v>
      </c>
      <c r="AX93" s="313">
        <v>35.0</v>
      </c>
      <c r="AY93" s="313">
        <v>22.0</v>
      </c>
      <c r="AZ93" s="313">
        <v>13.0</v>
      </c>
      <c r="BA93" s="313">
        <v>59.090909090909</v>
      </c>
      <c r="BB93" s="313">
        <v>16.44444444</v>
      </c>
      <c r="BC93" s="313">
        <v>6.97227273</v>
      </c>
      <c r="BD93" s="313">
        <v>9.47217171</v>
      </c>
      <c r="BE93" s="313">
        <v>135.85486507496</v>
      </c>
      <c r="BF93" s="313">
        <v>2.24242424</v>
      </c>
      <c r="BG93" s="313">
        <v>1.72348315</v>
      </c>
      <c r="BH93" s="313">
        <v>0.51894109</v>
      </c>
      <c r="BI93" s="313">
        <v>30.110018191939</v>
      </c>
      <c r="BJ93" s="313">
        <v>4.22857143</v>
      </c>
      <c r="BK93" s="313">
        <v>6.97227273</v>
      </c>
      <c r="BL93" s="313">
        <v>-2.7437013</v>
      </c>
      <c r="BM93" s="313">
        <v>-39.3516060867</v>
      </c>
      <c r="BN93" s="313">
        <v>4983.0</v>
      </c>
      <c r="BO93" s="313">
        <v>7404.0</v>
      </c>
      <c r="BP93" s="313">
        <v>-2421.0</v>
      </c>
      <c r="BQ93" s="313">
        <v>-32.698541329011</v>
      </c>
      <c r="BR93" s="313">
        <v>4924.0</v>
      </c>
      <c r="BS93" s="313">
        <v>7328.0</v>
      </c>
      <c r="BT93" s="313">
        <v>-2404.0</v>
      </c>
      <c r="BU93" s="313">
        <v>-32.805676855895</v>
      </c>
      <c r="BV93" s="313">
        <v>3939.0</v>
      </c>
      <c r="BW93" s="313">
        <v>5900.0</v>
      </c>
      <c r="BX93" s="313">
        <v>-1961.0</v>
      </c>
      <c r="BY93" s="313">
        <v>-33.237288135593</v>
      </c>
      <c r="BZ93" s="313">
        <v>0.03005686</v>
      </c>
      <c r="CA93" s="314">
        <v>0.02093204</v>
      </c>
      <c r="CB93" s="314">
        <v>0.00912482</v>
      </c>
      <c r="CC93" s="312">
        <v>43.592597759225</v>
      </c>
      <c r="CD93" s="312" t="s">
        <v>901</v>
      </c>
      <c r="CE93" s="312">
        <v>1.34545455</v>
      </c>
      <c r="CF93" s="312">
        <v>1.15330827</v>
      </c>
      <c r="CG93" s="312">
        <v>0.19214628</v>
      </c>
      <c r="CH93" s="312">
        <v>16.6604441326</v>
      </c>
      <c r="CI93" s="315">
        <v>0.0225133</v>
      </c>
      <c r="CJ93" s="315">
        <v>0.01871658</v>
      </c>
      <c r="CK93" s="315">
        <v>0.00379672</v>
      </c>
      <c r="CL93" s="315">
        <v>20.285329905357</v>
      </c>
      <c r="CM93" s="314" t="s">
        <v>896</v>
      </c>
      <c r="CN93" s="314" t="s">
        <v>897</v>
      </c>
      <c r="CO93" s="312"/>
      <c r="CP93" s="314"/>
      <c r="CQ93" s="314"/>
      <c r="CR93" s="312"/>
      <c r="CS93" s="312"/>
      <c r="CT93" s="312"/>
      <c r="CU93" s="312"/>
      <c r="CV93" s="312"/>
      <c r="CW93" s="312"/>
      <c r="CX93" s="315"/>
      <c r="CY93" s="315"/>
      <c r="CZ93" s="315"/>
      <c r="DA93" s="315"/>
      <c r="DB93" s="314"/>
      <c r="DC93" s="314"/>
      <c r="DD93" s="314"/>
    </row>
    <row r="94">
      <c r="A94" s="310" t="s">
        <v>903</v>
      </c>
      <c r="B94" s="310" t="s">
        <v>134</v>
      </c>
      <c r="C94" s="310" t="s">
        <v>35</v>
      </c>
      <c r="D94" s="310" t="s">
        <v>135</v>
      </c>
      <c r="E94" s="311">
        <v>14318.0</v>
      </c>
      <c r="F94" s="311">
        <v>30405.0</v>
      </c>
      <c r="G94" s="311">
        <v>-16087.0</v>
      </c>
      <c r="H94" s="311">
        <v>-52.909061009702</v>
      </c>
      <c r="I94" s="311">
        <v>43516.0</v>
      </c>
      <c r="J94" s="311">
        <v>162612.0</v>
      </c>
      <c r="K94" s="311">
        <v>-119096.0</v>
      </c>
      <c r="L94" s="311">
        <v>-73.239367328364</v>
      </c>
      <c r="M94" s="312" t="s">
        <v>894</v>
      </c>
      <c r="N94" s="312">
        <v>64.49</v>
      </c>
      <c r="O94" s="312">
        <v>280.95</v>
      </c>
      <c r="P94" s="312">
        <v>-216.46</v>
      </c>
      <c r="Q94" s="312">
        <v>-77.045737675743</v>
      </c>
      <c r="R94" s="313">
        <v>1.48198364</v>
      </c>
      <c r="S94" s="313">
        <v>1.72773227</v>
      </c>
      <c r="T94" s="313">
        <v>-0.24574863</v>
      </c>
      <c r="U94" s="313">
        <v>-14.223768014705</v>
      </c>
      <c r="V94" s="313">
        <v>15.26105341</v>
      </c>
      <c r="W94" s="313">
        <v>16.5627383</v>
      </c>
      <c r="X94" s="313">
        <v>-1.30168489</v>
      </c>
      <c r="Y94" s="313">
        <v>-7.859116448154</v>
      </c>
      <c r="Z94" s="313">
        <v>0.00971089</v>
      </c>
      <c r="AA94" s="313">
        <v>0.01043144</v>
      </c>
      <c r="AB94" s="312">
        <v>-7.2055E-4</v>
      </c>
      <c r="AC94" s="313">
        <v>-6.9074835305576</v>
      </c>
      <c r="AD94" s="312">
        <v>6641.0</v>
      </c>
      <c r="AE94" s="313">
        <v>26933.0</v>
      </c>
      <c r="AF94" s="313">
        <v>-20292.0</v>
      </c>
      <c r="AG94" s="311">
        <v>-75.342516615305</v>
      </c>
      <c r="AH94" s="311">
        <v>344.0</v>
      </c>
      <c r="AI94" s="311">
        <v>1023.0</v>
      </c>
      <c r="AJ94" s="311">
        <v>-679.0</v>
      </c>
      <c r="AK94" s="311">
        <v>-66.373411534702</v>
      </c>
      <c r="AL94" s="313">
        <v>3.03925129</v>
      </c>
      <c r="AM94" s="313">
        <v>5.34819931</v>
      </c>
      <c r="AN94" s="312">
        <v>-2.30894802</v>
      </c>
      <c r="AO94" s="313">
        <v>-43.172437790094</v>
      </c>
      <c r="AP94" s="313">
        <v>103.0</v>
      </c>
      <c r="AQ94" s="313">
        <v>183.0</v>
      </c>
      <c r="AR94" s="313">
        <v>-80.0</v>
      </c>
      <c r="AS94" s="311">
        <v>-43.715846994536</v>
      </c>
      <c r="AT94" s="311">
        <v>160.0</v>
      </c>
      <c r="AU94" s="311">
        <v>542.0</v>
      </c>
      <c r="AV94" s="311">
        <v>-382.0</v>
      </c>
      <c r="AW94" s="313">
        <v>-70.479704797048</v>
      </c>
      <c r="AX94" s="313">
        <v>81.0</v>
      </c>
      <c r="AY94" s="313">
        <v>298.0</v>
      </c>
      <c r="AZ94" s="313">
        <v>-217.0</v>
      </c>
      <c r="BA94" s="313">
        <v>-72.818791946309</v>
      </c>
      <c r="BB94" s="313">
        <v>0.6261165</v>
      </c>
      <c r="BC94" s="313">
        <v>1.5352459</v>
      </c>
      <c r="BD94" s="313">
        <v>-0.9091294</v>
      </c>
      <c r="BE94" s="313">
        <v>-59.217184686831</v>
      </c>
      <c r="BF94" s="313">
        <v>0.4030625</v>
      </c>
      <c r="BG94" s="313">
        <v>0.51835793</v>
      </c>
      <c r="BH94" s="313">
        <v>-0.11529543</v>
      </c>
      <c r="BI94" s="313">
        <v>-22.242435839652</v>
      </c>
      <c r="BJ94" s="313">
        <v>0.79617284</v>
      </c>
      <c r="BK94" s="313">
        <v>0.94278523</v>
      </c>
      <c r="BL94" s="313">
        <v>-0.14661239</v>
      </c>
      <c r="BM94" s="313">
        <v>-15.550985031872</v>
      </c>
      <c r="BN94" s="313">
        <v>6697.0</v>
      </c>
      <c r="BO94" s="313">
        <v>27266.0</v>
      </c>
      <c r="BP94" s="313">
        <v>-20569.0</v>
      </c>
      <c r="BQ94" s="313">
        <v>-75.438274774444</v>
      </c>
      <c r="BR94" s="313">
        <v>6665.0</v>
      </c>
      <c r="BS94" s="313">
        <v>27144.0</v>
      </c>
      <c r="BT94" s="313">
        <v>-20479.0</v>
      </c>
      <c r="BU94" s="313">
        <v>-75.445770704391</v>
      </c>
      <c r="BV94" s="313">
        <v>5382.0</v>
      </c>
      <c r="BW94" s="313">
        <v>21880.0</v>
      </c>
      <c r="BX94" s="313">
        <v>-16498.0</v>
      </c>
      <c r="BY94" s="313">
        <v>-75.402193784278</v>
      </c>
      <c r="BZ94" s="313">
        <v>0.00967592</v>
      </c>
      <c r="CA94" s="314">
        <v>0.01035035</v>
      </c>
      <c r="CB94" s="314" t="s">
        <v>895</v>
      </c>
      <c r="CC94" s="312">
        <v>-6.5160115358418</v>
      </c>
      <c r="CD94" s="312" t="s">
        <v>899</v>
      </c>
      <c r="CE94" s="312">
        <v>0.18747093</v>
      </c>
      <c r="CF94" s="312">
        <v>0.27463343</v>
      </c>
      <c r="CG94" s="312">
        <v>-0.0871625</v>
      </c>
      <c r="CH94" s="312">
        <v>-31.737760403022</v>
      </c>
      <c r="CI94" s="315">
        <v>0.05179943</v>
      </c>
      <c r="CJ94" s="315">
        <v>0.03798314</v>
      </c>
      <c r="CK94" s="315">
        <v>0.01381629</v>
      </c>
      <c r="CL94" s="315">
        <v>36.374796817746</v>
      </c>
      <c r="CM94" s="314" t="s">
        <v>896</v>
      </c>
      <c r="CN94" s="314" t="s">
        <v>897</v>
      </c>
      <c r="CO94" s="312"/>
      <c r="CP94" s="314"/>
      <c r="CQ94" s="314"/>
      <c r="CR94" s="312"/>
      <c r="CS94" s="312"/>
      <c r="CT94" s="312"/>
      <c r="CU94" s="312"/>
      <c r="CV94" s="312"/>
      <c r="CW94" s="312"/>
      <c r="CX94" s="315"/>
      <c r="CY94" s="315"/>
      <c r="CZ94" s="315"/>
      <c r="DA94" s="315"/>
      <c r="DB94" s="314"/>
      <c r="DC94" s="314"/>
      <c r="DD94" s="314"/>
    </row>
    <row r="95">
      <c r="A95" s="310" t="s">
        <v>903</v>
      </c>
      <c r="B95" s="310" t="s">
        <v>134</v>
      </c>
      <c r="C95" s="310" t="s">
        <v>35</v>
      </c>
      <c r="D95" s="310" t="s">
        <v>137</v>
      </c>
      <c r="E95" s="311">
        <v>42570.0</v>
      </c>
      <c r="F95" s="311">
        <v>12845.0</v>
      </c>
      <c r="G95" s="311">
        <v>29725.0</v>
      </c>
      <c r="H95" s="311">
        <v>231.41300116777</v>
      </c>
      <c r="I95" s="311">
        <v>217488.0</v>
      </c>
      <c r="J95" s="311">
        <v>54737.0</v>
      </c>
      <c r="K95" s="311">
        <v>162751.0</v>
      </c>
      <c r="L95" s="311">
        <v>297.33270000183</v>
      </c>
      <c r="M95" s="312" t="s">
        <v>894</v>
      </c>
      <c r="N95" s="312">
        <v>307.38</v>
      </c>
      <c r="O95" s="312">
        <v>88.69</v>
      </c>
      <c r="P95" s="312">
        <v>218.69</v>
      </c>
      <c r="Q95" s="312">
        <v>246.57796820386</v>
      </c>
      <c r="R95" s="313">
        <v>1.41331936</v>
      </c>
      <c r="S95" s="313">
        <v>1.6202934</v>
      </c>
      <c r="T95" s="313">
        <v>-0.20697404</v>
      </c>
      <c r="U95" s="313">
        <v>-12.773861820335</v>
      </c>
      <c r="V95" s="313">
        <v>14.14192967</v>
      </c>
      <c r="W95" s="313">
        <v>16.69072108</v>
      </c>
      <c r="X95" s="313">
        <v>-2.54879141</v>
      </c>
      <c r="Y95" s="313">
        <v>-15.270708783542</v>
      </c>
      <c r="Z95" s="313">
        <v>0.00999382</v>
      </c>
      <c r="AA95" s="313">
        <v>0.00970775</v>
      </c>
      <c r="AB95" s="312">
        <v>2.8607E-4</v>
      </c>
      <c r="AC95" s="313">
        <v>2.9468208390204</v>
      </c>
      <c r="AD95" s="312">
        <v>30757.0</v>
      </c>
      <c r="AE95" s="313">
        <v>9136.0</v>
      </c>
      <c r="AF95" s="313">
        <v>21621.0</v>
      </c>
      <c r="AG95" s="311">
        <v>236.65718038529</v>
      </c>
      <c r="AH95" s="311">
        <v>1428.0</v>
      </c>
      <c r="AI95" s="311">
        <v>349.0</v>
      </c>
      <c r="AJ95" s="311">
        <v>1079.0</v>
      </c>
      <c r="AK95" s="311">
        <v>309.16905444126</v>
      </c>
      <c r="AL95" s="313">
        <v>5.10894996</v>
      </c>
      <c r="AM95" s="313">
        <v>4.26134683</v>
      </c>
      <c r="AN95" s="312">
        <v>0.84760313</v>
      </c>
      <c r="AO95" s="313">
        <v>19.890498563338</v>
      </c>
      <c r="AP95" s="313">
        <v>231.0</v>
      </c>
      <c r="AQ95" s="313">
        <v>64.0</v>
      </c>
      <c r="AR95" s="313">
        <v>167.0</v>
      </c>
      <c r="AS95" s="311">
        <v>260.9375</v>
      </c>
      <c r="AT95" s="311">
        <v>780.0</v>
      </c>
      <c r="AU95" s="311">
        <v>205.0</v>
      </c>
      <c r="AV95" s="311">
        <v>575.0</v>
      </c>
      <c r="AW95" s="313">
        <v>280.48780487805</v>
      </c>
      <c r="AX95" s="313">
        <v>417.0</v>
      </c>
      <c r="AY95" s="313">
        <v>80.0</v>
      </c>
      <c r="AZ95" s="313">
        <v>337.0</v>
      </c>
      <c r="BA95" s="313">
        <v>421.25</v>
      </c>
      <c r="BB95" s="313">
        <v>1.33064935</v>
      </c>
      <c r="BC95" s="313">
        <v>1.38578125</v>
      </c>
      <c r="BD95" s="313">
        <v>-0.0551319</v>
      </c>
      <c r="BE95" s="313">
        <v>-3.9783984665689</v>
      </c>
      <c r="BF95" s="313">
        <v>0.39407692</v>
      </c>
      <c r="BG95" s="313">
        <v>0.43263415</v>
      </c>
      <c r="BH95" s="313">
        <v>-0.03855723</v>
      </c>
      <c r="BI95" s="313">
        <v>-8.9122021458546</v>
      </c>
      <c r="BJ95" s="313">
        <v>0.7371223</v>
      </c>
      <c r="BK95" s="313">
        <v>1.108625</v>
      </c>
      <c r="BL95" s="313">
        <v>-0.3715027</v>
      </c>
      <c r="BM95" s="313">
        <v>-33.510222121998</v>
      </c>
      <c r="BN95" s="313">
        <v>30210.0</v>
      </c>
      <c r="BO95" s="313">
        <v>9631.0</v>
      </c>
      <c r="BP95" s="313">
        <v>20579.0</v>
      </c>
      <c r="BQ95" s="313">
        <v>213.67459246184</v>
      </c>
      <c r="BR95" s="313">
        <v>29942.0</v>
      </c>
      <c r="BS95" s="313">
        <v>9560.0</v>
      </c>
      <c r="BT95" s="313">
        <v>20382.0</v>
      </c>
      <c r="BU95" s="313">
        <v>213.20083682008</v>
      </c>
      <c r="BV95" s="313">
        <v>24986.0</v>
      </c>
      <c r="BW95" s="313">
        <v>7993.0</v>
      </c>
      <c r="BX95" s="313">
        <v>16993.0</v>
      </c>
      <c r="BY95" s="313">
        <v>212.59852370824</v>
      </c>
      <c r="BZ95" s="313">
        <v>0.01026585</v>
      </c>
      <c r="CA95" s="314">
        <v>0.0092772</v>
      </c>
      <c r="CB95" s="314">
        <v>9.8865E-4</v>
      </c>
      <c r="CC95" s="312">
        <v>10.656771439659</v>
      </c>
      <c r="CD95" s="312" t="s">
        <v>899</v>
      </c>
      <c r="CE95" s="312">
        <v>0.2152521</v>
      </c>
      <c r="CF95" s="312">
        <v>0.25412607</v>
      </c>
      <c r="CG95" s="312">
        <v>-0.03887397</v>
      </c>
      <c r="CH95" s="312">
        <v>-15.297120047542</v>
      </c>
      <c r="CI95" s="315">
        <v>0.04642846</v>
      </c>
      <c r="CJ95" s="315">
        <v>0.03820053</v>
      </c>
      <c r="CK95" s="315">
        <v>0.00822793</v>
      </c>
      <c r="CL95" s="315">
        <v>21.538784933089</v>
      </c>
      <c r="CM95" s="314" t="s">
        <v>896</v>
      </c>
      <c r="CN95" s="314" t="s">
        <v>897</v>
      </c>
      <c r="CO95" s="312"/>
      <c r="CP95" s="314"/>
      <c r="CQ95" s="314"/>
      <c r="CR95" s="312"/>
      <c r="CS95" s="312"/>
      <c r="CT95" s="312"/>
      <c r="CU95" s="312"/>
      <c r="CV95" s="312"/>
      <c r="CW95" s="312"/>
      <c r="CX95" s="315"/>
      <c r="CY95" s="315"/>
      <c r="CZ95" s="315"/>
      <c r="DA95" s="315"/>
      <c r="DB95" s="314"/>
      <c r="DC95" s="314"/>
      <c r="DD95" s="314"/>
    </row>
    <row r="96">
      <c r="A96" s="310" t="s">
        <v>903</v>
      </c>
      <c r="B96" s="310" t="s">
        <v>134</v>
      </c>
      <c r="C96" s="310" t="s">
        <v>138</v>
      </c>
      <c r="D96" s="310" t="s">
        <v>25</v>
      </c>
      <c r="E96" s="311">
        <v>19019.0</v>
      </c>
      <c r="F96" s="311">
        <v>13488.0</v>
      </c>
      <c r="G96" s="311">
        <v>5531.0</v>
      </c>
      <c r="H96" s="311">
        <v>41.006820877817</v>
      </c>
      <c r="I96" s="311">
        <v>62017.0</v>
      </c>
      <c r="J96" s="311">
        <v>46846.0</v>
      </c>
      <c r="K96" s="311">
        <v>15171.0</v>
      </c>
      <c r="L96" s="311">
        <v>32.384835418179</v>
      </c>
      <c r="M96" s="312" t="s">
        <v>894</v>
      </c>
      <c r="N96" s="312">
        <v>92.84</v>
      </c>
      <c r="O96" s="312">
        <v>92.33</v>
      </c>
      <c r="P96" s="312">
        <v>0.51000000000001</v>
      </c>
      <c r="Q96" s="312">
        <v>0.55236651142641</v>
      </c>
      <c r="R96" s="313">
        <v>1.49700888</v>
      </c>
      <c r="S96" s="313">
        <v>1.97092601</v>
      </c>
      <c r="T96" s="313">
        <v>-0.47391713</v>
      </c>
      <c r="U96" s="313">
        <v>-24.045404423883</v>
      </c>
      <c r="V96" s="313">
        <v>10.12141832</v>
      </c>
      <c r="W96" s="313">
        <v>16.9512872</v>
      </c>
      <c r="X96" s="313">
        <v>-6.82986888</v>
      </c>
      <c r="Y96" s="313">
        <v>-40.291151930928</v>
      </c>
      <c r="Z96" s="313">
        <v>0.01479051</v>
      </c>
      <c r="AA96" s="313">
        <v>0.011627</v>
      </c>
      <c r="AB96" s="312">
        <v>0.00316351</v>
      </c>
      <c r="AC96" s="313">
        <v>27.208308248043</v>
      </c>
      <c r="AD96" s="312">
        <v>6277.0</v>
      </c>
      <c r="AE96" s="313">
        <v>7941.0</v>
      </c>
      <c r="AF96" s="313">
        <v>-1664.0</v>
      </c>
      <c r="AG96" s="311">
        <v>-20.954539730513</v>
      </c>
      <c r="AH96" s="311">
        <v>247.0</v>
      </c>
      <c r="AI96" s="311">
        <v>386.0</v>
      </c>
      <c r="AJ96" s="311">
        <v>-139.0</v>
      </c>
      <c r="AK96" s="311">
        <v>-36.010362694301</v>
      </c>
      <c r="AL96" s="313">
        <v>3.26079184</v>
      </c>
      <c r="AM96" s="313">
        <v>3.47316133</v>
      </c>
      <c r="AN96" s="312">
        <v>-0.21236949</v>
      </c>
      <c r="AO96" s="313">
        <v>-6.114587542065</v>
      </c>
      <c r="AP96" s="313">
        <v>54.0</v>
      </c>
      <c r="AQ96" s="313">
        <v>68.0</v>
      </c>
      <c r="AR96" s="313">
        <v>-14.0</v>
      </c>
      <c r="AS96" s="311">
        <v>-20.588235294118</v>
      </c>
      <c r="AT96" s="311">
        <v>120.0</v>
      </c>
      <c r="AU96" s="311">
        <v>209.0</v>
      </c>
      <c r="AV96" s="311">
        <v>-89.0</v>
      </c>
      <c r="AW96" s="313">
        <v>-42.583732057416</v>
      </c>
      <c r="AX96" s="313">
        <v>73.0</v>
      </c>
      <c r="AY96" s="313">
        <v>109.0</v>
      </c>
      <c r="AZ96" s="313">
        <v>-36.0</v>
      </c>
      <c r="BA96" s="313">
        <v>-33.02752293578</v>
      </c>
      <c r="BB96" s="313">
        <v>1.71925926</v>
      </c>
      <c r="BC96" s="313">
        <v>1.35779412</v>
      </c>
      <c r="BD96" s="313">
        <v>0.36146514</v>
      </c>
      <c r="BE96" s="313">
        <v>26.621498405075</v>
      </c>
      <c r="BF96" s="313">
        <v>0.77366667</v>
      </c>
      <c r="BG96" s="313">
        <v>0.44177033</v>
      </c>
      <c r="BH96" s="313">
        <v>0.33189634</v>
      </c>
      <c r="BI96" s="313">
        <v>75.128707715613</v>
      </c>
      <c r="BJ96" s="313">
        <v>1.27178082</v>
      </c>
      <c r="BK96" s="313">
        <v>0.84706422</v>
      </c>
      <c r="BL96" s="313">
        <v>0.4247166</v>
      </c>
      <c r="BM96" s="313">
        <v>50.139834734136</v>
      </c>
      <c r="BN96" s="313">
        <v>6188.0</v>
      </c>
      <c r="BO96" s="313">
        <v>8428.0</v>
      </c>
      <c r="BP96" s="313">
        <v>-2240.0</v>
      </c>
      <c r="BQ96" s="313">
        <v>-26.578073089701</v>
      </c>
      <c r="BR96" s="313">
        <v>6134.0</v>
      </c>
      <c r="BS96" s="313">
        <v>8382.0</v>
      </c>
      <c r="BT96" s="313">
        <v>-2248.0</v>
      </c>
      <c r="BU96" s="313">
        <v>-26.819374850871</v>
      </c>
      <c r="BV96" s="313">
        <v>5030.0</v>
      </c>
      <c r="BW96" s="313">
        <v>6630.0</v>
      </c>
      <c r="BX96" s="313">
        <v>-1600.0</v>
      </c>
      <c r="BY96" s="313">
        <v>-24.132730015083</v>
      </c>
      <c r="BZ96" s="313">
        <v>0.01513531</v>
      </c>
      <c r="CA96" s="314">
        <v>0.01101527</v>
      </c>
      <c r="CB96" s="314">
        <v>0.00412004</v>
      </c>
      <c r="CC96" s="312">
        <v>37.402986944487</v>
      </c>
      <c r="CD96" s="312" t="s">
        <v>899</v>
      </c>
      <c r="CE96" s="312">
        <v>0.37587045</v>
      </c>
      <c r="CF96" s="312">
        <v>0.23919689</v>
      </c>
      <c r="CG96" s="312">
        <v>0.13667356</v>
      </c>
      <c r="CH96" s="312">
        <v>57.138518816026</v>
      </c>
      <c r="CI96" s="315">
        <v>0.03935001</v>
      </c>
      <c r="CJ96" s="315">
        <v>0.04860849</v>
      </c>
      <c r="CK96" s="315">
        <v>-0.00925848</v>
      </c>
      <c r="CL96" s="315">
        <v>-19.047043016559</v>
      </c>
      <c r="CM96" s="314" t="s">
        <v>896</v>
      </c>
      <c r="CN96" s="314" t="s">
        <v>897</v>
      </c>
      <c r="CO96" s="312"/>
      <c r="CP96" s="314"/>
      <c r="CQ96" s="314"/>
      <c r="CR96" s="312"/>
      <c r="CS96" s="312"/>
      <c r="CT96" s="312"/>
      <c r="CU96" s="312"/>
      <c r="CV96" s="312"/>
      <c r="CW96" s="312"/>
      <c r="CX96" s="315"/>
      <c r="CY96" s="315"/>
      <c r="CZ96" s="315"/>
      <c r="DA96" s="315"/>
      <c r="DB96" s="314"/>
      <c r="DC96" s="314"/>
      <c r="DD96" s="314"/>
    </row>
    <row r="97">
      <c r="A97" s="310" t="s">
        <v>903</v>
      </c>
      <c r="B97" s="310" t="s">
        <v>134</v>
      </c>
      <c r="C97" s="310" t="s">
        <v>43</v>
      </c>
      <c r="D97" s="310" t="s">
        <v>25</v>
      </c>
      <c r="E97" s="311">
        <v>8908.0</v>
      </c>
      <c r="F97" s="311">
        <v>8991.0</v>
      </c>
      <c r="G97" s="311">
        <v>-83.0</v>
      </c>
      <c r="H97" s="311">
        <v>-0.92314536758981</v>
      </c>
      <c r="I97" s="311">
        <v>30464.0</v>
      </c>
      <c r="J97" s="311">
        <v>31411.0</v>
      </c>
      <c r="K97" s="311">
        <v>-947.0</v>
      </c>
      <c r="L97" s="311">
        <v>-3.014867403139</v>
      </c>
      <c r="M97" s="312" t="s">
        <v>894</v>
      </c>
      <c r="N97" s="312">
        <v>61.86</v>
      </c>
      <c r="O97" s="312">
        <v>61.61</v>
      </c>
      <c r="P97" s="312">
        <v>0.25</v>
      </c>
      <c r="Q97" s="312">
        <v>0.40577828274631</v>
      </c>
      <c r="R97" s="313">
        <v>2.03059349</v>
      </c>
      <c r="S97" s="313">
        <v>1.96141479</v>
      </c>
      <c r="T97" s="313">
        <v>0.0691787</v>
      </c>
      <c r="U97" s="313">
        <v>3.5269796247432</v>
      </c>
      <c r="V97" s="313">
        <v>16.20273109</v>
      </c>
      <c r="W97" s="313">
        <v>17.41109802</v>
      </c>
      <c r="X97" s="313">
        <v>-1.20836693</v>
      </c>
      <c r="Y97" s="313">
        <v>-6.9402109425377</v>
      </c>
      <c r="Z97" s="313">
        <v>0.01253241</v>
      </c>
      <c r="AA97" s="313">
        <v>0.01126531</v>
      </c>
      <c r="AB97" s="312">
        <v>0.0012671</v>
      </c>
      <c r="AC97" s="313">
        <v>11.247804099488</v>
      </c>
      <c r="AD97" s="312">
        <v>4936.0</v>
      </c>
      <c r="AE97" s="313">
        <v>5469.0</v>
      </c>
      <c r="AF97" s="313">
        <v>-533.0</v>
      </c>
      <c r="AG97" s="311">
        <v>-9.7458401901627</v>
      </c>
      <c r="AH97" s="311">
        <v>291.0</v>
      </c>
      <c r="AI97" s="311">
        <v>336.0</v>
      </c>
      <c r="AJ97" s="311">
        <v>-45.0</v>
      </c>
      <c r="AK97" s="311">
        <v>-13.392857142857</v>
      </c>
      <c r="AL97" s="313">
        <v>3.41984733</v>
      </c>
      <c r="AM97" s="313">
        <v>3.49360472</v>
      </c>
      <c r="AN97" s="312">
        <v>-0.07375739</v>
      </c>
      <c r="AO97" s="313">
        <v>-2.1112116541908</v>
      </c>
      <c r="AP97" s="313">
        <v>46.0</v>
      </c>
      <c r="AQ97" s="313">
        <v>75.0</v>
      </c>
      <c r="AR97" s="313">
        <v>-29.0</v>
      </c>
      <c r="AS97" s="311">
        <v>-38.666666666667</v>
      </c>
      <c r="AT97" s="311">
        <v>154.0</v>
      </c>
      <c r="AU97" s="311">
        <v>169.0</v>
      </c>
      <c r="AV97" s="311">
        <v>-15.0</v>
      </c>
      <c r="AW97" s="313">
        <v>-8.8757396449704</v>
      </c>
      <c r="AX97" s="313">
        <v>91.0</v>
      </c>
      <c r="AY97" s="313">
        <v>92.0</v>
      </c>
      <c r="AZ97" s="313">
        <v>-1.0</v>
      </c>
      <c r="BA97" s="313">
        <v>-1.0869565217391</v>
      </c>
      <c r="BB97" s="313">
        <v>1.34478261</v>
      </c>
      <c r="BC97" s="313">
        <v>0.82146667</v>
      </c>
      <c r="BD97" s="313">
        <v>0.52331594</v>
      </c>
      <c r="BE97" s="313">
        <v>63.70507278159</v>
      </c>
      <c r="BF97" s="313">
        <v>0.40168831</v>
      </c>
      <c r="BG97" s="313">
        <v>0.36455621</v>
      </c>
      <c r="BH97" s="313">
        <v>0.0371321</v>
      </c>
      <c r="BI97" s="313">
        <v>10.185562330703</v>
      </c>
      <c r="BJ97" s="313">
        <v>0.67978022</v>
      </c>
      <c r="BK97" s="313">
        <v>0.66967391</v>
      </c>
      <c r="BL97" s="313">
        <v>0.01010631</v>
      </c>
      <c r="BM97" s="313">
        <v>1.5091389778049</v>
      </c>
      <c r="BN97" s="313">
        <v>4992.0</v>
      </c>
      <c r="BO97" s="313">
        <v>5627.0</v>
      </c>
      <c r="BP97" s="313">
        <v>-635.0</v>
      </c>
      <c r="BQ97" s="313">
        <v>-11.28487648836</v>
      </c>
      <c r="BR97" s="313">
        <v>4954.0</v>
      </c>
      <c r="BS97" s="313">
        <v>5591.0</v>
      </c>
      <c r="BT97" s="313">
        <v>-637.0</v>
      </c>
      <c r="BU97" s="313">
        <v>-11.393310677875</v>
      </c>
      <c r="BV97" s="313">
        <v>4135.0</v>
      </c>
      <c r="BW97" s="313">
        <v>4545.0</v>
      </c>
      <c r="BX97" s="313">
        <v>-410.0</v>
      </c>
      <c r="BY97" s="313">
        <v>-9.020902090209</v>
      </c>
      <c r="BZ97" s="313">
        <v>0.01248688</v>
      </c>
      <c r="CA97" s="314">
        <v>0.0110195</v>
      </c>
      <c r="CB97" s="314">
        <v>0.00146738</v>
      </c>
      <c r="CC97" s="312">
        <v>13.316212169336</v>
      </c>
      <c r="CD97" s="312" t="s">
        <v>901</v>
      </c>
      <c r="CE97" s="312">
        <v>0.21257732</v>
      </c>
      <c r="CF97" s="312">
        <v>0.1833631</v>
      </c>
      <c r="CG97" s="312">
        <v>0.02921422</v>
      </c>
      <c r="CH97" s="312">
        <v>15.932442241651</v>
      </c>
      <c r="CI97" s="315">
        <v>0.05895462</v>
      </c>
      <c r="CJ97" s="315">
        <v>0.06143719</v>
      </c>
      <c r="CK97" s="315">
        <v>-0.00248257</v>
      </c>
      <c r="CL97" s="315">
        <v>-4.0408260859587</v>
      </c>
      <c r="CM97" s="314" t="s">
        <v>896</v>
      </c>
      <c r="CN97" s="314" t="s">
        <v>897</v>
      </c>
      <c r="CO97" s="312"/>
      <c r="CP97" s="314"/>
      <c r="CQ97" s="314"/>
      <c r="CR97" s="312"/>
      <c r="CS97" s="312"/>
      <c r="CT97" s="312"/>
      <c r="CU97" s="312"/>
      <c r="CV97" s="312"/>
      <c r="CW97" s="312"/>
      <c r="CX97" s="315"/>
      <c r="CY97" s="315"/>
      <c r="CZ97" s="315"/>
      <c r="DA97" s="315"/>
      <c r="DB97" s="314"/>
      <c r="DC97" s="314"/>
      <c r="DD97" s="314"/>
    </row>
    <row r="98">
      <c r="A98" s="310" t="s">
        <v>903</v>
      </c>
      <c r="B98" s="310" t="s">
        <v>143</v>
      </c>
      <c r="C98" s="310" t="s">
        <v>35</v>
      </c>
      <c r="D98" s="310" t="s">
        <v>25</v>
      </c>
      <c r="E98" s="311">
        <v>32853.0</v>
      </c>
      <c r="F98" s="311">
        <v>35059.0</v>
      </c>
      <c r="G98" s="311">
        <v>-2206.0</v>
      </c>
      <c r="H98" s="311">
        <v>-6.2922502067943</v>
      </c>
      <c r="I98" s="311">
        <v>144795.0</v>
      </c>
      <c r="J98" s="311">
        <v>129631.0</v>
      </c>
      <c r="K98" s="311">
        <v>15164.0</v>
      </c>
      <c r="L98" s="311">
        <v>11.697819194483</v>
      </c>
      <c r="M98" s="312" t="s">
        <v>894</v>
      </c>
      <c r="N98" s="312">
        <v>187.41</v>
      </c>
      <c r="O98" s="312">
        <v>185.37</v>
      </c>
      <c r="P98" s="312">
        <v>2.04</v>
      </c>
      <c r="Q98" s="312">
        <v>1.1005016993041</v>
      </c>
      <c r="R98" s="313">
        <v>1.29431265</v>
      </c>
      <c r="S98" s="313">
        <v>1.42998203</v>
      </c>
      <c r="T98" s="313">
        <v>-0.13566938</v>
      </c>
      <c r="U98" s="313">
        <v>-9.4874884546626</v>
      </c>
      <c r="V98" s="313">
        <v>8.2047032</v>
      </c>
      <c r="W98" s="313">
        <v>7.58846264</v>
      </c>
      <c r="X98" s="313">
        <v>0.61624056</v>
      </c>
      <c r="Y98" s="313">
        <v>8.1207563275293</v>
      </c>
      <c r="Z98" s="313">
        <v>0.01577525</v>
      </c>
      <c r="AA98" s="313">
        <v>0.01884416</v>
      </c>
      <c r="AB98" s="312">
        <v>-0.00306891</v>
      </c>
      <c r="AC98" s="313">
        <v>-16.285735209211</v>
      </c>
      <c r="AD98" s="312">
        <v>11880.0</v>
      </c>
      <c r="AE98" s="313">
        <v>9837.0</v>
      </c>
      <c r="AF98" s="313">
        <v>2043.0</v>
      </c>
      <c r="AG98" s="311">
        <v>20.768526989936</v>
      </c>
      <c r="AH98" s="311">
        <v>1078.0</v>
      </c>
      <c r="AI98" s="311">
        <v>883.0</v>
      </c>
      <c r="AJ98" s="311">
        <v>195.0</v>
      </c>
      <c r="AK98" s="311">
        <v>22.083805209513</v>
      </c>
      <c r="AL98" s="313">
        <v>4.40736006</v>
      </c>
      <c r="AM98" s="313">
        <v>3.69750991</v>
      </c>
      <c r="AN98" s="312">
        <v>0.70985015</v>
      </c>
      <c r="AO98" s="313">
        <v>19.1980594313</v>
      </c>
      <c r="AP98" s="313">
        <v>299.0</v>
      </c>
      <c r="AQ98" s="313">
        <v>209.0</v>
      </c>
      <c r="AR98" s="313">
        <v>90.0</v>
      </c>
      <c r="AS98" s="311">
        <v>43.062200956938</v>
      </c>
      <c r="AT98" s="311">
        <v>482.0</v>
      </c>
      <c r="AU98" s="311">
        <v>412.0</v>
      </c>
      <c r="AV98" s="311">
        <v>70.0</v>
      </c>
      <c r="AW98" s="313">
        <v>16.990291262136</v>
      </c>
      <c r="AX98" s="313">
        <v>297.0</v>
      </c>
      <c r="AY98" s="313">
        <v>262.0</v>
      </c>
      <c r="AZ98" s="313">
        <v>35.0</v>
      </c>
      <c r="BA98" s="313">
        <v>13.358778625954</v>
      </c>
      <c r="BB98" s="313">
        <v>0.6267893</v>
      </c>
      <c r="BC98" s="313">
        <v>0.8869378</v>
      </c>
      <c r="BD98" s="313">
        <v>-0.2601485</v>
      </c>
      <c r="BE98" s="313">
        <v>-29.331087253244</v>
      </c>
      <c r="BF98" s="313">
        <v>0.38881743</v>
      </c>
      <c r="BG98" s="313">
        <v>0.44992718</v>
      </c>
      <c r="BH98" s="313">
        <v>-0.06110975</v>
      </c>
      <c r="BI98" s="313">
        <v>-13.5821423369</v>
      </c>
      <c r="BJ98" s="313">
        <v>0.6310101</v>
      </c>
      <c r="BK98" s="313">
        <v>0.70751908</v>
      </c>
      <c r="BL98" s="313">
        <v>-0.07650898</v>
      </c>
      <c r="BM98" s="313">
        <v>-10.813698480047</v>
      </c>
      <c r="BN98" s="313">
        <v>11207.0</v>
      </c>
      <c r="BO98" s="313">
        <v>9317.0</v>
      </c>
      <c r="BP98" s="313">
        <v>1890.0</v>
      </c>
      <c r="BQ98" s="313">
        <v>20.285499624343</v>
      </c>
      <c r="BR98" s="313">
        <v>11129.0</v>
      </c>
      <c r="BS98" s="313">
        <v>9256.0</v>
      </c>
      <c r="BT98" s="313">
        <v>1873.0</v>
      </c>
      <c r="BU98" s="313">
        <v>20.235522904062</v>
      </c>
      <c r="BV98" s="313">
        <v>7317.0</v>
      </c>
      <c r="BW98" s="313">
        <v>5900.0</v>
      </c>
      <c r="BX98" s="313">
        <v>1417.0</v>
      </c>
      <c r="BY98" s="313">
        <v>24.016949152542</v>
      </c>
      <c r="BZ98" s="313">
        <v>0.01683979</v>
      </c>
      <c r="CA98" s="314">
        <v>0.02002701</v>
      </c>
      <c r="CB98" s="314" t="s">
        <v>895</v>
      </c>
      <c r="CC98" s="312">
        <v>-15.914607322811</v>
      </c>
      <c r="CD98" s="312" t="s">
        <v>899</v>
      </c>
      <c r="CE98" s="312">
        <v>0.17384972</v>
      </c>
      <c r="CF98" s="312">
        <v>0.20993205</v>
      </c>
      <c r="CG98" s="312">
        <v>-0.03608233</v>
      </c>
      <c r="CH98" s="312">
        <v>-17.187623328596</v>
      </c>
      <c r="CI98" s="315">
        <v>0.09074074</v>
      </c>
      <c r="CJ98" s="315">
        <v>0.08976314</v>
      </c>
      <c r="CK98" s="315">
        <v>9.776E-4</v>
      </c>
      <c r="CL98" s="315">
        <v>1.089088461032</v>
      </c>
      <c r="CM98" s="314" t="s">
        <v>896</v>
      </c>
      <c r="CN98" s="314" t="s">
        <v>897</v>
      </c>
      <c r="CO98" s="312"/>
      <c r="CP98" s="314"/>
      <c r="CQ98" s="314"/>
      <c r="CR98" s="312"/>
      <c r="CS98" s="312"/>
      <c r="CT98" s="312"/>
      <c r="CU98" s="312"/>
      <c r="CV98" s="312"/>
      <c r="CW98" s="312"/>
      <c r="CX98" s="315"/>
      <c r="CY98" s="315"/>
      <c r="CZ98" s="315"/>
      <c r="DA98" s="315"/>
      <c r="DB98" s="314"/>
      <c r="DC98" s="314"/>
      <c r="DD98" s="314"/>
    </row>
    <row r="99">
      <c r="A99" s="310" t="s">
        <v>903</v>
      </c>
      <c r="B99" s="310" t="s">
        <v>143</v>
      </c>
      <c r="C99" s="310" t="s">
        <v>43</v>
      </c>
      <c r="D99" s="310" t="s">
        <v>25</v>
      </c>
      <c r="E99" s="311">
        <v>7442.0</v>
      </c>
      <c r="F99" s="311">
        <v>7288.0</v>
      </c>
      <c r="G99" s="311">
        <v>154.0</v>
      </c>
      <c r="H99" s="311">
        <v>2.1130625686059</v>
      </c>
      <c r="I99" s="311">
        <v>21128.0</v>
      </c>
      <c r="J99" s="311">
        <v>18204.0</v>
      </c>
      <c r="K99" s="311">
        <v>2924.0</v>
      </c>
      <c r="L99" s="311">
        <v>16.062403867282</v>
      </c>
      <c r="M99" s="312" t="s">
        <v>894</v>
      </c>
      <c r="N99" s="312">
        <v>30.31</v>
      </c>
      <c r="O99" s="312">
        <v>30.82</v>
      </c>
      <c r="P99" s="312">
        <v>-0.51</v>
      </c>
      <c r="Q99" s="312">
        <v>-1.6547696301103</v>
      </c>
      <c r="R99" s="313">
        <v>1.43458917</v>
      </c>
      <c r="S99" s="313">
        <v>1.6930345</v>
      </c>
      <c r="T99" s="313">
        <v>-0.25844533</v>
      </c>
      <c r="U99" s="313">
        <v>-15.265213437765</v>
      </c>
      <c r="V99" s="313">
        <v>9.64596744</v>
      </c>
      <c r="W99" s="313">
        <v>9.3331136</v>
      </c>
      <c r="X99" s="313">
        <v>0.31285384</v>
      </c>
      <c r="Y99" s="313">
        <v>3.3520843462143</v>
      </c>
      <c r="Z99" s="313">
        <v>0.01487242</v>
      </c>
      <c r="AA99" s="313">
        <v>0.01814008</v>
      </c>
      <c r="AB99" s="312">
        <v>-0.00326766</v>
      </c>
      <c r="AC99" s="313">
        <v>-18.013481748702</v>
      </c>
      <c r="AD99" s="312">
        <v>2038.0</v>
      </c>
      <c r="AE99" s="313">
        <v>1699.0</v>
      </c>
      <c r="AF99" s="313">
        <v>339.0</v>
      </c>
      <c r="AG99" s="311">
        <v>19.952913478517</v>
      </c>
      <c r="AH99" s="311">
        <v>124.0</v>
      </c>
      <c r="AI99" s="311">
        <v>224.0</v>
      </c>
      <c r="AJ99" s="311">
        <v>-100.0</v>
      </c>
      <c r="AK99" s="311">
        <v>-44.642857142857</v>
      </c>
      <c r="AL99" s="313">
        <v>2.83902177</v>
      </c>
      <c r="AM99" s="313">
        <v>2.49780461</v>
      </c>
      <c r="AN99" s="312">
        <v>0.34121716</v>
      </c>
      <c r="AO99" s="313">
        <v>13.660682610398</v>
      </c>
      <c r="AP99" s="313">
        <v>32.0</v>
      </c>
      <c r="AQ99" s="313">
        <v>49.0</v>
      </c>
      <c r="AR99" s="313">
        <v>-17.0</v>
      </c>
      <c r="AS99" s="311">
        <v>-34.69387755102</v>
      </c>
      <c r="AT99" s="311">
        <v>56.0</v>
      </c>
      <c r="AU99" s="311">
        <v>113.0</v>
      </c>
      <c r="AV99" s="311">
        <v>-57.0</v>
      </c>
      <c r="AW99" s="313">
        <v>-50.442477876106</v>
      </c>
      <c r="AX99" s="313">
        <v>36.0</v>
      </c>
      <c r="AY99" s="313">
        <v>62.0</v>
      </c>
      <c r="AZ99" s="313">
        <v>-26.0</v>
      </c>
      <c r="BA99" s="313">
        <v>-41.935483870968</v>
      </c>
      <c r="BB99" s="313">
        <v>0.9471875</v>
      </c>
      <c r="BC99" s="313">
        <v>0.62897959</v>
      </c>
      <c r="BD99" s="313">
        <v>0.31820791</v>
      </c>
      <c r="BE99" s="313">
        <v>50.591134443647</v>
      </c>
      <c r="BF99" s="313">
        <v>0.54125</v>
      </c>
      <c r="BG99" s="313">
        <v>0.27274336</v>
      </c>
      <c r="BH99" s="313">
        <v>0.26850664</v>
      </c>
      <c r="BI99" s="313">
        <v>98.446627628258</v>
      </c>
      <c r="BJ99" s="313">
        <v>0.84194444</v>
      </c>
      <c r="BK99" s="313">
        <v>0.49709677</v>
      </c>
      <c r="BL99" s="313">
        <v>0.34484767</v>
      </c>
      <c r="BM99" s="313">
        <v>69.372341727346</v>
      </c>
      <c r="BN99" s="313">
        <v>2005.0</v>
      </c>
      <c r="BO99" s="313">
        <v>1646.0</v>
      </c>
      <c r="BP99" s="313">
        <v>359.0</v>
      </c>
      <c r="BQ99" s="313">
        <v>21.810449574727</v>
      </c>
      <c r="BR99" s="313">
        <v>1997.0</v>
      </c>
      <c r="BS99" s="313">
        <v>1638.0</v>
      </c>
      <c r="BT99" s="313">
        <v>359.0</v>
      </c>
      <c r="BU99" s="313">
        <v>21.916971916972</v>
      </c>
      <c r="BV99" s="313">
        <v>1542.0</v>
      </c>
      <c r="BW99" s="313">
        <v>1325.0</v>
      </c>
      <c r="BX99" s="313">
        <v>217.0</v>
      </c>
      <c r="BY99" s="313">
        <v>16.377358490566</v>
      </c>
      <c r="BZ99" s="313">
        <v>0.01517777</v>
      </c>
      <c r="CA99" s="314">
        <v>0.01881563</v>
      </c>
      <c r="CB99" s="314" t="s">
        <v>895</v>
      </c>
      <c r="CC99" s="312">
        <v>-19.334244986748</v>
      </c>
      <c r="CD99" s="312" t="s">
        <v>899</v>
      </c>
      <c r="CE99" s="312">
        <v>0.24443548</v>
      </c>
      <c r="CF99" s="312">
        <v>0.13758929</v>
      </c>
      <c r="CG99" s="312">
        <v>0.10684619</v>
      </c>
      <c r="CH99" s="312">
        <v>77.655891675871</v>
      </c>
      <c r="CI99" s="315">
        <v>0.06084396</v>
      </c>
      <c r="CJ99" s="315">
        <v>0.13184226</v>
      </c>
      <c r="CK99" s="315">
        <v>-0.0709983</v>
      </c>
      <c r="CL99" s="315">
        <v>-53.85094278572</v>
      </c>
      <c r="CM99" s="314" t="s">
        <v>896</v>
      </c>
      <c r="CN99" s="314" t="s">
        <v>897</v>
      </c>
      <c r="CO99" s="312"/>
      <c r="CP99" s="314"/>
      <c r="CQ99" s="314"/>
      <c r="CR99" s="312"/>
      <c r="CS99" s="312"/>
      <c r="CT99" s="312"/>
      <c r="CU99" s="312"/>
      <c r="CV99" s="312"/>
      <c r="CW99" s="312"/>
      <c r="CX99" s="315"/>
      <c r="CY99" s="315"/>
      <c r="CZ99" s="315"/>
      <c r="DA99" s="315"/>
      <c r="DB99" s="314"/>
      <c r="DC99" s="314"/>
      <c r="DD99" s="314"/>
    </row>
    <row r="100">
      <c r="A100" s="310" t="s">
        <v>903</v>
      </c>
      <c r="B100" s="310" t="s">
        <v>146</v>
      </c>
      <c r="C100" s="310" t="s">
        <v>147</v>
      </c>
      <c r="D100" s="310" t="s">
        <v>25</v>
      </c>
      <c r="E100" s="311">
        <v>14470.0</v>
      </c>
      <c r="F100" s="311">
        <v>19677.0</v>
      </c>
      <c r="G100" s="311">
        <v>-5207.0</v>
      </c>
      <c r="H100" s="311">
        <v>-26.462367230777</v>
      </c>
      <c r="I100" s="311">
        <v>65787.0</v>
      </c>
      <c r="J100" s="311">
        <v>85738.0</v>
      </c>
      <c r="K100" s="311">
        <v>-19951.0</v>
      </c>
      <c r="L100" s="311">
        <v>-23.269728708391</v>
      </c>
      <c r="M100" s="312" t="s">
        <v>894</v>
      </c>
      <c r="N100" s="312">
        <v>62.09</v>
      </c>
      <c r="O100" s="312">
        <v>61.29</v>
      </c>
      <c r="P100" s="312">
        <v>0.8</v>
      </c>
      <c r="Q100" s="312">
        <v>1.305270027737</v>
      </c>
      <c r="R100" s="313">
        <v>0.94380349</v>
      </c>
      <c r="S100" s="313">
        <v>0.71485222</v>
      </c>
      <c r="T100" s="313">
        <v>0.22895127</v>
      </c>
      <c r="U100" s="313">
        <v>32.027776314383</v>
      </c>
      <c r="V100" s="313">
        <v>13.15457461</v>
      </c>
      <c r="W100" s="313">
        <v>11.47915743</v>
      </c>
      <c r="X100" s="313">
        <v>1.67541718</v>
      </c>
      <c r="Y100" s="313">
        <v>14.595297522634</v>
      </c>
      <c r="Z100" s="313">
        <v>0.00717472</v>
      </c>
      <c r="AA100" s="313">
        <v>0.00622739</v>
      </c>
      <c r="AB100" s="312">
        <v>9.4733E-4</v>
      </c>
      <c r="AC100" s="313">
        <v>15.212312060109</v>
      </c>
      <c r="AD100" s="312">
        <v>8654.0</v>
      </c>
      <c r="AE100" s="313">
        <v>9842.0</v>
      </c>
      <c r="AF100" s="313">
        <v>-1188.0</v>
      </c>
      <c r="AG100" s="311">
        <v>-12.070717333875</v>
      </c>
      <c r="AH100" s="311">
        <v>175.0</v>
      </c>
      <c r="AI100" s="311">
        <v>188.0</v>
      </c>
      <c r="AJ100" s="311">
        <v>-13.0</v>
      </c>
      <c r="AK100" s="311">
        <v>-6.9148936170213</v>
      </c>
      <c r="AL100" s="313">
        <v>4.54644091</v>
      </c>
      <c r="AM100" s="313">
        <v>4.35726991</v>
      </c>
      <c r="AN100" s="312">
        <v>0.189171</v>
      </c>
      <c r="AO100" s="313">
        <v>4.3415029113953</v>
      </c>
      <c r="AP100" s="313">
        <v>23.0</v>
      </c>
      <c r="AQ100" s="313">
        <v>15.0</v>
      </c>
      <c r="AR100" s="313">
        <v>8.0</v>
      </c>
      <c r="AS100" s="311">
        <v>53.333333333333</v>
      </c>
      <c r="AT100" s="311">
        <v>128.0</v>
      </c>
      <c r="AU100" s="311">
        <v>136.0</v>
      </c>
      <c r="AV100" s="311">
        <v>-8.0</v>
      </c>
      <c r="AW100" s="313">
        <v>-5.8823529411765</v>
      </c>
      <c r="AX100" s="313">
        <v>24.0</v>
      </c>
      <c r="AY100" s="313">
        <v>37.0</v>
      </c>
      <c r="AZ100" s="313">
        <v>-13.0</v>
      </c>
      <c r="BA100" s="313">
        <v>-35.135135135135</v>
      </c>
      <c r="BB100" s="313">
        <v>2.69956522</v>
      </c>
      <c r="BC100" s="313">
        <v>4.086</v>
      </c>
      <c r="BD100" s="313">
        <v>-1.38643478</v>
      </c>
      <c r="BE100" s="313">
        <v>-33.93134557024</v>
      </c>
      <c r="BF100" s="313">
        <v>0.48507813</v>
      </c>
      <c r="BG100" s="313">
        <v>0.45066176</v>
      </c>
      <c r="BH100" s="313">
        <v>0.03441637</v>
      </c>
      <c r="BI100" s="313">
        <v>7.6368516379113</v>
      </c>
      <c r="BJ100" s="313">
        <v>2.58708333</v>
      </c>
      <c r="BK100" s="313">
        <v>1.65648649</v>
      </c>
      <c r="BL100" s="313">
        <v>0.93059684</v>
      </c>
      <c r="BM100" s="313">
        <v>56.178957426933</v>
      </c>
      <c r="BN100" s="313">
        <v>8756.0</v>
      </c>
      <c r="BO100" s="313">
        <v>9814.0</v>
      </c>
      <c r="BP100" s="313">
        <v>-1058.0</v>
      </c>
      <c r="BQ100" s="313">
        <v>-10.780517627879</v>
      </c>
      <c r="BR100" s="313">
        <v>8721.0</v>
      </c>
      <c r="BS100" s="313">
        <v>9763.0</v>
      </c>
      <c r="BT100" s="313">
        <v>-1042.0</v>
      </c>
      <c r="BU100" s="313">
        <v>-10.672948888661</v>
      </c>
      <c r="BV100" s="313">
        <v>7026.0</v>
      </c>
      <c r="BW100" s="313">
        <v>7844.0</v>
      </c>
      <c r="BX100" s="313">
        <v>-818.0</v>
      </c>
      <c r="BY100" s="313">
        <v>-10.428352881183</v>
      </c>
      <c r="BZ100" s="313">
        <v>0.0071196</v>
      </c>
      <c r="CA100" s="314">
        <v>0.00627778</v>
      </c>
      <c r="CB100" s="314">
        <v>8.4182E-4</v>
      </c>
      <c r="CC100" s="312">
        <v>13.409517377162</v>
      </c>
      <c r="CD100" s="312" t="s">
        <v>904</v>
      </c>
      <c r="CE100" s="312">
        <v>0.3548</v>
      </c>
      <c r="CF100" s="312">
        <v>0.32601064</v>
      </c>
      <c r="CG100" s="312">
        <v>0.02878936</v>
      </c>
      <c r="CH100" s="312">
        <v>8.8308038044402</v>
      </c>
      <c r="CI100" s="315">
        <v>0.02022186</v>
      </c>
      <c r="CJ100" s="315">
        <v>0.01910181</v>
      </c>
      <c r="CK100" s="315">
        <v>0.00112005</v>
      </c>
      <c r="CL100" s="315">
        <v>5.8635804669819</v>
      </c>
      <c r="CM100" s="314" t="s">
        <v>896</v>
      </c>
      <c r="CN100" s="314" t="s">
        <v>897</v>
      </c>
      <c r="CO100" s="312"/>
      <c r="CP100" s="314"/>
      <c r="CQ100" s="314"/>
      <c r="CR100" s="312"/>
      <c r="CS100" s="312"/>
      <c r="CT100" s="312"/>
      <c r="CU100" s="312"/>
      <c r="CV100" s="312"/>
      <c r="CW100" s="312"/>
      <c r="CX100" s="315"/>
      <c r="CY100" s="315"/>
      <c r="CZ100" s="315"/>
      <c r="DA100" s="315"/>
      <c r="DB100" s="314"/>
      <c r="DC100" s="314"/>
      <c r="DD100" s="314"/>
    </row>
    <row r="101">
      <c r="A101" s="310" t="s">
        <v>903</v>
      </c>
      <c r="B101" s="310" t="s">
        <v>146</v>
      </c>
      <c r="C101" s="310" t="s">
        <v>151</v>
      </c>
      <c r="D101" s="310" t="s">
        <v>25</v>
      </c>
      <c r="E101" s="311">
        <v>23977.0</v>
      </c>
      <c r="F101" s="311">
        <v>25674.0</v>
      </c>
      <c r="G101" s="311">
        <v>-1697.0</v>
      </c>
      <c r="H101" s="311">
        <v>-6.6097997974605</v>
      </c>
      <c r="I101" s="311">
        <v>137007.0</v>
      </c>
      <c r="J101" s="311">
        <v>144063.0</v>
      </c>
      <c r="K101" s="311">
        <v>-7056.0</v>
      </c>
      <c r="L101" s="311">
        <v>-4.8978571874805</v>
      </c>
      <c r="M101" s="312" t="s">
        <v>894</v>
      </c>
      <c r="N101" s="312">
        <v>154.83</v>
      </c>
      <c r="O101" s="312">
        <v>153.81</v>
      </c>
      <c r="P101" s="312">
        <v>1.02</v>
      </c>
      <c r="Q101" s="312">
        <v>0.66315584162279</v>
      </c>
      <c r="R101" s="313">
        <v>1.13008824</v>
      </c>
      <c r="S101" s="313">
        <v>1.0676579</v>
      </c>
      <c r="T101" s="313">
        <v>0.06243034</v>
      </c>
      <c r="U101" s="313">
        <v>5.8474104860743</v>
      </c>
      <c r="V101" s="313">
        <v>15.56562803</v>
      </c>
      <c r="W101" s="313">
        <v>13.80229483</v>
      </c>
      <c r="X101" s="313">
        <v>1.7633332</v>
      </c>
      <c r="Y101" s="313">
        <v>12.775652322448</v>
      </c>
      <c r="Z101" s="313">
        <v>0.00726015</v>
      </c>
      <c r="AA101" s="313">
        <v>0.00773537</v>
      </c>
      <c r="AB101" s="312">
        <v>-4.7522E-4</v>
      </c>
      <c r="AC101" s="313">
        <v>-6.1434682503875</v>
      </c>
      <c r="AD101" s="312">
        <v>21326.0</v>
      </c>
      <c r="AE101" s="313">
        <v>19884.0</v>
      </c>
      <c r="AF101" s="313">
        <v>1442.0</v>
      </c>
      <c r="AG101" s="311">
        <v>7.2520619593643</v>
      </c>
      <c r="AH101" s="311">
        <v>353.0</v>
      </c>
      <c r="AI101" s="311">
        <v>314.0</v>
      </c>
      <c r="AJ101" s="311">
        <v>39.0</v>
      </c>
      <c r="AK101" s="311">
        <v>12.420382165605</v>
      </c>
      <c r="AL101" s="313">
        <v>5.71410101</v>
      </c>
      <c r="AM101" s="313">
        <v>5.61124094</v>
      </c>
      <c r="AN101" s="312">
        <v>0.10286007</v>
      </c>
      <c r="AO101" s="313">
        <v>1.8331073482651</v>
      </c>
      <c r="AP101" s="313">
        <v>47.0</v>
      </c>
      <c r="AQ101" s="313">
        <v>36.0</v>
      </c>
      <c r="AR101" s="313">
        <v>11.0</v>
      </c>
      <c r="AS101" s="311">
        <v>30.555555555556</v>
      </c>
      <c r="AT101" s="311">
        <v>272.0</v>
      </c>
      <c r="AU101" s="311">
        <v>247.0</v>
      </c>
      <c r="AV101" s="311">
        <v>25.0</v>
      </c>
      <c r="AW101" s="313">
        <v>10.121457489879</v>
      </c>
      <c r="AX101" s="313">
        <v>34.0</v>
      </c>
      <c r="AY101" s="313">
        <v>31.0</v>
      </c>
      <c r="AZ101" s="313">
        <v>3.0</v>
      </c>
      <c r="BA101" s="313">
        <v>9.6774193548387</v>
      </c>
      <c r="BB101" s="313">
        <v>3.29425532</v>
      </c>
      <c r="BC101" s="313">
        <v>4.2725</v>
      </c>
      <c r="BD101" s="313">
        <v>-0.97824468</v>
      </c>
      <c r="BE101" s="313">
        <v>-22.896306143944</v>
      </c>
      <c r="BF101" s="313">
        <v>0.56922794</v>
      </c>
      <c r="BG101" s="313">
        <v>0.62271255</v>
      </c>
      <c r="BH101" s="313">
        <v>-0.05348461</v>
      </c>
      <c r="BI101" s="313">
        <v>-8.5889725524241</v>
      </c>
      <c r="BJ101" s="313">
        <v>4.55382353</v>
      </c>
      <c r="BK101" s="313">
        <v>4.9616129</v>
      </c>
      <c r="BL101" s="313">
        <v>-0.40778937</v>
      </c>
      <c r="BM101" s="313">
        <v>-8.2188872493459</v>
      </c>
      <c r="BN101" s="313">
        <v>21655.0</v>
      </c>
      <c r="BO101" s="313">
        <v>20031.0</v>
      </c>
      <c r="BP101" s="313">
        <v>1624.0</v>
      </c>
      <c r="BQ101" s="313">
        <v>8.1074334781089</v>
      </c>
      <c r="BR101" s="313">
        <v>21563.0</v>
      </c>
      <c r="BS101" s="313">
        <v>19920.0</v>
      </c>
      <c r="BT101" s="313">
        <v>1643.0</v>
      </c>
      <c r="BU101" s="313">
        <v>8.2479919678715</v>
      </c>
      <c r="BV101" s="313">
        <v>17161.0</v>
      </c>
      <c r="BW101" s="313">
        <v>15924.0</v>
      </c>
      <c r="BX101" s="313">
        <v>1237.0</v>
      </c>
      <c r="BY101" s="313">
        <v>7.7681487063552</v>
      </c>
      <c r="BZ101" s="313">
        <v>0.00718036</v>
      </c>
      <c r="CA101" s="314">
        <v>0.00772139</v>
      </c>
      <c r="CB101" s="314" t="s">
        <v>895</v>
      </c>
      <c r="CC101" s="312">
        <v>-7.0068990168869</v>
      </c>
      <c r="CD101" s="312" t="s">
        <v>901</v>
      </c>
      <c r="CE101" s="312">
        <v>0.4386119</v>
      </c>
      <c r="CF101" s="312">
        <v>0.48984076</v>
      </c>
      <c r="CG101" s="312">
        <v>-0.05122886</v>
      </c>
      <c r="CH101" s="312">
        <v>-10.458268111457</v>
      </c>
      <c r="CI101" s="315">
        <v>0.01655256</v>
      </c>
      <c r="CJ101" s="315">
        <v>0.01579159</v>
      </c>
      <c r="CK101" s="315">
        <v>7.6097E-4</v>
      </c>
      <c r="CL101" s="315">
        <v>4.8188307827141</v>
      </c>
      <c r="CM101" s="314" t="s">
        <v>896</v>
      </c>
      <c r="CN101" s="314" t="s">
        <v>897</v>
      </c>
      <c r="CO101" s="312"/>
      <c r="CP101" s="314"/>
      <c r="CQ101" s="314"/>
      <c r="CR101" s="312"/>
      <c r="CS101" s="312"/>
      <c r="CT101" s="312"/>
      <c r="CU101" s="312"/>
      <c r="CV101" s="312"/>
      <c r="CW101" s="312"/>
      <c r="CX101" s="315"/>
      <c r="CY101" s="315"/>
      <c r="CZ101" s="315"/>
      <c r="DA101" s="315"/>
      <c r="DB101" s="314"/>
      <c r="DC101" s="314"/>
      <c r="DD101" s="314"/>
    </row>
    <row r="102">
      <c r="A102" s="310" t="s">
        <v>903</v>
      </c>
      <c r="B102" s="310" t="s">
        <v>161</v>
      </c>
      <c r="C102" s="310" t="s">
        <v>162</v>
      </c>
      <c r="D102" s="310" t="s">
        <v>25</v>
      </c>
      <c r="E102" s="311">
        <v>42279.0</v>
      </c>
      <c r="F102" s="311">
        <v>38478.0</v>
      </c>
      <c r="G102" s="311">
        <v>3801.0</v>
      </c>
      <c r="H102" s="311">
        <v>9.8783720567597</v>
      </c>
      <c r="I102" s="311">
        <v>196327.0</v>
      </c>
      <c r="J102" s="311">
        <v>180518.0</v>
      </c>
      <c r="K102" s="311">
        <v>15809.0</v>
      </c>
      <c r="L102" s="311">
        <v>8.7575754218416</v>
      </c>
      <c r="M102" s="312" t="s">
        <v>894</v>
      </c>
      <c r="N102" s="312">
        <v>155.08</v>
      </c>
      <c r="O102" s="312">
        <v>153.88</v>
      </c>
      <c r="P102" s="312">
        <v>1.2</v>
      </c>
      <c r="Q102" s="312">
        <v>0.77982843774371</v>
      </c>
      <c r="R102" s="313">
        <v>0.78990664</v>
      </c>
      <c r="S102" s="313">
        <v>0.85243577</v>
      </c>
      <c r="T102" s="313">
        <v>-0.06252913</v>
      </c>
      <c r="U102" s="313">
        <v>-7.3353479758364</v>
      </c>
      <c r="V102" s="313">
        <v>15.39421475</v>
      </c>
      <c r="W102" s="313">
        <v>13.80250169</v>
      </c>
      <c r="X102" s="313">
        <v>1.59171306</v>
      </c>
      <c r="Y102" s="313">
        <v>11.532062054759</v>
      </c>
      <c r="Z102" s="313">
        <v>0.00513119</v>
      </c>
      <c r="AA102" s="313">
        <v>0.00617595</v>
      </c>
      <c r="AB102" s="312">
        <v>-0.00104476</v>
      </c>
      <c r="AC102" s="313">
        <v>-16.916587731442</v>
      </c>
      <c r="AD102" s="312">
        <v>30223.0</v>
      </c>
      <c r="AE102" s="313">
        <v>24916.0</v>
      </c>
      <c r="AF102" s="313">
        <v>5307.0</v>
      </c>
      <c r="AG102" s="311">
        <v>21.299566543586</v>
      </c>
      <c r="AH102" s="311">
        <v>1159.0</v>
      </c>
      <c r="AI102" s="311">
        <v>1011.0</v>
      </c>
      <c r="AJ102" s="311">
        <v>148.0</v>
      </c>
      <c r="AK102" s="311">
        <v>14.638971315529</v>
      </c>
      <c r="AL102" s="313">
        <v>4.64360557</v>
      </c>
      <c r="AM102" s="314">
        <v>4.69146006</v>
      </c>
      <c r="AN102" s="312">
        <v>-0.04785449</v>
      </c>
      <c r="AO102" s="315">
        <v>-1.0200340488458</v>
      </c>
      <c r="AP102" s="315">
        <v>106.0</v>
      </c>
      <c r="AQ102" s="315">
        <v>100.0</v>
      </c>
      <c r="AR102" s="315">
        <v>6.0</v>
      </c>
      <c r="AS102" s="311">
        <v>6.0</v>
      </c>
      <c r="AT102" s="311">
        <v>694.0</v>
      </c>
      <c r="AU102" s="311">
        <v>611.0</v>
      </c>
      <c r="AV102" s="311">
        <v>83.0</v>
      </c>
      <c r="AW102" s="313">
        <v>13.584288052373</v>
      </c>
      <c r="AX102" s="313">
        <v>359.0</v>
      </c>
      <c r="AY102" s="313">
        <v>300.0</v>
      </c>
      <c r="AZ102" s="313">
        <v>59.0</v>
      </c>
      <c r="BA102" s="313">
        <v>19.666666666667</v>
      </c>
      <c r="BB102" s="313">
        <v>1.46301887</v>
      </c>
      <c r="BC102" s="313">
        <v>1.5388</v>
      </c>
      <c r="BD102" s="313">
        <v>-0.07578113</v>
      </c>
      <c r="BE102" s="313">
        <v>-4.924690018196</v>
      </c>
      <c r="BF102" s="313">
        <v>0.22345821</v>
      </c>
      <c r="BG102" s="313">
        <v>0.25184943</v>
      </c>
      <c r="BH102" s="313">
        <v>-0.02839122</v>
      </c>
      <c r="BI102" s="313">
        <v>-11.273092815815</v>
      </c>
      <c r="BJ102" s="313">
        <v>0.43197772</v>
      </c>
      <c r="BK102" s="313">
        <v>0.51293333</v>
      </c>
      <c r="BL102" s="313">
        <v>-0.08095561</v>
      </c>
      <c r="BM102" s="313">
        <v>-15.782871820788</v>
      </c>
      <c r="BN102" s="313">
        <v>30334.0</v>
      </c>
      <c r="BO102" s="313">
        <v>24890.0</v>
      </c>
      <c r="BP102" s="313">
        <v>5444.0</v>
      </c>
      <c r="BQ102" s="313">
        <v>21.872237846525</v>
      </c>
      <c r="BR102" s="313">
        <v>30171.0</v>
      </c>
      <c r="BS102" s="313">
        <v>24758.0</v>
      </c>
      <c r="BT102" s="313">
        <v>5413.0</v>
      </c>
      <c r="BU102" s="313">
        <v>21.863640035544</v>
      </c>
      <c r="BV102" s="313">
        <v>23635.0</v>
      </c>
      <c r="BW102" s="313">
        <v>19094.0</v>
      </c>
      <c r="BX102" s="313">
        <v>4541.0</v>
      </c>
      <c r="BY102" s="313">
        <v>23.782340002095</v>
      </c>
      <c r="BZ102" s="313">
        <v>0.00514004</v>
      </c>
      <c r="CA102" s="314">
        <v>0.00621536</v>
      </c>
      <c r="CB102" s="314" t="s">
        <v>895</v>
      </c>
      <c r="CC102" s="312">
        <v>-17.301009112907</v>
      </c>
      <c r="CD102" s="312" t="s">
        <v>899</v>
      </c>
      <c r="CE102" s="312">
        <v>0.133805</v>
      </c>
      <c r="CF102" s="312">
        <v>0.15220574</v>
      </c>
      <c r="CG102" s="312">
        <v>-0.01840074</v>
      </c>
      <c r="CH102" s="312">
        <v>-12.089386379252</v>
      </c>
      <c r="CI102" s="315">
        <v>0.03834828</v>
      </c>
      <c r="CJ102" s="315">
        <v>0.04057634</v>
      </c>
      <c r="CK102" s="315">
        <v>-0.00222806</v>
      </c>
      <c r="CL102" s="315">
        <v>-5.4910324588171</v>
      </c>
      <c r="CM102" s="314" t="s">
        <v>896</v>
      </c>
      <c r="CN102" s="314" t="s">
        <v>897</v>
      </c>
      <c r="CO102" s="312"/>
      <c r="CP102" s="314"/>
      <c r="CQ102" s="314"/>
      <c r="CR102" s="312"/>
      <c r="CS102" s="312"/>
      <c r="CT102" s="312"/>
      <c r="CU102" s="312"/>
      <c r="CV102" s="312"/>
      <c r="CW102" s="312"/>
      <c r="CX102" s="315"/>
      <c r="CY102" s="315"/>
      <c r="CZ102" s="315"/>
      <c r="DA102" s="315"/>
      <c r="DB102" s="314"/>
      <c r="DC102" s="314"/>
      <c r="DD102" s="314"/>
    </row>
    <row r="103">
      <c r="A103" s="310" t="s">
        <v>903</v>
      </c>
      <c r="B103" s="310" t="s">
        <v>161</v>
      </c>
      <c r="C103" s="310" t="s">
        <v>35</v>
      </c>
      <c r="D103" s="310" t="s">
        <v>25</v>
      </c>
      <c r="E103" s="311">
        <v>39186.0</v>
      </c>
      <c r="F103" s="311">
        <v>36374.0</v>
      </c>
      <c r="G103" s="311">
        <v>2812.0</v>
      </c>
      <c r="H103" s="311">
        <v>7.730796722934</v>
      </c>
      <c r="I103" s="311">
        <v>225405.0</v>
      </c>
      <c r="J103" s="311">
        <v>199964.0</v>
      </c>
      <c r="K103" s="311">
        <v>25441.0</v>
      </c>
      <c r="L103" s="311">
        <v>12.722790102218</v>
      </c>
      <c r="M103" s="312" t="s">
        <v>894</v>
      </c>
      <c r="N103" s="312">
        <v>248.04</v>
      </c>
      <c r="O103" s="312">
        <v>247.01</v>
      </c>
      <c r="P103" s="312">
        <v>1.03</v>
      </c>
      <c r="Q103" s="312">
        <v>0.41698716651148</v>
      </c>
      <c r="R103" s="313">
        <v>1.10041925</v>
      </c>
      <c r="S103" s="313">
        <v>1.23527235</v>
      </c>
      <c r="T103" s="313">
        <v>-0.1348531</v>
      </c>
      <c r="U103" s="313">
        <v>-10.916871894688</v>
      </c>
      <c r="V103" s="313">
        <v>16.86164903</v>
      </c>
      <c r="W103" s="313">
        <v>17.39563121</v>
      </c>
      <c r="X103" s="313">
        <v>-0.53398218</v>
      </c>
      <c r="Y103" s="313">
        <v>-3.0696338267567</v>
      </c>
      <c r="Z103" s="313">
        <v>0.00652617</v>
      </c>
      <c r="AA103" s="313">
        <v>0.00710105</v>
      </c>
      <c r="AB103" s="312">
        <v>-5.7488E-4</v>
      </c>
      <c r="AC103" s="313">
        <v>-8.0957041564276</v>
      </c>
      <c r="AD103" s="312">
        <v>38007.0</v>
      </c>
      <c r="AE103" s="313">
        <v>34785.0</v>
      </c>
      <c r="AF103" s="313">
        <v>3222.0</v>
      </c>
      <c r="AG103" s="311">
        <v>9.2626131953428</v>
      </c>
      <c r="AH103" s="311">
        <v>1781.0</v>
      </c>
      <c r="AI103" s="311">
        <v>1347.0</v>
      </c>
      <c r="AJ103" s="311">
        <v>434.0</v>
      </c>
      <c r="AK103" s="311">
        <v>32.219747587231</v>
      </c>
      <c r="AL103" s="313">
        <v>5.7521819</v>
      </c>
      <c r="AM103" s="313">
        <v>5.49744323</v>
      </c>
      <c r="AN103" s="312">
        <v>0.25473867</v>
      </c>
      <c r="AO103" s="313">
        <v>4.6337662681057</v>
      </c>
      <c r="AP103" s="313">
        <v>375.0</v>
      </c>
      <c r="AQ103" s="313">
        <v>257.0</v>
      </c>
      <c r="AR103" s="313">
        <v>118.0</v>
      </c>
      <c r="AS103" s="311">
        <v>45.91439688716</v>
      </c>
      <c r="AT103" s="311">
        <v>853.0</v>
      </c>
      <c r="AU103" s="311">
        <v>700.0</v>
      </c>
      <c r="AV103" s="311">
        <v>153.0</v>
      </c>
      <c r="AW103" s="313">
        <v>21.857142857143</v>
      </c>
      <c r="AX103" s="313">
        <v>553.0</v>
      </c>
      <c r="AY103" s="313">
        <v>390.0</v>
      </c>
      <c r="AZ103" s="313">
        <v>163.0</v>
      </c>
      <c r="BA103" s="313">
        <v>41.794871794872</v>
      </c>
      <c r="BB103" s="313">
        <v>0.66144</v>
      </c>
      <c r="BC103" s="313">
        <v>0.9611284</v>
      </c>
      <c r="BD103" s="313">
        <v>-0.2996884</v>
      </c>
      <c r="BE103" s="313">
        <v>-31.180891127554</v>
      </c>
      <c r="BF103" s="313">
        <v>0.29078546</v>
      </c>
      <c r="BG103" s="313">
        <v>0.35287143</v>
      </c>
      <c r="BH103" s="313">
        <v>-0.06208597</v>
      </c>
      <c r="BI103" s="313">
        <v>-17.594501770801</v>
      </c>
      <c r="BJ103" s="313">
        <v>0.44853526</v>
      </c>
      <c r="BK103" s="313">
        <v>0.63335897</v>
      </c>
      <c r="BL103" s="313">
        <v>-0.18482371</v>
      </c>
      <c r="BM103" s="313">
        <v>-29.181509815832</v>
      </c>
      <c r="BN103" s="313">
        <v>37120.0</v>
      </c>
      <c r="BO103" s="313">
        <v>34689.0</v>
      </c>
      <c r="BP103" s="313">
        <v>2431.0</v>
      </c>
      <c r="BQ103" s="313">
        <v>7.0079852402779</v>
      </c>
      <c r="BR103" s="313">
        <v>36926.0</v>
      </c>
      <c r="BS103" s="313">
        <v>34528.0</v>
      </c>
      <c r="BT103" s="313">
        <v>2398.0</v>
      </c>
      <c r="BU103" s="313">
        <v>6.9450880444856</v>
      </c>
      <c r="BV103" s="313">
        <v>29235.0</v>
      </c>
      <c r="BW103" s="313">
        <v>26744.0</v>
      </c>
      <c r="BX103" s="313">
        <v>2491.0</v>
      </c>
      <c r="BY103" s="313">
        <v>9.3142387077475</v>
      </c>
      <c r="BZ103" s="313">
        <v>0.00671722</v>
      </c>
      <c r="CA103" s="314">
        <v>0.0071539</v>
      </c>
      <c r="CB103" s="314" t="s">
        <v>895</v>
      </c>
      <c r="CC103" s="312">
        <v>-6.1040830875467</v>
      </c>
      <c r="CD103" s="312" t="s">
        <v>899</v>
      </c>
      <c r="CE103" s="312">
        <v>0.13927007</v>
      </c>
      <c r="CF103" s="312">
        <v>0.18337788</v>
      </c>
      <c r="CG103" s="312">
        <v>-0.04410781</v>
      </c>
      <c r="CH103" s="312">
        <v>-24.052961022344</v>
      </c>
      <c r="CI103" s="315">
        <v>0.04685979</v>
      </c>
      <c r="CJ103" s="315">
        <v>0.03872359</v>
      </c>
      <c r="CK103" s="315">
        <v>0.0081362</v>
      </c>
      <c r="CL103" s="315">
        <v>21.0109651507</v>
      </c>
      <c r="CM103" s="314" t="s">
        <v>896</v>
      </c>
      <c r="CN103" s="314" t="s">
        <v>897</v>
      </c>
      <c r="CO103" s="312"/>
      <c r="CP103" s="314"/>
      <c r="CQ103" s="314"/>
      <c r="CR103" s="312"/>
      <c r="CS103" s="312"/>
      <c r="CT103" s="312"/>
      <c r="CU103" s="312"/>
      <c r="CV103" s="312"/>
      <c r="CW103" s="312"/>
      <c r="CX103" s="315"/>
      <c r="CY103" s="315"/>
      <c r="CZ103" s="315"/>
      <c r="DA103" s="315"/>
      <c r="DB103" s="314"/>
      <c r="DC103" s="314"/>
      <c r="DD103" s="314"/>
    </row>
    <row r="104">
      <c r="A104" s="310" t="s">
        <v>903</v>
      </c>
      <c r="B104" s="310" t="s">
        <v>161</v>
      </c>
      <c r="C104" s="310" t="s">
        <v>165</v>
      </c>
      <c r="D104" s="310" t="s">
        <v>25</v>
      </c>
      <c r="E104" s="311">
        <v>10843.0</v>
      </c>
      <c r="F104" s="311">
        <v>11566.0</v>
      </c>
      <c r="G104" s="311">
        <v>-723.0</v>
      </c>
      <c r="H104" s="311">
        <v>-6.2510807539339</v>
      </c>
      <c r="I104" s="311">
        <v>39732.0</v>
      </c>
      <c r="J104" s="311">
        <v>38994.0</v>
      </c>
      <c r="K104" s="311">
        <v>738.0</v>
      </c>
      <c r="L104" s="311">
        <v>1.8925988613633</v>
      </c>
      <c r="M104" s="312" t="s">
        <v>894</v>
      </c>
      <c r="N104" s="312">
        <v>61.82</v>
      </c>
      <c r="O104" s="312">
        <v>61.6</v>
      </c>
      <c r="P104" s="312">
        <v>0.22</v>
      </c>
      <c r="Q104" s="312">
        <v>0.35714285714286</v>
      </c>
      <c r="R104" s="313">
        <v>1.5559247</v>
      </c>
      <c r="S104" s="313">
        <v>1.57973021</v>
      </c>
      <c r="T104" s="313">
        <v>-0.02380551</v>
      </c>
      <c r="U104" s="313">
        <v>-1.506935162049</v>
      </c>
      <c r="V104" s="313">
        <v>23.80449008</v>
      </c>
      <c r="W104" s="313">
        <v>22.69836385</v>
      </c>
      <c r="X104" s="313">
        <v>1.10612623</v>
      </c>
      <c r="Y104" s="313">
        <v>4.8731540181034</v>
      </c>
      <c r="Z104" s="313">
        <v>0.00653627</v>
      </c>
      <c r="AA104" s="313">
        <v>0.00695967</v>
      </c>
      <c r="AB104" s="312">
        <v>-4.234E-4</v>
      </c>
      <c r="AC104" s="313">
        <v>-6.0836217809178</v>
      </c>
      <c r="AD104" s="312">
        <v>9458.0</v>
      </c>
      <c r="AE104" s="313">
        <v>8851.0</v>
      </c>
      <c r="AF104" s="313">
        <v>607.0</v>
      </c>
      <c r="AG104" s="311">
        <v>6.8579821489097</v>
      </c>
      <c r="AH104" s="311">
        <v>437.0</v>
      </c>
      <c r="AI104" s="311">
        <v>355.0</v>
      </c>
      <c r="AJ104" s="311">
        <v>82.0</v>
      </c>
      <c r="AK104" s="311">
        <v>23.098591549296</v>
      </c>
      <c r="AL104" s="313">
        <v>3.66429955</v>
      </c>
      <c r="AM104" s="313">
        <v>3.37143351</v>
      </c>
      <c r="AN104" s="312">
        <v>0.29286604</v>
      </c>
      <c r="AO104" s="313">
        <v>8.6866918517399</v>
      </c>
      <c r="AP104" s="313">
        <v>52.0</v>
      </c>
      <c r="AQ104" s="313">
        <v>45.0</v>
      </c>
      <c r="AR104" s="313">
        <v>7.0</v>
      </c>
      <c r="AS104" s="311">
        <v>15.555555555556</v>
      </c>
      <c r="AT104" s="311">
        <v>257.0</v>
      </c>
      <c r="AU104" s="311">
        <v>207.0</v>
      </c>
      <c r="AV104" s="311">
        <v>50.0</v>
      </c>
      <c r="AW104" s="313">
        <v>24.154589371981</v>
      </c>
      <c r="AX104" s="313">
        <v>128.0</v>
      </c>
      <c r="AY104" s="313">
        <v>103.0</v>
      </c>
      <c r="AZ104" s="313">
        <v>25.0</v>
      </c>
      <c r="BA104" s="313">
        <v>24.271844660194</v>
      </c>
      <c r="BB104" s="313">
        <v>1.18884615</v>
      </c>
      <c r="BC104" s="313">
        <v>1.36888889</v>
      </c>
      <c r="BD104" s="313">
        <v>-0.18004274</v>
      </c>
      <c r="BE104" s="313">
        <v>-13.152472878935</v>
      </c>
      <c r="BF104" s="313">
        <v>0.24054475</v>
      </c>
      <c r="BG104" s="313">
        <v>0.29758454</v>
      </c>
      <c r="BH104" s="313">
        <v>-0.05703979</v>
      </c>
      <c r="BI104" s="313">
        <v>-19.167591837936</v>
      </c>
      <c r="BJ104" s="313">
        <v>0.48296875</v>
      </c>
      <c r="BK104" s="313">
        <v>0.59805825</v>
      </c>
      <c r="BL104" s="313">
        <v>-0.1150895</v>
      </c>
      <c r="BM104" s="313">
        <v>-19.243861279399</v>
      </c>
      <c r="BN104" s="313">
        <v>9624.0</v>
      </c>
      <c r="BO104" s="313">
        <v>8972.0</v>
      </c>
      <c r="BP104" s="313">
        <v>652.0</v>
      </c>
      <c r="BQ104" s="313">
        <v>7.2670530539456</v>
      </c>
      <c r="BR104" s="313">
        <v>9567.0</v>
      </c>
      <c r="BS104" s="313">
        <v>8918.0</v>
      </c>
      <c r="BT104" s="313">
        <v>649.0</v>
      </c>
      <c r="BU104" s="313">
        <v>7.2774164610899</v>
      </c>
      <c r="BV104" s="313">
        <v>7747.0</v>
      </c>
      <c r="BW104" s="313">
        <v>7089.0</v>
      </c>
      <c r="BX104" s="313">
        <v>658.0</v>
      </c>
      <c r="BY104" s="313">
        <v>9.2819861757653</v>
      </c>
      <c r="BZ104" s="313">
        <v>0.0064618</v>
      </c>
      <c r="CA104" s="314">
        <v>0.00690738</v>
      </c>
      <c r="CB104" s="314" t="s">
        <v>895</v>
      </c>
      <c r="CC104" s="312">
        <v>-6.4507816277662</v>
      </c>
      <c r="CD104" s="312" t="s">
        <v>899</v>
      </c>
      <c r="CE104" s="312">
        <v>0.14146453</v>
      </c>
      <c r="CF104" s="312">
        <v>0.17352113</v>
      </c>
      <c r="CG104" s="312">
        <v>-0.0320566</v>
      </c>
      <c r="CH104" s="312">
        <v>-18.474176603161</v>
      </c>
      <c r="CI104" s="315">
        <v>0.04620427</v>
      </c>
      <c r="CJ104" s="315">
        <v>0.04010846</v>
      </c>
      <c r="CK104" s="315">
        <v>0.00609581</v>
      </c>
      <c r="CL104" s="315">
        <v>15.198314769502</v>
      </c>
      <c r="CM104" s="314" t="s">
        <v>896</v>
      </c>
      <c r="CN104" s="314" t="s">
        <v>897</v>
      </c>
      <c r="CO104" s="312"/>
      <c r="CP104" s="314"/>
      <c r="CQ104" s="314"/>
      <c r="CR104" s="312"/>
      <c r="CS104" s="312"/>
      <c r="CT104" s="312"/>
      <c r="CU104" s="312"/>
      <c r="CV104" s="312"/>
      <c r="CW104" s="312"/>
      <c r="CX104" s="315"/>
      <c r="CY104" s="315"/>
      <c r="CZ104" s="315"/>
      <c r="DA104" s="315"/>
      <c r="DB104" s="314"/>
      <c r="DC104" s="314"/>
      <c r="DD104" s="314"/>
    </row>
    <row r="105">
      <c r="A105" s="310" t="s">
        <v>903</v>
      </c>
      <c r="B105" s="310" t="s">
        <v>168</v>
      </c>
      <c r="C105" s="310" t="s">
        <v>169</v>
      </c>
      <c r="D105" s="310" t="s">
        <v>170</v>
      </c>
      <c r="E105" s="311">
        <v>7696.0</v>
      </c>
      <c r="F105" s="311">
        <v>8989.0</v>
      </c>
      <c r="G105" s="311">
        <v>-1293.0</v>
      </c>
      <c r="H105" s="311">
        <v>-14.384247413505</v>
      </c>
      <c r="I105" s="311">
        <v>35502.0</v>
      </c>
      <c r="J105" s="311">
        <v>33303.0</v>
      </c>
      <c r="K105" s="311">
        <v>2199.0</v>
      </c>
      <c r="L105" s="311">
        <v>6.6030087379515</v>
      </c>
      <c r="M105" s="312" t="s">
        <v>894</v>
      </c>
      <c r="N105" s="312">
        <v>117.48</v>
      </c>
      <c r="O105" s="312">
        <v>91.84</v>
      </c>
      <c r="P105" s="312">
        <v>25.64</v>
      </c>
      <c r="Q105" s="312">
        <v>27.918118466899</v>
      </c>
      <c r="R105" s="313">
        <v>3.30910935</v>
      </c>
      <c r="S105" s="313">
        <v>2.75770952</v>
      </c>
      <c r="T105" s="313">
        <v>0.55139983</v>
      </c>
      <c r="U105" s="313">
        <v>19.994848115838</v>
      </c>
      <c r="V105" s="313">
        <v>15.34279759</v>
      </c>
      <c r="W105" s="313">
        <v>13.92967601</v>
      </c>
      <c r="X105" s="313">
        <v>1.41312158</v>
      </c>
      <c r="Y105" s="313">
        <v>10.144683759949</v>
      </c>
      <c r="Z105" s="313">
        <v>0.02156784</v>
      </c>
      <c r="AA105" s="313">
        <v>0.01979737</v>
      </c>
      <c r="AB105" s="312">
        <v>0.00177047</v>
      </c>
      <c r="AC105" s="313">
        <v>8.9429555541973</v>
      </c>
      <c r="AD105" s="312">
        <v>5447.0</v>
      </c>
      <c r="AE105" s="313">
        <v>4639.0</v>
      </c>
      <c r="AF105" s="313">
        <v>808.0</v>
      </c>
      <c r="AG105" s="311">
        <v>17.417546885105</v>
      </c>
      <c r="AH105" s="311">
        <v>375.0</v>
      </c>
      <c r="AI105" s="311">
        <v>243.0</v>
      </c>
      <c r="AJ105" s="311">
        <v>132.0</v>
      </c>
      <c r="AK105" s="311">
        <v>54.320987654321</v>
      </c>
      <c r="AL105" s="313">
        <v>4.61304574</v>
      </c>
      <c r="AM105" s="313">
        <v>3.7048615</v>
      </c>
      <c r="AN105" s="312">
        <v>0.90818424</v>
      </c>
      <c r="AO105" s="313">
        <v>24.51331149626</v>
      </c>
      <c r="AP105" s="313">
        <v>33.0</v>
      </c>
      <c r="AQ105" s="315">
        <v>44.0</v>
      </c>
      <c r="AR105" s="315">
        <v>-11.0</v>
      </c>
      <c r="AS105" s="311">
        <v>-25.0</v>
      </c>
      <c r="AT105" s="311">
        <v>243.0</v>
      </c>
      <c r="AU105" s="311">
        <v>128.0</v>
      </c>
      <c r="AV105" s="311">
        <v>115.0</v>
      </c>
      <c r="AW105" s="313">
        <v>89.84375</v>
      </c>
      <c r="AX105" s="313">
        <v>99.0</v>
      </c>
      <c r="AY105" s="313">
        <v>71.0</v>
      </c>
      <c r="AZ105" s="313">
        <v>28.0</v>
      </c>
      <c r="BA105" s="313">
        <v>39.43661971831</v>
      </c>
      <c r="BB105" s="313">
        <v>3.56</v>
      </c>
      <c r="BC105" s="313">
        <v>2.08727273</v>
      </c>
      <c r="BD105" s="313">
        <v>1.47272727</v>
      </c>
      <c r="BE105" s="313">
        <v>70.557491066345</v>
      </c>
      <c r="BF105" s="313">
        <v>0.48345679</v>
      </c>
      <c r="BG105" s="313">
        <v>0.7175</v>
      </c>
      <c r="BH105" s="313">
        <v>-0.23404321</v>
      </c>
      <c r="BI105" s="313">
        <v>-32.61926271777</v>
      </c>
      <c r="BJ105" s="313">
        <v>1.18666667</v>
      </c>
      <c r="BK105" s="313">
        <v>1.29352113</v>
      </c>
      <c r="BL105" s="313">
        <v>-0.10685446</v>
      </c>
      <c r="BM105" s="313">
        <v>-8.2607432937721</v>
      </c>
      <c r="BN105" s="313">
        <v>5960.0</v>
      </c>
      <c r="BO105" s="313">
        <v>4643.0</v>
      </c>
      <c r="BP105" s="313">
        <v>1317.0</v>
      </c>
      <c r="BQ105" s="313">
        <v>28.365281068275</v>
      </c>
      <c r="BR105" s="313">
        <v>5929.0</v>
      </c>
      <c r="BS105" s="313">
        <v>4616.0</v>
      </c>
      <c r="BT105" s="313">
        <v>1313.0</v>
      </c>
      <c r="BU105" s="313">
        <v>28.444540727903</v>
      </c>
      <c r="BV105" s="313">
        <v>4873.0</v>
      </c>
      <c r="BW105" s="313">
        <v>3968.0</v>
      </c>
      <c r="BX105" s="313">
        <v>905.0</v>
      </c>
      <c r="BY105" s="313">
        <v>22.807459677419</v>
      </c>
      <c r="BZ105" s="313">
        <v>0.01981447</v>
      </c>
      <c r="CA105" s="314">
        <v>0.01989601</v>
      </c>
      <c r="CB105" s="314" t="s">
        <v>895</v>
      </c>
      <c r="CC105" s="312">
        <v>-0.40983091584694</v>
      </c>
      <c r="CD105" s="312" t="s">
        <v>901</v>
      </c>
      <c r="CE105" s="312">
        <v>0.31328</v>
      </c>
      <c r="CF105" s="312">
        <v>0.37794239</v>
      </c>
      <c r="CG105" s="312">
        <v>-0.06466239</v>
      </c>
      <c r="CH105" s="312">
        <v>-17.109059928419</v>
      </c>
      <c r="CI105" s="315">
        <v>0.06884524</v>
      </c>
      <c r="CJ105" s="315">
        <v>0.05238198</v>
      </c>
      <c r="CK105" s="315">
        <v>0.01646326</v>
      </c>
      <c r="CL105" s="315">
        <v>31.429243415388</v>
      </c>
      <c r="CM105" s="314" t="s">
        <v>896</v>
      </c>
      <c r="CN105" s="314" t="s">
        <v>897</v>
      </c>
      <c r="CO105" s="312"/>
      <c r="CP105" s="314"/>
      <c r="CQ105" s="314"/>
      <c r="CR105" s="312"/>
      <c r="CS105" s="312"/>
      <c r="CT105" s="312"/>
      <c r="CU105" s="312"/>
      <c r="CV105" s="312"/>
      <c r="CW105" s="312"/>
      <c r="CX105" s="315"/>
      <c r="CY105" s="315"/>
      <c r="CZ105" s="315"/>
      <c r="DA105" s="315"/>
      <c r="DB105" s="314"/>
      <c r="DC105" s="314"/>
      <c r="DD105" s="314"/>
    </row>
    <row r="106">
      <c r="A106" s="310" t="s">
        <v>903</v>
      </c>
      <c r="B106" s="310" t="s">
        <v>168</v>
      </c>
      <c r="C106" s="310" t="s">
        <v>172</v>
      </c>
      <c r="D106" s="310" t="s">
        <v>170</v>
      </c>
      <c r="E106" s="311">
        <v>4082.0</v>
      </c>
      <c r="F106" s="311">
        <v>5678.0</v>
      </c>
      <c r="G106" s="311">
        <v>-1596.0</v>
      </c>
      <c r="H106" s="311">
        <v>-28.108488904544</v>
      </c>
      <c r="I106" s="311">
        <v>16891.0</v>
      </c>
      <c r="J106" s="311">
        <v>24701.0</v>
      </c>
      <c r="K106" s="311">
        <v>-7810.0</v>
      </c>
      <c r="L106" s="311">
        <v>-31.61815311121</v>
      </c>
      <c r="M106" s="312" t="s">
        <v>894</v>
      </c>
      <c r="N106" s="312">
        <v>68.13</v>
      </c>
      <c r="O106" s="312">
        <v>92.68</v>
      </c>
      <c r="P106" s="312">
        <v>-24.55</v>
      </c>
      <c r="Q106" s="312">
        <v>-26.488994389297</v>
      </c>
      <c r="R106" s="313">
        <v>4.03350897</v>
      </c>
      <c r="S106" s="313">
        <v>3.75207481</v>
      </c>
      <c r="T106" s="313">
        <v>0.28143416</v>
      </c>
      <c r="U106" s="313">
        <v>7.5007608923448</v>
      </c>
      <c r="V106" s="313">
        <v>18.86211592</v>
      </c>
      <c r="W106" s="313">
        <v>18.68750253</v>
      </c>
      <c r="X106" s="313">
        <v>0.17461339</v>
      </c>
      <c r="Y106" s="313">
        <v>0.93438590694335</v>
      </c>
      <c r="Z106" s="313">
        <v>0.02138418</v>
      </c>
      <c r="AA106" s="313">
        <v>0.02007799</v>
      </c>
      <c r="AB106" s="312">
        <v>0.00130619</v>
      </c>
      <c r="AC106" s="313">
        <v>6.5055814849992</v>
      </c>
      <c r="AD106" s="312">
        <v>3186.0</v>
      </c>
      <c r="AE106" s="313">
        <v>4616.0</v>
      </c>
      <c r="AF106" s="313">
        <v>-1430.0</v>
      </c>
      <c r="AG106" s="311">
        <v>-30.979202772964</v>
      </c>
      <c r="AH106" s="311">
        <v>216.0</v>
      </c>
      <c r="AI106" s="311">
        <v>197.0</v>
      </c>
      <c r="AJ106" s="311">
        <v>19.0</v>
      </c>
      <c r="AK106" s="311">
        <v>9.6446700507614</v>
      </c>
      <c r="AL106" s="313">
        <v>4.13792259</v>
      </c>
      <c r="AM106" s="313">
        <v>4.3502994</v>
      </c>
      <c r="AN106" s="312">
        <v>-0.21237681</v>
      </c>
      <c r="AO106" s="313">
        <v>-4.8818895085704</v>
      </c>
      <c r="AP106" s="313">
        <v>28.0</v>
      </c>
      <c r="AQ106" s="313">
        <v>23.0</v>
      </c>
      <c r="AR106" s="313">
        <v>5.0</v>
      </c>
      <c r="AS106" s="311">
        <v>21.739130434783</v>
      </c>
      <c r="AT106" s="311">
        <v>142.0</v>
      </c>
      <c r="AU106" s="311">
        <v>116.0</v>
      </c>
      <c r="AV106" s="311">
        <v>26.0</v>
      </c>
      <c r="AW106" s="313">
        <v>22.413793103448</v>
      </c>
      <c r="AX106" s="313">
        <v>46.0</v>
      </c>
      <c r="AY106" s="313">
        <v>58.0</v>
      </c>
      <c r="AZ106" s="313">
        <v>-12.0</v>
      </c>
      <c r="BA106" s="313">
        <v>-20.689655172414</v>
      </c>
      <c r="BB106" s="313">
        <v>2.43321429</v>
      </c>
      <c r="BC106" s="313">
        <v>4.02956522</v>
      </c>
      <c r="BD106" s="313">
        <v>-1.59635093</v>
      </c>
      <c r="BE106" s="313">
        <v>-39.615959609657</v>
      </c>
      <c r="BF106" s="313">
        <v>0.47978873</v>
      </c>
      <c r="BG106" s="313">
        <v>0.79896552</v>
      </c>
      <c r="BH106" s="313">
        <v>-0.31917679</v>
      </c>
      <c r="BI106" s="313">
        <v>-39.948756487013</v>
      </c>
      <c r="BJ106" s="313">
        <v>1.48108696</v>
      </c>
      <c r="BK106" s="313">
        <v>1.59793103</v>
      </c>
      <c r="BL106" s="313">
        <v>-0.11684407</v>
      </c>
      <c r="BM106" s="313">
        <v>-7.3122098392444</v>
      </c>
      <c r="BN106" s="313">
        <v>3367.0</v>
      </c>
      <c r="BO106" s="313">
        <v>4697.0</v>
      </c>
      <c r="BP106" s="313">
        <v>-1330.0</v>
      </c>
      <c r="BQ106" s="313">
        <v>-28.315946348733</v>
      </c>
      <c r="BR106" s="313">
        <v>3350.0</v>
      </c>
      <c r="BS106" s="313">
        <v>4674.0</v>
      </c>
      <c r="BT106" s="313">
        <v>-1324.0</v>
      </c>
      <c r="BU106" s="313">
        <v>-28.326914848096</v>
      </c>
      <c r="BV106" s="313">
        <v>2752.0</v>
      </c>
      <c r="BW106" s="313">
        <v>4064.0</v>
      </c>
      <c r="BX106" s="313">
        <v>-1312.0</v>
      </c>
      <c r="BY106" s="313">
        <v>-32.283464566929</v>
      </c>
      <c r="BZ106" s="313">
        <v>0.02033731</v>
      </c>
      <c r="CA106" s="314">
        <v>0.01982884</v>
      </c>
      <c r="CB106" s="314">
        <v>5.0847E-4</v>
      </c>
      <c r="CC106" s="312">
        <v>2.5642952386524</v>
      </c>
      <c r="CD106" s="312" t="s">
        <v>901</v>
      </c>
      <c r="CE106" s="312">
        <v>0.31541667</v>
      </c>
      <c r="CF106" s="312">
        <v>0.47045685</v>
      </c>
      <c r="CG106" s="312">
        <v>-0.15504018</v>
      </c>
      <c r="CH106" s="312">
        <v>-32.9552391468</v>
      </c>
      <c r="CI106" s="315">
        <v>0.06779661</v>
      </c>
      <c r="CJ106" s="315">
        <v>0.04267764</v>
      </c>
      <c r="CK106" s="315">
        <v>0.02511897</v>
      </c>
      <c r="CL106" s="315">
        <v>58.857448537454</v>
      </c>
      <c r="CM106" s="314" t="s">
        <v>896</v>
      </c>
      <c r="CN106" s="314" t="s">
        <v>897</v>
      </c>
      <c r="CO106" s="312"/>
      <c r="CP106" s="314"/>
      <c r="CQ106" s="314"/>
      <c r="CR106" s="312"/>
      <c r="CS106" s="312"/>
      <c r="CT106" s="312"/>
      <c r="CU106" s="312"/>
      <c r="CV106" s="312"/>
      <c r="CW106" s="312"/>
      <c r="CX106" s="315"/>
      <c r="CY106" s="315"/>
      <c r="CZ106" s="315"/>
      <c r="DA106" s="315"/>
      <c r="DB106" s="314"/>
      <c r="DC106" s="314"/>
      <c r="DD106" s="314"/>
    </row>
    <row r="107">
      <c r="A107" s="310" t="s">
        <v>903</v>
      </c>
      <c r="B107" s="310" t="s">
        <v>168</v>
      </c>
      <c r="C107" s="310" t="s">
        <v>43</v>
      </c>
      <c r="D107" s="310" t="s">
        <v>25</v>
      </c>
      <c r="E107" s="311">
        <v>6430.0</v>
      </c>
      <c r="F107" s="311">
        <v>3983.0</v>
      </c>
      <c r="G107" s="311">
        <v>2447.0</v>
      </c>
      <c r="H107" s="311">
        <v>61.436103439618</v>
      </c>
      <c r="I107" s="311">
        <v>18589.0</v>
      </c>
      <c r="J107" s="311">
        <v>11006.0</v>
      </c>
      <c r="K107" s="311">
        <v>7583.0</v>
      </c>
      <c r="L107" s="311">
        <v>68.898782482282</v>
      </c>
      <c r="M107" s="312" t="s">
        <v>894</v>
      </c>
      <c r="N107" s="312">
        <v>31.02</v>
      </c>
      <c r="O107" s="312">
        <v>30.56</v>
      </c>
      <c r="P107" s="312">
        <v>0.46</v>
      </c>
      <c r="Q107" s="312">
        <v>1.5052356020942</v>
      </c>
      <c r="R107" s="313">
        <v>1.66872882</v>
      </c>
      <c r="S107" s="313">
        <v>2.77666727</v>
      </c>
      <c r="T107" s="313">
        <v>-1.10793845</v>
      </c>
      <c r="U107" s="313">
        <v>-39.901736227834</v>
      </c>
      <c r="V107" s="313">
        <v>16.74646296</v>
      </c>
      <c r="W107" s="313">
        <v>18.54443031</v>
      </c>
      <c r="X107" s="313">
        <v>-1.79796735</v>
      </c>
      <c r="Y107" s="313">
        <v>-9.6954574497252</v>
      </c>
      <c r="Z107" s="313">
        <v>0.00996466</v>
      </c>
      <c r="AA107" s="313">
        <v>0.01497305</v>
      </c>
      <c r="AB107" s="312">
        <v>-0.00500839</v>
      </c>
      <c r="AC107" s="313">
        <v>-33.44936402403</v>
      </c>
      <c r="AD107" s="312">
        <v>3113.0</v>
      </c>
      <c r="AE107" s="313">
        <v>2041.0</v>
      </c>
      <c r="AF107" s="313">
        <v>1072.0</v>
      </c>
      <c r="AG107" s="311">
        <v>52.523272905439</v>
      </c>
      <c r="AH107" s="311">
        <v>163.0</v>
      </c>
      <c r="AI107" s="311">
        <v>75.0</v>
      </c>
      <c r="AJ107" s="311">
        <v>88.0</v>
      </c>
      <c r="AK107" s="311">
        <v>117.33333333333</v>
      </c>
      <c r="AL107" s="313">
        <v>2.89097978</v>
      </c>
      <c r="AM107" s="313">
        <v>2.76324379</v>
      </c>
      <c r="AN107" s="312">
        <v>0.12773599</v>
      </c>
      <c r="AO107" s="313">
        <v>4.6226826044907</v>
      </c>
      <c r="AP107" s="315">
        <v>28.0</v>
      </c>
      <c r="AQ107" s="313">
        <v>12.0</v>
      </c>
      <c r="AR107" s="315">
        <v>16.0</v>
      </c>
      <c r="AS107" s="311">
        <v>133.33333333333</v>
      </c>
      <c r="AT107" s="311">
        <v>90.0</v>
      </c>
      <c r="AU107" s="311">
        <v>43.0</v>
      </c>
      <c r="AV107" s="311">
        <v>47.0</v>
      </c>
      <c r="AW107" s="313">
        <v>109.3023255814</v>
      </c>
      <c r="AX107" s="313">
        <v>45.0</v>
      </c>
      <c r="AY107" s="313">
        <v>20.0</v>
      </c>
      <c r="AZ107" s="313">
        <v>25.0</v>
      </c>
      <c r="BA107" s="313">
        <v>125.0</v>
      </c>
      <c r="BB107" s="313">
        <v>1.10785714</v>
      </c>
      <c r="BC107" s="313">
        <v>2.54666667</v>
      </c>
      <c r="BD107" s="313">
        <v>-1.43880953</v>
      </c>
      <c r="BE107" s="313">
        <v>-56.497756339663</v>
      </c>
      <c r="BF107" s="313">
        <v>0.34466667</v>
      </c>
      <c r="BG107" s="313">
        <v>0.71069767</v>
      </c>
      <c r="BH107" s="313">
        <v>-0.366031</v>
      </c>
      <c r="BI107" s="313">
        <v>-51.50305333068</v>
      </c>
      <c r="BJ107" s="313">
        <v>0.68933333</v>
      </c>
      <c r="BK107" s="313">
        <v>1.528</v>
      </c>
      <c r="BL107" s="313">
        <v>-0.83866667</v>
      </c>
      <c r="BM107" s="313">
        <v>-54.886562172775</v>
      </c>
      <c r="BN107" s="313">
        <v>3316.0</v>
      </c>
      <c r="BO107" s="313">
        <v>2078.0</v>
      </c>
      <c r="BP107" s="313">
        <v>1238.0</v>
      </c>
      <c r="BQ107" s="313">
        <v>59.576515880654</v>
      </c>
      <c r="BR107" s="313">
        <v>3307.0</v>
      </c>
      <c r="BS107" s="313">
        <v>2069.0</v>
      </c>
      <c r="BT107" s="313">
        <v>1238.0</v>
      </c>
      <c r="BU107" s="313">
        <v>59.83566940551</v>
      </c>
      <c r="BV107" s="313">
        <v>2809.0</v>
      </c>
      <c r="BW107" s="313">
        <v>1786.0</v>
      </c>
      <c r="BX107" s="313">
        <v>1023.0</v>
      </c>
      <c r="BY107" s="313">
        <v>57.278835386338</v>
      </c>
      <c r="BZ107" s="313">
        <v>0.0093801</v>
      </c>
      <c r="CA107" s="314">
        <v>0.01477042</v>
      </c>
      <c r="CB107" s="314" t="s">
        <v>895</v>
      </c>
      <c r="CC107" s="312">
        <v>-36.494019804447</v>
      </c>
      <c r="CD107" s="312" t="s">
        <v>902</v>
      </c>
      <c r="CE107" s="312">
        <v>0.19030675</v>
      </c>
      <c r="CF107" s="312">
        <v>0.40746667</v>
      </c>
      <c r="CG107" s="312">
        <v>-0.21715992</v>
      </c>
      <c r="CH107" s="312">
        <v>-53.295136998567</v>
      </c>
      <c r="CI107" s="315">
        <v>0.05236107</v>
      </c>
      <c r="CJ107" s="315">
        <v>0.03674669</v>
      </c>
      <c r="CK107" s="315">
        <v>0.01561438</v>
      </c>
      <c r="CL107" s="315">
        <v>42.491936008386</v>
      </c>
      <c r="CM107" s="314" t="s">
        <v>896</v>
      </c>
      <c r="CN107" s="314" t="s">
        <v>897</v>
      </c>
      <c r="CO107" s="312"/>
      <c r="CP107" s="314"/>
      <c r="CQ107" s="314"/>
      <c r="CR107" s="312"/>
      <c r="CS107" s="312"/>
      <c r="CT107" s="312"/>
      <c r="CU107" s="312"/>
      <c r="CV107" s="312"/>
      <c r="CW107" s="312"/>
      <c r="CX107" s="315"/>
      <c r="CY107" s="315"/>
      <c r="CZ107" s="315"/>
      <c r="DA107" s="315"/>
      <c r="DB107" s="314"/>
      <c r="DC107" s="314"/>
      <c r="DD107" s="314"/>
    </row>
    <row r="108">
      <c r="A108" s="310" t="s">
        <v>903</v>
      </c>
      <c r="B108" s="310" t="s">
        <v>176</v>
      </c>
      <c r="C108" s="310" t="s">
        <v>186</v>
      </c>
      <c r="D108" s="310" t="s">
        <v>187</v>
      </c>
      <c r="E108" s="311">
        <v>12294.0</v>
      </c>
      <c r="F108" s="311" t="s">
        <v>893</v>
      </c>
      <c r="G108" s="311" t="s">
        <v>893</v>
      </c>
      <c r="H108" s="311" t="s">
        <v>893</v>
      </c>
      <c r="I108" s="311">
        <v>60970.0</v>
      </c>
      <c r="J108" s="311" t="s">
        <v>893</v>
      </c>
      <c r="K108" s="311" t="s">
        <v>893</v>
      </c>
      <c r="L108" s="311" t="s">
        <v>893</v>
      </c>
      <c r="M108" s="312" t="s">
        <v>894</v>
      </c>
      <c r="N108" s="312">
        <v>163.29</v>
      </c>
      <c r="O108" s="312" t="s">
        <v>893</v>
      </c>
      <c r="P108" s="312" t="s">
        <v>893</v>
      </c>
      <c r="Q108" s="312" t="s">
        <v>893</v>
      </c>
      <c r="R108" s="313">
        <v>2.67820239</v>
      </c>
      <c r="S108" s="313" t="s">
        <v>893</v>
      </c>
      <c r="T108" s="313" t="s">
        <v>893</v>
      </c>
      <c r="U108" s="313" t="s">
        <v>893</v>
      </c>
      <c r="V108" s="313">
        <v>5.36165327</v>
      </c>
      <c r="W108" s="313" t="s">
        <v>893</v>
      </c>
      <c r="X108" s="313" t="s">
        <v>893</v>
      </c>
      <c r="Y108" s="313" t="s">
        <v>893</v>
      </c>
      <c r="Z108" s="313">
        <v>0.04995106</v>
      </c>
      <c r="AA108" s="313" t="s">
        <v>893</v>
      </c>
      <c r="AB108" s="312" t="s">
        <v>893</v>
      </c>
      <c r="AC108" s="313" t="s">
        <v>893</v>
      </c>
      <c r="AD108" s="312">
        <v>3269.0</v>
      </c>
      <c r="AE108" s="313" t="s">
        <v>893</v>
      </c>
      <c r="AF108" s="313" t="s">
        <v>893</v>
      </c>
      <c r="AG108" s="311" t="s">
        <v>893</v>
      </c>
      <c r="AH108" s="311">
        <v>138.0</v>
      </c>
      <c r="AI108" s="311" t="s">
        <v>893</v>
      </c>
      <c r="AJ108" s="311" t="s">
        <v>893</v>
      </c>
      <c r="AK108" s="311" t="s">
        <v>893</v>
      </c>
      <c r="AL108" s="313">
        <v>4.95932975</v>
      </c>
      <c r="AM108" s="313" t="s">
        <v>893</v>
      </c>
      <c r="AN108" s="312" t="s">
        <v>893</v>
      </c>
      <c r="AO108" s="313" t="s">
        <v>893</v>
      </c>
      <c r="AP108" s="313">
        <v>16.0</v>
      </c>
      <c r="AQ108" s="313" t="s">
        <v>893</v>
      </c>
      <c r="AR108" s="313" t="s">
        <v>893</v>
      </c>
      <c r="AS108" s="311" t="s">
        <v>893</v>
      </c>
      <c r="AT108" s="311">
        <v>113.0</v>
      </c>
      <c r="AU108" s="311" t="s">
        <v>893</v>
      </c>
      <c r="AV108" s="311" t="s">
        <v>893</v>
      </c>
      <c r="AW108" s="313" t="s">
        <v>893</v>
      </c>
      <c r="AX108" s="313">
        <v>9.0</v>
      </c>
      <c r="AY108" s="313" t="s">
        <v>893</v>
      </c>
      <c r="AZ108" s="313" t="s">
        <v>893</v>
      </c>
      <c r="BA108" s="313" t="s">
        <v>893</v>
      </c>
      <c r="BB108" s="313">
        <v>10.205625</v>
      </c>
      <c r="BC108" s="313" t="s">
        <v>893</v>
      </c>
      <c r="BD108" s="313" t="s">
        <v>893</v>
      </c>
      <c r="BE108" s="313" t="s">
        <v>893</v>
      </c>
      <c r="BF108" s="313">
        <v>1.44504425</v>
      </c>
      <c r="BG108" s="313" t="s">
        <v>893</v>
      </c>
      <c r="BH108" s="313" t="s">
        <v>893</v>
      </c>
      <c r="BI108" s="313" t="s">
        <v>893</v>
      </c>
      <c r="BJ108" s="313">
        <v>18.14333333</v>
      </c>
      <c r="BK108" s="313" t="s">
        <v>893</v>
      </c>
      <c r="BL108" s="313" t="s">
        <v>893</v>
      </c>
      <c r="BM108" s="313" t="s">
        <v>893</v>
      </c>
      <c r="BN108" s="313">
        <v>3133.0</v>
      </c>
      <c r="BO108" s="313" t="s">
        <v>893</v>
      </c>
      <c r="BP108" s="313" t="s">
        <v>893</v>
      </c>
      <c r="BQ108" s="313" t="s">
        <v>893</v>
      </c>
      <c r="BR108" s="313">
        <v>3113.0</v>
      </c>
      <c r="BS108" s="313" t="s">
        <v>893</v>
      </c>
      <c r="BT108" s="313" t="s">
        <v>893</v>
      </c>
      <c r="BU108" s="313" t="s">
        <v>893</v>
      </c>
      <c r="BV108" s="313">
        <v>2577.0</v>
      </c>
      <c r="BW108" s="313" t="s">
        <v>893</v>
      </c>
      <c r="BX108" s="313" t="s">
        <v>893</v>
      </c>
      <c r="BY108" s="313" t="s">
        <v>893</v>
      </c>
      <c r="BZ108" s="313">
        <v>0.05245422</v>
      </c>
      <c r="CA108" s="314" t="s">
        <v>893</v>
      </c>
      <c r="CB108" s="314" t="s">
        <v>893</v>
      </c>
      <c r="CC108" s="312" t="s">
        <v>893</v>
      </c>
      <c r="CD108" s="312" t="s">
        <v>901</v>
      </c>
      <c r="CE108" s="312">
        <v>1.18326087</v>
      </c>
      <c r="CF108" s="312" t="s">
        <v>893</v>
      </c>
      <c r="CG108" s="312" t="s">
        <v>893</v>
      </c>
      <c r="CH108" s="312" t="s">
        <v>893</v>
      </c>
      <c r="CI108" s="315">
        <v>0.04221474</v>
      </c>
      <c r="CJ108" s="315" t="s">
        <v>893</v>
      </c>
      <c r="CK108" s="315" t="s">
        <v>893</v>
      </c>
      <c r="CL108" s="315" t="s">
        <v>893</v>
      </c>
      <c r="CM108" s="314" t="s">
        <v>896</v>
      </c>
      <c r="CN108" s="314" t="s">
        <v>897</v>
      </c>
      <c r="CO108" s="312"/>
      <c r="CP108" s="314"/>
      <c r="CQ108" s="314"/>
      <c r="CR108" s="312"/>
      <c r="CS108" s="312"/>
      <c r="CT108" s="312"/>
      <c r="CU108" s="312"/>
      <c r="CV108" s="312"/>
      <c r="CW108" s="312"/>
      <c r="CX108" s="315"/>
      <c r="CY108" s="315"/>
      <c r="CZ108" s="315"/>
      <c r="DA108" s="315"/>
      <c r="DB108" s="314"/>
      <c r="DC108" s="314"/>
      <c r="DD108" s="314"/>
    </row>
    <row r="109">
      <c r="A109" s="310" t="s">
        <v>903</v>
      </c>
      <c r="B109" s="310" t="s">
        <v>176</v>
      </c>
      <c r="C109" s="310" t="s">
        <v>180</v>
      </c>
      <c r="D109" s="310" t="s">
        <v>181</v>
      </c>
      <c r="E109" s="311">
        <v>44538.0</v>
      </c>
      <c r="F109" s="311">
        <v>52538.0</v>
      </c>
      <c r="G109" s="311">
        <v>-8000.0</v>
      </c>
      <c r="H109" s="311">
        <v>-15.227073737105</v>
      </c>
      <c r="I109" s="311">
        <v>279544.0</v>
      </c>
      <c r="J109" s="311">
        <v>296576.0</v>
      </c>
      <c r="K109" s="311">
        <v>-17032.0</v>
      </c>
      <c r="L109" s="311">
        <v>-5.742878722486</v>
      </c>
      <c r="M109" s="312" t="s">
        <v>894</v>
      </c>
      <c r="N109" s="312">
        <v>496.41</v>
      </c>
      <c r="O109" s="312">
        <v>493.99</v>
      </c>
      <c r="P109" s="312">
        <v>2.42</v>
      </c>
      <c r="Q109" s="312">
        <v>0.48988845928056</v>
      </c>
      <c r="R109" s="313">
        <v>1.77578485</v>
      </c>
      <c r="S109" s="313">
        <v>1.66564388</v>
      </c>
      <c r="T109" s="313">
        <v>0.11014097</v>
      </c>
      <c r="U109" s="313">
        <v>6.6125161159899</v>
      </c>
      <c r="V109" s="313">
        <v>9.57452136</v>
      </c>
      <c r="W109" s="313">
        <v>8.72255341</v>
      </c>
      <c r="X109" s="313">
        <v>0.85196795</v>
      </c>
      <c r="Y109" s="313">
        <v>9.7674145396835</v>
      </c>
      <c r="Z109" s="313">
        <v>0.01854698</v>
      </c>
      <c r="AA109" s="313">
        <v>0.01909583</v>
      </c>
      <c r="AB109" s="312">
        <v>-5.4885E-4</v>
      </c>
      <c r="AC109" s="313">
        <v>-2.8741877153284</v>
      </c>
      <c r="AD109" s="312">
        <v>26765.0</v>
      </c>
      <c r="AE109" s="313">
        <v>25869.0</v>
      </c>
      <c r="AF109" s="313">
        <v>896.0</v>
      </c>
      <c r="AG109" s="311">
        <v>3.46360508717</v>
      </c>
      <c r="AH109" s="311">
        <v>432.0</v>
      </c>
      <c r="AI109" s="311">
        <v>474.0</v>
      </c>
      <c r="AJ109" s="311">
        <v>-42.0</v>
      </c>
      <c r="AK109" s="311">
        <v>-8.8607594936709</v>
      </c>
      <c r="AL109" s="313">
        <v>6.27652791</v>
      </c>
      <c r="AM109" s="313">
        <v>5.64498078</v>
      </c>
      <c r="AN109" s="312">
        <v>0.63154713</v>
      </c>
      <c r="AO109" s="313">
        <v>11.187764044079</v>
      </c>
      <c r="AP109" s="313">
        <v>52.0</v>
      </c>
      <c r="AQ109" s="313">
        <v>52.0</v>
      </c>
      <c r="AR109" s="313">
        <v>0.0</v>
      </c>
      <c r="AS109" s="311">
        <v>0.0</v>
      </c>
      <c r="AT109" s="311">
        <v>326.0</v>
      </c>
      <c r="AU109" s="311">
        <v>364.0</v>
      </c>
      <c r="AV109" s="311">
        <v>-38.0</v>
      </c>
      <c r="AW109" s="313">
        <v>-10.43956043956</v>
      </c>
      <c r="AX109" s="313">
        <v>54.0</v>
      </c>
      <c r="AY109" s="313">
        <v>58.0</v>
      </c>
      <c r="AZ109" s="313">
        <v>-4.0</v>
      </c>
      <c r="BA109" s="313">
        <v>-6.8965517241379</v>
      </c>
      <c r="BB109" s="313">
        <v>9.54634615</v>
      </c>
      <c r="BC109" s="313">
        <v>9.49980769</v>
      </c>
      <c r="BD109" s="313">
        <v>0.046538459999999</v>
      </c>
      <c r="BE109" s="313">
        <v>0.48988844320488</v>
      </c>
      <c r="BF109" s="313">
        <v>1.52273006</v>
      </c>
      <c r="BG109" s="313">
        <v>1.35711538</v>
      </c>
      <c r="BH109" s="313">
        <v>0.16561468</v>
      </c>
      <c r="BI109" s="313">
        <v>12.203434021947</v>
      </c>
      <c r="BJ109" s="313">
        <v>9.19277778</v>
      </c>
      <c r="BK109" s="313">
        <v>8.51706897</v>
      </c>
      <c r="BL109" s="313">
        <v>0.67570881</v>
      </c>
      <c r="BM109" s="313">
        <v>7.9335838699918</v>
      </c>
      <c r="BN109" s="313">
        <v>26219.0</v>
      </c>
      <c r="BO109" s="313">
        <v>23930.0</v>
      </c>
      <c r="BP109" s="313">
        <v>2289.0</v>
      </c>
      <c r="BQ109" s="313">
        <v>9.5653990806519</v>
      </c>
      <c r="BR109" s="313">
        <v>26106.0</v>
      </c>
      <c r="BS109" s="313">
        <v>23789.0</v>
      </c>
      <c r="BT109" s="313">
        <v>2317.0</v>
      </c>
      <c r="BU109" s="313">
        <v>9.7397957038968</v>
      </c>
      <c r="BV109" s="313">
        <v>20737.0</v>
      </c>
      <c r="BW109" s="313">
        <v>19000.0</v>
      </c>
      <c r="BX109" s="313">
        <v>1737.0</v>
      </c>
      <c r="BY109" s="313">
        <v>9.1421052631579</v>
      </c>
      <c r="BZ109" s="313">
        <v>0.01901517</v>
      </c>
      <c r="CA109" s="314">
        <v>0.02076548</v>
      </c>
      <c r="CB109" s="314" t="s">
        <v>895</v>
      </c>
      <c r="CC109" s="312">
        <v>-8.4289407227764</v>
      </c>
      <c r="CD109" s="312" t="s">
        <v>901</v>
      </c>
      <c r="CE109" s="312">
        <v>1.14909722</v>
      </c>
      <c r="CF109" s="312">
        <v>1.042173</v>
      </c>
      <c r="CG109" s="312">
        <v>0.10692422</v>
      </c>
      <c r="CH109" s="312">
        <v>10.259738066521</v>
      </c>
      <c r="CI109" s="315">
        <v>0.01614048</v>
      </c>
      <c r="CJ109" s="315">
        <v>0.01832309</v>
      </c>
      <c r="CK109" s="315">
        <v>-0.00218261</v>
      </c>
      <c r="CL109" s="315">
        <v>-11.911800902577</v>
      </c>
      <c r="CM109" s="314" t="s">
        <v>896</v>
      </c>
      <c r="CN109" s="314" t="s">
        <v>897</v>
      </c>
      <c r="CO109" s="312"/>
      <c r="CP109" s="314"/>
      <c r="CQ109" s="314"/>
      <c r="CR109" s="312"/>
      <c r="CS109" s="312"/>
      <c r="CT109" s="312"/>
      <c r="CU109" s="312"/>
      <c r="CV109" s="312"/>
      <c r="CW109" s="312"/>
      <c r="CX109" s="315"/>
      <c r="CY109" s="315"/>
      <c r="CZ109" s="315"/>
      <c r="DA109" s="315"/>
      <c r="DB109" s="314"/>
      <c r="DC109" s="314"/>
      <c r="DD109" s="314"/>
    </row>
    <row r="110">
      <c r="A110" s="310" t="s">
        <v>903</v>
      </c>
      <c r="B110" s="310" t="s">
        <v>176</v>
      </c>
      <c r="C110" s="310" t="s">
        <v>183</v>
      </c>
      <c r="D110" s="310" t="s">
        <v>184</v>
      </c>
      <c r="E110" s="311">
        <v>26454.0</v>
      </c>
      <c r="F110" s="311">
        <v>36389.0</v>
      </c>
      <c r="G110" s="311">
        <v>-9935.0</v>
      </c>
      <c r="H110" s="311">
        <v>-27.302206710819</v>
      </c>
      <c r="I110" s="311">
        <v>127617.0</v>
      </c>
      <c r="J110" s="311">
        <v>160215.0</v>
      </c>
      <c r="K110" s="311">
        <v>-32598.0</v>
      </c>
      <c r="L110" s="311">
        <v>-20.346409512218</v>
      </c>
      <c r="M110" s="312" t="s">
        <v>894</v>
      </c>
      <c r="N110" s="312">
        <v>245.84</v>
      </c>
      <c r="O110" s="312">
        <v>277.86</v>
      </c>
      <c r="P110" s="312">
        <v>-32.02</v>
      </c>
      <c r="Q110" s="312">
        <v>-11.523788958468</v>
      </c>
      <c r="R110" s="313">
        <v>1.92638912</v>
      </c>
      <c r="S110" s="313">
        <v>1.73429454</v>
      </c>
      <c r="T110" s="313">
        <v>0.19209458</v>
      </c>
      <c r="U110" s="313">
        <v>11.076237373151</v>
      </c>
      <c r="V110" s="313">
        <v>5.38407892</v>
      </c>
      <c r="W110" s="313">
        <v>5.22672659</v>
      </c>
      <c r="X110" s="313">
        <v>0.15735233</v>
      </c>
      <c r="Y110" s="313">
        <v>3.0105330227346</v>
      </c>
      <c r="Z110" s="313">
        <v>0.03577936</v>
      </c>
      <c r="AA110" s="313">
        <v>0.03318128</v>
      </c>
      <c r="AB110" s="312">
        <v>0.00259808</v>
      </c>
      <c r="AC110" s="313">
        <v>7.8299571324554</v>
      </c>
      <c r="AD110" s="312">
        <v>6871.0</v>
      </c>
      <c r="AE110" s="313">
        <v>8374.0</v>
      </c>
      <c r="AF110" s="313">
        <v>-1503.0</v>
      </c>
      <c r="AG110" s="311">
        <v>-17.948411750657</v>
      </c>
      <c r="AH110" s="311">
        <v>252.0</v>
      </c>
      <c r="AI110" s="311">
        <v>368.0</v>
      </c>
      <c r="AJ110" s="311">
        <v>-116.0</v>
      </c>
      <c r="AK110" s="311">
        <v>-31.521739130435</v>
      </c>
      <c r="AL110" s="313">
        <v>4.82410978</v>
      </c>
      <c r="AM110" s="313">
        <v>4.40284152</v>
      </c>
      <c r="AN110" s="312">
        <v>0.42126826</v>
      </c>
      <c r="AO110" s="313">
        <v>9.5680995576693</v>
      </c>
      <c r="AP110" s="313">
        <v>36.0</v>
      </c>
      <c r="AQ110" s="313">
        <v>53.0</v>
      </c>
      <c r="AR110" s="313">
        <v>-17.0</v>
      </c>
      <c r="AS110" s="311">
        <v>-32.075471698113</v>
      </c>
      <c r="AT110" s="311">
        <v>188.0</v>
      </c>
      <c r="AU110" s="311">
        <v>270.0</v>
      </c>
      <c r="AV110" s="311">
        <v>-82.0</v>
      </c>
      <c r="AW110" s="313">
        <v>-30.37037037037</v>
      </c>
      <c r="AX110" s="313">
        <v>28.0</v>
      </c>
      <c r="AY110" s="313">
        <v>45.0</v>
      </c>
      <c r="AZ110" s="313">
        <v>-17.0</v>
      </c>
      <c r="BA110" s="313">
        <v>-37.777777777778</v>
      </c>
      <c r="BB110" s="313">
        <v>6.82888889</v>
      </c>
      <c r="BC110" s="313">
        <v>5.24264151</v>
      </c>
      <c r="BD110" s="313">
        <v>1.58624738</v>
      </c>
      <c r="BE110" s="313">
        <v>30.256644040496</v>
      </c>
      <c r="BF110" s="313">
        <v>1.30765957</v>
      </c>
      <c r="BG110" s="313">
        <v>1.02911111</v>
      </c>
      <c r="BH110" s="313">
        <v>0.27854846</v>
      </c>
      <c r="BI110" s="313">
        <v>27.066898539265</v>
      </c>
      <c r="BJ110" s="313">
        <v>8.78</v>
      </c>
      <c r="BK110" s="313">
        <v>6.17466667</v>
      </c>
      <c r="BL110" s="313">
        <v>2.60533333</v>
      </c>
      <c r="BM110" s="313">
        <v>42.1939105257</v>
      </c>
      <c r="BN110" s="313">
        <v>6683.0</v>
      </c>
      <c r="BO110" s="313">
        <v>7645.0</v>
      </c>
      <c r="BP110" s="313">
        <v>-962.0</v>
      </c>
      <c r="BQ110" s="313">
        <v>-12.583387835186</v>
      </c>
      <c r="BR110" s="313">
        <v>6640.0</v>
      </c>
      <c r="BS110" s="313">
        <v>7583.0</v>
      </c>
      <c r="BT110" s="313">
        <v>-943.0</v>
      </c>
      <c r="BU110" s="313">
        <v>-12.435711459844</v>
      </c>
      <c r="BV110" s="313">
        <v>5248.0</v>
      </c>
      <c r="BW110" s="313">
        <v>6209.0</v>
      </c>
      <c r="BX110" s="313">
        <v>-961.0</v>
      </c>
      <c r="BY110" s="313">
        <v>-15.477532613947</v>
      </c>
      <c r="BZ110" s="313">
        <v>0.0370241</v>
      </c>
      <c r="CA110" s="314">
        <v>0.03664249</v>
      </c>
      <c r="CB110" s="314">
        <v>3.8161E-4</v>
      </c>
      <c r="CC110" s="312">
        <v>1.0414412339336</v>
      </c>
      <c r="CD110" s="312" t="s">
        <v>899</v>
      </c>
      <c r="CE110" s="312">
        <v>0.97555556</v>
      </c>
      <c r="CF110" s="312">
        <v>0.75505435</v>
      </c>
      <c r="CG110" s="312">
        <v>0.22050121</v>
      </c>
      <c r="CH110" s="312">
        <v>29.203356023311</v>
      </c>
      <c r="CI110" s="315">
        <v>0.03667588</v>
      </c>
      <c r="CJ110" s="315">
        <v>0.04394555</v>
      </c>
      <c r="CK110" s="315">
        <v>-0.00726967</v>
      </c>
      <c r="CL110" s="315">
        <v>-16.542448552811</v>
      </c>
      <c r="CM110" s="314" t="s">
        <v>896</v>
      </c>
      <c r="CN110" s="314" t="s">
        <v>897</v>
      </c>
      <c r="CO110" s="312"/>
      <c r="CP110" s="314"/>
      <c r="CQ110" s="314"/>
      <c r="CR110" s="312"/>
      <c r="CS110" s="312"/>
      <c r="CT110" s="312"/>
      <c r="CU110" s="312"/>
      <c r="CV110" s="312"/>
      <c r="CW110" s="312"/>
      <c r="CX110" s="315"/>
      <c r="CY110" s="315"/>
      <c r="CZ110" s="315"/>
      <c r="DA110" s="315"/>
      <c r="DB110" s="314"/>
      <c r="DC110" s="314"/>
      <c r="DD110" s="314"/>
    </row>
    <row r="111">
      <c r="A111" s="310" t="s">
        <v>903</v>
      </c>
      <c r="B111" s="310" t="s">
        <v>176</v>
      </c>
      <c r="C111" s="310" t="s">
        <v>188</v>
      </c>
      <c r="D111" s="310" t="s">
        <v>189</v>
      </c>
      <c r="E111" s="311">
        <v>58505.0</v>
      </c>
      <c r="F111" s="311">
        <v>63170.0</v>
      </c>
      <c r="G111" s="311">
        <v>-4665.0</v>
      </c>
      <c r="H111" s="311">
        <v>-7.3848345733734</v>
      </c>
      <c r="I111" s="311">
        <v>244275.0</v>
      </c>
      <c r="J111" s="311">
        <v>230509.0</v>
      </c>
      <c r="K111" s="311">
        <v>13766.0</v>
      </c>
      <c r="L111" s="311">
        <v>5.9720010932328</v>
      </c>
      <c r="M111" s="312" t="s">
        <v>894</v>
      </c>
      <c r="N111" s="312">
        <v>310.19</v>
      </c>
      <c r="O111" s="312">
        <v>305.29</v>
      </c>
      <c r="P111" s="312">
        <v>4.9</v>
      </c>
      <c r="Q111" s="312">
        <v>1.6050312817321</v>
      </c>
      <c r="R111" s="313">
        <v>1.26983932</v>
      </c>
      <c r="S111" s="313">
        <v>1.32441683</v>
      </c>
      <c r="T111" s="313">
        <v>-0.05457751</v>
      </c>
      <c r="U111" s="313">
        <v>-4.1208710704771</v>
      </c>
      <c r="V111" s="313">
        <v>8.32054037</v>
      </c>
      <c r="W111" s="313">
        <v>7.18757185</v>
      </c>
      <c r="X111" s="313">
        <v>1.13296852</v>
      </c>
      <c r="Y111" s="313">
        <v>15.762882704261</v>
      </c>
      <c r="Z111" s="313">
        <v>0.0152615</v>
      </c>
      <c r="AA111" s="313">
        <v>0.01842648</v>
      </c>
      <c r="AB111" s="312">
        <v>-0.00316498</v>
      </c>
      <c r="AC111" s="313">
        <v>-17.176259383235</v>
      </c>
      <c r="AD111" s="312">
        <v>20325.0</v>
      </c>
      <c r="AE111" s="313">
        <v>16568.0</v>
      </c>
      <c r="AF111" s="313">
        <v>3757.0</v>
      </c>
      <c r="AG111" s="311">
        <v>22.676243360695</v>
      </c>
      <c r="AH111" s="311">
        <v>194.0</v>
      </c>
      <c r="AI111" s="311">
        <v>191.0</v>
      </c>
      <c r="AJ111" s="311">
        <v>3.0</v>
      </c>
      <c r="AK111" s="311">
        <v>1.5706806282723</v>
      </c>
      <c r="AL111" s="313">
        <v>4.17528416</v>
      </c>
      <c r="AM111" s="313">
        <v>3.64902644</v>
      </c>
      <c r="AN111" s="312">
        <v>0.52625772</v>
      </c>
      <c r="AO111" s="313">
        <v>14.421866452686</v>
      </c>
      <c r="AP111" s="313">
        <v>15.0</v>
      </c>
      <c r="AQ111" s="313">
        <v>18.0</v>
      </c>
      <c r="AR111" s="313">
        <v>-3.0</v>
      </c>
      <c r="AS111" s="311">
        <v>-16.666666666667</v>
      </c>
      <c r="AT111" s="311">
        <v>167.0</v>
      </c>
      <c r="AU111" s="311">
        <v>167.0</v>
      </c>
      <c r="AV111" s="311">
        <v>0.0</v>
      </c>
      <c r="AW111" s="313">
        <v>0.0</v>
      </c>
      <c r="AX111" s="313">
        <v>12.0</v>
      </c>
      <c r="AY111" s="313">
        <v>6.0</v>
      </c>
      <c r="AZ111" s="313">
        <v>6.0</v>
      </c>
      <c r="BA111" s="313">
        <v>100.0</v>
      </c>
      <c r="BB111" s="313">
        <v>20.67933333</v>
      </c>
      <c r="BC111" s="313">
        <v>16.96055556</v>
      </c>
      <c r="BD111" s="313">
        <v>3.71877777</v>
      </c>
      <c r="BE111" s="313">
        <v>21.926037486475</v>
      </c>
      <c r="BF111" s="313">
        <v>1.85742515</v>
      </c>
      <c r="BG111" s="313">
        <v>1.82808383</v>
      </c>
      <c r="BH111" s="313">
        <v>0.02934132</v>
      </c>
      <c r="BI111" s="313">
        <v>1.6050314279078</v>
      </c>
      <c r="BJ111" s="313">
        <v>25.84916667</v>
      </c>
      <c r="BK111" s="313">
        <v>50.88166667</v>
      </c>
      <c r="BL111" s="313">
        <v>-25.0325</v>
      </c>
      <c r="BM111" s="313">
        <v>-49.197484355911</v>
      </c>
      <c r="BN111" s="313">
        <v>19734.0</v>
      </c>
      <c r="BO111" s="313">
        <v>15093.0</v>
      </c>
      <c r="BP111" s="313">
        <v>4641.0</v>
      </c>
      <c r="BQ111" s="313">
        <v>30.749354005168</v>
      </c>
      <c r="BR111" s="313">
        <v>19643.0</v>
      </c>
      <c r="BS111" s="313">
        <v>15018.0</v>
      </c>
      <c r="BT111" s="313">
        <v>4625.0</v>
      </c>
      <c r="BU111" s="313">
        <v>30.796377680117</v>
      </c>
      <c r="BV111" s="313">
        <v>14614.0</v>
      </c>
      <c r="BW111" s="313">
        <v>11281.0</v>
      </c>
      <c r="BX111" s="313">
        <v>3333.0</v>
      </c>
      <c r="BY111" s="313">
        <v>29.545253080401</v>
      </c>
      <c r="BZ111" s="313">
        <v>0.01579138</v>
      </c>
      <c r="CA111" s="314">
        <v>0.02032827</v>
      </c>
      <c r="CB111" s="314" t="s">
        <v>895</v>
      </c>
      <c r="CC111" s="312">
        <v>-22.318131351069</v>
      </c>
      <c r="CD111" s="312" t="s">
        <v>901</v>
      </c>
      <c r="CE111" s="312">
        <v>1.59891753</v>
      </c>
      <c r="CF111" s="312">
        <v>1.59837696</v>
      </c>
      <c r="CG111" s="312">
        <v>5.4057000000007E-4</v>
      </c>
      <c r="CH111" s="312">
        <v>0.033819931938963</v>
      </c>
      <c r="CI111" s="315">
        <v>0.0095449</v>
      </c>
      <c r="CJ111" s="315">
        <v>0.01152825</v>
      </c>
      <c r="CK111" s="315">
        <v>-0.00198335</v>
      </c>
      <c r="CL111" s="315">
        <v>-17.204259102639</v>
      </c>
      <c r="CM111" s="314" t="s">
        <v>896</v>
      </c>
      <c r="CN111" s="314" t="s">
        <v>897</v>
      </c>
      <c r="CO111" s="312"/>
      <c r="CP111" s="314"/>
      <c r="CQ111" s="314"/>
      <c r="CR111" s="312"/>
      <c r="CS111" s="312"/>
      <c r="CT111" s="312"/>
      <c r="CU111" s="312"/>
      <c r="CV111" s="312"/>
      <c r="CW111" s="312"/>
      <c r="CX111" s="315"/>
      <c r="CY111" s="315"/>
      <c r="CZ111" s="315"/>
      <c r="DA111" s="315"/>
      <c r="DB111" s="314"/>
      <c r="DC111" s="314"/>
      <c r="DD111" s="314"/>
    </row>
    <row r="112">
      <c r="A112" s="310" t="s">
        <v>903</v>
      </c>
      <c r="B112" s="310" t="s">
        <v>176</v>
      </c>
      <c r="C112" s="310" t="s">
        <v>191</v>
      </c>
      <c r="D112" s="310" t="s">
        <v>192</v>
      </c>
      <c r="E112" s="311">
        <v>25089.0</v>
      </c>
      <c r="F112" s="311">
        <v>32162.0</v>
      </c>
      <c r="G112" s="311">
        <v>-7073.0</v>
      </c>
      <c r="H112" s="311">
        <v>-21.991791555252</v>
      </c>
      <c r="I112" s="311">
        <v>207307.0</v>
      </c>
      <c r="J112" s="311">
        <v>217884.0</v>
      </c>
      <c r="K112" s="311">
        <v>-10577.0</v>
      </c>
      <c r="L112" s="311">
        <v>-4.8544179471645</v>
      </c>
      <c r="M112" s="312" t="s">
        <v>894</v>
      </c>
      <c r="N112" s="312">
        <v>497.12</v>
      </c>
      <c r="O112" s="312">
        <v>494.51</v>
      </c>
      <c r="P112" s="312">
        <v>2.61</v>
      </c>
      <c r="Q112" s="312">
        <v>0.52779519119937</v>
      </c>
      <c r="R112" s="313">
        <v>2.39798946</v>
      </c>
      <c r="S112" s="313">
        <v>2.26960217</v>
      </c>
      <c r="T112" s="313">
        <v>0.12838729</v>
      </c>
      <c r="U112" s="313">
        <v>5.6568191420085</v>
      </c>
      <c r="V112" s="313">
        <v>15.56773288</v>
      </c>
      <c r="W112" s="313">
        <v>12.73200419</v>
      </c>
      <c r="X112" s="313">
        <v>2.83572869</v>
      </c>
      <c r="Y112" s="313">
        <v>22.27244546642</v>
      </c>
      <c r="Z112" s="313">
        <v>0.01540359</v>
      </c>
      <c r="AA112" s="313">
        <v>0.01782596</v>
      </c>
      <c r="AB112" s="312">
        <v>-0.00242237</v>
      </c>
      <c r="AC112" s="313">
        <v>-13.589001658256</v>
      </c>
      <c r="AD112" s="312">
        <v>32273.0</v>
      </c>
      <c r="AE112" s="313">
        <v>27741.0</v>
      </c>
      <c r="AF112" s="313">
        <v>4532.0</v>
      </c>
      <c r="AG112" s="311">
        <v>16.336829962871</v>
      </c>
      <c r="AH112" s="311">
        <v>515.0</v>
      </c>
      <c r="AI112" s="311">
        <v>505.0</v>
      </c>
      <c r="AJ112" s="311">
        <v>10.0</v>
      </c>
      <c r="AK112" s="311">
        <v>1.980198019802</v>
      </c>
      <c r="AL112" s="313">
        <v>8.2628642</v>
      </c>
      <c r="AM112" s="313">
        <v>6.7745787</v>
      </c>
      <c r="AN112" s="312">
        <v>1.4882855</v>
      </c>
      <c r="AO112" s="313">
        <v>21.968679764544</v>
      </c>
      <c r="AP112" s="313">
        <v>57.0</v>
      </c>
      <c r="AQ112" s="313">
        <v>71.0</v>
      </c>
      <c r="AR112" s="313">
        <v>-14.0</v>
      </c>
      <c r="AS112" s="311">
        <v>-19.718309859155</v>
      </c>
      <c r="AT112" s="311">
        <v>393.0</v>
      </c>
      <c r="AU112" s="311">
        <v>380.0</v>
      </c>
      <c r="AV112" s="311">
        <v>13.0</v>
      </c>
      <c r="AW112" s="313">
        <v>3.4210526315789</v>
      </c>
      <c r="AX112" s="313">
        <v>65.0</v>
      </c>
      <c r="AY112" s="313">
        <v>54.0</v>
      </c>
      <c r="AZ112" s="313">
        <v>11.0</v>
      </c>
      <c r="BA112" s="313">
        <v>20.37037037037</v>
      </c>
      <c r="BB112" s="313">
        <v>8.72140351</v>
      </c>
      <c r="BC112" s="313">
        <v>6.96492958</v>
      </c>
      <c r="BD112" s="313">
        <v>1.75647393</v>
      </c>
      <c r="BE112" s="313">
        <v>25.218832578635</v>
      </c>
      <c r="BF112" s="313">
        <v>1.26493639</v>
      </c>
      <c r="BG112" s="313">
        <v>1.30134211</v>
      </c>
      <c r="BH112" s="313">
        <v>-0.03640572</v>
      </c>
      <c r="BI112" s="313">
        <v>-2.7975518290114</v>
      </c>
      <c r="BJ112" s="313">
        <v>7.648</v>
      </c>
      <c r="BK112" s="313">
        <v>9.15759259</v>
      </c>
      <c r="BL112" s="313">
        <v>-1.50959259</v>
      </c>
      <c r="BM112" s="313">
        <v>-16.484600894437</v>
      </c>
      <c r="BN112" s="313">
        <v>33885.0</v>
      </c>
      <c r="BO112" s="313">
        <v>27021.0</v>
      </c>
      <c r="BP112" s="313">
        <v>6864.0</v>
      </c>
      <c r="BQ112" s="313">
        <v>25.402464749639</v>
      </c>
      <c r="BR112" s="313">
        <v>33798.0</v>
      </c>
      <c r="BS112" s="313">
        <v>26838.0</v>
      </c>
      <c r="BT112" s="313">
        <v>6960.0</v>
      </c>
      <c r="BU112" s="313">
        <v>25.933378046054</v>
      </c>
      <c r="BV112" s="313">
        <v>27326.0</v>
      </c>
      <c r="BW112" s="313">
        <v>22070.0</v>
      </c>
      <c r="BX112" s="313">
        <v>5256.0</v>
      </c>
      <c r="BY112" s="313">
        <v>23.815133665609</v>
      </c>
      <c r="BZ112" s="313">
        <v>0.01470856</v>
      </c>
      <c r="CA112" s="314">
        <v>0.01842574</v>
      </c>
      <c r="CB112" s="314" t="s">
        <v>895</v>
      </c>
      <c r="CC112" s="312">
        <v>-20.173843764212</v>
      </c>
      <c r="CD112" s="312" t="s">
        <v>899</v>
      </c>
      <c r="CE112" s="312">
        <v>0.96528155</v>
      </c>
      <c r="CF112" s="312">
        <v>0.97922772</v>
      </c>
      <c r="CG112" s="312">
        <v>-0.01394617</v>
      </c>
      <c r="CH112" s="312">
        <v>-1.4242008998683</v>
      </c>
      <c r="CI112" s="315">
        <v>0.01595761</v>
      </c>
      <c r="CJ112" s="315">
        <v>0.0182041</v>
      </c>
      <c r="CK112" s="315">
        <v>-0.00224649</v>
      </c>
      <c r="CL112" s="315">
        <v>-12.340571629468</v>
      </c>
      <c r="CM112" s="314" t="s">
        <v>896</v>
      </c>
      <c r="CN112" s="314" t="s">
        <v>897</v>
      </c>
      <c r="CO112" s="312"/>
      <c r="CP112" s="314"/>
      <c r="CQ112" s="314"/>
      <c r="CR112" s="312"/>
      <c r="CS112" s="312"/>
      <c r="CT112" s="312"/>
      <c r="CU112" s="312"/>
      <c r="CV112" s="312"/>
      <c r="CW112" s="312"/>
      <c r="CX112" s="315"/>
      <c r="CY112" s="315"/>
      <c r="CZ112" s="315"/>
      <c r="DA112" s="315"/>
      <c r="DB112" s="314"/>
      <c r="DC112" s="314"/>
      <c r="DD112" s="314"/>
    </row>
    <row r="113">
      <c r="A113" s="310" t="s">
        <v>903</v>
      </c>
      <c r="B113" s="310" t="s">
        <v>176</v>
      </c>
      <c r="C113" s="310" t="s">
        <v>194</v>
      </c>
      <c r="D113" s="310" t="s">
        <v>195</v>
      </c>
      <c r="E113" s="311">
        <v>31622.0</v>
      </c>
      <c r="F113" s="311">
        <v>28567.0</v>
      </c>
      <c r="G113" s="311">
        <v>3055.0</v>
      </c>
      <c r="H113" s="311">
        <v>10.694157594427</v>
      </c>
      <c r="I113" s="311">
        <v>128763.0</v>
      </c>
      <c r="J113" s="311">
        <v>108996.0</v>
      </c>
      <c r="K113" s="311">
        <v>19767.0</v>
      </c>
      <c r="L113" s="311">
        <v>18.135527909281</v>
      </c>
      <c r="M113" s="312" t="s">
        <v>894</v>
      </c>
      <c r="N113" s="312">
        <v>185.97</v>
      </c>
      <c r="O113" s="312">
        <v>181.45</v>
      </c>
      <c r="P113" s="312">
        <v>4.52</v>
      </c>
      <c r="Q113" s="312">
        <v>2.4910443648388</v>
      </c>
      <c r="R113" s="313">
        <v>1.44428135</v>
      </c>
      <c r="S113" s="313">
        <v>1.66473999</v>
      </c>
      <c r="T113" s="313">
        <v>-0.22045864</v>
      </c>
      <c r="U113" s="313">
        <v>-13.242827187686</v>
      </c>
      <c r="V113" s="313">
        <v>15.46717613</v>
      </c>
      <c r="W113" s="313">
        <v>13.03442328</v>
      </c>
      <c r="X113" s="313">
        <v>2.43275285</v>
      </c>
      <c r="Y113" s="313">
        <v>18.664062058908</v>
      </c>
      <c r="Z113" s="313">
        <v>0.00933772</v>
      </c>
      <c r="AA113" s="313">
        <v>0.01277187</v>
      </c>
      <c r="AB113" s="313">
        <v>-0.00343415</v>
      </c>
      <c r="AC113" s="313">
        <v>-26.888388309621</v>
      </c>
      <c r="AD113" s="313">
        <v>19916.0</v>
      </c>
      <c r="AE113" s="313">
        <v>14207.0</v>
      </c>
      <c r="AF113" s="313">
        <v>5709.0</v>
      </c>
      <c r="AG113" s="311">
        <v>40.184416132892</v>
      </c>
      <c r="AH113" s="311">
        <v>384.0</v>
      </c>
      <c r="AI113" s="311">
        <v>301.0</v>
      </c>
      <c r="AJ113" s="311">
        <v>83.0</v>
      </c>
      <c r="AK113" s="311">
        <v>27.574750830565</v>
      </c>
      <c r="AL113" s="312">
        <v>4.07194358</v>
      </c>
      <c r="AM113" s="312">
        <v>3.81545139</v>
      </c>
      <c r="AN113" s="312">
        <v>0.25649219</v>
      </c>
      <c r="AO113" s="313">
        <v>6.7224599079481</v>
      </c>
      <c r="AP113" s="313">
        <v>79.0</v>
      </c>
      <c r="AQ113" s="313">
        <v>48.0</v>
      </c>
      <c r="AR113" s="313">
        <v>31.0</v>
      </c>
      <c r="AS113" s="311">
        <v>64.583333333333</v>
      </c>
      <c r="AT113" s="311">
        <v>262.0</v>
      </c>
      <c r="AU113" s="311">
        <v>223.0</v>
      </c>
      <c r="AV113" s="311">
        <v>39.0</v>
      </c>
      <c r="AW113" s="313">
        <v>17.488789237668</v>
      </c>
      <c r="AX113" s="313">
        <v>43.0</v>
      </c>
      <c r="AY113" s="313">
        <v>30.0</v>
      </c>
      <c r="AZ113" s="313">
        <v>13.0</v>
      </c>
      <c r="BA113" s="313">
        <v>43.333333333333</v>
      </c>
      <c r="BB113" s="313">
        <v>2.35405063</v>
      </c>
      <c r="BC113" s="313">
        <v>3.78020833</v>
      </c>
      <c r="BD113" s="313">
        <v>-1.4261577</v>
      </c>
      <c r="BE113" s="313">
        <v>-37.726960408026</v>
      </c>
      <c r="BF113" s="313">
        <v>0.70980916</v>
      </c>
      <c r="BG113" s="313">
        <v>0.81367713</v>
      </c>
      <c r="BH113" s="313">
        <v>-0.10386797</v>
      </c>
      <c r="BI113" s="313">
        <v>-12.765256164936</v>
      </c>
      <c r="BJ113" s="313">
        <v>4.32488372</v>
      </c>
      <c r="BK113" s="313">
        <v>6.04833333</v>
      </c>
      <c r="BL113" s="313">
        <v>-1.72344961</v>
      </c>
      <c r="BM113" s="313">
        <v>-28.49462018655</v>
      </c>
      <c r="BN113" s="313">
        <v>20676.0</v>
      </c>
      <c r="BO113" s="313">
        <v>13908.0</v>
      </c>
      <c r="BP113" s="313">
        <v>6768.0</v>
      </c>
      <c r="BQ113" s="313">
        <v>48.662640207075</v>
      </c>
      <c r="BR113" s="313">
        <v>20627.0</v>
      </c>
      <c r="BS113" s="313">
        <v>13812.0</v>
      </c>
      <c r="BT113" s="313">
        <v>6815.0</v>
      </c>
      <c r="BU113" s="313">
        <v>49.341152620909</v>
      </c>
      <c r="BV113" s="313">
        <v>16592.0</v>
      </c>
      <c r="BW113" s="313">
        <v>11024.0</v>
      </c>
      <c r="BX113" s="313">
        <v>5568.0</v>
      </c>
      <c r="BY113" s="313">
        <v>50.507982583454</v>
      </c>
      <c r="BZ113" s="313">
        <v>0.00901585</v>
      </c>
      <c r="CA113" s="314">
        <v>0.01313713</v>
      </c>
      <c r="CB113" s="314" t="s">
        <v>895</v>
      </c>
      <c r="CC113" s="312">
        <v>-31.371235574284</v>
      </c>
      <c r="CD113" s="312" t="s">
        <v>904</v>
      </c>
      <c r="CE113" s="312">
        <v>0.48429688</v>
      </c>
      <c r="CF113" s="312">
        <v>0.60282392</v>
      </c>
      <c r="CG113" s="312">
        <v>-0.11852704</v>
      </c>
      <c r="CH113" s="312">
        <v>-19.661966963753</v>
      </c>
      <c r="CI113" s="315">
        <v>0.01928098</v>
      </c>
      <c r="CJ113" s="315">
        <v>0.02118674</v>
      </c>
      <c r="CK113" s="315">
        <v>-0.00190576</v>
      </c>
      <c r="CL113" s="315">
        <v>-8.9950601177907</v>
      </c>
      <c r="CM113" s="314" t="s">
        <v>896</v>
      </c>
      <c r="CN113" s="314" t="s">
        <v>897</v>
      </c>
      <c r="CO113" s="312"/>
      <c r="CP113" s="314"/>
      <c r="CQ113" s="314"/>
      <c r="CR113" s="312"/>
      <c r="CS113" s="312"/>
      <c r="CT113" s="312"/>
      <c r="CU113" s="312"/>
      <c r="CV113" s="312"/>
      <c r="CW113" s="312"/>
      <c r="CX113" s="315"/>
      <c r="CY113" s="315"/>
      <c r="CZ113" s="315"/>
      <c r="DA113" s="315"/>
      <c r="DB113" s="314"/>
      <c r="DC113" s="314"/>
      <c r="DD113" s="314"/>
    </row>
    <row r="114">
      <c r="A114" s="310" t="s">
        <v>903</v>
      </c>
      <c r="B114" s="310" t="s">
        <v>176</v>
      </c>
      <c r="C114" s="310" t="s">
        <v>202</v>
      </c>
      <c r="D114" s="310" t="s">
        <v>203</v>
      </c>
      <c r="E114" s="311">
        <v>18583.0</v>
      </c>
      <c r="F114" s="311">
        <v>21865.0</v>
      </c>
      <c r="G114" s="311">
        <v>-3282.0</v>
      </c>
      <c r="H114" s="311">
        <v>-15.010290418477</v>
      </c>
      <c r="I114" s="311">
        <v>87394.0</v>
      </c>
      <c r="J114" s="311">
        <v>100286.0</v>
      </c>
      <c r="K114" s="311">
        <v>-12892.0</v>
      </c>
      <c r="L114" s="311">
        <v>-12.855234030672</v>
      </c>
      <c r="M114" s="312" t="s">
        <v>894</v>
      </c>
      <c r="N114" s="312">
        <v>155.33</v>
      </c>
      <c r="O114" s="312">
        <v>154.07</v>
      </c>
      <c r="P114" s="312">
        <v>1.26</v>
      </c>
      <c r="Q114" s="312">
        <v>0.81781008632441</v>
      </c>
      <c r="R114" s="313">
        <v>1.77735314</v>
      </c>
      <c r="S114" s="313">
        <v>1.53630616</v>
      </c>
      <c r="T114" s="313">
        <v>0.24104698</v>
      </c>
      <c r="U114" s="313">
        <v>15.690035376803</v>
      </c>
      <c r="V114" s="313">
        <v>16.84555004</v>
      </c>
      <c r="W114" s="313">
        <v>16.02516802</v>
      </c>
      <c r="X114" s="313">
        <v>0.82038202</v>
      </c>
      <c r="Y114" s="313">
        <v>5.1193349047956</v>
      </c>
      <c r="Z114" s="313">
        <v>0.01055088</v>
      </c>
      <c r="AA114" s="313">
        <v>0.00958683</v>
      </c>
      <c r="AB114" s="313">
        <v>9.6405E-4</v>
      </c>
      <c r="AC114" s="313">
        <v>10.055983051749</v>
      </c>
      <c r="AD114" s="313">
        <v>14722.0</v>
      </c>
      <c r="AE114" s="313">
        <v>16071.0</v>
      </c>
      <c r="AF114" s="313">
        <v>-1349.0</v>
      </c>
      <c r="AG114" s="311">
        <v>-8.3940016178209</v>
      </c>
      <c r="AH114" s="311">
        <v>126.0</v>
      </c>
      <c r="AI114" s="311">
        <v>175.0</v>
      </c>
      <c r="AJ114" s="311">
        <v>-49.0</v>
      </c>
      <c r="AK114" s="311">
        <v>-28.0</v>
      </c>
      <c r="AL114" s="313">
        <v>4.7029005</v>
      </c>
      <c r="AM114" s="313">
        <v>4.58659959</v>
      </c>
      <c r="AN114" s="313">
        <v>0.11630091</v>
      </c>
      <c r="AO114" s="313">
        <v>2.5356673875253</v>
      </c>
      <c r="AP114" s="313">
        <v>27.0</v>
      </c>
      <c r="AQ114" s="313">
        <v>27.0</v>
      </c>
      <c r="AR114" s="313">
        <v>0.0</v>
      </c>
      <c r="AS114" s="313">
        <v>0.0</v>
      </c>
      <c r="AT114" s="313">
        <v>81.0</v>
      </c>
      <c r="AU114" s="313">
        <v>119.0</v>
      </c>
      <c r="AV114" s="313">
        <v>-38.0</v>
      </c>
      <c r="AW114" s="313">
        <v>-31.932773109244</v>
      </c>
      <c r="AX114" s="313">
        <v>18.0</v>
      </c>
      <c r="AY114" s="313">
        <v>29.0</v>
      </c>
      <c r="AZ114" s="313">
        <v>-11.0</v>
      </c>
      <c r="BA114" s="313">
        <v>-37.931034482759</v>
      </c>
      <c r="BB114" s="313">
        <v>5.75296296</v>
      </c>
      <c r="BC114" s="313">
        <v>5.7062963</v>
      </c>
      <c r="BD114" s="313">
        <v>0.04666666</v>
      </c>
      <c r="BE114" s="313">
        <v>0.81780996896358</v>
      </c>
      <c r="BF114" s="313">
        <v>1.91765432</v>
      </c>
      <c r="BG114" s="313">
        <v>1.29470588</v>
      </c>
      <c r="BH114" s="313">
        <v>0.62294844</v>
      </c>
      <c r="BI114" s="313">
        <v>48.115054517247</v>
      </c>
      <c r="BJ114" s="313">
        <v>8.62944444</v>
      </c>
      <c r="BK114" s="313">
        <v>5.31275862</v>
      </c>
      <c r="BL114" s="313">
        <v>3.31668582</v>
      </c>
      <c r="BM114" s="313">
        <v>62.428693965396</v>
      </c>
      <c r="BN114" s="313">
        <v>14674.0</v>
      </c>
      <c r="BO114" s="313">
        <v>15513.0</v>
      </c>
      <c r="BP114" s="313">
        <v>-839.0</v>
      </c>
      <c r="BQ114" s="313">
        <v>-5.408367175917</v>
      </c>
      <c r="BR114" s="313">
        <v>14602.0</v>
      </c>
      <c r="BS114" s="313">
        <v>15439.0</v>
      </c>
      <c r="BT114" s="313">
        <v>-837.0</v>
      </c>
      <c r="BU114" s="313">
        <v>-5.4213355787292</v>
      </c>
      <c r="BV114" s="313">
        <v>11484.0</v>
      </c>
      <c r="BW114" s="313">
        <v>12070.0</v>
      </c>
      <c r="BX114" s="313">
        <v>-586.0</v>
      </c>
      <c r="BY114" s="313">
        <v>-4.8550124275062</v>
      </c>
      <c r="BZ114" s="313">
        <v>0.01063758</v>
      </c>
      <c r="CA114" s="314">
        <v>0.00997927</v>
      </c>
      <c r="CB114" s="314">
        <v>6.5831E-4</v>
      </c>
      <c r="CC114" s="312">
        <v>6.596775114813</v>
      </c>
      <c r="CD114" s="312" t="s">
        <v>899</v>
      </c>
      <c r="CE114" s="312">
        <v>1.23277778</v>
      </c>
      <c r="CF114" s="312">
        <v>0.8804</v>
      </c>
      <c r="CG114" s="312">
        <v>0.35237778</v>
      </c>
      <c r="CH114" s="312">
        <v>40.024736483417</v>
      </c>
      <c r="CI114" s="315">
        <v>0.00855862</v>
      </c>
      <c r="CJ114" s="315">
        <v>0.01088918</v>
      </c>
      <c r="CK114" s="315">
        <v>-0.00233056</v>
      </c>
      <c r="CL114" s="315">
        <v>-21.402529850733</v>
      </c>
      <c r="CM114" s="314" t="s">
        <v>896</v>
      </c>
      <c r="CN114" s="314" t="s">
        <v>897</v>
      </c>
      <c r="CO114" s="312"/>
      <c r="CP114" s="314"/>
      <c r="CQ114" s="314"/>
      <c r="CR114" s="312"/>
      <c r="CS114" s="312"/>
      <c r="CT114" s="312"/>
      <c r="CU114" s="312"/>
      <c r="CV114" s="312"/>
      <c r="CW114" s="312"/>
      <c r="CX114" s="315"/>
      <c r="CY114" s="315"/>
      <c r="CZ114" s="315"/>
      <c r="DA114" s="315"/>
      <c r="DB114" s="314"/>
      <c r="DC114" s="314"/>
      <c r="DD114" s="314"/>
    </row>
    <row r="115">
      <c r="A115" s="310" t="s">
        <v>903</v>
      </c>
      <c r="B115" s="310" t="s">
        <v>207</v>
      </c>
      <c r="C115" s="310" t="s">
        <v>35</v>
      </c>
      <c r="D115" s="310" t="s">
        <v>25</v>
      </c>
      <c r="E115" s="311">
        <v>33154.0</v>
      </c>
      <c r="F115" s="311">
        <v>36068.0</v>
      </c>
      <c r="G115" s="311">
        <v>-2914.0</v>
      </c>
      <c r="H115" s="311">
        <v>-8.0791837640013</v>
      </c>
      <c r="I115" s="311">
        <v>174216.0</v>
      </c>
      <c r="J115" s="311">
        <v>189185.0</v>
      </c>
      <c r="K115" s="311">
        <v>-14969.0</v>
      </c>
      <c r="L115" s="311">
        <v>-7.9123609165632</v>
      </c>
      <c r="M115" s="312" t="s">
        <v>894</v>
      </c>
      <c r="N115" s="312">
        <v>124.18</v>
      </c>
      <c r="O115" s="312">
        <v>123.1</v>
      </c>
      <c r="P115" s="312">
        <v>1.08</v>
      </c>
      <c r="Q115" s="312">
        <v>0.87733549959384</v>
      </c>
      <c r="R115" s="313">
        <v>0.71279331</v>
      </c>
      <c r="S115" s="313">
        <v>0.65068584</v>
      </c>
      <c r="T115" s="313">
        <v>0.06210747</v>
      </c>
      <c r="U115" s="313">
        <v>9.5449241680133</v>
      </c>
      <c r="V115" s="313">
        <v>13.18880011</v>
      </c>
      <c r="W115" s="313">
        <v>12.56547824</v>
      </c>
      <c r="X115" s="313">
        <v>0.62332187</v>
      </c>
      <c r="Y115" s="313">
        <v>4.9605901032542</v>
      </c>
      <c r="Z115" s="313">
        <v>0.00540453</v>
      </c>
      <c r="AA115" s="313">
        <v>0.00517836</v>
      </c>
      <c r="AB115" s="313">
        <v>2.2617E-4</v>
      </c>
      <c r="AC115" s="313">
        <v>4.3675990081802</v>
      </c>
      <c r="AD115" s="313">
        <v>22977.0</v>
      </c>
      <c r="AE115" s="313">
        <v>23772.0</v>
      </c>
      <c r="AF115" s="313">
        <v>-795.0</v>
      </c>
      <c r="AG115" s="311">
        <v>-3.344270570419</v>
      </c>
      <c r="AH115" s="311">
        <v>1023.0</v>
      </c>
      <c r="AI115" s="311">
        <v>929.0</v>
      </c>
      <c r="AJ115" s="311">
        <v>94.0</v>
      </c>
      <c r="AK115" s="311">
        <v>10.118406889128</v>
      </c>
      <c r="AL115" s="313">
        <v>5.25475056</v>
      </c>
      <c r="AM115" s="313">
        <v>5.24523123</v>
      </c>
      <c r="AN115" s="313">
        <v>0.0095193299999998</v>
      </c>
      <c r="AO115" s="313">
        <v>0.18148542137769</v>
      </c>
      <c r="AP115" s="313">
        <v>198.0</v>
      </c>
      <c r="AQ115" s="313">
        <v>207.0</v>
      </c>
      <c r="AR115" s="313">
        <v>-9.0</v>
      </c>
      <c r="AS115" s="313">
        <v>-4.3478260869565</v>
      </c>
      <c r="AT115" s="313">
        <v>549.0</v>
      </c>
      <c r="AU115" s="313">
        <v>476.0</v>
      </c>
      <c r="AV115" s="313">
        <v>73.0</v>
      </c>
      <c r="AW115" s="313">
        <v>15.336134453782</v>
      </c>
      <c r="AX115" s="313">
        <v>276.0</v>
      </c>
      <c r="AY115" s="313">
        <v>246.0</v>
      </c>
      <c r="AZ115" s="313">
        <v>30.0</v>
      </c>
      <c r="BA115" s="313">
        <v>12.19512195122</v>
      </c>
      <c r="BB115" s="313">
        <v>0.62717172</v>
      </c>
      <c r="BC115" s="313">
        <v>0.59468599</v>
      </c>
      <c r="BD115" s="313">
        <v>0.03248573</v>
      </c>
      <c r="BE115" s="313">
        <v>5.4626694669568</v>
      </c>
      <c r="BF115" s="313">
        <v>0.22619308</v>
      </c>
      <c r="BG115" s="313">
        <v>0.25861345</v>
      </c>
      <c r="BH115" s="313">
        <v>-0.03242037</v>
      </c>
      <c r="BI115" s="313">
        <v>-12.53622733079</v>
      </c>
      <c r="BJ115" s="313">
        <v>0.44992754</v>
      </c>
      <c r="BK115" s="313">
        <v>0.5004065</v>
      </c>
      <c r="BL115" s="313">
        <v>-0.05047896</v>
      </c>
      <c r="BM115" s="313">
        <v>-10.087590788689</v>
      </c>
      <c r="BN115" s="313">
        <v>22019.0</v>
      </c>
      <c r="BO115" s="313">
        <v>23037.0</v>
      </c>
      <c r="BP115" s="313">
        <v>-1018.0</v>
      </c>
      <c r="BQ115" s="313">
        <v>-4.4189781655598</v>
      </c>
      <c r="BR115" s="313">
        <v>21892.0</v>
      </c>
      <c r="BS115" s="313">
        <v>22918.0</v>
      </c>
      <c r="BT115" s="313">
        <v>-1026.0</v>
      </c>
      <c r="BU115" s="313">
        <v>-4.4768304389563</v>
      </c>
      <c r="BV115" s="313">
        <v>18130.0</v>
      </c>
      <c r="BW115" s="313">
        <v>18805.0</v>
      </c>
      <c r="BX115" s="313">
        <v>-675.0</v>
      </c>
      <c r="BY115" s="313">
        <v>-3.5894708854028</v>
      </c>
      <c r="BZ115" s="313">
        <v>0.00567239</v>
      </c>
      <c r="CA115" s="314">
        <v>0.00537132</v>
      </c>
      <c r="CB115" s="314">
        <v>3.0107E-4</v>
      </c>
      <c r="CC115" s="312">
        <v>5.6051398911255</v>
      </c>
      <c r="CD115" s="312" t="s">
        <v>899</v>
      </c>
      <c r="CE115" s="312">
        <v>0.12138807</v>
      </c>
      <c r="CF115" s="312">
        <v>0.13250807</v>
      </c>
      <c r="CG115" s="312">
        <v>-0.01112</v>
      </c>
      <c r="CH115" s="312">
        <v>-8.3919417134368</v>
      </c>
      <c r="CI115" s="315">
        <v>0.04452278</v>
      </c>
      <c r="CJ115" s="315">
        <v>0.03907959</v>
      </c>
      <c r="CK115" s="315">
        <v>0.00544319</v>
      </c>
      <c r="CL115" s="315">
        <v>13.928472637507</v>
      </c>
      <c r="CM115" s="314" t="s">
        <v>896</v>
      </c>
      <c r="CN115" s="314" t="s">
        <v>897</v>
      </c>
      <c r="CO115" s="312"/>
      <c r="CP115" s="314"/>
      <c r="CQ115" s="314"/>
      <c r="CR115" s="312"/>
      <c r="CS115" s="312"/>
      <c r="CT115" s="312"/>
      <c r="CU115" s="312"/>
      <c r="CV115" s="312"/>
      <c r="CW115" s="312"/>
      <c r="CX115" s="315"/>
      <c r="CY115" s="315"/>
      <c r="CZ115" s="315"/>
      <c r="DA115" s="315"/>
      <c r="DB115" s="314"/>
      <c r="DC115" s="314"/>
      <c r="DD115" s="314"/>
    </row>
    <row r="116">
      <c r="A116" s="310" t="s">
        <v>903</v>
      </c>
      <c r="B116" s="310" t="s">
        <v>207</v>
      </c>
      <c r="C116" s="310" t="s">
        <v>43</v>
      </c>
      <c r="D116" s="310" t="s">
        <v>25</v>
      </c>
      <c r="E116" s="311">
        <v>11164.0</v>
      </c>
      <c r="F116" s="311">
        <v>11977.0</v>
      </c>
      <c r="G116" s="311">
        <v>-813.0</v>
      </c>
      <c r="H116" s="311">
        <v>-6.7880103531769</v>
      </c>
      <c r="I116" s="311">
        <v>35285.0</v>
      </c>
      <c r="J116" s="311">
        <v>35904.0</v>
      </c>
      <c r="K116" s="311">
        <v>-619.0</v>
      </c>
      <c r="L116" s="311">
        <v>-1.7240418894831</v>
      </c>
      <c r="M116" s="312" t="s">
        <v>894</v>
      </c>
      <c r="N116" s="312">
        <v>30.49</v>
      </c>
      <c r="O116" s="312">
        <v>30.65</v>
      </c>
      <c r="P116" s="312">
        <v>-0.16</v>
      </c>
      <c r="Q116" s="312">
        <v>-0.52202283849918</v>
      </c>
      <c r="R116" s="313">
        <v>0.86410656</v>
      </c>
      <c r="S116" s="313">
        <v>0.85366533</v>
      </c>
      <c r="T116" s="313">
        <v>0.01044123</v>
      </c>
      <c r="U116" s="313">
        <v>1.2231057808099</v>
      </c>
      <c r="V116" s="313">
        <v>13.01119456</v>
      </c>
      <c r="W116" s="313">
        <v>13.14616756</v>
      </c>
      <c r="X116" s="313">
        <v>-0.134973</v>
      </c>
      <c r="Y116" s="313">
        <v>-1.026709871025</v>
      </c>
      <c r="Z116" s="313">
        <v>0.00664125</v>
      </c>
      <c r="AA116" s="313">
        <v>0.00649364</v>
      </c>
      <c r="AB116" s="313">
        <v>1.4761E-4</v>
      </c>
      <c r="AC116" s="313">
        <v>2.2731472640922</v>
      </c>
      <c r="AD116" s="313">
        <v>4591.0</v>
      </c>
      <c r="AE116" s="313">
        <v>4720.0</v>
      </c>
      <c r="AF116" s="313">
        <v>-129.0</v>
      </c>
      <c r="AG116" s="311">
        <v>-2.7330508474576</v>
      </c>
      <c r="AH116" s="311">
        <v>287.0</v>
      </c>
      <c r="AI116" s="311">
        <v>223.0</v>
      </c>
      <c r="AJ116" s="311">
        <v>64.0</v>
      </c>
      <c r="AK116" s="311">
        <v>28.699551569507</v>
      </c>
      <c r="AL116" s="313">
        <v>3.16060552</v>
      </c>
      <c r="AM116" s="313">
        <v>2.99774568</v>
      </c>
      <c r="AN116" s="313">
        <v>0.16285984</v>
      </c>
      <c r="AO116" s="313">
        <v>5.43274371427</v>
      </c>
      <c r="AP116" s="313">
        <v>84.0</v>
      </c>
      <c r="AQ116" s="313">
        <v>61.0</v>
      </c>
      <c r="AR116" s="313">
        <v>23.0</v>
      </c>
      <c r="AS116" s="313">
        <v>37.704918032787</v>
      </c>
      <c r="AT116" s="313">
        <v>138.0</v>
      </c>
      <c r="AU116" s="313">
        <v>112.0</v>
      </c>
      <c r="AV116" s="313">
        <v>26.0</v>
      </c>
      <c r="AW116" s="313">
        <v>23.214285714286</v>
      </c>
      <c r="AX116" s="313">
        <v>65.0</v>
      </c>
      <c r="AY116" s="313">
        <v>50.0</v>
      </c>
      <c r="AZ116" s="313">
        <v>15.0</v>
      </c>
      <c r="BA116" s="313">
        <v>30.0</v>
      </c>
      <c r="BB116" s="313">
        <v>0.36297619</v>
      </c>
      <c r="BC116" s="313">
        <v>0.50245902</v>
      </c>
      <c r="BD116" s="313">
        <v>-0.13948283</v>
      </c>
      <c r="BE116" s="313">
        <v>-27.760041007921</v>
      </c>
      <c r="BF116" s="313">
        <v>0.22094203</v>
      </c>
      <c r="BG116" s="313">
        <v>0.27366071</v>
      </c>
      <c r="BH116" s="313">
        <v>-0.05271868</v>
      </c>
      <c r="BI116" s="313">
        <v>-19.264248784562</v>
      </c>
      <c r="BJ116" s="313">
        <v>0.46907692</v>
      </c>
      <c r="BK116" s="313">
        <v>0.613</v>
      </c>
      <c r="BL116" s="313">
        <v>-0.14392308</v>
      </c>
      <c r="BM116" s="313">
        <v>-23.478479608483</v>
      </c>
      <c r="BN116" s="313">
        <v>4490.0</v>
      </c>
      <c r="BO116" s="313">
        <v>4758.0</v>
      </c>
      <c r="BP116" s="313">
        <v>-268.0</v>
      </c>
      <c r="BQ116" s="313">
        <v>-5.6326187473728</v>
      </c>
      <c r="BR116" s="313">
        <v>4456.0</v>
      </c>
      <c r="BS116" s="313">
        <v>4733.0</v>
      </c>
      <c r="BT116" s="313">
        <v>-277.0</v>
      </c>
      <c r="BU116" s="313">
        <v>-5.852524825692</v>
      </c>
      <c r="BV116" s="313">
        <v>3703.0</v>
      </c>
      <c r="BW116" s="313">
        <v>3870.0</v>
      </c>
      <c r="BX116" s="313">
        <v>-167.0</v>
      </c>
      <c r="BY116" s="313">
        <v>-4.3152454780362</v>
      </c>
      <c r="BZ116" s="313">
        <v>0.00684246</v>
      </c>
      <c r="CA116" s="314">
        <v>0.00647581</v>
      </c>
      <c r="CB116" s="314">
        <v>3.6665E-4</v>
      </c>
      <c r="CC116" s="312">
        <v>5.6618399860404</v>
      </c>
      <c r="CD116" s="312" t="s">
        <v>899</v>
      </c>
      <c r="CE116" s="312">
        <v>0.10623693</v>
      </c>
      <c r="CF116" s="312">
        <v>0.13744395</v>
      </c>
      <c r="CG116" s="312">
        <v>-0.03120702</v>
      </c>
      <c r="CH116" s="312">
        <v>-22.705270039169</v>
      </c>
      <c r="CI116" s="315">
        <v>0.06251361</v>
      </c>
      <c r="CJ116" s="315">
        <v>0.04724576</v>
      </c>
      <c r="CK116" s="315">
        <v>0.01526785</v>
      </c>
      <c r="CL116" s="315">
        <v>32.315809926647</v>
      </c>
      <c r="CM116" s="314" t="s">
        <v>896</v>
      </c>
      <c r="CN116" s="314" t="s">
        <v>897</v>
      </c>
      <c r="CO116" s="312"/>
      <c r="CP116" s="314"/>
      <c r="CQ116" s="314"/>
      <c r="CR116" s="312"/>
      <c r="CS116" s="312"/>
      <c r="CT116" s="312"/>
      <c r="CU116" s="312"/>
      <c r="CV116" s="312"/>
      <c r="CW116" s="312"/>
      <c r="CX116" s="315"/>
      <c r="CY116" s="315"/>
      <c r="CZ116" s="315"/>
      <c r="DA116" s="315"/>
      <c r="DB116" s="314"/>
      <c r="DC116" s="314"/>
      <c r="DD116" s="314"/>
    </row>
    <row r="117">
      <c r="A117" s="310" t="s">
        <v>903</v>
      </c>
      <c r="B117" s="310" t="s">
        <v>211</v>
      </c>
      <c r="C117" s="310" t="s">
        <v>212</v>
      </c>
      <c r="D117" s="310" t="s">
        <v>25</v>
      </c>
      <c r="E117" s="311">
        <v>28314.0</v>
      </c>
      <c r="F117" s="311">
        <v>21588.0</v>
      </c>
      <c r="G117" s="311">
        <v>6726.0</v>
      </c>
      <c r="H117" s="311">
        <v>31.156197887715</v>
      </c>
      <c r="I117" s="311">
        <v>106700.0</v>
      </c>
      <c r="J117" s="311">
        <v>84092.0</v>
      </c>
      <c r="K117" s="311">
        <v>22608.0</v>
      </c>
      <c r="L117" s="311">
        <v>26.884840412881</v>
      </c>
      <c r="M117" s="312" t="s">
        <v>894</v>
      </c>
      <c r="N117" s="312">
        <v>117.49</v>
      </c>
      <c r="O117" s="312">
        <v>92.39</v>
      </c>
      <c r="P117" s="312">
        <v>25.1</v>
      </c>
      <c r="Q117" s="312">
        <v>27.167442363892</v>
      </c>
      <c r="R117" s="313">
        <v>1.10112465</v>
      </c>
      <c r="S117" s="313">
        <v>1.09867764</v>
      </c>
      <c r="T117" s="313">
        <v>0.00244701</v>
      </c>
      <c r="U117" s="313">
        <v>0.22272320022823</v>
      </c>
      <c r="V117" s="313">
        <v>15.54264292</v>
      </c>
      <c r="W117" s="313">
        <v>14.89440137</v>
      </c>
      <c r="X117" s="313">
        <v>0.64824155</v>
      </c>
      <c r="Y117" s="313">
        <v>4.3522497742385</v>
      </c>
      <c r="Z117" s="313">
        <v>0.00708454</v>
      </c>
      <c r="AA117" s="313">
        <v>0.00737645</v>
      </c>
      <c r="AB117" s="313">
        <v>-2.9191E-4</v>
      </c>
      <c r="AC117" s="313">
        <v>-3.9573236448427</v>
      </c>
      <c r="AD117" s="313">
        <v>16584.0</v>
      </c>
      <c r="AE117" s="313">
        <v>12525.0</v>
      </c>
      <c r="AF117" s="313">
        <v>4059.0</v>
      </c>
      <c r="AG117" s="311">
        <v>32.407185628743</v>
      </c>
      <c r="AH117" s="311">
        <v>510.0</v>
      </c>
      <c r="AI117" s="311">
        <v>396.0</v>
      </c>
      <c r="AJ117" s="311">
        <v>114.0</v>
      </c>
      <c r="AK117" s="311">
        <v>28.787878787879</v>
      </c>
      <c r="AL117" s="313">
        <v>3.76845377</v>
      </c>
      <c r="AM117" s="313">
        <v>3.89531221</v>
      </c>
      <c r="AN117" s="313">
        <v>-0.12685844</v>
      </c>
      <c r="AO117" s="313">
        <v>-3.2566950519224</v>
      </c>
      <c r="AP117" s="313">
        <v>129.0</v>
      </c>
      <c r="AQ117" s="313">
        <v>80.0</v>
      </c>
      <c r="AR117" s="313">
        <v>49.0</v>
      </c>
      <c r="AS117" s="313">
        <v>61.25</v>
      </c>
      <c r="AT117" s="313">
        <v>283.0</v>
      </c>
      <c r="AU117" s="313">
        <v>230.0</v>
      </c>
      <c r="AV117" s="313">
        <v>53.0</v>
      </c>
      <c r="AW117" s="313">
        <v>23.04347826087</v>
      </c>
      <c r="AX117" s="313">
        <v>98.0</v>
      </c>
      <c r="AY117" s="313">
        <v>86.0</v>
      </c>
      <c r="AZ117" s="313">
        <v>12.0</v>
      </c>
      <c r="BA117" s="313">
        <v>13.953488372093</v>
      </c>
      <c r="BB117" s="313">
        <v>0.91077519</v>
      </c>
      <c r="BC117" s="313">
        <v>1.154875</v>
      </c>
      <c r="BD117" s="313">
        <v>-0.24409981</v>
      </c>
      <c r="BE117" s="313">
        <v>-21.136470180756</v>
      </c>
      <c r="BF117" s="313">
        <v>0.41515901</v>
      </c>
      <c r="BG117" s="313">
        <v>0.40169565</v>
      </c>
      <c r="BH117" s="313">
        <v>0.01346336</v>
      </c>
      <c r="BI117" s="313">
        <v>3.3516320129431</v>
      </c>
      <c r="BJ117" s="313">
        <v>1.19887755</v>
      </c>
      <c r="BK117" s="313">
        <v>1.07430233</v>
      </c>
      <c r="BL117" s="313">
        <v>0.12457522</v>
      </c>
      <c r="BM117" s="313">
        <v>11.595918255153</v>
      </c>
      <c r="BN117" s="313">
        <v>16382.0</v>
      </c>
      <c r="BO117" s="313">
        <v>12244.0</v>
      </c>
      <c r="BP117" s="313">
        <v>4138.0</v>
      </c>
      <c r="BQ117" s="313">
        <v>33.796145050637</v>
      </c>
      <c r="BR117" s="313">
        <v>16235.0</v>
      </c>
      <c r="BS117" s="313">
        <v>12150.0</v>
      </c>
      <c r="BT117" s="313">
        <v>4085.0</v>
      </c>
      <c r="BU117" s="313">
        <v>33.621399176955</v>
      </c>
      <c r="BV117" s="313">
        <v>13033.0</v>
      </c>
      <c r="BW117" s="313">
        <v>9688.0</v>
      </c>
      <c r="BX117" s="313">
        <v>3345.0</v>
      </c>
      <c r="BY117" s="313">
        <v>34.527250206441</v>
      </c>
      <c r="BZ117" s="313">
        <v>0.00723683</v>
      </c>
      <c r="CA117" s="314">
        <v>0.00760412</v>
      </c>
      <c r="CB117" s="314" t="s">
        <v>895</v>
      </c>
      <c r="CC117" s="312">
        <v>-4.8301447110251</v>
      </c>
      <c r="CD117" s="312" t="s">
        <v>899</v>
      </c>
      <c r="CE117" s="312">
        <v>0.23037255</v>
      </c>
      <c r="CF117" s="312">
        <v>0.23330808</v>
      </c>
      <c r="CG117" s="312">
        <v>-0.00293553</v>
      </c>
      <c r="CH117" s="312">
        <v>-1.2582204611173</v>
      </c>
      <c r="CI117" s="315">
        <v>0.03075253</v>
      </c>
      <c r="CJ117" s="315">
        <v>0.03161677</v>
      </c>
      <c r="CK117" s="315">
        <v>-8.6424E-4</v>
      </c>
      <c r="CL117" s="315">
        <v>-2.73348605819</v>
      </c>
      <c r="CM117" s="314" t="s">
        <v>896</v>
      </c>
      <c r="CN117" s="314" t="s">
        <v>897</v>
      </c>
      <c r="CO117" s="312"/>
      <c r="CP117" s="314"/>
      <c r="CQ117" s="314"/>
      <c r="CR117" s="312"/>
      <c r="CS117" s="312"/>
      <c r="CT117" s="312"/>
      <c r="CU117" s="312"/>
      <c r="CV117" s="312"/>
      <c r="CW117" s="312"/>
      <c r="CX117" s="315"/>
      <c r="CY117" s="315"/>
      <c r="CZ117" s="315"/>
      <c r="DA117" s="315"/>
      <c r="DB117" s="314"/>
      <c r="DC117" s="314"/>
      <c r="DD117" s="314"/>
    </row>
    <row r="118">
      <c r="A118" s="310" t="s">
        <v>903</v>
      </c>
      <c r="B118" s="310" t="s">
        <v>211</v>
      </c>
      <c r="C118" s="310" t="s">
        <v>216</v>
      </c>
      <c r="D118" s="310" t="s">
        <v>217</v>
      </c>
      <c r="E118" s="311">
        <v>36819.0</v>
      </c>
      <c r="F118" s="311">
        <v>29328.0</v>
      </c>
      <c r="G118" s="311">
        <v>7491.0</v>
      </c>
      <c r="H118" s="311">
        <v>25.542144026187</v>
      </c>
      <c r="I118" s="311">
        <v>291489.0</v>
      </c>
      <c r="J118" s="311">
        <v>213265.0</v>
      </c>
      <c r="K118" s="311">
        <v>78224.0</v>
      </c>
      <c r="L118" s="311">
        <v>36.679248821888</v>
      </c>
      <c r="M118" s="312" t="s">
        <v>894</v>
      </c>
      <c r="N118" s="312">
        <v>285.93</v>
      </c>
      <c r="O118" s="312">
        <v>308.71</v>
      </c>
      <c r="P118" s="312">
        <v>-22.78</v>
      </c>
      <c r="Q118" s="312">
        <v>-7.37909364776</v>
      </c>
      <c r="R118" s="312">
        <v>0.98092895</v>
      </c>
      <c r="S118" s="312">
        <v>1.44754179</v>
      </c>
      <c r="T118" s="313">
        <v>-0.46661284</v>
      </c>
      <c r="U118" s="313">
        <v>-32.234844149128</v>
      </c>
      <c r="V118" s="313">
        <v>8.10871079</v>
      </c>
      <c r="W118" s="313">
        <v>12.17311795</v>
      </c>
      <c r="X118" s="313">
        <v>-4.06440716</v>
      </c>
      <c r="Y118" s="313">
        <v>-33.388382308413</v>
      </c>
      <c r="Z118" s="313">
        <v>0.01209722</v>
      </c>
      <c r="AA118" s="313">
        <v>0.0118913</v>
      </c>
      <c r="AB118" s="312">
        <v>2.0592E-4</v>
      </c>
      <c r="AC118" s="313">
        <v>1.7316861907445</v>
      </c>
      <c r="AD118" s="312">
        <v>23636.0</v>
      </c>
      <c r="AE118" s="313">
        <v>25961.0</v>
      </c>
      <c r="AF118" s="313">
        <v>-2325.0</v>
      </c>
      <c r="AG118" s="311">
        <v>-8.9557413042641</v>
      </c>
      <c r="AH118" s="311">
        <v>852.0</v>
      </c>
      <c r="AI118" s="311">
        <v>882.0</v>
      </c>
      <c r="AJ118" s="311">
        <v>-30.0</v>
      </c>
      <c r="AK118" s="311">
        <v>-3.4013605442177</v>
      </c>
      <c r="AL118" s="313">
        <v>7.91680926</v>
      </c>
      <c r="AM118" s="313">
        <v>7.27171986</v>
      </c>
      <c r="AN118" s="312">
        <v>0.6450894</v>
      </c>
      <c r="AO118" s="312">
        <v>8.8712080830903</v>
      </c>
      <c r="AP118" s="312">
        <v>154.0</v>
      </c>
      <c r="AQ118" s="312">
        <v>175.0</v>
      </c>
      <c r="AR118" s="313">
        <v>-21.0</v>
      </c>
      <c r="AS118" s="313">
        <v>-12.0</v>
      </c>
      <c r="AT118" s="313">
        <v>503.0</v>
      </c>
      <c r="AU118" s="313">
        <v>511.0</v>
      </c>
      <c r="AV118" s="311">
        <v>-8.0</v>
      </c>
      <c r="AW118" s="313">
        <v>-1.5655577299413</v>
      </c>
      <c r="AX118" s="313">
        <v>195.0</v>
      </c>
      <c r="AY118" s="313">
        <v>196.0</v>
      </c>
      <c r="AZ118" s="313">
        <v>-1.0</v>
      </c>
      <c r="BA118" s="313">
        <v>-0.51020408163265</v>
      </c>
      <c r="BB118" s="313">
        <v>1.85668831</v>
      </c>
      <c r="BC118" s="313">
        <v>1.76405714</v>
      </c>
      <c r="BD118" s="313">
        <v>0.09263117</v>
      </c>
      <c r="BE118" s="313">
        <v>5.2510300204902</v>
      </c>
      <c r="BF118" s="313">
        <v>0.5684493</v>
      </c>
      <c r="BG118" s="313">
        <v>0.60412916</v>
      </c>
      <c r="BH118" s="313">
        <v>-0.03567986</v>
      </c>
      <c r="BI118" s="313">
        <v>-5.9059986443958</v>
      </c>
      <c r="BJ118" s="313">
        <v>1.46630769</v>
      </c>
      <c r="BK118" s="313">
        <v>1.57505102</v>
      </c>
      <c r="BL118" s="313">
        <v>-0.10874333</v>
      </c>
      <c r="BM118" s="313">
        <v>-6.9041147632157</v>
      </c>
      <c r="BN118" s="313">
        <v>15710.0</v>
      </c>
      <c r="BO118" s="313">
        <v>25842.0</v>
      </c>
      <c r="BP118" s="313">
        <v>-10132.0</v>
      </c>
      <c r="BQ118" s="313">
        <v>-39.207491680211</v>
      </c>
      <c r="BR118" s="313">
        <v>15092.0</v>
      </c>
      <c r="BS118" s="313">
        <v>25596.0</v>
      </c>
      <c r="BT118" s="313">
        <v>-10504.0</v>
      </c>
      <c r="BU118" s="313">
        <v>-41.037662134709</v>
      </c>
      <c r="BV118" s="313">
        <v>12114.0</v>
      </c>
      <c r="BW118" s="313">
        <v>21057.0</v>
      </c>
      <c r="BX118" s="313">
        <v>-8943.0</v>
      </c>
      <c r="BY118" s="313">
        <v>-42.470437384243</v>
      </c>
      <c r="BZ118" s="313">
        <v>0.0189458</v>
      </c>
      <c r="CA118" s="314">
        <v>0.01206087</v>
      </c>
      <c r="CB118" s="314">
        <v>0.00688493</v>
      </c>
      <c r="CC118" s="312">
        <v>57.08485374604</v>
      </c>
      <c r="CD118" s="312" t="s">
        <v>899</v>
      </c>
      <c r="CE118" s="312">
        <v>0.33559859</v>
      </c>
      <c r="CF118" s="312">
        <v>0.35001134</v>
      </c>
      <c r="CG118" s="312">
        <v>-0.01441275</v>
      </c>
      <c r="CH118" s="312">
        <v>-4.1177951548656</v>
      </c>
      <c r="CI118" s="315">
        <v>0.03604671</v>
      </c>
      <c r="CJ118" s="315">
        <v>0.03397404</v>
      </c>
      <c r="CK118" s="315">
        <v>0.00207267</v>
      </c>
      <c r="CL118" s="315">
        <v>6.1007463345543</v>
      </c>
      <c r="CM118" s="314" t="s">
        <v>896</v>
      </c>
      <c r="CN118" s="314" t="s">
        <v>897</v>
      </c>
      <c r="CO118" s="312"/>
      <c r="CP118" s="314"/>
      <c r="CQ118" s="314"/>
      <c r="CR118" s="312"/>
      <c r="CS118" s="312"/>
      <c r="CT118" s="312"/>
      <c r="CU118" s="312"/>
      <c r="CV118" s="312"/>
      <c r="CW118" s="312"/>
      <c r="CX118" s="315"/>
      <c r="CY118" s="315"/>
      <c r="CZ118" s="315"/>
      <c r="DA118" s="315"/>
      <c r="DB118" s="314"/>
      <c r="DC118" s="314"/>
      <c r="DD118" s="314"/>
    </row>
    <row r="119">
      <c r="A119" s="310" t="s">
        <v>903</v>
      </c>
      <c r="B119" s="310" t="s">
        <v>211</v>
      </c>
      <c r="C119" s="310" t="s">
        <v>219</v>
      </c>
      <c r="D119" s="310" t="s">
        <v>25</v>
      </c>
      <c r="E119" s="311">
        <v>8313.0</v>
      </c>
      <c r="F119" s="311">
        <v>16295.0</v>
      </c>
      <c r="G119" s="311">
        <v>-7982.0</v>
      </c>
      <c r="H119" s="311">
        <v>-48.984351027923</v>
      </c>
      <c r="I119" s="311">
        <v>43162.0</v>
      </c>
      <c r="J119" s="311">
        <v>57380.0</v>
      </c>
      <c r="K119" s="311">
        <v>-14218.0</v>
      </c>
      <c r="L119" s="311">
        <v>-24.778668525619</v>
      </c>
      <c r="M119" s="312" t="s">
        <v>894</v>
      </c>
      <c r="N119" s="312">
        <v>62.03</v>
      </c>
      <c r="O119" s="312">
        <v>61.63</v>
      </c>
      <c r="P119" s="312">
        <v>0.4</v>
      </c>
      <c r="Q119" s="312">
        <v>0.64903456109038</v>
      </c>
      <c r="R119" s="313">
        <v>1.43714378</v>
      </c>
      <c r="S119" s="313">
        <v>1.07406762</v>
      </c>
      <c r="T119" s="313">
        <v>0.36307616</v>
      </c>
      <c r="U119" s="313">
        <v>33.803845608901</v>
      </c>
      <c r="V119" s="313">
        <v>14.45252769</v>
      </c>
      <c r="W119" s="313">
        <v>13.94388289</v>
      </c>
      <c r="X119" s="313">
        <v>0.5086448</v>
      </c>
      <c r="Y119" s="313">
        <v>3.647798852103</v>
      </c>
      <c r="Z119" s="313">
        <v>0.00994389</v>
      </c>
      <c r="AA119" s="313">
        <v>0.00770279</v>
      </c>
      <c r="AB119" s="312">
        <v>0.0022411</v>
      </c>
      <c r="AC119" s="313">
        <v>29.094652716743</v>
      </c>
      <c r="AD119" s="312">
        <v>6238.0</v>
      </c>
      <c r="AE119" s="313">
        <v>8001.0</v>
      </c>
      <c r="AF119" s="313">
        <v>-1763.0</v>
      </c>
      <c r="AG119" s="311">
        <v>-22.034745656793</v>
      </c>
      <c r="AH119" s="311">
        <v>288.0</v>
      </c>
      <c r="AI119" s="311">
        <v>390.0</v>
      </c>
      <c r="AJ119" s="311">
        <v>-102.0</v>
      </c>
      <c r="AK119" s="311">
        <v>-26.153846153846</v>
      </c>
      <c r="AL119" s="313">
        <v>5.19210875</v>
      </c>
      <c r="AM119" s="313">
        <v>3.52132556</v>
      </c>
      <c r="AN119" s="312">
        <v>1.67078319</v>
      </c>
      <c r="AO119" s="313">
        <v>47.4475637521</v>
      </c>
      <c r="AP119" s="313">
        <v>59.0</v>
      </c>
      <c r="AQ119" s="313">
        <v>53.0</v>
      </c>
      <c r="AR119" s="313">
        <v>6.0</v>
      </c>
      <c r="AS119" s="311">
        <v>11.320754716981</v>
      </c>
      <c r="AT119" s="311">
        <v>169.0</v>
      </c>
      <c r="AU119" s="311">
        <v>264.0</v>
      </c>
      <c r="AV119" s="311">
        <v>-95.0</v>
      </c>
      <c r="AW119" s="313">
        <v>-35.984848484848</v>
      </c>
      <c r="AX119" s="313">
        <v>60.0</v>
      </c>
      <c r="AY119" s="313">
        <v>73.0</v>
      </c>
      <c r="AZ119" s="313">
        <v>-13.0</v>
      </c>
      <c r="BA119" s="313">
        <v>-17.808219178082</v>
      </c>
      <c r="BB119" s="313">
        <v>1.05135593</v>
      </c>
      <c r="BC119" s="313">
        <v>1.16283019</v>
      </c>
      <c r="BD119" s="313">
        <v>-0.11147426</v>
      </c>
      <c r="BE119" s="313">
        <v>-9.5864607711982</v>
      </c>
      <c r="BF119" s="313">
        <v>0.36704142</v>
      </c>
      <c r="BG119" s="313">
        <v>0.23344697</v>
      </c>
      <c r="BH119" s="313">
        <v>0.13359445</v>
      </c>
      <c r="BI119" s="313">
        <v>57.226893970823</v>
      </c>
      <c r="BJ119" s="313">
        <v>1.03383333</v>
      </c>
      <c r="BK119" s="313">
        <v>0.84424658</v>
      </c>
      <c r="BL119" s="313">
        <v>0.18958675</v>
      </c>
      <c r="BM119" s="313">
        <v>22.456324312264</v>
      </c>
      <c r="BN119" s="313">
        <v>6291.0</v>
      </c>
      <c r="BO119" s="313">
        <v>8067.0</v>
      </c>
      <c r="BP119" s="313">
        <v>-1776.0</v>
      </c>
      <c r="BQ119" s="313">
        <v>-22.01561918929</v>
      </c>
      <c r="BR119" s="313">
        <v>6221.0</v>
      </c>
      <c r="BS119" s="313">
        <v>8007.0</v>
      </c>
      <c r="BT119" s="313">
        <v>-1786.0</v>
      </c>
      <c r="BU119" s="313">
        <v>-22.305482702635</v>
      </c>
      <c r="BV119" s="313">
        <v>4927.0</v>
      </c>
      <c r="BW119" s="313">
        <v>6258.0</v>
      </c>
      <c r="BX119" s="313">
        <v>-1331.0</v>
      </c>
      <c r="BY119" s="313">
        <v>-21.268775966763</v>
      </c>
      <c r="BZ119" s="313">
        <v>0.00997107</v>
      </c>
      <c r="CA119" s="314">
        <v>0.00769702</v>
      </c>
      <c r="CB119" s="314">
        <v>0.00227405</v>
      </c>
      <c r="CC119" s="312">
        <v>29.544551008052</v>
      </c>
      <c r="CD119" s="312" t="s">
        <v>899</v>
      </c>
      <c r="CE119" s="312">
        <v>0.21538194</v>
      </c>
      <c r="CF119" s="312">
        <v>0.15802564</v>
      </c>
      <c r="CG119" s="312">
        <v>0.0573563</v>
      </c>
      <c r="CH119" s="312">
        <v>36.295565706932</v>
      </c>
      <c r="CI119" s="315">
        <v>0.04616864</v>
      </c>
      <c r="CJ119" s="315">
        <v>0.04874391</v>
      </c>
      <c r="CK119" s="315">
        <v>-0.00257527</v>
      </c>
      <c r="CL119" s="315">
        <v>-5.2832651299414</v>
      </c>
      <c r="CM119" s="314" t="s">
        <v>896</v>
      </c>
      <c r="CN119" s="314" t="s">
        <v>897</v>
      </c>
      <c r="CO119" s="312"/>
      <c r="CP119" s="314"/>
      <c r="CQ119" s="314"/>
      <c r="CR119" s="312"/>
      <c r="CS119" s="312"/>
      <c r="CT119" s="312"/>
      <c r="CU119" s="312"/>
      <c r="CV119" s="312"/>
      <c r="CW119" s="312"/>
      <c r="CX119" s="315"/>
      <c r="CY119" s="315"/>
      <c r="CZ119" s="315"/>
      <c r="DA119" s="315"/>
      <c r="DB119" s="314"/>
      <c r="DC119" s="314"/>
      <c r="DD119" s="314"/>
    </row>
    <row r="120">
      <c r="A120" s="310" t="s">
        <v>903</v>
      </c>
      <c r="B120" s="310" t="s">
        <v>211</v>
      </c>
      <c r="C120" s="310" t="s">
        <v>221</v>
      </c>
      <c r="D120" s="310" t="s">
        <v>25</v>
      </c>
      <c r="E120" s="311">
        <v>28883.0</v>
      </c>
      <c r="F120" s="311">
        <v>25798.0</v>
      </c>
      <c r="G120" s="311">
        <v>3085.0</v>
      </c>
      <c r="H120" s="311">
        <v>11.958291340414</v>
      </c>
      <c r="I120" s="311">
        <v>139792.0</v>
      </c>
      <c r="J120" s="311">
        <v>121737.0</v>
      </c>
      <c r="K120" s="311">
        <v>18055.0</v>
      </c>
      <c r="L120" s="311">
        <v>14.83115240231</v>
      </c>
      <c r="M120" s="312" t="s">
        <v>894</v>
      </c>
      <c r="N120" s="312">
        <v>124.31</v>
      </c>
      <c r="O120" s="312">
        <v>123.07</v>
      </c>
      <c r="P120" s="312">
        <v>1.24</v>
      </c>
      <c r="Q120" s="312">
        <v>1.007556675063</v>
      </c>
      <c r="R120" s="313">
        <v>0.88924974</v>
      </c>
      <c r="S120" s="313">
        <v>1.01094983</v>
      </c>
      <c r="T120" s="313">
        <v>-0.12170009</v>
      </c>
      <c r="U120" s="313">
        <v>-12.03819283495</v>
      </c>
      <c r="V120" s="313">
        <v>11.55573996</v>
      </c>
      <c r="W120" s="313">
        <v>10.40275348</v>
      </c>
      <c r="X120" s="313">
        <v>1.15298648</v>
      </c>
      <c r="Y120" s="313">
        <v>11.083474026532</v>
      </c>
      <c r="Z120" s="313">
        <v>0.00769531</v>
      </c>
      <c r="AA120" s="313">
        <v>0.0097181</v>
      </c>
      <c r="AB120" s="312">
        <v>-0.00202279</v>
      </c>
      <c r="AC120" s="313">
        <v>-20.814665418137</v>
      </c>
      <c r="AD120" s="312">
        <v>16154.0</v>
      </c>
      <c r="AE120" s="313">
        <v>12664.0</v>
      </c>
      <c r="AF120" s="313">
        <v>3490.0</v>
      </c>
      <c r="AG120" s="311">
        <v>27.55843335439</v>
      </c>
      <c r="AH120" s="311">
        <v>515.0</v>
      </c>
      <c r="AI120" s="311">
        <v>498.0</v>
      </c>
      <c r="AJ120" s="311">
        <v>17.0</v>
      </c>
      <c r="AK120" s="311">
        <v>3.4136546184739</v>
      </c>
      <c r="AL120" s="313">
        <v>4.83994045</v>
      </c>
      <c r="AM120" s="313">
        <v>4.71885417</v>
      </c>
      <c r="AN120" s="312">
        <v>0.12108628</v>
      </c>
      <c r="AO120" s="313">
        <v>2.5660102142974</v>
      </c>
      <c r="AP120" s="313">
        <v>80.0</v>
      </c>
      <c r="AQ120" s="313">
        <v>78.0</v>
      </c>
      <c r="AR120" s="313">
        <v>2.0</v>
      </c>
      <c r="AS120" s="311">
        <v>2.5641025641026</v>
      </c>
      <c r="AT120" s="311">
        <v>320.0</v>
      </c>
      <c r="AU120" s="311">
        <v>325.0</v>
      </c>
      <c r="AV120" s="311">
        <v>-5.0</v>
      </c>
      <c r="AW120" s="313">
        <v>-1.5384615384615</v>
      </c>
      <c r="AX120" s="313">
        <v>115.0</v>
      </c>
      <c r="AY120" s="313">
        <v>95.0</v>
      </c>
      <c r="AZ120" s="313">
        <v>20.0</v>
      </c>
      <c r="BA120" s="313">
        <v>21.052631578947</v>
      </c>
      <c r="BB120" s="313">
        <v>1.553875</v>
      </c>
      <c r="BC120" s="313">
        <v>1.57782051</v>
      </c>
      <c r="BD120" s="313">
        <v>-0.02394551</v>
      </c>
      <c r="BE120" s="313">
        <v>-1.5176320657665</v>
      </c>
      <c r="BF120" s="313">
        <v>0.38846875</v>
      </c>
      <c r="BG120" s="313">
        <v>0.37867692</v>
      </c>
      <c r="BH120" s="313">
        <v>0.00979183</v>
      </c>
      <c r="BI120" s="313">
        <v>2.5858005816673</v>
      </c>
      <c r="BJ120" s="313">
        <v>1.08095652</v>
      </c>
      <c r="BK120" s="313">
        <v>1.29547368</v>
      </c>
      <c r="BL120" s="313">
        <v>-0.21451716</v>
      </c>
      <c r="BM120" s="313">
        <v>-16.558974783648</v>
      </c>
      <c r="BN120" s="313">
        <v>16611.0</v>
      </c>
      <c r="BO120" s="313">
        <v>12595.0</v>
      </c>
      <c r="BP120" s="313">
        <v>4016.0</v>
      </c>
      <c r="BQ120" s="313">
        <v>31.885668916237</v>
      </c>
      <c r="BR120" s="313">
        <v>16460.0</v>
      </c>
      <c r="BS120" s="313">
        <v>12469.0</v>
      </c>
      <c r="BT120" s="313">
        <v>3991.0</v>
      </c>
      <c r="BU120" s="313">
        <v>32.007378298179</v>
      </c>
      <c r="BV120" s="313">
        <v>13145.0</v>
      </c>
      <c r="BW120" s="313">
        <v>9863.0</v>
      </c>
      <c r="BX120" s="313">
        <v>3282.0</v>
      </c>
      <c r="BY120" s="313">
        <v>33.275879549833</v>
      </c>
      <c r="BZ120" s="313">
        <v>0.00755225</v>
      </c>
      <c r="CA120" s="314">
        <v>0.00987008</v>
      </c>
      <c r="CB120" s="314" t="s">
        <v>895</v>
      </c>
      <c r="CC120" s="312">
        <v>-23.483396284529</v>
      </c>
      <c r="CD120" s="312" t="s">
        <v>899</v>
      </c>
      <c r="CE120" s="312">
        <v>0.24137864</v>
      </c>
      <c r="CF120" s="312">
        <v>0.24712851</v>
      </c>
      <c r="CG120" s="312">
        <v>-0.00574987</v>
      </c>
      <c r="CH120" s="312">
        <v>-2.32667206224</v>
      </c>
      <c r="CI120" s="315">
        <v>0.03188065</v>
      </c>
      <c r="CJ120" s="315">
        <v>0.03932407</v>
      </c>
      <c r="CK120" s="315">
        <v>-0.00744342</v>
      </c>
      <c r="CL120" s="315">
        <v>-18.92840695279</v>
      </c>
      <c r="CM120" s="314" t="s">
        <v>896</v>
      </c>
      <c r="CN120" s="314" t="s">
        <v>897</v>
      </c>
      <c r="CO120" s="312"/>
      <c r="CP120" s="314"/>
      <c r="CQ120" s="314"/>
      <c r="CR120" s="312"/>
      <c r="CS120" s="312"/>
      <c r="CT120" s="312"/>
      <c r="CU120" s="312"/>
      <c r="CV120" s="312"/>
      <c r="CW120" s="312"/>
      <c r="CX120" s="315"/>
      <c r="CY120" s="315"/>
      <c r="CZ120" s="315"/>
      <c r="DA120" s="315"/>
      <c r="DB120" s="314"/>
      <c r="DC120" s="314"/>
      <c r="DD120" s="314"/>
    </row>
    <row r="121">
      <c r="A121" s="310" t="s">
        <v>903</v>
      </c>
      <c r="B121" s="310" t="s">
        <v>225</v>
      </c>
      <c r="C121" s="310" t="s">
        <v>242</v>
      </c>
      <c r="D121" s="310" t="s">
        <v>243</v>
      </c>
      <c r="E121" s="311">
        <v>6195.0</v>
      </c>
      <c r="F121" s="311" t="s">
        <v>893</v>
      </c>
      <c r="G121" s="311" t="s">
        <v>893</v>
      </c>
      <c r="H121" s="311" t="s">
        <v>893</v>
      </c>
      <c r="I121" s="311">
        <v>26262.0</v>
      </c>
      <c r="J121" s="311" t="s">
        <v>893</v>
      </c>
      <c r="K121" s="311" t="s">
        <v>893</v>
      </c>
      <c r="L121" s="311" t="s">
        <v>893</v>
      </c>
      <c r="M121" s="312" t="s">
        <v>894</v>
      </c>
      <c r="N121" s="312">
        <v>91.48</v>
      </c>
      <c r="O121" s="312" t="s">
        <v>893</v>
      </c>
      <c r="P121" s="312" t="s">
        <v>893</v>
      </c>
      <c r="Q121" s="312" t="s">
        <v>893</v>
      </c>
      <c r="R121" s="313">
        <v>3.48335999</v>
      </c>
      <c r="S121" s="313" t="s">
        <v>893</v>
      </c>
      <c r="T121" s="313" t="s">
        <v>893</v>
      </c>
      <c r="U121" s="313" t="s">
        <v>893</v>
      </c>
      <c r="V121" s="313">
        <v>29.32373772</v>
      </c>
      <c r="W121" s="313" t="s">
        <v>893</v>
      </c>
      <c r="X121" s="313" t="s">
        <v>893</v>
      </c>
      <c r="Y121" s="313" t="s">
        <v>893</v>
      </c>
      <c r="Z121" s="313">
        <v>0.01187898</v>
      </c>
      <c r="AA121" s="313" t="s">
        <v>893</v>
      </c>
      <c r="AB121" s="312" t="s">
        <v>893</v>
      </c>
      <c r="AC121" s="313" t="s">
        <v>893</v>
      </c>
      <c r="AD121" s="312">
        <v>7701.0</v>
      </c>
      <c r="AE121" s="313" t="s">
        <v>893</v>
      </c>
      <c r="AF121" s="313" t="s">
        <v>893</v>
      </c>
      <c r="AG121" s="311" t="s">
        <v>893</v>
      </c>
      <c r="AH121" s="311">
        <v>51.0</v>
      </c>
      <c r="AI121" s="311" t="s">
        <v>893</v>
      </c>
      <c r="AJ121" s="311" t="s">
        <v>893</v>
      </c>
      <c r="AK121" s="311" t="s">
        <v>893</v>
      </c>
      <c r="AL121" s="313">
        <v>4.23922518</v>
      </c>
      <c r="AM121" s="313" t="s">
        <v>893</v>
      </c>
      <c r="AN121" s="312" t="s">
        <v>893</v>
      </c>
      <c r="AO121" s="313" t="s">
        <v>893</v>
      </c>
      <c r="AP121" s="313">
        <v>13.0</v>
      </c>
      <c r="AQ121" s="313" t="s">
        <v>893</v>
      </c>
      <c r="AR121" s="313" t="s">
        <v>893</v>
      </c>
      <c r="AS121" s="311" t="s">
        <v>893</v>
      </c>
      <c r="AT121" s="311">
        <v>34.0</v>
      </c>
      <c r="AU121" s="311" t="s">
        <v>893</v>
      </c>
      <c r="AV121" s="311" t="s">
        <v>893</v>
      </c>
      <c r="AW121" s="313" t="s">
        <v>893</v>
      </c>
      <c r="AX121" s="313">
        <v>4.0</v>
      </c>
      <c r="AY121" s="313" t="s">
        <v>893</v>
      </c>
      <c r="AZ121" s="313" t="s">
        <v>893</v>
      </c>
      <c r="BA121" s="313" t="s">
        <v>893</v>
      </c>
      <c r="BB121" s="313">
        <v>7.03692308</v>
      </c>
      <c r="BC121" s="313" t="s">
        <v>893</v>
      </c>
      <c r="BD121" s="313" t="s">
        <v>893</v>
      </c>
      <c r="BE121" s="313" t="s">
        <v>893</v>
      </c>
      <c r="BF121" s="313">
        <v>2.69058824</v>
      </c>
      <c r="BG121" s="313" t="s">
        <v>893</v>
      </c>
      <c r="BH121" s="313" t="s">
        <v>893</v>
      </c>
      <c r="BI121" s="313" t="s">
        <v>893</v>
      </c>
      <c r="BJ121" s="313">
        <v>22.87</v>
      </c>
      <c r="BK121" s="313" t="s">
        <v>893</v>
      </c>
      <c r="BL121" s="313" t="s">
        <v>893</v>
      </c>
      <c r="BM121" s="313" t="s">
        <v>893</v>
      </c>
      <c r="BN121" s="313">
        <v>9260.0</v>
      </c>
      <c r="BO121" s="313" t="s">
        <v>893</v>
      </c>
      <c r="BP121" s="313" t="s">
        <v>893</v>
      </c>
      <c r="BQ121" s="313" t="s">
        <v>893</v>
      </c>
      <c r="BR121" s="313">
        <v>9220.0</v>
      </c>
      <c r="BS121" s="313" t="s">
        <v>893</v>
      </c>
      <c r="BT121" s="313" t="s">
        <v>893</v>
      </c>
      <c r="BU121" s="313" t="s">
        <v>893</v>
      </c>
      <c r="BV121" s="313">
        <v>7046.0</v>
      </c>
      <c r="BW121" s="313" t="s">
        <v>893</v>
      </c>
      <c r="BX121" s="313" t="s">
        <v>893</v>
      </c>
      <c r="BY121" s="313" t="s">
        <v>893</v>
      </c>
      <c r="BZ121" s="313">
        <v>0.00992191</v>
      </c>
      <c r="CA121" s="314" t="s">
        <v>893</v>
      </c>
      <c r="CB121" s="314" t="s">
        <v>893</v>
      </c>
      <c r="CC121" s="312" t="s">
        <v>893</v>
      </c>
      <c r="CD121" s="312" t="s">
        <v>901</v>
      </c>
      <c r="CE121" s="312">
        <v>1.79372549</v>
      </c>
      <c r="CF121" s="312" t="s">
        <v>893</v>
      </c>
      <c r="CG121" s="312" t="s">
        <v>893</v>
      </c>
      <c r="CH121" s="312" t="s">
        <v>893</v>
      </c>
      <c r="CI121" s="315">
        <v>0.00662252</v>
      </c>
      <c r="CJ121" s="315" t="s">
        <v>893</v>
      </c>
      <c r="CK121" s="315" t="s">
        <v>893</v>
      </c>
      <c r="CL121" s="315" t="s">
        <v>893</v>
      </c>
      <c r="CM121" s="314" t="s">
        <v>896</v>
      </c>
      <c r="CN121" s="314" t="s">
        <v>897</v>
      </c>
      <c r="CO121" s="312"/>
      <c r="CP121" s="314"/>
      <c r="CQ121" s="314"/>
      <c r="CR121" s="312"/>
      <c r="CS121" s="312"/>
      <c r="CT121" s="312"/>
      <c r="CU121" s="312"/>
      <c r="CV121" s="312"/>
      <c r="CW121" s="312"/>
      <c r="CX121" s="315"/>
      <c r="CY121" s="315"/>
      <c r="CZ121" s="315"/>
      <c r="DA121" s="315"/>
      <c r="DB121" s="314"/>
      <c r="DC121" s="314"/>
      <c r="DD121" s="314"/>
    </row>
    <row r="122">
      <c r="A122" s="310" t="s">
        <v>903</v>
      </c>
      <c r="B122" s="310" t="s">
        <v>225</v>
      </c>
      <c r="C122" s="310" t="s">
        <v>229</v>
      </c>
      <c r="D122" s="310" t="s">
        <v>230</v>
      </c>
      <c r="E122" s="311">
        <v>5493.0</v>
      </c>
      <c r="F122" s="311" t="s">
        <v>893</v>
      </c>
      <c r="G122" s="311" t="s">
        <v>893</v>
      </c>
      <c r="H122" s="311" t="s">
        <v>893</v>
      </c>
      <c r="I122" s="311">
        <v>16971.0</v>
      </c>
      <c r="J122" s="311" t="s">
        <v>893</v>
      </c>
      <c r="K122" s="311" t="s">
        <v>893</v>
      </c>
      <c r="L122" s="311" t="s">
        <v>893</v>
      </c>
      <c r="M122" s="312" t="s">
        <v>894</v>
      </c>
      <c r="N122" s="312">
        <v>49.39</v>
      </c>
      <c r="O122" s="312" t="s">
        <v>893</v>
      </c>
      <c r="P122" s="312" t="s">
        <v>893</v>
      </c>
      <c r="Q122" s="312" t="s">
        <v>893</v>
      </c>
      <c r="R122" s="313">
        <v>2.91025868</v>
      </c>
      <c r="S122" s="313" t="s">
        <v>893</v>
      </c>
      <c r="T122" s="313" t="s">
        <v>893</v>
      </c>
      <c r="U122" s="313" t="s">
        <v>893</v>
      </c>
      <c r="V122" s="313">
        <v>18.37251782</v>
      </c>
      <c r="W122" s="313" t="s">
        <v>893</v>
      </c>
      <c r="X122" s="313" t="s">
        <v>893</v>
      </c>
      <c r="Y122" s="313" t="s">
        <v>893</v>
      </c>
      <c r="Z122" s="313">
        <v>0.01584028</v>
      </c>
      <c r="AA122" s="313" t="s">
        <v>893</v>
      </c>
      <c r="AB122" s="312" t="s">
        <v>893</v>
      </c>
      <c r="AC122" s="313" t="s">
        <v>893</v>
      </c>
      <c r="AD122" s="312">
        <v>3118.0</v>
      </c>
      <c r="AE122" s="313" t="s">
        <v>893</v>
      </c>
      <c r="AF122" s="313" t="s">
        <v>893</v>
      </c>
      <c r="AG122" s="311" t="s">
        <v>893</v>
      </c>
      <c r="AH122" s="311">
        <v>50.0</v>
      </c>
      <c r="AI122" s="311" t="s">
        <v>893</v>
      </c>
      <c r="AJ122" s="311" t="s">
        <v>893</v>
      </c>
      <c r="AK122" s="311" t="s">
        <v>893</v>
      </c>
      <c r="AL122" s="313">
        <v>3.08956854</v>
      </c>
      <c r="AM122" s="313" t="s">
        <v>893</v>
      </c>
      <c r="AN122" s="312" t="s">
        <v>893</v>
      </c>
      <c r="AO122" s="313" t="s">
        <v>893</v>
      </c>
      <c r="AP122" s="315">
        <v>8.0</v>
      </c>
      <c r="AQ122" s="313" t="s">
        <v>893</v>
      </c>
      <c r="AR122" s="315" t="s">
        <v>893</v>
      </c>
      <c r="AS122" s="311" t="s">
        <v>893</v>
      </c>
      <c r="AT122" s="311">
        <v>37.0</v>
      </c>
      <c r="AU122" s="311" t="s">
        <v>893</v>
      </c>
      <c r="AV122" s="311" t="s">
        <v>893</v>
      </c>
      <c r="AW122" s="313" t="s">
        <v>893</v>
      </c>
      <c r="AX122" s="313">
        <v>5.0</v>
      </c>
      <c r="AY122" s="313" t="s">
        <v>893</v>
      </c>
      <c r="AZ122" s="313" t="s">
        <v>893</v>
      </c>
      <c r="BA122" s="313" t="s">
        <v>893</v>
      </c>
      <c r="BB122" s="313">
        <v>6.17375</v>
      </c>
      <c r="BC122" s="313" t="s">
        <v>893</v>
      </c>
      <c r="BD122" s="313" t="s">
        <v>893</v>
      </c>
      <c r="BE122" s="313" t="s">
        <v>893</v>
      </c>
      <c r="BF122" s="313">
        <v>1.33486486</v>
      </c>
      <c r="BG122" s="313" t="s">
        <v>893</v>
      </c>
      <c r="BH122" s="313" t="s">
        <v>893</v>
      </c>
      <c r="BI122" s="313" t="s">
        <v>893</v>
      </c>
      <c r="BJ122" s="313">
        <v>9.878</v>
      </c>
      <c r="BK122" s="313" t="s">
        <v>893</v>
      </c>
      <c r="BL122" s="313" t="s">
        <v>893</v>
      </c>
      <c r="BM122" s="313" t="s">
        <v>893</v>
      </c>
      <c r="BN122" s="313">
        <v>3696.0</v>
      </c>
      <c r="BO122" s="313" t="s">
        <v>893</v>
      </c>
      <c r="BP122" s="313" t="s">
        <v>893</v>
      </c>
      <c r="BQ122" s="313" t="s">
        <v>893</v>
      </c>
      <c r="BR122" s="313">
        <v>3666.0</v>
      </c>
      <c r="BS122" s="313" t="s">
        <v>893</v>
      </c>
      <c r="BT122" s="313" t="s">
        <v>893</v>
      </c>
      <c r="BU122" s="313" t="s">
        <v>893</v>
      </c>
      <c r="BV122" s="313">
        <v>2847.0</v>
      </c>
      <c r="BW122" s="313" t="s">
        <v>893</v>
      </c>
      <c r="BX122" s="313" t="s">
        <v>893</v>
      </c>
      <c r="BY122" s="313" t="s">
        <v>893</v>
      </c>
      <c r="BZ122" s="313">
        <v>0.01347245</v>
      </c>
      <c r="CA122" s="314" t="s">
        <v>893</v>
      </c>
      <c r="CB122" s="314" t="s">
        <v>893</v>
      </c>
      <c r="CC122" s="312" t="s">
        <v>893</v>
      </c>
      <c r="CD122" s="312" t="s">
        <v>901</v>
      </c>
      <c r="CE122" s="312">
        <v>0.9878</v>
      </c>
      <c r="CF122" s="312" t="s">
        <v>893</v>
      </c>
      <c r="CG122" s="312" t="s">
        <v>893</v>
      </c>
      <c r="CH122" s="312" t="s">
        <v>893</v>
      </c>
      <c r="CI122" s="315">
        <v>0.01603592</v>
      </c>
      <c r="CJ122" s="315" t="s">
        <v>893</v>
      </c>
      <c r="CK122" s="315" t="s">
        <v>893</v>
      </c>
      <c r="CL122" s="315" t="s">
        <v>893</v>
      </c>
      <c r="CM122" s="314" t="s">
        <v>896</v>
      </c>
      <c r="CN122" s="314" t="s">
        <v>897</v>
      </c>
      <c r="CO122" s="312"/>
      <c r="CP122" s="314"/>
      <c r="CQ122" s="314"/>
      <c r="CR122" s="312"/>
      <c r="CS122" s="312"/>
      <c r="CT122" s="312"/>
      <c r="CU122" s="312"/>
      <c r="CV122" s="312"/>
      <c r="CW122" s="312"/>
      <c r="CX122" s="315"/>
      <c r="CY122" s="315"/>
      <c r="CZ122" s="315"/>
      <c r="DA122" s="315"/>
      <c r="DB122" s="314"/>
      <c r="DC122" s="314"/>
      <c r="DD122" s="314"/>
    </row>
    <row r="123">
      <c r="A123" s="310" t="s">
        <v>903</v>
      </c>
      <c r="B123" s="310" t="s">
        <v>225</v>
      </c>
      <c r="C123" s="310" t="s">
        <v>240</v>
      </c>
      <c r="D123" s="310" t="s">
        <v>241</v>
      </c>
      <c r="E123" s="311">
        <v>5250.0</v>
      </c>
      <c r="F123" s="311">
        <v>271.0</v>
      </c>
      <c r="G123" s="311">
        <v>4979.0</v>
      </c>
      <c r="H123" s="311">
        <v>1837.2693726937</v>
      </c>
      <c r="I123" s="311">
        <v>18186.0</v>
      </c>
      <c r="J123" s="311">
        <v>869.0</v>
      </c>
      <c r="K123" s="311">
        <v>17317.0</v>
      </c>
      <c r="L123" s="311">
        <v>1992.750287687</v>
      </c>
      <c r="M123" s="312" t="s">
        <v>894</v>
      </c>
      <c r="N123" s="312">
        <v>61.97</v>
      </c>
      <c r="O123" s="312">
        <v>5.92</v>
      </c>
      <c r="P123" s="312">
        <v>56.05</v>
      </c>
      <c r="Q123" s="312">
        <v>946.79054054054</v>
      </c>
      <c r="R123" s="313">
        <v>3.40756626</v>
      </c>
      <c r="S123" s="313">
        <v>6.81242808</v>
      </c>
      <c r="T123" s="313">
        <v>-3.40486182</v>
      </c>
      <c r="U123" s="313">
        <v>-49.980150689532</v>
      </c>
      <c r="V123" s="313">
        <v>33.55878148</v>
      </c>
      <c r="W123" s="313">
        <v>33.6018412</v>
      </c>
      <c r="X123" s="313">
        <v>-0.043059720000002</v>
      </c>
      <c r="Y123" s="313">
        <v>-0.12814690642607</v>
      </c>
      <c r="Z123" s="313">
        <v>0.01015402</v>
      </c>
      <c r="AA123" s="313">
        <v>0.02027397</v>
      </c>
      <c r="AB123" s="312">
        <v>-0.01011995</v>
      </c>
      <c r="AC123" s="313">
        <v>-49.915976002727</v>
      </c>
      <c r="AD123" s="312">
        <v>6103.0</v>
      </c>
      <c r="AE123" s="313">
        <v>292.0</v>
      </c>
      <c r="AF123" s="313">
        <v>5811.0</v>
      </c>
      <c r="AG123" s="311">
        <v>1990.0684931507</v>
      </c>
      <c r="AH123" s="311">
        <v>63.0</v>
      </c>
      <c r="AI123" s="311">
        <v>2.0</v>
      </c>
      <c r="AJ123" s="311">
        <v>61.0</v>
      </c>
      <c r="AK123" s="311">
        <v>3050.0</v>
      </c>
      <c r="AL123" s="313">
        <v>3.464</v>
      </c>
      <c r="AM123" s="313">
        <v>3.20664207</v>
      </c>
      <c r="AN123" s="312">
        <v>0.25735793</v>
      </c>
      <c r="AO123" s="313">
        <v>8.0257766343095</v>
      </c>
      <c r="AP123" s="313">
        <v>18.0</v>
      </c>
      <c r="AQ123" s="313" t="s">
        <v>893</v>
      </c>
      <c r="AR123" s="313" t="s">
        <v>893</v>
      </c>
      <c r="AS123" s="311" t="s">
        <v>893</v>
      </c>
      <c r="AT123" s="311">
        <v>40.0</v>
      </c>
      <c r="AU123" s="311">
        <v>2.0</v>
      </c>
      <c r="AV123" s="311">
        <v>38.0</v>
      </c>
      <c r="AW123" s="313">
        <v>1900.0</v>
      </c>
      <c r="AX123" s="313">
        <v>5.0</v>
      </c>
      <c r="AY123" s="313" t="s">
        <v>893</v>
      </c>
      <c r="AZ123" s="313" t="s">
        <v>893</v>
      </c>
      <c r="BA123" s="313" t="s">
        <v>893</v>
      </c>
      <c r="BB123" s="313">
        <v>3.44277778</v>
      </c>
      <c r="BC123" s="313" t="s">
        <v>893</v>
      </c>
      <c r="BD123" s="313" t="s">
        <v>893</v>
      </c>
      <c r="BE123" s="313" t="s">
        <v>893</v>
      </c>
      <c r="BF123" s="313">
        <v>1.54925</v>
      </c>
      <c r="BG123" s="313">
        <v>2.96</v>
      </c>
      <c r="BH123" s="313">
        <v>-1.41075</v>
      </c>
      <c r="BI123" s="313">
        <v>-47.660472972973</v>
      </c>
      <c r="BJ123" s="313">
        <v>12.394</v>
      </c>
      <c r="BK123" s="313" t="s">
        <v>893</v>
      </c>
      <c r="BL123" s="313" t="s">
        <v>893</v>
      </c>
      <c r="BM123" s="313" t="s">
        <v>893</v>
      </c>
      <c r="BN123" s="313">
        <v>7667.0</v>
      </c>
      <c r="BO123" s="313">
        <v>325.0</v>
      </c>
      <c r="BP123" s="313">
        <v>7342.0</v>
      </c>
      <c r="BQ123" s="313">
        <v>2259.0769230769</v>
      </c>
      <c r="BR123" s="313">
        <v>7641.0</v>
      </c>
      <c r="BS123" s="313">
        <v>323.0</v>
      </c>
      <c r="BT123" s="313">
        <v>7318.0</v>
      </c>
      <c r="BU123" s="313">
        <v>2265.6346749226</v>
      </c>
      <c r="BV123" s="313">
        <v>5652.0</v>
      </c>
      <c r="BW123" s="313">
        <v>267.0</v>
      </c>
      <c r="BX123" s="313">
        <v>5385.0</v>
      </c>
      <c r="BY123" s="313">
        <v>2016.8539325843</v>
      </c>
      <c r="BZ123" s="313">
        <v>0.0081102</v>
      </c>
      <c r="CA123" s="314">
        <v>0.01832817</v>
      </c>
      <c r="CB123" s="314" t="s">
        <v>895</v>
      </c>
      <c r="CC123" s="312">
        <v>-55.75008306885</v>
      </c>
      <c r="CD123" s="312" t="s">
        <v>901</v>
      </c>
      <c r="CE123" s="312">
        <v>0.98365079</v>
      </c>
      <c r="CF123" s="312">
        <v>2.96</v>
      </c>
      <c r="CG123" s="312">
        <v>-1.97634921</v>
      </c>
      <c r="CH123" s="312">
        <v>-66.768554391892</v>
      </c>
      <c r="CI123" s="315">
        <v>0.01032279</v>
      </c>
      <c r="CJ123" s="315">
        <v>0.00684932</v>
      </c>
      <c r="CK123" s="315">
        <v>0.00347347</v>
      </c>
      <c r="CL123" s="315">
        <v>50.71262548691</v>
      </c>
      <c r="CM123" s="314" t="s">
        <v>896</v>
      </c>
      <c r="CN123" s="314" t="s">
        <v>897</v>
      </c>
      <c r="CO123" s="312"/>
      <c r="CP123" s="314"/>
      <c r="CQ123" s="314"/>
      <c r="CR123" s="312"/>
      <c r="CS123" s="312"/>
      <c r="CT123" s="312"/>
      <c r="CU123" s="312"/>
      <c r="CV123" s="312"/>
      <c r="CW123" s="312"/>
      <c r="CX123" s="315"/>
      <c r="CY123" s="315"/>
      <c r="CZ123" s="315"/>
      <c r="DA123" s="315"/>
      <c r="DB123" s="314"/>
      <c r="DC123" s="314"/>
      <c r="DD123" s="314"/>
    </row>
    <row r="124">
      <c r="A124" s="310" t="s">
        <v>903</v>
      </c>
      <c r="B124" s="310" t="s">
        <v>225</v>
      </c>
      <c r="C124" s="310" t="s">
        <v>226</v>
      </c>
      <c r="D124" s="310" t="s">
        <v>227</v>
      </c>
      <c r="E124" s="311">
        <v>7245.0</v>
      </c>
      <c r="F124" s="311">
        <v>10887.0</v>
      </c>
      <c r="G124" s="311">
        <v>-3642.0</v>
      </c>
      <c r="H124" s="311">
        <v>-33.452741802149</v>
      </c>
      <c r="I124" s="311">
        <v>24130.0</v>
      </c>
      <c r="J124" s="311">
        <v>38514.0</v>
      </c>
      <c r="K124" s="311">
        <v>-14384.0</v>
      </c>
      <c r="L124" s="311">
        <v>-37.347458067196</v>
      </c>
      <c r="M124" s="312" t="s">
        <v>894</v>
      </c>
      <c r="N124" s="312">
        <v>61.76</v>
      </c>
      <c r="O124" s="312">
        <v>92.17</v>
      </c>
      <c r="P124" s="312">
        <v>-30.41</v>
      </c>
      <c r="Q124" s="312">
        <v>-32.99338179451</v>
      </c>
      <c r="R124" s="313">
        <v>2.55946954</v>
      </c>
      <c r="S124" s="313">
        <v>2.39315574</v>
      </c>
      <c r="T124" s="313">
        <v>0.1663138</v>
      </c>
      <c r="U124" s="313">
        <v>6.9495602488453</v>
      </c>
      <c r="V124" s="313">
        <v>14.318276</v>
      </c>
      <c r="W124" s="313">
        <v>16.81985771</v>
      </c>
      <c r="X124" s="313">
        <v>-2.50158171</v>
      </c>
      <c r="Y124" s="313">
        <v>-14.872787589117</v>
      </c>
      <c r="Z124" s="313">
        <v>0.01787554</v>
      </c>
      <c r="AA124" s="313">
        <v>0.01422816</v>
      </c>
      <c r="AB124" s="312">
        <v>0.00364738</v>
      </c>
      <c r="AC124" s="313">
        <v>25.634938038369</v>
      </c>
      <c r="AD124" s="312">
        <v>3455.0</v>
      </c>
      <c r="AE124" s="313">
        <v>6478.0</v>
      </c>
      <c r="AF124" s="313">
        <v>-3023.0</v>
      </c>
      <c r="AG124" s="311">
        <v>-46.665637542451</v>
      </c>
      <c r="AH124" s="311">
        <v>39.0</v>
      </c>
      <c r="AI124" s="311">
        <v>46.0</v>
      </c>
      <c r="AJ124" s="311">
        <v>-7.0</v>
      </c>
      <c r="AK124" s="311">
        <v>-15.217391304348</v>
      </c>
      <c r="AL124" s="313">
        <v>3.33057281</v>
      </c>
      <c r="AM124" s="313">
        <v>3.53761367</v>
      </c>
      <c r="AN124" s="312">
        <v>-0.20704086</v>
      </c>
      <c r="AO124" s="313">
        <v>-5.8525570995998</v>
      </c>
      <c r="AP124" s="315">
        <v>8.0</v>
      </c>
      <c r="AQ124" s="315">
        <v>11.0</v>
      </c>
      <c r="AR124" s="315">
        <v>-3.0</v>
      </c>
      <c r="AS124" s="311">
        <v>-27.272727272727</v>
      </c>
      <c r="AT124" s="311">
        <v>30.0</v>
      </c>
      <c r="AU124" s="311">
        <v>31.0</v>
      </c>
      <c r="AV124" s="311">
        <v>-1.0</v>
      </c>
      <c r="AW124" s="313">
        <v>-3.2258064516129</v>
      </c>
      <c r="AX124" s="313">
        <v>1.0</v>
      </c>
      <c r="AY124" s="313">
        <v>4.0</v>
      </c>
      <c r="AZ124" s="313">
        <v>-3.0</v>
      </c>
      <c r="BA124" s="313">
        <v>-75.0</v>
      </c>
      <c r="BB124" s="316">
        <v>7.72</v>
      </c>
      <c r="BC124" s="316">
        <v>8.37909091</v>
      </c>
      <c r="BD124" s="316">
        <v>-0.65909091</v>
      </c>
      <c r="BE124" s="316">
        <v>-7.8658999774476</v>
      </c>
      <c r="BF124" s="313">
        <v>2.05866667</v>
      </c>
      <c r="BG124" s="313">
        <v>2.97322581</v>
      </c>
      <c r="BH124" s="313">
        <v>-0.91455914</v>
      </c>
      <c r="BI124" s="313">
        <v>-30.75982782485</v>
      </c>
      <c r="BJ124" s="313">
        <v>61.76</v>
      </c>
      <c r="BK124" s="313">
        <v>23.0425</v>
      </c>
      <c r="BL124" s="313">
        <v>38.7175</v>
      </c>
      <c r="BM124" s="313">
        <v>168.02647282196</v>
      </c>
      <c r="BN124" s="313">
        <v>3790.0</v>
      </c>
      <c r="BO124" s="313">
        <v>7388.0</v>
      </c>
      <c r="BP124" s="313">
        <v>-3598.0</v>
      </c>
      <c r="BQ124" s="313">
        <v>-48.700595560368</v>
      </c>
      <c r="BR124" s="313">
        <v>3771.0</v>
      </c>
      <c r="BS124" s="313">
        <v>7342.0</v>
      </c>
      <c r="BT124" s="313">
        <v>-3571.0</v>
      </c>
      <c r="BU124" s="313">
        <v>-48.637973304277</v>
      </c>
      <c r="BV124" s="313">
        <v>2996.0</v>
      </c>
      <c r="BW124" s="313">
        <v>5949.0</v>
      </c>
      <c r="BX124" s="313">
        <v>-2953.0</v>
      </c>
      <c r="BY124" s="313">
        <v>-49.638594721802</v>
      </c>
      <c r="BZ124" s="313">
        <v>0.01637762</v>
      </c>
      <c r="CA124" s="314">
        <v>0.0125538</v>
      </c>
      <c r="CB124" s="314">
        <v>0.00382382</v>
      </c>
      <c r="CC124" s="312">
        <v>30.459462473514</v>
      </c>
      <c r="CD124" s="312" t="s">
        <v>899</v>
      </c>
      <c r="CE124" s="312">
        <v>1.58358974</v>
      </c>
      <c r="CF124" s="312">
        <v>2.00369565</v>
      </c>
      <c r="CG124" s="312">
        <v>-0.42010591</v>
      </c>
      <c r="CH124" s="312">
        <v>-20.966552979241</v>
      </c>
      <c r="CI124" s="315">
        <v>0.01128799</v>
      </c>
      <c r="CJ124" s="315">
        <v>0.00710096</v>
      </c>
      <c r="CK124" s="315">
        <v>0.00418703</v>
      </c>
      <c r="CL124" s="315">
        <v>58.964280885965</v>
      </c>
      <c r="CM124" s="314" t="s">
        <v>896</v>
      </c>
      <c r="CN124" s="314" t="s">
        <v>897</v>
      </c>
      <c r="CO124" s="312"/>
      <c r="CP124" s="314"/>
      <c r="CQ124" s="314"/>
      <c r="CR124" s="312"/>
      <c r="CS124" s="312"/>
      <c r="CT124" s="312"/>
      <c r="CU124" s="312"/>
      <c r="CV124" s="312"/>
      <c r="CW124" s="312"/>
      <c r="CX124" s="315"/>
      <c r="CY124" s="315"/>
      <c r="CZ124" s="315"/>
      <c r="DA124" s="315"/>
      <c r="DB124" s="314"/>
      <c r="DC124" s="314"/>
      <c r="DD124" s="314"/>
    </row>
    <row r="125">
      <c r="A125" s="310" t="s">
        <v>903</v>
      </c>
      <c r="B125" s="310" t="s">
        <v>225</v>
      </c>
      <c r="C125" s="310" t="s">
        <v>231</v>
      </c>
      <c r="D125" s="310" t="s">
        <v>232</v>
      </c>
      <c r="E125" s="311">
        <v>10471.0</v>
      </c>
      <c r="F125" s="311">
        <v>12123.0</v>
      </c>
      <c r="G125" s="311">
        <v>-1652.0</v>
      </c>
      <c r="H125" s="311">
        <v>-13.626990018972</v>
      </c>
      <c r="I125" s="311">
        <v>41753.0</v>
      </c>
      <c r="J125" s="311">
        <v>38540.0</v>
      </c>
      <c r="K125" s="311">
        <v>3213.0</v>
      </c>
      <c r="L125" s="311">
        <v>8.3367929423975</v>
      </c>
      <c r="M125" s="312" t="s">
        <v>894</v>
      </c>
      <c r="N125" s="312">
        <v>103.46</v>
      </c>
      <c r="O125" s="312">
        <v>91.93</v>
      </c>
      <c r="P125" s="312">
        <v>11.53</v>
      </c>
      <c r="Q125" s="312">
        <v>12.542151637115</v>
      </c>
      <c r="R125" s="313">
        <v>2.47790578</v>
      </c>
      <c r="S125" s="313">
        <v>2.38531396</v>
      </c>
      <c r="T125" s="313">
        <v>0.09259182</v>
      </c>
      <c r="U125" s="313">
        <v>3.8817456130597</v>
      </c>
      <c r="V125" s="313">
        <v>18.73637822</v>
      </c>
      <c r="W125" s="313">
        <v>13.76751427</v>
      </c>
      <c r="X125" s="313">
        <v>4.96886395</v>
      </c>
      <c r="Y125" s="313">
        <v>36.091220626714</v>
      </c>
      <c r="Z125" s="313">
        <v>0.01322511</v>
      </c>
      <c r="AA125" s="313">
        <v>0.01732567</v>
      </c>
      <c r="AB125" s="312">
        <v>-0.00410056</v>
      </c>
      <c r="AC125" s="313">
        <v>-23.667540706939</v>
      </c>
      <c r="AD125" s="312">
        <v>7823.0</v>
      </c>
      <c r="AE125" s="313">
        <v>5306.0</v>
      </c>
      <c r="AF125" s="313">
        <v>2517.0</v>
      </c>
      <c r="AG125" s="311">
        <v>47.436863927629</v>
      </c>
      <c r="AH125" s="311">
        <v>54.0</v>
      </c>
      <c r="AI125" s="311">
        <v>39.0</v>
      </c>
      <c r="AJ125" s="311">
        <v>15.0</v>
      </c>
      <c r="AK125" s="311">
        <v>38.461538461538</v>
      </c>
      <c r="AL125" s="313">
        <v>3.98748926</v>
      </c>
      <c r="AM125" s="313">
        <v>3.17908109</v>
      </c>
      <c r="AN125" s="312">
        <v>0.80840817</v>
      </c>
      <c r="AO125" s="313">
        <v>25.428988664143</v>
      </c>
      <c r="AP125" s="313">
        <v>14.0</v>
      </c>
      <c r="AQ125" s="313">
        <v>8.0</v>
      </c>
      <c r="AR125" s="313">
        <v>6.0</v>
      </c>
      <c r="AS125" s="311">
        <v>75.0</v>
      </c>
      <c r="AT125" s="311">
        <v>38.0</v>
      </c>
      <c r="AU125" s="311">
        <v>27.0</v>
      </c>
      <c r="AV125" s="311">
        <v>11.0</v>
      </c>
      <c r="AW125" s="313">
        <v>40.740740740741</v>
      </c>
      <c r="AX125" s="313">
        <v>2.0</v>
      </c>
      <c r="AY125" s="313">
        <v>4.0</v>
      </c>
      <c r="AZ125" s="313">
        <v>-2.0</v>
      </c>
      <c r="BA125" s="313">
        <v>-50.0</v>
      </c>
      <c r="BB125" s="313">
        <v>7.39</v>
      </c>
      <c r="BC125" s="313">
        <v>11.49125</v>
      </c>
      <c r="BD125" s="313">
        <v>-4.10125</v>
      </c>
      <c r="BE125" s="313">
        <v>-35.690199064506</v>
      </c>
      <c r="BF125" s="313">
        <v>2.72263158</v>
      </c>
      <c r="BG125" s="313">
        <v>3.40481481</v>
      </c>
      <c r="BH125" s="313">
        <v>-0.68218323</v>
      </c>
      <c r="BI125" s="313">
        <v>-20.035839482265</v>
      </c>
      <c r="BJ125" s="313">
        <v>51.73</v>
      </c>
      <c r="BK125" s="313">
        <v>22.9825</v>
      </c>
      <c r="BL125" s="313">
        <v>28.7475</v>
      </c>
      <c r="BM125" s="313">
        <v>125.08430327423</v>
      </c>
      <c r="BN125" s="313">
        <v>9290.0</v>
      </c>
      <c r="BO125" s="313">
        <v>5847.0</v>
      </c>
      <c r="BP125" s="313">
        <v>3443.0</v>
      </c>
      <c r="BQ125" s="313">
        <v>58.884898238413</v>
      </c>
      <c r="BR125" s="313">
        <v>9225.0</v>
      </c>
      <c r="BS125" s="313">
        <v>5805.0</v>
      </c>
      <c r="BT125" s="313">
        <v>3420.0</v>
      </c>
      <c r="BU125" s="313">
        <v>58.914728682171</v>
      </c>
      <c r="BV125" s="313">
        <v>6841.0</v>
      </c>
      <c r="BW125" s="313">
        <v>4364.0</v>
      </c>
      <c r="BX125" s="313">
        <v>2477.0</v>
      </c>
      <c r="BY125" s="313">
        <v>56.759853345555</v>
      </c>
      <c r="BZ125" s="313">
        <v>0.01121518</v>
      </c>
      <c r="CA125" s="314">
        <v>0.01583635</v>
      </c>
      <c r="CB125" s="314" t="s">
        <v>895</v>
      </c>
      <c r="CC125" s="312">
        <v>-29.180777136146</v>
      </c>
      <c r="CD125" s="312" t="s">
        <v>901</v>
      </c>
      <c r="CE125" s="312">
        <v>1.91592593</v>
      </c>
      <c r="CF125" s="312">
        <v>2.35717949</v>
      </c>
      <c r="CG125" s="312">
        <v>-0.44125356</v>
      </c>
      <c r="CH125" s="312">
        <v>-18.719557075393</v>
      </c>
      <c r="CI125" s="315">
        <v>0.00690272</v>
      </c>
      <c r="CJ125" s="315">
        <v>0.00735017</v>
      </c>
      <c r="CK125" s="315">
        <v>-4.4745E-4</v>
      </c>
      <c r="CL125" s="315">
        <v>-6.0876143000774</v>
      </c>
      <c r="CM125" s="314" t="s">
        <v>896</v>
      </c>
      <c r="CN125" s="314" t="s">
        <v>897</v>
      </c>
      <c r="CO125" s="312"/>
      <c r="CP125" s="314"/>
      <c r="CQ125" s="314"/>
      <c r="CR125" s="312"/>
      <c r="CS125" s="312"/>
      <c r="CT125" s="312"/>
      <c r="CU125" s="312"/>
      <c r="CV125" s="312"/>
      <c r="CW125" s="312"/>
      <c r="CX125" s="315"/>
      <c r="CY125" s="315"/>
      <c r="CZ125" s="315"/>
      <c r="DA125" s="315"/>
      <c r="DB125" s="314"/>
      <c r="DC125" s="314"/>
      <c r="DD125" s="314"/>
    </row>
    <row r="126">
      <c r="A126" s="310" t="s">
        <v>903</v>
      </c>
      <c r="B126" s="310" t="s">
        <v>250</v>
      </c>
      <c r="C126" s="310" t="s">
        <v>251</v>
      </c>
      <c r="D126" s="310" t="s">
        <v>252</v>
      </c>
      <c r="E126" s="311">
        <v>17277.0</v>
      </c>
      <c r="F126" s="311">
        <v>20531.0</v>
      </c>
      <c r="G126" s="311">
        <v>-3254.0</v>
      </c>
      <c r="H126" s="311">
        <v>-15.849203643271</v>
      </c>
      <c r="I126" s="311">
        <v>96508.0</v>
      </c>
      <c r="J126" s="311">
        <v>105601.0</v>
      </c>
      <c r="K126" s="311">
        <v>-9093.0</v>
      </c>
      <c r="L126" s="311">
        <v>-8.610713913694</v>
      </c>
      <c r="M126" s="312" t="s">
        <v>894</v>
      </c>
      <c r="N126" s="312">
        <v>155.39</v>
      </c>
      <c r="O126" s="312">
        <v>154.27</v>
      </c>
      <c r="P126" s="312">
        <v>1.12</v>
      </c>
      <c r="Q126" s="312">
        <v>0.72599987035715</v>
      </c>
      <c r="R126" s="313">
        <v>1.61012559</v>
      </c>
      <c r="S126" s="313">
        <v>1.46087632</v>
      </c>
      <c r="T126" s="313">
        <v>0.14924927</v>
      </c>
      <c r="U126" s="313">
        <v>10.216420648122</v>
      </c>
      <c r="V126" s="313">
        <v>14.0537572</v>
      </c>
      <c r="W126" s="313">
        <v>12.0472344</v>
      </c>
      <c r="X126" s="313">
        <v>2.0065228</v>
      </c>
      <c r="Y126" s="313">
        <v>16.65546409556</v>
      </c>
      <c r="Z126" s="313">
        <v>0.0114569</v>
      </c>
      <c r="AA126" s="313">
        <v>0.01212624</v>
      </c>
      <c r="AB126" s="312">
        <v>-6.6934E-4</v>
      </c>
      <c r="AC126" s="313">
        <v>-5.5197654013115</v>
      </c>
      <c r="AD126" s="312">
        <v>13563.0</v>
      </c>
      <c r="AE126" s="313">
        <v>12722.0</v>
      </c>
      <c r="AF126" s="313">
        <v>841.0</v>
      </c>
      <c r="AG126" s="311">
        <v>6.6105958182676</v>
      </c>
      <c r="AH126" s="311">
        <v>194.0</v>
      </c>
      <c r="AI126" s="311">
        <v>165.0</v>
      </c>
      <c r="AJ126" s="311">
        <v>29.0</v>
      </c>
      <c r="AK126" s="311">
        <v>17.575757575758</v>
      </c>
      <c r="AL126" s="313">
        <v>5.58592348</v>
      </c>
      <c r="AM126" s="313">
        <v>5.14349033</v>
      </c>
      <c r="AN126" s="312">
        <v>0.44243315</v>
      </c>
      <c r="AO126" s="313">
        <v>8.6018077533744</v>
      </c>
      <c r="AP126" s="313">
        <v>46.0</v>
      </c>
      <c r="AQ126" s="313">
        <v>43.0</v>
      </c>
      <c r="AR126" s="313">
        <v>3.0</v>
      </c>
      <c r="AS126" s="311">
        <v>6.9767441860465</v>
      </c>
      <c r="AT126" s="311">
        <v>127.0</v>
      </c>
      <c r="AU126" s="311">
        <v>115.0</v>
      </c>
      <c r="AV126" s="311">
        <v>12.0</v>
      </c>
      <c r="AW126" s="313">
        <v>10.434782608696</v>
      </c>
      <c r="AX126" s="313">
        <v>21.0</v>
      </c>
      <c r="AY126" s="313">
        <v>7.0</v>
      </c>
      <c r="AZ126" s="313">
        <v>14.0</v>
      </c>
      <c r="BA126" s="313">
        <v>200.0</v>
      </c>
      <c r="BB126" s="313">
        <v>3.37804348</v>
      </c>
      <c r="BC126" s="313">
        <v>3.58767442</v>
      </c>
      <c r="BD126" s="313">
        <v>-0.20963094</v>
      </c>
      <c r="BE126" s="313">
        <v>-5.8430870658548</v>
      </c>
      <c r="BF126" s="313">
        <v>1.22354331</v>
      </c>
      <c r="BG126" s="313">
        <v>1.34147826</v>
      </c>
      <c r="BH126" s="313">
        <v>-0.11793495</v>
      </c>
      <c r="BI126" s="313">
        <v>-8.7914171639278</v>
      </c>
      <c r="BJ126" s="313">
        <v>7.39952381</v>
      </c>
      <c r="BK126" s="313">
        <v>22.03857143</v>
      </c>
      <c r="BL126" s="313">
        <v>-14.63904762</v>
      </c>
      <c r="BM126" s="313">
        <v>-66.424666709897</v>
      </c>
      <c r="BN126" s="313">
        <v>13448.0</v>
      </c>
      <c r="BO126" s="313">
        <v>12561.0</v>
      </c>
      <c r="BP126" s="313">
        <v>887.0</v>
      </c>
      <c r="BQ126" s="313">
        <v>7.0615396863307</v>
      </c>
      <c r="BR126" s="313">
        <v>13357.0</v>
      </c>
      <c r="BS126" s="313">
        <v>12476.0</v>
      </c>
      <c r="BT126" s="313">
        <v>881.0</v>
      </c>
      <c r="BU126" s="313">
        <v>7.0615581917281</v>
      </c>
      <c r="BV126" s="313">
        <v>11442.0</v>
      </c>
      <c r="BW126" s="313">
        <v>10601.0</v>
      </c>
      <c r="BX126" s="313">
        <v>841.0</v>
      </c>
      <c r="BY126" s="313">
        <v>7.9332138477502</v>
      </c>
      <c r="BZ126" s="313">
        <v>0.0116336</v>
      </c>
      <c r="CA126" s="314">
        <v>0.01236534</v>
      </c>
      <c r="CB126" s="314" t="s">
        <v>895</v>
      </c>
      <c r="CC126" s="312">
        <v>-5.9176698740188</v>
      </c>
      <c r="CD126" s="312" t="s">
        <v>899</v>
      </c>
      <c r="CE126" s="312">
        <v>0.80097938</v>
      </c>
      <c r="CF126" s="312">
        <v>0.9349697</v>
      </c>
      <c r="CG126" s="312">
        <v>-0.13399032</v>
      </c>
      <c r="CH126" s="312">
        <v>-14.330979923734</v>
      </c>
      <c r="CI126" s="315">
        <v>0.01430362</v>
      </c>
      <c r="CJ126" s="315">
        <v>0.01296966</v>
      </c>
      <c r="CK126" s="315">
        <v>0.00133396</v>
      </c>
      <c r="CL126" s="315">
        <v>10.285234925202</v>
      </c>
      <c r="CM126" s="314" t="s">
        <v>896</v>
      </c>
      <c r="CN126" s="314" t="s">
        <v>897</v>
      </c>
      <c r="CO126" s="312"/>
      <c r="CP126" s="314"/>
      <c r="CQ126" s="314"/>
      <c r="CR126" s="312"/>
      <c r="CS126" s="312"/>
      <c r="CT126" s="312"/>
      <c r="CU126" s="312"/>
      <c r="CV126" s="312"/>
      <c r="CW126" s="312"/>
      <c r="CX126" s="315"/>
      <c r="CY126" s="315"/>
      <c r="CZ126" s="315"/>
      <c r="DA126" s="315"/>
      <c r="DB126" s="314"/>
      <c r="DC126" s="314"/>
      <c r="DD126" s="314"/>
    </row>
    <row r="127">
      <c r="A127" s="310" t="s">
        <v>903</v>
      </c>
      <c r="B127" s="310" t="s">
        <v>250</v>
      </c>
      <c r="C127" s="310" t="s">
        <v>254</v>
      </c>
      <c r="D127" s="310" t="s">
        <v>252</v>
      </c>
      <c r="E127" s="311">
        <v>3795.0</v>
      </c>
      <c r="F127" s="311">
        <v>5075.0</v>
      </c>
      <c r="G127" s="311">
        <v>-1280.0</v>
      </c>
      <c r="H127" s="311">
        <v>-25.221674876847</v>
      </c>
      <c r="I127" s="311">
        <v>15541.0</v>
      </c>
      <c r="J127" s="311">
        <v>18975.0</v>
      </c>
      <c r="K127" s="311">
        <v>-3434.0</v>
      </c>
      <c r="L127" s="311">
        <v>-18.097496706192</v>
      </c>
      <c r="M127" s="312" t="s">
        <v>894</v>
      </c>
      <c r="N127" s="312">
        <v>30.83</v>
      </c>
      <c r="O127" s="312">
        <v>30.8</v>
      </c>
      <c r="P127" s="312">
        <v>0.029999999999998</v>
      </c>
      <c r="Q127" s="312">
        <v>0.09740259740259</v>
      </c>
      <c r="R127" s="312">
        <v>1.98378483</v>
      </c>
      <c r="S127" s="312">
        <v>1.62318841</v>
      </c>
      <c r="T127" s="313">
        <v>0.36059642</v>
      </c>
      <c r="U127" s="313">
        <v>22.215315103192</v>
      </c>
      <c r="V127" s="313">
        <v>18.22276559</v>
      </c>
      <c r="W127" s="313">
        <v>20.19499341</v>
      </c>
      <c r="X127" s="313">
        <v>-1.97222782</v>
      </c>
      <c r="Y127" s="313">
        <v>-9.7659245534757</v>
      </c>
      <c r="Z127" s="313">
        <v>0.0108863</v>
      </c>
      <c r="AA127" s="313">
        <v>0.00803758</v>
      </c>
      <c r="AB127" s="312">
        <v>0.00284872</v>
      </c>
      <c r="AC127" s="313">
        <v>35.442508814842</v>
      </c>
      <c r="AD127" s="312">
        <v>2832.0</v>
      </c>
      <c r="AE127" s="313">
        <v>3832.0</v>
      </c>
      <c r="AF127" s="313">
        <v>-1000.0</v>
      </c>
      <c r="AG127" s="311">
        <v>-26.096033402923</v>
      </c>
      <c r="AH127" s="311">
        <v>56.0</v>
      </c>
      <c r="AI127" s="311">
        <v>52.0</v>
      </c>
      <c r="AJ127" s="311">
        <v>4.0</v>
      </c>
      <c r="AK127" s="311">
        <v>7.6923076923077</v>
      </c>
      <c r="AL127" s="313">
        <v>4.09512516</v>
      </c>
      <c r="AM127" s="313">
        <v>3.73891626</v>
      </c>
      <c r="AN127" s="312">
        <v>0.3562089</v>
      </c>
      <c r="AO127" s="312">
        <v>9.5270627965335</v>
      </c>
      <c r="AP127" s="312">
        <v>8.0</v>
      </c>
      <c r="AQ127" s="312">
        <v>13.0</v>
      </c>
      <c r="AR127" s="313">
        <v>-5.0</v>
      </c>
      <c r="AS127" s="313">
        <v>-38.461538461538</v>
      </c>
      <c r="AT127" s="313">
        <v>40.0</v>
      </c>
      <c r="AU127" s="313">
        <v>38.0</v>
      </c>
      <c r="AV127" s="311">
        <v>2.0</v>
      </c>
      <c r="AW127" s="313">
        <v>5.2631578947368</v>
      </c>
      <c r="AX127" s="313">
        <v>8.0</v>
      </c>
      <c r="AY127" s="313">
        <v>1.0</v>
      </c>
      <c r="AZ127" s="313">
        <v>7.0</v>
      </c>
      <c r="BA127" s="313">
        <v>700.0</v>
      </c>
      <c r="BB127" s="313">
        <v>3.85375</v>
      </c>
      <c r="BC127" s="313">
        <v>2.36923077</v>
      </c>
      <c r="BD127" s="313">
        <v>1.48451923</v>
      </c>
      <c r="BE127" s="313">
        <v>62.658279167968</v>
      </c>
      <c r="BF127" s="313">
        <v>0.77075</v>
      </c>
      <c r="BG127" s="313">
        <v>0.81052632</v>
      </c>
      <c r="BH127" s="313">
        <v>-0.03977632</v>
      </c>
      <c r="BI127" s="313">
        <v>-4.9074680264547</v>
      </c>
      <c r="BJ127" s="313">
        <v>3.85375</v>
      </c>
      <c r="BK127" s="313">
        <v>30.8</v>
      </c>
      <c r="BL127" s="313">
        <v>-26.94625</v>
      </c>
      <c r="BM127" s="313">
        <v>-87.487824675325</v>
      </c>
      <c r="BN127" s="313">
        <v>2832.0</v>
      </c>
      <c r="BO127" s="313">
        <v>3856.0</v>
      </c>
      <c r="BP127" s="313">
        <v>-1024.0</v>
      </c>
      <c r="BQ127" s="313">
        <v>-26.55601659751</v>
      </c>
      <c r="BR127" s="313">
        <v>2822.0</v>
      </c>
      <c r="BS127" s="313">
        <v>3825.0</v>
      </c>
      <c r="BT127" s="313">
        <v>-1003.0</v>
      </c>
      <c r="BU127" s="313">
        <v>-26.222222222222</v>
      </c>
      <c r="BV127" s="313">
        <v>2394.0</v>
      </c>
      <c r="BW127" s="313">
        <v>3238.0</v>
      </c>
      <c r="BX127" s="313">
        <v>-844.0</v>
      </c>
      <c r="BY127" s="313">
        <v>-26.065472513897</v>
      </c>
      <c r="BZ127" s="313">
        <v>0.01092488</v>
      </c>
      <c r="CA127" s="314">
        <v>0.00805229</v>
      </c>
      <c r="CB127" s="314">
        <v>0.00287259</v>
      </c>
      <c r="CC127" s="312">
        <v>35.67419951343</v>
      </c>
      <c r="CD127" s="312" t="s">
        <v>899</v>
      </c>
      <c r="CE127" s="312">
        <v>0.55053571</v>
      </c>
      <c r="CF127" s="312">
        <v>0.59230769</v>
      </c>
      <c r="CG127" s="312">
        <v>-0.04177198</v>
      </c>
      <c r="CH127" s="312">
        <v>-7.0524122352691</v>
      </c>
      <c r="CI127" s="315">
        <v>0.01977401</v>
      </c>
      <c r="CJ127" s="315">
        <v>0.01356994</v>
      </c>
      <c r="CK127" s="315">
        <v>0.00620407</v>
      </c>
      <c r="CL127" s="315">
        <v>45.719214675968</v>
      </c>
      <c r="CM127" s="314" t="s">
        <v>896</v>
      </c>
      <c r="CN127" s="314" t="s">
        <v>897</v>
      </c>
      <c r="CO127" s="312"/>
      <c r="CP127" s="314"/>
      <c r="CQ127" s="314"/>
      <c r="CR127" s="312"/>
      <c r="CS127" s="312"/>
      <c r="CT127" s="312"/>
      <c r="CU127" s="312"/>
      <c r="CV127" s="312"/>
      <c r="CW127" s="312"/>
      <c r="CX127" s="315"/>
      <c r="CY127" s="315"/>
      <c r="CZ127" s="315"/>
      <c r="DA127" s="315"/>
      <c r="DB127" s="314"/>
      <c r="DC127" s="314"/>
      <c r="DD127" s="314"/>
    </row>
    <row r="128">
      <c r="A128" s="310" t="s">
        <v>903</v>
      </c>
      <c r="B128" s="310" t="s">
        <v>259</v>
      </c>
      <c r="C128" s="310" t="s">
        <v>260</v>
      </c>
      <c r="D128" s="310" t="s">
        <v>260</v>
      </c>
      <c r="E128" s="311">
        <v>30574.0</v>
      </c>
      <c r="F128" s="311">
        <v>19120.0</v>
      </c>
      <c r="G128" s="311">
        <v>11454.0</v>
      </c>
      <c r="H128" s="311">
        <v>59.905857740586</v>
      </c>
      <c r="I128" s="311">
        <v>94826.0</v>
      </c>
      <c r="J128" s="311">
        <v>88400.0</v>
      </c>
      <c r="K128" s="311">
        <v>6426.0</v>
      </c>
      <c r="L128" s="311">
        <v>7.2692307692308</v>
      </c>
      <c r="M128" s="312" t="s">
        <v>894</v>
      </c>
      <c r="N128" s="312">
        <v>62.06</v>
      </c>
      <c r="O128" s="312">
        <v>61.45</v>
      </c>
      <c r="P128" s="312">
        <v>0.61</v>
      </c>
      <c r="Q128" s="312">
        <v>0.9926769731489</v>
      </c>
      <c r="R128" s="312">
        <v>0.65446186</v>
      </c>
      <c r="S128" s="312">
        <v>0.69513575</v>
      </c>
      <c r="T128" s="313">
        <v>-0.04067389</v>
      </c>
      <c r="U128" s="313">
        <v>-5.8512153921015</v>
      </c>
      <c r="V128" s="313">
        <v>9.32550144</v>
      </c>
      <c r="W128" s="313">
        <v>8.72737557</v>
      </c>
      <c r="X128" s="313">
        <v>0.59812587</v>
      </c>
      <c r="Y128" s="313">
        <v>6.8534448323278</v>
      </c>
      <c r="Z128" s="313">
        <v>0.00701798</v>
      </c>
      <c r="AA128" s="313">
        <v>0.007965</v>
      </c>
      <c r="AB128" s="312">
        <v>-9.4702E-4</v>
      </c>
      <c r="AC128" s="313">
        <v>-11.889767733836</v>
      </c>
      <c r="AD128" s="312">
        <v>8843.0</v>
      </c>
      <c r="AE128" s="313">
        <v>7715.0</v>
      </c>
      <c r="AF128" s="313">
        <v>1128.0</v>
      </c>
      <c r="AG128" s="311">
        <v>14.620868438108</v>
      </c>
      <c r="AH128" s="311">
        <v>217.0</v>
      </c>
      <c r="AI128" s="311">
        <v>189.0</v>
      </c>
      <c r="AJ128" s="311">
        <v>28.0</v>
      </c>
      <c r="AK128" s="311">
        <v>14.814814814815</v>
      </c>
      <c r="AL128" s="313">
        <v>3.10152417</v>
      </c>
      <c r="AM128" s="313">
        <v>4.62343096</v>
      </c>
      <c r="AN128" s="312">
        <v>-1.52190679</v>
      </c>
      <c r="AO128" s="312">
        <v>-32.917259999487</v>
      </c>
      <c r="AP128" s="312">
        <v>7.0</v>
      </c>
      <c r="AQ128" s="312">
        <v>10.0</v>
      </c>
      <c r="AR128" s="313">
        <v>-3.0</v>
      </c>
      <c r="AS128" s="313">
        <v>-30.0</v>
      </c>
      <c r="AT128" s="313">
        <v>120.0</v>
      </c>
      <c r="AU128" s="313">
        <v>121.0</v>
      </c>
      <c r="AV128" s="311">
        <v>-1.0</v>
      </c>
      <c r="AW128" s="313">
        <v>-0.82644628099174</v>
      </c>
      <c r="AX128" s="313">
        <v>90.0</v>
      </c>
      <c r="AY128" s="313">
        <v>58.0</v>
      </c>
      <c r="AZ128" s="313">
        <v>32.0</v>
      </c>
      <c r="BA128" s="313">
        <v>55.172413793103</v>
      </c>
      <c r="BB128" s="313">
        <v>8.86571429</v>
      </c>
      <c r="BC128" s="313">
        <v>6.145</v>
      </c>
      <c r="BD128" s="313">
        <v>2.72071429</v>
      </c>
      <c r="BE128" s="313">
        <v>44.275252888527</v>
      </c>
      <c r="BF128" s="313">
        <v>0.51716667</v>
      </c>
      <c r="BG128" s="313">
        <v>0.50785124</v>
      </c>
      <c r="BH128" s="313">
        <v>0.00931543</v>
      </c>
      <c r="BI128" s="313">
        <v>1.8342832046644</v>
      </c>
      <c r="BJ128" s="313">
        <v>0.68955556</v>
      </c>
      <c r="BK128" s="313">
        <v>1.05948276</v>
      </c>
      <c r="BL128" s="313">
        <v>-0.3699272</v>
      </c>
      <c r="BM128" s="313">
        <v>-34.915830060321</v>
      </c>
      <c r="BN128" s="313">
        <v>7634.0</v>
      </c>
      <c r="BO128" s="313">
        <v>6876.0</v>
      </c>
      <c r="BP128" s="313">
        <v>758.0</v>
      </c>
      <c r="BQ128" s="313">
        <v>11.023851076207</v>
      </c>
      <c r="BR128" s="313">
        <v>7398.0</v>
      </c>
      <c r="BS128" s="313">
        <v>6722.0</v>
      </c>
      <c r="BT128" s="313">
        <v>676.0</v>
      </c>
      <c r="BU128" s="313">
        <v>10.056530794406</v>
      </c>
      <c r="BV128" s="313">
        <v>5135.0</v>
      </c>
      <c r="BW128" s="313">
        <v>4692.0</v>
      </c>
      <c r="BX128" s="313">
        <v>443.0</v>
      </c>
      <c r="BY128" s="313">
        <v>9.4416027280477</v>
      </c>
      <c r="BZ128" s="313">
        <v>0.00838875</v>
      </c>
      <c r="CA128" s="314">
        <v>0.00914162</v>
      </c>
      <c r="CB128" s="314" t="s">
        <v>895</v>
      </c>
      <c r="CC128" s="312">
        <v>-8.2356300086855</v>
      </c>
      <c r="CD128" s="312" t="s">
        <v>899</v>
      </c>
      <c r="CE128" s="312">
        <v>0.28599078</v>
      </c>
      <c r="CF128" s="312">
        <v>0.32513228</v>
      </c>
      <c r="CG128" s="312">
        <v>-0.0391415</v>
      </c>
      <c r="CH128" s="312">
        <v>-12.038638550439</v>
      </c>
      <c r="CI128" s="315">
        <v>0.02453918</v>
      </c>
      <c r="CJ128" s="315">
        <v>0.02449773</v>
      </c>
      <c r="CK128" s="315">
        <v>4.1450000000002E-5</v>
      </c>
      <c r="CL128" s="315">
        <v>0.16919935030716</v>
      </c>
      <c r="CM128" s="314" t="s">
        <v>896</v>
      </c>
      <c r="CN128" s="314" t="s">
        <v>897</v>
      </c>
      <c r="CO128" s="312"/>
      <c r="CP128" s="314"/>
      <c r="CQ128" s="314"/>
      <c r="CR128" s="312"/>
      <c r="CS128" s="312"/>
      <c r="CT128" s="312"/>
      <c r="CU128" s="312"/>
      <c r="CV128" s="312"/>
      <c r="CW128" s="312"/>
      <c r="CX128" s="315"/>
      <c r="CY128" s="315"/>
      <c r="CZ128" s="315"/>
      <c r="DA128" s="315"/>
      <c r="DB128" s="314"/>
      <c r="DC128" s="314"/>
      <c r="DD128" s="314"/>
    </row>
    <row r="129">
      <c r="A129" s="310" t="s">
        <v>903</v>
      </c>
      <c r="B129" s="310" t="s">
        <v>259</v>
      </c>
      <c r="C129" s="310" t="s">
        <v>261</v>
      </c>
      <c r="D129" s="310" t="s">
        <v>261</v>
      </c>
      <c r="E129" s="311">
        <v>126553.0</v>
      </c>
      <c r="F129" s="311">
        <v>117984.0</v>
      </c>
      <c r="G129" s="311">
        <v>8569.0</v>
      </c>
      <c r="H129" s="311">
        <v>7.2628491998915</v>
      </c>
      <c r="I129" s="311">
        <v>319378.0</v>
      </c>
      <c r="J129" s="311">
        <v>287908.0</v>
      </c>
      <c r="K129" s="311">
        <v>31470.0</v>
      </c>
      <c r="L129" s="311">
        <v>10.930575044806</v>
      </c>
      <c r="M129" s="312" t="s">
        <v>894</v>
      </c>
      <c r="N129" s="312">
        <v>124.5</v>
      </c>
      <c r="O129" s="312">
        <v>113.25</v>
      </c>
      <c r="P129" s="312">
        <v>11.25</v>
      </c>
      <c r="Q129" s="312">
        <v>9.9337748344371</v>
      </c>
      <c r="R129" s="312">
        <v>0.38982021</v>
      </c>
      <c r="S129" s="312">
        <v>0.39335482</v>
      </c>
      <c r="T129" s="313">
        <v>-0.00353461</v>
      </c>
      <c r="U129" s="313">
        <v>-0.89858057414931</v>
      </c>
      <c r="V129" s="313">
        <v>7.48392187</v>
      </c>
      <c r="W129" s="313">
        <v>6.92269753</v>
      </c>
      <c r="X129" s="313">
        <v>0.56122434</v>
      </c>
      <c r="Y129" s="313">
        <v>8.1070180744991</v>
      </c>
      <c r="Z129" s="313">
        <v>0.00520877</v>
      </c>
      <c r="AA129" s="313">
        <v>0.0056821</v>
      </c>
      <c r="AB129" s="312">
        <v>-4.7333E-4</v>
      </c>
      <c r="AC129" s="313">
        <v>-8.3301948223368</v>
      </c>
      <c r="AD129" s="312">
        <v>23902.0</v>
      </c>
      <c r="AE129" s="313">
        <v>19931.0</v>
      </c>
      <c r="AF129" s="313">
        <v>3971.0</v>
      </c>
      <c r="AG129" s="311">
        <v>19.923736892278</v>
      </c>
      <c r="AH129" s="311">
        <v>347.0</v>
      </c>
      <c r="AI129" s="311">
        <v>305.0</v>
      </c>
      <c r="AJ129" s="311">
        <v>42.0</v>
      </c>
      <c r="AK129" s="311">
        <v>13.770491803279</v>
      </c>
      <c r="AL129" s="313">
        <v>2.52366992</v>
      </c>
      <c r="AM129" s="313">
        <v>2.44022918</v>
      </c>
      <c r="AN129" s="312">
        <v>0.08344074</v>
      </c>
      <c r="AO129" s="312">
        <v>3.4193812894246</v>
      </c>
      <c r="AP129" s="312">
        <v>26.0</v>
      </c>
      <c r="AQ129" s="312">
        <v>31.0</v>
      </c>
      <c r="AR129" s="313">
        <v>-5.0</v>
      </c>
      <c r="AS129" s="313">
        <v>-16.129032258065</v>
      </c>
      <c r="AT129" s="313">
        <v>219.0</v>
      </c>
      <c r="AU129" s="313">
        <v>166.0</v>
      </c>
      <c r="AV129" s="311">
        <v>53.0</v>
      </c>
      <c r="AW129" s="313">
        <v>31.927710843373</v>
      </c>
      <c r="AX129" s="313">
        <v>102.0</v>
      </c>
      <c r="AY129" s="313">
        <v>108.0</v>
      </c>
      <c r="AZ129" s="313">
        <v>-6.0</v>
      </c>
      <c r="BA129" s="313">
        <v>-5.5555555555556</v>
      </c>
      <c r="BB129" s="313">
        <v>4.78846154</v>
      </c>
      <c r="BC129" s="313">
        <v>3.65322581</v>
      </c>
      <c r="BD129" s="313">
        <v>1.13523573</v>
      </c>
      <c r="BE129" s="313">
        <v>31.07488529432</v>
      </c>
      <c r="BF129" s="313">
        <v>0.56849315</v>
      </c>
      <c r="BG129" s="313">
        <v>0.68222892</v>
      </c>
      <c r="BH129" s="313">
        <v>-0.11373577</v>
      </c>
      <c r="BI129" s="313">
        <v>-16.671203267079</v>
      </c>
      <c r="BJ129" s="313">
        <v>1.22058824</v>
      </c>
      <c r="BK129" s="313">
        <v>1.04861111</v>
      </c>
      <c r="BL129" s="313">
        <v>0.17197713</v>
      </c>
      <c r="BM129" s="313">
        <v>16.400468043868</v>
      </c>
      <c r="BN129" s="313">
        <v>21104.0</v>
      </c>
      <c r="BO129" s="313">
        <v>17988.0</v>
      </c>
      <c r="BP129" s="313">
        <v>3116.0</v>
      </c>
      <c r="BQ129" s="313">
        <v>17.322659550812</v>
      </c>
      <c r="BR129" s="313">
        <v>20768.0</v>
      </c>
      <c r="BS129" s="313">
        <v>17661.0</v>
      </c>
      <c r="BT129" s="313">
        <v>3107.0</v>
      </c>
      <c r="BU129" s="313">
        <v>17.592435309439</v>
      </c>
      <c r="BV129" s="313">
        <v>15574.0</v>
      </c>
      <c r="BW129" s="313">
        <v>12640.0</v>
      </c>
      <c r="BX129" s="313">
        <v>2934.0</v>
      </c>
      <c r="BY129" s="313">
        <v>23.212025316456</v>
      </c>
      <c r="BZ129" s="313">
        <v>0.0059948</v>
      </c>
      <c r="CA129" s="314">
        <v>0.00641243</v>
      </c>
      <c r="CB129" s="314" t="s">
        <v>895</v>
      </c>
      <c r="CC129" s="312">
        <v>-6.5128196331188</v>
      </c>
      <c r="CD129" s="312" t="s">
        <v>899</v>
      </c>
      <c r="CE129" s="312">
        <v>0.35878963</v>
      </c>
      <c r="CF129" s="312">
        <v>0.37131148</v>
      </c>
      <c r="CG129" s="312">
        <v>-0.01252185</v>
      </c>
      <c r="CH129" s="312">
        <v>-3.3723304218873</v>
      </c>
      <c r="CI129" s="315">
        <v>0.01451761</v>
      </c>
      <c r="CJ129" s="315">
        <v>0.01530279</v>
      </c>
      <c r="CK129" s="315">
        <v>-7.8518E-4</v>
      </c>
      <c r="CL129" s="315">
        <v>-5.1309597792298</v>
      </c>
      <c r="CM129" s="314" t="s">
        <v>896</v>
      </c>
      <c r="CN129" s="314" t="s">
        <v>897</v>
      </c>
      <c r="CO129" s="312"/>
      <c r="CP129" s="314"/>
      <c r="CQ129" s="314"/>
      <c r="CR129" s="312"/>
      <c r="CS129" s="312"/>
      <c r="CT129" s="312"/>
      <c r="CU129" s="312"/>
      <c r="CV129" s="312"/>
      <c r="CW129" s="312"/>
      <c r="CX129" s="315"/>
      <c r="CY129" s="315"/>
      <c r="CZ129" s="315"/>
      <c r="DA129" s="315"/>
      <c r="DB129" s="314"/>
      <c r="DC129" s="314"/>
      <c r="DD129" s="314"/>
    </row>
    <row r="130">
      <c r="A130" s="310" t="s">
        <v>903</v>
      </c>
      <c r="B130" s="310" t="s">
        <v>259</v>
      </c>
      <c r="C130" s="310" t="s">
        <v>263</v>
      </c>
      <c r="D130" s="310" t="s">
        <v>264</v>
      </c>
      <c r="E130" s="311">
        <v>53580.0</v>
      </c>
      <c r="F130" s="311">
        <v>76592.0</v>
      </c>
      <c r="G130" s="311">
        <v>-23012.0</v>
      </c>
      <c r="H130" s="311">
        <v>-30.044913306873</v>
      </c>
      <c r="I130" s="311">
        <v>218859.0</v>
      </c>
      <c r="J130" s="311">
        <v>269806.0</v>
      </c>
      <c r="K130" s="311">
        <v>-50947.0</v>
      </c>
      <c r="L130" s="311">
        <v>-18.882826920083</v>
      </c>
      <c r="M130" s="312" t="s">
        <v>894</v>
      </c>
      <c r="N130" s="312">
        <v>124.35</v>
      </c>
      <c r="O130" s="312">
        <v>122.75</v>
      </c>
      <c r="P130" s="312">
        <v>1.6</v>
      </c>
      <c r="Q130" s="312">
        <v>1.3034623217923</v>
      </c>
      <c r="R130" s="312">
        <v>0.56817403</v>
      </c>
      <c r="S130" s="312">
        <v>0.45495652</v>
      </c>
      <c r="T130" s="313">
        <v>0.11321751</v>
      </c>
      <c r="U130" s="313">
        <v>24.885347285494</v>
      </c>
      <c r="V130" s="313">
        <v>3.68776244</v>
      </c>
      <c r="W130" s="313">
        <v>3.23973522</v>
      </c>
      <c r="X130" s="313">
        <v>0.44802722</v>
      </c>
      <c r="Y130" s="313">
        <v>13.829130764581</v>
      </c>
      <c r="Z130" s="313">
        <v>0.01540701</v>
      </c>
      <c r="AA130" s="313">
        <v>0.01404302</v>
      </c>
      <c r="AB130" s="312">
        <v>0.00136399</v>
      </c>
      <c r="AC130" s="313">
        <v>9.7129392395653</v>
      </c>
      <c r="AD130" s="312">
        <v>8071.0</v>
      </c>
      <c r="AE130" s="313">
        <v>8741.0</v>
      </c>
      <c r="AF130" s="313">
        <v>-670.0</v>
      </c>
      <c r="AG130" s="311">
        <v>-7.6650268847958</v>
      </c>
      <c r="AH130" s="311">
        <v>378.0</v>
      </c>
      <c r="AI130" s="311">
        <v>375.0</v>
      </c>
      <c r="AJ130" s="311">
        <v>3.0</v>
      </c>
      <c r="AK130" s="311">
        <v>0.8</v>
      </c>
      <c r="AL130" s="313">
        <v>4.08471445</v>
      </c>
      <c r="AM130" s="313">
        <v>3.52263944</v>
      </c>
      <c r="AN130" s="312">
        <v>0.56207501</v>
      </c>
      <c r="AO130" s="312">
        <v>15.956075538631</v>
      </c>
      <c r="AP130" s="312">
        <v>29.0</v>
      </c>
      <c r="AQ130" s="312">
        <v>45.0</v>
      </c>
      <c r="AR130" s="313">
        <v>-16.0</v>
      </c>
      <c r="AS130" s="313">
        <v>-35.555555555556</v>
      </c>
      <c r="AT130" s="313">
        <v>230.0</v>
      </c>
      <c r="AU130" s="313">
        <v>226.0</v>
      </c>
      <c r="AV130" s="311">
        <v>4.0</v>
      </c>
      <c r="AW130" s="313">
        <v>1.7699115044248</v>
      </c>
      <c r="AX130" s="313">
        <v>119.0</v>
      </c>
      <c r="AY130" s="313">
        <v>104.0</v>
      </c>
      <c r="AZ130" s="313">
        <v>15.0</v>
      </c>
      <c r="BA130" s="313">
        <v>14.423076923077</v>
      </c>
      <c r="BB130" s="313">
        <v>4.28793103</v>
      </c>
      <c r="BC130" s="313">
        <v>2.72777778</v>
      </c>
      <c r="BD130" s="313">
        <v>1.56015325</v>
      </c>
      <c r="BE130" s="313">
        <v>57.195027448314</v>
      </c>
      <c r="BF130" s="313">
        <v>0.54065217</v>
      </c>
      <c r="BG130" s="313">
        <v>0.54314159</v>
      </c>
      <c r="BH130" s="313">
        <v>-0.00248942</v>
      </c>
      <c r="BI130" s="313">
        <v>-0.45833720816702</v>
      </c>
      <c r="BJ130" s="313">
        <v>1.04495798</v>
      </c>
      <c r="BK130" s="313">
        <v>1.18028846</v>
      </c>
      <c r="BL130" s="313">
        <v>-0.13533048</v>
      </c>
      <c r="BM130" s="313">
        <v>-11.465881823499</v>
      </c>
      <c r="BN130" s="313">
        <v>6128.0</v>
      </c>
      <c r="BO130" s="313">
        <v>6818.0</v>
      </c>
      <c r="BP130" s="313">
        <v>-690.0</v>
      </c>
      <c r="BQ130" s="313">
        <v>-10.120269873863</v>
      </c>
      <c r="BR130" s="313">
        <v>5899.0</v>
      </c>
      <c r="BS130" s="313">
        <v>6447.0</v>
      </c>
      <c r="BT130" s="313">
        <v>-548.0</v>
      </c>
      <c r="BU130" s="313">
        <v>-8.5000775554521</v>
      </c>
      <c r="BV130" s="313">
        <v>3873.0</v>
      </c>
      <c r="BW130" s="313">
        <v>4309.0</v>
      </c>
      <c r="BX130" s="313">
        <v>-436.0</v>
      </c>
      <c r="BY130" s="313">
        <v>-10.118356927361</v>
      </c>
      <c r="BZ130" s="313">
        <v>0.02107984</v>
      </c>
      <c r="CA130" s="314">
        <v>0.01903986</v>
      </c>
      <c r="CB130" s="314">
        <v>0.00203998</v>
      </c>
      <c r="CC130" s="312">
        <v>10.714259453588</v>
      </c>
      <c r="CD130" s="312" t="s">
        <v>899</v>
      </c>
      <c r="CE130" s="312">
        <v>0.32896825</v>
      </c>
      <c r="CF130" s="312">
        <v>0.32733333</v>
      </c>
      <c r="CG130" s="312">
        <v>0.00163492</v>
      </c>
      <c r="CH130" s="312">
        <v>0.49946640019824</v>
      </c>
      <c r="CI130" s="315">
        <v>0.04683435</v>
      </c>
      <c r="CJ130" s="315">
        <v>0.04290127</v>
      </c>
      <c r="CK130" s="315">
        <v>0.00393308</v>
      </c>
      <c r="CL130" s="315">
        <v>9.167747248508</v>
      </c>
      <c r="CM130" s="314" t="s">
        <v>896</v>
      </c>
      <c r="CN130" s="314" t="s">
        <v>897</v>
      </c>
      <c r="CO130" s="312"/>
      <c r="CP130" s="314"/>
      <c r="CQ130" s="314"/>
      <c r="CR130" s="312"/>
      <c r="CS130" s="312"/>
      <c r="CT130" s="312"/>
      <c r="CU130" s="312"/>
      <c r="CV130" s="312"/>
      <c r="CW130" s="312"/>
      <c r="CX130" s="315"/>
      <c r="CY130" s="315"/>
      <c r="CZ130" s="315"/>
      <c r="DA130" s="315"/>
      <c r="DB130" s="314"/>
      <c r="DC130" s="314"/>
      <c r="DD130" s="314"/>
    </row>
    <row r="131">
      <c r="A131" s="310" t="s">
        <v>903</v>
      </c>
      <c r="B131" s="310" t="s">
        <v>259</v>
      </c>
      <c r="C131" s="310" t="s">
        <v>269</v>
      </c>
      <c r="D131" s="310" t="s">
        <v>269</v>
      </c>
      <c r="E131" s="311">
        <v>48624.0</v>
      </c>
      <c r="F131" s="311">
        <v>55206.0</v>
      </c>
      <c r="G131" s="311">
        <v>-6582.0</v>
      </c>
      <c r="H131" s="311">
        <v>-11.922617106836</v>
      </c>
      <c r="I131" s="311">
        <v>149797.0</v>
      </c>
      <c r="J131" s="311">
        <v>169157.0</v>
      </c>
      <c r="K131" s="311">
        <v>-19360.0</v>
      </c>
      <c r="L131" s="311">
        <v>-11.444988974739</v>
      </c>
      <c r="M131" s="312" t="s">
        <v>894</v>
      </c>
      <c r="N131" s="312">
        <v>93.22</v>
      </c>
      <c r="O131" s="312">
        <v>91.95</v>
      </c>
      <c r="P131" s="312">
        <v>1.27</v>
      </c>
      <c r="Q131" s="312">
        <v>1.3811854268624</v>
      </c>
      <c r="R131" s="312">
        <v>0.62230886</v>
      </c>
      <c r="S131" s="312">
        <v>0.54357786</v>
      </c>
      <c r="T131" s="313">
        <v>0.078731</v>
      </c>
      <c r="U131" s="313">
        <v>14.483849654951</v>
      </c>
      <c r="V131" s="313">
        <v>5.26979846</v>
      </c>
      <c r="W131" s="313">
        <v>6.44076213</v>
      </c>
      <c r="X131" s="313">
        <v>-1.17096367</v>
      </c>
      <c r="Y131" s="313">
        <v>-18.180514143596</v>
      </c>
      <c r="Z131" s="313">
        <v>0.01180897</v>
      </c>
      <c r="AA131" s="313">
        <v>0.00843965</v>
      </c>
      <c r="AB131" s="312">
        <v>0.00336932</v>
      </c>
      <c r="AC131" s="313">
        <v>39.922508634837</v>
      </c>
      <c r="AD131" s="312">
        <v>7894.0</v>
      </c>
      <c r="AE131" s="313">
        <v>10895.0</v>
      </c>
      <c r="AF131" s="313">
        <v>-3001.0</v>
      </c>
      <c r="AG131" s="311">
        <v>-27.544745296007</v>
      </c>
      <c r="AH131" s="311">
        <v>187.0</v>
      </c>
      <c r="AI131" s="311">
        <v>259.0</v>
      </c>
      <c r="AJ131" s="311">
        <v>-72.0</v>
      </c>
      <c r="AK131" s="311">
        <v>-27.799227799228</v>
      </c>
      <c r="AL131" s="313">
        <v>3.08072145</v>
      </c>
      <c r="AM131" s="313">
        <v>3.06410535</v>
      </c>
      <c r="AN131" s="312">
        <v>0.0166161</v>
      </c>
      <c r="AO131" s="312">
        <v>0.54228226846051</v>
      </c>
      <c r="AP131" s="312">
        <v>12.0</v>
      </c>
      <c r="AQ131" s="312">
        <v>13.0</v>
      </c>
      <c r="AR131" s="313">
        <v>-1.0</v>
      </c>
      <c r="AS131" s="313">
        <v>-7.6923076923077</v>
      </c>
      <c r="AT131" s="313">
        <v>102.0</v>
      </c>
      <c r="AU131" s="313">
        <v>152.0</v>
      </c>
      <c r="AV131" s="311">
        <v>-50.0</v>
      </c>
      <c r="AW131" s="313">
        <v>-32.894736842105</v>
      </c>
      <c r="AX131" s="313">
        <v>73.0</v>
      </c>
      <c r="AY131" s="313">
        <v>94.0</v>
      </c>
      <c r="AZ131" s="313">
        <v>-21.0</v>
      </c>
      <c r="BA131" s="313">
        <v>-22.340425531915</v>
      </c>
      <c r="BB131" s="313">
        <v>7.76833333</v>
      </c>
      <c r="BC131" s="313">
        <v>7.07307692</v>
      </c>
      <c r="BD131" s="313">
        <v>0.69525641</v>
      </c>
      <c r="BE131" s="313">
        <v>9.8296175464185</v>
      </c>
      <c r="BF131" s="313">
        <v>0.91392157</v>
      </c>
      <c r="BG131" s="313">
        <v>0.60493421</v>
      </c>
      <c r="BH131" s="313">
        <v>0.30898736</v>
      </c>
      <c r="BI131" s="313">
        <v>51.07784530817</v>
      </c>
      <c r="BJ131" s="313">
        <v>1.2769863</v>
      </c>
      <c r="BK131" s="313">
        <v>0.97819149</v>
      </c>
      <c r="BL131" s="313">
        <v>0.29879481</v>
      </c>
      <c r="BM131" s="313">
        <v>30.545635803885</v>
      </c>
      <c r="BN131" s="313">
        <v>6005.0</v>
      </c>
      <c r="BO131" s="313">
        <v>8756.0</v>
      </c>
      <c r="BP131" s="313">
        <v>-2751.0</v>
      </c>
      <c r="BQ131" s="313">
        <v>-31.418455915943</v>
      </c>
      <c r="BR131" s="313">
        <v>5826.0</v>
      </c>
      <c r="BS131" s="313">
        <v>8431.0</v>
      </c>
      <c r="BT131" s="313">
        <v>-2605.0</v>
      </c>
      <c r="BU131" s="313">
        <v>-30.897876882932</v>
      </c>
      <c r="BV131" s="313">
        <v>3788.0</v>
      </c>
      <c r="BW131" s="313">
        <v>5277.0</v>
      </c>
      <c r="BX131" s="313">
        <v>-1489.0</v>
      </c>
      <c r="BY131" s="313">
        <v>-28.216789842714</v>
      </c>
      <c r="BZ131" s="313">
        <v>0.01600069</v>
      </c>
      <c r="CA131" s="314">
        <v>0.01090618</v>
      </c>
      <c r="CB131" s="314">
        <v>0.00509451</v>
      </c>
      <c r="CC131" s="312">
        <v>46.712139355851</v>
      </c>
      <c r="CD131" s="312" t="s">
        <v>899</v>
      </c>
      <c r="CE131" s="312">
        <v>0.49850267</v>
      </c>
      <c r="CF131" s="312">
        <v>0.35501931</v>
      </c>
      <c r="CG131" s="312">
        <v>0.14348336</v>
      </c>
      <c r="CH131" s="312">
        <v>40.415649503685</v>
      </c>
      <c r="CI131" s="315">
        <v>0.02368888</v>
      </c>
      <c r="CJ131" s="315">
        <v>0.02377237</v>
      </c>
      <c r="CK131" s="315">
        <v>-8.3490000000002E-5</v>
      </c>
      <c r="CL131" s="315">
        <v>-0.35120604298184</v>
      </c>
      <c r="CM131" s="314" t="s">
        <v>896</v>
      </c>
      <c r="CN131" s="314" t="s">
        <v>897</v>
      </c>
      <c r="CO131" s="312"/>
      <c r="CP131" s="314"/>
      <c r="CQ131" s="314"/>
      <c r="CR131" s="312"/>
      <c r="CS131" s="312"/>
      <c r="CT131" s="312"/>
      <c r="CU131" s="312"/>
      <c r="CV131" s="312"/>
      <c r="CW131" s="312"/>
      <c r="CX131" s="315"/>
      <c r="CY131" s="315"/>
      <c r="CZ131" s="315"/>
      <c r="DA131" s="315"/>
      <c r="DB131" s="314"/>
      <c r="DC131" s="314"/>
      <c r="DD131" s="314"/>
    </row>
    <row r="132">
      <c r="A132" s="310" t="s">
        <v>903</v>
      </c>
      <c r="B132" s="310" t="s">
        <v>259</v>
      </c>
      <c r="C132" s="310" t="s">
        <v>270</v>
      </c>
      <c r="D132" s="310" t="s">
        <v>270</v>
      </c>
      <c r="E132" s="311">
        <v>13029.0</v>
      </c>
      <c r="F132" s="311" t="s">
        <v>893</v>
      </c>
      <c r="G132" s="311" t="s">
        <v>893</v>
      </c>
      <c r="H132" s="311" t="s">
        <v>893</v>
      </c>
      <c r="I132" s="311">
        <v>34802.0</v>
      </c>
      <c r="J132" s="311" t="s">
        <v>893</v>
      </c>
      <c r="K132" s="311" t="s">
        <v>893</v>
      </c>
      <c r="L132" s="311" t="s">
        <v>893</v>
      </c>
      <c r="M132" s="312" t="s">
        <v>894</v>
      </c>
      <c r="N132" s="312">
        <v>22.72</v>
      </c>
      <c r="O132" s="312" t="s">
        <v>893</v>
      </c>
      <c r="P132" s="312" t="s">
        <v>893</v>
      </c>
      <c r="Q132" s="312" t="s">
        <v>893</v>
      </c>
      <c r="R132" s="312">
        <v>0.65283604</v>
      </c>
      <c r="S132" s="312" t="s">
        <v>893</v>
      </c>
      <c r="T132" s="313" t="s">
        <v>893</v>
      </c>
      <c r="U132" s="313" t="s">
        <v>893</v>
      </c>
      <c r="V132" s="313">
        <v>5.48531694</v>
      </c>
      <c r="W132" s="313" t="s">
        <v>893</v>
      </c>
      <c r="X132" s="313" t="s">
        <v>893</v>
      </c>
      <c r="Y132" s="313" t="s">
        <v>893</v>
      </c>
      <c r="Z132" s="313">
        <v>0.01190152</v>
      </c>
      <c r="AA132" s="313" t="s">
        <v>893</v>
      </c>
      <c r="AB132" s="312" t="s">
        <v>893</v>
      </c>
      <c r="AC132" s="313" t="s">
        <v>893</v>
      </c>
      <c r="AD132" s="312">
        <v>1909.0</v>
      </c>
      <c r="AE132" s="313" t="s">
        <v>893</v>
      </c>
      <c r="AF132" s="313" t="s">
        <v>893</v>
      </c>
      <c r="AG132" s="311" t="s">
        <v>893</v>
      </c>
      <c r="AH132" s="311">
        <v>35.0</v>
      </c>
      <c r="AI132" s="311" t="s">
        <v>893</v>
      </c>
      <c r="AJ132" s="311" t="s">
        <v>893</v>
      </c>
      <c r="AK132" s="311" t="s">
        <v>893</v>
      </c>
      <c r="AL132" s="313">
        <v>2.67111827</v>
      </c>
      <c r="AM132" s="313" t="s">
        <v>893</v>
      </c>
      <c r="AN132" s="312" t="s">
        <v>893</v>
      </c>
      <c r="AO132" s="312" t="s">
        <v>893</v>
      </c>
      <c r="AP132" s="312" t="s">
        <v>893</v>
      </c>
      <c r="AQ132" s="312" t="s">
        <v>893</v>
      </c>
      <c r="AR132" s="313" t="s">
        <v>893</v>
      </c>
      <c r="AS132" s="313" t="s">
        <v>893</v>
      </c>
      <c r="AT132" s="313">
        <v>27.0</v>
      </c>
      <c r="AU132" s="313" t="s">
        <v>893</v>
      </c>
      <c r="AV132" s="311" t="s">
        <v>893</v>
      </c>
      <c r="AW132" s="313" t="s">
        <v>893</v>
      </c>
      <c r="AX132" s="313">
        <v>8.0</v>
      </c>
      <c r="AY132" s="313" t="s">
        <v>893</v>
      </c>
      <c r="AZ132" s="313" t="s">
        <v>893</v>
      </c>
      <c r="BA132" s="313" t="s">
        <v>893</v>
      </c>
      <c r="BB132" s="313" t="s">
        <v>893</v>
      </c>
      <c r="BC132" s="313" t="s">
        <v>893</v>
      </c>
      <c r="BD132" s="313" t="s">
        <v>893</v>
      </c>
      <c r="BE132" s="313" t="s">
        <v>893</v>
      </c>
      <c r="BF132" s="313">
        <v>0.84148148</v>
      </c>
      <c r="BG132" s="313" t="s">
        <v>893</v>
      </c>
      <c r="BH132" s="313" t="s">
        <v>893</v>
      </c>
      <c r="BI132" s="313" t="s">
        <v>893</v>
      </c>
      <c r="BJ132" s="313">
        <v>2.84</v>
      </c>
      <c r="BK132" s="313" t="s">
        <v>893</v>
      </c>
      <c r="BL132" s="313" t="s">
        <v>893</v>
      </c>
      <c r="BM132" s="313" t="s">
        <v>893</v>
      </c>
      <c r="BN132" s="313">
        <v>1436.0</v>
      </c>
      <c r="BO132" s="313" t="s">
        <v>893</v>
      </c>
      <c r="BP132" s="313" t="s">
        <v>893</v>
      </c>
      <c r="BQ132" s="313" t="s">
        <v>893</v>
      </c>
      <c r="BR132" s="313">
        <v>1384.0</v>
      </c>
      <c r="BS132" s="313" t="s">
        <v>893</v>
      </c>
      <c r="BT132" s="313" t="s">
        <v>893</v>
      </c>
      <c r="BU132" s="313" t="s">
        <v>893</v>
      </c>
      <c r="BV132" s="313">
        <v>931.0</v>
      </c>
      <c r="BW132" s="313" t="s">
        <v>893</v>
      </c>
      <c r="BX132" s="313" t="s">
        <v>893</v>
      </c>
      <c r="BY132" s="313" t="s">
        <v>893</v>
      </c>
      <c r="BZ132" s="313">
        <v>0.01641618</v>
      </c>
      <c r="CA132" s="314" t="s">
        <v>893</v>
      </c>
      <c r="CB132" s="314" t="s">
        <v>893</v>
      </c>
      <c r="CC132" s="312" t="s">
        <v>893</v>
      </c>
      <c r="CD132" s="312" t="s">
        <v>899</v>
      </c>
      <c r="CE132" s="312">
        <v>0.64914286</v>
      </c>
      <c r="CF132" s="312" t="s">
        <v>893</v>
      </c>
      <c r="CG132" s="312" t="s">
        <v>893</v>
      </c>
      <c r="CH132" s="312" t="s">
        <v>893</v>
      </c>
      <c r="CI132" s="315">
        <v>0.01833421</v>
      </c>
      <c r="CJ132" s="315" t="s">
        <v>893</v>
      </c>
      <c r="CK132" s="315" t="s">
        <v>893</v>
      </c>
      <c r="CL132" s="315" t="s">
        <v>893</v>
      </c>
      <c r="CM132" s="314" t="s">
        <v>896</v>
      </c>
      <c r="CN132" s="314" t="s">
        <v>897</v>
      </c>
      <c r="CO132" s="312"/>
      <c r="CP132" s="314"/>
      <c r="CQ132" s="314"/>
      <c r="CR132" s="312"/>
      <c r="CS132" s="312"/>
      <c r="CT132" s="312"/>
      <c r="CU132" s="312"/>
      <c r="CV132" s="312"/>
      <c r="CW132" s="312"/>
      <c r="CX132" s="315"/>
      <c r="CY132" s="315"/>
      <c r="CZ132" s="315"/>
      <c r="DA132" s="315"/>
      <c r="DB132" s="314"/>
      <c r="DC132" s="314"/>
      <c r="DD132" s="314"/>
    </row>
    <row r="133">
      <c r="A133" s="310" t="s">
        <v>903</v>
      </c>
      <c r="B133" s="310" t="s">
        <v>259</v>
      </c>
      <c r="C133" s="310" t="s">
        <v>271</v>
      </c>
      <c r="D133" s="310" t="s">
        <v>271</v>
      </c>
      <c r="E133" s="311">
        <v>87243.0</v>
      </c>
      <c r="F133" s="311">
        <v>91657.0</v>
      </c>
      <c r="G133" s="311">
        <v>-4414.0</v>
      </c>
      <c r="H133" s="311">
        <v>-4.8157805732241</v>
      </c>
      <c r="I133" s="311">
        <v>222580.0</v>
      </c>
      <c r="J133" s="311">
        <v>241889.0</v>
      </c>
      <c r="K133" s="311">
        <v>-19309.0</v>
      </c>
      <c r="L133" s="311">
        <v>-7.9825870543927</v>
      </c>
      <c r="M133" s="312" t="s">
        <v>894</v>
      </c>
      <c r="N133" s="312">
        <v>124.24</v>
      </c>
      <c r="O133" s="312">
        <v>122.25</v>
      </c>
      <c r="P133" s="312">
        <v>1.99</v>
      </c>
      <c r="Q133" s="312">
        <v>1.6278118609407</v>
      </c>
      <c r="R133" s="312">
        <v>0.55818133</v>
      </c>
      <c r="S133" s="312">
        <v>0.5053971</v>
      </c>
      <c r="T133" s="313">
        <v>0.05278423</v>
      </c>
      <c r="U133" s="313">
        <v>10.444110185832</v>
      </c>
      <c r="V133" s="313">
        <v>5.33336329</v>
      </c>
      <c r="W133" s="313">
        <v>4.95805928</v>
      </c>
      <c r="X133" s="313">
        <v>0.37530401</v>
      </c>
      <c r="Y133" s="313">
        <v>7.569574884147</v>
      </c>
      <c r="Z133" s="313">
        <v>0.01046584</v>
      </c>
      <c r="AA133" s="313">
        <v>0.01019345</v>
      </c>
      <c r="AB133" s="312">
        <v>2.7239E-4</v>
      </c>
      <c r="AC133" s="313">
        <v>2.6722061716102</v>
      </c>
      <c r="AD133" s="312">
        <v>11871.0</v>
      </c>
      <c r="AE133" s="313">
        <v>11993.0</v>
      </c>
      <c r="AF133" s="313">
        <v>-122.0</v>
      </c>
      <c r="AG133" s="311">
        <v>-1.0172600683732</v>
      </c>
      <c r="AH133" s="311">
        <v>304.0</v>
      </c>
      <c r="AI133" s="311">
        <v>350.0</v>
      </c>
      <c r="AJ133" s="311">
        <v>-46.0</v>
      </c>
      <c r="AK133" s="311">
        <v>-13.142857142857</v>
      </c>
      <c r="AL133" s="313">
        <v>2.55126486</v>
      </c>
      <c r="AM133" s="313">
        <v>2.63906739</v>
      </c>
      <c r="AN133" s="312">
        <v>-0.08780253</v>
      </c>
      <c r="AO133" s="312">
        <v>-3.3270287197933</v>
      </c>
      <c r="AP133" s="312">
        <v>12.0</v>
      </c>
      <c r="AQ133" s="312">
        <v>14.0</v>
      </c>
      <c r="AR133" s="313">
        <v>-2.0</v>
      </c>
      <c r="AS133" s="313">
        <v>-14.285714285714</v>
      </c>
      <c r="AT133" s="313">
        <v>161.0</v>
      </c>
      <c r="AU133" s="313">
        <v>199.0</v>
      </c>
      <c r="AV133" s="311">
        <v>-38.0</v>
      </c>
      <c r="AW133" s="313">
        <v>-19.095477386935</v>
      </c>
      <c r="AX133" s="313">
        <v>131.0</v>
      </c>
      <c r="AY133" s="313">
        <v>137.0</v>
      </c>
      <c r="AZ133" s="313">
        <v>-6.0</v>
      </c>
      <c r="BA133" s="313">
        <v>-4.3795620437956</v>
      </c>
      <c r="BB133" s="313">
        <v>10.35333333</v>
      </c>
      <c r="BC133" s="313">
        <v>8.73214286</v>
      </c>
      <c r="BD133" s="313">
        <v>1.62119047</v>
      </c>
      <c r="BE133" s="313">
        <v>18.565780427463</v>
      </c>
      <c r="BF133" s="313">
        <v>0.77167702</v>
      </c>
      <c r="BG133" s="313">
        <v>0.61432161</v>
      </c>
      <c r="BH133" s="313">
        <v>0.15735541</v>
      </c>
      <c r="BI133" s="313">
        <v>25.614500196404</v>
      </c>
      <c r="BJ133" s="313">
        <v>0.94839695</v>
      </c>
      <c r="BK133" s="313">
        <v>0.89233577</v>
      </c>
      <c r="BL133" s="313">
        <v>0.05606118</v>
      </c>
      <c r="BM133" s="313">
        <v>6.2825207600946</v>
      </c>
      <c r="BN133" s="313">
        <v>9767.0</v>
      </c>
      <c r="BO133" s="313">
        <v>10224.0</v>
      </c>
      <c r="BP133" s="313">
        <v>-457.0</v>
      </c>
      <c r="BQ133" s="313">
        <v>-4.4698748043818</v>
      </c>
      <c r="BR133" s="313">
        <v>9495.0</v>
      </c>
      <c r="BS133" s="313">
        <v>9931.0</v>
      </c>
      <c r="BT133" s="313">
        <v>-436.0</v>
      </c>
      <c r="BU133" s="313">
        <v>-4.3902930218508</v>
      </c>
      <c r="BV133" s="313">
        <v>6898.0</v>
      </c>
      <c r="BW133" s="313">
        <v>7352.0</v>
      </c>
      <c r="BX133" s="313">
        <v>-454.0</v>
      </c>
      <c r="BY133" s="313">
        <v>-6.1751904243743</v>
      </c>
      <c r="BZ133" s="313">
        <v>0.01308478</v>
      </c>
      <c r="CA133" s="314">
        <v>0.01230994</v>
      </c>
      <c r="CB133" s="314">
        <v>7.7484E-4</v>
      </c>
      <c r="CC133" s="312">
        <v>6.2944254805466</v>
      </c>
      <c r="CD133" s="312" t="s">
        <v>899</v>
      </c>
      <c r="CE133" s="312">
        <v>0.40868421</v>
      </c>
      <c r="CF133" s="312">
        <v>0.34928571</v>
      </c>
      <c r="CG133" s="312">
        <v>0.0593985</v>
      </c>
      <c r="CH133" s="312">
        <v>17.005705730131</v>
      </c>
      <c r="CI133" s="315">
        <v>0.02560863</v>
      </c>
      <c r="CJ133" s="315">
        <v>0.02918369</v>
      </c>
      <c r="CK133" s="315">
        <v>-0.00357506</v>
      </c>
      <c r="CL133" s="315">
        <v>-12.250198655482</v>
      </c>
      <c r="CM133" s="314" t="s">
        <v>896</v>
      </c>
      <c r="CN133" s="314" t="s">
        <v>897</v>
      </c>
      <c r="CO133" s="312"/>
      <c r="CP133" s="314"/>
      <c r="CQ133" s="314"/>
      <c r="CR133" s="312"/>
      <c r="CS133" s="312"/>
      <c r="CT133" s="312"/>
      <c r="CU133" s="312"/>
      <c r="CV133" s="312"/>
      <c r="CW133" s="312"/>
      <c r="CX133" s="315"/>
      <c r="CY133" s="315"/>
      <c r="CZ133" s="315"/>
      <c r="DA133" s="315"/>
      <c r="DB133" s="314"/>
      <c r="DC133" s="314"/>
      <c r="DD133" s="314"/>
    </row>
    <row r="134">
      <c r="A134" s="310" t="s">
        <v>903</v>
      </c>
      <c r="B134" s="310" t="s">
        <v>274</v>
      </c>
      <c r="C134" s="310" t="s">
        <v>275</v>
      </c>
      <c r="D134" s="310" t="s">
        <v>137</v>
      </c>
      <c r="E134" s="311">
        <v>73899.0</v>
      </c>
      <c r="F134" s="311">
        <v>103957.0</v>
      </c>
      <c r="G134" s="311">
        <v>-30058.0</v>
      </c>
      <c r="H134" s="311">
        <v>-28.913877853343</v>
      </c>
      <c r="I134" s="311">
        <v>306537.0</v>
      </c>
      <c r="J134" s="311">
        <v>373506.0</v>
      </c>
      <c r="K134" s="311">
        <v>-66969.0</v>
      </c>
      <c r="L134" s="311">
        <v>-17.929832452491</v>
      </c>
      <c r="M134" s="312" t="s">
        <v>894</v>
      </c>
      <c r="N134" s="312">
        <v>310.22</v>
      </c>
      <c r="O134" s="312">
        <v>317.19</v>
      </c>
      <c r="P134" s="312">
        <v>-6.97</v>
      </c>
      <c r="Q134" s="312">
        <v>-2.1974211040701</v>
      </c>
      <c r="R134" s="313">
        <v>1.01201486</v>
      </c>
      <c r="S134" s="313">
        <v>0.84922331</v>
      </c>
      <c r="T134" s="313">
        <v>0.16279155</v>
      </c>
      <c r="U134" s="313">
        <v>19.169463212214</v>
      </c>
      <c r="V134" s="313">
        <v>13.4143676</v>
      </c>
      <c r="W134" s="313">
        <v>11.05792143</v>
      </c>
      <c r="X134" s="313">
        <v>2.35644617</v>
      </c>
      <c r="Y134" s="313">
        <v>21.310028154179</v>
      </c>
      <c r="Z134" s="313">
        <v>0.00754426</v>
      </c>
      <c r="AA134" s="313">
        <v>0.00767977</v>
      </c>
      <c r="AB134" s="312">
        <v>-1.3551E-4</v>
      </c>
      <c r="AC134" s="313">
        <v>-1.7645059682777</v>
      </c>
      <c r="AD134" s="312">
        <v>41120.0</v>
      </c>
      <c r="AE134" s="313">
        <v>41302.0</v>
      </c>
      <c r="AF134" s="313">
        <v>-182.0</v>
      </c>
      <c r="AG134" s="311">
        <v>-0.44065662679773</v>
      </c>
      <c r="AH134" s="311">
        <v>731.0</v>
      </c>
      <c r="AI134" s="311">
        <v>565.0</v>
      </c>
      <c r="AJ134" s="311">
        <v>166.0</v>
      </c>
      <c r="AK134" s="311">
        <v>29.380530973451</v>
      </c>
      <c r="AL134" s="313">
        <v>4.14805342</v>
      </c>
      <c r="AM134" s="313">
        <v>3.59288937</v>
      </c>
      <c r="AN134" s="312">
        <v>0.55516405</v>
      </c>
      <c r="AO134" s="313">
        <v>15.451743508596</v>
      </c>
      <c r="AP134" s="313">
        <v>169.0</v>
      </c>
      <c r="AQ134" s="313">
        <v>44.0</v>
      </c>
      <c r="AR134" s="313">
        <v>125.0</v>
      </c>
      <c r="AS134" s="311">
        <v>284.09090909091</v>
      </c>
      <c r="AT134" s="311">
        <v>488.0</v>
      </c>
      <c r="AU134" s="311">
        <v>462.0</v>
      </c>
      <c r="AV134" s="311">
        <v>26.0</v>
      </c>
      <c r="AW134" s="313">
        <v>5.6277056277056</v>
      </c>
      <c r="AX134" s="313">
        <v>74.0</v>
      </c>
      <c r="AY134" s="313">
        <v>59.0</v>
      </c>
      <c r="AZ134" s="313">
        <v>15.0</v>
      </c>
      <c r="BA134" s="313">
        <v>25.423728813559</v>
      </c>
      <c r="BB134" s="313">
        <v>1.8356213</v>
      </c>
      <c r="BC134" s="313">
        <v>7.20886364</v>
      </c>
      <c r="BD134" s="313">
        <v>-5.37324234</v>
      </c>
      <c r="BE134" s="313">
        <v>-74.536606715452</v>
      </c>
      <c r="BF134" s="313">
        <v>0.63569672</v>
      </c>
      <c r="BG134" s="313">
        <v>0.68655844</v>
      </c>
      <c r="BH134" s="313">
        <v>-0.05086172</v>
      </c>
      <c r="BI134" s="313">
        <v>-7.4082142228126</v>
      </c>
      <c r="BJ134" s="313">
        <v>4.19216216</v>
      </c>
      <c r="BK134" s="313">
        <v>5.37610169</v>
      </c>
      <c r="BL134" s="313">
        <v>-1.18393953</v>
      </c>
      <c r="BM134" s="313">
        <v>-22.022268146494</v>
      </c>
      <c r="BN134" s="313">
        <v>40885.0</v>
      </c>
      <c r="BO134" s="313">
        <v>40576.0</v>
      </c>
      <c r="BP134" s="313">
        <v>309.0</v>
      </c>
      <c r="BQ134" s="313">
        <v>0.76153391167192</v>
      </c>
      <c r="BR134" s="313">
        <v>40436.0</v>
      </c>
      <c r="BS134" s="313">
        <v>40195.0</v>
      </c>
      <c r="BT134" s="313">
        <v>241.0</v>
      </c>
      <c r="BU134" s="313">
        <v>0.59957706182361</v>
      </c>
      <c r="BV134" s="313">
        <v>31895.0</v>
      </c>
      <c r="BW134" s="313">
        <v>31979.0</v>
      </c>
      <c r="BX134" s="313">
        <v>-84.0</v>
      </c>
      <c r="BY134" s="313">
        <v>-0.26267237874855</v>
      </c>
      <c r="BZ134" s="313">
        <v>0.00767188</v>
      </c>
      <c r="CA134" s="314">
        <v>0.00789128</v>
      </c>
      <c r="CB134" s="314" t="s">
        <v>895</v>
      </c>
      <c r="CC134" s="312">
        <v>-2.7802840603806</v>
      </c>
      <c r="CD134" s="312" t="s">
        <v>899</v>
      </c>
      <c r="CE134" s="312">
        <v>0.42437756</v>
      </c>
      <c r="CF134" s="312">
        <v>0.56139823</v>
      </c>
      <c r="CG134" s="312">
        <v>-0.13702067</v>
      </c>
      <c r="CH134" s="312">
        <v>-24.407036338536</v>
      </c>
      <c r="CI134" s="315">
        <v>0.01777724</v>
      </c>
      <c r="CJ134" s="315">
        <v>0.01367972</v>
      </c>
      <c r="CK134" s="315">
        <v>0.00409752</v>
      </c>
      <c r="CL134" s="315">
        <v>29.953244657054</v>
      </c>
      <c r="CM134" s="314" t="s">
        <v>896</v>
      </c>
      <c r="CN134" s="314" t="s">
        <v>897</v>
      </c>
      <c r="CO134" s="312"/>
      <c r="CP134" s="314"/>
      <c r="CQ134" s="314"/>
      <c r="CR134" s="312"/>
      <c r="CS134" s="312"/>
      <c r="CT134" s="312"/>
      <c r="CU134" s="312"/>
      <c r="CV134" s="312"/>
      <c r="CW134" s="312"/>
      <c r="CX134" s="315"/>
      <c r="CY134" s="315"/>
      <c r="CZ134" s="315"/>
      <c r="DA134" s="315"/>
      <c r="DB134" s="314"/>
      <c r="DC134" s="314"/>
      <c r="DD134" s="314"/>
    </row>
    <row r="135">
      <c r="A135" s="310" t="s">
        <v>903</v>
      </c>
      <c r="B135" s="310" t="s">
        <v>274</v>
      </c>
      <c r="C135" s="310" t="s">
        <v>276</v>
      </c>
      <c r="D135" s="310" t="s">
        <v>277</v>
      </c>
      <c r="E135" s="311">
        <v>28147.0</v>
      </c>
      <c r="F135" s="311">
        <v>31884.0</v>
      </c>
      <c r="G135" s="311">
        <v>-3737.0</v>
      </c>
      <c r="H135" s="311">
        <v>-11.720612219295</v>
      </c>
      <c r="I135" s="311">
        <v>93372.0</v>
      </c>
      <c r="J135" s="311">
        <v>93091.0</v>
      </c>
      <c r="K135" s="311">
        <v>281.0</v>
      </c>
      <c r="L135" s="311">
        <v>0.30185517396956</v>
      </c>
      <c r="M135" s="312" t="s">
        <v>894</v>
      </c>
      <c r="N135" s="312">
        <v>93.18</v>
      </c>
      <c r="O135" s="312">
        <v>84.86</v>
      </c>
      <c r="P135" s="312">
        <v>8.32</v>
      </c>
      <c r="Q135" s="312">
        <v>9.8043836907848</v>
      </c>
      <c r="R135" s="312">
        <v>0.99794371</v>
      </c>
      <c r="S135" s="312">
        <v>0.91158114</v>
      </c>
      <c r="T135" s="313">
        <v>0.08636257</v>
      </c>
      <c r="U135" s="313">
        <v>9.4739311960754</v>
      </c>
      <c r="V135" s="313">
        <v>9.30792957</v>
      </c>
      <c r="W135" s="313">
        <v>9.14911216</v>
      </c>
      <c r="X135" s="313">
        <v>0.15881741</v>
      </c>
      <c r="Y135" s="313">
        <v>1.7358778340739</v>
      </c>
      <c r="Z135" s="313">
        <v>0.01072144</v>
      </c>
      <c r="AA135" s="313">
        <v>0.0099636</v>
      </c>
      <c r="AB135" s="312">
        <v>7.5784E-4</v>
      </c>
      <c r="AC135" s="313">
        <v>7.6060861535991</v>
      </c>
      <c r="AD135" s="312">
        <v>8691.0</v>
      </c>
      <c r="AE135" s="313">
        <v>8517.0</v>
      </c>
      <c r="AF135" s="313">
        <v>174.0</v>
      </c>
      <c r="AG135" s="311">
        <v>2.0429728777739</v>
      </c>
      <c r="AH135" s="311">
        <v>224.0</v>
      </c>
      <c r="AI135" s="311">
        <v>199.0</v>
      </c>
      <c r="AJ135" s="311">
        <v>25.0</v>
      </c>
      <c r="AK135" s="311">
        <v>12.562814070352</v>
      </c>
      <c r="AL135" s="313">
        <v>3.31729847</v>
      </c>
      <c r="AM135" s="313">
        <v>2.91967758</v>
      </c>
      <c r="AN135" s="312">
        <v>0.39762089</v>
      </c>
      <c r="AO135" s="312">
        <v>13.618657509436</v>
      </c>
      <c r="AP135" s="312">
        <v>29.0</v>
      </c>
      <c r="AQ135" s="312">
        <v>23.0</v>
      </c>
      <c r="AR135" s="313">
        <v>6.0</v>
      </c>
      <c r="AS135" s="313">
        <v>26.086956521739</v>
      </c>
      <c r="AT135" s="313">
        <v>167.0</v>
      </c>
      <c r="AU135" s="313">
        <v>148.0</v>
      </c>
      <c r="AV135" s="311">
        <v>19.0</v>
      </c>
      <c r="AW135" s="313">
        <v>12.837837837838</v>
      </c>
      <c r="AX135" s="313">
        <v>28.0</v>
      </c>
      <c r="AY135" s="313">
        <v>28.0</v>
      </c>
      <c r="AZ135" s="313">
        <v>0.0</v>
      </c>
      <c r="BA135" s="313">
        <v>0.0</v>
      </c>
      <c r="BB135" s="313">
        <v>3.21310345</v>
      </c>
      <c r="BC135" s="313">
        <v>3.68956522</v>
      </c>
      <c r="BD135" s="313">
        <v>-0.47646177</v>
      </c>
      <c r="BE135" s="313">
        <v>-12.913764673877</v>
      </c>
      <c r="BF135" s="313">
        <v>0.55796407</v>
      </c>
      <c r="BG135" s="313">
        <v>0.57337838</v>
      </c>
      <c r="BH135" s="313">
        <v>-0.01541431</v>
      </c>
      <c r="BI135" s="313">
        <v>-2.6883312203017</v>
      </c>
      <c r="BJ135" s="313">
        <v>3.32785714</v>
      </c>
      <c r="BK135" s="313">
        <v>3.03071429</v>
      </c>
      <c r="BL135" s="313">
        <v>0.29714285</v>
      </c>
      <c r="BM135" s="313">
        <v>9.8043834412382</v>
      </c>
      <c r="BN135" s="313">
        <v>8029.0</v>
      </c>
      <c r="BO135" s="313">
        <v>7903.0</v>
      </c>
      <c r="BP135" s="313">
        <v>126.0</v>
      </c>
      <c r="BQ135" s="313">
        <v>1.5943312666076</v>
      </c>
      <c r="BR135" s="313">
        <v>7911.0</v>
      </c>
      <c r="BS135" s="313">
        <v>7695.0</v>
      </c>
      <c r="BT135" s="313">
        <v>216.0</v>
      </c>
      <c r="BU135" s="313">
        <v>2.8070175438596</v>
      </c>
      <c r="BV135" s="313">
        <v>6533.0</v>
      </c>
      <c r="BW135" s="313">
        <v>6249.0</v>
      </c>
      <c r="BX135" s="313">
        <v>284.0</v>
      </c>
      <c r="BY135" s="313">
        <v>4.544727156345</v>
      </c>
      <c r="BZ135" s="313">
        <v>0.01177854</v>
      </c>
      <c r="CA135" s="314">
        <v>0.01102794</v>
      </c>
      <c r="CB135" s="314">
        <v>7.506E-4</v>
      </c>
      <c r="CC135" s="312">
        <v>6.806348239109</v>
      </c>
      <c r="CD135" s="312" t="s">
        <v>899</v>
      </c>
      <c r="CE135" s="312">
        <v>0.41598214</v>
      </c>
      <c r="CF135" s="312">
        <v>0.42643216</v>
      </c>
      <c r="CG135" s="312">
        <v>-0.01045002</v>
      </c>
      <c r="CH135" s="312">
        <v>-2.4505703322188</v>
      </c>
      <c r="CI135" s="315">
        <v>0.02577379</v>
      </c>
      <c r="CJ135" s="315">
        <v>0.02336503</v>
      </c>
      <c r="CK135" s="315">
        <v>0.00240876</v>
      </c>
      <c r="CL135" s="315">
        <v>10.309252759359</v>
      </c>
      <c r="CM135" s="314" t="s">
        <v>896</v>
      </c>
      <c r="CN135" s="314" t="s">
        <v>897</v>
      </c>
      <c r="CO135" s="312"/>
      <c r="CP135" s="314"/>
      <c r="CQ135" s="314"/>
      <c r="CR135" s="312"/>
      <c r="CS135" s="312"/>
      <c r="CT135" s="312"/>
      <c r="CU135" s="312"/>
      <c r="CV135" s="312"/>
      <c r="CW135" s="312"/>
      <c r="CX135" s="315"/>
      <c r="CY135" s="315"/>
      <c r="CZ135" s="315"/>
      <c r="DA135" s="315"/>
      <c r="DB135" s="314"/>
      <c r="DC135" s="314"/>
      <c r="DD135" s="314"/>
    </row>
    <row r="136">
      <c r="A136" s="310" t="s">
        <v>903</v>
      </c>
      <c r="B136" s="310" t="s">
        <v>274</v>
      </c>
      <c r="C136" s="310" t="s">
        <v>43</v>
      </c>
      <c r="D136" s="310" t="s">
        <v>25</v>
      </c>
      <c r="E136" s="311">
        <v>14429.0</v>
      </c>
      <c r="F136" s="311">
        <v>19719.0</v>
      </c>
      <c r="G136" s="311">
        <v>-5290.0</v>
      </c>
      <c r="H136" s="311">
        <v>-26.82691820072</v>
      </c>
      <c r="I136" s="311">
        <v>48858.0</v>
      </c>
      <c r="J136" s="311">
        <v>64298.0</v>
      </c>
      <c r="K136" s="311">
        <v>-15440.0</v>
      </c>
      <c r="L136" s="311">
        <v>-24.013188590625</v>
      </c>
      <c r="M136" s="312" t="s">
        <v>894</v>
      </c>
      <c r="N136" s="312">
        <v>62.15</v>
      </c>
      <c r="O136" s="312">
        <v>61.77</v>
      </c>
      <c r="P136" s="312">
        <v>0.38</v>
      </c>
      <c r="Q136" s="312">
        <v>0.61518536506394</v>
      </c>
      <c r="R136" s="312">
        <v>1.27205371</v>
      </c>
      <c r="S136" s="312">
        <v>0.96068307</v>
      </c>
      <c r="T136" s="313">
        <v>0.31137064</v>
      </c>
      <c r="U136" s="313">
        <v>32.411379956972</v>
      </c>
      <c r="V136" s="313">
        <v>16.16111998</v>
      </c>
      <c r="W136" s="313">
        <v>17.51065352</v>
      </c>
      <c r="X136" s="313">
        <v>-1.34953354</v>
      </c>
      <c r="Y136" s="313">
        <v>-7.7069284619139</v>
      </c>
      <c r="Z136" s="313">
        <v>0.00787107</v>
      </c>
      <c r="AA136" s="313">
        <v>0.00548628</v>
      </c>
      <c r="AB136" s="312">
        <v>0.00238479</v>
      </c>
      <c r="AC136" s="313">
        <v>43.468251711542</v>
      </c>
      <c r="AD136" s="312">
        <v>7896.0</v>
      </c>
      <c r="AE136" s="313">
        <v>11259.0</v>
      </c>
      <c r="AF136" s="313">
        <v>-3363.0</v>
      </c>
      <c r="AG136" s="311">
        <v>-29.869437783107</v>
      </c>
      <c r="AH136" s="311">
        <v>191.0</v>
      </c>
      <c r="AI136" s="311">
        <v>342.0</v>
      </c>
      <c r="AJ136" s="311">
        <v>-151.0</v>
      </c>
      <c r="AK136" s="311">
        <v>-44.152046783626</v>
      </c>
      <c r="AL136" s="313">
        <v>3.38609744</v>
      </c>
      <c r="AM136" s="313">
        <v>3.26071302</v>
      </c>
      <c r="AN136" s="312">
        <v>0.12538442</v>
      </c>
      <c r="AO136" s="312">
        <v>3.8453068157467</v>
      </c>
      <c r="AP136" s="312">
        <v>13.0</v>
      </c>
      <c r="AQ136" s="312">
        <v>28.0</v>
      </c>
      <c r="AR136" s="313">
        <v>-15.0</v>
      </c>
      <c r="AS136" s="313">
        <v>-53.571428571429</v>
      </c>
      <c r="AT136" s="313">
        <v>159.0</v>
      </c>
      <c r="AU136" s="313">
        <v>276.0</v>
      </c>
      <c r="AV136" s="311">
        <v>-117.0</v>
      </c>
      <c r="AW136" s="313">
        <v>-42.391304347826</v>
      </c>
      <c r="AX136" s="313">
        <v>19.0</v>
      </c>
      <c r="AY136" s="313">
        <v>38.0</v>
      </c>
      <c r="AZ136" s="313">
        <v>-19.0</v>
      </c>
      <c r="BA136" s="313">
        <v>-50.0</v>
      </c>
      <c r="BB136" s="313">
        <v>4.78076923</v>
      </c>
      <c r="BC136" s="313">
        <v>2.20607143</v>
      </c>
      <c r="BD136" s="313">
        <v>2.5746978</v>
      </c>
      <c r="BE136" s="313">
        <v>116.70962984186</v>
      </c>
      <c r="BF136" s="313">
        <v>0.3908805</v>
      </c>
      <c r="BG136" s="313">
        <v>0.22380435</v>
      </c>
      <c r="BH136" s="313">
        <v>0.16707615</v>
      </c>
      <c r="BI136" s="313">
        <v>74.652771494388</v>
      </c>
      <c r="BJ136" s="313">
        <v>3.27105263</v>
      </c>
      <c r="BK136" s="313">
        <v>1.62552632</v>
      </c>
      <c r="BL136" s="313">
        <v>1.64552631</v>
      </c>
      <c r="BM136" s="313">
        <v>101.23037011176</v>
      </c>
      <c r="BN136" s="313">
        <v>7844.0</v>
      </c>
      <c r="BO136" s="313">
        <v>11176.0</v>
      </c>
      <c r="BP136" s="313">
        <v>-3332.0</v>
      </c>
      <c r="BQ136" s="313">
        <v>-29.813886900501</v>
      </c>
      <c r="BR136" s="313">
        <v>7756.0</v>
      </c>
      <c r="BS136" s="313">
        <v>11083.0</v>
      </c>
      <c r="BT136" s="313">
        <v>-3327.0</v>
      </c>
      <c r="BU136" s="313">
        <v>-30.018947938284</v>
      </c>
      <c r="BV136" s="313">
        <v>6090.0</v>
      </c>
      <c r="BW136" s="313">
        <v>8689.0</v>
      </c>
      <c r="BX136" s="313">
        <v>-2599.0</v>
      </c>
      <c r="BY136" s="313">
        <v>-29.911382207389</v>
      </c>
      <c r="BZ136" s="313">
        <v>0.00801315</v>
      </c>
      <c r="CA136" s="314">
        <v>0.0055734</v>
      </c>
      <c r="CB136" s="314">
        <v>0.00243975</v>
      </c>
      <c r="CC136" s="312">
        <v>43.774895037141</v>
      </c>
      <c r="CD136" s="312" t="s">
        <v>899</v>
      </c>
      <c r="CE136" s="312">
        <v>0.32539267</v>
      </c>
      <c r="CF136" s="312">
        <v>0.18061404</v>
      </c>
      <c r="CG136" s="312">
        <v>0.14477863</v>
      </c>
      <c r="CH136" s="312">
        <v>80.159122734866</v>
      </c>
      <c r="CI136" s="315">
        <v>0.02418946</v>
      </c>
      <c r="CJ136" s="315">
        <v>0.0303757</v>
      </c>
      <c r="CK136" s="315">
        <v>-0.00618624</v>
      </c>
      <c r="CL136" s="315">
        <v>-20.365752887999</v>
      </c>
      <c r="CM136" s="314" t="s">
        <v>896</v>
      </c>
      <c r="CN136" s="314" t="s">
        <v>897</v>
      </c>
      <c r="CO136" s="312"/>
      <c r="CP136" s="314"/>
      <c r="CQ136" s="314"/>
      <c r="CR136" s="312"/>
      <c r="CS136" s="312"/>
      <c r="CT136" s="312"/>
      <c r="CU136" s="312"/>
      <c r="CV136" s="312"/>
      <c r="CW136" s="312"/>
      <c r="CX136" s="315"/>
      <c r="CY136" s="315"/>
      <c r="CZ136" s="315"/>
      <c r="DA136" s="315"/>
      <c r="DB136" s="314"/>
      <c r="DC136" s="314"/>
      <c r="DD136" s="314"/>
    </row>
    <row r="137">
      <c r="A137" s="310" t="s">
        <v>903</v>
      </c>
      <c r="B137" s="310" t="s">
        <v>282</v>
      </c>
      <c r="C137" s="310" t="s">
        <v>35</v>
      </c>
      <c r="D137" s="310" t="s">
        <v>25</v>
      </c>
      <c r="E137" s="311">
        <v>26794.0</v>
      </c>
      <c r="F137" s="311">
        <v>34958.0</v>
      </c>
      <c r="G137" s="311">
        <v>-8164.0</v>
      </c>
      <c r="H137" s="311">
        <v>-23.353738772241</v>
      </c>
      <c r="I137" s="311">
        <v>122734.0</v>
      </c>
      <c r="J137" s="311">
        <v>158985.0</v>
      </c>
      <c r="K137" s="311">
        <v>-36251.0</v>
      </c>
      <c r="L137" s="311">
        <v>-22.801522156178</v>
      </c>
      <c r="M137" s="312" t="s">
        <v>894</v>
      </c>
      <c r="N137" s="312">
        <v>279.84</v>
      </c>
      <c r="O137" s="312">
        <v>277.7</v>
      </c>
      <c r="P137" s="312">
        <v>2.14</v>
      </c>
      <c r="Q137" s="312">
        <v>0.77061577241627</v>
      </c>
      <c r="R137" s="312">
        <v>2.2800528</v>
      </c>
      <c r="S137" s="312">
        <v>1.74670566</v>
      </c>
      <c r="T137" s="313">
        <v>0.53334714</v>
      </c>
      <c r="U137" s="313">
        <v>30.534459938717</v>
      </c>
      <c r="V137" s="313">
        <v>10.2424756</v>
      </c>
      <c r="W137" s="313">
        <v>8.73541529</v>
      </c>
      <c r="X137" s="313">
        <v>1.50706031</v>
      </c>
      <c r="Y137" s="313">
        <v>17.252302952617</v>
      </c>
      <c r="Z137" s="313">
        <v>0.02226076</v>
      </c>
      <c r="AA137" s="313">
        <v>0.01999568</v>
      </c>
      <c r="AB137" s="312">
        <v>0.00226508</v>
      </c>
      <c r="AC137" s="313">
        <v>11.327846814912</v>
      </c>
      <c r="AD137" s="312">
        <v>12571.0</v>
      </c>
      <c r="AE137" s="313">
        <v>13888.0</v>
      </c>
      <c r="AF137" s="313">
        <v>-1317.0</v>
      </c>
      <c r="AG137" s="311">
        <v>-9.4830069124424</v>
      </c>
      <c r="AH137" s="311">
        <v>432.0</v>
      </c>
      <c r="AI137" s="311">
        <v>505.0</v>
      </c>
      <c r="AJ137" s="311">
        <v>-73.0</v>
      </c>
      <c r="AK137" s="311">
        <v>-14.455445544554</v>
      </c>
      <c r="AL137" s="313">
        <v>4.58065238</v>
      </c>
      <c r="AM137" s="313">
        <v>4.54788603</v>
      </c>
      <c r="AN137" s="312">
        <v>0.03276635</v>
      </c>
      <c r="AO137" s="312">
        <v>0.72047429913278</v>
      </c>
      <c r="AP137" s="312">
        <v>126.0</v>
      </c>
      <c r="AQ137" s="312">
        <v>158.0</v>
      </c>
      <c r="AR137" s="315">
        <v>-32.0</v>
      </c>
      <c r="AS137" s="313">
        <v>-20.253164556962</v>
      </c>
      <c r="AT137" s="313">
        <v>222.0</v>
      </c>
      <c r="AU137" s="313">
        <v>245.0</v>
      </c>
      <c r="AV137" s="311">
        <v>-23.0</v>
      </c>
      <c r="AW137" s="313">
        <v>-9.3877551020408</v>
      </c>
      <c r="AX137" s="313">
        <v>84.0</v>
      </c>
      <c r="AY137" s="313">
        <v>102.0</v>
      </c>
      <c r="AZ137" s="313">
        <v>-18.0</v>
      </c>
      <c r="BA137" s="313">
        <v>-17.647058823529</v>
      </c>
      <c r="BB137" s="313">
        <v>2.22095238</v>
      </c>
      <c r="BC137" s="313">
        <v>1.75759494</v>
      </c>
      <c r="BD137" s="313">
        <v>0.46335744</v>
      </c>
      <c r="BE137" s="313">
        <v>26.363152820638</v>
      </c>
      <c r="BF137" s="313">
        <v>1.26054054</v>
      </c>
      <c r="BG137" s="313">
        <v>1.13346939</v>
      </c>
      <c r="BH137" s="313">
        <v>0.12707115</v>
      </c>
      <c r="BI137" s="313">
        <v>11.210814435845</v>
      </c>
      <c r="BJ137" s="313">
        <v>3.33142857</v>
      </c>
      <c r="BK137" s="316">
        <v>2.72254902</v>
      </c>
      <c r="BL137" s="316">
        <v>0.60887955</v>
      </c>
      <c r="BM137" s="313">
        <v>22.364319082123</v>
      </c>
      <c r="BN137" s="313">
        <v>12088.0</v>
      </c>
      <c r="BO137" s="313">
        <v>13146.0</v>
      </c>
      <c r="BP137" s="313">
        <v>-1058.0</v>
      </c>
      <c r="BQ137" s="313">
        <v>-8.048075460216</v>
      </c>
      <c r="BR137" s="313">
        <v>12020.0</v>
      </c>
      <c r="BS137" s="313">
        <v>13087.0</v>
      </c>
      <c r="BT137" s="313">
        <v>-1067.0</v>
      </c>
      <c r="BU137" s="313">
        <v>-8.1531290593719</v>
      </c>
      <c r="BV137" s="313">
        <v>10319.0</v>
      </c>
      <c r="BW137" s="313">
        <v>11332.0</v>
      </c>
      <c r="BX137" s="313">
        <v>-1013.0</v>
      </c>
      <c r="BY137" s="313">
        <v>-8.9392869749382</v>
      </c>
      <c r="BZ137" s="313">
        <v>0.0232812</v>
      </c>
      <c r="CA137" s="314">
        <v>0.02121953</v>
      </c>
      <c r="CB137" s="314">
        <v>0.00206167</v>
      </c>
      <c r="CC137" s="312">
        <v>9.7159079395255</v>
      </c>
      <c r="CD137" s="312" t="s">
        <v>901</v>
      </c>
      <c r="CE137" s="312">
        <v>0.64777778</v>
      </c>
      <c r="CF137" s="312">
        <v>0.54990099</v>
      </c>
      <c r="CG137" s="312">
        <v>0.09787679</v>
      </c>
      <c r="CH137" s="312">
        <v>17.798984140763</v>
      </c>
      <c r="CI137" s="315">
        <v>0.03436481</v>
      </c>
      <c r="CJ137" s="315">
        <v>0.03636233</v>
      </c>
      <c r="CK137" s="315">
        <v>-0.00199752</v>
      </c>
      <c r="CL137" s="315">
        <v>-5.4933773495813</v>
      </c>
      <c r="CM137" s="314" t="s">
        <v>896</v>
      </c>
      <c r="CN137" s="314" t="s">
        <v>897</v>
      </c>
      <c r="CO137" s="312"/>
      <c r="CP137" s="314"/>
      <c r="CQ137" s="314"/>
      <c r="CR137" s="312"/>
      <c r="CS137" s="312"/>
      <c r="CT137" s="312"/>
      <c r="CU137" s="312"/>
      <c r="CV137" s="312"/>
      <c r="CW137" s="312"/>
      <c r="CX137" s="315"/>
      <c r="CY137" s="315"/>
      <c r="CZ137" s="315"/>
      <c r="DA137" s="315"/>
      <c r="DB137" s="314"/>
      <c r="DC137" s="314"/>
      <c r="DD137" s="314"/>
    </row>
    <row r="138">
      <c r="A138" s="310" t="s">
        <v>903</v>
      </c>
      <c r="B138" s="310" t="s">
        <v>282</v>
      </c>
      <c r="C138" s="310" t="s">
        <v>284</v>
      </c>
      <c r="D138" s="310" t="s">
        <v>25</v>
      </c>
      <c r="E138" s="311">
        <v>5941.0</v>
      </c>
      <c r="F138" s="311">
        <v>1044.0</v>
      </c>
      <c r="G138" s="311">
        <v>4897.0</v>
      </c>
      <c r="H138" s="311">
        <v>469.06130268199</v>
      </c>
      <c r="I138" s="311">
        <v>15630.0</v>
      </c>
      <c r="J138" s="311">
        <v>9057.0</v>
      </c>
      <c r="K138" s="311">
        <v>6573.0</v>
      </c>
      <c r="L138" s="311">
        <v>72.573699900629</v>
      </c>
      <c r="M138" s="312" t="s">
        <v>894</v>
      </c>
      <c r="N138" s="312">
        <v>30.93</v>
      </c>
      <c r="O138" s="312">
        <v>30.65</v>
      </c>
      <c r="P138" s="312">
        <v>0.28</v>
      </c>
      <c r="Q138" s="312">
        <v>0.91353996737358</v>
      </c>
      <c r="R138" s="312">
        <v>1.97888676</v>
      </c>
      <c r="S138" s="312">
        <v>3.38412278</v>
      </c>
      <c r="T138" s="313">
        <v>-1.40523602</v>
      </c>
      <c r="U138" s="313">
        <v>-41.524380507258</v>
      </c>
      <c r="V138" s="313">
        <v>10.62699936</v>
      </c>
      <c r="W138" s="313">
        <v>12.66423761</v>
      </c>
      <c r="X138" s="313">
        <v>-2.03723825</v>
      </c>
      <c r="Y138" s="313">
        <v>-16.086544747007</v>
      </c>
      <c r="Z138" s="313">
        <v>0.01862131</v>
      </c>
      <c r="AA138" s="313">
        <v>0.02672188</v>
      </c>
      <c r="AB138" s="312">
        <v>-0.00810057</v>
      </c>
      <c r="AC138" s="313">
        <v>-30.314371593615</v>
      </c>
      <c r="AD138" s="312">
        <v>1661.0</v>
      </c>
      <c r="AE138" s="313">
        <v>1147.0</v>
      </c>
      <c r="AF138" s="313">
        <v>514.0</v>
      </c>
      <c r="AG138" s="311">
        <v>44.812554489974</v>
      </c>
      <c r="AH138" s="311">
        <v>104.0</v>
      </c>
      <c r="AI138" s="311">
        <v>78.0</v>
      </c>
      <c r="AJ138" s="311">
        <v>26.0</v>
      </c>
      <c r="AK138" s="311">
        <v>33.333333333333</v>
      </c>
      <c r="AL138" s="313">
        <v>2.63087022</v>
      </c>
      <c r="AM138" s="313">
        <v>8.67528736</v>
      </c>
      <c r="AN138" s="312">
        <v>-6.04441714</v>
      </c>
      <c r="AO138" s="312">
        <v>-69.673970315607</v>
      </c>
      <c r="AP138" s="312">
        <v>21.0</v>
      </c>
      <c r="AQ138" s="312">
        <v>23.0</v>
      </c>
      <c r="AR138" s="313">
        <v>-2.0</v>
      </c>
      <c r="AS138" s="313">
        <v>-8.695652173913</v>
      </c>
      <c r="AT138" s="313">
        <v>56.0</v>
      </c>
      <c r="AU138" s="313">
        <v>36.0</v>
      </c>
      <c r="AV138" s="311">
        <v>20.0</v>
      </c>
      <c r="AW138" s="313">
        <v>55.555555555556</v>
      </c>
      <c r="AX138" s="313">
        <v>27.0</v>
      </c>
      <c r="AY138" s="313">
        <v>19.0</v>
      </c>
      <c r="AZ138" s="313">
        <v>8.0</v>
      </c>
      <c r="BA138" s="313">
        <v>42.105263157895</v>
      </c>
      <c r="BB138" s="313">
        <v>1.47285714</v>
      </c>
      <c r="BC138" s="313">
        <v>1.3326087</v>
      </c>
      <c r="BD138" s="313">
        <v>0.14024844</v>
      </c>
      <c r="BE138" s="313">
        <v>10.524352722596</v>
      </c>
      <c r="BF138" s="313">
        <v>0.55232143</v>
      </c>
      <c r="BG138" s="313">
        <v>0.85138889</v>
      </c>
      <c r="BH138" s="313">
        <v>-0.29906746</v>
      </c>
      <c r="BI138" s="313">
        <v>-35.127009937844</v>
      </c>
      <c r="BJ138" s="313">
        <v>1.14555556</v>
      </c>
      <c r="BK138" s="313">
        <v>1.61315789</v>
      </c>
      <c r="BL138" s="313">
        <v>-0.46760233</v>
      </c>
      <c r="BM138" s="313">
        <v>-28.986767687074</v>
      </c>
      <c r="BN138" s="313">
        <v>1601.0</v>
      </c>
      <c r="BO138" s="313">
        <v>1080.0</v>
      </c>
      <c r="BP138" s="313">
        <v>521.0</v>
      </c>
      <c r="BQ138" s="313">
        <v>48.240740740741</v>
      </c>
      <c r="BR138" s="313">
        <v>1594.0</v>
      </c>
      <c r="BS138" s="313">
        <v>1077.0</v>
      </c>
      <c r="BT138" s="313">
        <v>517.0</v>
      </c>
      <c r="BU138" s="313">
        <v>48.003714020427</v>
      </c>
      <c r="BV138" s="313">
        <v>1312.0</v>
      </c>
      <c r="BW138" s="313">
        <v>936.0</v>
      </c>
      <c r="BX138" s="313">
        <v>376.0</v>
      </c>
      <c r="BY138" s="313">
        <v>40.17094017094</v>
      </c>
      <c r="BZ138" s="313">
        <v>0.01940402</v>
      </c>
      <c r="CA138" s="314">
        <v>0.02845868</v>
      </c>
      <c r="CB138" s="314" t="s">
        <v>895</v>
      </c>
      <c r="CC138" s="312">
        <v>-31.816865715486</v>
      </c>
      <c r="CD138" s="312" t="s">
        <v>902</v>
      </c>
      <c r="CE138" s="312">
        <v>0.29740385</v>
      </c>
      <c r="CF138" s="312">
        <v>0.39294872</v>
      </c>
      <c r="CG138" s="312">
        <v>-0.09554487</v>
      </c>
      <c r="CH138" s="312">
        <v>-24.314844440771</v>
      </c>
      <c r="CI138" s="315">
        <v>0.06261288</v>
      </c>
      <c r="CJ138" s="315">
        <v>0.06800349</v>
      </c>
      <c r="CK138" s="315">
        <v>-0.00539061</v>
      </c>
      <c r="CL138" s="315">
        <v>-7.9269608074527</v>
      </c>
      <c r="CM138" s="314" t="s">
        <v>896</v>
      </c>
      <c r="CN138" s="314" t="s">
        <v>897</v>
      </c>
      <c r="CO138" s="312"/>
      <c r="CP138" s="314"/>
      <c r="CQ138" s="314"/>
      <c r="CR138" s="312"/>
      <c r="CS138" s="312"/>
      <c r="CT138" s="312"/>
      <c r="CU138" s="312"/>
      <c r="CV138" s="312"/>
      <c r="CW138" s="312"/>
      <c r="CX138" s="315"/>
      <c r="CY138" s="315"/>
      <c r="CZ138" s="315"/>
      <c r="DA138" s="315"/>
      <c r="DB138" s="314"/>
      <c r="DC138" s="314"/>
      <c r="DD138" s="314"/>
    </row>
    <row r="139">
      <c r="A139" s="310" t="s">
        <v>905</v>
      </c>
      <c r="B139" s="310" t="s">
        <v>906</v>
      </c>
      <c r="C139" s="310" t="s">
        <v>907</v>
      </c>
      <c r="D139" s="310" t="s">
        <v>25</v>
      </c>
      <c r="E139" s="311">
        <v>5189.0</v>
      </c>
      <c r="F139" s="311">
        <v>6013.0</v>
      </c>
      <c r="G139" s="311">
        <v>-824.0</v>
      </c>
      <c r="H139" s="311">
        <v>-13.703642108764</v>
      </c>
      <c r="I139" s="311">
        <v>18993.0</v>
      </c>
      <c r="J139" s="311">
        <v>21461.0</v>
      </c>
      <c r="K139" s="311">
        <v>-2468.0</v>
      </c>
      <c r="L139" s="311">
        <v>-11.499930105773</v>
      </c>
      <c r="M139" s="312" t="s">
        <v>894</v>
      </c>
      <c r="N139" s="312">
        <v>132.38</v>
      </c>
      <c r="O139" s="312">
        <v>154.1</v>
      </c>
      <c r="P139" s="312">
        <v>-21.72</v>
      </c>
      <c r="Q139" s="312">
        <v>-14.09474367294</v>
      </c>
      <c r="R139" s="312">
        <v>6.96993629</v>
      </c>
      <c r="S139" s="312">
        <v>7.18046689</v>
      </c>
      <c r="T139" s="313">
        <v>-0.2105306</v>
      </c>
      <c r="U139" s="313">
        <v>-2.9319904015322</v>
      </c>
      <c r="V139" s="313">
        <v>7.25530459</v>
      </c>
      <c r="W139" s="313">
        <v>7.39014957</v>
      </c>
      <c r="X139" s="313">
        <v>-0.13484498</v>
      </c>
      <c r="Y139" s="313">
        <v>-1.8246583336743</v>
      </c>
      <c r="Z139" s="313">
        <v>0.09606676</v>
      </c>
      <c r="AA139" s="313">
        <v>0.09716267</v>
      </c>
      <c r="AB139" s="312">
        <v>-0.00109591</v>
      </c>
      <c r="AC139" s="313">
        <v>-1.1279126026487</v>
      </c>
      <c r="AD139" s="312">
        <v>1378.0</v>
      </c>
      <c r="AE139" s="313">
        <v>1586.0</v>
      </c>
      <c r="AF139" s="313">
        <v>-208.0</v>
      </c>
      <c r="AG139" s="311">
        <v>-13.114754098361</v>
      </c>
      <c r="AH139" s="311">
        <v>18.0</v>
      </c>
      <c r="AI139" s="311">
        <v>36.0</v>
      </c>
      <c r="AJ139" s="311">
        <v>-18.0</v>
      </c>
      <c r="AK139" s="311">
        <v>-50.0</v>
      </c>
      <c r="AL139" s="313">
        <v>3.66024282</v>
      </c>
      <c r="AM139" s="313">
        <v>3.56910028</v>
      </c>
      <c r="AN139" s="312">
        <v>0.09114254</v>
      </c>
      <c r="AO139" s="312">
        <v>2.5536559034424</v>
      </c>
      <c r="AP139" s="312">
        <v>4.0</v>
      </c>
      <c r="AQ139" s="312">
        <v>5.0</v>
      </c>
      <c r="AR139" s="313">
        <v>-1.0</v>
      </c>
      <c r="AS139" s="313">
        <v>-20.0</v>
      </c>
      <c r="AT139" s="313">
        <v>13.0</v>
      </c>
      <c r="AU139" s="313">
        <v>23.0</v>
      </c>
      <c r="AV139" s="311">
        <v>-10.0</v>
      </c>
      <c r="AW139" s="313">
        <v>-43.478260869565</v>
      </c>
      <c r="AX139" s="313">
        <v>1.0</v>
      </c>
      <c r="AY139" s="313">
        <v>8.0</v>
      </c>
      <c r="AZ139" s="313">
        <v>-7.0</v>
      </c>
      <c r="BA139" s="313">
        <v>-87.5</v>
      </c>
      <c r="BB139" s="313">
        <v>33.095</v>
      </c>
      <c r="BC139" s="313">
        <v>30.82</v>
      </c>
      <c r="BD139" s="313">
        <v>2.275</v>
      </c>
      <c r="BE139" s="313">
        <v>7.3815704088254</v>
      </c>
      <c r="BF139" s="313">
        <v>10.18307692</v>
      </c>
      <c r="BG139" s="313">
        <v>6.7</v>
      </c>
      <c r="BH139" s="313">
        <v>3.48307692</v>
      </c>
      <c r="BI139" s="313">
        <v>51.986222686567</v>
      </c>
      <c r="BJ139" s="313">
        <v>132.38</v>
      </c>
      <c r="BK139" s="313">
        <v>19.2625</v>
      </c>
      <c r="BL139" s="313">
        <v>113.1175</v>
      </c>
      <c r="BM139" s="313">
        <v>587.24205061648</v>
      </c>
      <c r="BN139" s="313">
        <v>1334.0</v>
      </c>
      <c r="BO139" s="313">
        <v>1551.0</v>
      </c>
      <c r="BP139" s="313">
        <v>-217.0</v>
      </c>
      <c r="BQ139" s="313">
        <v>-13.990973565442</v>
      </c>
      <c r="BR139" s="313">
        <v>1308.0</v>
      </c>
      <c r="BS139" s="313">
        <v>1517.0</v>
      </c>
      <c r="BT139" s="313">
        <v>-209.0</v>
      </c>
      <c r="BU139" s="313">
        <v>-13.777191825972</v>
      </c>
      <c r="BV139" s="313">
        <v>1060.0</v>
      </c>
      <c r="BW139" s="313">
        <v>1314.0</v>
      </c>
      <c r="BX139" s="313">
        <v>-254.0</v>
      </c>
      <c r="BY139" s="313">
        <v>-19.330289193303</v>
      </c>
      <c r="BZ139" s="313">
        <v>0.10120795</v>
      </c>
      <c r="CA139" s="314">
        <v>0.10158207</v>
      </c>
      <c r="CB139" s="314" t="s">
        <v>895</v>
      </c>
      <c r="CC139" s="312">
        <v>-0.36829334153162</v>
      </c>
      <c r="CD139" s="312" t="s">
        <v>899</v>
      </c>
      <c r="CE139" s="312">
        <v>7.35444444</v>
      </c>
      <c r="CF139" s="312">
        <v>4.28055556</v>
      </c>
      <c r="CG139" s="312">
        <v>3.07388888</v>
      </c>
      <c r="CH139" s="312">
        <v>71.810512371903</v>
      </c>
      <c r="CI139" s="315">
        <v>0.01306241</v>
      </c>
      <c r="CJ139" s="315">
        <v>0.02269861</v>
      </c>
      <c r="CK139" s="315">
        <v>-0.0096362</v>
      </c>
      <c r="CL139" s="315">
        <v>-42.452819798217</v>
      </c>
      <c r="CM139" s="314" t="s">
        <v>896</v>
      </c>
      <c r="CN139" s="314" t="s">
        <v>897</v>
      </c>
      <c r="CO139" s="312"/>
      <c r="CP139" s="314"/>
      <c r="CQ139" s="314"/>
      <c r="CR139" s="312"/>
      <c r="CS139" s="312"/>
      <c r="CT139" s="312"/>
      <c r="CU139" s="312"/>
      <c r="CV139" s="312"/>
      <c r="CW139" s="312"/>
      <c r="CX139" s="315"/>
      <c r="CY139" s="315"/>
      <c r="CZ139" s="315"/>
      <c r="DA139" s="315"/>
      <c r="DB139" s="314"/>
      <c r="DC139" s="314"/>
      <c r="DD139" s="314"/>
    </row>
    <row r="140">
      <c r="A140" s="310" t="s">
        <v>905</v>
      </c>
      <c r="B140" s="310" t="s">
        <v>908</v>
      </c>
      <c r="C140" s="310" t="s">
        <v>909</v>
      </c>
      <c r="D140" s="310" t="s">
        <v>910</v>
      </c>
      <c r="E140" s="311">
        <v>7247.0</v>
      </c>
      <c r="F140" s="311">
        <v>9254.0</v>
      </c>
      <c r="G140" s="311">
        <v>-2007.0</v>
      </c>
      <c r="H140" s="311">
        <v>-21.687918737843</v>
      </c>
      <c r="I140" s="311">
        <v>30998.0</v>
      </c>
      <c r="J140" s="311">
        <v>39538.0</v>
      </c>
      <c r="K140" s="311">
        <v>-8540.0</v>
      </c>
      <c r="L140" s="311">
        <v>-21.59947392382</v>
      </c>
      <c r="M140" s="312" t="s">
        <v>894</v>
      </c>
      <c r="N140" s="312">
        <v>79.49</v>
      </c>
      <c r="O140" s="312">
        <v>109.48</v>
      </c>
      <c r="P140" s="312">
        <v>-29.99</v>
      </c>
      <c r="Q140" s="312">
        <v>-27.39313116551</v>
      </c>
      <c r="R140" s="313">
        <v>2.56435899</v>
      </c>
      <c r="S140" s="313">
        <v>2.76898174</v>
      </c>
      <c r="T140" s="313">
        <v>-0.20462275</v>
      </c>
      <c r="U140" s="313">
        <v>-7.3898194070431</v>
      </c>
      <c r="V140" s="313">
        <v>9.35544229</v>
      </c>
      <c r="W140" s="313">
        <v>8.63220193</v>
      </c>
      <c r="X140" s="313">
        <v>0.72324036</v>
      </c>
      <c r="Y140" s="313">
        <v>8.3783994612832</v>
      </c>
      <c r="Z140" s="313">
        <v>0.02741034</v>
      </c>
      <c r="AA140" s="313">
        <v>0.03207735</v>
      </c>
      <c r="AB140" s="312">
        <v>-0.00466701</v>
      </c>
      <c r="AC140" s="313">
        <v>-14.549238013739</v>
      </c>
      <c r="AD140" s="312">
        <v>2900.0</v>
      </c>
      <c r="AE140" s="313">
        <v>3413.0</v>
      </c>
      <c r="AF140" s="313">
        <v>-513.0</v>
      </c>
      <c r="AG140" s="311">
        <v>-15.030764723117</v>
      </c>
      <c r="AH140" s="311">
        <v>41.0</v>
      </c>
      <c r="AI140" s="311">
        <v>37.0</v>
      </c>
      <c r="AJ140" s="311">
        <v>4.0</v>
      </c>
      <c r="AK140" s="311">
        <v>10.810810810811</v>
      </c>
      <c r="AL140" s="313">
        <v>4.27735615</v>
      </c>
      <c r="AM140" s="313">
        <v>4.2725308</v>
      </c>
      <c r="AN140" s="312">
        <v>0.00482535</v>
      </c>
      <c r="AO140" s="313">
        <v>0.11293891667206</v>
      </c>
      <c r="AP140" s="313">
        <v>4.0</v>
      </c>
      <c r="AQ140" s="313">
        <v>1.0</v>
      </c>
      <c r="AR140" s="313">
        <v>3.0</v>
      </c>
      <c r="AS140" s="311">
        <v>300.0</v>
      </c>
      <c r="AT140" s="311">
        <v>31.0</v>
      </c>
      <c r="AU140" s="311">
        <v>33.0</v>
      </c>
      <c r="AV140" s="311">
        <v>-2.0</v>
      </c>
      <c r="AW140" s="313">
        <v>-6.0606060606061</v>
      </c>
      <c r="AX140" s="313">
        <v>6.0</v>
      </c>
      <c r="AY140" s="313">
        <v>3.0</v>
      </c>
      <c r="AZ140" s="313">
        <v>3.0</v>
      </c>
      <c r="BA140" s="313">
        <v>100.0</v>
      </c>
      <c r="BB140" s="313">
        <v>19.8725</v>
      </c>
      <c r="BC140" s="313">
        <v>109.48</v>
      </c>
      <c r="BD140" s="313">
        <v>-89.6075</v>
      </c>
      <c r="BE140" s="313">
        <v>-81.848282791377</v>
      </c>
      <c r="BF140" s="313">
        <v>2.56419355</v>
      </c>
      <c r="BG140" s="313">
        <v>3.31757576</v>
      </c>
      <c r="BH140" s="313">
        <v>-0.75338221</v>
      </c>
      <c r="BI140" s="313">
        <v>-22.708817055017</v>
      </c>
      <c r="BJ140" s="313">
        <v>13.24833333</v>
      </c>
      <c r="BK140" s="313">
        <v>36.49333333</v>
      </c>
      <c r="BL140" s="313">
        <v>-23.245</v>
      </c>
      <c r="BM140" s="313">
        <v>-63.696565588573</v>
      </c>
      <c r="BN140" s="313">
        <v>2836.0</v>
      </c>
      <c r="BO140" s="313">
        <v>3393.0</v>
      </c>
      <c r="BP140" s="313">
        <v>-557.0</v>
      </c>
      <c r="BQ140" s="313">
        <v>-16.41615089891</v>
      </c>
      <c r="BR140" s="313">
        <v>2808.0</v>
      </c>
      <c r="BS140" s="313">
        <v>3369.0</v>
      </c>
      <c r="BT140" s="313">
        <v>-561.0</v>
      </c>
      <c r="BU140" s="313">
        <v>-16.651825467498</v>
      </c>
      <c r="BV140" s="313">
        <v>2125.0</v>
      </c>
      <c r="BW140" s="313">
        <v>2513.0</v>
      </c>
      <c r="BX140" s="313">
        <v>-388.0</v>
      </c>
      <c r="BY140" s="313">
        <v>-15.439713489853</v>
      </c>
      <c r="BZ140" s="313">
        <v>0.0283084</v>
      </c>
      <c r="CA140" s="314">
        <v>0.03249629</v>
      </c>
      <c r="CB140" s="314" t="s">
        <v>895</v>
      </c>
      <c r="CC140" s="312">
        <v>-12.887286517938</v>
      </c>
      <c r="CD140" s="312" t="s">
        <v>901</v>
      </c>
      <c r="CE140" s="312">
        <v>1.93878049</v>
      </c>
      <c r="CF140" s="312">
        <v>2.95891892</v>
      </c>
      <c r="CG140" s="312">
        <v>-1.02013843</v>
      </c>
      <c r="CH140" s="312">
        <v>-34.476728074725</v>
      </c>
      <c r="CI140" s="315">
        <v>0.01413793</v>
      </c>
      <c r="CJ140" s="315">
        <v>0.0108409</v>
      </c>
      <c r="CK140" s="315">
        <v>0.00329703</v>
      </c>
      <c r="CL140" s="315">
        <v>30.412880849376</v>
      </c>
      <c r="CM140" s="314" t="s">
        <v>896</v>
      </c>
      <c r="CN140" s="314" t="s">
        <v>897</v>
      </c>
      <c r="CO140" s="312"/>
      <c r="CP140" s="314"/>
      <c r="CQ140" s="314"/>
      <c r="CR140" s="312"/>
      <c r="CS140" s="312"/>
      <c r="CT140" s="312"/>
      <c r="CU140" s="312"/>
      <c r="CV140" s="312"/>
      <c r="CW140" s="312"/>
      <c r="CX140" s="315"/>
      <c r="CY140" s="315"/>
      <c r="CZ140" s="315"/>
      <c r="DA140" s="315"/>
      <c r="DB140" s="314"/>
      <c r="DC140" s="314"/>
      <c r="DD140" s="314"/>
    </row>
    <row r="141">
      <c r="A141" s="310" t="s">
        <v>905</v>
      </c>
      <c r="B141" s="310" t="s">
        <v>908</v>
      </c>
      <c r="C141" s="310" t="s">
        <v>911</v>
      </c>
      <c r="D141" s="310" t="s">
        <v>25</v>
      </c>
      <c r="E141" s="311">
        <v>43832.0</v>
      </c>
      <c r="F141" s="311">
        <v>44854.0</v>
      </c>
      <c r="G141" s="311">
        <v>-1022.0</v>
      </c>
      <c r="H141" s="311">
        <v>-2.2785035894235</v>
      </c>
      <c r="I141" s="311">
        <v>192065.0</v>
      </c>
      <c r="J141" s="311">
        <v>217072.0</v>
      </c>
      <c r="K141" s="311">
        <v>-25007.0</v>
      </c>
      <c r="L141" s="311">
        <v>-11.520140782782</v>
      </c>
      <c r="M141" s="312" t="s">
        <v>894</v>
      </c>
      <c r="N141" s="312">
        <v>343.3</v>
      </c>
      <c r="O141" s="312">
        <v>383.9</v>
      </c>
      <c r="P141" s="312">
        <v>-40.6</v>
      </c>
      <c r="Q141" s="312">
        <v>-10.575670747591</v>
      </c>
      <c r="R141" s="312">
        <v>1.78741572</v>
      </c>
      <c r="S141" s="312">
        <v>1.76853763</v>
      </c>
      <c r="T141" s="313">
        <v>0.01887809</v>
      </c>
      <c r="U141" s="313">
        <v>1.0674406741348</v>
      </c>
      <c r="V141" s="313">
        <v>4.07205894</v>
      </c>
      <c r="W141" s="313">
        <v>3.85494214</v>
      </c>
      <c r="X141" s="313">
        <v>0.2171168</v>
      </c>
      <c r="Y141" s="313">
        <v>5.6321675427274</v>
      </c>
      <c r="Z141" s="313">
        <v>0.04389464</v>
      </c>
      <c r="AA141" s="313">
        <v>0.04587715</v>
      </c>
      <c r="AB141" s="312">
        <v>-0.00198251</v>
      </c>
      <c r="AC141" s="313">
        <v>-4.3213451576656</v>
      </c>
      <c r="AD141" s="312">
        <v>7821.0</v>
      </c>
      <c r="AE141" s="313">
        <v>8368.0</v>
      </c>
      <c r="AF141" s="313">
        <v>-547.0</v>
      </c>
      <c r="AG141" s="311">
        <v>-6.5368068833652</v>
      </c>
      <c r="AH141" s="311">
        <v>79.0</v>
      </c>
      <c r="AI141" s="311">
        <v>81.0</v>
      </c>
      <c r="AJ141" s="311">
        <v>-2.0</v>
      </c>
      <c r="AK141" s="311">
        <v>-2.4691358024691</v>
      </c>
      <c r="AL141" s="313">
        <v>4.38184431</v>
      </c>
      <c r="AM141" s="313">
        <v>4.83952379</v>
      </c>
      <c r="AN141" s="312">
        <v>-0.45767948</v>
      </c>
      <c r="AO141" s="312">
        <v>-9.4571180938445</v>
      </c>
      <c r="AP141" s="312">
        <v>21.0</v>
      </c>
      <c r="AQ141" s="312">
        <v>13.0</v>
      </c>
      <c r="AR141" s="313">
        <v>8.0</v>
      </c>
      <c r="AS141" s="313">
        <v>61.538461538462</v>
      </c>
      <c r="AT141" s="313">
        <v>46.0</v>
      </c>
      <c r="AU141" s="313">
        <v>63.0</v>
      </c>
      <c r="AV141" s="311">
        <v>-17.0</v>
      </c>
      <c r="AW141" s="313">
        <v>-26.984126984127</v>
      </c>
      <c r="AX141" s="313">
        <v>12.0</v>
      </c>
      <c r="AY141" s="313">
        <v>5.0</v>
      </c>
      <c r="AZ141" s="313">
        <v>7.0</v>
      </c>
      <c r="BA141" s="313">
        <v>140.0</v>
      </c>
      <c r="BB141" s="313">
        <v>16.34761905</v>
      </c>
      <c r="BC141" s="313">
        <v>29.53076923</v>
      </c>
      <c r="BD141" s="313">
        <v>-13.18315018</v>
      </c>
      <c r="BE141" s="313">
        <v>-44.642081881861</v>
      </c>
      <c r="BF141" s="313">
        <v>7.46304348</v>
      </c>
      <c r="BG141" s="313">
        <v>6.09365079</v>
      </c>
      <c r="BH141" s="313">
        <v>1.36939269</v>
      </c>
      <c r="BI141" s="313">
        <v>22.472451034563</v>
      </c>
      <c r="BJ141" s="313">
        <v>28.60833333</v>
      </c>
      <c r="BK141" s="313">
        <v>76.78</v>
      </c>
      <c r="BL141" s="313">
        <v>-48.17166667</v>
      </c>
      <c r="BM141" s="313">
        <v>-62.739862815837</v>
      </c>
      <c r="BN141" s="313">
        <v>7579.0</v>
      </c>
      <c r="BO141" s="313">
        <v>8068.0</v>
      </c>
      <c r="BP141" s="313">
        <v>-489.0</v>
      </c>
      <c r="BQ141" s="313">
        <v>-6.0609816559246</v>
      </c>
      <c r="BR141" s="313">
        <v>7539.0</v>
      </c>
      <c r="BS141" s="313">
        <v>8036.0</v>
      </c>
      <c r="BT141" s="313">
        <v>-497.0</v>
      </c>
      <c r="BU141" s="313">
        <v>-6.184668989547</v>
      </c>
      <c r="BV141" s="313">
        <v>5637.0</v>
      </c>
      <c r="BW141" s="313">
        <v>6091.0</v>
      </c>
      <c r="BX141" s="313">
        <v>-454.0</v>
      </c>
      <c r="BY141" s="313">
        <v>-7.4536200952225</v>
      </c>
      <c r="BZ141" s="313">
        <v>0.04553654</v>
      </c>
      <c r="CA141" s="314">
        <v>0.04777252</v>
      </c>
      <c r="CB141" s="314" t="s">
        <v>895</v>
      </c>
      <c r="CC141" s="312">
        <v>-4.6804732092843</v>
      </c>
      <c r="CD141" s="312" t="s">
        <v>901</v>
      </c>
      <c r="CE141" s="312">
        <v>4.34556962</v>
      </c>
      <c r="CF141" s="312">
        <v>4.73950617</v>
      </c>
      <c r="CG141" s="312">
        <v>-0.39393655</v>
      </c>
      <c r="CH141" s="312">
        <v>-8.3117636283191</v>
      </c>
      <c r="CI141" s="315">
        <v>0.01010101</v>
      </c>
      <c r="CJ141" s="315">
        <v>0.00967973</v>
      </c>
      <c r="CK141" s="315">
        <v>4.2128E-4</v>
      </c>
      <c r="CL141" s="315">
        <v>4.3521875093624</v>
      </c>
      <c r="CM141" s="314" t="s">
        <v>896</v>
      </c>
      <c r="CN141" s="314" t="s">
        <v>897</v>
      </c>
      <c r="CO141" s="312"/>
      <c r="CP141" s="314"/>
      <c r="CQ141" s="314"/>
      <c r="CR141" s="312"/>
      <c r="CS141" s="312"/>
      <c r="CT141" s="312"/>
      <c r="CU141" s="312"/>
      <c r="CV141" s="312"/>
      <c r="CW141" s="312"/>
      <c r="CX141" s="315"/>
      <c r="CY141" s="315"/>
      <c r="CZ141" s="315"/>
      <c r="DA141" s="315"/>
      <c r="DB141" s="314"/>
      <c r="DC141" s="314"/>
      <c r="DD141" s="314"/>
    </row>
    <row r="142">
      <c r="A142" s="310" t="s">
        <v>905</v>
      </c>
      <c r="B142" s="310" t="s">
        <v>912</v>
      </c>
      <c r="C142" s="310" t="s">
        <v>913</v>
      </c>
      <c r="D142" s="310" t="s">
        <v>25</v>
      </c>
      <c r="E142" s="311">
        <v>52240.0</v>
      </c>
      <c r="F142" s="311">
        <v>72324.0</v>
      </c>
      <c r="G142" s="311">
        <v>-20084.0</v>
      </c>
      <c r="H142" s="311">
        <v>-27.76948177645</v>
      </c>
      <c r="I142" s="311">
        <v>173073.0</v>
      </c>
      <c r="J142" s="311">
        <v>242464.0</v>
      </c>
      <c r="K142" s="311">
        <v>-69391.0</v>
      </c>
      <c r="L142" s="311">
        <v>-28.619093968589</v>
      </c>
      <c r="M142" s="312" t="s">
        <v>894</v>
      </c>
      <c r="N142" s="312">
        <v>132.66</v>
      </c>
      <c r="O142" s="312">
        <v>154.74</v>
      </c>
      <c r="P142" s="312">
        <v>-22.08</v>
      </c>
      <c r="Q142" s="312">
        <v>-14.26909654905</v>
      </c>
      <c r="R142" s="312">
        <v>0.76649737</v>
      </c>
      <c r="S142" s="312">
        <v>0.63819784</v>
      </c>
      <c r="T142" s="313">
        <v>0.12829953</v>
      </c>
      <c r="U142" s="313">
        <v>20.103410252846</v>
      </c>
      <c r="V142" s="313">
        <v>3.97693459</v>
      </c>
      <c r="W142" s="313">
        <v>3.87150257</v>
      </c>
      <c r="X142" s="313">
        <v>0.10543202</v>
      </c>
      <c r="Y142" s="313">
        <v>2.7232842570475</v>
      </c>
      <c r="Z142" s="313">
        <v>0.01927357</v>
      </c>
      <c r="AA142" s="313">
        <v>0.0164845</v>
      </c>
      <c r="AB142" s="312">
        <v>0.00278907</v>
      </c>
      <c r="AC142" s="313">
        <v>16.919348478874</v>
      </c>
      <c r="AD142" s="312">
        <v>6883.0</v>
      </c>
      <c r="AE142" s="313">
        <v>9387.0</v>
      </c>
      <c r="AF142" s="313">
        <v>-2504.0</v>
      </c>
      <c r="AG142" s="311">
        <v>-26.675189091296</v>
      </c>
      <c r="AH142" s="311">
        <v>148.0</v>
      </c>
      <c r="AI142" s="311">
        <v>194.0</v>
      </c>
      <c r="AJ142" s="311">
        <v>-46.0</v>
      </c>
      <c r="AK142" s="311">
        <v>-23.711340206186</v>
      </c>
      <c r="AL142" s="313">
        <v>3.31303599</v>
      </c>
      <c r="AM142" s="313">
        <v>3.35246944</v>
      </c>
      <c r="AN142" s="312">
        <v>-0.03943345</v>
      </c>
      <c r="AO142" s="312">
        <v>-1.1762508415289</v>
      </c>
      <c r="AP142" s="312">
        <v>8.0</v>
      </c>
      <c r="AQ142" s="312">
        <v>8.0</v>
      </c>
      <c r="AR142" s="313">
        <v>0.0</v>
      </c>
      <c r="AS142" s="313">
        <v>0.0</v>
      </c>
      <c r="AT142" s="313">
        <v>89.0</v>
      </c>
      <c r="AU142" s="313">
        <v>110.0</v>
      </c>
      <c r="AV142" s="311">
        <v>-21.0</v>
      </c>
      <c r="AW142" s="313">
        <v>-19.090909090909</v>
      </c>
      <c r="AX142" s="313">
        <v>51.0</v>
      </c>
      <c r="AY142" s="313">
        <v>76.0</v>
      </c>
      <c r="AZ142" s="313">
        <v>-25.0</v>
      </c>
      <c r="BA142" s="313">
        <v>-32.894736842105</v>
      </c>
      <c r="BB142" s="313">
        <v>16.5825</v>
      </c>
      <c r="BC142" s="313">
        <v>19.3425</v>
      </c>
      <c r="BD142" s="313">
        <v>-2.76</v>
      </c>
      <c r="BE142" s="313">
        <v>-14.26909654905</v>
      </c>
      <c r="BF142" s="313">
        <v>1.4905618</v>
      </c>
      <c r="BG142" s="313">
        <v>1.40672727</v>
      </c>
      <c r="BH142" s="313">
        <v>0.08383453</v>
      </c>
      <c r="BI142" s="313">
        <v>5.9595439562354</v>
      </c>
      <c r="BJ142" s="313">
        <v>2.60117647</v>
      </c>
      <c r="BK142" s="313">
        <v>2.03605263</v>
      </c>
      <c r="BL142" s="313">
        <v>0.56512384</v>
      </c>
      <c r="BM142" s="313">
        <v>27.755856193167</v>
      </c>
      <c r="BN142" s="313">
        <v>5602.0</v>
      </c>
      <c r="BO142" s="313">
        <v>7978.0</v>
      </c>
      <c r="BP142" s="313">
        <v>-2376.0</v>
      </c>
      <c r="BQ142" s="313">
        <v>-29.78190022562</v>
      </c>
      <c r="BR142" s="313">
        <v>5468.0</v>
      </c>
      <c r="BS142" s="313">
        <v>7829.0</v>
      </c>
      <c r="BT142" s="313">
        <v>-2361.0</v>
      </c>
      <c r="BU142" s="313">
        <v>-30.157108187508</v>
      </c>
      <c r="BV142" s="313">
        <v>4026.0</v>
      </c>
      <c r="BW142" s="313">
        <v>5615.0</v>
      </c>
      <c r="BX142" s="313">
        <v>-1589.0</v>
      </c>
      <c r="BY142" s="313">
        <v>-28.299198575245</v>
      </c>
      <c r="BZ142" s="313">
        <v>0.02426116</v>
      </c>
      <c r="CA142" s="314">
        <v>0.01976498</v>
      </c>
      <c r="CB142" s="314">
        <v>0.00449618</v>
      </c>
      <c r="CC142" s="312">
        <v>22.748214265838</v>
      </c>
      <c r="CD142" s="312" t="s">
        <v>899</v>
      </c>
      <c r="CE142" s="312">
        <v>0.89635135</v>
      </c>
      <c r="CF142" s="312">
        <v>0.79762887</v>
      </c>
      <c r="CG142" s="312">
        <v>0.09872248</v>
      </c>
      <c r="CH142" s="312">
        <v>12.376994328202</v>
      </c>
      <c r="CI142" s="315">
        <v>0.02150225</v>
      </c>
      <c r="CJ142" s="315">
        <v>0.02066688</v>
      </c>
      <c r="CK142" s="315">
        <v>8.3537E-4</v>
      </c>
      <c r="CL142" s="315">
        <v>4.0420711786201</v>
      </c>
      <c r="CM142" s="314" t="s">
        <v>896</v>
      </c>
      <c r="CN142" s="314" t="s">
        <v>897</v>
      </c>
      <c r="CO142" s="312"/>
      <c r="CP142" s="314"/>
      <c r="CQ142" s="314"/>
      <c r="CR142" s="312"/>
      <c r="CS142" s="312"/>
      <c r="CT142" s="312"/>
      <c r="CU142" s="312"/>
      <c r="CV142" s="312"/>
      <c r="CW142" s="312"/>
      <c r="CX142" s="315"/>
      <c r="CY142" s="315"/>
      <c r="CZ142" s="315"/>
      <c r="DA142" s="315"/>
      <c r="DB142" s="314"/>
      <c r="DC142" s="314"/>
      <c r="DD142" s="314"/>
    </row>
    <row r="143">
      <c r="A143" s="310" t="s">
        <v>905</v>
      </c>
      <c r="B143" s="310" t="s">
        <v>912</v>
      </c>
      <c r="C143" s="310" t="s">
        <v>43</v>
      </c>
      <c r="D143" s="310" t="s">
        <v>25</v>
      </c>
      <c r="E143" s="311">
        <v>7442.0</v>
      </c>
      <c r="F143" s="311">
        <v>20936.0</v>
      </c>
      <c r="G143" s="311">
        <v>-13494.0</v>
      </c>
      <c r="H143" s="311">
        <v>-64.453572793275</v>
      </c>
      <c r="I143" s="311">
        <v>28475.0</v>
      </c>
      <c r="J143" s="311">
        <v>44041.0</v>
      </c>
      <c r="K143" s="311">
        <v>-15566.0</v>
      </c>
      <c r="L143" s="311">
        <v>-35.344338230285</v>
      </c>
      <c r="M143" s="312" t="s">
        <v>894</v>
      </c>
      <c r="N143" s="312">
        <v>26.45</v>
      </c>
      <c r="O143" s="312">
        <v>30.76</v>
      </c>
      <c r="P143" s="312">
        <v>-4.31</v>
      </c>
      <c r="Q143" s="312">
        <v>-14.011703511053</v>
      </c>
      <c r="R143" s="312">
        <v>0.92888499</v>
      </c>
      <c r="S143" s="312">
        <v>0.69844009</v>
      </c>
      <c r="T143" s="313">
        <v>0.2304449</v>
      </c>
      <c r="U143" s="313">
        <v>32.994225746692</v>
      </c>
      <c r="V143" s="313">
        <v>4.73046532</v>
      </c>
      <c r="W143" s="313">
        <v>4.53441112</v>
      </c>
      <c r="X143" s="313">
        <v>0.1960542</v>
      </c>
      <c r="Y143" s="313">
        <v>4.3236970537422</v>
      </c>
      <c r="Z143" s="313">
        <v>0.01963623</v>
      </c>
      <c r="AA143" s="313">
        <v>0.0154031</v>
      </c>
      <c r="AB143" s="312">
        <v>0.00423313</v>
      </c>
      <c r="AC143" s="313">
        <v>27.482324986529</v>
      </c>
      <c r="AD143" s="312">
        <v>1347.0</v>
      </c>
      <c r="AE143" s="313">
        <v>1997.0</v>
      </c>
      <c r="AF143" s="313">
        <v>-650.0</v>
      </c>
      <c r="AG143" s="311">
        <v>-32.548823234852</v>
      </c>
      <c r="AH143" s="311">
        <v>32.0</v>
      </c>
      <c r="AI143" s="311">
        <v>61.0</v>
      </c>
      <c r="AJ143" s="311">
        <v>-29.0</v>
      </c>
      <c r="AK143" s="311">
        <v>-47.540983606557</v>
      </c>
      <c r="AL143" s="313">
        <v>3.82625638</v>
      </c>
      <c r="AM143" s="313">
        <v>2.10360145</v>
      </c>
      <c r="AN143" s="312">
        <v>1.72265493</v>
      </c>
      <c r="AO143" s="312">
        <v>81.890746462454</v>
      </c>
      <c r="AP143" s="312">
        <v>2.0</v>
      </c>
      <c r="AQ143" s="312">
        <v>1.0</v>
      </c>
      <c r="AR143" s="313">
        <v>1.0</v>
      </c>
      <c r="AS143" s="313">
        <v>100.0</v>
      </c>
      <c r="AT143" s="313">
        <v>20.0</v>
      </c>
      <c r="AU143" s="313">
        <v>36.0</v>
      </c>
      <c r="AV143" s="311">
        <v>-16.0</v>
      </c>
      <c r="AW143" s="313">
        <v>-44.444444444444</v>
      </c>
      <c r="AX143" s="313">
        <v>10.0</v>
      </c>
      <c r="AY143" s="313">
        <v>24.0</v>
      </c>
      <c r="AZ143" s="313">
        <v>-14.0</v>
      </c>
      <c r="BA143" s="313">
        <v>-58.333333333333</v>
      </c>
      <c r="BB143" s="313">
        <v>13.225</v>
      </c>
      <c r="BC143" s="313">
        <v>30.76</v>
      </c>
      <c r="BD143" s="313">
        <v>-17.535</v>
      </c>
      <c r="BE143" s="313">
        <v>-57.005851755527</v>
      </c>
      <c r="BF143" s="313">
        <v>1.3225</v>
      </c>
      <c r="BG143" s="313">
        <v>0.85444444</v>
      </c>
      <c r="BH143" s="313">
        <v>0.46805556</v>
      </c>
      <c r="BI143" s="313">
        <v>54.778934485196</v>
      </c>
      <c r="BJ143" s="313">
        <v>2.645</v>
      </c>
      <c r="BK143" s="313">
        <v>1.28166667</v>
      </c>
      <c r="BL143" s="313">
        <v>1.36333333</v>
      </c>
      <c r="BM143" s="313">
        <v>106.37191103674</v>
      </c>
      <c r="BN143" s="313">
        <v>1107.0</v>
      </c>
      <c r="BO143" s="313">
        <v>1617.0</v>
      </c>
      <c r="BP143" s="313">
        <v>-510.0</v>
      </c>
      <c r="BQ143" s="313">
        <v>-31.539888682746</v>
      </c>
      <c r="BR143" s="313">
        <v>1082.0</v>
      </c>
      <c r="BS143" s="313">
        <v>1581.0</v>
      </c>
      <c r="BT143" s="313">
        <v>-499.0</v>
      </c>
      <c r="BU143" s="313">
        <v>-31.562302340291</v>
      </c>
      <c r="BV143" s="313">
        <v>786.0</v>
      </c>
      <c r="BW143" s="313">
        <v>1170.0</v>
      </c>
      <c r="BX143" s="313">
        <v>-384.0</v>
      </c>
      <c r="BY143" s="313">
        <v>-32.820512820513</v>
      </c>
      <c r="BZ143" s="313">
        <v>0.02444547</v>
      </c>
      <c r="CA143" s="314">
        <v>0.01945604</v>
      </c>
      <c r="CB143" s="314">
        <v>0.00498943</v>
      </c>
      <c r="CC143" s="312">
        <v>25.644632720739</v>
      </c>
      <c r="CD143" s="312" t="s">
        <v>899</v>
      </c>
      <c r="CE143" s="312">
        <v>0.8265625</v>
      </c>
      <c r="CF143" s="312">
        <v>0.5042623</v>
      </c>
      <c r="CG143" s="312">
        <v>0.3223002</v>
      </c>
      <c r="CH143" s="312">
        <v>63.915188583402</v>
      </c>
      <c r="CI143" s="315">
        <v>0.0237565</v>
      </c>
      <c r="CJ143" s="315">
        <v>0.03054582</v>
      </c>
      <c r="CK143" s="315">
        <v>-0.00678932</v>
      </c>
      <c r="CL143" s="315">
        <v>-22.226674549906</v>
      </c>
      <c r="CM143" s="314" t="s">
        <v>896</v>
      </c>
      <c r="CN143" s="314" t="s">
        <v>897</v>
      </c>
      <c r="CO143" s="312"/>
      <c r="CP143" s="314"/>
      <c r="CQ143" s="314"/>
      <c r="CR143" s="312"/>
      <c r="CS143" s="312"/>
      <c r="CT143" s="312"/>
      <c r="CU143" s="312"/>
      <c r="CV143" s="312"/>
      <c r="CW143" s="312"/>
      <c r="CX143" s="315"/>
      <c r="CY143" s="315"/>
      <c r="CZ143" s="315"/>
      <c r="DA143" s="315"/>
      <c r="DB143" s="314"/>
      <c r="DC143" s="314"/>
      <c r="DD143" s="314"/>
    </row>
    <row r="144">
      <c r="A144" s="310" t="s">
        <v>905</v>
      </c>
      <c r="B144" s="310" t="s">
        <v>914</v>
      </c>
      <c r="C144" s="310" t="s">
        <v>915</v>
      </c>
      <c r="D144" s="310" t="s">
        <v>916</v>
      </c>
      <c r="E144" s="311">
        <v>16884.0</v>
      </c>
      <c r="F144" s="311">
        <v>19048.0</v>
      </c>
      <c r="G144" s="311">
        <v>-2164.0</v>
      </c>
      <c r="H144" s="311">
        <v>-11.360772784544</v>
      </c>
      <c r="I144" s="311">
        <v>70266.0</v>
      </c>
      <c r="J144" s="311">
        <v>77684.0</v>
      </c>
      <c r="K144" s="311">
        <v>-7418.0</v>
      </c>
      <c r="L144" s="311">
        <v>-9.5489418670511</v>
      </c>
      <c r="M144" s="312" t="s">
        <v>894</v>
      </c>
      <c r="N144" s="312">
        <v>105.83</v>
      </c>
      <c r="O144" s="312">
        <v>123.81</v>
      </c>
      <c r="P144" s="312">
        <v>-17.98</v>
      </c>
      <c r="Q144" s="312">
        <v>-14.522251837493</v>
      </c>
      <c r="R144" s="312">
        <v>1.50613383</v>
      </c>
      <c r="S144" s="312">
        <v>1.59376448</v>
      </c>
      <c r="T144" s="313">
        <v>-0.08763065</v>
      </c>
      <c r="U144" s="313">
        <v>-5.4983437703418</v>
      </c>
      <c r="V144" s="313">
        <v>5.07357755</v>
      </c>
      <c r="W144" s="313">
        <v>4.38957829</v>
      </c>
      <c r="X144" s="313">
        <v>0.68399926</v>
      </c>
      <c r="Y144" s="313">
        <v>15.582345610699</v>
      </c>
      <c r="Z144" s="313">
        <v>0.02968583</v>
      </c>
      <c r="AA144" s="313">
        <v>0.03630792</v>
      </c>
      <c r="AB144" s="312">
        <v>-0.00662209</v>
      </c>
      <c r="AC144" s="313">
        <v>-18.238692825147</v>
      </c>
      <c r="AD144" s="312">
        <v>3565.0</v>
      </c>
      <c r="AE144" s="313">
        <v>3410.0</v>
      </c>
      <c r="AF144" s="313">
        <v>155.0</v>
      </c>
      <c r="AG144" s="311">
        <v>4.5454545454545</v>
      </c>
      <c r="AH144" s="311">
        <v>89.0</v>
      </c>
      <c r="AI144" s="311">
        <v>64.0</v>
      </c>
      <c r="AJ144" s="311">
        <v>25.0</v>
      </c>
      <c r="AK144" s="311">
        <v>39.0625</v>
      </c>
      <c r="AL144" s="313">
        <v>4.16169154</v>
      </c>
      <c r="AM144" s="313">
        <v>4.07832843</v>
      </c>
      <c r="AN144" s="312">
        <v>0.08336311</v>
      </c>
      <c r="AO144" s="312">
        <v>2.0440509250502</v>
      </c>
      <c r="AP144" s="312">
        <v>6.0</v>
      </c>
      <c r="AQ144" s="312">
        <v>7.0</v>
      </c>
      <c r="AR144" s="315">
        <v>-1.0</v>
      </c>
      <c r="AS144" s="313">
        <v>-14.285714285714</v>
      </c>
      <c r="AT144" s="313">
        <v>78.0</v>
      </c>
      <c r="AU144" s="313">
        <v>50.0</v>
      </c>
      <c r="AV144" s="311">
        <v>28.0</v>
      </c>
      <c r="AW144" s="313">
        <v>56.0</v>
      </c>
      <c r="AX144" s="313">
        <v>5.0</v>
      </c>
      <c r="AY144" s="313">
        <v>7.0</v>
      </c>
      <c r="AZ144" s="313">
        <v>-2.0</v>
      </c>
      <c r="BA144" s="313">
        <v>-28.571428571429</v>
      </c>
      <c r="BB144" s="313">
        <v>17.63833333</v>
      </c>
      <c r="BC144" s="313">
        <v>17.68714286</v>
      </c>
      <c r="BD144" s="313">
        <v>-0.048809530000003</v>
      </c>
      <c r="BE144" s="313">
        <v>-0.27596051203039</v>
      </c>
      <c r="BF144" s="313">
        <v>1.35679487</v>
      </c>
      <c r="BG144" s="313">
        <v>2.4762</v>
      </c>
      <c r="BH144" s="313">
        <v>-1.11940513</v>
      </c>
      <c r="BI144" s="313">
        <v>-45.206571763186</v>
      </c>
      <c r="BJ144" s="313">
        <v>21.166</v>
      </c>
      <c r="BK144" s="313">
        <v>17.68714286</v>
      </c>
      <c r="BL144" s="313">
        <v>3.47885714</v>
      </c>
      <c r="BM144" s="313">
        <v>19.668847408179</v>
      </c>
      <c r="BN144" s="313">
        <v>3279.0</v>
      </c>
      <c r="BO144" s="313">
        <v>3168.0</v>
      </c>
      <c r="BP144" s="313">
        <v>111.0</v>
      </c>
      <c r="BQ144" s="313">
        <v>3.5037878787879</v>
      </c>
      <c r="BR144" s="313">
        <v>3248.0</v>
      </c>
      <c r="BS144" s="313">
        <v>3120.0</v>
      </c>
      <c r="BT144" s="313">
        <v>128.0</v>
      </c>
      <c r="BU144" s="313">
        <v>4.1025641025641</v>
      </c>
      <c r="BV144" s="313">
        <v>2576.0</v>
      </c>
      <c r="BW144" s="313">
        <v>2523.0</v>
      </c>
      <c r="BX144" s="313">
        <v>53.0</v>
      </c>
      <c r="BY144" s="313">
        <v>2.1006738010305</v>
      </c>
      <c r="BZ144" s="313">
        <v>0.03258313</v>
      </c>
      <c r="CA144" s="314">
        <v>0.03968269</v>
      </c>
      <c r="CB144" s="314" t="s">
        <v>895</v>
      </c>
      <c r="CC144" s="312">
        <v>-17.890823429561</v>
      </c>
      <c r="CD144" s="312" t="s">
        <v>899</v>
      </c>
      <c r="CE144" s="312">
        <v>1.18910112</v>
      </c>
      <c r="CF144" s="312">
        <v>1.93453125</v>
      </c>
      <c r="CG144" s="312">
        <v>-0.74543013</v>
      </c>
      <c r="CH144" s="312">
        <v>-38.532855439787</v>
      </c>
      <c r="CI144" s="315">
        <v>0.02496494</v>
      </c>
      <c r="CJ144" s="315">
        <v>0.01876833</v>
      </c>
      <c r="CK144" s="315">
        <v>0.00619661</v>
      </c>
      <c r="CL144" s="315">
        <v>33.016309922087</v>
      </c>
      <c r="CM144" s="314" t="s">
        <v>896</v>
      </c>
      <c r="CN144" s="314" t="s">
        <v>897</v>
      </c>
      <c r="CO144" s="312"/>
      <c r="CP144" s="314"/>
      <c r="CQ144" s="314"/>
      <c r="CR144" s="312"/>
      <c r="CS144" s="312"/>
      <c r="CT144" s="312"/>
      <c r="CU144" s="312"/>
      <c r="CV144" s="312"/>
      <c r="CW144" s="312"/>
      <c r="CX144" s="315"/>
      <c r="CY144" s="315"/>
      <c r="CZ144" s="315"/>
      <c r="DA144" s="315"/>
      <c r="DB144" s="314"/>
      <c r="DC144" s="314"/>
      <c r="DD144" s="314"/>
    </row>
    <row r="145">
      <c r="A145" s="310" t="s">
        <v>905</v>
      </c>
      <c r="B145" s="310" t="s">
        <v>914</v>
      </c>
      <c r="C145" s="310" t="s">
        <v>43</v>
      </c>
      <c r="D145" s="310" t="s">
        <v>25</v>
      </c>
      <c r="E145" s="311">
        <v>8679.0</v>
      </c>
      <c r="F145" s="311">
        <v>10433.0</v>
      </c>
      <c r="G145" s="311">
        <v>-1754.0</v>
      </c>
      <c r="H145" s="311">
        <v>-16.812038723282</v>
      </c>
      <c r="I145" s="311">
        <v>19422.0</v>
      </c>
      <c r="J145" s="311">
        <v>26349.0</v>
      </c>
      <c r="K145" s="311">
        <v>-6927.0</v>
      </c>
      <c r="L145" s="311">
        <v>-26.289422748491</v>
      </c>
      <c r="M145" s="312" t="s">
        <v>894</v>
      </c>
      <c r="N145" s="312">
        <v>25.79</v>
      </c>
      <c r="O145" s="312">
        <v>30.87</v>
      </c>
      <c r="P145" s="312">
        <v>-5.08</v>
      </c>
      <c r="Q145" s="312">
        <v>-16.456106252025</v>
      </c>
      <c r="R145" s="312">
        <v>1.3278756</v>
      </c>
      <c r="S145" s="312">
        <v>1.17158146</v>
      </c>
      <c r="T145" s="313">
        <v>0.15629414</v>
      </c>
      <c r="U145" s="313">
        <v>13.340441560077</v>
      </c>
      <c r="V145" s="313">
        <v>5.69457316</v>
      </c>
      <c r="W145" s="313">
        <v>5.20323352</v>
      </c>
      <c r="X145" s="313">
        <v>0.49133964</v>
      </c>
      <c r="Y145" s="313">
        <v>9.4429673031473</v>
      </c>
      <c r="Z145" s="313">
        <v>0.02331826</v>
      </c>
      <c r="AA145" s="313">
        <v>0.02251641</v>
      </c>
      <c r="AB145" s="312">
        <v>8.0185E-4</v>
      </c>
      <c r="AC145" s="313">
        <v>3.5611804901403</v>
      </c>
      <c r="AD145" s="312">
        <v>1106.0</v>
      </c>
      <c r="AE145" s="313">
        <v>1371.0</v>
      </c>
      <c r="AF145" s="313">
        <v>-265.0</v>
      </c>
      <c r="AG145" s="311">
        <v>-19.328956965718</v>
      </c>
      <c r="AH145" s="311">
        <v>16.0</v>
      </c>
      <c r="AI145" s="311">
        <v>24.0</v>
      </c>
      <c r="AJ145" s="311">
        <v>-8.0</v>
      </c>
      <c r="AK145" s="311">
        <v>-33.333333333333</v>
      </c>
      <c r="AL145" s="313">
        <v>2.23781542</v>
      </c>
      <c r="AM145" s="313">
        <v>2.52554395</v>
      </c>
      <c r="AN145" s="312">
        <v>-0.28772853</v>
      </c>
      <c r="AO145" s="312">
        <v>-11.392735018529</v>
      </c>
      <c r="AP145" s="312">
        <v>1.0</v>
      </c>
      <c r="AQ145" s="312">
        <v>1.0</v>
      </c>
      <c r="AR145" s="313">
        <v>0.0</v>
      </c>
      <c r="AS145" s="313">
        <v>0.0</v>
      </c>
      <c r="AT145" s="313">
        <v>14.0</v>
      </c>
      <c r="AU145" s="313">
        <v>20.0</v>
      </c>
      <c r="AV145" s="311">
        <v>-6.0</v>
      </c>
      <c r="AW145" s="313">
        <v>-30.0</v>
      </c>
      <c r="AX145" s="313">
        <v>1.0</v>
      </c>
      <c r="AY145" s="313">
        <v>3.0</v>
      </c>
      <c r="AZ145" s="313">
        <v>-2.0</v>
      </c>
      <c r="BA145" s="313">
        <v>-66.666666666667</v>
      </c>
      <c r="BB145" s="313">
        <v>25.79</v>
      </c>
      <c r="BC145" s="313">
        <v>30.87</v>
      </c>
      <c r="BD145" s="313">
        <v>-5.08</v>
      </c>
      <c r="BE145" s="313">
        <v>-16.456106252025</v>
      </c>
      <c r="BF145" s="313">
        <v>1.84214286</v>
      </c>
      <c r="BG145" s="313">
        <v>1.5435</v>
      </c>
      <c r="BH145" s="313">
        <v>0.29864286</v>
      </c>
      <c r="BI145" s="313">
        <v>19.348419825073</v>
      </c>
      <c r="BJ145" s="313">
        <v>25.79</v>
      </c>
      <c r="BK145" s="313">
        <v>10.29</v>
      </c>
      <c r="BL145" s="313">
        <v>15.5</v>
      </c>
      <c r="BM145" s="313">
        <v>150.63168124393</v>
      </c>
      <c r="BN145" s="313">
        <v>1032.0</v>
      </c>
      <c r="BO145" s="313">
        <v>1292.0</v>
      </c>
      <c r="BP145" s="313">
        <v>-260.0</v>
      </c>
      <c r="BQ145" s="313">
        <v>-20.123839009288</v>
      </c>
      <c r="BR145" s="313">
        <v>1023.0</v>
      </c>
      <c r="BS145" s="313">
        <v>1279.0</v>
      </c>
      <c r="BT145" s="313">
        <v>-256.0</v>
      </c>
      <c r="BU145" s="313">
        <v>-20.015637216575</v>
      </c>
      <c r="BV145" s="313">
        <v>822.0</v>
      </c>
      <c r="BW145" s="313">
        <v>1014.0</v>
      </c>
      <c r="BX145" s="313">
        <v>-192.0</v>
      </c>
      <c r="BY145" s="313">
        <v>-18.934911242604</v>
      </c>
      <c r="BZ145" s="313">
        <v>0.02521017</v>
      </c>
      <c r="CA145" s="314">
        <v>0.02413604</v>
      </c>
      <c r="CB145" s="314">
        <v>0.00107413</v>
      </c>
      <c r="CC145" s="312">
        <v>4.4503157933116</v>
      </c>
      <c r="CD145" s="312" t="s">
        <v>899</v>
      </c>
      <c r="CE145" s="312">
        <v>1.611875</v>
      </c>
      <c r="CF145" s="312">
        <v>1.28625</v>
      </c>
      <c r="CG145" s="312">
        <v>0.325625</v>
      </c>
      <c r="CH145" s="312">
        <v>25.315840621963</v>
      </c>
      <c r="CI145" s="315">
        <v>0.01446655</v>
      </c>
      <c r="CJ145" s="315">
        <v>0.01750547</v>
      </c>
      <c r="CK145" s="315">
        <v>-0.00303892</v>
      </c>
      <c r="CL145" s="315">
        <v>-17.359830955696</v>
      </c>
      <c r="CM145" s="314" t="s">
        <v>896</v>
      </c>
      <c r="CN145" s="314" t="s">
        <v>897</v>
      </c>
      <c r="CO145" s="312"/>
      <c r="CP145" s="314"/>
      <c r="CQ145" s="314"/>
      <c r="CR145" s="312"/>
      <c r="CS145" s="312"/>
      <c r="CT145" s="312"/>
      <c r="CU145" s="312"/>
      <c r="CV145" s="312"/>
      <c r="CW145" s="312"/>
      <c r="CX145" s="315"/>
      <c r="CY145" s="315"/>
      <c r="CZ145" s="315"/>
      <c r="DA145" s="315"/>
      <c r="DB145" s="314"/>
      <c r="DC145" s="314"/>
      <c r="DD145" s="314"/>
    </row>
    <row r="146">
      <c r="A146" s="310" t="s">
        <v>898</v>
      </c>
      <c r="B146" s="310" t="s">
        <v>301</v>
      </c>
      <c r="C146" s="310" t="s">
        <v>302</v>
      </c>
      <c r="D146" s="310" t="s">
        <v>25</v>
      </c>
      <c r="E146" s="311">
        <v>59533.0</v>
      </c>
      <c r="F146" s="311">
        <v>114419.0</v>
      </c>
      <c r="G146" s="311">
        <v>-54886.0</v>
      </c>
      <c r="H146" s="311">
        <v>-47.969305797114</v>
      </c>
      <c r="I146" s="311">
        <v>134296.0</v>
      </c>
      <c r="J146" s="311">
        <v>267925.0</v>
      </c>
      <c r="K146" s="311">
        <v>-133629.0</v>
      </c>
      <c r="L146" s="311">
        <v>-49.875524867034</v>
      </c>
      <c r="M146" s="312" t="s">
        <v>894</v>
      </c>
      <c r="N146" s="312">
        <v>107.47</v>
      </c>
      <c r="O146" s="312">
        <v>154.5</v>
      </c>
      <c r="P146" s="312">
        <v>-47.03</v>
      </c>
      <c r="Q146" s="312">
        <v>-30.440129449838</v>
      </c>
      <c r="R146" s="312">
        <v>0.80024722</v>
      </c>
      <c r="S146" s="312">
        <v>0.57665391</v>
      </c>
      <c r="T146" s="313">
        <v>0.22359331</v>
      </c>
      <c r="U146" s="313">
        <v>38.774264098894</v>
      </c>
      <c r="V146" s="313">
        <v>5.25778877</v>
      </c>
      <c r="W146" s="313">
        <v>4.84762527</v>
      </c>
      <c r="X146" s="313">
        <v>0.4101635</v>
      </c>
      <c r="Y146" s="313">
        <v>8.4611222434691</v>
      </c>
      <c r="Z146" s="313">
        <v>0.01522022</v>
      </c>
      <c r="AA146" s="313">
        <v>0.0118956</v>
      </c>
      <c r="AB146" s="312">
        <v>0.00332462</v>
      </c>
      <c r="AC146" s="313">
        <v>27.948317024782</v>
      </c>
      <c r="AD146" s="312">
        <v>7061.0</v>
      </c>
      <c r="AE146" s="313">
        <v>12988.0</v>
      </c>
      <c r="AF146" s="313">
        <v>-5927.0</v>
      </c>
      <c r="AG146" s="311">
        <v>-45.634431783184</v>
      </c>
      <c r="AH146" s="311">
        <v>292.0</v>
      </c>
      <c r="AI146" s="311">
        <v>462.0</v>
      </c>
      <c r="AJ146" s="311">
        <v>-170.0</v>
      </c>
      <c r="AK146" s="311">
        <v>-36.796536796537</v>
      </c>
      <c r="AL146" s="313">
        <v>2.2558245</v>
      </c>
      <c r="AM146" s="313">
        <v>2.34161284</v>
      </c>
      <c r="AN146" s="312">
        <v>-0.08578834</v>
      </c>
      <c r="AO146" s="312">
        <v>-3.6636432178088</v>
      </c>
      <c r="AP146" s="312">
        <v>131.0</v>
      </c>
      <c r="AQ146" s="312">
        <v>231.0</v>
      </c>
      <c r="AR146" s="313">
        <v>-100.0</v>
      </c>
      <c r="AS146" s="313">
        <v>-43.290043290043</v>
      </c>
      <c r="AT146" s="313">
        <v>52.0</v>
      </c>
      <c r="AU146" s="313">
        <v>65.0</v>
      </c>
      <c r="AV146" s="311">
        <v>-13.0</v>
      </c>
      <c r="AW146" s="313">
        <v>-20.0</v>
      </c>
      <c r="AX146" s="313">
        <v>109.0</v>
      </c>
      <c r="AY146" s="313">
        <v>166.0</v>
      </c>
      <c r="AZ146" s="313">
        <v>-57.0</v>
      </c>
      <c r="BA146" s="313">
        <v>-34.33734939759</v>
      </c>
      <c r="BB146" s="313">
        <v>0.82038168</v>
      </c>
      <c r="BC146" s="313">
        <v>0.66883117</v>
      </c>
      <c r="BD146" s="313">
        <v>0.15155051</v>
      </c>
      <c r="BE146" s="313">
        <v>22.659008251664</v>
      </c>
      <c r="BF146" s="313">
        <v>2.06673077</v>
      </c>
      <c r="BG146" s="313">
        <v>2.37692308</v>
      </c>
      <c r="BH146" s="313">
        <v>-0.31019231</v>
      </c>
      <c r="BI146" s="313">
        <v>-13.050161892492</v>
      </c>
      <c r="BJ146" s="313">
        <v>0.9859633</v>
      </c>
      <c r="BK146" s="313">
        <v>0.93072289</v>
      </c>
      <c r="BL146" s="313">
        <v>0.05524041</v>
      </c>
      <c r="BM146" s="313">
        <v>5.9352155828036</v>
      </c>
      <c r="BN146" s="313">
        <v>5915.0</v>
      </c>
      <c r="BO146" s="313">
        <v>10372.0</v>
      </c>
      <c r="BP146" s="313">
        <v>-4457.0</v>
      </c>
      <c r="BQ146" s="313">
        <v>-42.971461627459</v>
      </c>
      <c r="BR146" s="313">
        <v>5702.0</v>
      </c>
      <c r="BS146" s="313">
        <v>9960.0</v>
      </c>
      <c r="BT146" s="313">
        <v>-4258.0</v>
      </c>
      <c r="BU146" s="313">
        <v>-42.751004016064</v>
      </c>
      <c r="BV146" s="313">
        <v>3358.0</v>
      </c>
      <c r="BW146" s="313">
        <v>5376.0</v>
      </c>
      <c r="BX146" s="313">
        <v>-2018.0</v>
      </c>
      <c r="BY146" s="313">
        <v>-37.537202380952</v>
      </c>
      <c r="BZ146" s="313">
        <v>0.01884777</v>
      </c>
      <c r="CA146" s="314">
        <v>0.01551205</v>
      </c>
      <c r="CB146" s="314">
        <v>0.00333572</v>
      </c>
      <c r="CC146" s="312">
        <v>21.504056523799</v>
      </c>
      <c r="CD146" s="312" t="s">
        <v>901</v>
      </c>
      <c r="CE146" s="312">
        <v>0.36804795</v>
      </c>
      <c r="CF146" s="312">
        <v>0.33441558</v>
      </c>
      <c r="CG146" s="312">
        <v>0.03363237</v>
      </c>
      <c r="CH146" s="312">
        <v>10.057058346384</v>
      </c>
      <c r="CI146" s="315">
        <v>0.04135392</v>
      </c>
      <c r="CJ146" s="315">
        <v>0.0355713</v>
      </c>
      <c r="CK146" s="315">
        <v>0.00578262</v>
      </c>
      <c r="CL146" s="315">
        <v>16.256420203928</v>
      </c>
      <c r="CM146" s="314" t="s">
        <v>896</v>
      </c>
      <c r="CN146" s="314" t="s">
        <v>897</v>
      </c>
      <c r="CO146" s="312"/>
      <c r="CP146" s="314"/>
      <c r="CQ146" s="314"/>
      <c r="CR146" s="312"/>
      <c r="CS146" s="312"/>
      <c r="CT146" s="312"/>
      <c r="CU146" s="312"/>
      <c r="CV146" s="312"/>
      <c r="CW146" s="312"/>
      <c r="CX146" s="315"/>
      <c r="CY146" s="315"/>
      <c r="CZ146" s="315"/>
      <c r="DA146" s="315"/>
      <c r="DB146" s="314"/>
      <c r="DC146" s="314"/>
      <c r="DD146" s="314"/>
    </row>
    <row r="147">
      <c r="A147" s="310" t="s">
        <v>898</v>
      </c>
      <c r="B147" s="310" t="s">
        <v>301</v>
      </c>
      <c r="C147" s="310" t="s">
        <v>304</v>
      </c>
      <c r="D147" s="310" t="s">
        <v>25</v>
      </c>
      <c r="E147" s="311">
        <v>204830.0</v>
      </c>
      <c r="F147" s="311">
        <v>255504.0</v>
      </c>
      <c r="G147" s="311">
        <v>-50674.0</v>
      </c>
      <c r="H147" s="311">
        <v>-19.83295760536</v>
      </c>
      <c r="I147" s="311">
        <v>573919.0</v>
      </c>
      <c r="J147" s="311">
        <v>665735.0</v>
      </c>
      <c r="K147" s="311">
        <v>-91816.0</v>
      </c>
      <c r="L147" s="311">
        <v>-13.791673864225</v>
      </c>
      <c r="M147" s="312" t="s">
        <v>894</v>
      </c>
      <c r="N147" s="312">
        <v>358.05</v>
      </c>
      <c r="O147" s="312">
        <v>308.27</v>
      </c>
      <c r="P147" s="312">
        <v>49.78</v>
      </c>
      <c r="Q147" s="312">
        <v>16.148181788692</v>
      </c>
      <c r="R147" s="312">
        <v>0.62386853</v>
      </c>
      <c r="S147" s="312">
        <v>0.46305212</v>
      </c>
      <c r="T147" s="313">
        <v>0.16081641</v>
      </c>
      <c r="U147" s="313">
        <v>34.729656350564</v>
      </c>
      <c r="V147" s="313">
        <v>4.24659229</v>
      </c>
      <c r="W147" s="313">
        <v>3.91101564</v>
      </c>
      <c r="X147" s="313">
        <v>0.33557665</v>
      </c>
      <c r="Y147" s="313">
        <v>8.580294248069</v>
      </c>
      <c r="Z147" s="313">
        <v>0.01469104</v>
      </c>
      <c r="AA147" s="313">
        <v>0.01183969</v>
      </c>
      <c r="AB147" s="312">
        <v>0.00285135</v>
      </c>
      <c r="AC147" s="313">
        <v>24.082978523931</v>
      </c>
      <c r="AD147" s="312">
        <v>24372.0</v>
      </c>
      <c r="AE147" s="313">
        <v>26037.0</v>
      </c>
      <c r="AF147" s="313">
        <v>-1665.0</v>
      </c>
      <c r="AG147" s="311">
        <v>-6.3947459384722</v>
      </c>
      <c r="AH147" s="311">
        <v>821.0</v>
      </c>
      <c r="AI147" s="311">
        <v>790.0</v>
      </c>
      <c r="AJ147" s="311">
        <v>31.0</v>
      </c>
      <c r="AK147" s="311">
        <v>3.9240506329114</v>
      </c>
      <c r="AL147" s="313">
        <v>2.80192843</v>
      </c>
      <c r="AM147" s="313">
        <v>2.60557565</v>
      </c>
      <c r="AN147" s="312">
        <v>0.19635278</v>
      </c>
      <c r="AO147" s="312">
        <v>7.5358694728361</v>
      </c>
      <c r="AP147" s="312">
        <v>411.0</v>
      </c>
      <c r="AQ147" s="312">
        <v>386.0</v>
      </c>
      <c r="AR147" s="313">
        <v>25.0</v>
      </c>
      <c r="AS147" s="313">
        <v>6.4766839378238</v>
      </c>
      <c r="AT147" s="313">
        <v>129.0</v>
      </c>
      <c r="AU147" s="313">
        <v>138.0</v>
      </c>
      <c r="AV147" s="311">
        <v>-9.0</v>
      </c>
      <c r="AW147" s="313">
        <v>-6.5217391304348</v>
      </c>
      <c r="AX147" s="313">
        <v>281.0</v>
      </c>
      <c r="AY147" s="313">
        <v>266.0</v>
      </c>
      <c r="AZ147" s="313">
        <v>15.0</v>
      </c>
      <c r="BA147" s="313">
        <v>5.6390977443609</v>
      </c>
      <c r="BB147" s="313">
        <v>0.87116788</v>
      </c>
      <c r="BC147" s="313">
        <v>0.79862694</v>
      </c>
      <c r="BD147" s="313">
        <v>0.07254094</v>
      </c>
      <c r="BE147" s="313">
        <v>9.0832072356587</v>
      </c>
      <c r="BF147" s="313">
        <v>2.7755814</v>
      </c>
      <c r="BG147" s="313">
        <v>2.23384058</v>
      </c>
      <c r="BH147" s="313">
        <v>0.54174082</v>
      </c>
      <c r="BI147" s="313">
        <v>24.251543500924</v>
      </c>
      <c r="BJ147" s="313">
        <v>1.27419929</v>
      </c>
      <c r="BK147" s="313">
        <v>1.15890977</v>
      </c>
      <c r="BL147" s="313">
        <v>0.11528952</v>
      </c>
      <c r="BM147" s="313">
        <v>9.9481014816192</v>
      </c>
      <c r="BN147" s="313">
        <v>19840.0</v>
      </c>
      <c r="BO147" s="313">
        <v>20153.0</v>
      </c>
      <c r="BP147" s="313">
        <v>-313.0</v>
      </c>
      <c r="BQ147" s="313">
        <v>-1.5531186423857</v>
      </c>
      <c r="BR147" s="313">
        <v>18984.0</v>
      </c>
      <c r="BS147" s="313">
        <v>19175.0</v>
      </c>
      <c r="BT147" s="313">
        <v>-191.0</v>
      </c>
      <c r="BU147" s="313">
        <v>-0.99608865710561</v>
      </c>
      <c r="BV147" s="313">
        <v>10468.0</v>
      </c>
      <c r="BW147" s="313">
        <v>9864.0</v>
      </c>
      <c r="BX147" s="313">
        <v>604.0</v>
      </c>
      <c r="BY147" s="313">
        <v>6.1232765612328</v>
      </c>
      <c r="BZ147" s="313">
        <v>0.01886062</v>
      </c>
      <c r="CA147" s="314">
        <v>0.01607666</v>
      </c>
      <c r="CB147" s="314">
        <v>0.00278396</v>
      </c>
      <c r="CC147" s="312">
        <v>17.316780973162</v>
      </c>
      <c r="CD147" s="312" t="s">
        <v>899</v>
      </c>
      <c r="CE147" s="312">
        <v>0.43611449</v>
      </c>
      <c r="CF147" s="312">
        <v>0.39021519</v>
      </c>
      <c r="CG147" s="312">
        <v>0.0458993</v>
      </c>
      <c r="CH147" s="312">
        <v>11.762561062782</v>
      </c>
      <c r="CI147" s="315">
        <v>0.0336862</v>
      </c>
      <c r="CJ147" s="315">
        <v>0.03034144</v>
      </c>
      <c r="CK147" s="315">
        <v>0.00334476</v>
      </c>
      <c r="CL147" s="315">
        <v>11.023735195165</v>
      </c>
      <c r="CM147" s="314" t="s">
        <v>896</v>
      </c>
      <c r="CN147" s="314" t="s">
        <v>897</v>
      </c>
      <c r="CO147" s="312"/>
      <c r="CP147" s="314"/>
      <c r="CQ147" s="314"/>
      <c r="CR147" s="312"/>
      <c r="CS147" s="312"/>
      <c r="CT147" s="312"/>
      <c r="CU147" s="312"/>
      <c r="CV147" s="312"/>
      <c r="CW147" s="312"/>
      <c r="CX147" s="315"/>
      <c r="CY147" s="315"/>
      <c r="CZ147" s="315"/>
      <c r="DA147" s="315"/>
      <c r="DB147" s="314"/>
      <c r="DC147" s="314"/>
      <c r="DD147" s="314"/>
    </row>
    <row r="148">
      <c r="A148" s="310" t="s">
        <v>898</v>
      </c>
      <c r="B148" s="310" t="s">
        <v>307</v>
      </c>
      <c r="C148" s="310" t="s">
        <v>308</v>
      </c>
      <c r="D148" s="310" t="s">
        <v>25</v>
      </c>
      <c r="E148" s="311">
        <v>15742.0</v>
      </c>
      <c r="F148" s="311">
        <v>20148.0</v>
      </c>
      <c r="G148" s="311">
        <v>-4406.0</v>
      </c>
      <c r="H148" s="311">
        <v>-21.86817550129</v>
      </c>
      <c r="I148" s="311">
        <v>80019.0</v>
      </c>
      <c r="J148" s="311">
        <v>92999.0</v>
      </c>
      <c r="K148" s="311">
        <v>-12980.0</v>
      </c>
      <c r="L148" s="311">
        <v>-13.957139324079</v>
      </c>
      <c r="M148" s="312" t="s">
        <v>894</v>
      </c>
      <c r="N148" s="312">
        <v>155.17</v>
      </c>
      <c r="O148" s="312">
        <v>154.58</v>
      </c>
      <c r="P148" s="312">
        <v>0.58999999999997</v>
      </c>
      <c r="Q148" s="312">
        <v>0.38167938931296</v>
      </c>
      <c r="R148" s="312">
        <v>1.93916445</v>
      </c>
      <c r="S148" s="312">
        <v>1.66216841</v>
      </c>
      <c r="T148" s="313">
        <v>0.27699604</v>
      </c>
      <c r="U148" s="313">
        <v>16.664739766051</v>
      </c>
      <c r="V148" s="313">
        <v>8.06183531</v>
      </c>
      <c r="W148" s="313">
        <v>7.40868181</v>
      </c>
      <c r="X148" s="313">
        <v>0.6531535</v>
      </c>
      <c r="Y148" s="313">
        <v>8.8160554974624</v>
      </c>
      <c r="Z148" s="313">
        <v>0.02405364</v>
      </c>
      <c r="AA148" s="313">
        <v>0.02243541</v>
      </c>
      <c r="AB148" s="312">
        <v>0.00161823</v>
      </c>
      <c r="AC148" s="313">
        <v>7.2128389897934</v>
      </c>
      <c r="AD148" s="312">
        <v>6451.0</v>
      </c>
      <c r="AE148" s="313">
        <v>6890.0</v>
      </c>
      <c r="AF148" s="313">
        <v>-439.0</v>
      </c>
      <c r="AG148" s="311">
        <v>-6.3715529753266</v>
      </c>
      <c r="AH148" s="311">
        <v>203.0</v>
      </c>
      <c r="AI148" s="311">
        <v>188.0</v>
      </c>
      <c r="AJ148" s="311">
        <v>15.0</v>
      </c>
      <c r="AK148" s="311">
        <v>7.9787234042553</v>
      </c>
      <c r="AL148" s="313">
        <v>5.08315335</v>
      </c>
      <c r="AM148" s="313">
        <v>4.61579313</v>
      </c>
      <c r="AN148" s="312">
        <v>0.46736022</v>
      </c>
      <c r="AO148" s="312">
        <v>10.125241899652</v>
      </c>
      <c r="AP148" s="312">
        <v>69.0</v>
      </c>
      <c r="AQ148" s="312">
        <v>60.0</v>
      </c>
      <c r="AR148" s="313">
        <v>9.0</v>
      </c>
      <c r="AS148" s="313">
        <v>15.0</v>
      </c>
      <c r="AT148" s="313">
        <v>101.0</v>
      </c>
      <c r="AU148" s="313">
        <v>98.0</v>
      </c>
      <c r="AV148" s="311">
        <v>3.0</v>
      </c>
      <c r="AW148" s="313">
        <v>3.0612244897959</v>
      </c>
      <c r="AX148" s="313">
        <v>33.0</v>
      </c>
      <c r="AY148" s="313">
        <v>30.0</v>
      </c>
      <c r="AZ148" s="313">
        <v>3.0</v>
      </c>
      <c r="BA148" s="313">
        <v>10.0</v>
      </c>
      <c r="BB148" s="313">
        <v>2.24884058</v>
      </c>
      <c r="BC148" s="313">
        <v>2.57633333</v>
      </c>
      <c r="BD148" s="313">
        <v>-0.32749275</v>
      </c>
      <c r="BE148" s="313">
        <v>-12.711583015541</v>
      </c>
      <c r="BF148" s="313">
        <v>1.53633663</v>
      </c>
      <c r="BG148" s="313">
        <v>1.57734694</v>
      </c>
      <c r="BH148" s="313">
        <v>-0.04101031</v>
      </c>
      <c r="BI148" s="313">
        <v>-2.5999549598137</v>
      </c>
      <c r="BJ148" s="313">
        <v>4.70212121</v>
      </c>
      <c r="BK148" s="313">
        <v>5.15266667</v>
      </c>
      <c r="BL148" s="313">
        <v>-0.45054546</v>
      </c>
      <c r="BM148" s="313">
        <v>-8.7439279280994</v>
      </c>
      <c r="BN148" s="313">
        <v>6304.0</v>
      </c>
      <c r="BO148" s="313">
        <v>6532.0</v>
      </c>
      <c r="BP148" s="313">
        <v>-228.0</v>
      </c>
      <c r="BQ148" s="313">
        <v>-3.4905082669933</v>
      </c>
      <c r="BR148" s="313">
        <v>6253.0</v>
      </c>
      <c r="BS148" s="313">
        <v>6493.0</v>
      </c>
      <c r="BT148" s="313">
        <v>-240.0</v>
      </c>
      <c r="BU148" s="313">
        <v>-3.6962883104882</v>
      </c>
      <c r="BV148" s="313">
        <v>4539.0</v>
      </c>
      <c r="BW148" s="313">
        <v>4598.0</v>
      </c>
      <c r="BX148" s="313">
        <v>-59.0</v>
      </c>
      <c r="BY148" s="313">
        <v>-1.2831665941714</v>
      </c>
      <c r="BZ148" s="313">
        <v>0.02481529</v>
      </c>
      <c r="CA148" s="314">
        <v>0.02380718</v>
      </c>
      <c r="CB148" s="314">
        <v>0.00100811</v>
      </c>
      <c r="CC148" s="312">
        <v>4.2344788420972</v>
      </c>
      <c r="CD148" s="312" t="s">
        <v>901</v>
      </c>
      <c r="CE148" s="312">
        <v>0.76438424</v>
      </c>
      <c r="CF148" s="312">
        <v>0.82223404</v>
      </c>
      <c r="CG148" s="312">
        <v>-0.0578498</v>
      </c>
      <c r="CH148" s="312">
        <v>-7.0356853627709</v>
      </c>
      <c r="CI148" s="315">
        <v>0.03146799</v>
      </c>
      <c r="CJ148" s="315">
        <v>0.02728592</v>
      </c>
      <c r="CK148" s="315">
        <v>0.00418207</v>
      </c>
      <c r="CL148" s="315">
        <v>15.326842562025</v>
      </c>
      <c r="CM148" s="314" t="s">
        <v>896</v>
      </c>
      <c r="CN148" s="314" t="s">
        <v>897</v>
      </c>
      <c r="CO148" s="312"/>
      <c r="CP148" s="314"/>
      <c r="CQ148" s="314"/>
      <c r="CR148" s="312"/>
      <c r="CS148" s="312"/>
      <c r="CT148" s="312"/>
      <c r="CU148" s="312"/>
      <c r="CV148" s="312"/>
      <c r="CW148" s="312"/>
      <c r="CX148" s="315"/>
      <c r="CY148" s="315"/>
      <c r="CZ148" s="315"/>
      <c r="DA148" s="315"/>
      <c r="DB148" s="314"/>
      <c r="DC148" s="314"/>
      <c r="DD148" s="314"/>
    </row>
    <row r="149">
      <c r="A149" s="310" t="s">
        <v>898</v>
      </c>
      <c r="B149" s="310" t="s">
        <v>307</v>
      </c>
      <c r="C149" s="310" t="s">
        <v>309</v>
      </c>
      <c r="D149" s="310" t="s">
        <v>25</v>
      </c>
      <c r="E149" s="311">
        <v>9440.0</v>
      </c>
      <c r="F149" s="311">
        <v>10935.0</v>
      </c>
      <c r="G149" s="311">
        <v>-1495.0</v>
      </c>
      <c r="H149" s="311">
        <v>-13.671696387746</v>
      </c>
      <c r="I149" s="311">
        <v>32855.0</v>
      </c>
      <c r="J149" s="311">
        <v>35951.0</v>
      </c>
      <c r="K149" s="311">
        <v>-3096.0</v>
      </c>
      <c r="L149" s="311">
        <v>-8.6117215098328</v>
      </c>
      <c r="M149" s="312" t="s">
        <v>894</v>
      </c>
      <c r="N149" s="312">
        <v>62.01</v>
      </c>
      <c r="O149" s="312">
        <v>61.72</v>
      </c>
      <c r="P149" s="312">
        <v>0.29</v>
      </c>
      <c r="Q149" s="312">
        <v>0.4698639014906</v>
      </c>
      <c r="R149" s="312">
        <v>1.88738396</v>
      </c>
      <c r="S149" s="312">
        <v>1.71678117</v>
      </c>
      <c r="T149" s="313">
        <v>0.17060279</v>
      </c>
      <c r="U149" s="313">
        <v>9.9373637701304</v>
      </c>
      <c r="V149" s="313">
        <v>7.54223102</v>
      </c>
      <c r="W149" s="313">
        <v>7.09298768</v>
      </c>
      <c r="X149" s="313">
        <v>0.44924334</v>
      </c>
      <c r="Y149" s="313">
        <v>6.3336263964863</v>
      </c>
      <c r="Z149" s="313">
        <v>0.02502421</v>
      </c>
      <c r="AA149" s="313">
        <v>0.02420392</v>
      </c>
      <c r="AB149" s="312">
        <v>8.2029E-4</v>
      </c>
      <c r="AC149" s="313">
        <v>3.3890791243732</v>
      </c>
      <c r="AD149" s="312">
        <v>2478.0</v>
      </c>
      <c r="AE149" s="313">
        <v>2550.0</v>
      </c>
      <c r="AF149" s="313">
        <v>-72.0</v>
      </c>
      <c r="AG149" s="311">
        <v>-2.8235294117647</v>
      </c>
      <c r="AH149" s="311">
        <v>119.0</v>
      </c>
      <c r="AI149" s="311">
        <v>136.0</v>
      </c>
      <c r="AJ149" s="311">
        <v>-17.0</v>
      </c>
      <c r="AK149" s="311">
        <v>-12.5</v>
      </c>
      <c r="AL149" s="313">
        <v>3.48040254</v>
      </c>
      <c r="AM149" s="313">
        <v>3.28770005</v>
      </c>
      <c r="AN149" s="312">
        <v>0.19270249</v>
      </c>
      <c r="AO149" s="312">
        <v>5.8613160285106</v>
      </c>
      <c r="AP149" s="312">
        <v>18.0</v>
      </c>
      <c r="AQ149" s="312">
        <v>24.0</v>
      </c>
      <c r="AR149" s="313">
        <v>-6.0</v>
      </c>
      <c r="AS149" s="313">
        <v>-25.0</v>
      </c>
      <c r="AT149" s="313">
        <v>73.0</v>
      </c>
      <c r="AU149" s="313">
        <v>86.0</v>
      </c>
      <c r="AV149" s="311">
        <v>-13.0</v>
      </c>
      <c r="AW149" s="313">
        <v>-15.116279069767</v>
      </c>
      <c r="AX149" s="313">
        <v>28.0</v>
      </c>
      <c r="AY149" s="313">
        <v>26.0</v>
      </c>
      <c r="AZ149" s="313">
        <v>2.0</v>
      </c>
      <c r="BA149" s="313">
        <v>7.6923076923077</v>
      </c>
      <c r="BB149" s="313">
        <v>3.445</v>
      </c>
      <c r="BC149" s="313">
        <v>2.57166667</v>
      </c>
      <c r="BD149" s="313">
        <v>0.87333333</v>
      </c>
      <c r="BE149" s="313">
        <v>33.959818361685</v>
      </c>
      <c r="BF149" s="313">
        <v>0.84945205</v>
      </c>
      <c r="BG149" s="313">
        <v>0.71767442</v>
      </c>
      <c r="BH149" s="313">
        <v>0.13177763</v>
      </c>
      <c r="BI149" s="313">
        <v>18.361756574799</v>
      </c>
      <c r="BJ149" s="313">
        <v>2.21464286</v>
      </c>
      <c r="BK149" s="313">
        <v>2.37384615</v>
      </c>
      <c r="BL149" s="313">
        <v>-0.15920329</v>
      </c>
      <c r="BM149" s="313">
        <v>-6.7065546771007</v>
      </c>
      <c r="BN149" s="313">
        <v>2466.0</v>
      </c>
      <c r="BO149" s="313">
        <v>2439.0</v>
      </c>
      <c r="BP149" s="313">
        <v>27.0</v>
      </c>
      <c r="BQ149" s="313">
        <v>1.1070110701107</v>
      </c>
      <c r="BR149" s="313">
        <v>2451.0</v>
      </c>
      <c r="BS149" s="313">
        <v>2417.0</v>
      </c>
      <c r="BT149" s="313">
        <v>34.0</v>
      </c>
      <c r="BU149" s="313">
        <v>1.4067025237898</v>
      </c>
      <c r="BV149" s="313">
        <v>1749.0</v>
      </c>
      <c r="BW149" s="313">
        <v>1712.0</v>
      </c>
      <c r="BX149" s="313">
        <v>37.0</v>
      </c>
      <c r="BY149" s="313">
        <v>2.161214953271</v>
      </c>
      <c r="BZ149" s="313">
        <v>0.02529988</v>
      </c>
      <c r="CA149" s="314">
        <v>0.02553579</v>
      </c>
      <c r="CB149" s="314" t="s">
        <v>895</v>
      </c>
      <c r="CC149" s="312">
        <v>-0.92384061742362</v>
      </c>
      <c r="CD149" s="312" t="s">
        <v>902</v>
      </c>
      <c r="CE149" s="312">
        <v>0.52109244</v>
      </c>
      <c r="CF149" s="312">
        <v>0.45382353</v>
      </c>
      <c r="CG149" s="312">
        <v>0.06726891</v>
      </c>
      <c r="CH149" s="312">
        <v>14.822702119478</v>
      </c>
      <c r="CI149" s="315">
        <v>0.0480226</v>
      </c>
      <c r="CJ149" s="315">
        <v>0.05333333</v>
      </c>
      <c r="CK149" s="315">
        <v>-0.00531073</v>
      </c>
      <c r="CL149" s="315">
        <v>-9.9576193723512</v>
      </c>
      <c r="CM149" s="314" t="s">
        <v>896</v>
      </c>
      <c r="CN149" s="314" t="s">
        <v>897</v>
      </c>
      <c r="CO149" s="312"/>
      <c r="CP149" s="314"/>
      <c r="CQ149" s="314"/>
      <c r="CR149" s="312"/>
      <c r="CS149" s="312"/>
      <c r="CT149" s="312"/>
      <c r="CU149" s="312"/>
      <c r="CV149" s="312"/>
      <c r="CW149" s="312"/>
      <c r="CX149" s="315"/>
      <c r="CY149" s="315"/>
      <c r="CZ149" s="315"/>
      <c r="DA149" s="315"/>
      <c r="DB149" s="314"/>
      <c r="DC149" s="314"/>
      <c r="DD149" s="314"/>
    </row>
    <row r="150">
      <c r="A150" s="310" t="s">
        <v>898</v>
      </c>
      <c r="B150" s="310" t="s">
        <v>325</v>
      </c>
      <c r="C150" s="310" t="s">
        <v>331</v>
      </c>
      <c r="D150" s="310" t="s">
        <v>332</v>
      </c>
      <c r="E150" s="311">
        <v>25501.0</v>
      </c>
      <c r="F150" s="311" t="s">
        <v>893</v>
      </c>
      <c r="G150" s="311" t="s">
        <v>893</v>
      </c>
      <c r="H150" s="311" t="s">
        <v>893</v>
      </c>
      <c r="I150" s="311">
        <v>43641.0</v>
      </c>
      <c r="J150" s="311" t="s">
        <v>893</v>
      </c>
      <c r="K150" s="311" t="s">
        <v>893</v>
      </c>
      <c r="L150" s="311" t="s">
        <v>893</v>
      </c>
      <c r="M150" s="312" t="s">
        <v>894</v>
      </c>
      <c r="N150" s="312">
        <v>100.77</v>
      </c>
      <c r="O150" s="312" t="s">
        <v>893</v>
      </c>
      <c r="P150" s="312" t="s">
        <v>893</v>
      </c>
      <c r="Q150" s="312" t="s">
        <v>893</v>
      </c>
      <c r="R150" s="312">
        <v>2.30906716</v>
      </c>
      <c r="S150" s="312" t="s">
        <v>893</v>
      </c>
      <c r="T150" s="313" t="s">
        <v>893</v>
      </c>
      <c r="U150" s="313" t="s">
        <v>893</v>
      </c>
      <c r="V150" s="313">
        <v>2.50452556</v>
      </c>
      <c r="W150" s="313" t="s">
        <v>893</v>
      </c>
      <c r="X150" s="313" t="s">
        <v>893</v>
      </c>
      <c r="Y150" s="313" t="s">
        <v>893</v>
      </c>
      <c r="Z150" s="313">
        <v>0.09219579</v>
      </c>
      <c r="AA150" s="313" t="s">
        <v>893</v>
      </c>
      <c r="AB150" s="312" t="s">
        <v>893</v>
      </c>
      <c r="AC150" s="313" t="s">
        <v>893</v>
      </c>
      <c r="AD150" s="312">
        <v>1093.0</v>
      </c>
      <c r="AE150" s="313" t="s">
        <v>893</v>
      </c>
      <c r="AF150" s="313" t="s">
        <v>893</v>
      </c>
      <c r="AG150" s="311" t="s">
        <v>893</v>
      </c>
      <c r="AH150" s="311">
        <v>53.0</v>
      </c>
      <c r="AI150" s="311" t="s">
        <v>893</v>
      </c>
      <c r="AJ150" s="311" t="s">
        <v>893</v>
      </c>
      <c r="AK150" s="311" t="s">
        <v>893</v>
      </c>
      <c r="AL150" s="313">
        <v>1.71134465</v>
      </c>
      <c r="AM150" s="313" t="s">
        <v>893</v>
      </c>
      <c r="AN150" s="312" t="s">
        <v>893</v>
      </c>
      <c r="AO150" s="312" t="s">
        <v>893</v>
      </c>
      <c r="AP150" s="312">
        <v>25.0</v>
      </c>
      <c r="AQ150" s="312" t="s">
        <v>893</v>
      </c>
      <c r="AR150" s="313" t="s">
        <v>893</v>
      </c>
      <c r="AS150" s="313" t="s">
        <v>893</v>
      </c>
      <c r="AT150" s="313">
        <v>9.0</v>
      </c>
      <c r="AU150" s="313" t="s">
        <v>893</v>
      </c>
      <c r="AV150" s="311" t="s">
        <v>893</v>
      </c>
      <c r="AW150" s="313" t="s">
        <v>893</v>
      </c>
      <c r="AX150" s="313">
        <v>19.0</v>
      </c>
      <c r="AY150" s="313" t="s">
        <v>893</v>
      </c>
      <c r="AZ150" s="313" t="s">
        <v>893</v>
      </c>
      <c r="BA150" s="313" t="s">
        <v>893</v>
      </c>
      <c r="BB150" s="313">
        <v>4.0308</v>
      </c>
      <c r="BC150" s="313" t="s">
        <v>893</v>
      </c>
      <c r="BD150" s="313" t="s">
        <v>893</v>
      </c>
      <c r="BE150" s="313" t="s">
        <v>893</v>
      </c>
      <c r="BF150" s="313">
        <v>11.19666667</v>
      </c>
      <c r="BG150" s="313" t="s">
        <v>893</v>
      </c>
      <c r="BH150" s="313" t="s">
        <v>893</v>
      </c>
      <c r="BI150" s="313" t="s">
        <v>893</v>
      </c>
      <c r="BJ150" s="313">
        <v>5.30368421</v>
      </c>
      <c r="BK150" s="313" t="s">
        <v>893</v>
      </c>
      <c r="BL150" s="313" t="s">
        <v>893</v>
      </c>
      <c r="BM150" s="313" t="s">
        <v>893</v>
      </c>
      <c r="BN150" s="313">
        <v>954.0</v>
      </c>
      <c r="BO150" s="313" t="s">
        <v>893</v>
      </c>
      <c r="BP150" s="313" t="s">
        <v>893</v>
      </c>
      <c r="BQ150" s="313" t="s">
        <v>893</v>
      </c>
      <c r="BR150" s="313">
        <v>851.0</v>
      </c>
      <c r="BS150" s="313" t="s">
        <v>893</v>
      </c>
      <c r="BT150" s="313" t="s">
        <v>893</v>
      </c>
      <c r="BU150" s="313" t="s">
        <v>893</v>
      </c>
      <c r="BV150" s="313">
        <v>372.0</v>
      </c>
      <c r="BW150" s="313" t="s">
        <v>893</v>
      </c>
      <c r="BX150" s="313" t="s">
        <v>893</v>
      </c>
      <c r="BY150" s="313" t="s">
        <v>893</v>
      </c>
      <c r="BZ150" s="313">
        <v>0.11841363</v>
      </c>
      <c r="CA150" s="314" t="s">
        <v>893</v>
      </c>
      <c r="CB150" s="314" t="s">
        <v>893</v>
      </c>
      <c r="CC150" s="312" t="s">
        <v>893</v>
      </c>
      <c r="CD150" s="312" t="s">
        <v>902</v>
      </c>
      <c r="CE150" s="312">
        <v>1.90132075</v>
      </c>
      <c r="CF150" s="312" t="s">
        <v>893</v>
      </c>
      <c r="CG150" s="312" t="s">
        <v>893</v>
      </c>
      <c r="CH150" s="312" t="s">
        <v>893</v>
      </c>
      <c r="CI150" s="315">
        <v>0.04849039</v>
      </c>
      <c r="CJ150" s="315" t="s">
        <v>893</v>
      </c>
      <c r="CK150" s="315" t="s">
        <v>893</v>
      </c>
      <c r="CL150" s="315" t="s">
        <v>893</v>
      </c>
      <c r="CM150" s="314" t="s">
        <v>896</v>
      </c>
      <c r="CN150" s="314" t="s">
        <v>897</v>
      </c>
      <c r="CO150" s="312"/>
      <c r="CP150" s="314"/>
      <c r="CQ150" s="314"/>
      <c r="CR150" s="312"/>
      <c r="CS150" s="312"/>
      <c r="CT150" s="312"/>
      <c r="CU150" s="312"/>
      <c r="CV150" s="312"/>
      <c r="CW150" s="312"/>
      <c r="CX150" s="315"/>
      <c r="CY150" s="315"/>
      <c r="CZ150" s="315"/>
      <c r="DA150" s="315"/>
      <c r="DB150" s="314"/>
      <c r="DC150" s="314"/>
      <c r="DD150" s="314"/>
    </row>
    <row r="151">
      <c r="A151" s="310" t="s">
        <v>898</v>
      </c>
      <c r="B151" s="310" t="s">
        <v>325</v>
      </c>
      <c r="C151" s="310" t="s">
        <v>333</v>
      </c>
      <c r="D151" s="310" t="s">
        <v>334</v>
      </c>
      <c r="E151" s="311">
        <v>21983.0</v>
      </c>
      <c r="F151" s="311" t="s">
        <v>893</v>
      </c>
      <c r="G151" s="311" t="s">
        <v>893</v>
      </c>
      <c r="H151" s="311" t="s">
        <v>893</v>
      </c>
      <c r="I151" s="311">
        <v>41516.0</v>
      </c>
      <c r="J151" s="311" t="s">
        <v>893</v>
      </c>
      <c r="K151" s="311" t="s">
        <v>893</v>
      </c>
      <c r="L151" s="311" t="s">
        <v>893</v>
      </c>
      <c r="M151" s="312" t="s">
        <v>894</v>
      </c>
      <c r="N151" s="312">
        <v>100.62</v>
      </c>
      <c r="O151" s="312" t="s">
        <v>893</v>
      </c>
      <c r="P151" s="312" t="s">
        <v>893</v>
      </c>
      <c r="Q151" s="312" t="s">
        <v>893</v>
      </c>
      <c r="R151" s="312">
        <v>2.4236439</v>
      </c>
      <c r="S151" s="312" t="s">
        <v>893</v>
      </c>
      <c r="T151" s="313" t="s">
        <v>893</v>
      </c>
      <c r="U151" s="313" t="s">
        <v>893</v>
      </c>
      <c r="V151" s="313">
        <v>2.63512863</v>
      </c>
      <c r="W151" s="313" t="s">
        <v>893</v>
      </c>
      <c r="X151" s="313" t="s">
        <v>893</v>
      </c>
      <c r="Y151" s="313" t="s">
        <v>893</v>
      </c>
      <c r="Z151" s="313">
        <v>0.09197441</v>
      </c>
      <c r="AA151" s="313" t="s">
        <v>893</v>
      </c>
      <c r="AB151" s="312" t="s">
        <v>893</v>
      </c>
      <c r="AC151" s="313" t="s">
        <v>893</v>
      </c>
      <c r="AD151" s="312">
        <v>1094.0</v>
      </c>
      <c r="AE151" s="313" t="s">
        <v>893</v>
      </c>
      <c r="AF151" s="313" t="s">
        <v>893</v>
      </c>
      <c r="AG151" s="311" t="s">
        <v>893</v>
      </c>
      <c r="AH151" s="311">
        <v>59.0</v>
      </c>
      <c r="AI151" s="311" t="s">
        <v>893</v>
      </c>
      <c r="AJ151" s="311" t="s">
        <v>893</v>
      </c>
      <c r="AK151" s="311" t="s">
        <v>893</v>
      </c>
      <c r="AL151" s="313">
        <v>1.88855024</v>
      </c>
      <c r="AM151" s="313" t="s">
        <v>893</v>
      </c>
      <c r="AN151" s="312" t="s">
        <v>893</v>
      </c>
      <c r="AO151" s="312" t="s">
        <v>893</v>
      </c>
      <c r="AP151" s="312">
        <v>22.0</v>
      </c>
      <c r="AQ151" s="312" t="s">
        <v>893</v>
      </c>
      <c r="AR151" s="313" t="s">
        <v>893</v>
      </c>
      <c r="AS151" s="313" t="s">
        <v>893</v>
      </c>
      <c r="AT151" s="313">
        <v>10.0</v>
      </c>
      <c r="AU151" s="313" t="s">
        <v>893</v>
      </c>
      <c r="AV151" s="311" t="s">
        <v>893</v>
      </c>
      <c r="AW151" s="313" t="s">
        <v>893</v>
      </c>
      <c r="AX151" s="313">
        <v>27.0</v>
      </c>
      <c r="AY151" s="313" t="s">
        <v>893</v>
      </c>
      <c r="AZ151" s="313" t="s">
        <v>893</v>
      </c>
      <c r="BA151" s="313" t="s">
        <v>893</v>
      </c>
      <c r="BB151" s="313">
        <v>4.57363636</v>
      </c>
      <c r="BC151" s="313" t="s">
        <v>893</v>
      </c>
      <c r="BD151" s="313" t="s">
        <v>893</v>
      </c>
      <c r="BE151" s="313" t="s">
        <v>893</v>
      </c>
      <c r="BF151" s="313">
        <v>10.062</v>
      </c>
      <c r="BG151" s="313" t="s">
        <v>893</v>
      </c>
      <c r="BH151" s="313" t="s">
        <v>893</v>
      </c>
      <c r="BI151" s="313" t="s">
        <v>893</v>
      </c>
      <c r="BJ151" s="313">
        <v>3.72666667</v>
      </c>
      <c r="BK151" s="313" t="s">
        <v>893</v>
      </c>
      <c r="BL151" s="313" t="s">
        <v>893</v>
      </c>
      <c r="BM151" s="313" t="s">
        <v>893</v>
      </c>
      <c r="BN151" s="313">
        <v>939.0</v>
      </c>
      <c r="BO151" s="313" t="s">
        <v>893</v>
      </c>
      <c r="BP151" s="313" t="s">
        <v>893</v>
      </c>
      <c r="BQ151" s="313" t="s">
        <v>893</v>
      </c>
      <c r="BR151" s="313">
        <v>833.0</v>
      </c>
      <c r="BS151" s="313" t="s">
        <v>893</v>
      </c>
      <c r="BT151" s="313" t="s">
        <v>893</v>
      </c>
      <c r="BU151" s="313" t="s">
        <v>893</v>
      </c>
      <c r="BV151" s="313">
        <v>368.0</v>
      </c>
      <c r="BW151" s="313" t="s">
        <v>893</v>
      </c>
      <c r="BX151" s="313" t="s">
        <v>893</v>
      </c>
      <c r="BY151" s="313" t="s">
        <v>893</v>
      </c>
      <c r="BZ151" s="313">
        <v>0.12079232</v>
      </c>
      <c r="CA151" s="314" t="s">
        <v>893</v>
      </c>
      <c r="CB151" s="314" t="s">
        <v>893</v>
      </c>
      <c r="CC151" s="312" t="s">
        <v>893</v>
      </c>
      <c r="CD151" s="312" t="s">
        <v>902</v>
      </c>
      <c r="CE151" s="312">
        <v>1.70542373</v>
      </c>
      <c r="CF151" s="312" t="s">
        <v>893</v>
      </c>
      <c r="CG151" s="312" t="s">
        <v>893</v>
      </c>
      <c r="CH151" s="312" t="s">
        <v>893</v>
      </c>
      <c r="CI151" s="315">
        <v>0.05393053</v>
      </c>
      <c r="CJ151" s="315" t="s">
        <v>893</v>
      </c>
      <c r="CK151" s="315" t="s">
        <v>893</v>
      </c>
      <c r="CL151" s="315" t="s">
        <v>893</v>
      </c>
      <c r="CM151" s="314" t="s">
        <v>896</v>
      </c>
      <c r="CN151" s="314" t="s">
        <v>897</v>
      </c>
      <c r="CO151" s="312"/>
      <c r="CP151" s="314"/>
      <c r="CQ151" s="314"/>
      <c r="CR151" s="312"/>
      <c r="CS151" s="312"/>
      <c r="CT151" s="312"/>
      <c r="CU151" s="312"/>
      <c r="CV151" s="312"/>
      <c r="CW151" s="312"/>
      <c r="CX151" s="315"/>
      <c r="CY151" s="315"/>
      <c r="CZ151" s="315"/>
      <c r="DA151" s="315"/>
      <c r="DB151" s="314"/>
      <c r="DC151" s="314"/>
      <c r="DD151" s="314"/>
    </row>
    <row r="152">
      <c r="A152" s="310" t="s">
        <v>898</v>
      </c>
      <c r="B152" s="310" t="s">
        <v>325</v>
      </c>
      <c r="C152" s="310" t="s">
        <v>326</v>
      </c>
      <c r="D152" s="310" t="s">
        <v>327</v>
      </c>
      <c r="E152" s="311">
        <v>28394.0</v>
      </c>
      <c r="F152" s="311">
        <v>5887.0</v>
      </c>
      <c r="G152" s="311">
        <v>22507.0</v>
      </c>
      <c r="H152" s="311">
        <v>382.31696959402</v>
      </c>
      <c r="I152" s="311">
        <v>60301.0</v>
      </c>
      <c r="J152" s="311">
        <v>11084.0</v>
      </c>
      <c r="K152" s="311">
        <v>49217.0</v>
      </c>
      <c r="L152" s="311">
        <v>444.0364489354</v>
      </c>
      <c r="M152" s="312" t="s">
        <v>894</v>
      </c>
      <c r="N152" s="312">
        <v>123.32</v>
      </c>
      <c r="O152" s="312">
        <v>24.82</v>
      </c>
      <c r="P152" s="312">
        <v>98.5</v>
      </c>
      <c r="Q152" s="312">
        <v>396.85737308622</v>
      </c>
      <c r="R152" s="312">
        <v>2.04507388</v>
      </c>
      <c r="S152" s="312">
        <v>2.2392638</v>
      </c>
      <c r="T152" s="313">
        <v>-0.19418992</v>
      </c>
      <c r="U152" s="313">
        <v>-8.6720430169951</v>
      </c>
      <c r="V152" s="313">
        <v>3.25367739</v>
      </c>
      <c r="W152" s="313">
        <v>2.96824251</v>
      </c>
      <c r="X152" s="313">
        <v>0.28543488</v>
      </c>
      <c r="Y152" s="313">
        <v>9.616292436968</v>
      </c>
      <c r="Z152" s="313">
        <v>0.06285423</v>
      </c>
      <c r="AA152" s="313">
        <v>0.07544073</v>
      </c>
      <c r="AB152" s="312">
        <v>-0.0125865</v>
      </c>
      <c r="AC152" s="313">
        <v>-16.683958386935</v>
      </c>
      <c r="AD152" s="312">
        <v>1962.0</v>
      </c>
      <c r="AE152" s="313">
        <v>329.0</v>
      </c>
      <c r="AF152" s="313">
        <v>1633.0</v>
      </c>
      <c r="AG152" s="311">
        <v>496.35258358663</v>
      </c>
      <c r="AH152" s="311">
        <v>94.0</v>
      </c>
      <c r="AI152" s="311">
        <v>27.0</v>
      </c>
      <c r="AJ152" s="311">
        <v>67.0</v>
      </c>
      <c r="AK152" s="311">
        <v>248.14814814815</v>
      </c>
      <c r="AL152" s="313">
        <v>2.12372332</v>
      </c>
      <c r="AM152" s="313">
        <v>1.88279259</v>
      </c>
      <c r="AN152" s="312">
        <v>0.24093073</v>
      </c>
      <c r="AO152" s="312">
        <v>12.796456246941</v>
      </c>
      <c r="AP152" s="312">
        <v>30.0</v>
      </c>
      <c r="AQ152" s="312">
        <v>13.0</v>
      </c>
      <c r="AR152" s="313">
        <v>17.0</v>
      </c>
      <c r="AS152" s="313">
        <v>130.76923076923</v>
      </c>
      <c r="AT152" s="313">
        <v>14.0</v>
      </c>
      <c r="AU152" s="313">
        <v>1.0</v>
      </c>
      <c r="AV152" s="311">
        <v>13.0</v>
      </c>
      <c r="AW152" s="313">
        <v>1300.0</v>
      </c>
      <c r="AX152" s="313">
        <v>50.0</v>
      </c>
      <c r="AY152" s="313">
        <v>13.0</v>
      </c>
      <c r="AZ152" s="313">
        <v>37.0</v>
      </c>
      <c r="BA152" s="313">
        <v>284.61538461538</v>
      </c>
      <c r="BB152" s="313">
        <v>4.11066667</v>
      </c>
      <c r="BC152" s="313">
        <v>1.90923077</v>
      </c>
      <c r="BD152" s="313">
        <v>2.2014359</v>
      </c>
      <c r="BE152" s="313">
        <v>115.30486175854</v>
      </c>
      <c r="BF152" s="313">
        <v>8.80857143</v>
      </c>
      <c r="BG152" s="313">
        <v>24.82</v>
      </c>
      <c r="BH152" s="313">
        <v>-16.01142857</v>
      </c>
      <c r="BI152" s="313">
        <v>-64.510187630943</v>
      </c>
      <c r="BJ152" s="313">
        <v>2.4664</v>
      </c>
      <c r="BK152" s="313">
        <v>1.90923077</v>
      </c>
      <c r="BL152" s="313">
        <v>0.55716923</v>
      </c>
      <c r="BM152" s="313">
        <v>29.18291695037</v>
      </c>
      <c r="BN152" s="313">
        <v>1757.0</v>
      </c>
      <c r="BO152" s="313">
        <v>263.0</v>
      </c>
      <c r="BP152" s="313">
        <v>1494.0</v>
      </c>
      <c r="BQ152" s="313">
        <v>568.0608365019</v>
      </c>
      <c r="BR152" s="313">
        <v>1640.0</v>
      </c>
      <c r="BS152" s="313">
        <v>242.0</v>
      </c>
      <c r="BT152" s="313">
        <v>1398.0</v>
      </c>
      <c r="BU152" s="313">
        <v>577.68595041322</v>
      </c>
      <c r="BV152" s="313">
        <v>786.0</v>
      </c>
      <c r="BW152" s="313">
        <v>124.0</v>
      </c>
      <c r="BX152" s="313">
        <v>662.0</v>
      </c>
      <c r="BY152" s="313">
        <v>533.87096774194</v>
      </c>
      <c r="BZ152" s="313">
        <v>0.07519512</v>
      </c>
      <c r="CA152" s="314">
        <v>0.10256198</v>
      </c>
      <c r="CB152" s="314" t="s">
        <v>895</v>
      </c>
      <c r="CC152" s="312">
        <v>-26.683240709666</v>
      </c>
      <c r="CD152" s="312" t="s">
        <v>902</v>
      </c>
      <c r="CE152" s="312">
        <v>1.31191489</v>
      </c>
      <c r="CF152" s="312">
        <v>0.91925926</v>
      </c>
      <c r="CG152" s="312">
        <v>0.39265563</v>
      </c>
      <c r="CH152" s="312">
        <v>42.714351335444</v>
      </c>
      <c r="CI152" s="315">
        <v>0.0479103</v>
      </c>
      <c r="CJ152" s="315">
        <v>0.08206687</v>
      </c>
      <c r="CK152" s="315">
        <v>-0.03415657</v>
      </c>
      <c r="CL152" s="315">
        <v>-41.62041271953</v>
      </c>
      <c r="CM152" s="314" t="s">
        <v>896</v>
      </c>
      <c r="CN152" s="314" t="s">
        <v>897</v>
      </c>
      <c r="CO152" s="312"/>
      <c r="CP152" s="314"/>
      <c r="CQ152" s="314"/>
      <c r="CR152" s="312"/>
      <c r="CS152" s="312"/>
      <c r="CT152" s="312"/>
      <c r="CU152" s="312"/>
      <c r="CV152" s="312"/>
      <c r="CW152" s="312"/>
      <c r="CX152" s="315"/>
      <c r="CY152" s="315"/>
      <c r="CZ152" s="315"/>
      <c r="DA152" s="315"/>
      <c r="DB152" s="314"/>
      <c r="DC152" s="314"/>
      <c r="DD152" s="314"/>
    </row>
    <row r="153">
      <c r="A153" s="310" t="s">
        <v>898</v>
      </c>
      <c r="B153" s="310" t="s">
        <v>325</v>
      </c>
      <c r="C153" s="310" t="s">
        <v>329</v>
      </c>
      <c r="D153" s="310" t="s">
        <v>330</v>
      </c>
      <c r="E153" s="311">
        <v>34933.0</v>
      </c>
      <c r="F153" s="311">
        <v>6217.0</v>
      </c>
      <c r="G153" s="311">
        <v>28716.0</v>
      </c>
      <c r="H153" s="311">
        <v>461.89480456812</v>
      </c>
      <c r="I153" s="311">
        <v>84249.0</v>
      </c>
      <c r="J153" s="311">
        <v>11436.0</v>
      </c>
      <c r="K153" s="311">
        <v>72813.0</v>
      </c>
      <c r="L153" s="311">
        <v>636.69989506821</v>
      </c>
      <c r="M153" s="312" t="s">
        <v>894</v>
      </c>
      <c r="N153" s="312">
        <v>176.09</v>
      </c>
      <c r="O153" s="312">
        <v>24.47</v>
      </c>
      <c r="P153" s="312">
        <v>151.62</v>
      </c>
      <c r="Q153" s="312">
        <v>619.61585615039</v>
      </c>
      <c r="R153" s="312">
        <v>2.09011383</v>
      </c>
      <c r="S153" s="312">
        <v>2.13973417</v>
      </c>
      <c r="T153" s="313">
        <v>-0.04962034</v>
      </c>
      <c r="U153" s="313">
        <v>-2.3189955413948</v>
      </c>
      <c r="V153" s="313">
        <v>3.28905981</v>
      </c>
      <c r="W153" s="313">
        <v>3.9961525</v>
      </c>
      <c r="X153" s="313">
        <v>-0.70709269</v>
      </c>
      <c r="Y153" s="313">
        <v>-17.694336990393</v>
      </c>
      <c r="Z153" s="313">
        <v>0.06354746</v>
      </c>
      <c r="AA153" s="313">
        <v>0.05354486</v>
      </c>
      <c r="AB153" s="312">
        <v>0.0100026</v>
      </c>
      <c r="AC153" s="313">
        <v>18.680784672889</v>
      </c>
      <c r="AD153" s="312">
        <v>2771.0</v>
      </c>
      <c r="AE153" s="313">
        <v>457.0</v>
      </c>
      <c r="AF153" s="313">
        <v>2314.0</v>
      </c>
      <c r="AG153" s="311">
        <v>506.34573304158</v>
      </c>
      <c r="AH153" s="311">
        <v>161.0</v>
      </c>
      <c r="AI153" s="311">
        <v>39.0</v>
      </c>
      <c r="AJ153" s="311">
        <v>122.0</v>
      </c>
      <c r="AK153" s="311">
        <v>312.82051282051</v>
      </c>
      <c r="AL153" s="313">
        <v>2.41173103</v>
      </c>
      <c r="AM153" s="313">
        <v>1.83947241</v>
      </c>
      <c r="AN153" s="312">
        <v>0.57225862</v>
      </c>
      <c r="AO153" s="312">
        <v>31.109932222359</v>
      </c>
      <c r="AP153" s="312">
        <v>63.0</v>
      </c>
      <c r="AQ153" s="312">
        <v>7.0</v>
      </c>
      <c r="AR153" s="313">
        <v>56.0</v>
      </c>
      <c r="AS153" s="313">
        <v>800.0</v>
      </c>
      <c r="AT153" s="313">
        <v>14.0</v>
      </c>
      <c r="AU153" s="313">
        <v>4.0</v>
      </c>
      <c r="AV153" s="311">
        <v>10.0</v>
      </c>
      <c r="AW153" s="313">
        <v>250.0</v>
      </c>
      <c r="AX153" s="313">
        <v>84.0</v>
      </c>
      <c r="AY153" s="313">
        <v>28.0</v>
      </c>
      <c r="AZ153" s="313">
        <v>56.0</v>
      </c>
      <c r="BA153" s="313">
        <v>200.0</v>
      </c>
      <c r="BB153" s="313">
        <v>2.79507937</v>
      </c>
      <c r="BC153" s="313">
        <v>3.49571429</v>
      </c>
      <c r="BD153" s="313">
        <v>-0.70063492</v>
      </c>
      <c r="BE153" s="313">
        <v>-20.042682607222</v>
      </c>
      <c r="BF153" s="313">
        <v>12.57785714</v>
      </c>
      <c r="BG153" s="313">
        <v>6.1175</v>
      </c>
      <c r="BH153" s="313">
        <v>6.46035714</v>
      </c>
      <c r="BI153" s="313">
        <v>105.60453028198</v>
      </c>
      <c r="BJ153" s="313">
        <v>2.09630952</v>
      </c>
      <c r="BK153" s="313">
        <v>0.87392857</v>
      </c>
      <c r="BL153" s="313">
        <v>1.22238095</v>
      </c>
      <c r="BM153" s="313">
        <v>139.87195200633</v>
      </c>
      <c r="BN153" s="313">
        <v>2208.0</v>
      </c>
      <c r="BO153" s="313">
        <v>372.0</v>
      </c>
      <c r="BP153" s="313">
        <v>1836.0</v>
      </c>
      <c r="BQ153" s="313">
        <v>493.54838709677</v>
      </c>
      <c r="BR153" s="313">
        <v>2013.0</v>
      </c>
      <c r="BS153" s="313">
        <v>343.0</v>
      </c>
      <c r="BT153" s="313">
        <v>1670.0</v>
      </c>
      <c r="BU153" s="313">
        <v>486.8804664723</v>
      </c>
      <c r="BV153" s="313">
        <v>994.0</v>
      </c>
      <c r="BW153" s="313">
        <v>174.0</v>
      </c>
      <c r="BX153" s="313">
        <v>820.0</v>
      </c>
      <c r="BY153" s="313">
        <v>471.26436781609</v>
      </c>
      <c r="BZ153" s="313">
        <v>0.0874764</v>
      </c>
      <c r="CA153" s="314">
        <v>0.07134111</v>
      </c>
      <c r="CB153" s="314">
        <v>0.01613529</v>
      </c>
      <c r="CC153" s="312">
        <v>22.61709973394</v>
      </c>
      <c r="CD153" s="312" t="s">
        <v>902</v>
      </c>
      <c r="CE153" s="312">
        <v>1.09372671</v>
      </c>
      <c r="CF153" s="312">
        <v>0.6274359</v>
      </c>
      <c r="CG153" s="312">
        <v>0.46629081</v>
      </c>
      <c r="CH153" s="312">
        <v>74.316884003609</v>
      </c>
      <c r="CI153" s="315">
        <v>0.05810177</v>
      </c>
      <c r="CJ153" s="315">
        <v>0.08533917</v>
      </c>
      <c r="CK153" s="315">
        <v>-0.0272374</v>
      </c>
      <c r="CL153" s="315">
        <v>-31.916645076347</v>
      </c>
      <c r="CM153" s="314" t="s">
        <v>896</v>
      </c>
      <c r="CN153" s="314" t="s">
        <v>897</v>
      </c>
      <c r="CO153" s="312"/>
      <c r="CP153" s="314"/>
      <c r="CQ153" s="314"/>
      <c r="CR153" s="312"/>
      <c r="CS153" s="312"/>
      <c r="CT153" s="312"/>
      <c r="CU153" s="312"/>
      <c r="CV153" s="312"/>
      <c r="CW153" s="312"/>
      <c r="CX153" s="315"/>
      <c r="CY153" s="315"/>
      <c r="CZ153" s="315"/>
      <c r="DA153" s="315"/>
      <c r="DB153" s="314"/>
      <c r="DC153" s="314"/>
      <c r="DD153" s="314"/>
    </row>
    <row r="154">
      <c r="A154" s="310" t="s">
        <v>898</v>
      </c>
      <c r="B154" s="310" t="s">
        <v>325</v>
      </c>
      <c r="C154" s="310" t="s">
        <v>335</v>
      </c>
      <c r="D154" s="310" t="s">
        <v>917</v>
      </c>
      <c r="E154" s="311">
        <v>22974.0</v>
      </c>
      <c r="F154" s="311" t="s">
        <v>893</v>
      </c>
      <c r="G154" s="311" t="s">
        <v>893</v>
      </c>
      <c r="H154" s="311" t="s">
        <v>893</v>
      </c>
      <c r="I154" s="311">
        <v>48146.0</v>
      </c>
      <c r="J154" s="311" t="s">
        <v>893</v>
      </c>
      <c r="K154" s="311" t="s">
        <v>893</v>
      </c>
      <c r="L154" s="311" t="s">
        <v>893</v>
      </c>
      <c r="M154" s="312" t="s">
        <v>894</v>
      </c>
      <c r="N154" s="312">
        <v>100.51</v>
      </c>
      <c r="O154" s="312" t="s">
        <v>893</v>
      </c>
      <c r="P154" s="312" t="s">
        <v>893</v>
      </c>
      <c r="Q154" s="312" t="s">
        <v>893</v>
      </c>
      <c r="R154" s="312">
        <v>2.08760852</v>
      </c>
      <c r="S154" s="312" t="s">
        <v>893</v>
      </c>
      <c r="T154" s="313" t="s">
        <v>893</v>
      </c>
      <c r="U154" s="313" t="s">
        <v>893</v>
      </c>
      <c r="V154" s="313">
        <v>2.83928052</v>
      </c>
      <c r="W154" s="313" t="s">
        <v>893</v>
      </c>
      <c r="X154" s="313" t="s">
        <v>893</v>
      </c>
      <c r="Y154" s="313" t="s">
        <v>893</v>
      </c>
      <c r="Z154" s="313">
        <v>0.07352597</v>
      </c>
      <c r="AA154" s="313" t="s">
        <v>893</v>
      </c>
      <c r="AB154" s="312" t="s">
        <v>893</v>
      </c>
      <c r="AC154" s="313" t="s">
        <v>893</v>
      </c>
      <c r="AD154" s="312">
        <v>1367.0</v>
      </c>
      <c r="AE154" s="313" t="s">
        <v>893</v>
      </c>
      <c r="AF154" s="313" t="s">
        <v>893</v>
      </c>
      <c r="AG154" s="311" t="s">
        <v>893</v>
      </c>
      <c r="AH154" s="311">
        <v>66.0</v>
      </c>
      <c r="AI154" s="311" t="s">
        <v>893</v>
      </c>
      <c r="AJ154" s="311" t="s">
        <v>893</v>
      </c>
      <c r="AK154" s="311" t="s">
        <v>893</v>
      </c>
      <c r="AL154" s="313">
        <v>2.09567337</v>
      </c>
      <c r="AM154" s="313" t="s">
        <v>893</v>
      </c>
      <c r="AN154" s="312" t="s">
        <v>893</v>
      </c>
      <c r="AO154" s="312" t="s">
        <v>893</v>
      </c>
      <c r="AP154" s="312">
        <v>21.0</v>
      </c>
      <c r="AQ154" s="312" t="s">
        <v>893</v>
      </c>
      <c r="AR154" s="313" t="s">
        <v>893</v>
      </c>
      <c r="AS154" s="313" t="s">
        <v>893</v>
      </c>
      <c r="AT154" s="313">
        <v>12.0</v>
      </c>
      <c r="AU154" s="313" t="s">
        <v>893</v>
      </c>
      <c r="AV154" s="311" t="s">
        <v>893</v>
      </c>
      <c r="AW154" s="313" t="s">
        <v>893</v>
      </c>
      <c r="AX154" s="313">
        <v>33.0</v>
      </c>
      <c r="AY154" s="313" t="s">
        <v>893</v>
      </c>
      <c r="AZ154" s="313" t="s">
        <v>893</v>
      </c>
      <c r="BA154" s="313" t="s">
        <v>893</v>
      </c>
      <c r="BB154" s="313">
        <v>4.78619048</v>
      </c>
      <c r="BC154" s="313" t="s">
        <v>893</v>
      </c>
      <c r="BD154" s="313" t="s">
        <v>893</v>
      </c>
      <c r="BE154" s="313" t="s">
        <v>893</v>
      </c>
      <c r="BF154" s="313">
        <v>8.37583333</v>
      </c>
      <c r="BG154" s="313" t="s">
        <v>893</v>
      </c>
      <c r="BH154" s="313" t="s">
        <v>893</v>
      </c>
      <c r="BI154" s="313" t="s">
        <v>893</v>
      </c>
      <c r="BJ154" s="313">
        <v>3.04575758</v>
      </c>
      <c r="BK154" s="313" t="s">
        <v>893</v>
      </c>
      <c r="BL154" s="313" t="s">
        <v>893</v>
      </c>
      <c r="BM154" s="313" t="s">
        <v>893</v>
      </c>
      <c r="BN154" s="313">
        <v>1186.0</v>
      </c>
      <c r="BO154" s="313" t="s">
        <v>893</v>
      </c>
      <c r="BP154" s="313" t="s">
        <v>893</v>
      </c>
      <c r="BQ154" s="313" t="s">
        <v>893</v>
      </c>
      <c r="BR154" s="313">
        <v>1118.0</v>
      </c>
      <c r="BS154" s="313" t="s">
        <v>893</v>
      </c>
      <c r="BT154" s="313" t="s">
        <v>893</v>
      </c>
      <c r="BU154" s="313" t="s">
        <v>893</v>
      </c>
      <c r="BV154" s="313">
        <v>538.0</v>
      </c>
      <c r="BW154" s="313" t="s">
        <v>893</v>
      </c>
      <c r="BX154" s="313" t="s">
        <v>893</v>
      </c>
      <c r="BY154" s="313" t="s">
        <v>893</v>
      </c>
      <c r="BZ154" s="313">
        <v>0.08990161</v>
      </c>
      <c r="CA154" s="314" t="s">
        <v>893</v>
      </c>
      <c r="CB154" s="314" t="s">
        <v>893</v>
      </c>
      <c r="CC154" s="312" t="s">
        <v>893</v>
      </c>
      <c r="CD154" s="312" t="s">
        <v>902</v>
      </c>
      <c r="CE154" s="312">
        <v>1.52287879</v>
      </c>
      <c r="CF154" s="312" t="s">
        <v>893</v>
      </c>
      <c r="CG154" s="312" t="s">
        <v>893</v>
      </c>
      <c r="CH154" s="312" t="s">
        <v>893</v>
      </c>
      <c r="CI154" s="315">
        <v>0.04828091</v>
      </c>
      <c r="CJ154" s="315" t="s">
        <v>893</v>
      </c>
      <c r="CK154" s="315" t="s">
        <v>893</v>
      </c>
      <c r="CL154" s="315" t="s">
        <v>893</v>
      </c>
      <c r="CM154" s="314" t="s">
        <v>896</v>
      </c>
      <c r="CN154" s="314" t="s">
        <v>897</v>
      </c>
      <c r="CO154" s="312"/>
      <c r="CP154" s="314"/>
      <c r="CQ154" s="314"/>
      <c r="CR154" s="312"/>
      <c r="CS154" s="312"/>
      <c r="CT154" s="312"/>
      <c r="CU154" s="312"/>
      <c r="CV154" s="312"/>
      <c r="CW154" s="312"/>
      <c r="CX154" s="315"/>
      <c r="CY154" s="315"/>
      <c r="CZ154" s="315"/>
      <c r="DA154" s="315"/>
      <c r="DB154" s="314"/>
      <c r="DC154" s="314"/>
      <c r="DD154" s="314"/>
    </row>
    <row r="155">
      <c r="A155" s="310" t="s">
        <v>898</v>
      </c>
      <c r="B155" s="310" t="s">
        <v>325</v>
      </c>
      <c r="C155" s="310" t="s">
        <v>337</v>
      </c>
      <c r="D155" s="310" t="s">
        <v>918</v>
      </c>
      <c r="E155" s="311">
        <v>20317.0</v>
      </c>
      <c r="F155" s="311" t="s">
        <v>893</v>
      </c>
      <c r="G155" s="311" t="s">
        <v>893</v>
      </c>
      <c r="H155" s="311" t="s">
        <v>893</v>
      </c>
      <c r="I155" s="311">
        <v>42314.0</v>
      </c>
      <c r="J155" s="311" t="s">
        <v>893</v>
      </c>
      <c r="K155" s="311" t="s">
        <v>893</v>
      </c>
      <c r="L155" s="311" t="s">
        <v>893</v>
      </c>
      <c r="M155" s="312" t="s">
        <v>894</v>
      </c>
      <c r="N155" s="312">
        <v>100.67</v>
      </c>
      <c r="O155" s="312" t="s">
        <v>893</v>
      </c>
      <c r="P155" s="312" t="s">
        <v>893</v>
      </c>
      <c r="Q155" s="312" t="s">
        <v>893</v>
      </c>
      <c r="R155" s="312">
        <v>2.37911802</v>
      </c>
      <c r="S155" s="312" t="s">
        <v>893</v>
      </c>
      <c r="T155" s="313" t="s">
        <v>893</v>
      </c>
      <c r="U155" s="313" t="s">
        <v>893</v>
      </c>
      <c r="V155" s="313">
        <v>3.15734745</v>
      </c>
      <c r="W155" s="313" t="s">
        <v>893</v>
      </c>
      <c r="X155" s="313" t="s">
        <v>893</v>
      </c>
      <c r="Y155" s="313" t="s">
        <v>893</v>
      </c>
      <c r="Z155" s="313">
        <v>0.0753518</v>
      </c>
      <c r="AA155" s="313" t="s">
        <v>893</v>
      </c>
      <c r="AB155" s="312" t="s">
        <v>893</v>
      </c>
      <c r="AC155" s="313" t="s">
        <v>893</v>
      </c>
      <c r="AD155" s="312">
        <v>1336.0</v>
      </c>
      <c r="AE155" s="313" t="s">
        <v>893</v>
      </c>
      <c r="AF155" s="313" t="s">
        <v>893</v>
      </c>
      <c r="AG155" s="311" t="s">
        <v>893</v>
      </c>
      <c r="AH155" s="311">
        <v>66.0</v>
      </c>
      <c r="AI155" s="311" t="s">
        <v>893</v>
      </c>
      <c r="AJ155" s="311" t="s">
        <v>893</v>
      </c>
      <c r="AK155" s="311" t="s">
        <v>893</v>
      </c>
      <c r="AL155" s="313">
        <v>2.08268937</v>
      </c>
      <c r="AM155" s="313" t="s">
        <v>893</v>
      </c>
      <c r="AN155" s="312" t="s">
        <v>893</v>
      </c>
      <c r="AO155" s="312" t="s">
        <v>893</v>
      </c>
      <c r="AP155" s="312">
        <v>33.0</v>
      </c>
      <c r="AQ155" s="312" t="s">
        <v>893</v>
      </c>
      <c r="AR155" s="313" t="s">
        <v>893</v>
      </c>
      <c r="AS155" s="313" t="s">
        <v>893</v>
      </c>
      <c r="AT155" s="313">
        <v>4.0</v>
      </c>
      <c r="AU155" s="313" t="s">
        <v>893</v>
      </c>
      <c r="AV155" s="311" t="s">
        <v>893</v>
      </c>
      <c r="AW155" s="313" t="s">
        <v>893</v>
      </c>
      <c r="AX155" s="313">
        <v>29.0</v>
      </c>
      <c r="AY155" s="313" t="s">
        <v>893</v>
      </c>
      <c r="AZ155" s="313" t="s">
        <v>893</v>
      </c>
      <c r="BA155" s="313" t="s">
        <v>893</v>
      </c>
      <c r="BB155" s="313">
        <v>3.05060606</v>
      </c>
      <c r="BC155" s="313" t="s">
        <v>893</v>
      </c>
      <c r="BD155" s="313" t="s">
        <v>893</v>
      </c>
      <c r="BE155" s="313" t="s">
        <v>893</v>
      </c>
      <c r="BF155" s="313">
        <v>25.1675</v>
      </c>
      <c r="BG155" s="313" t="s">
        <v>893</v>
      </c>
      <c r="BH155" s="313" t="s">
        <v>893</v>
      </c>
      <c r="BI155" s="313" t="s">
        <v>893</v>
      </c>
      <c r="BJ155" s="313">
        <v>3.47137931</v>
      </c>
      <c r="BK155" s="313" t="s">
        <v>893</v>
      </c>
      <c r="BL155" s="313" t="s">
        <v>893</v>
      </c>
      <c r="BM155" s="313" t="s">
        <v>893</v>
      </c>
      <c r="BN155" s="313">
        <v>1129.0</v>
      </c>
      <c r="BO155" s="313" t="s">
        <v>893</v>
      </c>
      <c r="BP155" s="313" t="s">
        <v>893</v>
      </c>
      <c r="BQ155" s="313" t="s">
        <v>893</v>
      </c>
      <c r="BR155" s="313">
        <v>1045.0</v>
      </c>
      <c r="BS155" s="313" t="s">
        <v>893</v>
      </c>
      <c r="BT155" s="313" t="s">
        <v>893</v>
      </c>
      <c r="BU155" s="313" t="s">
        <v>893</v>
      </c>
      <c r="BV155" s="313">
        <v>546.0</v>
      </c>
      <c r="BW155" s="313" t="s">
        <v>893</v>
      </c>
      <c r="BX155" s="313" t="s">
        <v>893</v>
      </c>
      <c r="BY155" s="313" t="s">
        <v>893</v>
      </c>
      <c r="BZ155" s="313">
        <v>0.09633493</v>
      </c>
      <c r="CA155" s="314" t="s">
        <v>893</v>
      </c>
      <c r="CB155" s="314" t="s">
        <v>893</v>
      </c>
      <c r="CC155" s="312" t="s">
        <v>893</v>
      </c>
      <c r="CD155" s="312" t="s">
        <v>902</v>
      </c>
      <c r="CE155" s="312">
        <v>1.52530303</v>
      </c>
      <c r="CF155" s="312" t="s">
        <v>893</v>
      </c>
      <c r="CG155" s="312" t="s">
        <v>893</v>
      </c>
      <c r="CH155" s="312" t="s">
        <v>893</v>
      </c>
      <c r="CI155" s="315">
        <v>0.0494012</v>
      </c>
      <c r="CJ155" s="315" t="s">
        <v>893</v>
      </c>
      <c r="CK155" s="315" t="s">
        <v>893</v>
      </c>
      <c r="CL155" s="315" t="s">
        <v>893</v>
      </c>
      <c r="CM155" s="314" t="s">
        <v>896</v>
      </c>
      <c r="CN155" s="314" t="s">
        <v>897</v>
      </c>
      <c r="CO155" s="312"/>
      <c r="CP155" s="314"/>
      <c r="CQ155" s="314"/>
      <c r="CR155" s="312"/>
      <c r="CS155" s="312"/>
      <c r="CT155" s="312"/>
      <c r="CU155" s="312"/>
      <c r="CV155" s="312"/>
      <c r="CW155" s="312"/>
      <c r="CX155" s="315"/>
      <c r="CY155" s="315"/>
      <c r="CZ155" s="315"/>
      <c r="DA155" s="315"/>
      <c r="DB155" s="314"/>
      <c r="DC155" s="314"/>
      <c r="DD155" s="314"/>
    </row>
    <row r="156">
      <c r="A156" s="310" t="s">
        <v>898</v>
      </c>
      <c r="B156" s="310" t="s">
        <v>325</v>
      </c>
      <c r="C156" s="310" t="s">
        <v>337</v>
      </c>
      <c r="D156" s="310" t="s">
        <v>338</v>
      </c>
      <c r="E156" s="311">
        <v>213.0</v>
      </c>
      <c r="F156" s="311" t="s">
        <v>893</v>
      </c>
      <c r="G156" s="311" t="s">
        <v>893</v>
      </c>
      <c r="H156" s="311" t="s">
        <v>893</v>
      </c>
      <c r="I156" s="311">
        <v>224.0</v>
      </c>
      <c r="J156" s="311" t="s">
        <v>893</v>
      </c>
      <c r="K156" s="311" t="s">
        <v>893</v>
      </c>
      <c r="L156" s="311" t="s">
        <v>893</v>
      </c>
      <c r="M156" s="312" t="s">
        <v>894</v>
      </c>
      <c r="N156" s="312">
        <v>0.86</v>
      </c>
      <c r="O156" s="312" t="s">
        <v>893</v>
      </c>
      <c r="P156" s="312" t="s">
        <v>893</v>
      </c>
      <c r="Q156" s="312" t="s">
        <v>893</v>
      </c>
      <c r="R156" s="313">
        <v>3.83928571</v>
      </c>
      <c r="S156" s="313" t="s">
        <v>893</v>
      </c>
      <c r="T156" s="313" t="s">
        <v>893</v>
      </c>
      <c r="U156" s="313" t="s">
        <v>893</v>
      </c>
      <c r="V156" s="313">
        <v>1.33928571</v>
      </c>
      <c r="W156" s="313" t="s">
        <v>893</v>
      </c>
      <c r="X156" s="313" t="s">
        <v>893</v>
      </c>
      <c r="Y156" s="313" t="s">
        <v>893</v>
      </c>
      <c r="Z156" s="313">
        <v>0.28666667</v>
      </c>
      <c r="AA156" s="313" t="s">
        <v>893</v>
      </c>
      <c r="AB156" s="312" t="s">
        <v>893</v>
      </c>
      <c r="AC156" s="313" t="s">
        <v>893</v>
      </c>
      <c r="AD156" s="312">
        <v>3.0</v>
      </c>
      <c r="AE156" s="313" t="s">
        <v>893</v>
      </c>
      <c r="AF156" s="313" t="s">
        <v>893</v>
      </c>
      <c r="AG156" s="311" t="s">
        <v>893</v>
      </c>
      <c r="AH156" s="311" t="s">
        <v>893</v>
      </c>
      <c r="AI156" s="311" t="s">
        <v>893</v>
      </c>
      <c r="AJ156" s="311" t="s">
        <v>893</v>
      </c>
      <c r="AK156" s="311" t="s">
        <v>893</v>
      </c>
      <c r="AL156" s="313">
        <v>1.05164319</v>
      </c>
      <c r="AM156" s="313" t="s">
        <v>893</v>
      </c>
      <c r="AN156" s="312" t="s">
        <v>893</v>
      </c>
      <c r="AO156" s="313" t="s">
        <v>893</v>
      </c>
      <c r="AP156" s="313" t="s">
        <v>893</v>
      </c>
      <c r="AQ156" s="313" t="s">
        <v>893</v>
      </c>
      <c r="AR156" s="313" t="s">
        <v>893</v>
      </c>
      <c r="AS156" s="311" t="s">
        <v>893</v>
      </c>
      <c r="AT156" s="311" t="s">
        <v>893</v>
      </c>
      <c r="AU156" s="311" t="s">
        <v>893</v>
      </c>
      <c r="AV156" s="311" t="s">
        <v>893</v>
      </c>
      <c r="AW156" s="313" t="s">
        <v>893</v>
      </c>
      <c r="AX156" s="313" t="s">
        <v>893</v>
      </c>
      <c r="AY156" s="313" t="s">
        <v>893</v>
      </c>
      <c r="AZ156" s="313" t="s">
        <v>893</v>
      </c>
      <c r="BA156" s="313" t="s">
        <v>893</v>
      </c>
      <c r="BB156" s="313" t="s">
        <v>893</v>
      </c>
      <c r="BC156" s="313" t="s">
        <v>893</v>
      </c>
      <c r="BD156" s="313" t="s">
        <v>893</v>
      </c>
      <c r="BE156" s="313" t="s">
        <v>893</v>
      </c>
      <c r="BF156" s="313" t="s">
        <v>893</v>
      </c>
      <c r="BG156" s="313" t="s">
        <v>893</v>
      </c>
      <c r="BH156" s="313" t="s">
        <v>893</v>
      </c>
      <c r="BI156" s="313" t="s">
        <v>893</v>
      </c>
      <c r="BJ156" s="313" t="s">
        <v>893</v>
      </c>
      <c r="BK156" s="313" t="s">
        <v>893</v>
      </c>
      <c r="BL156" s="313" t="s">
        <v>893</v>
      </c>
      <c r="BM156" s="313" t="s">
        <v>893</v>
      </c>
      <c r="BN156" s="313">
        <v>2.0</v>
      </c>
      <c r="BO156" s="313" t="s">
        <v>893</v>
      </c>
      <c r="BP156" s="313" t="s">
        <v>893</v>
      </c>
      <c r="BQ156" s="313" t="s">
        <v>893</v>
      </c>
      <c r="BR156" s="313">
        <v>2.0</v>
      </c>
      <c r="BS156" s="313" t="s">
        <v>893</v>
      </c>
      <c r="BT156" s="313" t="s">
        <v>893</v>
      </c>
      <c r="BU156" s="313" t="s">
        <v>893</v>
      </c>
      <c r="BV156" s="313">
        <v>1.0</v>
      </c>
      <c r="BW156" s="313" t="s">
        <v>893</v>
      </c>
      <c r="BX156" s="313" t="s">
        <v>893</v>
      </c>
      <c r="BY156" s="313" t="s">
        <v>893</v>
      </c>
      <c r="BZ156" s="313">
        <v>0.43</v>
      </c>
      <c r="CA156" s="314" t="s">
        <v>893</v>
      </c>
      <c r="CB156" s="314" t="s">
        <v>893</v>
      </c>
      <c r="CC156" s="312" t="s">
        <v>893</v>
      </c>
      <c r="CD156" s="312" t="s">
        <v>902</v>
      </c>
      <c r="CE156" s="312" t="s">
        <v>893</v>
      </c>
      <c r="CF156" s="312" t="s">
        <v>893</v>
      </c>
      <c r="CG156" s="312" t="s">
        <v>893</v>
      </c>
      <c r="CH156" s="312" t="s">
        <v>893</v>
      </c>
      <c r="CI156" s="315" t="s">
        <v>893</v>
      </c>
      <c r="CJ156" s="315" t="s">
        <v>893</v>
      </c>
      <c r="CK156" s="315" t="s">
        <v>893</v>
      </c>
      <c r="CL156" s="315" t="s">
        <v>893</v>
      </c>
      <c r="CM156" s="314" t="s">
        <v>896</v>
      </c>
      <c r="CN156" s="314" t="s">
        <v>897</v>
      </c>
      <c r="CO156" s="312"/>
      <c r="CP156" s="314"/>
      <c r="CQ156" s="314"/>
      <c r="CR156" s="312"/>
      <c r="CS156" s="312"/>
      <c r="CT156" s="312"/>
      <c r="CU156" s="312"/>
      <c r="CV156" s="312"/>
      <c r="CW156" s="312"/>
      <c r="CX156" s="315"/>
      <c r="CY156" s="315"/>
      <c r="CZ156" s="315"/>
      <c r="DA156" s="315"/>
      <c r="DB156" s="314"/>
      <c r="DC156" s="314"/>
      <c r="DD156" s="314"/>
    </row>
    <row r="157">
      <c r="A157" s="310" t="s">
        <v>898</v>
      </c>
      <c r="B157" s="310" t="s">
        <v>339</v>
      </c>
      <c r="C157" s="310" t="s">
        <v>347</v>
      </c>
      <c r="D157" s="310" t="s">
        <v>348</v>
      </c>
      <c r="E157" s="311">
        <v>45239.0</v>
      </c>
      <c r="F157" s="311">
        <v>13289.0</v>
      </c>
      <c r="G157" s="311">
        <v>31950.0</v>
      </c>
      <c r="H157" s="311">
        <v>240.42441116713</v>
      </c>
      <c r="I157" s="311">
        <v>110430.0</v>
      </c>
      <c r="J157" s="311">
        <v>22939.0</v>
      </c>
      <c r="K157" s="311">
        <v>87491.0</v>
      </c>
      <c r="L157" s="311">
        <v>381.40721042766</v>
      </c>
      <c r="M157" s="312" t="s">
        <v>894</v>
      </c>
      <c r="N157" s="312">
        <v>144.74</v>
      </c>
      <c r="O157" s="312">
        <v>45.14</v>
      </c>
      <c r="P157" s="312">
        <v>99.6</v>
      </c>
      <c r="Q157" s="312">
        <v>220.64687638458</v>
      </c>
      <c r="R157" s="313">
        <v>1.31069456</v>
      </c>
      <c r="S157" s="313">
        <v>1.96782772</v>
      </c>
      <c r="T157" s="313">
        <v>-0.65713316</v>
      </c>
      <c r="U157" s="313">
        <v>-33.393835919742</v>
      </c>
      <c r="V157" s="313">
        <v>2.72570859</v>
      </c>
      <c r="W157" s="313">
        <v>2.93386808</v>
      </c>
      <c r="X157" s="313">
        <v>-0.20815949</v>
      </c>
      <c r="Y157" s="313">
        <v>-7.0950528218706</v>
      </c>
      <c r="Z157" s="313">
        <v>0.04808638</v>
      </c>
      <c r="AA157" s="313">
        <v>0.06707281</v>
      </c>
      <c r="AB157" s="312">
        <v>-0.01898643</v>
      </c>
      <c r="AC157" s="313">
        <v>-28.307193332142</v>
      </c>
      <c r="AD157" s="312">
        <v>3010.0</v>
      </c>
      <c r="AE157" s="313">
        <v>673.0</v>
      </c>
      <c r="AF157" s="313">
        <v>2337.0</v>
      </c>
      <c r="AG157" s="311">
        <v>347.25111441308</v>
      </c>
      <c r="AH157" s="311">
        <v>90.0</v>
      </c>
      <c r="AI157" s="311">
        <v>27.0</v>
      </c>
      <c r="AJ157" s="311">
        <v>63.0</v>
      </c>
      <c r="AK157" s="311">
        <v>233.33333333333</v>
      </c>
      <c r="AL157" s="313">
        <v>2.44103539</v>
      </c>
      <c r="AM157" s="313">
        <v>1.7261645</v>
      </c>
      <c r="AN157" s="312">
        <v>0.71487089</v>
      </c>
      <c r="AO157" s="313">
        <v>41.4138333861</v>
      </c>
      <c r="AP157" s="313">
        <v>28.0</v>
      </c>
      <c r="AQ157" s="313">
        <v>7.0</v>
      </c>
      <c r="AR157" s="313">
        <v>21.0</v>
      </c>
      <c r="AS157" s="311">
        <v>300.0</v>
      </c>
      <c r="AT157" s="311">
        <v>13.0</v>
      </c>
      <c r="AU157" s="311">
        <v>6.0</v>
      </c>
      <c r="AV157" s="311">
        <v>7.0</v>
      </c>
      <c r="AW157" s="313">
        <v>116.66666666667</v>
      </c>
      <c r="AX157" s="313">
        <v>49.0</v>
      </c>
      <c r="AY157" s="313">
        <v>14.0</v>
      </c>
      <c r="AZ157" s="313">
        <v>35.0</v>
      </c>
      <c r="BA157" s="313">
        <v>250.0</v>
      </c>
      <c r="BB157" s="313">
        <v>5.16928571</v>
      </c>
      <c r="BC157" s="313">
        <v>6.44857143</v>
      </c>
      <c r="BD157" s="313">
        <v>-1.27928572</v>
      </c>
      <c r="BE157" s="313">
        <v>-19.838280988073</v>
      </c>
      <c r="BF157" s="313">
        <v>11.13384615</v>
      </c>
      <c r="BG157" s="313">
        <v>7.52333333</v>
      </c>
      <c r="BH157" s="313">
        <v>3.61051282</v>
      </c>
      <c r="BI157" s="313">
        <v>47.9908660381</v>
      </c>
      <c r="BJ157" s="313">
        <v>2.95387755</v>
      </c>
      <c r="BK157" s="313">
        <v>3.22428571</v>
      </c>
      <c r="BL157" s="313">
        <v>-0.27040816</v>
      </c>
      <c r="BM157" s="313">
        <v>-8.3866066571377</v>
      </c>
      <c r="BN157" s="313">
        <v>2566.0</v>
      </c>
      <c r="BO157" s="313">
        <v>537.0</v>
      </c>
      <c r="BP157" s="313">
        <v>2029.0</v>
      </c>
      <c r="BQ157" s="313">
        <v>377.83985102421</v>
      </c>
      <c r="BR157" s="313">
        <v>2335.0</v>
      </c>
      <c r="BS157" s="313">
        <v>493.0</v>
      </c>
      <c r="BT157" s="313">
        <v>1842.0</v>
      </c>
      <c r="BU157" s="313">
        <v>373.630831643</v>
      </c>
      <c r="BV157" s="313">
        <v>1183.0</v>
      </c>
      <c r="BW157" s="313">
        <v>239.0</v>
      </c>
      <c r="BX157" s="313">
        <v>944.0</v>
      </c>
      <c r="BY157" s="313">
        <v>394.97907949791</v>
      </c>
      <c r="BZ157" s="313">
        <v>0.06198715</v>
      </c>
      <c r="CA157" s="314">
        <v>0.09156187</v>
      </c>
      <c r="CB157" s="314" t="s">
        <v>895</v>
      </c>
      <c r="CC157" s="312">
        <v>-32.300257738292</v>
      </c>
      <c r="CD157" s="312" t="s">
        <v>901</v>
      </c>
      <c r="CE157" s="312">
        <v>1.60822222</v>
      </c>
      <c r="CF157" s="312">
        <v>1.67185185</v>
      </c>
      <c r="CG157" s="312">
        <v>-0.06362963</v>
      </c>
      <c r="CH157" s="312">
        <v>-3.8059371109946</v>
      </c>
      <c r="CI157" s="315">
        <v>0.02990033</v>
      </c>
      <c r="CJ157" s="315">
        <v>0.04011887</v>
      </c>
      <c r="CK157" s="315">
        <v>-0.01021854</v>
      </c>
      <c r="CL157" s="315">
        <v>-25.470657573356</v>
      </c>
      <c r="CM157" s="314" t="s">
        <v>896</v>
      </c>
      <c r="CN157" s="314" t="s">
        <v>897</v>
      </c>
      <c r="CO157" s="312"/>
      <c r="CP157" s="314"/>
      <c r="CQ157" s="314"/>
      <c r="CR157" s="312"/>
      <c r="CS157" s="312"/>
      <c r="CT157" s="312"/>
      <c r="CU157" s="312"/>
      <c r="CV157" s="312"/>
      <c r="CW157" s="312"/>
      <c r="CX157" s="315"/>
      <c r="CY157" s="315"/>
      <c r="CZ157" s="315"/>
      <c r="DA157" s="315"/>
      <c r="DB157" s="314"/>
      <c r="DC157" s="314"/>
      <c r="DD157" s="314"/>
    </row>
    <row r="158">
      <c r="A158" s="310" t="s">
        <v>898</v>
      </c>
      <c r="B158" s="310" t="s">
        <v>339</v>
      </c>
      <c r="C158" s="310" t="s">
        <v>344</v>
      </c>
      <c r="D158" s="310" t="s">
        <v>345</v>
      </c>
      <c r="E158" s="311">
        <v>220250.0</v>
      </c>
      <c r="F158" s="311">
        <v>114848.0</v>
      </c>
      <c r="G158" s="311">
        <v>105402.0</v>
      </c>
      <c r="H158" s="311">
        <v>91.775215937587</v>
      </c>
      <c r="I158" s="311">
        <v>582302.0</v>
      </c>
      <c r="J158" s="311">
        <v>354765.0</v>
      </c>
      <c r="K158" s="311">
        <v>227537.0</v>
      </c>
      <c r="L158" s="311">
        <v>64.137386720787</v>
      </c>
      <c r="M158" s="312" t="s">
        <v>894</v>
      </c>
      <c r="N158" s="312">
        <v>582.86</v>
      </c>
      <c r="O158" s="312">
        <v>509.04</v>
      </c>
      <c r="P158" s="312">
        <v>73.82</v>
      </c>
      <c r="Q158" s="312">
        <v>14.501807323589</v>
      </c>
      <c r="R158" s="313">
        <v>1.00095827</v>
      </c>
      <c r="S158" s="313">
        <v>1.43486533</v>
      </c>
      <c r="T158" s="313">
        <v>-0.43390706</v>
      </c>
      <c r="U158" s="313">
        <v>-30.240263732625</v>
      </c>
      <c r="V158" s="313">
        <v>2.56190087</v>
      </c>
      <c r="W158" s="313">
        <v>2.84808253</v>
      </c>
      <c r="X158" s="313">
        <v>-0.28618166</v>
      </c>
      <c r="Y158" s="313">
        <v>-10.048222163</v>
      </c>
      <c r="Z158" s="313">
        <v>0.03907092</v>
      </c>
      <c r="AA158" s="313">
        <v>0.05038005</v>
      </c>
      <c r="AB158" s="312">
        <v>-0.01130913</v>
      </c>
      <c r="AC158" s="313">
        <v>-22.447635522394</v>
      </c>
      <c r="AD158" s="312">
        <v>14918.0</v>
      </c>
      <c r="AE158" s="313">
        <v>10104.0</v>
      </c>
      <c r="AF158" s="313">
        <v>4814.0</v>
      </c>
      <c r="AG158" s="311">
        <v>47.64449722882</v>
      </c>
      <c r="AH158" s="311">
        <v>314.0</v>
      </c>
      <c r="AI158" s="311">
        <v>339.0</v>
      </c>
      <c r="AJ158" s="311">
        <v>-25.0</v>
      </c>
      <c r="AK158" s="311">
        <v>-7.3746312684366</v>
      </c>
      <c r="AL158" s="313">
        <v>2.64382293</v>
      </c>
      <c r="AM158" s="313">
        <v>3.08899589</v>
      </c>
      <c r="AN158" s="312">
        <v>-0.44517296</v>
      </c>
      <c r="AO158" s="313">
        <v>-14.411575018314</v>
      </c>
      <c r="AP158" s="313">
        <v>77.0</v>
      </c>
      <c r="AQ158" s="313">
        <v>107.0</v>
      </c>
      <c r="AR158" s="313">
        <v>-30.0</v>
      </c>
      <c r="AS158" s="311">
        <v>-28.03738317757</v>
      </c>
      <c r="AT158" s="311">
        <v>60.0</v>
      </c>
      <c r="AU158" s="311">
        <v>42.0</v>
      </c>
      <c r="AV158" s="311">
        <v>18.0</v>
      </c>
      <c r="AW158" s="313">
        <v>42.857142857143</v>
      </c>
      <c r="AX158" s="313">
        <v>177.0</v>
      </c>
      <c r="AY158" s="313">
        <v>190.0</v>
      </c>
      <c r="AZ158" s="313">
        <v>-13.0</v>
      </c>
      <c r="BA158" s="313">
        <v>-6.8421052631579</v>
      </c>
      <c r="BB158" s="313">
        <v>7.56961039</v>
      </c>
      <c r="BC158" s="313">
        <v>4.75738318</v>
      </c>
      <c r="BD158" s="313">
        <v>2.81222721</v>
      </c>
      <c r="BE158" s="313">
        <v>59.112901012947</v>
      </c>
      <c r="BF158" s="313">
        <v>9.71433333</v>
      </c>
      <c r="BG158" s="313">
        <v>12.12</v>
      </c>
      <c r="BH158" s="313">
        <v>-2.40566667</v>
      </c>
      <c r="BI158" s="313">
        <v>-19.84873490099</v>
      </c>
      <c r="BJ158" s="313">
        <v>3.29299435</v>
      </c>
      <c r="BK158" s="313">
        <v>2.67915789</v>
      </c>
      <c r="BL158" s="313">
        <v>0.61383646</v>
      </c>
      <c r="BM158" s="313">
        <v>22.911544791412</v>
      </c>
      <c r="BN158" s="313">
        <v>12233.0</v>
      </c>
      <c r="BO158" s="313">
        <v>8438.0</v>
      </c>
      <c r="BP158" s="313">
        <v>3795.0</v>
      </c>
      <c r="BQ158" s="313">
        <v>44.975112585921</v>
      </c>
      <c r="BR158" s="313">
        <v>10879.0</v>
      </c>
      <c r="BS158" s="313">
        <v>7795.0</v>
      </c>
      <c r="BT158" s="313">
        <v>3084.0</v>
      </c>
      <c r="BU158" s="313">
        <v>39.563822963438</v>
      </c>
      <c r="BV158" s="313">
        <v>4836.0</v>
      </c>
      <c r="BW158" s="313">
        <v>3831.0</v>
      </c>
      <c r="BX158" s="313">
        <v>1005.0</v>
      </c>
      <c r="BY158" s="313">
        <v>26.233359436179</v>
      </c>
      <c r="BZ158" s="313">
        <v>0.05357662</v>
      </c>
      <c r="CA158" s="314">
        <v>0.0653034</v>
      </c>
      <c r="CB158" s="314" t="s">
        <v>895</v>
      </c>
      <c r="CC158" s="312">
        <v>-17.957380473298</v>
      </c>
      <c r="CD158" s="312" t="s">
        <v>899</v>
      </c>
      <c r="CE158" s="312">
        <v>1.85624204</v>
      </c>
      <c r="CF158" s="312">
        <v>1.50159292</v>
      </c>
      <c r="CG158" s="312">
        <v>0.35464912</v>
      </c>
      <c r="CH158" s="312">
        <v>23.618193404908</v>
      </c>
      <c r="CI158" s="315">
        <v>0.0210484</v>
      </c>
      <c r="CJ158" s="315">
        <v>0.03355107</v>
      </c>
      <c r="CK158" s="315">
        <v>-0.01250267</v>
      </c>
      <c r="CL158" s="315">
        <v>-37.264593945886</v>
      </c>
      <c r="CM158" s="314" t="s">
        <v>896</v>
      </c>
      <c r="CN158" s="314" t="s">
        <v>897</v>
      </c>
      <c r="CO158" s="312"/>
      <c r="CP158" s="314"/>
      <c r="CQ158" s="314"/>
      <c r="CR158" s="312"/>
      <c r="CS158" s="312"/>
      <c r="CT158" s="312"/>
      <c r="CU158" s="312"/>
      <c r="CV158" s="312"/>
      <c r="CW158" s="312"/>
      <c r="CX158" s="315"/>
      <c r="CY158" s="315"/>
      <c r="CZ158" s="315"/>
      <c r="DA158" s="315"/>
      <c r="DB158" s="314"/>
      <c r="DC158" s="314"/>
      <c r="DD158" s="314"/>
    </row>
    <row r="159">
      <c r="A159" s="310" t="s">
        <v>898</v>
      </c>
      <c r="B159" s="310" t="s">
        <v>339</v>
      </c>
      <c r="C159" s="310" t="s">
        <v>346</v>
      </c>
      <c r="D159" s="310" t="s">
        <v>346</v>
      </c>
      <c r="E159" s="311">
        <v>4478.0</v>
      </c>
      <c r="F159" s="311">
        <v>3280.0</v>
      </c>
      <c r="G159" s="311">
        <v>1198.0</v>
      </c>
      <c r="H159" s="311">
        <v>36.524390243902</v>
      </c>
      <c r="I159" s="311">
        <v>31317.0</v>
      </c>
      <c r="J159" s="311">
        <v>19944.0</v>
      </c>
      <c r="K159" s="311">
        <v>11373.0</v>
      </c>
      <c r="L159" s="311">
        <v>57.024669073406</v>
      </c>
      <c r="M159" s="312" t="s">
        <v>894</v>
      </c>
      <c r="N159" s="312">
        <v>62.14</v>
      </c>
      <c r="O159" s="312">
        <v>51.86</v>
      </c>
      <c r="P159" s="312">
        <v>10.28</v>
      </c>
      <c r="Q159" s="312">
        <v>19.822599305823</v>
      </c>
      <c r="R159" s="313">
        <v>1.98422582</v>
      </c>
      <c r="S159" s="313">
        <v>2.60028079</v>
      </c>
      <c r="T159" s="313">
        <v>-0.61605497</v>
      </c>
      <c r="U159" s="313">
        <v>-23.691863292964</v>
      </c>
      <c r="V159" s="313">
        <v>5.60717821</v>
      </c>
      <c r="W159" s="313">
        <v>4.72823907</v>
      </c>
      <c r="X159" s="313">
        <v>0.87893914</v>
      </c>
      <c r="Y159" s="313">
        <v>18.589143378488</v>
      </c>
      <c r="Z159" s="313">
        <v>0.03538724</v>
      </c>
      <c r="AA159" s="313">
        <v>0.0549947</v>
      </c>
      <c r="AB159" s="312">
        <v>-0.01960746</v>
      </c>
      <c r="AC159" s="313">
        <v>-35.653362960431</v>
      </c>
      <c r="AD159" s="312">
        <v>1756.0</v>
      </c>
      <c r="AE159" s="313">
        <v>943.0</v>
      </c>
      <c r="AF159" s="313">
        <v>813.0</v>
      </c>
      <c r="AG159" s="311">
        <v>86.214209968187</v>
      </c>
      <c r="AH159" s="311">
        <v>75.0</v>
      </c>
      <c r="AI159" s="311">
        <v>50.0</v>
      </c>
      <c r="AJ159" s="311">
        <v>25.0</v>
      </c>
      <c r="AK159" s="311">
        <v>50.0</v>
      </c>
      <c r="AL159" s="313">
        <v>6.99352389</v>
      </c>
      <c r="AM159" s="313">
        <v>6.0804878</v>
      </c>
      <c r="AN159" s="312">
        <v>0.91303609</v>
      </c>
      <c r="AO159" s="313">
        <v>15.015836229455</v>
      </c>
      <c r="AP159" s="313">
        <v>17.0</v>
      </c>
      <c r="AQ159" s="313">
        <v>16.0</v>
      </c>
      <c r="AR159" s="313">
        <v>1.0</v>
      </c>
      <c r="AS159" s="311">
        <v>6.25</v>
      </c>
      <c r="AT159" s="311">
        <v>13.0</v>
      </c>
      <c r="AU159" s="311">
        <v>6.0</v>
      </c>
      <c r="AV159" s="311">
        <v>7.0</v>
      </c>
      <c r="AW159" s="313">
        <v>116.66666666667</v>
      </c>
      <c r="AX159" s="313">
        <v>45.0</v>
      </c>
      <c r="AY159" s="313">
        <v>28.0</v>
      </c>
      <c r="AZ159" s="313">
        <v>17.0</v>
      </c>
      <c r="BA159" s="313">
        <v>60.714285714286</v>
      </c>
      <c r="BB159" s="313">
        <v>3.65529412</v>
      </c>
      <c r="BC159" s="313">
        <v>3.24125</v>
      </c>
      <c r="BD159" s="313">
        <v>0.41404412</v>
      </c>
      <c r="BE159" s="313">
        <v>12.774211183957</v>
      </c>
      <c r="BF159" s="313">
        <v>4.78</v>
      </c>
      <c r="BG159" s="313">
        <v>8.64333333</v>
      </c>
      <c r="BH159" s="313">
        <v>-3.86333333</v>
      </c>
      <c r="BI159" s="313">
        <v>-44.697261837523</v>
      </c>
      <c r="BJ159" s="313">
        <v>1.38088889</v>
      </c>
      <c r="BK159" s="313">
        <v>1.85214286</v>
      </c>
      <c r="BL159" s="313">
        <v>-0.47125397</v>
      </c>
      <c r="BM159" s="313">
        <v>-25.443716042509</v>
      </c>
      <c r="BN159" s="313">
        <v>1667.0</v>
      </c>
      <c r="BO159" s="313">
        <v>778.0</v>
      </c>
      <c r="BP159" s="313">
        <v>889.0</v>
      </c>
      <c r="BQ159" s="313">
        <v>114.26735218509</v>
      </c>
      <c r="BR159" s="313">
        <v>1595.0</v>
      </c>
      <c r="BS159" s="313">
        <v>742.0</v>
      </c>
      <c r="BT159" s="313">
        <v>853.0</v>
      </c>
      <c r="BU159" s="313">
        <v>114.95956873315</v>
      </c>
      <c r="BV159" s="313">
        <v>903.0</v>
      </c>
      <c r="BW159" s="313">
        <v>436.0</v>
      </c>
      <c r="BX159" s="313">
        <v>467.0</v>
      </c>
      <c r="BY159" s="313">
        <v>107.11009174312</v>
      </c>
      <c r="BZ159" s="313">
        <v>0.03895925</v>
      </c>
      <c r="CA159" s="314">
        <v>0.06989218</v>
      </c>
      <c r="CB159" s="314" t="s">
        <v>895</v>
      </c>
      <c r="CC159" s="312">
        <v>-44.258070073075</v>
      </c>
      <c r="CD159" s="312" t="s">
        <v>902</v>
      </c>
      <c r="CE159" s="312">
        <v>0.82853333</v>
      </c>
      <c r="CF159" s="312">
        <v>1.0372</v>
      </c>
      <c r="CG159" s="312">
        <v>-0.20866667</v>
      </c>
      <c r="CH159" s="312">
        <v>-20.118267450829</v>
      </c>
      <c r="CI159" s="315">
        <v>0.04271071</v>
      </c>
      <c r="CJ159" s="315">
        <v>0.05302227</v>
      </c>
      <c r="CK159" s="315">
        <v>-0.01031156</v>
      </c>
      <c r="CL159" s="315">
        <v>-19.447601922739</v>
      </c>
      <c r="CM159" s="314" t="s">
        <v>896</v>
      </c>
      <c r="CN159" s="314" t="s">
        <v>897</v>
      </c>
      <c r="CO159" s="312"/>
      <c r="CP159" s="314"/>
      <c r="CQ159" s="314"/>
      <c r="CR159" s="312"/>
      <c r="CS159" s="312"/>
      <c r="CT159" s="312"/>
      <c r="CU159" s="312"/>
      <c r="CV159" s="312"/>
      <c r="CW159" s="312"/>
      <c r="CX159" s="315"/>
      <c r="CY159" s="315"/>
      <c r="CZ159" s="315"/>
      <c r="DA159" s="315"/>
      <c r="DB159" s="314"/>
      <c r="DC159" s="314"/>
      <c r="DD159" s="314"/>
    </row>
    <row r="160">
      <c r="A160" s="310" t="s">
        <v>898</v>
      </c>
      <c r="B160" s="310" t="s">
        <v>355</v>
      </c>
      <c r="C160" s="310" t="s">
        <v>356</v>
      </c>
      <c r="D160" s="310" t="s">
        <v>357</v>
      </c>
      <c r="E160" s="311">
        <v>153699.0</v>
      </c>
      <c r="F160" s="311" t="s">
        <v>893</v>
      </c>
      <c r="G160" s="311" t="s">
        <v>893</v>
      </c>
      <c r="H160" s="311" t="s">
        <v>893</v>
      </c>
      <c r="I160" s="311">
        <v>566251.0</v>
      </c>
      <c r="J160" s="311" t="s">
        <v>893</v>
      </c>
      <c r="K160" s="311" t="s">
        <v>893</v>
      </c>
      <c r="L160" s="311" t="s">
        <v>893</v>
      </c>
      <c r="M160" s="312" t="s">
        <v>894</v>
      </c>
      <c r="N160" s="312">
        <v>200.68</v>
      </c>
      <c r="O160" s="312" t="s">
        <v>893</v>
      </c>
      <c r="P160" s="312" t="s">
        <v>893</v>
      </c>
      <c r="Q160" s="312" t="s">
        <v>893</v>
      </c>
      <c r="R160" s="313">
        <v>0.35440114</v>
      </c>
      <c r="S160" s="313" t="s">
        <v>893</v>
      </c>
      <c r="T160" s="313" t="s">
        <v>893</v>
      </c>
      <c r="U160" s="313" t="s">
        <v>893</v>
      </c>
      <c r="V160" s="313">
        <v>4.97570865</v>
      </c>
      <c r="W160" s="313" t="s">
        <v>893</v>
      </c>
      <c r="X160" s="313" t="s">
        <v>893</v>
      </c>
      <c r="Y160" s="313" t="s">
        <v>893</v>
      </c>
      <c r="Z160" s="313">
        <v>0.00712263</v>
      </c>
      <c r="AA160" s="313" t="s">
        <v>893</v>
      </c>
      <c r="AB160" s="312" t="s">
        <v>893</v>
      </c>
      <c r="AC160" s="313" t="s">
        <v>893</v>
      </c>
      <c r="AD160" s="312">
        <v>28175.0</v>
      </c>
      <c r="AE160" s="313" t="s">
        <v>893</v>
      </c>
      <c r="AF160" s="313" t="s">
        <v>893</v>
      </c>
      <c r="AG160" s="311" t="s">
        <v>893</v>
      </c>
      <c r="AH160" s="311">
        <v>545.0</v>
      </c>
      <c r="AI160" s="311" t="s">
        <v>893</v>
      </c>
      <c r="AJ160" s="311" t="s">
        <v>893</v>
      </c>
      <c r="AK160" s="311" t="s">
        <v>893</v>
      </c>
      <c r="AL160" s="313">
        <v>3.68415539</v>
      </c>
      <c r="AM160" s="313" t="s">
        <v>893</v>
      </c>
      <c r="AN160" s="312" t="s">
        <v>893</v>
      </c>
      <c r="AO160" s="313" t="s">
        <v>893</v>
      </c>
      <c r="AP160" s="313">
        <v>44.0</v>
      </c>
      <c r="AQ160" s="313" t="s">
        <v>893</v>
      </c>
      <c r="AR160" s="313" t="s">
        <v>893</v>
      </c>
      <c r="AS160" s="311" t="s">
        <v>893</v>
      </c>
      <c r="AT160" s="311">
        <v>200.0</v>
      </c>
      <c r="AU160" s="311" t="s">
        <v>893</v>
      </c>
      <c r="AV160" s="311" t="s">
        <v>893</v>
      </c>
      <c r="AW160" s="313" t="s">
        <v>893</v>
      </c>
      <c r="AX160" s="313">
        <v>301.0</v>
      </c>
      <c r="AY160" s="313" t="s">
        <v>893</v>
      </c>
      <c r="AZ160" s="313" t="s">
        <v>893</v>
      </c>
      <c r="BA160" s="313" t="s">
        <v>893</v>
      </c>
      <c r="BB160" s="313">
        <v>4.56090909</v>
      </c>
      <c r="BC160" s="313" t="s">
        <v>893</v>
      </c>
      <c r="BD160" s="313" t="s">
        <v>893</v>
      </c>
      <c r="BE160" s="313" t="s">
        <v>893</v>
      </c>
      <c r="BF160" s="313">
        <v>1.0034</v>
      </c>
      <c r="BG160" s="313" t="s">
        <v>893</v>
      </c>
      <c r="BH160" s="313" t="s">
        <v>893</v>
      </c>
      <c r="BI160" s="313" t="s">
        <v>893</v>
      </c>
      <c r="BJ160" s="313">
        <v>0.66671096</v>
      </c>
      <c r="BK160" s="313" t="s">
        <v>893</v>
      </c>
      <c r="BL160" s="313" t="s">
        <v>893</v>
      </c>
      <c r="BM160" s="313" t="s">
        <v>893</v>
      </c>
      <c r="BN160" s="313">
        <v>26472.0</v>
      </c>
      <c r="BO160" s="313" t="s">
        <v>893</v>
      </c>
      <c r="BP160" s="313" t="s">
        <v>893</v>
      </c>
      <c r="BQ160" s="313" t="s">
        <v>893</v>
      </c>
      <c r="BR160" s="313">
        <v>25792.0</v>
      </c>
      <c r="BS160" s="313" t="s">
        <v>893</v>
      </c>
      <c r="BT160" s="313" t="s">
        <v>893</v>
      </c>
      <c r="BU160" s="313" t="s">
        <v>893</v>
      </c>
      <c r="BV160" s="313">
        <v>10909.0</v>
      </c>
      <c r="BW160" s="313" t="s">
        <v>893</v>
      </c>
      <c r="BX160" s="313" t="s">
        <v>893</v>
      </c>
      <c r="BY160" s="313" t="s">
        <v>893</v>
      </c>
      <c r="BZ160" s="313">
        <v>0.00778071</v>
      </c>
      <c r="CA160" s="314" t="s">
        <v>893</v>
      </c>
      <c r="CB160" s="314" t="s">
        <v>893</v>
      </c>
      <c r="CC160" s="312" t="s">
        <v>893</v>
      </c>
      <c r="CD160" s="312" t="s">
        <v>901</v>
      </c>
      <c r="CE160" s="312">
        <v>0.36822018</v>
      </c>
      <c r="CF160" s="312" t="s">
        <v>893</v>
      </c>
      <c r="CG160" s="312" t="s">
        <v>893</v>
      </c>
      <c r="CH160" s="312" t="s">
        <v>893</v>
      </c>
      <c r="CI160" s="315">
        <v>0.01934339</v>
      </c>
      <c r="CJ160" s="315" t="s">
        <v>893</v>
      </c>
      <c r="CK160" s="315" t="s">
        <v>893</v>
      </c>
      <c r="CL160" s="315" t="s">
        <v>893</v>
      </c>
      <c r="CM160" s="314" t="s">
        <v>896</v>
      </c>
      <c r="CN160" s="314" t="s">
        <v>897</v>
      </c>
      <c r="CO160" s="312"/>
      <c r="CP160" s="314"/>
      <c r="CQ160" s="314"/>
      <c r="CR160" s="312"/>
      <c r="CS160" s="312"/>
      <c r="CT160" s="312"/>
      <c r="CU160" s="312"/>
      <c r="CV160" s="312"/>
      <c r="CW160" s="312"/>
      <c r="CX160" s="315"/>
      <c r="CY160" s="315"/>
      <c r="CZ160" s="315"/>
      <c r="DA160" s="315"/>
      <c r="DB160" s="314"/>
      <c r="DC160" s="314"/>
      <c r="DD160" s="314"/>
    </row>
    <row r="161">
      <c r="A161" s="310" t="s">
        <v>898</v>
      </c>
      <c r="B161" s="310" t="s">
        <v>313</v>
      </c>
      <c r="C161" s="310" t="s">
        <v>314</v>
      </c>
      <c r="D161" s="310" t="s">
        <v>315</v>
      </c>
      <c r="E161" s="311">
        <v>12141.0</v>
      </c>
      <c r="F161" s="311">
        <v>19142.0</v>
      </c>
      <c r="G161" s="311">
        <v>-7001.0</v>
      </c>
      <c r="H161" s="311">
        <v>-36.574025702643</v>
      </c>
      <c r="I161" s="311">
        <v>60428.0</v>
      </c>
      <c r="J161" s="311">
        <v>93607.0</v>
      </c>
      <c r="K161" s="311">
        <v>-33179.0</v>
      </c>
      <c r="L161" s="311">
        <v>-35.444998771459</v>
      </c>
      <c r="M161" s="312" t="s">
        <v>894</v>
      </c>
      <c r="N161" s="312">
        <v>130.17</v>
      </c>
      <c r="O161" s="312">
        <v>187.57</v>
      </c>
      <c r="P161" s="312">
        <v>-57.4</v>
      </c>
      <c r="Q161" s="312">
        <v>-30.601908620782</v>
      </c>
      <c r="R161" s="313">
        <v>2.15413385</v>
      </c>
      <c r="S161" s="313">
        <v>2.00380313</v>
      </c>
      <c r="T161" s="313">
        <v>0.15033072</v>
      </c>
      <c r="U161" s="313">
        <v>7.50226994605</v>
      </c>
      <c r="V161" s="313">
        <v>6.02700735</v>
      </c>
      <c r="W161" s="313">
        <v>6.91401284</v>
      </c>
      <c r="X161" s="313">
        <v>-0.88700549</v>
      </c>
      <c r="Y161" s="313">
        <v>-12.829098101588</v>
      </c>
      <c r="Z161" s="313">
        <v>0.03574135</v>
      </c>
      <c r="AA161" s="313">
        <v>0.02898177</v>
      </c>
      <c r="AB161" s="312">
        <v>0.00675958</v>
      </c>
      <c r="AC161" s="313">
        <v>23.323558222979</v>
      </c>
      <c r="AD161" s="312">
        <v>3642.0</v>
      </c>
      <c r="AE161" s="313">
        <v>6472.0</v>
      </c>
      <c r="AF161" s="313">
        <v>-2830.0</v>
      </c>
      <c r="AG161" s="311">
        <v>-43.726823238566</v>
      </c>
      <c r="AH161" s="311">
        <v>73.0</v>
      </c>
      <c r="AI161" s="311">
        <v>98.0</v>
      </c>
      <c r="AJ161" s="311">
        <v>-25.0</v>
      </c>
      <c r="AK161" s="311">
        <v>-25.510204081633</v>
      </c>
      <c r="AL161" s="313">
        <v>4.97718475</v>
      </c>
      <c r="AM161" s="313">
        <v>4.89013687</v>
      </c>
      <c r="AN161" s="312">
        <v>0.08704788</v>
      </c>
      <c r="AO161" s="313">
        <v>1.7800704216281</v>
      </c>
      <c r="AP161" s="313">
        <v>21.0</v>
      </c>
      <c r="AQ161" s="313">
        <v>30.0</v>
      </c>
      <c r="AR161" s="313">
        <v>-9.0</v>
      </c>
      <c r="AS161" s="311">
        <v>-30.0</v>
      </c>
      <c r="AT161" s="311">
        <v>48.0</v>
      </c>
      <c r="AU161" s="311">
        <v>65.0</v>
      </c>
      <c r="AV161" s="311">
        <v>-17.0</v>
      </c>
      <c r="AW161" s="313">
        <v>-26.153846153846</v>
      </c>
      <c r="AX161" s="313">
        <v>4.0</v>
      </c>
      <c r="AY161" s="313">
        <v>3.0</v>
      </c>
      <c r="AZ161" s="313">
        <v>1.0</v>
      </c>
      <c r="BA161" s="313">
        <v>33.333333333333</v>
      </c>
      <c r="BB161" s="313">
        <v>6.19857143</v>
      </c>
      <c r="BC161" s="313">
        <v>6.25233333</v>
      </c>
      <c r="BD161" s="313">
        <v>-0.0537619</v>
      </c>
      <c r="BE161" s="313">
        <v>-0.85986938255577</v>
      </c>
      <c r="BF161" s="313">
        <v>2.711875</v>
      </c>
      <c r="BG161" s="313">
        <v>2.88569231</v>
      </c>
      <c r="BH161" s="313">
        <v>-0.17381731</v>
      </c>
      <c r="BI161" s="313">
        <v>-6.0234179991283</v>
      </c>
      <c r="BJ161" s="313">
        <v>32.5425</v>
      </c>
      <c r="BK161" s="313">
        <v>62.52333333</v>
      </c>
      <c r="BL161" s="313">
        <v>-29.98083333</v>
      </c>
      <c r="BM161" s="313">
        <v>-47.951431462811</v>
      </c>
      <c r="BN161" s="313">
        <v>3466.0</v>
      </c>
      <c r="BO161" s="313">
        <v>6196.0</v>
      </c>
      <c r="BP161" s="313">
        <v>-2730.0</v>
      </c>
      <c r="BQ161" s="313">
        <v>-44.06068431246</v>
      </c>
      <c r="BR161" s="313">
        <v>3454.0</v>
      </c>
      <c r="BS161" s="313">
        <v>6164.0</v>
      </c>
      <c r="BT161" s="313">
        <v>-2710.0</v>
      </c>
      <c r="BU161" s="313">
        <v>-43.964957819598</v>
      </c>
      <c r="BV161" s="313">
        <v>2788.0</v>
      </c>
      <c r="BW161" s="313">
        <v>5040.0</v>
      </c>
      <c r="BX161" s="313">
        <v>-2252.0</v>
      </c>
      <c r="BY161" s="313">
        <v>-44.68253968254</v>
      </c>
      <c r="BZ161" s="313">
        <v>0.03768674</v>
      </c>
      <c r="CA161" s="314">
        <v>0.03042992</v>
      </c>
      <c r="CB161" s="314">
        <v>0.00725682</v>
      </c>
      <c r="CC161" s="312">
        <v>23.847647315537</v>
      </c>
      <c r="CD161" s="312" t="s">
        <v>899</v>
      </c>
      <c r="CE161" s="312">
        <v>1.78315068</v>
      </c>
      <c r="CF161" s="312">
        <v>1.91397959</v>
      </c>
      <c r="CG161" s="312">
        <v>-0.13082891</v>
      </c>
      <c r="CH161" s="312">
        <v>-6.8354391386169</v>
      </c>
      <c r="CI161" s="315">
        <v>0.02004393</v>
      </c>
      <c r="CJ161" s="315">
        <v>0.01514215</v>
      </c>
      <c r="CK161" s="315">
        <v>0.00490178</v>
      </c>
      <c r="CL161" s="315">
        <v>32.371756982991</v>
      </c>
      <c r="CM161" s="314" t="s">
        <v>896</v>
      </c>
      <c r="CN161" s="314" t="s">
        <v>897</v>
      </c>
      <c r="CO161" s="312"/>
      <c r="CP161" s="314"/>
      <c r="CQ161" s="314"/>
      <c r="CR161" s="312"/>
      <c r="CS161" s="312"/>
      <c r="CT161" s="312"/>
      <c r="CU161" s="312"/>
      <c r="CV161" s="312"/>
      <c r="CW161" s="312"/>
      <c r="CX161" s="315"/>
      <c r="CY161" s="315"/>
      <c r="CZ161" s="315"/>
      <c r="DA161" s="315"/>
      <c r="DB161" s="314"/>
      <c r="DC161" s="314"/>
      <c r="DD161" s="314"/>
    </row>
    <row r="162">
      <c r="A162" s="310" t="s">
        <v>898</v>
      </c>
      <c r="B162" s="310" t="s">
        <v>313</v>
      </c>
      <c r="C162" s="310" t="s">
        <v>317</v>
      </c>
      <c r="D162" s="310" t="s">
        <v>318</v>
      </c>
      <c r="E162" s="311">
        <v>7151.0</v>
      </c>
      <c r="F162" s="311" t="s">
        <v>893</v>
      </c>
      <c r="G162" s="311" t="s">
        <v>893</v>
      </c>
      <c r="H162" s="311" t="s">
        <v>893</v>
      </c>
      <c r="I162" s="311">
        <v>23614.0</v>
      </c>
      <c r="J162" s="311" t="s">
        <v>893</v>
      </c>
      <c r="K162" s="311" t="s">
        <v>893</v>
      </c>
      <c r="L162" s="311" t="s">
        <v>893</v>
      </c>
      <c r="M162" s="312" t="s">
        <v>894</v>
      </c>
      <c r="N162" s="312">
        <v>60.24</v>
      </c>
      <c r="O162" s="312" t="s">
        <v>893</v>
      </c>
      <c r="P162" s="312" t="s">
        <v>893</v>
      </c>
      <c r="Q162" s="312" t="s">
        <v>893</v>
      </c>
      <c r="R162" s="313">
        <v>2.55102905</v>
      </c>
      <c r="S162" s="313" t="s">
        <v>893</v>
      </c>
      <c r="T162" s="313" t="s">
        <v>893</v>
      </c>
      <c r="U162" s="313" t="s">
        <v>893</v>
      </c>
      <c r="V162" s="313">
        <v>8.83797747</v>
      </c>
      <c r="W162" s="313" t="s">
        <v>893</v>
      </c>
      <c r="X162" s="313" t="s">
        <v>893</v>
      </c>
      <c r="Y162" s="313" t="s">
        <v>893</v>
      </c>
      <c r="Z162" s="313">
        <v>0.0288644</v>
      </c>
      <c r="AA162" s="313" t="s">
        <v>893</v>
      </c>
      <c r="AB162" s="312" t="s">
        <v>893</v>
      </c>
      <c r="AC162" s="313" t="s">
        <v>893</v>
      </c>
      <c r="AD162" s="312">
        <v>2087.0</v>
      </c>
      <c r="AE162" s="313" t="s">
        <v>893</v>
      </c>
      <c r="AF162" s="313" t="s">
        <v>893</v>
      </c>
      <c r="AG162" s="311" t="s">
        <v>893</v>
      </c>
      <c r="AH162" s="311">
        <v>37.0</v>
      </c>
      <c r="AI162" s="311" t="s">
        <v>893</v>
      </c>
      <c r="AJ162" s="311" t="s">
        <v>893</v>
      </c>
      <c r="AK162" s="311" t="s">
        <v>893</v>
      </c>
      <c r="AL162" s="313">
        <v>3.3021955</v>
      </c>
      <c r="AM162" s="313" t="s">
        <v>893</v>
      </c>
      <c r="AN162" s="312" t="s">
        <v>893</v>
      </c>
      <c r="AO162" s="313" t="s">
        <v>893</v>
      </c>
      <c r="AP162" s="313">
        <v>13.0</v>
      </c>
      <c r="AQ162" s="313" t="s">
        <v>893</v>
      </c>
      <c r="AR162" s="313" t="s">
        <v>893</v>
      </c>
      <c r="AS162" s="311" t="s">
        <v>893</v>
      </c>
      <c r="AT162" s="311">
        <v>21.0</v>
      </c>
      <c r="AU162" s="311" t="s">
        <v>893</v>
      </c>
      <c r="AV162" s="311" t="s">
        <v>893</v>
      </c>
      <c r="AW162" s="313" t="s">
        <v>893</v>
      </c>
      <c r="AX162" s="313">
        <v>3.0</v>
      </c>
      <c r="AY162" s="313" t="s">
        <v>893</v>
      </c>
      <c r="AZ162" s="313" t="s">
        <v>893</v>
      </c>
      <c r="BA162" s="313" t="s">
        <v>893</v>
      </c>
      <c r="BB162" s="313">
        <v>4.63384615</v>
      </c>
      <c r="BC162" s="313" t="s">
        <v>893</v>
      </c>
      <c r="BD162" s="313" t="s">
        <v>893</v>
      </c>
      <c r="BE162" s="313" t="s">
        <v>893</v>
      </c>
      <c r="BF162" s="313">
        <v>2.86857143</v>
      </c>
      <c r="BG162" s="313" t="s">
        <v>893</v>
      </c>
      <c r="BH162" s="313" t="s">
        <v>893</v>
      </c>
      <c r="BI162" s="313" t="s">
        <v>893</v>
      </c>
      <c r="BJ162" s="313">
        <v>20.08</v>
      </c>
      <c r="BK162" s="313" t="s">
        <v>893</v>
      </c>
      <c r="BL162" s="313" t="s">
        <v>893</v>
      </c>
      <c r="BM162" s="313" t="s">
        <v>893</v>
      </c>
      <c r="BN162" s="313">
        <v>2142.0</v>
      </c>
      <c r="BO162" s="313" t="s">
        <v>893</v>
      </c>
      <c r="BP162" s="313" t="s">
        <v>893</v>
      </c>
      <c r="BQ162" s="313" t="s">
        <v>893</v>
      </c>
      <c r="BR162" s="313">
        <v>2127.0</v>
      </c>
      <c r="BS162" s="313" t="s">
        <v>893</v>
      </c>
      <c r="BT162" s="313" t="s">
        <v>893</v>
      </c>
      <c r="BU162" s="313" t="s">
        <v>893</v>
      </c>
      <c r="BV162" s="313">
        <v>1710.0</v>
      </c>
      <c r="BW162" s="313" t="s">
        <v>893</v>
      </c>
      <c r="BX162" s="313" t="s">
        <v>893</v>
      </c>
      <c r="BY162" s="313" t="s">
        <v>893</v>
      </c>
      <c r="BZ162" s="313">
        <v>0.02832158</v>
      </c>
      <c r="CA162" s="314" t="s">
        <v>893</v>
      </c>
      <c r="CB162" s="314" t="s">
        <v>893</v>
      </c>
      <c r="CC162" s="312" t="s">
        <v>893</v>
      </c>
      <c r="CD162" s="312" t="s">
        <v>899</v>
      </c>
      <c r="CE162" s="312">
        <v>1.62810811</v>
      </c>
      <c r="CF162" s="312" t="s">
        <v>893</v>
      </c>
      <c r="CG162" s="312" t="s">
        <v>893</v>
      </c>
      <c r="CH162" s="312" t="s">
        <v>893</v>
      </c>
      <c r="CI162" s="315">
        <v>0.0177288</v>
      </c>
      <c r="CJ162" s="315" t="s">
        <v>893</v>
      </c>
      <c r="CK162" s="315" t="s">
        <v>893</v>
      </c>
      <c r="CL162" s="315" t="s">
        <v>893</v>
      </c>
      <c r="CM162" s="314" t="s">
        <v>896</v>
      </c>
      <c r="CN162" s="314" t="s">
        <v>897</v>
      </c>
      <c r="CO162" s="312"/>
      <c r="CP162" s="314"/>
      <c r="CQ162" s="314"/>
      <c r="CR162" s="312"/>
      <c r="CS162" s="312"/>
      <c r="CT162" s="312"/>
      <c r="CU162" s="312"/>
      <c r="CV162" s="312"/>
      <c r="CW162" s="312"/>
      <c r="CX162" s="315"/>
      <c r="CY162" s="315"/>
      <c r="CZ162" s="315"/>
      <c r="DA162" s="315"/>
      <c r="DB162" s="314"/>
      <c r="DC162" s="314"/>
      <c r="DD162" s="314"/>
    </row>
    <row r="163">
      <c r="A163" s="310" t="s">
        <v>898</v>
      </c>
      <c r="B163" s="310" t="s">
        <v>313</v>
      </c>
      <c r="C163" s="310" t="s">
        <v>320</v>
      </c>
      <c r="D163" s="310" t="s">
        <v>315</v>
      </c>
      <c r="E163" s="311">
        <v>4283.0</v>
      </c>
      <c r="F163" s="311">
        <v>1951.0</v>
      </c>
      <c r="G163" s="311">
        <v>2332.0</v>
      </c>
      <c r="H163" s="311">
        <v>119.52844695028</v>
      </c>
      <c r="I163" s="311">
        <v>11836.0</v>
      </c>
      <c r="J163" s="311">
        <v>9664.0</v>
      </c>
      <c r="K163" s="311">
        <v>2172.0</v>
      </c>
      <c r="L163" s="311">
        <v>22.475165562914</v>
      </c>
      <c r="M163" s="312" t="s">
        <v>894</v>
      </c>
      <c r="N163" s="312">
        <v>29.71</v>
      </c>
      <c r="O163" s="312">
        <v>27.76</v>
      </c>
      <c r="P163" s="312">
        <v>1.95</v>
      </c>
      <c r="Q163" s="312">
        <v>7.0244956772334</v>
      </c>
      <c r="R163" s="313">
        <v>2.51013856</v>
      </c>
      <c r="S163" s="313">
        <v>2.87251656</v>
      </c>
      <c r="T163" s="313">
        <v>-0.362378</v>
      </c>
      <c r="U163" s="313">
        <v>-12.615349378525</v>
      </c>
      <c r="V163" s="313">
        <v>5.68604258</v>
      </c>
      <c r="W163" s="313">
        <v>6.20860927</v>
      </c>
      <c r="X163" s="313">
        <v>-0.52256669</v>
      </c>
      <c r="Y163" s="313">
        <v>-8.4168074889983</v>
      </c>
      <c r="Z163" s="313">
        <v>0.04414562</v>
      </c>
      <c r="AA163" s="313">
        <v>0.04626667</v>
      </c>
      <c r="AB163" s="312">
        <v>-0.00212105</v>
      </c>
      <c r="AC163" s="313">
        <v>-4.5844016870028</v>
      </c>
      <c r="AD163" s="312">
        <v>673.0</v>
      </c>
      <c r="AE163" s="313">
        <v>600.0</v>
      </c>
      <c r="AF163" s="313">
        <v>73.0</v>
      </c>
      <c r="AG163" s="311">
        <v>12.166666666667</v>
      </c>
      <c r="AH163" s="311">
        <v>14.0</v>
      </c>
      <c r="AI163" s="311">
        <v>7.0</v>
      </c>
      <c r="AJ163" s="311">
        <v>7.0</v>
      </c>
      <c r="AK163" s="311">
        <v>100.0</v>
      </c>
      <c r="AL163" s="313">
        <v>2.76348354</v>
      </c>
      <c r="AM163" s="313">
        <v>4.95335725</v>
      </c>
      <c r="AN163" s="312">
        <v>-2.18987371</v>
      </c>
      <c r="AO163" s="313">
        <v>-44.209888354005</v>
      </c>
      <c r="AP163" s="313">
        <v>4.0</v>
      </c>
      <c r="AQ163" s="313">
        <v>1.0</v>
      </c>
      <c r="AR163" s="313">
        <v>3.0</v>
      </c>
      <c r="AS163" s="311">
        <v>300.0</v>
      </c>
      <c r="AT163" s="311">
        <v>9.0</v>
      </c>
      <c r="AU163" s="311">
        <v>6.0</v>
      </c>
      <c r="AV163" s="311">
        <v>3.0</v>
      </c>
      <c r="AW163" s="313">
        <v>50.0</v>
      </c>
      <c r="AX163" s="313">
        <v>1.0</v>
      </c>
      <c r="AY163" s="313" t="s">
        <v>893</v>
      </c>
      <c r="AZ163" s="313" t="s">
        <v>893</v>
      </c>
      <c r="BA163" s="313" t="s">
        <v>893</v>
      </c>
      <c r="BB163" s="313">
        <v>7.4275</v>
      </c>
      <c r="BC163" s="313">
        <v>27.76</v>
      </c>
      <c r="BD163" s="313">
        <v>-20.3325</v>
      </c>
      <c r="BE163" s="313">
        <v>-73.243876080692</v>
      </c>
      <c r="BF163" s="313">
        <v>3.30111111</v>
      </c>
      <c r="BG163" s="313">
        <v>4.62666667</v>
      </c>
      <c r="BH163" s="313">
        <v>-1.32555556</v>
      </c>
      <c r="BI163" s="313">
        <v>-28.650336290598</v>
      </c>
      <c r="BJ163" s="313">
        <v>29.71</v>
      </c>
      <c r="BK163" s="313" t="s">
        <v>893</v>
      </c>
      <c r="BL163" s="313" t="s">
        <v>893</v>
      </c>
      <c r="BM163" s="313" t="s">
        <v>893</v>
      </c>
      <c r="BN163" s="313">
        <v>656.0</v>
      </c>
      <c r="BO163" s="313">
        <v>582.0</v>
      </c>
      <c r="BP163" s="313">
        <v>74.0</v>
      </c>
      <c r="BQ163" s="313">
        <v>12.714776632302</v>
      </c>
      <c r="BR163" s="313">
        <v>654.0</v>
      </c>
      <c r="BS163" s="313">
        <v>580.0</v>
      </c>
      <c r="BT163" s="313">
        <v>74.0</v>
      </c>
      <c r="BU163" s="313">
        <v>12.758620689655</v>
      </c>
      <c r="BV163" s="313">
        <v>527.0</v>
      </c>
      <c r="BW163" s="313">
        <v>464.0</v>
      </c>
      <c r="BX163" s="313">
        <v>63.0</v>
      </c>
      <c r="BY163" s="313">
        <v>13.577586206897</v>
      </c>
      <c r="BZ163" s="313">
        <v>0.04542813</v>
      </c>
      <c r="CA163" s="314">
        <v>0.04786207</v>
      </c>
      <c r="CB163" s="314" t="s">
        <v>895</v>
      </c>
      <c r="CC163" s="312">
        <v>-5.0853212157351</v>
      </c>
      <c r="CD163" s="312" t="s">
        <v>899</v>
      </c>
      <c r="CE163" s="312">
        <v>2.12214286</v>
      </c>
      <c r="CF163" s="312">
        <v>3.96571429</v>
      </c>
      <c r="CG163" s="312">
        <v>-1.84357143</v>
      </c>
      <c r="CH163" s="312">
        <v>-46.487752147167</v>
      </c>
      <c r="CI163" s="315">
        <v>0.02080238</v>
      </c>
      <c r="CJ163" s="315">
        <v>0.01166667</v>
      </c>
      <c r="CK163" s="315">
        <v>0.00913571</v>
      </c>
      <c r="CL163" s="315">
        <v>78.306063341125</v>
      </c>
      <c r="CM163" s="314" t="s">
        <v>896</v>
      </c>
      <c r="CN163" s="314" t="s">
        <v>897</v>
      </c>
      <c r="CO163" s="312"/>
      <c r="CP163" s="314"/>
      <c r="CQ163" s="314"/>
      <c r="CR163" s="312"/>
      <c r="CS163" s="312"/>
      <c r="CT163" s="312"/>
      <c r="CU163" s="312"/>
      <c r="CV163" s="312"/>
      <c r="CW163" s="312"/>
      <c r="CX163" s="315"/>
      <c r="CY163" s="315"/>
      <c r="CZ163" s="315"/>
      <c r="DA163" s="315"/>
      <c r="DB163" s="314"/>
      <c r="DC163" s="314"/>
      <c r="DD163" s="314"/>
    </row>
    <row r="164">
      <c r="A164" s="310" t="s">
        <v>898</v>
      </c>
      <c r="B164" s="310" t="s">
        <v>360</v>
      </c>
      <c r="C164" s="310" t="s">
        <v>363</v>
      </c>
      <c r="D164" s="310" t="s">
        <v>362</v>
      </c>
      <c r="E164" s="311">
        <v>20190.0</v>
      </c>
      <c r="F164" s="311">
        <v>10617.0</v>
      </c>
      <c r="G164" s="311">
        <v>9573.0</v>
      </c>
      <c r="H164" s="311">
        <v>90.166713760949</v>
      </c>
      <c r="I164" s="311">
        <v>90758.0</v>
      </c>
      <c r="J164" s="311">
        <v>41459.0</v>
      </c>
      <c r="K164" s="311">
        <v>49299.0</v>
      </c>
      <c r="L164" s="311">
        <v>118.91024867942</v>
      </c>
      <c r="M164" s="312" t="s">
        <v>894</v>
      </c>
      <c r="N164" s="312">
        <v>519.13</v>
      </c>
      <c r="O164" s="312">
        <v>253.22</v>
      </c>
      <c r="P164" s="312">
        <v>265.91</v>
      </c>
      <c r="Q164" s="312">
        <v>105.0114524919</v>
      </c>
      <c r="R164" s="313">
        <v>5.71993653</v>
      </c>
      <c r="S164" s="313">
        <v>6.10772088</v>
      </c>
      <c r="T164" s="313">
        <v>-0.38778435</v>
      </c>
      <c r="U164" s="313">
        <v>-6.3490843412609</v>
      </c>
      <c r="V164" s="313">
        <v>6.5206373</v>
      </c>
      <c r="W164" s="313">
        <v>7.40973009</v>
      </c>
      <c r="X164" s="313">
        <v>-0.88909279</v>
      </c>
      <c r="Y164" s="313">
        <v>-11.998990235824</v>
      </c>
      <c r="Z164" s="313">
        <v>0.08772051</v>
      </c>
      <c r="AA164" s="313">
        <v>0.08242839</v>
      </c>
      <c r="AB164" s="312">
        <v>0.00529212</v>
      </c>
      <c r="AC164" s="313">
        <v>6.4202636979808</v>
      </c>
      <c r="AD164" s="312">
        <v>5918.0</v>
      </c>
      <c r="AE164" s="313">
        <v>3072.0</v>
      </c>
      <c r="AF164" s="313">
        <v>2846.0</v>
      </c>
      <c r="AG164" s="311">
        <v>92.643229166667</v>
      </c>
      <c r="AH164" s="311">
        <v>189.0</v>
      </c>
      <c r="AI164" s="311">
        <v>107.0</v>
      </c>
      <c r="AJ164" s="311">
        <v>82.0</v>
      </c>
      <c r="AK164" s="311">
        <v>76.635514018692</v>
      </c>
      <c r="AL164" s="313">
        <v>4.49519564</v>
      </c>
      <c r="AM164" s="313">
        <v>3.90496374</v>
      </c>
      <c r="AN164" s="312">
        <v>0.5902319</v>
      </c>
      <c r="AO164" s="313">
        <v>15.114913717483</v>
      </c>
      <c r="AP164" s="315">
        <v>41.0</v>
      </c>
      <c r="AQ164" s="315">
        <v>17.0</v>
      </c>
      <c r="AR164" s="315">
        <v>24.0</v>
      </c>
      <c r="AS164" s="311">
        <v>141.17647058824</v>
      </c>
      <c r="AT164" s="311">
        <v>118.0</v>
      </c>
      <c r="AU164" s="311">
        <v>67.0</v>
      </c>
      <c r="AV164" s="311">
        <v>51.0</v>
      </c>
      <c r="AW164" s="313">
        <v>76.119402985075</v>
      </c>
      <c r="AX164" s="313">
        <v>30.0</v>
      </c>
      <c r="AY164" s="313">
        <v>23.0</v>
      </c>
      <c r="AZ164" s="313">
        <v>7.0</v>
      </c>
      <c r="BA164" s="313">
        <v>30.434782608696</v>
      </c>
      <c r="BB164" s="313">
        <v>12.66170732</v>
      </c>
      <c r="BC164" s="313">
        <v>14.89529412</v>
      </c>
      <c r="BD164" s="313">
        <v>-2.2335868</v>
      </c>
      <c r="BE164" s="313">
        <v>-14.995251399574</v>
      </c>
      <c r="BF164" s="313">
        <v>4.39940678</v>
      </c>
      <c r="BG164" s="313">
        <v>3.77940299</v>
      </c>
      <c r="BH164" s="313">
        <v>0.62000379</v>
      </c>
      <c r="BI164" s="313">
        <v>16.404807628096</v>
      </c>
      <c r="BJ164" s="313">
        <v>17.30433333</v>
      </c>
      <c r="BK164" s="313">
        <v>11.00956522</v>
      </c>
      <c r="BL164" s="313">
        <v>6.29476811</v>
      </c>
      <c r="BM164" s="313">
        <v>57.175446842941</v>
      </c>
      <c r="BN164" s="313">
        <v>5985.0</v>
      </c>
      <c r="BO164" s="313">
        <v>2979.0</v>
      </c>
      <c r="BP164" s="313">
        <v>3006.0</v>
      </c>
      <c r="BQ164" s="313">
        <v>100.90634441088</v>
      </c>
      <c r="BR164" s="313">
        <v>5856.0</v>
      </c>
      <c r="BS164" s="313">
        <v>2891.0</v>
      </c>
      <c r="BT164" s="313">
        <v>2965.0</v>
      </c>
      <c r="BU164" s="313">
        <v>102.55966793497</v>
      </c>
      <c r="BV164" s="313">
        <v>4782.0</v>
      </c>
      <c r="BW164" s="313">
        <v>2386.0</v>
      </c>
      <c r="BX164" s="313">
        <v>2396.0</v>
      </c>
      <c r="BY164" s="313">
        <v>100.41911148365</v>
      </c>
      <c r="BZ164" s="313">
        <v>0.08864925</v>
      </c>
      <c r="CA164" s="314">
        <v>0.08758907</v>
      </c>
      <c r="CB164" s="314">
        <v>0.00106018</v>
      </c>
      <c r="CC164" s="312">
        <v>1.2104021654757</v>
      </c>
      <c r="CD164" s="312" t="s">
        <v>901</v>
      </c>
      <c r="CE164" s="312">
        <v>2.74671958</v>
      </c>
      <c r="CF164" s="312">
        <v>2.36654206</v>
      </c>
      <c r="CG164" s="312">
        <v>0.38017752</v>
      </c>
      <c r="CH164" s="312">
        <v>16.064684690202</v>
      </c>
      <c r="CI164" s="315">
        <v>0.03193647</v>
      </c>
      <c r="CJ164" s="315">
        <v>0.03483073</v>
      </c>
      <c r="CK164" s="315">
        <v>-0.00289426</v>
      </c>
      <c r="CL164" s="315">
        <v>-8.3095014086699</v>
      </c>
      <c r="CM164" s="314" t="s">
        <v>896</v>
      </c>
      <c r="CN164" s="314" t="s">
        <v>897</v>
      </c>
      <c r="CO164" s="312"/>
      <c r="CP164" s="314"/>
      <c r="CQ164" s="314"/>
      <c r="CR164" s="312"/>
      <c r="CS164" s="312"/>
      <c r="CT164" s="312"/>
      <c r="CU164" s="312"/>
      <c r="CV164" s="312"/>
      <c r="CW164" s="312"/>
      <c r="CX164" s="315"/>
      <c r="CY164" s="315"/>
      <c r="CZ164" s="315"/>
      <c r="DA164" s="315"/>
      <c r="DB164" s="314"/>
      <c r="DC164" s="314"/>
      <c r="DD164" s="314"/>
    </row>
    <row r="165">
      <c r="A165" s="310" t="s">
        <v>898</v>
      </c>
      <c r="B165" s="310" t="s">
        <v>360</v>
      </c>
      <c r="C165" s="310" t="s">
        <v>364</v>
      </c>
      <c r="D165" s="310" t="s">
        <v>362</v>
      </c>
      <c r="E165" s="311">
        <v>584.0</v>
      </c>
      <c r="F165" s="311">
        <v>9743.0</v>
      </c>
      <c r="G165" s="311">
        <v>-9159.0</v>
      </c>
      <c r="H165" s="311">
        <v>-94.005952991892</v>
      </c>
      <c r="I165" s="311">
        <v>721.0</v>
      </c>
      <c r="J165" s="311">
        <v>29059.0</v>
      </c>
      <c r="K165" s="311">
        <v>-28338.0</v>
      </c>
      <c r="L165" s="311">
        <v>-97.518840978699</v>
      </c>
      <c r="M165" s="312" t="s">
        <v>894</v>
      </c>
      <c r="N165" s="312">
        <v>3.6</v>
      </c>
      <c r="O165" s="312">
        <v>137.79</v>
      </c>
      <c r="P165" s="312">
        <v>-134.19</v>
      </c>
      <c r="Q165" s="312">
        <v>-97.387328543436</v>
      </c>
      <c r="R165" s="313">
        <v>4.99306519</v>
      </c>
      <c r="S165" s="313">
        <v>4.74173234</v>
      </c>
      <c r="T165" s="313">
        <v>0.25133285</v>
      </c>
      <c r="U165" s="313">
        <v>5.30044363491</v>
      </c>
      <c r="V165" s="313">
        <v>4.99306519</v>
      </c>
      <c r="W165" s="313">
        <v>4.34288861</v>
      </c>
      <c r="X165" s="313">
        <v>0.65017658</v>
      </c>
      <c r="Y165" s="313">
        <v>14.971062773816</v>
      </c>
      <c r="Z165" s="313">
        <v>0.1</v>
      </c>
      <c r="AA165" s="313">
        <v>0.10918384</v>
      </c>
      <c r="AB165" s="312">
        <v>-0.00918384</v>
      </c>
      <c r="AC165" s="313">
        <v>-8.4113546473544</v>
      </c>
      <c r="AD165" s="312">
        <v>36.0</v>
      </c>
      <c r="AE165" s="313">
        <v>1262.0</v>
      </c>
      <c r="AF165" s="313">
        <v>-1226.0</v>
      </c>
      <c r="AG165" s="311">
        <v>-97.147385103011</v>
      </c>
      <c r="AH165" s="311">
        <v>1.0</v>
      </c>
      <c r="AI165" s="311">
        <v>56.0</v>
      </c>
      <c r="AJ165" s="311">
        <v>-55.0</v>
      </c>
      <c r="AK165" s="311">
        <v>-98.214285714286</v>
      </c>
      <c r="AL165" s="313">
        <v>1.23458904</v>
      </c>
      <c r="AM165" s="313">
        <v>2.98255158</v>
      </c>
      <c r="AN165" s="312">
        <v>-1.74796254</v>
      </c>
      <c r="AO165" s="313">
        <v>-58.606280331286</v>
      </c>
      <c r="AP165" s="313" t="s">
        <v>893</v>
      </c>
      <c r="AQ165" s="313">
        <v>10.0</v>
      </c>
      <c r="AR165" s="313" t="s">
        <v>893</v>
      </c>
      <c r="AS165" s="311" t="s">
        <v>893</v>
      </c>
      <c r="AT165" s="311">
        <v>1.0</v>
      </c>
      <c r="AU165" s="311">
        <v>28.0</v>
      </c>
      <c r="AV165" s="311">
        <v>-27.0</v>
      </c>
      <c r="AW165" s="313">
        <v>-96.428571428571</v>
      </c>
      <c r="AX165" s="313" t="s">
        <v>893</v>
      </c>
      <c r="AY165" s="313">
        <v>18.0</v>
      </c>
      <c r="AZ165" s="313" t="s">
        <v>893</v>
      </c>
      <c r="BA165" s="313" t="s">
        <v>893</v>
      </c>
      <c r="BB165" s="313" t="s">
        <v>893</v>
      </c>
      <c r="BC165" s="313">
        <v>13.779</v>
      </c>
      <c r="BD165" s="313" t="s">
        <v>893</v>
      </c>
      <c r="BE165" s="313" t="s">
        <v>893</v>
      </c>
      <c r="BF165" s="313">
        <v>3.6</v>
      </c>
      <c r="BG165" s="313">
        <v>4.92107143</v>
      </c>
      <c r="BH165" s="313">
        <v>-1.32107143</v>
      </c>
      <c r="BI165" s="313">
        <v>-26.845199237435</v>
      </c>
      <c r="BJ165" s="313" t="s">
        <v>893</v>
      </c>
      <c r="BK165" s="313">
        <v>7.655</v>
      </c>
      <c r="BL165" s="313" t="s">
        <v>893</v>
      </c>
      <c r="BM165" s="313" t="s">
        <v>893</v>
      </c>
      <c r="BN165" s="313">
        <v>29.0</v>
      </c>
      <c r="BO165" s="313">
        <v>1208.0</v>
      </c>
      <c r="BP165" s="313">
        <v>-1179.0</v>
      </c>
      <c r="BQ165" s="313">
        <v>-97.599337748344</v>
      </c>
      <c r="BR165" s="313">
        <v>28.0</v>
      </c>
      <c r="BS165" s="313">
        <v>1159.0</v>
      </c>
      <c r="BT165" s="313">
        <v>-1131.0</v>
      </c>
      <c r="BU165" s="313">
        <v>-97.584124245039</v>
      </c>
      <c r="BV165" s="313">
        <v>24.0</v>
      </c>
      <c r="BW165" s="313">
        <v>982.0</v>
      </c>
      <c r="BX165" s="313">
        <v>-958.0</v>
      </c>
      <c r="BY165" s="313">
        <v>-97.55600814664</v>
      </c>
      <c r="BZ165" s="313">
        <v>0.12857143</v>
      </c>
      <c r="CA165" s="314">
        <v>0.11888697</v>
      </c>
      <c r="CB165" s="314">
        <v>0.00968446</v>
      </c>
      <c r="CC165" s="312">
        <v>8.1459389536128</v>
      </c>
      <c r="CD165" s="312" t="s">
        <v>899</v>
      </c>
      <c r="CE165" s="312">
        <v>3.6</v>
      </c>
      <c r="CF165" s="312">
        <v>2.46053571</v>
      </c>
      <c r="CG165" s="312">
        <v>1.13946429</v>
      </c>
      <c r="CH165" s="312">
        <v>46.309601822442</v>
      </c>
      <c r="CI165" s="315">
        <v>0.02777778</v>
      </c>
      <c r="CJ165" s="315">
        <v>0.04437401</v>
      </c>
      <c r="CK165" s="315">
        <v>-0.01659623</v>
      </c>
      <c r="CL165" s="315">
        <v>-37.40078933592</v>
      </c>
      <c r="CM165" s="314" t="s">
        <v>896</v>
      </c>
      <c r="CN165" s="314" t="s">
        <v>897</v>
      </c>
      <c r="CO165" s="312"/>
      <c r="CP165" s="314"/>
      <c r="CQ165" s="314"/>
      <c r="CR165" s="312"/>
      <c r="CS165" s="312"/>
      <c r="CT165" s="312"/>
      <c r="CU165" s="312"/>
      <c r="CV165" s="312"/>
      <c r="CW165" s="312"/>
      <c r="CX165" s="315"/>
      <c r="CY165" s="315"/>
      <c r="CZ165" s="315"/>
      <c r="DA165" s="315"/>
      <c r="DB165" s="314"/>
      <c r="DC165" s="314"/>
      <c r="DD165" s="314"/>
    </row>
    <row r="166">
      <c r="A166" s="310" t="s">
        <v>898</v>
      </c>
      <c r="B166" s="310" t="s">
        <v>360</v>
      </c>
      <c r="C166" s="310" t="s">
        <v>368</v>
      </c>
      <c r="D166" s="310" t="s">
        <v>369</v>
      </c>
      <c r="E166" s="311">
        <v>1730.0</v>
      </c>
      <c r="F166" s="311" t="s">
        <v>893</v>
      </c>
      <c r="G166" s="311" t="s">
        <v>893</v>
      </c>
      <c r="H166" s="311" t="s">
        <v>893</v>
      </c>
      <c r="I166" s="311">
        <v>3624.0</v>
      </c>
      <c r="J166" s="311" t="s">
        <v>893</v>
      </c>
      <c r="K166" s="311" t="s">
        <v>893</v>
      </c>
      <c r="L166" s="311" t="s">
        <v>893</v>
      </c>
      <c r="M166" s="312" t="s">
        <v>894</v>
      </c>
      <c r="N166" s="312">
        <v>20.1</v>
      </c>
      <c r="O166" s="312" t="s">
        <v>893</v>
      </c>
      <c r="P166" s="312" t="s">
        <v>893</v>
      </c>
      <c r="Q166" s="312" t="s">
        <v>893</v>
      </c>
      <c r="R166" s="313">
        <v>5.54635762</v>
      </c>
      <c r="S166" s="313" t="s">
        <v>893</v>
      </c>
      <c r="T166" s="313" t="s">
        <v>893</v>
      </c>
      <c r="U166" s="313" t="s">
        <v>893</v>
      </c>
      <c r="V166" s="313">
        <v>1.37969095</v>
      </c>
      <c r="W166" s="313" t="s">
        <v>893</v>
      </c>
      <c r="X166" s="313" t="s">
        <v>893</v>
      </c>
      <c r="Y166" s="313" t="s">
        <v>893</v>
      </c>
      <c r="Z166" s="313">
        <v>0.402</v>
      </c>
      <c r="AA166" s="313" t="s">
        <v>893</v>
      </c>
      <c r="AB166" s="312" t="s">
        <v>893</v>
      </c>
      <c r="AC166" s="313" t="s">
        <v>893</v>
      </c>
      <c r="AD166" s="312">
        <v>50.0</v>
      </c>
      <c r="AE166" s="313" t="s">
        <v>893</v>
      </c>
      <c r="AF166" s="313" t="s">
        <v>893</v>
      </c>
      <c r="AG166" s="311" t="s">
        <v>893</v>
      </c>
      <c r="AH166" s="311">
        <v>1.0</v>
      </c>
      <c r="AI166" s="311" t="s">
        <v>893</v>
      </c>
      <c r="AJ166" s="311" t="s">
        <v>893</v>
      </c>
      <c r="AK166" s="311" t="s">
        <v>893</v>
      </c>
      <c r="AL166" s="313">
        <v>2.09479769</v>
      </c>
      <c r="AM166" s="313" t="s">
        <v>893</v>
      </c>
      <c r="AN166" s="312" t="s">
        <v>893</v>
      </c>
      <c r="AO166" s="313" t="s">
        <v>893</v>
      </c>
      <c r="AP166" s="313" t="s">
        <v>893</v>
      </c>
      <c r="AQ166" s="313" t="s">
        <v>893</v>
      </c>
      <c r="AR166" s="313" t="s">
        <v>893</v>
      </c>
      <c r="AS166" s="311" t="s">
        <v>893</v>
      </c>
      <c r="AT166" s="311">
        <v>1.0</v>
      </c>
      <c r="AU166" s="311" t="s">
        <v>893</v>
      </c>
      <c r="AV166" s="311" t="s">
        <v>893</v>
      </c>
      <c r="AW166" s="313" t="s">
        <v>893</v>
      </c>
      <c r="AX166" s="313" t="s">
        <v>893</v>
      </c>
      <c r="AY166" s="313" t="s">
        <v>893</v>
      </c>
      <c r="AZ166" s="313" t="s">
        <v>893</v>
      </c>
      <c r="BA166" s="313" t="s">
        <v>893</v>
      </c>
      <c r="BB166" s="313" t="s">
        <v>893</v>
      </c>
      <c r="BC166" s="313" t="s">
        <v>893</v>
      </c>
      <c r="BD166" s="313" t="s">
        <v>893</v>
      </c>
      <c r="BE166" s="313" t="s">
        <v>893</v>
      </c>
      <c r="BF166" s="313">
        <v>20.1</v>
      </c>
      <c r="BG166" s="313" t="s">
        <v>893</v>
      </c>
      <c r="BH166" s="313" t="s">
        <v>893</v>
      </c>
      <c r="BI166" s="313" t="s">
        <v>893</v>
      </c>
      <c r="BJ166" s="313" t="s">
        <v>893</v>
      </c>
      <c r="BK166" s="313" t="s">
        <v>893</v>
      </c>
      <c r="BL166" s="313" t="s">
        <v>893</v>
      </c>
      <c r="BM166" s="313" t="s">
        <v>893</v>
      </c>
      <c r="BN166" s="313">
        <v>53.0</v>
      </c>
      <c r="BO166" s="313" t="s">
        <v>893</v>
      </c>
      <c r="BP166" s="313" t="s">
        <v>893</v>
      </c>
      <c r="BQ166" s="313" t="s">
        <v>893</v>
      </c>
      <c r="BR166" s="313">
        <v>50.0</v>
      </c>
      <c r="BS166" s="313" t="s">
        <v>893</v>
      </c>
      <c r="BT166" s="313" t="s">
        <v>893</v>
      </c>
      <c r="BU166" s="313" t="s">
        <v>893</v>
      </c>
      <c r="BV166" s="313">
        <v>34.0</v>
      </c>
      <c r="BW166" s="313" t="s">
        <v>893</v>
      </c>
      <c r="BX166" s="313" t="s">
        <v>893</v>
      </c>
      <c r="BY166" s="313" t="s">
        <v>893</v>
      </c>
      <c r="BZ166" s="313">
        <v>0.402</v>
      </c>
      <c r="CA166" s="314" t="s">
        <v>893</v>
      </c>
      <c r="CB166" s="314" t="s">
        <v>893</v>
      </c>
      <c r="CC166" s="312" t="s">
        <v>893</v>
      </c>
      <c r="CD166" s="312" t="s">
        <v>901</v>
      </c>
      <c r="CE166" s="312">
        <v>20.1</v>
      </c>
      <c r="CF166" s="312" t="s">
        <v>893</v>
      </c>
      <c r="CG166" s="312" t="s">
        <v>893</v>
      </c>
      <c r="CH166" s="312" t="s">
        <v>893</v>
      </c>
      <c r="CI166" s="315">
        <v>0.02</v>
      </c>
      <c r="CJ166" s="315" t="s">
        <v>893</v>
      </c>
      <c r="CK166" s="315" t="s">
        <v>893</v>
      </c>
      <c r="CL166" s="315" t="s">
        <v>893</v>
      </c>
      <c r="CM166" s="314" t="s">
        <v>896</v>
      </c>
      <c r="CN166" s="314" t="s">
        <v>897</v>
      </c>
      <c r="CO166" s="312"/>
      <c r="CP166" s="314"/>
      <c r="CQ166" s="314"/>
      <c r="CR166" s="312"/>
      <c r="CS166" s="312"/>
      <c r="CT166" s="312"/>
      <c r="CU166" s="312"/>
      <c r="CV166" s="312"/>
      <c r="CW166" s="312"/>
      <c r="CX166" s="315"/>
      <c r="CY166" s="315"/>
      <c r="CZ166" s="315"/>
      <c r="DA166" s="315"/>
      <c r="DB166" s="314"/>
      <c r="DC166" s="314"/>
      <c r="DD166" s="314"/>
    </row>
    <row r="167">
      <c r="A167" s="310" t="s">
        <v>898</v>
      </c>
      <c r="B167" s="310" t="s">
        <v>360</v>
      </c>
      <c r="C167" s="310" t="s">
        <v>366</v>
      </c>
      <c r="D167" s="310" t="s">
        <v>362</v>
      </c>
      <c r="E167" s="311">
        <v>3840.0</v>
      </c>
      <c r="F167" s="311">
        <v>3439.0</v>
      </c>
      <c r="G167" s="311">
        <v>401.0</v>
      </c>
      <c r="H167" s="311">
        <v>11.660366385577</v>
      </c>
      <c r="I167" s="311">
        <v>12441.0</v>
      </c>
      <c r="J167" s="311">
        <v>11284.0</v>
      </c>
      <c r="K167" s="311">
        <v>1157.0</v>
      </c>
      <c r="L167" s="311">
        <v>10.253456221198</v>
      </c>
      <c r="M167" s="312" t="s">
        <v>894</v>
      </c>
      <c r="N167" s="312">
        <v>60.37</v>
      </c>
      <c r="O167" s="312">
        <v>61.93</v>
      </c>
      <c r="P167" s="312">
        <v>-1.56</v>
      </c>
      <c r="Q167" s="312">
        <v>-2.5189730340707</v>
      </c>
      <c r="R167" s="313">
        <v>4.85250382</v>
      </c>
      <c r="S167" s="313">
        <v>5.48830202</v>
      </c>
      <c r="T167" s="313">
        <v>-0.6357982</v>
      </c>
      <c r="U167" s="313">
        <v>-11.58460663577</v>
      </c>
      <c r="V167" s="313">
        <v>11.8077325</v>
      </c>
      <c r="W167" s="313">
        <v>11.21942574</v>
      </c>
      <c r="X167" s="313">
        <v>0.58830676</v>
      </c>
      <c r="Y167" s="313">
        <v>5.2436441368166</v>
      </c>
      <c r="Z167" s="313">
        <v>0.04109598</v>
      </c>
      <c r="AA167" s="313">
        <v>0.04891785</v>
      </c>
      <c r="AB167" s="312">
        <v>-0.00782187</v>
      </c>
      <c r="AC167" s="313">
        <v>-15.989807401593</v>
      </c>
      <c r="AD167" s="312">
        <v>1469.0</v>
      </c>
      <c r="AE167" s="313">
        <v>1266.0</v>
      </c>
      <c r="AF167" s="313">
        <v>203.0</v>
      </c>
      <c r="AG167" s="311">
        <v>16.034755134281</v>
      </c>
      <c r="AH167" s="311">
        <v>73.0</v>
      </c>
      <c r="AI167" s="311">
        <v>128.0</v>
      </c>
      <c r="AJ167" s="311">
        <v>-55.0</v>
      </c>
      <c r="AK167" s="311">
        <v>-42.96875</v>
      </c>
      <c r="AL167" s="313">
        <v>3.23984375</v>
      </c>
      <c r="AM167" s="313">
        <v>3.28118639</v>
      </c>
      <c r="AN167" s="312">
        <v>-0.04134264</v>
      </c>
      <c r="AO167" s="315">
        <v>-1.2599905974863</v>
      </c>
      <c r="AP167" s="313">
        <v>14.0</v>
      </c>
      <c r="AQ167" s="315">
        <v>26.0</v>
      </c>
      <c r="AR167" s="315">
        <v>-12.0</v>
      </c>
      <c r="AS167" s="311">
        <v>-46.153846153846</v>
      </c>
      <c r="AT167" s="311">
        <v>36.0</v>
      </c>
      <c r="AU167" s="311">
        <v>63.0</v>
      </c>
      <c r="AV167" s="311">
        <v>-27.0</v>
      </c>
      <c r="AW167" s="313">
        <v>-42.857142857143</v>
      </c>
      <c r="AX167" s="313">
        <v>23.0</v>
      </c>
      <c r="AY167" s="313">
        <v>39.0</v>
      </c>
      <c r="AZ167" s="313">
        <v>-16.0</v>
      </c>
      <c r="BA167" s="316">
        <v>-41.025641025641</v>
      </c>
      <c r="BB167" s="313">
        <v>4.31214286</v>
      </c>
      <c r="BC167" s="316">
        <v>2.38192308</v>
      </c>
      <c r="BD167" s="316">
        <v>1.93021978</v>
      </c>
      <c r="BE167" s="313">
        <v>81.036192822818</v>
      </c>
      <c r="BF167" s="313">
        <v>1.67694444</v>
      </c>
      <c r="BG167" s="313">
        <v>0.98301587</v>
      </c>
      <c r="BH167" s="313">
        <v>0.69392857</v>
      </c>
      <c r="BI167" s="316">
        <v>70.591797261625</v>
      </c>
      <c r="BJ167" s="313">
        <v>2.62478261</v>
      </c>
      <c r="BK167" s="316">
        <v>1.58794872</v>
      </c>
      <c r="BL167" s="316">
        <v>1.03683389</v>
      </c>
      <c r="BM167" s="313">
        <v>65.293915158671</v>
      </c>
      <c r="BN167" s="313">
        <v>1518.0</v>
      </c>
      <c r="BO167" s="313">
        <v>1262.0</v>
      </c>
      <c r="BP167" s="313">
        <v>256.0</v>
      </c>
      <c r="BQ167" s="313">
        <v>20.285261489699</v>
      </c>
      <c r="BR167" s="313">
        <v>1478.0</v>
      </c>
      <c r="BS167" s="313">
        <v>1222.0</v>
      </c>
      <c r="BT167" s="313">
        <v>256.0</v>
      </c>
      <c r="BU167" s="313">
        <v>20.949263502455</v>
      </c>
      <c r="BV167" s="313">
        <v>1206.0</v>
      </c>
      <c r="BW167" s="313">
        <v>1047.0</v>
      </c>
      <c r="BX167" s="313">
        <v>159.0</v>
      </c>
      <c r="BY167" s="313">
        <v>15.186246418338</v>
      </c>
      <c r="BZ167" s="313">
        <v>0.04084574</v>
      </c>
      <c r="CA167" s="314">
        <v>0.05067921</v>
      </c>
      <c r="CB167" s="314" t="s">
        <v>895</v>
      </c>
      <c r="CC167" s="312">
        <v>-19.403360865333</v>
      </c>
      <c r="CD167" s="312" t="s">
        <v>904</v>
      </c>
      <c r="CE167" s="312">
        <v>0.8269863</v>
      </c>
      <c r="CF167" s="312">
        <v>0.48382812</v>
      </c>
      <c r="CG167" s="312">
        <v>0.34315818</v>
      </c>
      <c r="CH167" s="312">
        <v>70.925637807079</v>
      </c>
      <c r="CI167" s="315">
        <v>0.04969367</v>
      </c>
      <c r="CJ167" s="315">
        <v>0.10110585</v>
      </c>
      <c r="CK167" s="315">
        <v>-0.05141218</v>
      </c>
      <c r="CL167" s="315">
        <v>-50.849856857937</v>
      </c>
      <c r="CM167" s="314" t="s">
        <v>896</v>
      </c>
      <c r="CN167" s="314" t="s">
        <v>897</v>
      </c>
      <c r="CO167" s="312"/>
      <c r="CP167" s="314"/>
      <c r="CQ167" s="314"/>
      <c r="CR167" s="312"/>
      <c r="CS167" s="312"/>
      <c r="CT167" s="312"/>
      <c r="CU167" s="312"/>
      <c r="CV167" s="312"/>
      <c r="CW167" s="312"/>
      <c r="CX167" s="315"/>
      <c r="CY167" s="315"/>
      <c r="CZ167" s="315"/>
      <c r="DA167" s="315"/>
      <c r="DB167" s="314"/>
      <c r="DC167" s="314"/>
      <c r="DD167" s="314"/>
    </row>
    <row r="168">
      <c r="A168" s="310" t="s">
        <v>898</v>
      </c>
      <c r="B168" s="310" t="s">
        <v>373</v>
      </c>
      <c r="C168" s="310" t="s">
        <v>374</v>
      </c>
      <c r="D168" s="310" t="s">
        <v>25</v>
      </c>
      <c r="E168" s="311">
        <v>25038.0</v>
      </c>
      <c r="F168" s="311">
        <v>20291.0</v>
      </c>
      <c r="G168" s="311">
        <v>4747.0</v>
      </c>
      <c r="H168" s="311">
        <v>23.394608447095</v>
      </c>
      <c r="I168" s="311">
        <v>82729.0</v>
      </c>
      <c r="J168" s="311">
        <v>65373.0</v>
      </c>
      <c r="K168" s="311">
        <v>17356.0</v>
      </c>
      <c r="L168" s="311">
        <v>26.549186973215</v>
      </c>
      <c r="M168" s="312" t="s">
        <v>894</v>
      </c>
      <c r="N168" s="312">
        <v>93.29</v>
      </c>
      <c r="O168" s="312">
        <v>91.97</v>
      </c>
      <c r="P168" s="312">
        <v>1.32</v>
      </c>
      <c r="Q168" s="312">
        <v>1.4352506252039</v>
      </c>
      <c r="R168" s="313">
        <v>1.12765777</v>
      </c>
      <c r="S168" s="313">
        <v>1.40684992</v>
      </c>
      <c r="T168" s="313">
        <v>-0.27919215</v>
      </c>
      <c r="U168" s="313">
        <v>-19.845197844558</v>
      </c>
      <c r="V168" s="313">
        <v>8.53993158</v>
      </c>
      <c r="W168" s="313">
        <v>9.66607009</v>
      </c>
      <c r="X168" s="313">
        <v>-1.12613851</v>
      </c>
      <c r="Y168" s="313">
        <v>-11.650427728276</v>
      </c>
      <c r="Z168" s="313">
        <v>0.01320453</v>
      </c>
      <c r="AA168" s="313">
        <v>0.01455452</v>
      </c>
      <c r="AB168" s="312">
        <v>-0.00134999</v>
      </c>
      <c r="AC168" s="313">
        <v>-9.2754003567277</v>
      </c>
      <c r="AD168" s="312">
        <v>7065.0</v>
      </c>
      <c r="AE168" s="313">
        <v>6319.0</v>
      </c>
      <c r="AF168" s="313">
        <v>746.0</v>
      </c>
      <c r="AG168" s="311">
        <v>11.805665453395</v>
      </c>
      <c r="AH168" s="311">
        <v>191.0</v>
      </c>
      <c r="AI168" s="311">
        <v>194.0</v>
      </c>
      <c r="AJ168" s="311">
        <v>-3.0</v>
      </c>
      <c r="AK168" s="311">
        <v>-1.5463917525773</v>
      </c>
      <c r="AL168" s="313">
        <v>3.30413771</v>
      </c>
      <c r="AM168" s="313">
        <v>3.2217732</v>
      </c>
      <c r="AN168" s="312">
        <v>0.08236451</v>
      </c>
      <c r="AO168" s="315">
        <v>2.5564962176729</v>
      </c>
      <c r="AP168" s="315">
        <v>13.0</v>
      </c>
      <c r="AQ168" s="315">
        <v>27.0</v>
      </c>
      <c r="AR168" s="315">
        <v>-14.0</v>
      </c>
      <c r="AS168" s="311">
        <v>-51.851851851852</v>
      </c>
      <c r="AT168" s="311">
        <v>116.0</v>
      </c>
      <c r="AU168" s="311">
        <v>97.0</v>
      </c>
      <c r="AV168" s="311">
        <v>19.0</v>
      </c>
      <c r="AW168" s="313">
        <v>19.587628865979</v>
      </c>
      <c r="AX168" s="313">
        <v>62.0</v>
      </c>
      <c r="AY168" s="313">
        <v>70.0</v>
      </c>
      <c r="AZ168" s="313">
        <v>-8.0</v>
      </c>
      <c r="BA168" s="313">
        <v>-11.428571428571</v>
      </c>
      <c r="BB168" s="313">
        <v>7.17615385</v>
      </c>
      <c r="BC168" s="313">
        <v>3.4062963</v>
      </c>
      <c r="BD168" s="313">
        <v>3.76985755</v>
      </c>
      <c r="BE168" s="313">
        <v>110.67321272081</v>
      </c>
      <c r="BF168" s="313">
        <v>0.80422414</v>
      </c>
      <c r="BG168" s="313">
        <v>0.94814433</v>
      </c>
      <c r="BH168" s="313">
        <v>-0.14392019</v>
      </c>
      <c r="BI168" s="313">
        <v>-15.179143664763</v>
      </c>
      <c r="BJ168" s="313">
        <v>1.50467742</v>
      </c>
      <c r="BK168" s="313">
        <v>1.31385714</v>
      </c>
      <c r="BL168" s="313">
        <v>0.19082028</v>
      </c>
      <c r="BM168" s="313">
        <v>14.523670358864</v>
      </c>
      <c r="BN168" s="313">
        <v>6821.0</v>
      </c>
      <c r="BO168" s="313">
        <v>6250.0</v>
      </c>
      <c r="BP168" s="313">
        <v>571.0</v>
      </c>
      <c r="BQ168" s="313">
        <v>9.136</v>
      </c>
      <c r="BR168" s="313">
        <v>6762.0</v>
      </c>
      <c r="BS168" s="313">
        <v>6179.0</v>
      </c>
      <c r="BT168" s="313">
        <v>583.0</v>
      </c>
      <c r="BU168" s="313">
        <v>9.4351836866807</v>
      </c>
      <c r="BV168" s="313">
        <v>5309.0</v>
      </c>
      <c r="BW168" s="313">
        <v>4937.0</v>
      </c>
      <c r="BX168" s="313">
        <v>372.0</v>
      </c>
      <c r="BY168" s="313">
        <v>7.5349402471136</v>
      </c>
      <c r="BZ168" s="313">
        <v>0.01379621</v>
      </c>
      <c r="CA168" s="314">
        <v>0.01488429</v>
      </c>
      <c r="CB168" s="314" t="s">
        <v>895</v>
      </c>
      <c r="CC168" s="312">
        <v>-7.3102579968544</v>
      </c>
      <c r="CD168" s="312" t="s">
        <v>899</v>
      </c>
      <c r="CE168" s="312">
        <v>0.48842932</v>
      </c>
      <c r="CF168" s="312">
        <v>0.47407216</v>
      </c>
      <c r="CG168" s="312">
        <v>0.01435716</v>
      </c>
      <c r="CH168" s="312">
        <v>3.0284756649705</v>
      </c>
      <c r="CI168" s="315">
        <v>0.02703468</v>
      </c>
      <c r="CJ168" s="315">
        <v>0.03070106</v>
      </c>
      <c r="CK168" s="315">
        <v>-0.00366638</v>
      </c>
      <c r="CL168" s="315">
        <v>-11.942193526868</v>
      </c>
      <c r="CM168" s="314" t="s">
        <v>896</v>
      </c>
      <c r="CN168" s="314" t="s">
        <v>897</v>
      </c>
      <c r="CO168" s="312"/>
      <c r="CP168" s="314"/>
      <c r="CQ168" s="314"/>
      <c r="CR168" s="312"/>
      <c r="CS168" s="312"/>
      <c r="CT168" s="312"/>
      <c r="CU168" s="312"/>
      <c r="CV168" s="312"/>
      <c r="CW168" s="312"/>
      <c r="CX168" s="315"/>
      <c r="CY168" s="315"/>
      <c r="CZ168" s="315"/>
      <c r="DA168" s="315"/>
      <c r="DB168" s="314"/>
      <c r="DC168" s="314"/>
      <c r="DD168" s="314"/>
    </row>
    <row r="169">
      <c r="A169" s="310" t="s">
        <v>898</v>
      </c>
      <c r="B169" s="310" t="s">
        <v>373</v>
      </c>
      <c r="C169" s="310" t="s">
        <v>377</v>
      </c>
      <c r="D169" s="310" t="s">
        <v>378</v>
      </c>
      <c r="E169" s="311">
        <v>36212.0</v>
      </c>
      <c r="F169" s="311">
        <v>27313.0</v>
      </c>
      <c r="G169" s="311">
        <v>8899.0</v>
      </c>
      <c r="H169" s="311">
        <v>32.581554571083</v>
      </c>
      <c r="I169" s="311">
        <v>124319.0</v>
      </c>
      <c r="J169" s="311">
        <v>96142.0</v>
      </c>
      <c r="K169" s="311">
        <v>28177.0</v>
      </c>
      <c r="L169" s="311">
        <v>29.307690707495</v>
      </c>
      <c r="M169" s="312" t="s">
        <v>894</v>
      </c>
      <c r="N169" s="312">
        <v>155.18</v>
      </c>
      <c r="O169" s="312">
        <v>154.08</v>
      </c>
      <c r="P169" s="312">
        <v>1.1</v>
      </c>
      <c r="Q169" s="312">
        <v>0.71391484942886</v>
      </c>
      <c r="R169" s="313">
        <v>1.24824041</v>
      </c>
      <c r="S169" s="313">
        <v>1.60262944</v>
      </c>
      <c r="T169" s="313">
        <v>-0.35438903</v>
      </c>
      <c r="U169" s="313">
        <v>-22.11297391367</v>
      </c>
      <c r="V169" s="313">
        <v>4.82951118</v>
      </c>
      <c r="W169" s="313">
        <v>5.42634853</v>
      </c>
      <c r="X169" s="313">
        <v>-0.59683735</v>
      </c>
      <c r="Y169" s="313">
        <v>-10.998876071088</v>
      </c>
      <c r="Z169" s="313">
        <v>0.0258461</v>
      </c>
      <c r="AA169" s="313">
        <v>0.02953422</v>
      </c>
      <c r="AB169" s="312">
        <v>-0.00368812</v>
      </c>
      <c r="AC169" s="313">
        <v>-12.487616060285</v>
      </c>
      <c r="AD169" s="312">
        <v>6004.0</v>
      </c>
      <c r="AE169" s="313">
        <v>5217.0</v>
      </c>
      <c r="AF169" s="313">
        <v>787.0</v>
      </c>
      <c r="AG169" s="311">
        <v>15.085298064021</v>
      </c>
      <c r="AH169" s="311">
        <v>141.0</v>
      </c>
      <c r="AI169" s="311">
        <v>154.0</v>
      </c>
      <c r="AJ169" s="311">
        <v>-13.0</v>
      </c>
      <c r="AK169" s="311">
        <v>-8.4415584415584</v>
      </c>
      <c r="AL169" s="313">
        <v>3.43308848</v>
      </c>
      <c r="AM169" s="313">
        <v>3.52000879</v>
      </c>
      <c r="AN169" s="312">
        <v>-0.08692031</v>
      </c>
      <c r="AO169" s="315">
        <v>-2.4693208223494</v>
      </c>
      <c r="AP169" s="313">
        <v>36.0</v>
      </c>
      <c r="AQ169" s="313">
        <v>50.0</v>
      </c>
      <c r="AR169" s="315">
        <v>-14.0</v>
      </c>
      <c r="AS169" s="311">
        <v>-28.0</v>
      </c>
      <c r="AT169" s="311">
        <v>73.0</v>
      </c>
      <c r="AU169" s="311">
        <v>80.0</v>
      </c>
      <c r="AV169" s="311">
        <v>-7.0</v>
      </c>
      <c r="AW169" s="313">
        <v>-8.75</v>
      </c>
      <c r="AX169" s="313">
        <v>32.0</v>
      </c>
      <c r="AY169" s="313">
        <v>24.0</v>
      </c>
      <c r="AZ169" s="313">
        <v>8.0</v>
      </c>
      <c r="BA169" s="313">
        <v>33.333333333333</v>
      </c>
      <c r="BB169" s="313">
        <v>4.31055556</v>
      </c>
      <c r="BC169" s="313">
        <v>3.0816</v>
      </c>
      <c r="BD169" s="313">
        <v>1.22895556</v>
      </c>
      <c r="BE169" s="313">
        <v>39.880437435099</v>
      </c>
      <c r="BF169" s="313">
        <v>2.12575342</v>
      </c>
      <c r="BG169" s="313">
        <v>1.926</v>
      </c>
      <c r="BH169" s="313">
        <v>0.19975342</v>
      </c>
      <c r="BI169" s="313">
        <v>10.371413291796</v>
      </c>
      <c r="BJ169" s="313">
        <v>4.849375</v>
      </c>
      <c r="BK169" s="313">
        <v>6.42</v>
      </c>
      <c r="BL169" s="313">
        <v>-1.570625</v>
      </c>
      <c r="BM169" s="313">
        <v>-24.464563862928</v>
      </c>
      <c r="BN169" s="313">
        <v>5650.0</v>
      </c>
      <c r="BO169" s="313">
        <v>4893.0</v>
      </c>
      <c r="BP169" s="313">
        <v>757.0</v>
      </c>
      <c r="BQ169" s="313">
        <v>15.471081136317</v>
      </c>
      <c r="BR169" s="313">
        <v>5572.0</v>
      </c>
      <c r="BS169" s="313">
        <v>4841.0</v>
      </c>
      <c r="BT169" s="313">
        <v>731.0</v>
      </c>
      <c r="BU169" s="313">
        <v>15.100185912002</v>
      </c>
      <c r="BV169" s="313">
        <v>4094.0</v>
      </c>
      <c r="BW169" s="313">
        <v>3550.0</v>
      </c>
      <c r="BX169" s="313">
        <v>544.0</v>
      </c>
      <c r="BY169" s="313">
        <v>15.323943661972</v>
      </c>
      <c r="BZ169" s="313">
        <v>0.02784996</v>
      </c>
      <c r="CA169" s="314">
        <v>0.03182813</v>
      </c>
      <c r="CB169" s="314" t="s">
        <v>895</v>
      </c>
      <c r="CC169" s="312">
        <v>-12.498912125846</v>
      </c>
      <c r="CD169" s="312" t="s">
        <v>899</v>
      </c>
      <c r="CE169" s="312">
        <v>1.10056738</v>
      </c>
      <c r="CF169" s="312">
        <v>1.00051948</v>
      </c>
      <c r="CG169" s="312">
        <v>0.1000479</v>
      </c>
      <c r="CH169" s="312">
        <v>9.9995954101763</v>
      </c>
      <c r="CI169" s="315">
        <v>0.02348434</v>
      </c>
      <c r="CJ169" s="315">
        <v>0.02951888</v>
      </c>
      <c r="CK169" s="315">
        <v>-0.00603454</v>
      </c>
      <c r="CL169" s="315">
        <v>-20.442984286667</v>
      </c>
      <c r="CM169" s="314" t="s">
        <v>896</v>
      </c>
      <c r="CN169" s="314" t="s">
        <v>897</v>
      </c>
      <c r="CO169" s="312"/>
      <c r="CP169" s="314"/>
      <c r="CQ169" s="314"/>
      <c r="CR169" s="312"/>
      <c r="CS169" s="312"/>
      <c r="CT169" s="312"/>
      <c r="CU169" s="312"/>
      <c r="CV169" s="312"/>
      <c r="CW169" s="312"/>
      <c r="CX169" s="315"/>
      <c r="CY169" s="315"/>
      <c r="CZ169" s="315"/>
      <c r="DA169" s="315"/>
      <c r="DB169" s="314"/>
      <c r="DC169" s="314"/>
      <c r="DD169" s="314"/>
    </row>
    <row r="170">
      <c r="A170" s="310" t="s">
        <v>898</v>
      </c>
      <c r="B170" s="310" t="s">
        <v>373</v>
      </c>
      <c r="C170" s="310" t="s">
        <v>379</v>
      </c>
      <c r="D170" s="310" t="s">
        <v>380</v>
      </c>
      <c r="E170" s="311">
        <v>39534.0</v>
      </c>
      <c r="F170" s="311">
        <v>31790.0</v>
      </c>
      <c r="G170" s="311">
        <v>7744.0</v>
      </c>
      <c r="H170" s="311">
        <v>24.359861591696</v>
      </c>
      <c r="I170" s="311">
        <v>187612.0</v>
      </c>
      <c r="J170" s="311">
        <v>160178.0</v>
      </c>
      <c r="K170" s="311">
        <v>27434.0</v>
      </c>
      <c r="L170" s="311">
        <v>17.127195994456</v>
      </c>
      <c r="M170" s="312" t="s">
        <v>894</v>
      </c>
      <c r="N170" s="312">
        <v>310.64</v>
      </c>
      <c r="O170" s="312">
        <v>308.07</v>
      </c>
      <c r="P170" s="312">
        <v>2.57</v>
      </c>
      <c r="Q170" s="312">
        <v>0.83422598760022</v>
      </c>
      <c r="R170" s="313">
        <v>1.65575763</v>
      </c>
      <c r="S170" s="313">
        <v>1.92329783</v>
      </c>
      <c r="T170" s="313">
        <v>-0.2675402</v>
      </c>
      <c r="U170" s="313">
        <v>-13.910492479472</v>
      </c>
      <c r="V170" s="313">
        <v>7.89981451</v>
      </c>
      <c r="W170" s="313">
        <v>8.45309593</v>
      </c>
      <c r="X170" s="313">
        <v>-0.55328142</v>
      </c>
      <c r="Y170" s="313">
        <v>-6.5453110266548</v>
      </c>
      <c r="Z170" s="313">
        <v>0.02095945</v>
      </c>
      <c r="AA170" s="313">
        <v>0.02275258</v>
      </c>
      <c r="AB170" s="312">
        <v>-0.00179313</v>
      </c>
      <c r="AC170" s="313">
        <v>-7.8809963529411</v>
      </c>
      <c r="AD170" s="312">
        <v>14821.0</v>
      </c>
      <c r="AE170" s="313">
        <v>13540.0</v>
      </c>
      <c r="AF170" s="313">
        <v>1281.0</v>
      </c>
      <c r="AG170" s="311">
        <v>9.4608567208272</v>
      </c>
      <c r="AH170" s="311">
        <v>462.0</v>
      </c>
      <c r="AI170" s="311">
        <v>433.0</v>
      </c>
      <c r="AJ170" s="311">
        <v>29.0</v>
      </c>
      <c r="AK170" s="311">
        <v>6.6974595842956</v>
      </c>
      <c r="AL170" s="313">
        <v>4.74558608</v>
      </c>
      <c r="AM170" s="314">
        <v>5.0386285</v>
      </c>
      <c r="AN170" s="312">
        <v>-0.29304242</v>
      </c>
      <c r="AO170" s="315">
        <v>-5.8159163748627</v>
      </c>
      <c r="AP170" s="313">
        <v>110.0</v>
      </c>
      <c r="AQ170" s="313">
        <v>115.0</v>
      </c>
      <c r="AR170" s="315">
        <v>-5.0</v>
      </c>
      <c r="AS170" s="311">
        <v>-4.3478260869565</v>
      </c>
      <c r="AT170" s="311">
        <v>240.0</v>
      </c>
      <c r="AU170" s="311">
        <v>199.0</v>
      </c>
      <c r="AV170" s="311">
        <v>41.0</v>
      </c>
      <c r="AW170" s="316">
        <v>20.603015075377</v>
      </c>
      <c r="AX170" s="313">
        <v>112.0</v>
      </c>
      <c r="AY170" s="313">
        <v>119.0</v>
      </c>
      <c r="AZ170" s="316">
        <v>-7.0</v>
      </c>
      <c r="BA170" s="313">
        <v>-5.8823529411765</v>
      </c>
      <c r="BB170" s="313">
        <v>2.824</v>
      </c>
      <c r="BC170" s="313">
        <v>2.67886957</v>
      </c>
      <c r="BD170" s="313">
        <v>0.14513043</v>
      </c>
      <c r="BE170" s="313">
        <v>5.4175997079246</v>
      </c>
      <c r="BF170" s="313">
        <v>1.29433333</v>
      </c>
      <c r="BG170" s="313">
        <v>1.54809045</v>
      </c>
      <c r="BH170" s="313">
        <v>-0.25375712</v>
      </c>
      <c r="BI170" s="316">
        <v>-16.39162104514</v>
      </c>
      <c r="BJ170" s="313">
        <v>2.77357143</v>
      </c>
      <c r="BK170" s="316">
        <v>2.58882353</v>
      </c>
      <c r="BL170" s="316">
        <v>0.1847479</v>
      </c>
      <c r="BM170" s="313">
        <v>7.1363651426639</v>
      </c>
      <c r="BN170" s="313">
        <v>14524.0</v>
      </c>
      <c r="BO170" s="313">
        <v>13267.0</v>
      </c>
      <c r="BP170" s="313">
        <v>1257.0</v>
      </c>
      <c r="BQ170" s="313">
        <v>9.4746363156705</v>
      </c>
      <c r="BR170" s="313">
        <v>14381.0</v>
      </c>
      <c r="BS170" s="313">
        <v>13124.0</v>
      </c>
      <c r="BT170" s="313">
        <v>1257.0</v>
      </c>
      <c r="BU170" s="313">
        <v>9.5778725998171</v>
      </c>
      <c r="BV170" s="313">
        <v>11685.0</v>
      </c>
      <c r="BW170" s="313">
        <v>10756.0</v>
      </c>
      <c r="BX170" s="313">
        <v>929.0</v>
      </c>
      <c r="BY170" s="313">
        <v>8.6370397917441</v>
      </c>
      <c r="BZ170" s="313">
        <v>0.02160072</v>
      </c>
      <c r="CA170" s="313">
        <v>0.02347379</v>
      </c>
      <c r="CB170" s="313">
        <v>-0.00187307</v>
      </c>
      <c r="CC170" s="312">
        <v>-7.9794102273216</v>
      </c>
      <c r="CD170" s="312" t="s">
        <v>899</v>
      </c>
      <c r="CE170" s="312">
        <v>0.67238095</v>
      </c>
      <c r="CF170" s="312">
        <v>0.71147806</v>
      </c>
      <c r="CG170" s="312">
        <v>-0.03909711</v>
      </c>
      <c r="CH170" s="312">
        <v>-5.495195452689</v>
      </c>
      <c r="CI170" s="315">
        <v>0.03117199</v>
      </c>
      <c r="CJ170" s="315">
        <v>0.03197932</v>
      </c>
      <c r="CK170" s="315">
        <v>-8.0733E-4</v>
      </c>
      <c r="CL170" s="315">
        <v>-2.5245377325096</v>
      </c>
      <c r="CM170" s="314" t="s">
        <v>896</v>
      </c>
      <c r="CN170" s="314" t="s">
        <v>897</v>
      </c>
      <c r="CO170" s="312"/>
      <c r="CP170" s="314"/>
      <c r="CQ170" s="314"/>
      <c r="CR170" s="312"/>
      <c r="CS170" s="312"/>
      <c r="CT170" s="312"/>
      <c r="CU170" s="312"/>
      <c r="CV170" s="312"/>
      <c r="CW170" s="312"/>
      <c r="CX170" s="315"/>
      <c r="CY170" s="315"/>
      <c r="CZ170" s="315"/>
      <c r="DA170" s="315"/>
      <c r="DB170" s="314"/>
      <c r="DC170" s="314"/>
      <c r="DD170" s="314"/>
    </row>
    <row r="171">
      <c r="A171" s="310" t="s">
        <v>898</v>
      </c>
      <c r="B171" s="310" t="s">
        <v>373</v>
      </c>
      <c r="C171" s="310" t="s">
        <v>43</v>
      </c>
      <c r="D171" s="310" t="s">
        <v>25</v>
      </c>
      <c r="E171" s="311">
        <v>14561.0</v>
      </c>
      <c r="F171" s="311">
        <v>17666.0</v>
      </c>
      <c r="G171" s="311">
        <v>-3105.0</v>
      </c>
      <c r="H171" s="311">
        <v>-17.576134948489</v>
      </c>
      <c r="I171" s="311">
        <v>45384.0</v>
      </c>
      <c r="J171" s="311">
        <v>48709.0</v>
      </c>
      <c r="K171" s="311">
        <v>-3325.0</v>
      </c>
      <c r="L171" s="311">
        <v>-6.8262538750539</v>
      </c>
      <c r="M171" s="312" t="s">
        <v>894</v>
      </c>
      <c r="N171" s="312">
        <v>61.95</v>
      </c>
      <c r="O171" s="312">
        <v>61.45</v>
      </c>
      <c r="P171" s="312">
        <v>0.5</v>
      </c>
      <c r="Q171" s="312">
        <v>0.81366965012205</v>
      </c>
      <c r="R171" s="313">
        <v>1.36501851</v>
      </c>
      <c r="S171" s="313">
        <v>1.26157384</v>
      </c>
      <c r="T171" s="313">
        <v>0.10344467</v>
      </c>
      <c r="U171" s="313">
        <v>8.1996524277961</v>
      </c>
      <c r="V171" s="313">
        <v>7.85519126</v>
      </c>
      <c r="W171" s="313">
        <v>7.39083126</v>
      </c>
      <c r="X171" s="313">
        <v>0.46436</v>
      </c>
      <c r="Y171" s="313">
        <v>6.282919791623</v>
      </c>
      <c r="Z171" s="313">
        <v>0.01737728</v>
      </c>
      <c r="AA171" s="313">
        <v>0.01706944</v>
      </c>
      <c r="AB171" s="312">
        <v>3.0784E-4</v>
      </c>
      <c r="AC171" s="313">
        <v>1.8034569382475</v>
      </c>
      <c r="AD171" s="312">
        <v>3565.0</v>
      </c>
      <c r="AE171" s="313">
        <v>3600.0</v>
      </c>
      <c r="AF171" s="313">
        <v>-35.0</v>
      </c>
      <c r="AG171" s="311">
        <v>-0.97222222222222</v>
      </c>
      <c r="AH171" s="311">
        <v>135.0</v>
      </c>
      <c r="AI171" s="311">
        <v>136.0</v>
      </c>
      <c r="AJ171" s="311">
        <v>-1.0</v>
      </c>
      <c r="AK171" s="311">
        <v>-0.73529411764706</v>
      </c>
      <c r="AL171" s="314">
        <v>3.1168189</v>
      </c>
      <c r="AM171" s="313">
        <v>2.75721725</v>
      </c>
      <c r="AN171" s="312">
        <v>0.35960165</v>
      </c>
      <c r="AO171" s="315">
        <v>13.042194988444</v>
      </c>
      <c r="AP171" s="315">
        <v>20.0</v>
      </c>
      <c r="AQ171" s="313">
        <v>12.0</v>
      </c>
      <c r="AR171" s="315">
        <v>8.0</v>
      </c>
      <c r="AS171" s="311">
        <v>66.666666666667</v>
      </c>
      <c r="AT171" s="311">
        <v>79.0</v>
      </c>
      <c r="AU171" s="311">
        <v>77.0</v>
      </c>
      <c r="AV171" s="311">
        <v>2.0</v>
      </c>
      <c r="AW171" s="316">
        <v>2.5974025974026</v>
      </c>
      <c r="AX171" s="316">
        <v>36.0</v>
      </c>
      <c r="AY171" s="313">
        <v>47.0</v>
      </c>
      <c r="AZ171" s="316">
        <v>-11.0</v>
      </c>
      <c r="BA171" s="313">
        <v>-23.404255319149</v>
      </c>
      <c r="BB171" s="313">
        <v>3.0975</v>
      </c>
      <c r="BC171" s="313">
        <v>5.12083333</v>
      </c>
      <c r="BD171" s="313">
        <v>-2.02333333</v>
      </c>
      <c r="BE171" s="313">
        <v>-39.511798170553</v>
      </c>
      <c r="BF171" s="313">
        <v>0.78417722</v>
      </c>
      <c r="BG171" s="313">
        <v>0.79805195</v>
      </c>
      <c r="BH171" s="313">
        <v>-0.01387473</v>
      </c>
      <c r="BI171" s="316">
        <v>-1.7385747882704</v>
      </c>
      <c r="BJ171" s="316">
        <v>1.72083333</v>
      </c>
      <c r="BK171" s="313">
        <v>1.30744681</v>
      </c>
      <c r="BL171" s="316">
        <v>0.41338652</v>
      </c>
      <c r="BM171" s="313">
        <v>31.617846082779</v>
      </c>
      <c r="BN171" s="313">
        <v>3493.0</v>
      </c>
      <c r="BO171" s="313">
        <v>3483.0</v>
      </c>
      <c r="BP171" s="313">
        <v>10.0</v>
      </c>
      <c r="BQ171" s="313">
        <v>0.2871088142406</v>
      </c>
      <c r="BR171" s="313">
        <v>3467.0</v>
      </c>
      <c r="BS171" s="313">
        <v>3447.0</v>
      </c>
      <c r="BT171" s="313">
        <v>20.0</v>
      </c>
      <c r="BU171" s="313">
        <v>0.58021467943139</v>
      </c>
      <c r="BV171" s="313">
        <v>2790.0</v>
      </c>
      <c r="BW171" s="313">
        <v>2648.0</v>
      </c>
      <c r="BX171" s="313">
        <v>142.0</v>
      </c>
      <c r="BY171" s="313">
        <v>5.3625377643505</v>
      </c>
      <c r="BZ171" s="313">
        <v>0.01786847</v>
      </c>
      <c r="CA171" s="313">
        <v>0.0178271</v>
      </c>
      <c r="CB171" s="313">
        <v>4.1370000000002E-5</v>
      </c>
      <c r="CC171" s="312">
        <v>0.23206242181848</v>
      </c>
      <c r="CD171" s="312" t="s">
        <v>899</v>
      </c>
      <c r="CE171" s="312">
        <v>0.45888889</v>
      </c>
      <c r="CF171" s="312">
        <v>0.45183824</v>
      </c>
      <c r="CG171" s="312">
        <v>0.00705065</v>
      </c>
      <c r="CH171" s="312">
        <v>1.5604367616163</v>
      </c>
      <c r="CI171" s="315">
        <v>0.03786816</v>
      </c>
      <c r="CJ171" s="315">
        <v>0.03777778</v>
      </c>
      <c r="CK171" s="315">
        <v>9.0380000000001E-5</v>
      </c>
      <c r="CL171" s="315">
        <v>0.23924116239758</v>
      </c>
      <c r="CM171" s="314" t="s">
        <v>896</v>
      </c>
      <c r="CN171" s="314" t="s">
        <v>897</v>
      </c>
      <c r="CO171" s="312"/>
      <c r="CP171" s="314"/>
      <c r="CQ171" s="314"/>
      <c r="CR171" s="312"/>
      <c r="CS171" s="312"/>
      <c r="CT171" s="312"/>
      <c r="CU171" s="312"/>
      <c r="CV171" s="312"/>
      <c r="CW171" s="312"/>
      <c r="CX171" s="315"/>
      <c r="CY171" s="315"/>
      <c r="CZ171" s="315"/>
      <c r="DA171" s="315"/>
      <c r="DB171" s="314"/>
      <c r="DC171" s="314"/>
      <c r="DD171" s="314"/>
    </row>
    <row r="172">
      <c r="A172" s="310" t="s">
        <v>898</v>
      </c>
      <c r="B172" s="310" t="s">
        <v>394</v>
      </c>
      <c r="C172" s="310" t="s">
        <v>395</v>
      </c>
      <c r="D172" s="310" t="s">
        <v>396</v>
      </c>
      <c r="E172" s="311">
        <v>15666.0</v>
      </c>
      <c r="F172" s="311">
        <v>15962.0</v>
      </c>
      <c r="G172" s="311">
        <v>-296.0</v>
      </c>
      <c r="H172" s="311">
        <v>-1.8544042099987</v>
      </c>
      <c r="I172" s="311">
        <v>95640.0</v>
      </c>
      <c r="J172" s="311">
        <v>96700.0</v>
      </c>
      <c r="K172" s="311">
        <v>-1060.0</v>
      </c>
      <c r="L172" s="311">
        <v>-1.0961737331954</v>
      </c>
      <c r="M172" s="312" t="s">
        <v>894</v>
      </c>
      <c r="N172" s="312">
        <v>155.36</v>
      </c>
      <c r="O172" s="312">
        <v>153.55</v>
      </c>
      <c r="P172" s="312">
        <v>1.81</v>
      </c>
      <c r="Q172" s="312">
        <v>1.1787691305764</v>
      </c>
      <c r="R172" s="313">
        <v>1.62442493</v>
      </c>
      <c r="S172" s="313">
        <v>1.58790072</v>
      </c>
      <c r="T172" s="313">
        <v>0.03652421</v>
      </c>
      <c r="U172" s="313">
        <v>2.3001570274494</v>
      </c>
      <c r="V172" s="313">
        <v>8.34901715</v>
      </c>
      <c r="W172" s="313">
        <v>8.01344364</v>
      </c>
      <c r="X172" s="313">
        <v>0.33557351</v>
      </c>
      <c r="Y172" s="313">
        <v>4.1876317482904</v>
      </c>
      <c r="Z172" s="313">
        <v>0.01945648</v>
      </c>
      <c r="AA172" s="313">
        <v>0.01981546</v>
      </c>
      <c r="AB172" s="312">
        <v>-3.5898E-4</v>
      </c>
      <c r="AC172" s="313">
        <v>-1.8116157787909</v>
      </c>
      <c r="AD172" s="312">
        <v>7985.0</v>
      </c>
      <c r="AE172" s="313">
        <v>7749.0</v>
      </c>
      <c r="AF172" s="313">
        <v>236.0</v>
      </c>
      <c r="AG172" s="311">
        <v>3.0455542650665</v>
      </c>
      <c r="AH172" s="311">
        <v>150.0</v>
      </c>
      <c r="AI172" s="311">
        <v>176.0</v>
      </c>
      <c r="AJ172" s="311">
        <v>-26.0</v>
      </c>
      <c r="AK172" s="311">
        <v>-14.772727272727</v>
      </c>
      <c r="AL172" s="314">
        <v>6.10494064</v>
      </c>
      <c r="AM172" s="313">
        <v>6.05813808</v>
      </c>
      <c r="AN172" s="312">
        <v>0.04680256</v>
      </c>
      <c r="AO172" s="315">
        <v>0.77255683812343</v>
      </c>
      <c r="AP172" s="315">
        <v>29.0</v>
      </c>
      <c r="AQ172" s="313">
        <v>28.0</v>
      </c>
      <c r="AR172" s="315">
        <v>1.0</v>
      </c>
      <c r="AS172" s="311">
        <v>3.5714285714286</v>
      </c>
      <c r="AT172" s="311">
        <v>111.0</v>
      </c>
      <c r="AU172" s="311">
        <v>135.0</v>
      </c>
      <c r="AV172" s="311">
        <v>-24.0</v>
      </c>
      <c r="AW172" s="313">
        <v>-17.777777777778</v>
      </c>
      <c r="AX172" s="313">
        <v>10.0</v>
      </c>
      <c r="AY172" s="313">
        <v>13.0</v>
      </c>
      <c r="AZ172" s="313">
        <v>-3.0</v>
      </c>
      <c r="BA172" s="313">
        <v>-23.076923076923</v>
      </c>
      <c r="BB172" s="313">
        <v>5.35724138</v>
      </c>
      <c r="BC172" s="313">
        <v>5.48392857</v>
      </c>
      <c r="BD172" s="313">
        <v>-0.12668719</v>
      </c>
      <c r="BE172" s="313">
        <v>-2.3101539048675</v>
      </c>
      <c r="BF172" s="313">
        <v>1.39963964</v>
      </c>
      <c r="BG172" s="313">
        <v>1.13740741</v>
      </c>
      <c r="BH172" s="313">
        <v>0.26223223</v>
      </c>
      <c r="BI172" s="313">
        <v>23.055259504596</v>
      </c>
      <c r="BJ172" s="313">
        <v>15.536</v>
      </c>
      <c r="BK172" s="313">
        <v>11.81153846</v>
      </c>
      <c r="BL172" s="313">
        <v>3.72446154</v>
      </c>
      <c r="BM172" s="313">
        <v>31.532399886881</v>
      </c>
      <c r="BN172" s="313">
        <v>8070.0</v>
      </c>
      <c r="BO172" s="313">
        <v>7733.0</v>
      </c>
      <c r="BP172" s="313">
        <v>337.0</v>
      </c>
      <c r="BQ172" s="313">
        <v>4.3579464632096</v>
      </c>
      <c r="BR172" s="313">
        <v>7988.0</v>
      </c>
      <c r="BS172" s="313">
        <v>7659.0</v>
      </c>
      <c r="BT172" s="313">
        <v>329.0</v>
      </c>
      <c r="BU172" s="313">
        <v>4.2955999477739</v>
      </c>
      <c r="BV172" s="313">
        <v>6682.0</v>
      </c>
      <c r="BW172" s="313">
        <v>6402.0</v>
      </c>
      <c r="BX172" s="313">
        <v>280.0</v>
      </c>
      <c r="BY172" s="313">
        <v>4.3736332396126</v>
      </c>
      <c r="BZ172" s="313">
        <v>0.01944917</v>
      </c>
      <c r="CA172" s="313">
        <v>0.02004831</v>
      </c>
      <c r="CB172" s="313">
        <v>-5.9914E-4</v>
      </c>
      <c r="CC172" s="312">
        <v>-2.9884813233634</v>
      </c>
      <c r="CD172" s="312" t="s">
        <v>901</v>
      </c>
      <c r="CE172" s="312">
        <v>1.03573333</v>
      </c>
      <c r="CF172" s="312">
        <v>0.87244318</v>
      </c>
      <c r="CG172" s="312">
        <v>0.16329015</v>
      </c>
      <c r="CH172" s="312">
        <v>18.716422311881</v>
      </c>
      <c r="CI172" s="315">
        <v>0.01878522</v>
      </c>
      <c r="CJ172" s="315">
        <v>0.02271261</v>
      </c>
      <c r="CK172" s="315">
        <v>-0.00392739</v>
      </c>
      <c r="CL172" s="315">
        <v>-17.29167189504</v>
      </c>
      <c r="CM172" s="314" t="s">
        <v>896</v>
      </c>
      <c r="CN172" s="314" t="s">
        <v>897</v>
      </c>
      <c r="CO172" s="312"/>
      <c r="CP172" s="314"/>
      <c r="CQ172" s="314"/>
      <c r="CR172" s="312"/>
      <c r="CS172" s="312"/>
      <c r="CT172" s="312"/>
      <c r="CU172" s="312"/>
      <c r="CV172" s="312"/>
      <c r="CW172" s="312"/>
      <c r="CX172" s="315"/>
      <c r="CY172" s="315"/>
      <c r="CZ172" s="315"/>
      <c r="DA172" s="315"/>
      <c r="DB172" s="314"/>
      <c r="DC172" s="314"/>
      <c r="DD172" s="314"/>
    </row>
    <row r="173">
      <c r="A173" s="310" t="s">
        <v>898</v>
      </c>
      <c r="B173" s="310" t="s">
        <v>394</v>
      </c>
      <c r="C173" s="310" t="s">
        <v>397</v>
      </c>
      <c r="D173" s="310" t="s">
        <v>396</v>
      </c>
      <c r="E173" s="311">
        <v>1168.0</v>
      </c>
      <c r="F173" s="311">
        <v>1673.0</v>
      </c>
      <c r="G173" s="311">
        <v>-505.0</v>
      </c>
      <c r="H173" s="311">
        <v>-30.185295875672</v>
      </c>
      <c r="I173" s="311">
        <v>12816.0</v>
      </c>
      <c r="J173" s="311">
        <v>26412.0</v>
      </c>
      <c r="K173" s="311">
        <v>-13596.0</v>
      </c>
      <c r="L173" s="311">
        <v>-51.476601544752</v>
      </c>
      <c r="M173" s="312" t="s">
        <v>894</v>
      </c>
      <c r="N173" s="312">
        <v>27.07</v>
      </c>
      <c r="O173" s="312">
        <v>61.07</v>
      </c>
      <c r="P173" s="312">
        <v>-34.0</v>
      </c>
      <c r="Q173" s="312">
        <v>-55.67381693139</v>
      </c>
      <c r="R173" s="313">
        <v>2.1122035</v>
      </c>
      <c r="S173" s="313">
        <v>2.31220657</v>
      </c>
      <c r="T173" s="313">
        <v>-0.20000307</v>
      </c>
      <c r="U173" s="313">
        <v>-8.6498789768597</v>
      </c>
      <c r="V173" s="313">
        <v>7.74812734</v>
      </c>
      <c r="W173" s="313">
        <v>8.19703165</v>
      </c>
      <c r="X173" s="313">
        <v>-0.44890431</v>
      </c>
      <c r="Y173" s="313">
        <v>-5.4764252374212</v>
      </c>
      <c r="Z173" s="313">
        <v>0.02726083</v>
      </c>
      <c r="AA173" s="313">
        <v>0.02820785</v>
      </c>
      <c r="AB173" s="312">
        <v>-9.4702E-4</v>
      </c>
      <c r="AC173" s="313">
        <v>-3.3572923849212</v>
      </c>
      <c r="AD173" s="312">
        <v>993.0</v>
      </c>
      <c r="AE173" s="313">
        <v>2165.0</v>
      </c>
      <c r="AF173" s="313">
        <v>-1172.0</v>
      </c>
      <c r="AG173" s="311">
        <v>-54.133949191686</v>
      </c>
      <c r="AH173" s="311">
        <v>26.0</v>
      </c>
      <c r="AI173" s="311">
        <v>63.0</v>
      </c>
      <c r="AJ173" s="311">
        <v>-37.0</v>
      </c>
      <c r="AK173" s="311">
        <v>-58.730158730159</v>
      </c>
      <c r="AL173" s="314">
        <v>10.97260274</v>
      </c>
      <c r="AM173" s="314">
        <v>15.78720861</v>
      </c>
      <c r="AN173" s="312">
        <v>-4.81460587</v>
      </c>
      <c r="AO173" s="315">
        <v>-30.496878763927</v>
      </c>
      <c r="AP173" s="315">
        <v>5.0</v>
      </c>
      <c r="AQ173" s="315">
        <v>8.0</v>
      </c>
      <c r="AR173" s="315">
        <v>-3.0</v>
      </c>
      <c r="AS173" s="311">
        <v>-37.5</v>
      </c>
      <c r="AT173" s="311">
        <v>19.0</v>
      </c>
      <c r="AU173" s="311">
        <v>49.0</v>
      </c>
      <c r="AV173" s="311">
        <v>-30.0</v>
      </c>
      <c r="AW173" s="313">
        <v>-61.224489795918</v>
      </c>
      <c r="AX173" s="313">
        <v>2.0</v>
      </c>
      <c r="AY173" s="313">
        <v>6.0</v>
      </c>
      <c r="AZ173" s="313">
        <v>-4.0</v>
      </c>
      <c r="BA173" s="313">
        <v>-66.666666666667</v>
      </c>
      <c r="BB173" s="313">
        <v>5.414</v>
      </c>
      <c r="BC173" s="313">
        <v>7.63375</v>
      </c>
      <c r="BD173" s="313">
        <v>-2.21975</v>
      </c>
      <c r="BE173" s="313">
        <v>-29.078107090224</v>
      </c>
      <c r="BF173" s="313">
        <v>1.42473684</v>
      </c>
      <c r="BG173" s="313">
        <v>1.24632653</v>
      </c>
      <c r="BH173" s="313">
        <v>0.17841031</v>
      </c>
      <c r="BI173" s="313">
        <v>14.31489306418</v>
      </c>
      <c r="BJ173" s="313">
        <v>13.535</v>
      </c>
      <c r="BK173" s="313">
        <v>10.17833333</v>
      </c>
      <c r="BL173" s="313">
        <v>3.35666667</v>
      </c>
      <c r="BM173" s="313">
        <v>32.978549249379</v>
      </c>
      <c r="BN173" s="313">
        <v>1014.0</v>
      </c>
      <c r="BO173" s="313">
        <v>2141.0</v>
      </c>
      <c r="BP173" s="313">
        <v>-1127.0</v>
      </c>
      <c r="BQ173" s="313">
        <v>-52.638953759925</v>
      </c>
      <c r="BR173" s="313">
        <v>1007.0</v>
      </c>
      <c r="BS173" s="313">
        <v>2127.0</v>
      </c>
      <c r="BT173" s="313">
        <v>-1120.0</v>
      </c>
      <c r="BU173" s="313">
        <v>-52.656323460273</v>
      </c>
      <c r="BV173" s="313">
        <v>845.0</v>
      </c>
      <c r="BW173" s="313">
        <v>1803.0</v>
      </c>
      <c r="BX173" s="313">
        <v>-958.0</v>
      </c>
      <c r="BY173" s="313">
        <v>-53.133666112035</v>
      </c>
      <c r="BZ173" s="313">
        <v>0.02688183</v>
      </c>
      <c r="CA173" s="313">
        <v>0.0287118</v>
      </c>
      <c r="CB173" s="313">
        <v>-0.00182997</v>
      </c>
      <c r="CC173" s="312">
        <v>-6.3735815936305</v>
      </c>
      <c r="CD173" s="312" t="s">
        <v>902</v>
      </c>
      <c r="CE173" s="312">
        <v>1.04115385</v>
      </c>
      <c r="CF173" s="312">
        <v>0.96936508</v>
      </c>
      <c r="CG173" s="312">
        <v>0.07178877</v>
      </c>
      <c r="CH173" s="312">
        <v>7.4057516080526</v>
      </c>
      <c r="CI173" s="315">
        <v>0.02618328</v>
      </c>
      <c r="CJ173" s="315">
        <v>0.02909931</v>
      </c>
      <c r="CK173" s="315">
        <v>-0.00291603</v>
      </c>
      <c r="CL173" s="315">
        <v>-10.020959259859</v>
      </c>
      <c r="CM173" s="314" t="s">
        <v>896</v>
      </c>
      <c r="CN173" s="314" t="s">
        <v>897</v>
      </c>
      <c r="CO173" s="317"/>
      <c r="CP173" s="318"/>
      <c r="CQ173" s="318"/>
      <c r="CR173" s="317"/>
      <c r="CS173" s="317"/>
      <c r="CT173" s="317"/>
      <c r="CU173" s="317"/>
      <c r="CV173" s="317"/>
      <c r="CW173" s="317"/>
      <c r="CX173" s="319"/>
      <c r="CY173" s="319"/>
      <c r="CZ173" s="319"/>
      <c r="DA173" s="319"/>
      <c r="DB173" s="318"/>
      <c r="DC173" s="318"/>
      <c r="DD173" s="314"/>
    </row>
    <row r="174">
      <c r="A174" s="310" t="s">
        <v>898</v>
      </c>
      <c r="B174" s="310" t="s">
        <v>402</v>
      </c>
      <c r="C174" s="310" t="s">
        <v>35</v>
      </c>
      <c r="D174" s="310" t="s">
        <v>25</v>
      </c>
      <c r="E174" s="311">
        <v>30741.0</v>
      </c>
      <c r="F174" s="311">
        <v>32451.0</v>
      </c>
      <c r="G174" s="311">
        <v>-1710.0</v>
      </c>
      <c r="H174" s="311">
        <v>-5.2694832208561</v>
      </c>
      <c r="I174" s="311">
        <v>182281.0</v>
      </c>
      <c r="J174" s="311">
        <v>171577.0</v>
      </c>
      <c r="K174" s="311">
        <v>10704.0</v>
      </c>
      <c r="L174" s="311">
        <v>6.2385984135403</v>
      </c>
      <c r="M174" s="312" t="s">
        <v>894</v>
      </c>
      <c r="N174" s="312">
        <v>154.79</v>
      </c>
      <c r="O174" s="312">
        <v>153.03</v>
      </c>
      <c r="P174" s="312">
        <v>1.76</v>
      </c>
      <c r="Q174" s="312">
        <v>1.1501012873293</v>
      </c>
      <c r="R174" s="313">
        <v>0.8491834</v>
      </c>
      <c r="S174" s="316">
        <v>0.89190276</v>
      </c>
      <c r="T174" s="316">
        <v>-0.04271936</v>
      </c>
      <c r="U174" s="316">
        <v>-4.7896880597163</v>
      </c>
      <c r="V174" s="313">
        <v>17.11478432</v>
      </c>
      <c r="W174" s="316">
        <v>13.61954108</v>
      </c>
      <c r="X174" s="316">
        <v>3.49524324</v>
      </c>
      <c r="Y174" s="316">
        <v>25.66344357324</v>
      </c>
      <c r="Z174" s="313">
        <v>0.0049617</v>
      </c>
      <c r="AA174" s="316">
        <v>0.0065487</v>
      </c>
      <c r="AB174" s="312">
        <v>-0.001587</v>
      </c>
      <c r="AC174" s="316">
        <v>-24.233817398873</v>
      </c>
      <c r="AD174" s="312">
        <v>31197.0</v>
      </c>
      <c r="AE174" s="316">
        <v>23368.0</v>
      </c>
      <c r="AF174" s="316">
        <v>7829.0</v>
      </c>
      <c r="AG174" s="311">
        <v>33.503081136597</v>
      </c>
      <c r="AH174" s="311">
        <v>919.0</v>
      </c>
      <c r="AI174" s="311">
        <v>719.0</v>
      </c>
      <c r="AJ174" s="311">
        <v>200.0</v>
      </c>
      <c r="AK174" s="311">
        <v>27.816411682893</v>
      </c>
      <c r="AL174" s="314">
        <v>5.92957288</v>
      </c>
      <c r="AM174" s="314">
        <v>5.28726387</v>
      </c>
      <c r="AN174" s="312">
        <v>0.64230901</v>
      </c>
      <c r="AO174" s="315">
        <v>12.148230649968</v>
      </c>
      <c r="AP174" s="315">
        <v>122.0</v>
      </c>
      <c r="AQ174" s="315">
        <v>79.0</v>
      </c>
      <c r="AR174" s="315">
        <v>43.0</v>
      </c>
      <c r="AS174" s="311">
        <v>54.430379746835</v>
      </c>
      <c r="AT174" s="311">
        <v>496.0</v>
      </c>
      <c r="AU174" s="311">
        <v>388.0</v>
      </c>
      <c r="AV174" s="311">
        <v>108.0</v>
      </c>
      <c r="AW174" s="316">
        <v>27.835051546392</v>
      </c>
      <c r="AX174" s="313">
        <v>301.0</v>
      </c>
      <c r="AY174" s="316">
        <v>252.0</v>
      </c>
      <c r="AZ174" s="316">
        <v>49.0</v>
      </c>
      <c r="BA174" s="316">
        <v>19.444444444444</v>
      </c>
      <c r="BB174" s="313">
        <v>1.26877049</v>
      </c>
      <c r="BC174" s="316">
        <v>1.93708861</v>
      </c>
      <c r="BD174" s="316">
        <v>-0.66831812</v>
      </c>
      <c r="BE174" s="316">
        <v>-34.501164094915</v>
      </c>
      <c r="BF174" s="316">
        <v>0.31207661</v>
      </c>
      <c r="BG174" s="316">
        <v>0.39440722</v>
      </c>
      <c r="BH174" s="316">
        <v>-0.08233061</v>
      </c>
      <c r="BI174" s="316">
        <v>-20.874518980662</v>
      </c>
      <c r="BJ174" s="316">
        <v>0.51425249</v>
      </c>
      <c r="BK174" s="316">
        <v>0.6072619</v>
      </c>
      <c r="BL174" s="316">
        <v>-0.09300941</v>
      </c>
      <c r="BM174" s="316">
        <v>-15.316193886032</v>
      </c>
      <c r="BN174" s="313">
        <v>31451.0</v>
      </c>
      <c r="BO174" s="316">
        <v>22946.0</v>
      </c>
      <c r="BP174" s="316">
        <v>8505.0</v>
      </c>
      <c r="BQ174" s="316">
        <v>37.065283709579</v>
      </c>
      <c r="BR174" s="313">
        <v>31295.0</v>
      </c>
      <c r="BS174" s="316">
        <v>22839.0</v>
      </c>
      <c r="BT174" s="316">
        <v>8456.0</v>
      </c>
      <c r="BU174" s="316">
        <v>37.024388108061</v>
      </c>
      <c r="BV174" s="313">
        <v>24369.0</v>
      </c>
      <c r="BW174" s="316">
        <v>17884.0</v>
      </c>
      <c r="BX174" s="316">
        <v>6485.0</v>
      </c>
      <c r="BY174" s="316">
        <v>36.261462760009</v>
      </c>
      <c r="BZ174" s="313">
        <v>0.00494616</v>
      </c>
      <c r="CA174" s="316">
        <v>0.00670038</v>
      </c>
      <c r="CB174" s="316">
        <v>-0.00175422</v>
      </c>
      <c r="CC174" s="312">
        <v>-26.180903172656</v>
      </c>
      <c r="CD174" s="312" t="s">
        <v>901</v>
      </c>
      <c r="CE174" s="312">
        <v>0.16843308</v>
      </c>
      <c r="CF174" s="312">
        <v>0.21283727</v>
      </c>
      <c r="CG174" s="312">
        <v>-0.04440419</v>
      </c>
      <c r="CH174" s="312">
        <v>-20.86297667697</v>
      </c>
      <c r="CI174" s="315">
        <v>0.02945796</v>
      </c>
      <c r="CJ174" s="315">
        <v>0.03076857</v>
      </c>
      <c r="CK174" s="315">
        <v>-0.00131061</v>
      </c>
      <c r="CL174" s="315">
        <v>-4.2595739743511</v>
      </c>
      <c r="CM174" s="314" t="s">
        <v>896</v>
      </c>
      <c r="CN174" s="314" t="s">
        <v>897</v>
      </c>
      <c r="CO174" s="317"/>
      <c r="CP174" s="318"/>
      <c r="CQ174" s="318"/>
      <c r="CR174" s="317"/>
      <c r="CS174" s="317"/>
      <c r="CT174" s="317"/>
      <c r="CU174" s="317"/>
      <c r="CV174" s="317"/>
      <c r="CW174" s="317"/>
      <c r="CX174" s="319"/>
      <c r="CY174" s="319"/>
      <c r="CZ174" s="319"/>
      <c r="DA174" s="319"/>
      <c r="DB174" s="318"/>
      <c r="DC174" s="318"/>
      <c r="DD174" s="314"/>
    </row>
    <row r="175">
      <c r="A175" s="310" t="s">
        <v>898</v>
      </c>
      <c r="B175" s="310" t="s">
        <v>402</v>
      </c>
      <c r="C175" s="310" t="s">
        <v>43</v>
      </c>
      <c r="D175" s="310" t="s">
        <v>25</v>
      </c>
      <c r="E175" s="311">
        <v>6619.0</v>
      </c>
      <c r="F175" s="311">
        <v>8791.0</v>
      </c>
      <c r="G175" s="311">
        <v>-2172.0</v>
      </c>
      <c r="H175" s="311">
        <v>-24.707086793311</v>
      </c>
      <c r="I175" s="311">
        <v>28347.0</v>
      </c>
      <c r="J175" s="311">
        <v>26935.0</v>
      </c>
      <c r="K175" s="311">
        <v>1412.0</v>
      </c>
      <c r="L175" s="311">
        <v>5.2422498607759</v>
      </c>
      <c r="M175" s="312" t="s">
        <v>894</v>
      </c>
      <c r="N175" s="312">
        <v>31.03</v>
      </c>
      <c r="O175" s="312">
        <v>30.55</v>
      </c>
      <c r="P175" s="312">
        <v>0.48</v>
      </c>
      <c r="Q175" s="312">
        <v>1.5711947626841</v>
      </c>
      <c r="R175" s="313">
        <v>1.09464846</v>
      </c>
      <c r="S175" s="316">
        <v>1.13421199</v>
      </c>
      <c r="T175" s="316">
        <v>-0.03956353</v>
      </c>
      <c r="U175" s="316">
        <v>-3.4881953593173</v>
      </c>
      <c r="V175" s="313">
        <v>12.56923131</v>
      </c>
      <c r="W175" s="316">
        <v>14.26025617</v>
      </c>
      <c r="X175" s="316">
        <v>-1.69102486</v>
      </c>
      <c r="Y175" s="316">
        <v>-11.85830632943</v>
      </c>
      <c r="Z175" s="313">
        <v>0.00870895</v>
      </c>
      <c r="AA175" s="316">
        <v>0.00795366</v>
      </c>
      <c r="AB175" s="312">
        <v>7.5529E-4</v>
      </c>
      <c r="AC175" s="316">
        <v>9.4961313407915</v>
      </c>
      <c r="AD175" s="312">
        <v>3563.0</v>
      </c>
      <c r="AE175" s="316">
        <v>3841.0</v>
      </c>
      <c r="AF175" s="316">
        <v>-278.0</v>
      </c>
      <c r="AG175" s="311">
        <v>-7.2376985160115</v>
      </c>
      <c r="AH175" s="311">
        <v>178.0</v>
      </c>
      <c r="AI175" s="311">
        <v>160.0</v>
      </c>
      <c r="AJ175" s="311">
        <v>18.0</v>
      </c>
      <c r="AK175" s="311">
        <v>11.25</v>
      </c>
      <c r="AL175" s="314">
        <v>4.2826711</v>
      </c>
      <c r="AM175" s="314">
        <v>3.06392902</v>
      </c>
      <c r="AN175" s="312">
        <v>1.21874208</v>
      </c>
      <c r="AO175" s="315">
        <v>39.777099013867</v>
      </c>
      <c r="AP175" s="315">
        <v>29.0</v>
      </c>
      <c r="AQ175" s="315">
        <v>17.0</v>
      </c>
      <c r="AR175" s="315">
        <v>12.0</v>
      </c>
      <c r="AS175" s="311">
        <v>70.588235294118</v>
      </c>
      <c r="AT175" s="311">
        <v>91.0</v>
      </c>
      <c r="AU175" s="311">
        <v>76.0</v>
      </c>
      <c r="AV175" s="311">
        <v>15.0</v>
      </c>
      <c r="AW175" s="316">
        <v>19.736842105263</v>
      </c>
      <c r="AX175" s="316">
        <v>58.0</v>
      </c>
      <c r="AY175" s="316">
        <v>67.0</v>
      </c>
      <c r="AZ175" s="316">
        <v>-9.0</v>
      </c>
      <c r="BA175" s="316">
        <v>-13.432835820896</v>
      </c>
      <c r="BB175" s="313">
        <v>1.07</v>
      </c>
      <c r="BC175" s="316">
        <v>1.79705882</v>
      </c>
      <c r="BD175" s="316">
        <v>-0.72705882</v>
      </c>
      <c r="BE175" s="316">
        <v>-40.458265022177</v>
      </c>
      <c r="BF175" s="313">
        <v>0.34098901</v>
      </c>
      <c r="BG175" s="316">
        <v>0.40197368</v>
      </c>
      <c r="BH175" s="316">
        <v>-0.06098467</v>
      </c>
      <c r="BI175" s="316">
        <v>-15.171309226017</v>
      </c>
      <c r="BJ175" s="316">
        <v>0.535</v>
      </c>
      <c r="BK175" s="316">
        <v>0.45597015</v>
      </c>
      <c r="BL175" s="316">
        <v>0.07902985</v>
      </c>
      <c r="BM175" s="316">
        <v>17.332242033826</v>
      </c>
      <c r="BN175" s="313">
        <v>3061.0</v>
      </c>
      <c r="BO175" s="316">
        <v>3787.0</v>
      </c>
      <c r="BP175" s="316">
        <v>-726.0</v>
      </c>
      <c r="BQ175" s="316">
        <v>-19.170847636652</v>
      </c>
      <c r="BR175" s="313">
        <v>2979.0</v>
      </c>
      <c r="BS175" s="316">
        <v>3760.0</v>
      </c>
      <c r="BT175" s="316">
        <v>-781.0</v>
      </c>
      <c r="BU175" s="316">
        <v>-20.771276595745</v>
      </c>
      <c r="BV175" s="313">
        <v>2309.0</v>
      </c>
      <c r="BW175" s="316">
        <v>2908.0</v>
      </c>
      <c r="BX175" s="316">
        <v>-599.0</v>
      </c>
      <c r="BY175" s="316">
        <v>-20.598349381018</v>
      </c>
      <c r="BZ175" s="313">
        <v>0.01041625</v>
      </c>
      <c r="CA175" s="316">
        <v>0.008125</v>
      </c>
      <c r="CB175" s="316">
        <v>0.00229125</v>
      </c>
      <c r="CC175" s="312">
        <v>28.2</v>
      </c>
      <c r="CD175" s="312" t="s">
        <v>899</v>
      </c>
      <c r="CE175" s="312">
        <v>0.17432584</v>
      </c>
      <c r="CF175" s="312">
        <v>0.1909375</v>
      </c>
      <c r="CG175" s="312">
        <v>-0.01661166</v>
      </c>
      <c r="CH175" s="312">
        <v>-8.7000510638298</v>
      </c>
      <c r="CI175" s="315">
        <v>0.0499579</v>
      </c>
      <c r="CJ175" s="315">
        <v>0.04165582</v>
      </c>
      <c r="CK175" s="315">
        <v>0.00830208</v>
      </c>
      <c r="CL175" s="315">
        <v>19.930180224516</v>
      </c>
      <c r="CM175" s="314" t="s">
        <v>896</v>
      </c>
      <c r="CN175" s="314" t="s">
        <v>897</v>
      </c>
      <c r="CO175" s="317"/>
      <c r="CP175" s="318"/>
      <c r="CQ175" s="318"/>
      <c r="CR175" s="317"/>
      <c r="CS175" s="317"/>
      <c r="CT175" s="317"/>
      <c r="CU175" s="317"/>
      <c r="CV175" s="317"/>
      <c r="CW175" s="317"/>
      <c r="CX175" s="319"/>
      <c r="CY175" s="319"/>
      <c r="CZ175" s="319"/>
      <c r="DA175" s="319"/>
      <c r="DB175" s="318"/>
      <c r="DC175" s="318"/>
      <c r="DD175" s="314"/>
    </row>
    <row r="176">
      <c r="A176" s="310" t="s">
        <v>898</v>
      </c>
      <c r="B176" s="310" t="s">
        <v>474</v>
      </c>
      <c r="C176" s="310" t="s">
        <v>475</v>
      </c>
      <c r="D176" s="310" t="s">
        <v>476</v>
      </c>
      <c r="E176" s="311">
        <v>14391.0</v>
      </c>
      <c r="F176" s="311">
        <v>38162.0</v>
      </c>
      <c r="G176" s="311">
        <v>-23771.0</v>
      </c>
      <c r="H176" s="311">
        <v>-62.289712279231</v>
      </c>
      <c r="I176" s="311">
        <v>37230.0</v>
      </c>
      <c r="J176" s="311">
        <v>125226.0</v>
      </c>
      <c r="K176" s="311">
        <v>-87996.0</v>
      </c>
      <c r="L176" s="311">
        <v>-70.269752287864</v>
      </c>
      <c r="M176" s="312" t="s">
        <v>894</v>
      </c>
      <c r="N176" s="312">
        <v>27.52</v>
      </c>
      <c r="O176" s="312">
        <v>123.3</v>
      </c>
      <c r="P176" s="312">
        <v>-95.78</v>
      </c>
      <c r="Q176" s="312">
        <v>-77.680454176805</v>
      </c>
      <c r="R176" s="313">
        <v>0.73918883</v>
      </c>
      <c r="S176" s="316">
        <v>0.98461981</v>
      </c>
      <c r="T176" s="316">
        <v>-0.24543098</v>
      </c>
      <c r="U176" s="316">
        <v>-24.926471873443</v>
      </c>
      <c r="V176" s="313">
        <v>3.85710449</v>
      </c>
      <c r="W176" s="316">
        <v>2.60888314</v>
      </c>
      <c r="X176" s="316">
        <v>1.24822135</v>
      </c>
      <c r="Y176" s="316">
        <v>47.845046443897</v>
      </c>
      <c r="Z176" s="313">
        <v>0.01916435</v>
      </c>
      <c r="AA176" s="316">
        <v>0.03774105</v>
      </c>
      <c r="AB176" s="312">
        <v>-0.0185767</v>
      </c>
      <c r="AC176" s="316">
        <v>-49.221471050752</v>
      </c>
      <c r="AD176" s="312">
        <v>1436.0</v>
      </c>
      <c r="AE176" s="316">
        <v>3267.0</v>
      </c>
      <c r="AF176" s="316">
        <v>-1831.0</v>
      </c>
      <c r="AG176" s="311">
        <v>-56.045301499847</v>
      </c>
      <c r="AH176" s="311">
        <v>56.0</v>
      </c>
      <c r="AI176" s="311">
        <v>215.0</v>
      </c>
      <c r="AJ176" s="311">
        <v>-159.0</v>
      </c>
      <c r="AK176" s="311">
        <v>-73.953488372093</v>
      </c>
      <c r="AL176" s="314">
        <v>2.58703356</v>
      </c>
      <c r="AM176" s="314">
        <v>3.28143179</v>
      </c>
      <c r="AN176" s="312">
        <v>-0.69439823</v>
      </c>
      <c r="AO176" s="315">
        <v>-21.161440323585</v>
      </c>
      <c r="AP176" s="315">
        <v>23.0</v>
      </c>
      <c r="AQ176" s="315">
        <v>85.0</v>
      </c>
      <c r="AR176" s="315">
        <v>-62.0</v>
      </c>
      <c r="AS176" s="311">
        <v>-72.941176470588</v>
      </c>
      <c r="AT176" s="311">
        <v>10.0</v>
      </c>
      <c r="AU176" s="311">
        <v>54.0</v>
      </c>
      <c r="AV176" s="311">
        <v>-44.0</v>
      </c>
      <c r="AW176" s="316">
        <v>-81.481481481481</v>
      </c>
      <c r="AX176" s="313">
        <v>23.0</v>
      </c>
      <c r="AY176" s="316">
        <v>76.0</v>
      </c>
      <c r="AZ176" s="316">
        <v>-53.0</v>
      </c>
      <c r="BA176" s="316">
        <v>-69.736842105263</v>
      </c>
      <c r="BB176" s="313">
        <v>1.19652174</v>
      </c>
      <c r="BC176" s="316">
        <v>1.45058824</v>
      </c>
      <c r="BD176" s="316">
        <v>-0.2540665</v>
      </c>
      <c r="BE176" s="316">
        <v>-17.514722165402</v>
      </c>
      <c r="BF176" s="313">
        <v>2.752</v>
      </c>
      <c r="BG176" s="316">
        <v>2.28333333</v>
      </c>
      <c r="BH176" s="316">
        <v>0.46866667</v>
      </c>
      <c r="BI176" s="316">
        <v>20.525547621205</v>
      </c>
      <c r="BJ176" s="313">
        <v>1.19652174</v>
      </c>
      <c r="BK176" s="316">
        <v>1.62236842</v>
      </c>
      <c r="BL176" s="316">
        <v>-0.42584668</v>
      </c>
      <c r="BM176" s="316">
        <v>-26.248457178426</v>
      </c>
      <c r="BN176" s="313">
        <v>1371.0</v>
      </c>
      <c r="BO176" s="316">
        <v>3063.0</v>
      </c>
      <c r="BP176" s="316">
        <v>-1692.0</v>
      </c>
      <c r="BQ176" s="316">
        <v>-55.239960822723</v>
      </c>
      <c r="BR176" s="313">
        <v>1360.0</v>
      </c>
      <c r="BS176" s="316">
        <v>3028.0</v>
      </c>
      <c r="BT176" s="316">
        <v>-1668.0</v>
      </c>
      <c r="BU176" s="316">
        <v>-55.085865257596</v>
      </c>
      <c r="BV176" s="313">
        <v>279.0</v>
      </c>
      <c r="BW176" s="316">
        <v>507.0</v>
      </c>
      <c r="BX176" s="316">
        <v>-228.0</v>
      </c>
      <c r="BY176" s="316">
        <v>-44.970414201183</v>
      </c>
      <c r="BZ176" s="313">
        <v>0.02023529</v>
      </c>
      <c r="CA176" s="316">
        <v>0.04071995</v>
      </c>
      <c r="CB176" s="316">
        <v>-0.02048466</v>
      </c>
      <c r="CC176" s="312">
        <v>-50.30620126007</v>
      </c>
      <c r="CD176" s="312" t="s">
        <v>901</v>
      </c>
      <c r="CE176" s="312">
        <v>0.49142857</v>
      </c>
      <c r="CF176" s="312">
        <v>0.57348837</v>
      </c>
      <c r="CG176" s="312">
        <v>-0.0820598</v>
      </c>
      <c r="CH176" s="312">
        <v>-14.308886508021</v>
      </c>
      <c r="CI176" s="315">
        <v>0.03899721</v>
      </c>
      <c r="CJ176" s="315">
        <v>0.06580961</v>
      </c>
      <c r="CK176" s="315">
        <v>-0.0268124</v>
      </c>
      <c r="CL176" s="315">
        <v>-40.742377898912</v>
      </c>
      <c r="CM176" s="314" t="s">
        <v>896</v>
      </c>
      <c r="CN176" s="314" t="s">
        <v>897</v>
      </c>
      <c r="CO176" s="317"/>
      <c r="CP176" s="318"/>
      <c r="CQ176" s="318"/>
      <c r="CR176" s="317"/>
      <c r="CS176" s="317"/>
      <c r="CT176" s="317"/>
      <c r="CU176" s="317"/>
      <c r="CV176" s="317"/>
      <c r="CW176" s="317"/>
      <c r="CX176" s="319"/>
      <c r="CY176" s="319"/>
      <c r="CZ176" s="319"/>
      <c r="DA176" s="319"/>
      <c r="DB176" s="318"/>
      <c r="DC176" s="318"/>
      <c r="DD176" s="314"/>
    </row>
    <row r="177">
      <c r="A177" s="310" t="s">
        <v>898</v>
      </c>
      <c r="B177" s="310" t="s">
        <v>413</v>
      </c>
      <c r="C177" s="310" t="s">
        <v>414</v>
      </c>
      <c r="D177" s="310" t="s">
        <v>25</v>
      </c>
      <c r="E177" s="311">
        <v>7957.0</v>
      </c>
      <c r="F177" s="311">
        <v>7727.0</v>
      </c>
      <c r="G177" s="311">
        <v>230.0</v>
      </c>
      <c r="H177" s="311">
        <v>2.9765756438463</v>
      </c>
      <c r="I177" s="311">
        <v>43027.0</v>
      </c>
      <c r="J177" s="311">
        <v>41596.0</v>
      </c>
      <c r="K177" s="311">
        <v>1431.0</v>
      </c>
      <c r="L177" s="311">
        <v>3.440234637946</v>
      </c>
      <c r="M177" s="312" t="s">
        <v>894</v>
      </c>
      <c r="N177" s="312">
        <v>185.78</v>
      </c>
      <c r="O177" s="312">
        <v>184.42</v>
      </c>
      <c r="P177" s="312">
        <v>1.36</v>
      </c>
      <c r="Q177" s="312">
        <v>0.73744713154756</v>
      </c>
      <c r="R177" s="313">
        <v>4.31775397</v>
      </c>
      <c r="S177" s="316">
        <v>4.43359938</v>
      </c>
      <c r="T177" s="316">
        <v>-0.11584541</v>
      </c>
      <c r="U177" s="316">
        <v>-2.6128975595445</v>
      </c>
      <c r="V177" s="313">
        <v>8.62249285</v>
      </c>
      <c r="W177" s="316">
        <v>9.00086547</v>
      </c>
      <c r="X177" s="316">
        <v>-0.37837262</v>
      </c>
      <c r="Y177" s="316">
        <v>-4.2037359769582</v>
      </c>
      <c r="Z177" s="313">
        <v>0.05007547</v>
      </c>
      <c r="AA177" s="316">
        <v>0.04925748</v>
      </c>
      <c r="AB177" s="312">
        <v>8.1799E-4</v>
      </c>
      <c r="AC177" s="316">
        <v>1.6606411858666</v>
      </c>
      <c r="AD177" s="312">
        <v>3710.0</v>
      </c>
      <c r="AE177" s="316">
        <v>3744.0</v>
      </c>
      <c r="AF177" s="316">
        <v>-34.0</v>
      </c>
      <c r="AG177" s="311">
        <v>-0.90811965811966</v>
      </c>
      <c r="AH177" s="311">
        <v>84.0</v>
      </c>
      <c r="AI177" s="311">
        <v>142.0</v>
      </c>
      <c r="AJ177" s="311">
        <v>-58.0</v>
      </c>
      <c r="AK177" s="311">
        <v>-40.845070422535</v>
      </c>
      <c r="AL177" s="314">
        <v>5.40743999</v>
      </c>
      <c r="AM177" s="314">
        <v>5.38320176</v>
      </c>
      <c r="AN177" s="312">
        <v>0.02423823</v>
      </c>
      <c r="AO177" s="315">
        <v>0.45025676317954</v>
      </c>
      <c r="AP177" s="315">
        <v>26.0</v>
      </c>
      <c r="AQ177" s="315">
        <v>45.0</v>
      </c>
      <c r="AR177" s="315">
        <v>-19.0</v>
      </c>
      <c r="AS177" s="311">
        <v>-42.222222222222</v>
      </c>
      <c r="AT177" s="311">
        <v>46.0</v>
      </c>
      <c r="AU177" s="311">
        <v>58.0</v>
      </c>
      <c r="AV177" s="311">
        <v>-12.0</v>
      </c>
      <c r="AW177" s="316">
        <v>-20.689655172414</v>
      </c>
      <c r="AX177" s="313">
        <v>12.0</v>
      </c>
      <c r="AY177" s="316">
        <v>39.0</v>
      </c>
      <c r="AZ177" s="316">
        <v>-27.0</v>
      </c>
      <c r="BA177" s="316">
        <v>-69.230769230769</v>
      </c>
      <c r="BB177" s="313">
        <v>7.14538462</v>
      </c>
      <c r="BC177" s="316">
        <v>4.09822222</v>
      </c>
      <c r="BD177" s="316">
        <v>3.0471624</v>
      </c>
      <c r="BE177" s="316">
        <v>74.353274088685</v>
      </c>
      <c r="BF177" s="316">
        <v>4.03869565</v>
      </c>
      <c r="BG177" s="316">
        <v>3.17965517</v>
      </c>
      <c r="BH177" s="316">
        <v>0.85904048</v>
      </c>
      <c r="BI177" s="316">
        <v>27.016781193918</v>
      </c>
      <c r="BJ177" s="313">
        <v>15.48166667</v>
      </c>
      <c r="BK177" s="316">
        <v>4.72871795</v>
      </c>
      <c r="BL177" s="316">
        <v>10.75294872</v>
      </c>
      <c r="BM177" s="316">
        <v>227.39670315926</v>
      </c>
      <c r="BN177" s="313">
        <v>3284.0</v>
      </c>
      <c r="BO177" s="316">
        <v>3508.0</v>
      </c>
      <c r="BP177" s="316">
        <v>-224.0</v>
      </c>
      <c r="BQ177" s="316">
        <v>-6.3854047890536</v>
      </c>
      <c r="BR177" s="313">
        <v>3252.0</v>
      </c>
      <c r="BS177" s="316">
        <v>3469.0</v>
      </c>
      <c r="BT177" s="316">
        <v>-217.0</v>
      </c>
      <c r="BU177" s="316">
        <v>-6.2554050158547</v>
      </c>
      <c r="BV177" s="313">
        <v>1622.0</v>
      </c>
      <c r="BW177" s="316">
        <v>2902.0</v>
      </c>
      <c r="BX177" s="316">
        <v>-1280.0</v>
      </c>
      <c r="BY177" s="316">
        <v>-44.107512060648</v>
      </c>
      <c r="BZ177" s="313">
        <v>0.05712792</v>
      </c>
      <c r="CA177" s="316">
        <v>0.05316229</v>
      </c>
      <c r="CB177" s="316">
        <v>0.00396563</v>
      </c>
      <c r="CC177" s="312">
        <v>7.4594792662242</v>
      </c>
      <c r="CD177" s="312" t="s">
        <v>902</v>
      </c>
      <c r="CE177" s="312">
        <v>2.21166667</v>
      </c>
      <c r="CF177" s="312">
        <v>1.29873239</v>
      </c>
      <c r="CG177" s="312">
        <v>0.91293428</v>
      </c>
      <c r="CH177" s="312">
        <v>70.294256694406</v>
      </c>
      <c r="CI177" s="315">
        <v>0.02264151</v>
      </c>
      <c r="CJ177" s="315">
        <v>0.03792735</v>
      </c>
      <c r="CK177" s="315">
        <v>-0.01528584</v>
      </c>
      <c r="CL177" s="315">
        <v>-40.302947609047</v>
      </c>
      <c r="CM177" s="314" t="s">
        <v>896</v>
      </c>
      <c r="CN177" s="314" t="s">
        <v>897</v>
      </c>
      <c r="CO177" s="317"/>
      <c r="CP177" s="318"/>
      <c r="CQ177" s="318"/>
      <c r="CR177" s="317"/>
      <c r="CS177" s="317"/>
      <c r="CT177" s="317"/>
      <c r="CU177" s="317"/>
      <c r="CV177" s="317"/>
      <c r="CW177" s="317"/>
      <c r="CX177" s="319"/>
      <c r="CY177" s="319"/>
      <c r="CZ177" s="319"/>
      <c r="DA177" s="319"/>
      <c r="DB177" s="318"/>
      <c r="DC177" s="318"/>
      <c r="DD177" s="314"/>
    </row>
    <row r="178">
      <c r="A178" s="310" t="s">
        <v>898</v>
      </c>
      <c r="B178" s="310" t="s">
        <v>418</v>
      </c>
      <c r="C178" s="310" t="s">
        <v>419</v>
      </c>
      <c r="D178" s="310" t="s">
        <v>420</v>
      </c>
      <c r="E178" s="311">
        <v>65818.0</v>
      </c>
      <c r="F178" s="311">
        <v>68879.0</v>
      </c>
      <c r="G178" s="311">
        <v>-3061.0</v>
      </c>
      <c r="H178" s="311">
        <v>-4.4440250293994</v>
      </c>
      <c r="I178" s="311">
        <v>371637.0</v>
      </c>
      <c r="J178" s="311">
        <v>363968.0</v>
      </c>
      <c r="K178" s="311">
        <v>7669.0</v>
      </c>
      <c r="L178" s="311">
        <v>2.107053367329</v>
      </c>
      <c r="M178" s="312" t="s">
        <v>894</v>
      </c>
      <c r="N178" s="312">
        <v>900.08</v>
      </c>
      <c r="O178" s="312">
        <v>799.88</v>
      </c>
      <c r="P178" s="312">
        <v>100.2</v>
      </c>
      <c r="Q178" s="312">
        <v>12.526879031855</v>
      </c>
      <c r="R178" s="313">
        <v>2.42193323</v>
      </c>
      <c r="S178" s="313">
        <v>2.19766573</v>
      </c>
      <c r="T178" s="313">
        <v>0.2242675</v>
      </c>
      <c r="U178" s="313">
        <v>10.20480489542</v>
      </c>
      <c r="V178" s="313">
        <v>6.97804578</v>
      </c>
      <c r="W178" s="313">
        <v>6.49617549</v>
      </c>
      <c r="X178" s="313">
        <v>0.48187029</v>
      </c>
      <c r="Y178" s="313">
        <v>7.4177535804225</v>
      </c>
      <c r="Z178" s="313">
        <v>0.0347079</v>
      </c>
      <c r="AA178" s="313">
        <v>0.03383015</v>
      </c>
      <c r="AB178" s="312">
        <v>8.7775E-4</v>
      </c>
      <c r="AC178" s="313">
        <v>2.5945790958657</v>
      </c>
      <c r="AD178" s="312">
        <v>25933.0</v>
      </c>
      <c r="AE178" s="313">
        <v>23644.0</v>
      </c>
      <c r="AF178" s="313">
        <v>2289.0</v>
      </c>
      <c r="AG178" s="311">
        <v>9.6811030282524</v>
      </c>
      <c r="AH178" s="311">
        <v>713.0</v>
      </c>
      <c r="AI178" s="311">
        <v>757.0</v>
      </c>
      <c r="AJ178" s="311">
        <v>-44.0</v>
      </c>
      <c r="AK178" s="311">
        <v>-5.8124174372523</v>
      </c>
      <c r="AL178" s="313">
        <v>5.64643411</v>
      </c>
      <c r="AM178" s="314">
        <v>5.28416498</v>
      </c>
      <c r="AN178" s="312">
        <v>0.36226913</v>
      </c>
      <c r="AO178" s="315">
        <v>6.8557497990913</v>
      </c>
      <c r="AP178" s="313">
        <v>157.0</v>
      </c>
      <c r="AQ178" s="315">
        <v>195.0</v>
      </c>
      <c r="AR178" s="315">
        <v>-38.0</v>
      </c>
      <c r="AS178" s="311">
        <v>-19.487179487179</v>
      </c>
      <c r="AT178" s="311">
        <v>488.0</v>
      </c>
      <c r="AU178" s="311">
        <v>489.0</v>
      </c>
      <c r="AV178" s="311">
        <v>-1.0</v>
      </c>
      <c r="AW178" s="313">
        <v>-0.20449897750511</v>
      </c>
      <c r="AX178" s="313">
        <v>68.0</v>
      </c>
      <c r="AY178" s="313">
        <v>73.0</v>
      </c>
      <c r="AZ178" s="313">
        <v>-5.0</v>
      </c>
      <c r="BA178" s="313">
        <v>-6.8493150684932</v>
      </c>
      <c r="BB178" s="313">
        <v>5.73299363</v>
      </c>
      <c r="BC178" s="313">
        <v>4.10194872</v>
      </c>
      <c r="BD178" s="313">
        <v>1.63104491</v>
      </c>
      <c r="BE178" s="313">
        <v>39.762684063978</v>
      </c>
      <c r="BF178" s="313">
        <v>1.84442623</v>
      </c>
      <c r="BG178" s="313">
        <v>1.63574642</v>
      </c>
      <c r="BH178" s="313">
        <v>0.20867981</v>
      </c>
      <c r="BI178" s="313">
        <v>12.757467016189</v>
      </c>
      <c r="BJ178" s="313">
        <v>13.23647059</v>
      </c>
      <c r="BK178" s="313">
        <v>10.95726027</v>
      </c>
      <c r="BL178" s="313">
        <v>2.27921032</v>
      </c>
      <c r="BM178" s="313">
        <v>20.800914314688</v>
      </c>
      <c r="BN178" s="313">
        <v>24938.0</v>
      </c>
      <c r="BO178" s="313">
        <v>22244.0</v>
      </c>
      <c r="BP178" s="313">
        <v>2694.0</v>
      </c>
      <c r="BQ178" s="313">
        <v>12.11113109153</v>
      </c>
      <c r="BR178" s="313">
        <v>24782.0</v>
      </c>
      <c r="BS178" s="313">
        <v>22113.0</v>
      </c>
      <c r="BT178" s="313">
        <v>2669.0</v>
      </c>
      <c r="BU178" s="313">
        <v>12.069823180934</v>
      </c>
      <c r="BV178" s="313">
        <v>19691.0</v>
      </c>
      <c r="BW178" s="313">
        <v>17349.0</v>
      </c>
      <c r="BX178" s="313">
        <v>2342.0</v>
      </c>
      <c r="BY178" s="313">
        <v>13.499337137587</v>
      </c>
      <c r="BZ178" s="313">
        <v>0.03631991</v>
      </c>
      <c r="CA178" s="313">
        <v>0.03617239</v>
      </c>
      <c r="CB178" s="313">
        <v>1.4752E-4</v>
      </c>
      <c r="CC178" s="312">
        <v>0.40782486310691</v>
      </c>
      <c r="CD178" s="312" t="s">
        <v>899</v>
      </c>
      <c r="CE178" s="312">
        <v>1.26238429</v>
      </c>
      <c r="CF178" s="312">
        <v>1.05664465</v>
      </c>
      <c r="CG178" s="312">
        <v>0.20573964</v>
      </c>
      <c r="CH178" s="312">
        <v>19.471034088896</v>
      </c>
      <c r="CI178" s="315">
        <v>0.02749393</v>
      </c>
      <c r="CJ178" s="315">
        <v>0.03201658</v>
      </c>
      <c r="CK178" s="315">
        <v>-0.00452265</v>
      </c>
      <c r="CL178" s="315">
        <v>-14.125962235817</v>
      </c>
      <c r="CM178" s="314" t="s">
        <v>896</v>
      </c>
      <c r="CN178" s="314" t="s">
        <v>897</v>
      </c>
      <c r="CO178" s="317"/>
      <c r="CP178" s="318"/>
      <c r="CQ178" s="318"/>
      <c r="CR178" s="317"/>
      <c r="CS178" s="317"/>
      <c r="CT178" s="317"/>
      <c r="CU178" s="317"/>
      <c r="CV178" s="317"/>
      <c r="CW178" s="317"/>
      <c r="CX178" s="319"/>
      <c r="CY178" s="319"/>
      <c r="CZ178" s="319"/>
      <c r="DA178" s="319"/>
      <c r="DB178" s="318"/>
      <c r="DC178" s="318"/>
      <c r="DD178" s="314"/>
    </row>
    <row r="179">
      <c r="A179" s="310" t="s">
        <v>898</v>
      </c>
      <c r="B179" s="310" t="s">
        <v>418</v>
      </c>
      <c r="C179" s="310" t="s">
        <v>426</v>
      </c>
      <c r="D179" s="310" t="s">
        <v>420</v>
      </c>
      <c r="E179" s="311">
        <v>10813.0</v>
      </c>
      <c r="F179" s="311">
        <v>30514.0</v>
      </c>
      <c r="G179" s="311">
        <v>-19701.0</v>
      </c>
      <c r="H179" s="311">
        <v>-64.563806777217</v>
      </c>
      <c r="I179" s="311">
        <v>21439.0</v>
      </c>
      <c r="J179" s="311">
        <v>75866.0</v>
      </c>
      <c r="K179" s="311">
        <v>-54427.0</v>
      </c>
      <c r="L179" s="311">
        <v>-71.740964331848</v>
      </c>
      <c r="M179" s="312" t="s">
        <v>894</v>
      </c>
      <c r="N179" s="312">
        <v>61.82</v>
      </c>
      <c r="O179" s="312">
        <v>159.09</v>
      </c>
      <c r="P179" s="312">
        <v>-97.27</v>
      </c>
      <c r="Q179" s="312">
        <v>-61.141492237099</v>
      </c>
      <c r="R179" s="313">
        <v>2.88353002</v>
      </c>
      <c r="S179" s="313">
        <v>2.09698679</v>
      </c>
      <c r="T179" s="313">
        <v>0.78654323</v>
      </c>
      <c r="U179" s="313">
        <v>37.508258695325</v>
      </c>
      <c r="V179" s="313">
        <v>9.03960073</v>
      </c>
      <c r="W179" s="313">
        <v>6.49566341</v>
      </c>
      <c r="X179" s="313">
        <v>2.54393732</v>
      </c>
      <c r="Y179" s="313">
        <v>39.163625936708</v>
      </c>
      <c r="Z179" s="313">
        <v>0.03189886</v>
      </c>
      <c r="AA179" s="313">
        <v>0.03228287</v>
      </c>
      <c r="AB179" s="312">
        <v>-3.8401E-4</v>
      </c>
      <c r="AC179" s="313">
        <v>-1.1895162976526</v>
      </c>
      <c r="AD179" s="312">
        <v>1938.0</v>
      </c>
      <c r="AE179" s="313">
        <v>4928.0</v>
      </c>
      <c r="AF179" s="313">
        <v>-2990.0</v>
      </c>
      <c r="AG179" s="311">
        <v>-60.673701298701</v>
      </c>
      <c r="AH179" s="311">
        <v>64.0</v>
      </c>
      <c r="AI179" s="311">
        <v>105.0</v>
      </c>
      <c r="AJ179" s="311">
        <v>-41.0</v>
      </c>
      <c r="AK179" s="311">
        <v>-39.047619047619</v>
      </c>
      <c r="AL179" s="313">
        <v>1.982706</v>
      </c>
      <c r="AM179" s="314">
        <v>2.4862686</v>
      </c>
      <c r="AN179" s="312">
        <v>-0.5035626</v>
      </c>
      <c r="AO179" s="315">
        <v>-20.25374893123</v>
      </c>
      <c r="AP179" s="315">
        <v>19.0</v>
      </c>
      <c r="AQ179" s="315">
        <v>25.0</v>
      </c>
      <c r="AR179" s="315">
        <v>-6.0</v>
      </c>
      <c r="AS179" s="311">
        <v>-24.0</v>
      </c>
      <c r="AT179" s="311">
        <v>37.0</v>
      </c>
      <c r="AU179" s="311">
        <v>70.0</v>
      </c>
      <c r="AV179" s="311">
        <v>-33.0</v>
      </c>
      <c r="AW179" s="313">
        <v>-47.142857142857</v>
      </c>
      <c r="AX179" s="313">
        <v>8.0</v>
      </c>
      <c r="AY179" s="313">
        <v>10.0</v>
      </c>
      <c r="AZ179" s="313">
        <v>-2.0</v>
      </c>
      <c r="BA179" s="313">
        <v>-20.0</v>
      </c>
      <c r="BB179" s="313">
        <v>3.25368421</v>
      </c>
      <c r="BC179" s="313">
        <v>6.3636</v>
      </c>
      <c r="BD179" s="313">
        <v>-3.10991579</v>
      </c>
      <c r="BE179" s="313">
        <v>-48.870384530769</v>
      </c>
      <c r="BF179" s="313">
        <v>1.67081081</v>
      </c>
      <c r="BG179" s="313">
        <v>2.27271429</v>
      </c>
      <c r="BH179" s="313">
        <v>-0.60190348</v>
      </c>
      <c r="BI179" s="313">
        <v>-26.483904406656</v>
      </c>
      <c r="BJ179" s="313">
        <v>7.7275</v>
      </c>
      <c r="BK179" s="313">
        <v>15.909</v>
      </c>
      <c r="BL179" s="313">
        <v>-8.1815</v>
      </c>
      <c r="BM179" s="313">
        <v>-51.426865296373</v>
      </c>
      <c r="BN179" s="313">
        <v>1841.0</v>
      </c>
      <c r="BO179" s="313">
        <v>4602.0</v>
      </c>
      <c r="BP179" s="313">
        <v>-2761.0</v>
      </c>
      <c r="BQ179" s="313">
        <v>-59.995654063451</v>
      </c>
      <c r="BR179" s="313">
        <v>1822.0</v>
      </c>
      <c r="BS179" s="313">
        <v>4563.0</v>
      </c>
      <c r="BT179" s="313">
        <v>-2741.0</v>
      </c>
      <c r="BU179" s="313">
        <v>-60.070129300899</v>
      </c>
      <c r="BV179" s="313">
        <v>1452.0</v>
      </c>
      <c r="BW179" s="313">
        <v>3562.0</v>
      </c>
      <c r="BX179" s="313">
        <v>-2110.0</v>
      </c>
      <c r="BY179" s="313">
        <v>-59.236384053902</v>
      </c>
      <c r="BZ179" s="313">
        <v>0.03392975</v>
      </c>
      <c r="CA179" s="313">
        <v>0.03486522</v>
      </c>
      <c r="CB179" s="313">
        <v>-9.3547E-4</v>
      </c>
      <c r="CC179" s="312">
        <v>-2.6831036775331</v>
      </c>
      <c r="CD179" s="312" t="s">
        <v>899</v>
      </c>
      <c r="CE179" s="312">
        <v>0.9659375</v>
      </c>
      <c r="CF179" s="312">
        <v>1.51514286</v>
      </c>
      <c r="CG179" s="312">
        <v>-0.54920536</v>
      </c>
      <c r="CH179" s="312">
        <v>-36.247760821709</v>
      </c>
      <c r="CI179" s="315">
        <v>0.03302374</v>
      </c>
      <c r="CJ179" s="315">
        <v>0.02130682</v>
      </c>
      <c r="CK179" s="315">
        <v>0.01171692</v>
      </c>
      <c r="CL179" s="315">
        <v>54.9914065074</v>
      </c>
      <c r="CM179" s="314" t="s">
        <v>896</v>
      </c>
      <c r="CN179" s="314" t="s">
        <v>897</v>
      </c>
      <c r="CO179" s="317"/>
      <c r="CP179" s="318"/>
      <c r="CQ179" s="318"/>
      <c r="CR179" s="317"/>
      <c r="CS179" s="317"/>
      <c r="CT179" s="317"/>
      <c r="CU179" s="317"/>
      <c r="CV179" s="317"/>
      <c r="CW179" s="317"/>
      <c r="CX179" s="319"/>
      <c r="CY179" s="319"/>
      <c r="CZ179" s="319"/>
      <c r="DA179" s="319"/>
      <c r="DB179" s="318"/>
      <c r="DC179" s="318"/>
      <c r="DD179" s="314"/>
    </row>
    <row r="180">
      <c r="A180" s="310" t="s">
        <v>898</v>
      </c>
      <c r="B180" s="310" t="s">
        <v>418</v>
      </c>
      <c r="C180" s="310" t="s">
        <v>423</v>
      </c>
      <c r="D180" s="310" t="s">
        <v>424</v>
      </c>
      <c r="E180" s="311">
        <v>10173.0</v>
      </c>
      <c r="F180" s="311" t="s">
        <v>893</v>
      </c>
      <c r="G180" s="311" t="s">
        <v>893</v>
      </c>
      <c r="H180" s="311" t="s">
        <v>893</v>
      </c>
      <c r="I180" s="311">
        <v>23112.0</v>
      </c>
      <c r="J180" s="311" t="s">
        <v>893</v>
      </c>
      <c r="K180" s="311" t="s">
        <v>893</v>
      </c>
      <c r="L180" s="311" t="s">
        <v>893</v>
      </c>
      <c r="M180" s="312" t="s">
        <v>894</v>
      </c>
      <c r="N180" s="312">
        <v>69.07</v>
      </c>
      <c r="O180" s="312" t="s">
        <v>893</v>
      </c>
      <c r="P180" s="312" t="s">
        <v>893</v>
      </c>
      <c r="Q180" s="312" t="s">
        <v>893</v>
      </c>
      <c r="R180" s="313">
        <v>2.98849083</v>
      </c>
      <c r="S180" s="316" t="s">
        <v>893</v>
      </c>
      <c r="T180" s="316" t="s">
        <v>893</v>
      </c>
      <c r="U180" s="316" t="s">
        <v>893</v>
      </c>
      <c r="V180" s="313">
        <v>2.44894427</v>
      </c>
      <c r="W180" s="316" t="s">
        <v>893</v>
      </c>
      <c r="X180" s="316" t="s">
        <v>893</v>
      </c>
      <c r="Y180" s="316" t="s">
        <v>893</v>
      </c>
      <c r="Z180" s="313">
        <v>0.1220318</v>
      </c>
      <c r="AA180" s="316" t="s">
        <v>893</v>
      </c>
      <c r="AB180" s="312" t="s">
        <v>893</v>
      </c>
      <c r="AC180" s="316" t="s">
        <v>893</v>
      </c>
      <c r="AD180" s="312">
        <v>566.0</v>
      </c>
      <c r="AE180" s="316" t="s">
        <v>893</v>
      </c>
      <c r="AF180" s="316" t="s">
        <v>893</v>
      </c>
      <c r="AG180" s="311" t="s">
        <v>893</v>
      </c>
      <c r="AH180" s="311">
        <v>32.0</v>
      </c>
      <c r="AI180" s="311" t="s">
        <v>893</v>
      </c>
      <c r="AJ180" s="311" t="s">
        <v>893</v>
      </c>
      <c r="AK180" s="311" t="s">
        <v>893</v>
      </c>
      <c r="AL180" s="314">
        <v>2.2718962</v>
      </c>
      <c r="AM180" s="314" t="s">
        <v>893</v>
      </c>
      <c r="AN180" s="312" t="s">
        <v>893</v>
      </c>
      <c r="AO180" s="315" t="s">
        <v>893</v>
      </c>
      <c r="AP180" s="315">
        <v>8.0</v>
      </c>
      <c r="AQ180" s="315" t="s">
        <v>893</v>
      </c>
      <c r="AR180" s="315" t="s">
        <v>893</v>
      </c>
      <c r="AS180" s="311" t="s">
        <v>893</v>
      </c>
      <c r="AT180" s="311">
        <v>17.0</v>
      </c>
      <c r="AU180" s="311" t="s">
        <v>893</v>
      </c>
      <c r="AV180" s="311" t="s">
        <v>893</v>
      </c>
      <c r="AW180" s="316" t="s">
        <v>893</v>
      </c>
      <c r="AX180" s="316">
        <v>7.0</v>
      </c>
      <c r="AY180" s="316" t="s">
        <v>893</v>
      </c>
      <c r="AZ180" s="316" t="s">
        <v>893</v>
      </c>
      <c r="BA180" s="316" t="s">
        <v>893</v>
      </c>
      <c r="BB180" s="316">
        <v>8.63375</v>
      </c>
      <c r="BC180" s="316" t="s">
        <v>893</v>
      </c>
      <c r="BD180" s="316" t="s">
        <v>893</v>
      </c>
      <c r="BE180" s="316" t="s">
        <v>893</v>
      </c>
      <c r="BF180" s="316">
        <v>4.06294118</v>
      </c>
      <c r="BG180" s="316" t="s">
        <v>893</v>
      </c>
      <c r="BH180" s="316" t="s">
        <v>893</v>
      </c>
      <c r="BI180" s="316" t="s">
        <v>893</v>
      </c>
      <c r="BJ180" s="316">
        <v>9.86714286</v>
      </c>
      <c r="BK180" s="316" t="s">
        <v>893</v>
      </c>
      <c r="BL180" s="316" t="s">
        <v>893</v>
      </c>
      <c r="BM180" s="316" t="s">
        <v>893</v>
      </c>
      <c r="BN180" s="313">
        <v>515.0</v>
      </c>
      <c r="BO180" s="316" t="s">
        <v>893</v>
      </c>
      <c r="BP180" s="316" t="s">
        <v>893</v>
      </c>
      <c r="BQ180" s="316" t="s">
        <v>893</v>
      </c>
      <c r="BR180" s="313">
        <v>510.0</v>
      </c>
      <c r="BS180" s="316" t="s">
        <v>893</v>
      </c>
      <c r="BT180" s="316" t="s">
        <v>893</v>
      </c>
      <c r="BU180" s="316" t="s">
        <v>893</v>
      </c>
      <c r="BV180" s="313">
        <v>392.0</v>
      </c>
      <c r="BW180" s="316" t="s">
        <v>893</v>
      </c>
      <c r="BX180" s="316" t="s">
        <v>893</v>
      </c>
      <c r="BY180" s="316" t="s">
        <v>893</v>
      </c>
      <c r="BZ180" s="313">
        <v>0.13543137</v>
      </c>
      <c r="CA180" s="316" t="s">
        <v>893</v>
      </c>
      <c r="CB180" s="316" t="s">
        <v>893</v>
      </c>
      <c r="CC180" s="312" t="s">
        <v>893</v>
      </c>
      <c r="CD180" s="312" t="s">
        <v>899</v>
      </c>
      <c r="CE180" s="312">
        <v>2.1584375</v>
      </c>
      <c r="CF180" s="312" t="s">
        <v>893</v>
      </c>
      <c r="CG180" s="312" t="s">
        <v>893</v>
      </c>
      <c r="CH180" s="312" t="s">
        <v>893</v>
      </c>
      <c r="CI180" s="315">
        <v>0.0565371</v>
      </c>
      <c r="CJ180" s="315" t="s">
        <v>893</v>
      </c>
      <c r="CK180" s="315" t="s">
        <v>893</v>
      </c>
      <c r="CL180" s="315" t="s">
        <v>893</v>
      </c>
      <c r="CM180" s="314" t="s">
        <v>896</v>
      </c>
      <c r="CN180" s="314" t="s">
        <v>897</v>
      </c>
      <c r="CO180" s="317"/>
      <c r="CP180" s="318"/>
      <c r="CQ180" s="318"/>
      <c r="CR180" s="317"/>
      <c r="CS180" s="317"/>
      <c r="CT180" s="317"/>
      <c r="CU180" s="317"/>
      <c r="CV180" s="317"/>
      <c r="CW180" s="317"/>
      <c r="CX180" s="319"/>
      <c r="CY180" s="319"/>
      <c r="CZ180" s="319"/>
      <c r="DA180" s="319"/>
      <c r="DB180" s="318"/>
      <c r="DC180" s="318"/>
      <c r="DD180" s="314"/>
    </row>
    <row r="181">
      <c r="A181" s="310" t="s">
        <v>898</v>
      </c>
      <c r="B181" s="310" t="s">
        <v>430</v>
      </c>
      <c r="C181" s="310" t="s">
        <v>35</v>
      </c>
      <c r="D181" s="310" t="s">
        <v>25</v>
      </c>
      <c r="E181" s="311">
        <v>36401.0</v>
      </c>
      <c r="F181" s="311">
        <v>34601.0</v>
      </c>
      <c r="G181" s="311">
        <v>1800.0</v>
      </c>
      <c r="H181" s="311">
        <v>5.2021617872316</v>
      </c>
      <c r="I181" s="311">
        <v>223559.0</v>
      </c>
      <c r="J181" s="311">
        <v>203554.0</v>
      </c>
      <c r="K181" s="311">
        <v>20005.0</v>
      </c>
      <c r="L181" s="311">
        <v>9.8278589465203</v>
      </c>
      <c r="M181" s="312" t="s">
        <v>894</v>
      </c>
      <c r="N181" s="312">
        <v>186.17</v>
      </c>
      <c r="O181" s="312">
        <v>184.61</v>
      </c>
      <c r="P181" s="312">
        <v>1.56</v>
      </c>
      <c r="Q181" s="312">
        <v>0.84502464655218</v>
      </c>
      <c r="R181" s="313">
        <v>0.83275556</v>
      </c>
      <c r="S181" s="316">
        <v>0.90693379</v>
      </c>
      <c r="T181" s="316">
        <v>-0.07417823</v>
      </c>
      <c r="U181" s="316">
        <v>-8.1790127149194</v>
      </c>
      <c r="V181" s="313">
        <v>6.63404291</v>
      </c>
      <c r="W181" s="316">
        <v>6.2745021</v>
      </c>
      <c r="X181" s="316">
        <v>0.35954081</v>
      </c>
      <c r="Y181" s="316">
        <v>5.7301886949723</v>
      </c>
      <c r="Z181" s="313">
        <v>0.01255276</v>
      </c>
      <c r="AA181" s="316">
        <v>0.01445427</v>
      </c>
      <c r="AB181" s="312">
        <v>-0.00190151</v>
      </c>
      <c r="AC181" s="316">
        <v>-13.155351325249</v>
      </c>
      <c r="AD181" s="312">
        <v>14831.0</v>
      </c>
      <c r="AE181" s="316">
        <v>12772.0</v>
      </c>
      <c r="AF181" s="316">
        <v>2059.0</v>
      </c>
      <c r="AG181" s="311">
        <v>16.121202630755</v>
      </c>
      <c r="AH181" s="311">
        <v>479.0</v>
      </c>
      <c r="AI181" s="311">
        <v>383.0</v>
      </c>
      <c r="AJ181" s="311">
        <v>96.0</v>
      </c>
      <c r="AK181" s="311">
        <v>25.065274151436</v>
      </c>
      <c r="AL181" s="314">
        <v>6.14156204</v>
      </c>
      <c r="AM181" s="314">
        <v>5.88289356</v>
      </c>
      <c r="AN181" s="312">
        <v>0.25866848</v>
      </c>
      <c r="AO181" s="315">
        <v>4.3969600565066</v>
      </c>
      <c r="AP181" s="315">
        <v>104.0</v>
      </c>
      <c r="AQ181" s="315">
        <v>87.0</v>
      </c>
      <c r="AR181" s="315">
        <v>17.0</v>
      </c>
      <c r="AS181" s="311">
        <v>19.540229885057</v>
      </c>
      <c r="AT181" s="311">
        <v>247.0</v>
      </c>
      <c r="AU181" s="311">
        <v>200.0</v>
      </c>
      <c r="AV181" s="311">
        <v>47.0</v>
      </c>
      <c r="AW181" s="316">
        <v>23.5</v>
      </c>
      <c r="AX181" s="316">
        <v>128.0</v>
      </c>
      <c r="AY181" s="316">
        <v>96.0</v>
      </c>
      <c r="AZ181" s="316">
        <v>32.0</v>
      </c>
      <c r="BA181" s="316">
        <v>33.333333333333</v>
      </c>
      <c r="BB181" s="316">
        <v>1.79009615</v>
      </c>
      <c r="BC181" s="316">
        <v>2.12195402</v>
      </c>
      <c r="BD181" s="316">
        <v>-0.33185787</v>
      </c>
      <c r="BE181" s="316">
        <v>-15.639258290809</v>
      </c>
      <c r="BF181" s="316">
        <v>0.7537247</v>
      </c>
      <c r="BG181" s="316">
        <v>0.92305</v>
      </c>
      <c r="BH181" s="316">
        <v>-0.1693253</v>
      </c>
      <c r="BI181" s="316">
        <v>-18.344109203185</v>
      </c>
      <c r="BJ181" s="316">
        <v>1.45445312</v>
      </c>
      <c r="BK181" s="316">
        <v>1.92302083</v>
      </c>
      <c r="BL181" s="316">
        <v>-0.46856771</v>
      </c>
      <c r="BM181" s="316">
        <v>-24.366231643991</v>
      </c>
      <c r="BN181" s="313">
        <v>14045.0</v>
      </c>
      <c r="BO181" s="316">
        <v>12140.0</v>
      </c>
      <c r="BP181" s="316">
        <v>1905.0</v>
      </c>
      <c r="BQ181" s="316">
        <v>15.691927512356</v>
      </c>
      <c r="BR181" s="313">
        <v>13930.0</v>
      </c>
      <c r="BS181" s="316">
        <v>12065.0</v>
      </c>
      <c r="BT181" s="316">
        <v>1865.0</v>
      </c>
      <c r="BU181" s="316">
        <v>15.45793617903</v>
      </c>
      <c r="BV181" s="313">
        <v>10662.0</v>
      </c>
      <c r="BW181" s="316">
        <v>9288.0</v>
      </c>
      <c r="BX181" s="316">
        <v>1374.0</v>
      </c>
      <c r="BY181" s="316">
        <v>14.793281653747</v>
      </c>
      <c r="BZ181" s="313">
        <v>0.01336468</v>
      </c>
      <c r="CA181" s="316">
        <v>0.01530128</v>
      </c>
      <c r="CB181" s="316">
        <v>-0.0019366</v>
      </c>
      <c r="CC181" s="312">
        <v>-12.65645749898</v>
      </c>
      <c r="CD181" s="312" t="s">
        <v>899</v>
      </c>
      <c r="CE181" s="312">
        <v>0.38866388</v>
      </c>
      <c r="CF181" s="312">
        <v>0.48201044</v>
      </c>
      <c r="CG181" s="312">
        <v>-0.09334656</v>
      </c>
      <c r="CH181" s="312">
        <v>-19.366086759449</v>
      </c>
      <c r="CI181" s="315">
        <v>0.03229722</v>
      </c>
      <c r="CJ181" s="315">
        <v>0.02998747</v>
      </c>
      <c r="CK181" s="315">
        <v>0.00230975</v>
      </c>
      <c r="CL181" s="315">
        <v>7.7023836955902</v>
      </c>
      <c r="CM181" s="314" t="s">
        <v>896</v>
      </c>
      <c r="CN181" s="314" t="s">
        <v>897</v>
      </c>
      <c r="CO181" s="317"/>
      <c r="CP181" s="318"/>
      <c r="CQ181" s="318"/>
      <c r="CR181" s="317"/>
      <c r="CS181" s="317"/>
      <c r="CT181" s="317"/>
      <c r="CU181" s="317"/>
      <c r="CV181" s="317"/>
      <c r="CW181" s="317"/>
      <c r="CX181" s="319"/>
      <c r="CY181" s="319"/>
      <c r="CZ181" s="319"/>
      <c r="DA181" s="319"/>
      <c r="DB181" s="318"/>
      <c r="DC181" s="318"/>
      <c r="DD181" s="314"/>
    </row>
    <row r="182">
      <c r="A182" s="310" t="s">
        <v>898</v>
      </c>
      <c r="B182" s="310" t="s">
        <v>430</v>
      </c>
      <c r="C182" s="310" t="s">
        <v>43</v>
      </c>
      <c r="D182" s="310" t="s">
        <v>25</v>
      </c>
      <c r="E182" s="311">
        <v>6111.0</v>
      </c>
      <c r="F182" s="311">
        <v>10978.0</v>
      </c>
      <c r="G182" s="311">
        <v>-4867.0</v>
      </c>
      <c r="H182" s="311">
        <v>-44.334122791037</v>
      </c>
      <c r="I182" s="311">
        <v>23011.0</v>
      </c>
      <c r="J182" s="311">
        <v>31645.0</v>
      </c>
      <c r="K182" s="311">
        <v>-8634.0</v>
      </c>
      <c r="L182" s="311">
        <v>-27.28393111076</v>
      </c>
      <c r="M182" s="312" t="s">
        <v>894</v>
      </c>
      <c r="N182" s="312">
        <v>30.86</v>
      </c>
      <c r="O182" s="312">
        <v>30.6</v>
      </c>
      <c r="P182" s="312">
        <v>0.26</v>
      </c>
      <c r="Q182" s="312">
        <v>0.84967320261437</v>
      </c>
      <c r="R182" s="313">
        <v>1.34109774</v>
      </c>
      <c r="S182" s="316">
        <v>0.96697741</v>
      </c>
      <c r="T182" s="316">
        <v>0.37412033</v>
      </c>
      <c r="U182" s="316">
        <v>38.689665976788</v>
      </c>
      <c r="V182" s="313">
        <v>8.45247925</v>
      </c>
      <c r="W182" s="316">
        <v>7.56517617</v>
      </c>
      <c r="X182" s="316">
        <v>0.88730308</v>
      </c>
      <c r="Y182" s="316">
        <v>11.728782781274</v>
      </c>
      <c r="Z182" s="313">
        <v>0.01586632</v>
      </c>
      <c r="AA182" s="316">
        <v>0.01278195</v>
      </c>
      <c r="AB182" s="312">
        <v>0.00308437</v>
      </c>
      <c r="AC182" s="316">
        <v>24.130668638197</v>
      </c>
      <c r="AD182" s="312">
        <v>1945.0</v>
      </c>
      <c r="AE182" s="316">
        <v>2394.0</v>
      </c>
      <c r="AF182" s="316">
        <v>-449.0</v>
      </c>
      <c r="AG182" s="311">
        <v>-18.7552213868</v>
      </c>
      <c r="AH182" s="311">
        <v>76.0</v>
      </c>
      <c r="AI182" s="311">
        <v>85.0</v>
      </c>
      <c r="AJ182" s="311">
        <v>-9.0</v>
      </c>
      <c r="AK182" s="311">
        <v>-10.588235294118</v>
      </c>
      <c r="AL182" s="314">
        <v>3.76550483</v>
      </c>
      <c r="AM182" s="314">
        <v>2.88258335</v>
      </c>
      <c r="AN182" s="312">
        <v>0.88292148</v>
      </c>
      <c r="AO182" s="315">
        <v>30.629521259116</v>
      </c>
      <c r="AP182" s="315">
        <v>19.0</v>
      </c>
      <c r="AQ182" s="315">
        <v>18.0</v>
      </c>
      <c r="AR182" s="315">
        <v>1.0</v>
      </c>
      <c r="AS182" s="311">
        <v>5.5555555555556</v>
      </c>
      <c r="AT182" s="311">
        <v>46.0</v>
      </c>
      <c r="AU182" s="311">
        <v>47.0</v>
      </c>
      <c r="AV182" s="311">
        <v>-1.0</v>
      </c>
      <c r="AW182" s="316">
        <v>-2.1276595744681</v>
      </c>
      <c r="AX182" s="316">
        <v>11.0</v>
      </c>
      <c r="AY182" s="316">
        <v>20.0</v>
      </c>
      <c r="AZ182" s="316">
        <v>-9.0</v>
      </c>
      <c r="BA182" s="316">
        <v>-45.0</v>
      </c>
      <c r="BB182" s="316">
        <v>1.62421053</v>
      </c>
      <c r="BC182" s="316">
        <v>1.7</v>
      </c>
      <c r="BD182" s="316">
        <v>-0.07578947</v>
      </c>
      <c r="BE182" s="316">
        <v>-4.4582041176471</v>
      </c>
      <c r="BF182" s="316">
        <v>0.67086957</v>
      </c>
      <c r="BG182" s="316">
        <v>0.65106383</v>
      </c>
      <c r="BH182" s="316">
        <v>0.01980574</v>
      </c>
      <c r="BI182" s="316">
        <v>3.042058103581</v>
      </c>
      <c r="BJ182" s="316">
        <v>2.80545455</v>
      </c>
      <c r="BK182" s="316">
        <v>1.53</v>
      </c>
      <c r="BL182" s="316">
        <v>1.27545455</v>
      </c>
      <c r="BM182" s="316">
        <v>83.36304248366</v>
      </c>
      <c r="BN182" s="313">
        <v>1827.0</v>
      </c>
      <c r="BO182" s="316">
        <v>2289.0</v>
      </c>
      <c r="BP182" s="316">
        <v>-462.0</v>
      </c>
      <c r="BQ182" s="316">
        <v>-20.183486238532</v>
      </c>
      <c r="BR182" s="313">
        <v>1804.0</v>
      </c>
      <c r="BS182" s="316">
        <v>2271.0</v>
      </c>
      <c r="BT182" s="316">
        <v>-467.0</v>
      </c>
      <c r="BU182" s="316">
        <v>-20.563628357552</v>
      </c>
      <c r="BV182" s="313">
        <v>1455.0</v>
      </c>
      <c r="BW182" s="316">
        <v>1801.0</v>
      </c>
      <c r="BX182" s="316">
        <v>-346.0</v>
      </c>
      <c r="BY182" s="316">
        <v>-19.211549139367</v>
      </c>
      <c r="BZ182" s="313">
        <v>0.01710643</v>
      </c>
      <c r="CA182" s="316">
        <v>0.01347424</v>
      </c>
      <c r="CB182" s="316">
        <v>0.00363219</v>
      </c>
      <c r="CC182" s="312">
        <v>26.956548198637</v>
      </c>
      <c r="CD182" s="312" t="s">
        <v>899</v>
      </c>
      <c r="CE182" s="312">
        <v>0.40605263</v>
      </c>
      <c r="CF182" s="312">
        <v>0.36</v>
      </c>
      <c r="CG182" s="312">
        <v>0.04605263</v>
      </c>
      <c r="CH182" s="312">
        <v>12.792397222222</v>
      </c>
      <c r="CI182" s="315">
        <v>0.03907455</v>
      </c>
      <c r="CJ182" s="315">
        <v>0.03550543</v>
      </c>
      <c r="CK182" s="315">
        <v>0.00356912</v>
      </c>
      <c r="CL182" s="315">
        <v>10.052321574475</v>
      </c>
      <c r="CM182" s="314" t="s">
        <v>896</v>
      </c>
      <c r="CN182" s="314" t="s">
        <v>897</v>
      </c>
      <c r="CO182" s="317"/>
      <c r="CP182" s="318"/>
      <c r="CQ182" s="318"/>
      <c r="CR182" s="317"/>
      <c r="CS182" s="317"/>
      <c r="CT182" s="317"/>
      <c r="CU182" s="317"/>
      <c r="CV182" s="317"/>
      <c r="CW182" s="317"/>
      <c r="CX182" s="319"/>
      <c r="CY182" s="319"/>
      <c r="CZ182" s="319"/>
      <c r="DA182" s="319"/>
      <c r="DB182" s="318"/>
      <c r="DC182" s="318"/>
      <c r="DD182" s="314"/>
    </row>
    <row r="183">
      <c r="A183" s="310" t="s">
        <v>898</v>
      </c>
      <c r="B183" s="310" t="s">
        <v>436</v>
      </c>
      <c r="C183" s="310" t="s">
        <v>212</v>
      </c>
      <c r="D183" s="310" t="s">
        <v>277</v>
      </c>
      <c r="E183" s="311">
        <v>13249.0</v>
      </c>
      <c r="F183" s="311" t="s">
        <v>893</v>
      </c>
      <c r="G183" s="311" t="s">
        <v>893</v>
      </c>
      <c r="H183" s="311" t="s">
        <v>893</v>
      </c>
      <c r="I183" s="311">
        <v>35865.0</v>
      </c>
      <c r="J183" s="311" t="s">
        <v>893</v>
      </c>
      <c r="K183" s="311" t="s">
        <v>893</v>
      </c>
      <c r="L183" s="311" t="s">
        <v>893</v>
      </c>
      <c r="M183" s="312" t="s">
        <v>894</v>
      </c>
      <c r="N183" s="312">
        <v>53.21</v>
      </c>
      <c r="O183" s="312" t="s">
        <v>893</v>
      </c>
      <c r="P183" s="312" t="s">
        <v>893</v>
      </c>
      <c r="Q183" s="312" t="s">
        <v>893</v>
      </c>
      <c r="R183" s="316">
        <v>1.48361913</v>
      </c>
      <c r="S183" s="316" t="s">
        <v>893</v>
      </c>
      <c r="T183" s="316" t="s">
        <v>893</v>
      </c>
      <c r="U183" s="316" t="s">
        <v>893</v>
      </c>
      <c r="V183" s="316">
        <v>3.06426879</v>
      </c>
      <c r="W183" s="316" t="s">
        <v>893</v>
      </c>
      <c r="X183" s="316" t="s">
        <v>893</v>
      </c>
      <c r="Y183" s="316" t="s">
        <v>893</v>
      </c>
      <c r="Z183" s="316">
        <v>0.04841674</v>
      </c>
      <c r="AA183" s="316" t="s">
        <v>893</v>
      </c>
      <c r="AB183" s="312" t="s">
        <v>893</v>
      </c>
      <c r="AC183" s="316" t="s">
        <v>893</v>
      </c>
      <c r="AD183" s="312">
        <v>1099.0</v>
      </c>
      <c r="AE183" s="316" t="s">
        <v>893</v>
      </c>
      <c r="AF183" s="316" t="s">
        <v>893</v>
      </c>
      <c r="AG183" s="311" t="s">
        <v>893</v>
      </c>
      <c r="AH183" s="311">
        <v>55.0</v>
      </c>
      <c r="AI183" s="311" t="s">
        <v>893</v>
      </c>
      <c r="AJ183" s="311" t="s">
        <v>893</v>
      </c>
      <c r="AK183" s="311" t="s">
        <v>893</v>
      </c>
      <c r="AL183" s="314">
        <v>2.70699675</v>
      </c>
      <c r="AM183" s="314" t="s">
        <v>893</v>
      </c>
      <c r="AN183" s="312" t="s">
        <v>893</v>
      </c>
      <c r="AO183" s="315" t="s">
        <v>893</v>
      </c>
      <c r="AP183" s="315">
        <v>10.0</v>
      </c>
      <c r="AQ183" s="315" t="s">
        <v>893</v>
      </c>
      <c r="AR183" s="315" t="s">
        <v>893</v>
      </c>
      <c r="AS183" s="311" t="s">
        <v>893</v>
      </c>
      <c r="AT183" s="311">
        <v>31.0</v>
      </c>
      <c r="AU183" s="311" t="s">
        <v>893</v>
      </c>
      <c r="AV183" s="311" t="s">
        <v>893</v>
      </c>
      <c r="AW183" s="316" t="s">
        <v>893</v>
      </c>
      <c r="AX183" s="316">
        <v>14.0</v>
      </c>
      <c r="AY183" s="316" t="s">
        <v>893</v>
      </c>
      <c r="AZ183" s="316" t="s">
        <v>893</v>
      </c>
      <c r="BA183" s="316" t="s">
        <v>893</v>
      </c>
      <c r="BB183" s="316">
        <v>5.321</v>
      </c>
      <c r="BC183" s="316" t="s">
        <v>893</v>
      </c>
      <c r="BD183" s="316" t="s">
        <v>893</v>
      </c>
      <c r="BE183" s="316" t="s">
        <v>893</v>
      </c>
      <c r="BF183" s="316">
        <v>1.71645161</v>
      </c>
      <c r="BG183" s="316" t="s">
        <v>893</v>
      </c>
      <c r="BH183" s="316" t="s">
        <v>893</v>
      </c>
      <c r="BI183" s="316" t="s">
        <v>893</v>
      </c>
      <c r="BJ183" s="316">
        <v>3.80071429</v>
      </c>
      <c r="BK183" s="316" t="s">
        <v>893</v>
      </c>
      <c r="BL183" s="316" t="s">
        <v>893</v>
      </c>
      <c r="BM183" s="316" t="s">
        <v>893</v>
      </c>
      <c r="BN183" s="316">
        <v>1007.0</v>
      </c>
      <c r="BO183" s="316" t="s">
        <v>893</v>
      </c>
      <c r="BP183" s="316" t="s">
        <v>893</v>
      </c>
      <c r="BQ183" s="316" t="s">
        <v>893</v>
      </c>
      <c r="BR183" s="316">
        <v>981.0</v>
      </c>
      <c r="BS183" s="316" t="s">
        <v>893</v>
      </c>
      <c r="BT183" s="316" t="s">
        <v>893</v>
      </c>
      <c r="BU183" s="316" t="s">
        <v>893</v>
      </c>
      <c r="BV183" s="316">
        <v>747.0</v>
      </c>
      <c r="BW183" s="316" t="s">
        <v>893</v>
      </c>
      <c r="BX183" s="316" t="s">
        <v>893</v>
      </c>
      <c r="BY183" s="316" t="s">
        <v>893</v>
      </c>
      <c r="BZ183" s="316">
        <v>0.05424057</v>
      </c>
      <c r="CA183" s="316" t="s">
        <v>893</v>
      </c>
      <c r="CB183" s="316" t="s">
        <v>893</v>
      </c>
      <c r="CC183" s="312" t="s">
        <v>893</v>
      </c>
      <c r="CD183" s="312" t="s">
        <v>899</v>
      </c>
      <c r="CE183" s="312">
        <v>0.96745455</v>
      </c>
      <c r="CF183" s="312" t="s">
        <v>893</v>
      </c>
      <c r="CG183" s="312" t="s">
        <v>893</v>
      </c>
      <c r="CH183" s="312" t="s">
        <v>893</v>
      </c>
      <c r="CI183" s="315">
        <v>0.0500455</v>
      </c>
      <c r="CJ183" s="315" t="s">
        <v>893</v>
      </c>
      <c r="CK183" s="315" t="s">
        <v>893</v>
      </c>
      <c r="CL183" s="315" t="s">
        <v>893</v>
      </c>
      <c r="CM183" s="314" t="s">
        <v>896</v>
      </c>
      <c r="CN183" s="314" t="s">
        <v>897</v>
      </c>
      <c r="CO183" s="317"/>
      <c r="CP183" s="318"/>
      <c r="CQ183" s="318"/>
      <c r="CR183" s="317"/>
      <c r="CS183" s="317"/>
      <c r="CT183" s="317"/>
      <c r="CU183" s="317"/>
      <c r="CV183" s="317"/>
      <c r="CW183" s="317"/>
      <c r="CX183" s="319"/>
      <c r="CY183" s="319"/>
      <c r="CZ183" s="319"/>
      <c r="DA183" s="319"/>
      <c r="DB183" s="318"/>
      <c r="DC183" s="318"/>
      <c r="DD183" s="314"/>
    </row>
    <row r="184">
      <c r="A184" s="310" t="s">
        <v>898</v>
      </c>
      <c r="B184" s="310" t="s">
        <v>436</v>
      </c>
      <c r="C184" s="310" t="s">
        <v>437</v>
      </c>
      <c r="D184" s="310" t="s">
        <v>25</v>
      </c>
      <c r="E184" s="311">
        <v>26614.0</v>
      </c>
      <c r="F184" s="311">
        <v>24967.0</v>
      </c>
      <c r="G184" s="311">
        <v>1647.0</v>
      </c>
      <c r="H184" s="311">
        <v>6.5967076541034</v>
      </c>
      <c r="I184" s="311">
        <v>101010.0</v>
      </c>
      <c r="J184" s="311">
        <v>95784.0</v>
      </c>
      <c r="K184" s="311">
        <v>5226.0</v>
      </c>
      <c r="L184" s="311">
        <v>5.4560260586319</v>
      </c>
      <c r="M184" s="312" t="s">
        <v>894</v>
      </c>
      <c r="N184" s="312">
        <v>155.6</v>
      </c>
      <c r="O184" s="312">
        <v>154.34</v>
      </c>
      <c r="P184" s="312">
        <v>1.26</v>
      </c>
      <c r="Q184" s="312">
        <v>0.8163794220552</v>
      </c>
      <c r="R184" s="316">
        <v>1.54044154</v>
      </c>
      <c r="S184" s="316">
        <v>1.61133383</v>
      </c>
      <c r="T184" s="316">
        <v>-0.07089229</v>
      </c>
      <c r="U184" s="316">
        <v>-4.3996029053768</v>
      </c>
      <c r="V184" s="316">
        <v>7.05177705</v>
      </c>
      <c r="W184" s="316">
        <v>6.62845569</v>
      </c>
      <c r="X184" s="316">
        <v>0.42332136</v>
      </c>
      <c r="Y184" s="316">
        <v>6.386425131251</v>
      </c>
      <c r="Z184" s="316">
        <v>0.02184473</v>
      </c>
      <c r="AA184" s="316">
        <v>0.02430934</v>
      </c>
      <c r="AB184" s="312">
        <v>-0.00246461</v>
      </c>
      <c r="AC184" s="316">
        <v>-10.138531116024</v>
      </c>
      <c r="AD184" s="312">
        <v>7123.0</v>
      </c>
      <c r="AE184" s="316">
        <v>6349.0</v>
      </c>
      <c r="AF184" s="316">
        <v>774.0</v>
      </c>
      <c r="AG184" s="311">
        <v>12.190896204127</v>
      </c>
      <c r="AH184" s="311">
        <v>222.0</v>
      </c>
      <c r="AI184" s="311">
        <v>296.0</v>
      </c>
      <c r="AJ184" s="311">
        <v>-74.0</v>
      </c>
      <c r="AK184" s="311">
        <v>-25.0</v>
      </c>
      <c r="AL184" s="314">
        <v>3.79537086</v>
      </c>
      <c r="AM184" s="314">
        <v>3.83642408</v>
      </c>
      <c r="AN184" s="312">
        <v>-0.04105322</v>
      </c>
      <c r="AO184" s="315">
        <v>-1.0700907705699</v>
      </c>
      <c r="AP184" s="315">
        <v>37.0</v>
      </c>
      <c r="AQ184" s="315">
        <v>45.0</v>
      </c>
      <c r="AR184" s="315">
        <v>-8.0</v>
      </c>
      <c r="AS184" s="311">
        <v>-17.777777777778</v>
      </c>
      <c r="AT184" s="311">
        <v>127.0</v>
      </c>
      <c r="AU184" s="311">
        <v>187.0</v>
      </c>
      <c r="AV184" s="311">
        <v>-60.0</v>
      </c>
      <c r="AW184" s="316">
        <v>-32.085561497326</v>
      </c>
      <c r="AX184" s="316">
        <v>58.0</v>
      </c>
      <c r="AY184" s="316">
        <v>64.0</v>
      </c>
      <c r="AZ184" s="316">
        <v>-6.0</v>
      </c>
      <c r="BA184" s="316">
        <v>-9.375</v>
      </c>
      <c r="BB184" s="316">
        <v>4.20540541</v>
      </c>
      <c r="BC184" s="316">
        <v>3.42977778</v>
      </c>
      <c r="BD184" s="316">
        <v>0.77562763</v>
      </c>
      <c r="BE184" s="316">
        <v>22.614515567828</v>
      </c>
      <c r="BF184" s="316">
        <v>1.22519685</v>
      </c>
      <c r="BG184" s="316">
        <v>0.82534759</v>
      </c>
      <c r="BH184" s="316">
        <v>0.39984926</v>
      </c>
      <c r="BI184" s="316">
        <v>48.446165572495</v>
      </c>
      <c r="BJ184" s="316">
        <v>2.68275862</v>
      </c>
      <c r="BK184" s="316">
        <v>2.4115625</v>
      </c>
      <c r="BL184" s="316">
        <v>0.27119612</v>
      </c>
      <c r="BM184" s="316">
        <v>11.245660023325</v>
      </c>
      <c r="BN184" s="316">
        <v>6735.0</v>
      </c>
      <c r="BO184" s="316">
        <v>5962.0</v>
      </c>
      <c r="BP184" s="316">
        <v>773.0</v>
      </c>
      <c r="BQ184" s="316">
        <v>12.965447836297</v>
      </c>
      <c r="BR184" s="316">
        <v>6640.0</v>
      </c>
      <c r="BS184" s="316">
        <v>5850.0</v>
      </c>
      <c r="BT184" s="316">
        <v>790.0</v>
      </c>
      <c r="BU184" s="316">
        <v>13.504273504274</v>
      </c>
      <c r="BV184" s="316">
        <v>5339.0</v>
      </c>
      <c r="BW184" s="316">
        <v>4677.0</v>
      </c>
      <c r="BX184" s="316">
        <v>662.0</v>
      </c>
      <c r="BY184" s="316">
        <v>14.154372460979</v>
      </c>
      <c r="BZ184" s="316">
        <v>0.02343373</v>
      </c>
      <c r="CA184" s="316">
        <v>0.02638291</v>
      </c>
      <c r="CB184" s="316">
        <v>-0.00294918</v>
      </c>
      <c r="CC184" s="312">
        <v>-11.178372666245</v>
      </c>
      <c r="CD184" s="312" t="s">
        <v>899</v>
      </c>
      <c r="CE184" s="312">
        <v>0.7009009</v>
      </c>
      <c r="CF184" s="312">
        <v>0.52141892</v>
      </c>
      <c r="CG184" s="312">
        <v>0.17948198</v>
      </c>
      <c r="CH184" s="312">
        <v>34.421838777925</v>
      </c>
      <c r="CI184" s="315">
        <v>0.03116664</v>
      </c>
      <c r="CJ184" s="315">
        <v>0.04662152</v>
      </c>
      <c r="CK184" s="315">
        <v>-0.01545488</v>
      </c>
      <c r="CL184" s="315">
        <v>-33.149669937831</v>
      </c>
      <c r="CM184" s="314" t="s">
        <v>896</v>
      </c>
      <c r="CN184" s="314" t="s">
        <v>897</v>
      </c>
      <c r="CO184" s="317"/>
      <c r="CP184" s="318"/>
      <c r="CQ184" s="318"/>
      <c r="CR184" s="317"/>
      <c r="CS184" s="317"/>
      <c r="CT184" s="317"/>
      <c r="CU184" s="317"/>
      <c r="CV184" s="317"/>
      <c r="CW184" s="317"/>
      <c r="CX184" s="319"/>
      <c r="CY184" s="319"/>
      <c r="CZ184" s="319"/>
      <c r="DA184" s="319"/>
      <c r="DB184" s="318"/>
      <c r="DC184" s="318"/>
      <c r="DD184" s="314"/>
    </row>
    <row r="185">
      <c r="A185" s="310" t="s">
        <v>898</v>
      </c>
      <c r="B185" s="310" t="s">
        <v>436</v>
      </c>
      <c r="C185" s="310" t="s">
        <v>438</v>
      </c>
      <c r="D185" s="310" t="s">
        <v>439</v>
      </c>
      <c r="E185" s="311">
        <v>47770.0</v>
      </c>
      <c r="F185" s="311">
        <v>44905.0</v>
      </c>
      <c r="G185" s="311">
        <v>2865.0</v>
      </c>
      <c r="H185" s="311">
        <v>6.3801358423338</v>
      </c>
      <c r="I185" s="311">
        <v>240769.0</v>
      </c>
      <c r="J185" s="311">
        <v>250509.0</v>
      </c>
      <c r="K185" s="311">
        <v>-9740.0</v>
      </c>
      <c r="L185" s="311">
        <v>-3.8880838612585</v>
      </c>
      <c r="M185" s="312" t="s">
        <v>894</v>
      </c>
      <c r="N185" s="312">
        <v>330.13</v>
      </c>
      <c r="O185" s="312">
        <v>369.91</v>
      </c>
      <c r="P185" s="312">
        <v>-39.78</v>
      </c>
      <c r="Q185" s="312">
        <v>-10.753967181206</v>
      </c>
      <c r="R185" s="316">
        <v>1.37114828</v>
      </c>
      <c r="S185" s="316">
        <v>1.47663357</v>
      </c>
      <c r="T185" s="316">
        <v>-0.10548529</v>
      </c>
      <c r="U185" s="316">
        <v>-7.1436334743494</v>
      </c>
      <c r="V185" s="316">
        <v>7.12882472</v>
      </c>
      <c r="W185" s="316">
        <v>6.51034494</v>
      </c>
      <c r="X185" s="316">
        <v>0.61847978</v>
      </c>
      <c r="Y185" s="316">
        <v>9.4999540838461</v>
      </c>
      <c r="Z185" s="316">
        <v>0.01923386</v>
      </c>
      <c r="AA185" s="316">
        <v>0.02268134</v>
      </c>
      <c r="AB185" s="312">
        <v>-0.00344748</v>
      </c>
      <c r="AC185" s="316">
        <v>-15.199631062362</v>
      </c>
      <c r="AD185" s="312">
        <v>17164.0</v>
      </c>
      <c r="AE185" s="316">
        <v>16309.0</v>
      </c>
      <c r="AF185" s="316">
        <v>855.0</v>
      </c>
      <c r="AG185" s="311">
        <v>5.2425041388191</v>
      </c>
      <c r="AH185" s="311">
        <v>611.0</v>
      </c>
      <c r="AI185" s="311">
        <v>614.0</v>
      </c>
      <c r="AJ185" s="311">
        <v>-3.0</v>
      </c>
      <c r="AK185" s="311">
        <v>-0.4885993485342</v>
      </c>
      <c r="AL185" s="314">
        <v>5.04017166</v>
      </c>
      <c r="AM185" s="314">
        <v>5.5786438</v>
      </c>
      <c r="AN185" s="312">
        <v>-0.53847214</v>
      </c>
      <c r="AO185" s="315">
        <v>-9.6523843303994</v>
      </c>
      <c r="AP185" s="315">
        <v>113.0</v>
      </c>
      <c r="AQ185" s="315">
        <v>120.0</v>
      </c>
      <c r="AR185" s="315">
        <v>-7.0</v>
      </c>
      <c r="AS185" s="311">
        <v>-5.8333333333333</v>
      </c>
      <c r="AT185" s="311">
        <v>342.0</v>
      </c>
      <c r="AU185" s="311">
        <v>330.0</v>
      </c>
      <c r="AV185" s="311">
        <v>12.0</v>
      </c>
      <c r="AW185" s="316">
        <v>3.6363636363636</v>
      </c>
      <c r="AX185" s="316">
        <v>156.0</v>
      </c>
      <c r="AY185" s="316">
        <v>164.0</v>
      </c>
      <c r="AZ185" s="316">
        <v>-8.0</v>
      </c>
      <c r="BA185" s="316">
        <v>-4.8780487804878</v>
      </c>
      <c r="BB185" s="316">
        <v>2.92150442</v>
      </c>
      <c r="BC185" s="316">
        <v>3.08258333</v>
      </c>
      <c r="BD185" s="316">
        <v>-0.16107891</v>
      </c>
      <c r="BE185" s="316">
        <v>-5.225451926388</v>
      </c>
      <c r="BF185" s="316">
        <v>0.9652924</v>
      </c>
      <c r="BG185" s="316">
        <v>1.12093939</v>
      </c>
      <c r="BH185" s="316">
        <v>-0.15564699</v>
      </c>
      <c r="BI185" s="316">
        <v>-13.885406417915</v>
      </c>
      <c r="BJ185" s="316">
        <v>2.11621795</v>
      </c>
      <c r="BK185" s="316">
        <v>2.25554878</v>
      </c>
      <c r="BL185" s="316">
        <v>-0.13933083</v>
      </c>
      <c r="BM185" s="316">
        <v>-6.1772474723424</v>
      </c>
      <c r="BN185" s="316">
        <v>16116.0</v>
      </c>
      <c r="BO185" s="316">
        <v>15190.0</v>
      </c>
      <c r="BP185" s="316">
        <v>926.0</v>
      </c>
      <c r="BQ185" s="316">
        <v>6.0961158657011</v>
      </c>
      <c r="BR185" s="316">
        <v>15919.0</v>
      </c>
      <c r="BS185" s="316">
        <v>14914.0</v>
      </c>
      <c r="BT185" s="316">
        <v>1005.0</v>
      </c>
      <c r="BU185" s="316">
        <v>6.7386348397479</v>
      </c>
      <c r="BV185" s="316">
        <v>12694.0</v>
      </c>
      <c r="BW185" s="316">
        <v>11815.0</v>
      </c>
      <c r="BX185" s="316">
        <v>879.0</v>
      </c>
      <c r="BY185" s="316">
        <v>7.4396953025815</v>
      </c>
      <c r="BZ185" s="316">
        <v>0.02073811</v>
      </c>
      <c r="CA185" s="316">
        <v>0.02480287</v>
      </c>
      <c r="CB185" s="316">
        <v>-0.00406476</v>
      </c>
      <c r="CC185" s="316">
        <v>-16.388264745169</v>
      </c>
      <c r="CD185" s="312" t="s">
        <v>899</v>
      </c>
      <c r="CE185" s="312">
        <v>0.54031097</v>
      </c>
      <c r="CF185" s="312">
        <v>0.60245928</v>
      </c>
      <c r="CG185" s="312">
        <v>-0.06214831</v>
      </c>
      <c r="CH185" s="312">
        <v>-10.315769391086</v>
      </c>
      <c r="CI185" s="315">
        <v>0.03559776</v>
      </c>
      <c r="CJ185" s="315">
        <v>0.03764792</v>
      </c>
      <c r="CK185" s="315">
        <v>-0.00205016</v>
      </c>
      <c r="CL185" s="315">
        <v>-5.4456129316042</v>
      </c>
      <c r="CM185" s="314" t="s">
        <v>896</v>
      </c>
      <c r="CN185" s="314" t="s">
        <v>897</v>
      </c>
      <c r="CO185" s="317"/>
      <c r="CP185" s="317"/>
      <c r="CQ185" s="317"/>
      <c r="CR185" s="317"/>
      <c r="CS185" s="317"/>
      <c r="CT185" s="317"/>
      <c r="CU185" s="317"/>
      <c r="CV185" s="317"/>
      <c r="CW185" s="317"/>
      <c r="CX185" s="319"/>
      <c r="CY185" s="319"/>
      <c r="CZ185" s="319"/>
      <c r="DA185" s="319"/>
      <c r="DB185" s="318"/>
      <c r="DC185" s="318"/>
      <c r="DD185" s="314"/>
    </row>
    <row r="186">
      <c r="A186" s="310" t="s">
        <v>898</v>
      </c>
      <c r="B186" s="310" t="s">
        <v>436</v>
      </c>
      <c r="C186" s="310" t="s">
        <v>43</v>
      </c>
      <c r="D186" s="310" t="s">
        <v>25</v>
      </c>
      <c r="E186" s="311">
        <v>16946.0</v>
      </c>
      <c r="F186" s="311">
        <v>23654.0</v>
      </c>
      <c r="G186" s="311">
        <v>-6708.0</v>
      </c>
      <c r="H186" s="311">
        <v>-28.358839942504</v>
      </c>
      <c r="I186" s="311">
        <v>62518.0</v>
      </c>
      <c r="J186" s="311">
        <v>77597.0</v>
      </c>
      <c r="K186" s="311">
        <v>-15079.0</v>
      </c>
      <c r="L186" s="311">
        <v>-19.432452285527</v>
      </c>
      <c r="M186" s="312" t="s">
        <v>894</v>
      </c>
      <c r="N186" s="312">
        <v>62.28</v>
      </c>
      <c r="O186" s="312">
        <v>61.61</v>
      </c>
      <c r="P186" s="312">
        <v>0.67</v>
      </c>
      <c r="Q186" s="312">
        <v>1.0874857977601</v>
      </c>
      <c r="R186" s="316">
        <v>0.9961931</v>
      </c>
      <c r="S186" s="316">
        <v>0.79397399</v>
      </c>
      <c r="T186" s="316">
        <v>0.20221911</v>
      </c>
      <c r="U186" s="316">
        <v>25.469236089207</v>
      </c>
      <c r="V186" s="316">
        <v>7.57541828</v>
      </c>
      <c r="W186" s="316">
        <v>6.29405776</v>
      </c>
      <c r="X186" s="316">
        <v>1.28136052</v>
      </c>
      <c r="Y186" s="316">
        <v>20.358258040517</v>
      </c>
      <c r="Z186" s="316">
        <v>0.01315034</v>
      </c>
      <c r="AA186" s="316">
        <v>0.01261466</v>
      </c>
      <c r="AB186" s="312">
        <v>5.3568E-4</v>
      </c>
      <c r="AC186" s="316">
        <v>4.2464878165563</v>
      </c>
      <c r="AD186" s="312">
        <v>4736.0</v>
      </c>
      <c r="AE186" s="316">
        <v>4884.0</v>
      </c>
      <c r="AF186" s="316">
        <v>-148.0</v>
      </c>
      <c r="AG186" s="311">
        <v>-3.030303030303</v>
      </c>
      <c r="AH186" s="311">
        <v>172.0</v>
      </c>
      <c r="AI186" s="311">
        <v>223.0</v>
      </c>
      <c r="AJ186" s="311">
        <v>-51.0</v>
      </c>
      <c r="AK186" s="311">
        <v>-22.869955156951</v>
      </c>
      <c r="AL186" s="314">
        <v>3.6892482</v>
      </c>
      <c r="AM186" s="314">
        <v>3.28050224</v>
      </c>
      <c r="AN186" s="312">
        <v>0.40874596</v>
      </c>
      <c r="AO186" s="315">
        <v>12.459859195219</v>
      </c>
      <c r="AP186" s="315">
        <v>38.0</v>
      </c>
      <c r="AQ186" s="315">
        <v>35.0</v>
      </c>
      <c r="AR186" s="315">
        <v>3.0</v>
      </c>
      <c r="AS186" s="311">
        <v>8.5714285714286</v>
      </c>
      <c r="AT186" s="311">
        <v>104.0</v>
      </c>
      <c r="AU186" s="311">
        <v>138.0</v>
      </c>
      <c r="AV186" s="311">
        <v>-34.0</v>
      </c>
      <c r="AW186" s="316">
        <v>-24.63768115942</v>
      </c>
      <c r="AX186" s="316">
        <v>30.0</v>
      </c>
      <c r="AY186" s="316">
        <v>50.0</v>
      </c>
      <c r="AZ186" s="316">
        <v>-20.0</v>
      </c>
      <c r="BA186" s="316">
        <v>-40.0</v>
      </c>
      <c r="BB186" s="316">
        <v>1.63894737</v>
      </c>
      <c r="BC186" s="316">
        <v>1.76028571</v>
      </c>
      <c r="BD186" s="316">
        <v>-0.12133834</v>
      </c>
      <c r="BE186" s="316">
        <v>-6.8931048698907</v>
      </c>
      <c r="BF186" s="316">
        <v>0.59884615</v>
      </c>
      <c r="BG186" s="316">
        <v>0.44644928</v>
      </c>
      <c r="BH186" s="316">
        <v>0.15239687</v>
      </c>
      <c r="BI186" s="316">
        <v>34.135315438296</v>
      </c>
      <c r="BJ186" s="316">
        <v>2.076</v>
      </c>
      <c r="BK186" s="316">
        <v>1.2322</v>
      </c>
      <c r="BL186" s="316">
        <v>0.8438</v>
      </c>
      <c r="BM186" s="316">
        <v>68.479142996267</v>
      </c>
      <c r="BN186" s="316">
        <v>4687.0</v>
      </c>
      <c r="BO186" s="316">
        <v>4702.0</v>
      </c>
      <c r="BP186" s="316">
        <v>-15.0</v>
      </c>
      <c r="BQ186" s="316">
        <v>-0.31901318587835</v>
      </c>
      <c r="BR186" s="316">
        <v>4651.0</v>
      </c>
      <c r="BS186" s="316">
        <v>4642.0</v>
      </c>
      <c r="BT186" s="316">
        <v>9.0</v>
      </c>
      <c r="BU186" s="316">
        <v>0.19388194743645</v>
      </c>
      <c r="BV186" s="316">
        <v>3619.0</v>
      </c>
      <c r="BW186" s="316">
        <v>3586.0</v>
      </c>
      <c r="BX186" s="316">
        <v>33.0</v>
      </c>
      <c r="BY186" s="316">
        <v>0.92024539877301</v>
      </c>
      <c r="BZ186" s="316">
        <v>0.01339067</v>
      </c>
      <c r="CA186" s="316">
        <v>0.0132723</v>
      </c>
      <c r="CB186" s="316">
        <v>1.1837E-4</v>
      </c>
      <c r="CC186" s="316">
        <v>0.89185747760373</v>
      </c>
      <c r="CD186" s="312" t="s">
        <v>899</v>
      </c>
      <c r="CE186" s="312">
        <v>0.36209302</v>
      </c>
      <c r="CF186" s="312">
        <v>0.27627803</v>
      </c>
      <c r="CG186" s="312">
        <v>0.08581499</v>
      </c>
      <c r="CH186" s="312">
        <v>31.061098126405</v>
      </c>
      <c r="CI186" s="315">
        <v>0.03631757</v>
      </c>
      <c r="CJ186" s="315">
        <v>0.0456593</v>
      </c>
      <c r="CK186" s="315">
        <v>-0.00934173</v>
      </c>
      <c r="CL186" s="315">
        <v>-20.459643489935</v>
      </c>
      <c r="CM186" s="314" t="s">
        <v>896</v>
      </c>
      <c r="CN186" s="314" t="s">
        <v>897</v>
      </c>
      <c r="CO186" s="317"/>
      <c r="CP186" s="317"/>
      <c r="CQ186" s="317"/>
      <c r="CR186" s="317"/>
      <c r="CS186" s="317"/>
      <c r="CT186" s="317"/>
      <c r="CU186" s="317"/>
      <c r="CV186" s="317"/>
      <c r="CW186" s="317"/>
      <c r="CX186" s="319"/>
      <c r="CY186" s="319"/>
      <c r="CZ186" s="319"/>
      <c r="DA186" s="319"/>
      <c r="DB186" s="318"/>
      <c r="DC186" s="318"/>
      <c r="DD186" s="314"/>
    </row>
    <row r="187">
      <c r="A187" s="310" t="s">
        <v>898</v>
      </c>
      <c r="B187" s="310" t="s">
        <v>447</v>
      </c>
      <c r="C187" s="310" t="s">
        <v>448</v>
      </c>
      <c r="D187" s="310" t="s">
        <v>252</v>
      </c>
      <c r="E187" s="311">
        <v>17480.0</v>
      </c>
      <c r="F187" s="311">
        <v>24545.0</v>
      </c>
      <c r="G187" s="311">
        <v>-7065.0</v>
      </c>
      <c r="H187" s="311">
        <v>-28.783866367896</v>
      </c>
      <c r="I187" s="311">
        <v>98139.0</v>
      </c>
      <c r="J187" s="311">
        <v>113296.0</v>
      </c>
      <c r="K187" s="311">
        <v>-15157.0</v>
      </c>
      <c r="L187" s="311">
        <v>-13.378230475921</v>
      </c>
      <c r="M187" s="312" t="s">
        <v>894</v>
      </c>
      <c r="N187" s="312">
        <v>185.68</v>
      </c>
      <c r="O187" s="312">
        <v>184.93</v>
      </c>
      <c r="P187" s="312">
        <v>0.75</v>
      </c>
      <c r="Q187" s="312">
        <v>0.40555886010923</v>
      </c>
      <c r="R187" s="316">
        <v>1.89201031</v>
      </c>
      <c r="S187" s="316">
        <v>1.63227298</v>
      </c>
      <c r="T187" s="316">
        <v>0.25973733</v>
      </c>
      <c r="U187" s="316">
        <v>15.912615915507</v>
      </c>
      <c r="V187" s="316">
        <v>5.64913032</v>
      </c>
      <c r="W187" s="316">
        <v>5.55094619</v>
      </c>
      <c r="X187" s="316">
        <v>0.09818413</v>
      </c>
      <c r="Y187" s="316">
        <v>1.7687818732035</v>
      </c>
      <c r="Z187" s="316">
        <v>0.03349206</v>
      </c>
      <c r="AA187" s="316">
        <v>0.02940531</v>
      </c>
      <c r="AB187" s="312">
        <v>0.00408675</v>
      </c>
      <c r="AC187" s="316">
        <v>13.898000055092</v>
      </c>
      <c r="AD187" s="312">
        <v>5544.0</v>
      </c>
      <c r="AE187" s="316">
        <v>6289.0</v>
      </c>
      <c r="AF187" s="316">
        <v>-745.0</v>
      </c>
      <c r="AG187" s="311">
        <v>-11.846080457942</v>
      </c>
      <c r="AH187" s="311">
        <v>78.0</v>
      </c>
      <c r="AI187" s="311">
        <v>68.0</v>
      </c>
      <c r="AJ187" s="311">
        <v>10.0</v>
      </c>
      <c r="AK187" s="311">
        <v>14.705882352941</v>
      </c>
      <c r="AL187" s="314">
        <v>5.61435927</v>
      </c>
      <c r="AM187" s="314">
        <v>4.61584844</v>
      </c>
      <c r="AN187" s="312">
        <v>0.99851083</v>
      </c>
      <c r="AO187" s="315">
        <v>21.632227378765</v>
      </c>
      <c r="AP187" s="315">
        <v>20.0</v>
      </c>
      <c r="AQ187" s="315">
        <v>18.0</v>
      </c>
      <c r="AR187" s="315">
        <v>2.0</v>
      </c>
      <c r="AS187" s="311">
        <v>11.111111111111</v>
      </c>
      <c r="AT187" s="311">
        <v>53.0</v>
      </c>
      <c r="AU187" s="311">
        <v>42.0</v>
      </c>
      <c r="AV187" s="311">
        <v>11.0</v>
      </c>
      <c r="AW187" s="316">
        <v>26.190476190476</v>
      </c>
      <c r="AX187" s="316">
        <v>5.0</v>
      </c>
      <c r="AY187" s="316">
        <v>8.0</v>
      </c>
      <c r="AZ187" s="316">
        <v>-3.0</v>
      </c>
      <c r="BA187" s="316">
        <v>-37.5</v>
      </c>
      <c r="BB187" s="316">
        <v>9.284</v>
      </c>
      <c r="BC187" s="316">
        <v>10.27388889</v>
      </c>
      <c r="BD187" s="316">
        <v>-0.98988889</v>
      </c>
      <c r="BE187" s="316">
        <v>-9.6349970356746</v>
      </c>
      <c r="BF187" s="316">
        <v>3.50339623</v>
      </c>
      <c r="BG187" s="316">
        <v>4.40309524</v>
      </c>
      <c r="BH187" s="316">
        <v>-0.89969901</v>
      </c>
      <c r="BI187" s="316">
        <v>-20.433330667633</v>
      </c>
      <c r="BJ187" s="316">
        <v>37.136</v>
      </c>
      <c r="BK187" s="316">
        <v>23.11625</v>
      </c>
      <c r="BL187" s="316">
        <v>14.01975</v>
      </c>
      <c r="BM187" s="316">
        <v>60.648894176175</v>
      </c>
      <c r="BN187" s="316">
        <v>5281.0</v>
      </c>
      <c r="BO187" s="316">
        <v>5917.0</v>
      </c>
      <c r="BP187" s="316">
        <v>-636.0</v>
      </c>
      <c r="BQ187" s="316">
        <v>-10.748690214636</v>
      </c>
      <c r="BR187" s="316">
        <v>5215.0</v>
      </c>
      <c r="BS187" s="316">
        <v>5845.0</v>
      </c>
      <c r="BT187" s="316">
        <v>-630.0</v>
      </c>
      <c r="BU187" s="316">
        <v>-10.778443113772</v>
      </c>
      <c r="BV187" s="316">
        <v>4113.0</v>
      </c>
      <c r="BW187" s="316">
        <v>4634.0</v>
      </c>
      <c r="BX187" s="316">
        <v>-521.0</v>
      </c>
      <c r="BY187" s="316">
        <v>-11.24298662063</v>
      </c>
      <c r="BZ187" s="316">
        <v>0.03560499</v>
      </c>
      <c r="CA187" s="316">
        <v>0.03163901</v>
      </c>
      <c r="CB187" s="316">
        <v>0.00396598</v>
      </c>
      <c r="CC187" s="316">
        <v>12.535095124658</v>
      </c>
      <c r="CD187" s="312" t="s">
        <v>899</v>
      </c>
      <c r="CE187" s="312">
        <v>2.38051282</v>
      </c>
      <c r="CF187" s="312">
        <v>2.71955882</v>
      </c>
      <c r="CG187" s="312">
        <v>-0.339046</v>
      </c>
      <c r="CH187" s="312">
        <v>-12.466948591316</v>
      </c>
      <c r="CI187" s="315">
        <v>0.01406926</v>
      </c>
      <c r="CJ187" s="315">
        <v>0.01081253</v>
      </c>
      <c r="CK187" s="315">
        <v>0.00325673</v>
      </c>
      <c r="CL187" s="315">
        <v>30.119962672936</v>
      </c>
      <c r="CM187" s="314" t="s">
        <v>896</v>
      </c>
      <c r="CN187" s="314" t="s">
        <v>897</v>
      </c>
      <c r="CO187" s="317"/>
      <c r="CP187" s="317"/>
      <c r="CQ187" s="317"/>
      <c r="CR187" s="317"/>
      <c r="CS187" s="317"/>
      <c r="CT187" s="317"/>
      <c r="CU187" s="317"/>
      <c r="CV187" s="317"/>
      <c r="CW187" s="317"/>
      <c r="CX187" s="319"/>
      <c r="CY187" s="319"/>
      <c r="CZ187" s="319"/>
      <c r="DA187" s="319"/>
      <c r="DB187" s="318"/>
      <c r="DC187" s="318"/>
      <c r="DD187" s="314"/>
    </row>
    <row r="188">
      <c r="A188" s="310" t="s">
        <v>898</v>
      </c>
      <c r="B188" s="310" t="s">
        <v>447</v>
      </c>
      <c r="C188" s="310" t="s">
        <v>450</v>
      </c>
      <c r="D188" s="310" t="s">
        <v>450</v>
      </c>
      <c r="E188" s="311">
        <v>5821.0</v>
      </c>
      <c r="F188" s="311">
        <v>7185.0</v>
      </c>
      <c r="G188" s="311">
        <v>-1364.0</v>
      </c>
      <c r="H188" s="311">
        <v>-18.983994432846</v>
      </c>
      <c r="I188" s="311">
        <v>18631.0</v>
      </c>
      <c r="J188" s="311">
        <v>20826.0</v>
      </c>
      <c r="K188" s="311">
        <v>-2195.0</v>
      </c>
      <c r="L188" s="311">
        <v>-10.539709977912</v>
      </c>
      <c r="M188" s="312" t="s">
        <v>894</v>
      </c>
      <c r="N188" s="312">
        <v>30.88</v>
      </c>
      <c r="O188" s="312">
        <v>30.68</v>
      </c>
      <c r="P188" s="312">
        <v>0.2</v>
      </c>
      <c r="Q188" s="312">
        <v>0.65189048239895</v>
      </c>
      <c r="R188" s="316">
        <v>1.65745263</v>
      </c>
      <c r="S188" s="316">
        <v>1.47315855</v>
      </c>
      <c r="T188" s="316">
        <v>0.18429408</v>
      </c>
      <c r="U188" s="316">
        <v>12.510132056051</v>
      </c>
      <c r="V188" s="316">
        <v>5.68944233</v>
      </c>
      <c r="W188" s="316">
        <v>6.52549697</v>
      </c>
      <c r="X188" s="316">
        <v>-0.83605464</v>
      </c>
      <c r="Y188" s="316">
        <v>-12.812122108763</v>
      </c>
      <c r="Z188" s="316">
        <v>0.02913208</v>
      </c>
      <c r="AA188" s="316">
        <v>0.02257542</v>
      </c>
      <c r="AB188" s="312">
        <v>0.00655666</v>
      </c>
      <c r="AC188" s="316">
        <v>29.043357775846</v>
      </c>
      <c r="AD188" s="312">
        <v>1060.0</v>
      </c>
      <c r="AE188" s="316">
        <v>1359.0</v>
      </c>
      <c r="AF188" s="316">
        <v>-299.0</v>
      </c>
      <c r="AG188" s="311">
        <v>-22.001471670346</v>
      </c>
      <c r="AH188" s="311">
        <v>15.0</v>
      </c>
      <c r="AI188" s="311">
        <v>21.0</v>
      </c>
      <c r="AJ188" s="311">
        <v>-6.0</v>
      </c>
      <c r="AK188" s="311">
        <v>-28.571428571429</v>
      </c>
      <c r="AL188" s="314">
        <v>3.20065281</v>
      </c>
      <c r="AM188" s="314">
        <v>2.89853862</v>
      </c>
      <c r="AN188" s="312">
        <v>0.30211419</v>
      </c>
      <c r="AO188" s="315">
        <v>10.42298308242</v>
      </c>
      <c r="AP188" s="315">
        <v>1.0</v>
      </c>
      <c r="AQ188" s="315">
        <v>5.0</v>
      </c>
      <c r="AR188" s="315">
        <v>-4.0</v>
      </c>
      <c r="AS188" s="311">
        <v>-80.0</v>
      </c>
      <c r="AT188" s="311">
        <v>12.0</v>
      </c>
      <c r="AU188" s="311">
        <v>14.0</v>
      </c>
      <c r="AV188" s="311">
        <v>-2.0</v>
      </c>
      <c r="AW188" s="316">
        <v>-14.285714285714</v>
      </c>
      <c r="AX188" s="316">
        <v>2.0</v>
      </c>
      <c r="AY188" s="316">
        <v>2.0</v>
      </c>
      <c r="AZ188" s="316">
        <v>0.0</v>
      </c>
      <c r="BA188" s="316">
        <v>0.0</v>
      </c>
      <c r="BB188" s="316">
        <v>30.88</v>
      </c>
      <c r="BC188" s="316">
        <v>6.136</v>
      </c>
      <c r="BD188" s="316">
        <v>24.744</v>
      </c>
      <c r="BE188" s="316">
        <v>403.25945241199</v>
      </c>
      <c r="BF188" s="316">
        <v>2.57333333</v>
      </c>
      <c r="BG188" s="316">
        <v>2.19142857</v>
      </c>
      <c r="BH188" s="316">
        <v>0.38190476</v>
      </c>
      <c r="BI188" s="316">
        <v>17.427205487241</v>
      </c>
      <c r="BJ188" s="316">
        <v>15.44</v>
      </c>
      <c r="BK188" s="316">
        <v>15.34</v>
      </c>
      <c r="BL188" s="316">
        <v>0.1</v>
      </c>
      <c r="BM188" s="316">
        <v>0.65189048239895</v>
      </c>
      <c r="BN188" s="316">
        <v>1000.0</v>
      </c>
      <c r="BO188" s="316">
        <v>1312.0</v>
      </c>
      <c r="BP188" s="316">
        <v>-312.0</v>
      </c>
      <c r="BQ188" s="316">
        <v>-23.780487804878</v>
      </c>
      <c r="BR188" s="316">
        <v>990.0</v>
      </c>
      <c r="BS188" s="316">
        <v>1299.0</v>
      </c>
      <c r="BT188" s="316">
        <v>-309.0</v>
      </c>
      <c r="BU188" s="316">
        <v>-23.78752886836</v>
      </c>
      <c r="BV188" s="316">
        <v>784.0</v>
      </c>
      <c r="BW188" s="316">
        <v>1025.0</v>
      </c>
      <c r="BX188" s="316">
        <v>-241.0</v>
      </c>
      <c r="BY188" s="316">
        <v>-23.512195121951</v>
      </c>
      <c r="BZ188" s="316">
        <v>0.03119192</v>
      </c>
      <c r="CA188" s="316">
        <v>0.02361817</v>
      </c>
      <c r="CB188" s="316">
        <v>0.00757375</v>
      </c>
      <c r="CC188" s="316">
        <v>32.06747178126</v>
      </c>
      <c r="CD188" s="312" t="s">
        <v>899</v>
      </c>
      <c r="CE188" s="312">
        <v>2.05866667</v>
      </c>
      <c r="CF188" s="312">
        <v>1.46095238</v>
      </c>
      <c r="CG188" s="312">
        <v>0.59771429</v>
      </c>
      <c r="CH188" s="312">
        <v>40.91264699538</v>
      </c>
      <c r="CI188" s="315">
        <v>0.01415094</v>
      </c>
      <c r="CJ188" s="315">
        <v>0.01545254</v>
      </c>
      <c r="CK188" s="315">
        <v>-0.0013016</v>
      </c>
      <c r="CL188" s="315">
        <v>-8.4232106825156</v>
      </c>
      <c r="CM188" s="314" t="s">
        <v>896</v>
      </c>
      <c r="CN188" s="314" t="s">
        <v>897</v>
      </c>
      <c r="CO188" s="317"/>
      <c r="CP188" s="317"/>
      <c r="CQ188" s="317"/>
      <c r="CR188" s="317"/>
      <c r="CS188" s="317"/>
      <c r="CT188" s="317"/>
      <c r="CU188" s="317"/>
      <c r="CV188" s="317"/>
      <c r="CW188" s="317"/>
      <c r="CX188" s="319"/>
      <c r="CY188" s="319"/>
      <c r="CZ188" s="319"/>
      <c r="DA188" s="319"/>
      <c r="DB188" s="318"/>
      <c r="DC188" s="318"/>
      <c r="DD188" s="314"/>
    </row>
    <row r="189">
      <c r="A189" s="310" t="s">
        <v>898</v>
      </c>
      <c r="B189" s="310" t="s">
        <v>455</v>
      </c>
      <c r="C189" s="310" t="s">
        <v>212</v>
      </c>
      <c r="D189" s="310" t="s">
        <v>25</v>
      </c>
      <c r="E189" s="311">
        <v>71570.0</v>
      </c>
      <c r="F189" s="311">
        <v>56047.0</v>
      </c>
      <c r="G189" s="311">
        <v>15523.0</v>
      </c>
      <c r="H189" s="311">
        <v>27.696397666244</v>
      </c>
      <c r="I189" s="311">
        <v>250851.0</v>
      </c>
      <c r="J189" s="311">
        <v>213549.0</v>
      </c>
      <c r="K189" s="311">
        <v>37302.0</v>
      </c>
      <c r="L189" s="311">
        <v>17.467653793743</v>
      </c>
      <c r="M189" s="312" t="s">
        <v>894</v>
      </c>
      <c r="N189" s="312">
        <v>144.66</v>
      </c>
      <c r="O189" s="312">
        <v>124.45</v>
      </c>
      <c r="P189" s="312">
        <v>20.21</v>
      </c>
      <c r="Q189" s="312">
        <v>16.239453595822</v>
      </c>
      <c r="R189" s="316">
        <v>0.57667699</v>
      </c>
      <c r="S189" s="316">
        <v>0.58277023</v>
      </c>
      <c r="T189" s="316">
        <v>-0.00609324</v>
      </c>
      <c r="U189" s="316">
        <v>-1.0455647331196</v>
      </c>
      <c r="V189" s="316">
        <v>4.55330056</v>
      </c>
      <c r="W189" s="316">
        <v>4.59426174</v>
      </c>
      <c r="X189" s="316">
        <v>-0.04096118</v>
      </c>
      <c r="Y189" s="316">
        <v>-0.89157262511561</v>
      </c>
      <c r="Z189" s="316">
        <v>0.01266503</v>
      </c>
      <c r="AA189" s="316">
        <v>0.01268474</v>
      </c>
      <c r="AB189" s="312">
        <v>-1.9709999999999E-5</v>
      </c>
      <c r="AC189" s="316">
        <v>-0.15538355535864</v>
      </c>
      <c r="AD189" s="312">
        <v>11422.0</v>
      </c>
      <c r="AE189" s="316">
        <v>9811.0</v>
      </c>
      <c r="AF189" s="316">
        <v>1611.0</v>
      </c>
      <c r="AG189" s="311">
        <v>16.420344511263</v>
      </c>
      <c r="AH189" s="311">
        <v>393.0</v>
      </c>
      <c r="AI189" s="311">
        <v>316.0</v>
      </c>
      <c r="AJ189" s="311">
        <v>77.0</v>
      </c>
      <c r="AK189" s="311">
        <v>24.367088607595</v>
      </c>
      <c r="AL189" s="314">
        <v>3.50497415</v>
      </c>
      <c r="AM189" s="314">
        <v>3.81017717</v>
      </c>
      <c r="AN189" s="312">
        <v>-0.30520302</v>
      </c>
      <c r="AO189" s="315">
        <v>-8.0102054676896</v>
      </c>
      <c r="AP189" s="315">
        <v>31.0</v>
      </c>
      <c r="AQ189" s="315">
        <v>21.0</v>
      </c>
      <c r="AR189" s="315">
        <v>10.0</v>
      </c>
      <c r="AS189" s="311">
        <v>47.619047619048</v>
      </c>
      <c r="AT189" s="311">
        <v>192.0</v>
      </c>
      <c r="AU189" s="311">
        <v>162.0</v>
      </c>
      <c r="AV189" s="311">
        <v>30.0</v>
      </c>
      <c r="AW189" s="316">
        <v>18.518518518519</v>
      </c>
      <c r="AX189" s="316">
        <v>170.0</v>
      </c>
      <c r="AY189" s="316">
        <v>133.0</v>
      </c>
      <c r="AZ189" s="316">
        <v>37.0</v>
      </c>
      <c r="BA189" s="316">
        <v>27.81954887218</v>
      </c>
      <c r="BB189" s="316">
        <v>4.66645161</v>
      </c>
      <c r="BC189" s="316">
        <v>5.92619048</v>
      </c>
      <c r="BD189" s="316">
        <v>-1.25973887</v>
      </c>
      <c r="BE189" s="316">
        <v>-21.257144437922</v>
      </c>
      <c r="BF189" s="316">
        <v>0.7534375</v>
      </c>
      <c r="BG189" s="316">
        <v>0.76820988</v>
      </c>
      <c r="BH189" s="316">
        <v>-0.01477238</v>
      </c>
      <c r="BI189" s="316">
        <v>-1.9229614698525</v>
      </c>
      <c r="BJ189" s="316">
        <v>0.85094118</v>
      </c>
      <c r="BK189" s="316">
        <v>0.93571429</v>
      </c>
      <c r="BL189" s="316">
        <v>-0.08477311</v>
      </c>
      <c r="BM189" s="316">
        <v>-9.0597216378944</v>
      </c>
      <c r="BN189" s="316">
        <v>9319.0</v>
      </c>
      <c r="BO189" s="316">
        <v>8468.0</v>
      </c>
      <c r="BP189" s="316">
        <v>851.0</v>
      </c>
      <c r="BQ189" s="316">
        <v>10.049598488427</v>
      </c>
      <c r="BR189" s="316">
        <v>9060.0</v>
      </c>
      <c r="BS189" s="316">
        <v>8281.0</v>
      </c>
      <c r="BT189" s="316">
        <v>779.0</v>
      </c>
      <c r="BU189" s="316">
        <v>9.4070764400435</v>
      </c>
      <c r="BV189" s="316">
        <v>6153.0</v>
      </c>
      <c r="BW189" s="316">
        <v>5449.0</v>
      </c>
      <c r="BX189" s="316">
        <v>704.0</v>
      </c>
      <c r="BY189" s="316">
        <v>12.919801798495</v>
      </c>
      <c r="BZ189" s="316">
        <v>0.01596689</v>
      </c>
      <c r="CA189" s="316">
        <v>0.01502838</v>
      </c>
      <c r="CB189" s="316">
        <v>9.3851E-4</v>
      </c>
      <c r="CC189" s="316">
        <v>6.2449179485746</v>
      </c>
      <c r="CD189" s="312" t="s">
        <v>899</v>
      </c>
      <c r="CE189" s="312">
        <v>0.3680916</v>
      </c>
      <c r="CF189" s="312">
        <v>0.39382911</v>
      </c>
      <c r="CG189" s="312">
        <v>-0.02573751</v>
      </c>
      <c r="CH189" s="312">
        <v>-6.5351974616605</v>
      </c>
      <c r="CI189" s="315">
        <v>0.03440728</v>
      </c>
      <c r="CJ189" s="315">
        <v>0.03220875</v>
      </c>
      <c r="CK189" s="315">
        <v>0.00219853</v>
      </c>
      <c r="CL189" s="315">
        <v>6.8258780610859</v>
      </c>
      <c r="CM189" s="314" t="s">
        <v>896</v>
      </c>
      <c r="CN189" s="314" t="s">
        <v>897</v>
      </c>
      <c r="CO189" s="317"/>
      <c r="CP189" s="317"/>
      <c r="CQ189" s="317"/>
      <c r="CR189" s="317"/>
      <c r="CS189" s="317"/>
      <c r="CT189" s="317"/>
      <c r="CU189" s="317"/>
      <c r="CV189" s="317"/>
      <c r="CW189" s="317"/>
      <c r="CX189" s="319"/>
      <c r="CY189" s="319"/>
      <c r="CZ189" s="319"/>
      <c r="DA189" s="319"/>
      <c r="DB189" s="318"/>
      <c r="DC189" s="318"/>
      <c r="DD189" s="314"/>
    </row>
    <row r="190">
      <c r="A190" s="310" t="s">
        <v>898</v>
      </c>
      <c r="B190" s="310" t="s">
        <v>455</v>
      </c>
      <c r="C190" s="310" t="s">
        <v>216</v>
      </c>
      <c r="D190" s="310" t="s">
        <v>25</v>
      </c>
      <c r="E190" s="311">
        <v>77434.0</v>
      </c>
      <c r="F190" s="311">
        <v>184169.0</v>
      </c>
      <c r="G190" s="311">
        <v>-106735.0</v>
      </c>
      <c r="H190" s="311">
        <v>-57.954921838094</v>
      </c>
      <c r="I190" s="311">
        <v>189953.0</v>
      </c>
      <c r="J190" s="311">
        <v>612865.0</v>
      </c>
      <c r="K190" s="311">
        <v>-422912.0</v>
      </c>
      <c r="L190" s="311">
        <v>-69.005735357705</v>
      </c>
      <c r="M190" s="312" t="s">
        <v>894</v>
      </c>
      <c r="N190" s="312">
        <v>127.88</v>
      </c>
      <c r="O190" s="312">
        <v>369.43</v>
      </c>
      <c r="P190" s="312">
        <v>-241.55</v>
      </c>
      <c r="Q190" s="312">
        <v>-65.384511274125</v>
      </c>
      <c r="R190" s="316">
        <v>0.67321916</v>
      </c>
      <c r="S190" s="316">
        <v>0.60279181</v>
      </c>
      <c r="T190" s="316">
        <v>0.07042735</v>
      </c>
      <c r="U190" s="316">
        <v>11.683528016082</v>
      </c>
      <c r="V190" s="316">
        <v>2.7880581</v>
      </c>
      <c r="W190" s="316">
        <v>2.01659419</v>
      </c>
      <c r="X190" s="316">
        <v>0.77146391</v>
      </c>
      <c r="Y190" s="316">
        <v>38.255783628931</v>
      </c>
      <c r="Z190" s="316">
        <v>0.02414653</v>
      </c>
      <c r="AA190" s="316">
        <v>0.02989158</v>
      </c>
      <c r="AB190" s="312">
        <v>-0.00574505</v>
      </c>
      <c r="AC190" s="316">
        <v>-19.219626396463</v>
      </c>
      <c r="AD190" s="312">
        <v>5296.0</v>
      </c>
      <c r="AE190" s="316">
        <v>12359.0</v>
      </c>
      <c r="AF190" s="316">
        <v>-7063.0</v>
      </c>
      <c r="AG190" s="311">
        <v>-57.148636621086</v>
      </c>
      <c r="AH190" s="311">
        <v>164.0</v>
      </c>
      <c r="AI190" s="311">
        <v>508.0</v>
      </c>
      <c r="AJ190" s="311">
        <v>-344.0</v>
      </c>
      <c r="AK190" s="311">
        <v>-67.716535433071</v>
      </c>
      <c r="AL190" s="314">
        <v>2.45309554</v>
      </c>
      <c r="AM190" s="314">
        <v>3.32773159</v>
      </c>
      <c r="AN190" s="312">
        <v>-0.87463605</v>
      </c>
      <c r="AO190" s="315">
        <v>-26.283251108002</v>
      </c>
      <c r="AP190" s="315">
        <v>16.0</v>
      </c>
      <c r="AQ190" s="315">
        <v>55.0</v>
      </c>
      <c r="AR190" s="315">
        <v>-39.0</v>
      </c>
      <c r="AS190" s="311">
        <v>-70.909090909091</v>
      </c>
      <c r="AT190" s="311">
        <v>98.0</v>
      </c>
      <c r="AU190" s="311">
        <v>318.0</v>
      </c>
      <c r="AV190" s="311">
        <v>-220.0</v>
      </c>
      <c r="AW190" s="316">
        <v>-69.182389937107</v>
      </c>
      <c r="AX190" s="316">
        <v>50.0</v>
      </c>
      <c r="AY190" s="316">
        <v>135.0</v>
      </c>
      <c r="AZ190" s="316">
        <v>-85.0</v>
      </c>
      <c r="BA190" s="316">
        <v>-62.962962962963</v>
      </c>
      <c r="BB190" s="316">
        <v>7.9925</v>
      </c>
      <c r="BC190" s="316">
        <v>6.71690909</v>
      </c>
      <c r="BD190" s="316">
        <v>1.27559091</v>
      </c>
      <c r="BE190" s="316">
        <v>18.9907425113</v>
      </c>
      <c r="BF190" s="316">
        <v>1.30489796</v>
      </c>
      <c r="BG190" s="316">
        <v>1.16172956</v>
      </c>
      <c r="BH190" s="316">
        <v>0.1431684</v>
      </c>
      <c r="BI190" s="316">
        <v>12.323728768682</v>
      </c>
      <c r="BJ190" s="316">
        <v>2.5576</v>
      </c>
      <c r="BK190" s="316">
        <v>2.73651852</v>
      </c>
      <c r="BL190" s="316">
        <v>-0.17891852</v>
      </c>
      <c r="BM190" s="316">
        <v>-6.5381804907354</v>
      </c>
      <c r="BN190" s="316">
        <v>4397.0</v>
      </c>
      <c r="BO190" s="316">
        <v>8826.0</v>
      </c>
      <c r="BP190" s="316">
        <v>-4429.0</v>
      </c>
      <c r="BQ190" s="316">
        <v>-50.181282574213</v>
      </c>
      <c r="BR190" s="316">
        <v>4265.0</v>
      </c>
      <c r="BS190" s="316">
        <v>8445.0</v>
      </c>
      <c r="BT190" s="316">
        <v>-4180.0</v>
      </c>
      <c r="BU190" s="316">
        <v>-49.496743635287</v>
      </c>
      <c r="BV190" s="316">
        <v>2830.0</v>
      </c>
      <c r="BW190" s="316">
        <v>5224.0</v>
      </c>
      <c r="BX190" s="316">
        <v>-2394.0</v>
      </c>
      <c r="BY190" s="316">
        <v>-45.826952526799</v>
      </c>
      <c r="BZ190" s="316">
        <v>0.02998359</v>
      </c>
      <c r="CA190" s="316">
        <v>0.04374541</v>
      </c>
      <c r="CB190" s="316">
        <v>-0.01376182</v>
      </c>
      <c r="CC190" s="316">
        <v>-31.458889058303</v>
      </c>
      <c r="CD190" s="312" t="s">
        <v>899</v>
      </c>
      <c r="CE190" s="312">
        <v>0.7797561</v>
      </c>
      <c r="CF190" s="312">
        <v>0.72722441</v>
      </c>
      <c r="CG190" s="312">
        <v>0.05253169</v>
      </c>
      <c r="CH190" s="312">
        <v>7.2235872830506</v>
      </c>
      <c r="CI190" s="315">
        <v>0.03096677</v>
      </c>
      <c r="CJ190" s="315">
        <v>0.04110365</v>
      </c>
      <c r="CK190" s="315">
        <v>-0.01013688</v>
      </c>
      <c r="CL190" s="315">
        <v>-24.661751450297</v>
      </c>
      <c r="CM190" s="314" t="s">
        <v>896</v>
      </c>
      <c r="CN190" s="314" t="s">
        <v>897</v>
      </c>
      <c r="CO190" s="317"/>
      <c r="CP190" s="317"/>
      <c r="CQ190" s="317"/>
      <c r="CR190" s="317"/>
      <c r="CS190" s="317"/>
      <c r="CT190" s="317"/>
      <c r="CU190" s="317"/>
      <c r="CV190" s="317"/>
      <c r="CW190" s="317"/>
      <c r="CX190" s="319"/>
      <c r="CY190" s="319"/>
      <c r="CZ190" s="319"/>
      <c r="DA190" s="319"/>
      <c r="DB190" s="318"/>
      <c r="DC190" s="318"/>
      <c r="DD190" s="314"/>
    </row>
    <row r="191">
      <c r="A191" s="310" t="s">
        <v>898</v>
      </c>
      <c r="B191" s="310" t="s">
        <v>455</v>
      </c>
      <c r="C191" s="310" t="s">
        <v>458</v>
      </c>
      <c r="D191" s="310" t="s">
        <v>25</v>
      </c>
      <c r="E191" s="311">
        <v>20565.0</v>
      </c>
      <c r="F191" s="311">
        <v>57047.0</v>
      </c>
      <c r="G191" s="311">
        <v>-36482.0</v>
      </c>
      <c r="H191" s="311">
        <v>-63.950777429137</v>
      </c>
      <c r="I191" s="311">
        <v>49036.0</v>
      </c>
      <c r="J191" s="311">
        <v>161338.0</v>
      </c>
      <c r="K191" s="311">
        <v>-112302.0</v>
      </c>
      <c r="L191" s="311">
        <v>-69.606664270042</v>
      </c>
      <c r="M191" s="312" t="s">
        <v>894</v>
      </c>
      <c r="N191" s="312">
        <v>32.44</v>
      </c>
      <c r="O191" s="312">
        <v>87.64</v>
      </c>
      <c r="P191" s="312">
        <v>-55.2</v>
      </c>
      <c r="Q191" s="312">
        <v>-62.984938384299</v>
      </c>
      <c r="R191" s="316">
        <v>0.66155478</v>
      </c>
      <c r="S191" s="316">
        <v>0.54320743</v>
      </c>
      <c r="T191" s="316">
        <v>0.11834735</v>
      </c>
      <c r="U191" s="316">
        <v>21.786769374638</v>
      </c>
      <c r="V191" s="316">
        <v>3.65445795</v>
      </c>
      <c r="W191" s="316">
        <v>4.01765238</v>
      </c>
      <c r="X191" s="316">
        <v>-0.36319443</v>
      </c>
      <c r="Y191" s="316">
        <v>-9.039966518955</v>
      </c>
      <c r="Z191" s="316">
        <v>0.01810268</v>
      </c>
      <c r="AA191" s="316">
        <v>0.01352052</v>
      </c>
      <c r="AB191" s="312">
        <v>0.00458216</v>
      </c>
      <c r="AC191" s="316">
        <v>33.890412498928</v>
      </c>
      <c r="AD191" s="312">
        <v>1792.0</v>
      </c>
      <c r="AE191" s="316">
        <v>6482.0</v>
      </c>
      <c r="AF191" s="316">
        <v>-4690.0</v>
      </c>
      <c r="AG191" s="311">
        <v>-72.354211663067</v>
      </c>
      <c r="AH191" s="311">
        <v>100.0</v>
      </c>
      <c r="AI191" s="311">
        <v>297.0</v>
      </c>
      <c r="AJ191" s="311">
        <v>-197.0</v>
      </c>
      <c r="AK191" s="311">
        <v>-66.329966329966</v>
      </c>
      <c r="AL191" s="314">
        <v>2.38443958</v>
      </c>
      <c r="AM191" s="314">
        <v>2.82815924</v>
      </c>
      <c r="AN191" s="312">
        <v>-0.44371966</v>
      </c>
      <c r="AO191" s="315">
        <v>-15.689344988934</v>
      </c>
      <c r="AP191" s="315">
        <v>3.0</v>
      </c>
      <c r="AQ191" s="315">
        <v>12.0</v>
      </c>
      <c r="AR191" s="315">
        <v>-9.0</v>
      </c>
      <c r="AS191" s="311">
        <v>-75.0</v>
      </c>
      <c r="AT191" s="311">
        <v>62.0</v>
      </c>
      <c r="AU191" s="311">
        <v>166.0</v>
      </c>
      <c r="AV191" s="311">
        <v>-104.0</v>
      </c>
      <c r="AW191" s="316">
        <v>-62.650602409639</v>
      </c>
      <c r="AX191" s="316">
        <v>35.0</v>
      </c>
      <c r="AY191" s="316">
        <v>119.0</v>
      </c>
      <c r="AZ191" s="316">
        <v>-84.0</v>
      </c>
      <c r="BA191" s="316">
        <v>-70.588235294118</v>
      </c>
      <c r="BB191" s="316">
        <v>10.81333333</v>
      </c>
      <c r="BC191" s="316">
        <v>7.30333333</v>
      </c>
      <c r="BD191" s="316">
        <v>3.51</v>
      </c>
      <c r="BE191" s="316">
        <v>48.060246484738</v>
      </c>
      <c r="BF191" s="316">
        <v>0.52322581</v>
      </c>
      <c r="BG191" s="316">
        <v>0.52795181</v>
      </c>
      <c r="BH191" s="316">
        <v>-0.004726</v>
      </c>
      <c r="BI191" s="316">
        <v>-0.89515745764751</v>
      </c>
      <c r="BJ191" s="316">
        <v>0.92685714</v>
      </c>
      <c r="BK191" s="316">
        <v>0.73647059</v>
      </c>
      <c r="BL191" s="316">
        <v>0.19038655</v>
      </c>
      <c r="BM191" s="316">
        <v>25.851208803871</v>
      </c>
      <c r="BN191" s="316">
        <v>1411.0</v>
      </c>
      <c r="BO191" s="316">
        <v>5308.0</v>
      </c>
      <c r="BP191" s="316">
        <v>-3897.0</v>
      </c>
      <c r="BQ191" s="316">
        <v>-73.417483044461</v>
      </c>
      <c r="BR191" s="316">
        <v>1358.0</v>
      </c>
      <c r="BS191" s="316">
        <v>5093.0</v>
      </c>
      <c r="BT191" s="316">
        <v>-3735.0</v>
      </c>
      <c r="BU191" s="316">
        <v>-73.335951305714</v>
      </c>
      <c r="BV191" s="316">
        <v>951.0</v>
      </c>
      <c r="BW191" s="316">
        <v>3454.0</v>
      </c>
      <c r="BX191" s="316">
        <v>-2503.0</v>
      </c>
      <c r="BY191" s="316">
        <v>-72.466705269253</v>
      </c>
      <c r="BZ191" s="316">
        <v>0.02388807</v>
      </c>
      <c r="CA191" s="316">
        <v>0.01720793</v>
      </c>
      <c r="CB191" s="316">
        <v>0.00668014</v>
      </c>
      <c r="CC191" s="316">
        <v>38.82012537243</v>
      </c>
      <c r="CD191" s="312" t="s">
        <v>899</v>
      </c>
      <c r="CE191" s="312">
        <v>0.3244</v>
      </c>
      <c r="CF191" s="312">
        <v>0.29508418</v>
      </c>
      <c r="CG191" s="312">
        <v>0.02931582</v>
      </c>
      <c r="CH191" s="312">
        <v>9.9347311672215</v>
      </c>
      <c r="CI191" s="315">
        <v>0.05580357</v>
      </c>
      <c r="CJ191" s="315">
        <v>0.04581919</v>
      </c>
      <c r="CK191" s="315">
        <v>0.00998438</v>
      </c>
      <c r="CL191" s="315">
        <v>21.79082607091</v>
      </c>
      <c r="CM191" s="314" t="s">
        <v>896</v>
      </c>
      <c r="CN191" s="314" t="s">
        <v>897</v>
      </c>
      <c r="CO191" s="317"/>
      <c r="CP191" s="317"/>
      <c r="CQ191" s="317"/>
      <c r="CR191" s="317"/>
      <c r="CS191" s="317"/>
      <c r="CT191" s="317"/>
      <c r="CU191" s="317"/>
      <c r="CV191" s="317"/>
      <c r="CW191" s="317"/>
      <c r="CX191" s="319"/>
      <c r="CY191" s="319"/>
      <c r="CZ191" s="319"/>
      <c r="DA191" s="319"/>
      <c r="DB191" s="318"/>
      <c r="DC191" s="318"/>
      <c r="DD191" s="314"/>
    </row>
    <row r="192">
      <c r="A192" s="310" t="s">
        <v>898</v>
      </c>
      <c r="B192" s="310" t="s">
        <v>455</v>
      </c>
      <c r="C192" s="310" t="s">
        <v>460</v>
      </c>
      <c r="D192" s="310" t="s">
        <v>461</v>
      </c>
      <c r="E192" s="311">
        <v>14147.0</v>
      </c>
      <c r="F192" s="311" t="s">
        <v>893</v>
      </c>
      <c r="G192" s="311" t="s">
        <v>893</v>
      </c>
      <c r="H192" s="311" t="s">
        <v>893</v>
      </c>
      <c r="I192" s="311">
        <v>26360.0</v>
      </c>
      <c r="J192" s="311" t="s">
        <v>893</v>
      </c>
      <c r="K192" s="311" t="s">
        <v>893</v>
      </c>
      <c r="L192" s="311" t="s">
        <v>893</v>
      </c>
      <c r="M192" s="312" t="s">
        <v>894</v>
      </c>
      <c r="N192" s="312">
        <v>19.87</v>
      </c>
      <c r="O192" s="312" t="s">
        <v>893</v>
      </c>
      <c r="P192" s="312" t="s">
        <v>893</v>
      </c>
      <c r="Q192" s="312" t="s">
        <v>893</v>
      </c>
      <c r="R192" s="316">
        <v>0.75379363</v>
      </c>
      <c r="S192" s="316" t="s">
        <v>893</v>
      </c>
      <c r="T192" s="316" t="s">
        <v>893</v>
      </c>
      <c r="U192" s="316" t="s">
        <v>893</v>
      </c>
      <c r="V192" s="316">
        <v>2.86418816</v>
      </c>
      <c r="W192" s="316" t="s">
        <v>893</v>
      </c>
      <c r="X192" s="316" t="s">
        <v>893</v>
      </c>
      <c r="Y192" s="316" t="s">
        <v>893</v>
      </c>
      <c r="Z192" s="316">
        <v>0.02631788</v>
      </c>
      <c r="AA192" s="316" t="s">
        <v>893</v>
      </c>
      <c r="AB192" s="312" t="s">
        <v>893</v>
      </c>
      <c r="AC192" s="316" t="s">
        <v>893</v>
      </c>
      <c r="AD192" s="312">
        <v>755.0</v>
      </c>
      <c r="AE192" s="316" t="s">
        <v>893</v>
      </c>
      <c r="AF192" s="316" t="s">
        <v>893</v>
      </c>
      <c r="AG192" s="311" t="s">
        <v>893</v>
      </c>
      <c r="AH192" s="311">
        <v>23.0</v>
      </c>
      <c r="AI192" s="311" t="s">
        <v>893</v>
      </c>
      <c r="AJ192" s="311" t="s">
        <v>893</v>
      </c>
      <c r="AK192" s="311" t="s">
        <v>893</v>
      </c>
      <c r="AL192" s="314">
        <v>1.86329257</v>
      </c>
      <c r="AM192" s="314" t="s">
        <v>893</v>
      </c>
      <c r="AN192" s="312" t="s">
        <v>893</v>
      </c>
      <c r="AO192" s="315" t="s">
        <v>893</v>
      </c>
      <c r="AP192" s="315">
        <v>5.0</v>
      </c>
      <c r="AQ192" s="315" t="s">
        <v>893</v>
      </c>
      <c r="AR192" s="315" t="s">
        <v>893</v>
      </c>
      <c r="AS192" s="311" t="s">
        <v>893</v>
      </c>
      <c r="AT192" s="311">
        <v>12.0</v>
      </c>
      <c r="AU192" s="311" t="s">
        <v>893</v>
      </c>
      <c r="AV192" s="311" t="s">
        <v>893</v>
      </c>
      <c r="AW192" s="316" t="s">
        <v>893</v>
      </c>
      <c r="AX192" s="316">
        <v>6.0</v>
      </c>
      <c r="AY192" s="316" t="s">
        <v>893</v>
      </c>
      <c r="AZ192" s="316" t="s">
        <v>893</v>
      </c>
      <c r="BA192" s="316" t="s">
        <v>893</v>
      </c>
      <c r="BB192" s="316">
        <v>3.974</v>
      </c>
      <c r="BC192" s="316" t="s">
        <v>893</v>
      </c>
      <c r="BD192" s="316" t="s">
        <v>893</v>
      </c>
      <c r="BE192" s="316" t="s">
        <v>893</v>
      </c>
      <c r="BF192" s="316">
        <v>1.65583333</v>
      </c>
      <c r="BG192" s="316" t="s">
        <v>893</v>
      </c>
      <c r="BH192" s="316" t="s">
        <v>893</v>
      </c>
      <c r="BI192" s="316" t="s">
        <v>893</v>
      </c>
      <c r="BJ192" s="316">
        <v>3.31166667</v>
      </c>
      <c r="BK192" s="316" t="s">
        <v>893</v>
      </c>
      <c r="BL192" s="316" t="s">
        <v>893</v>
      </c>
      <c r="BM192" s="316" t="s">
        <v>893</v>
      </c>
      <c r="BN192" s="316">
        <v>603.0</v>
      </c>
      <c r="BO192" s="316" t="s">
        <v>893</v>
      </c>
      <c r="BP192" s="316" t="s">
        <v>893</v>
      </c>
      <c r="BQ192" s="316" t="s">
        <v>893</v>
      </c>
      <c r="BR192" s="316">
        <v>584.0</v>
      </c>
      <c r="BS192" s="316" t="s">
        <v>893</v>
      </c>
      <c r="BT192" s="316" t="s">
        <v>893</v>
      </c>
      <c r="BU192" s="316" t="s">
        <v>893</v>
      </c>
      <c r="BV192" s="316">
        <v>420.0</v>
      </c>
      <c r="BW192" s="316" t="s">
        <v>893</v>
      </c>
      <c r="BX192" s="316" t="s">
        <v>893</v>
      </c>
      <c r="BY192" s="316" t="s">
        <v>893</v>
      </c>
      <c r="BZ192" s="316">
        <v>0.03402397</v>
      </c>
      <c r="CA192" s="316" t="s">
        <v>893</v>
      </c>
      <c r="CB192" s="316" t="s">
        <v>893</v>
      </c>
      <c r="CC192" s="316" t="s">
        <v>893</v>
      </c>
      <c r="CD192" s="312" t="s">
        <v>899</v>
      </c>
      <c r="CE192" s="312">
        <v>0.86391304</v>
      </c>
      <c r="CF192" s="312" t="s">
        <v>893</v>
      </c>
      <c r="CG192" s="312" t="s">
        <v>893</v>
      </c>
      <c r="CH192" s="312" t="s">
        <v>893</v>
      </c>
      <c r="CI192" s="315">
        <v>0.03046358</v>
      </c>
      <c r="CJ192" s="315" t="s">
        <v>893</v>
      </c>
      <c r="CK192" s="315" t="s">
        <v>893</v>
      </c>
      <c r="CL192" s="315" t="s">
        <v>893</v>
      </c>
      <c r="CM192" s="314" t="s">
        <v>896</v>
      </c>
      <c r="CN192" s="314" t="s">
        <v>897</v>
      </c>
      <c r="CO192" s="317"/>
      <c r="CP192" s="317"/>
      <c r="CQ192" s="317"/>
      <c r="CR192" s="317"/>
      <c r="CS192" s="317"/>
      <c r="CT192" s="317"/>
      <c r="CU192" s="317"/>
      <c r="CV192" s="317"/>
      <c r="CW192" s="317"/>
      <c r="CX192" s="319"/>
      <c r="CY192" s="319"/>
      <c r="CZ192" s="319"/>
      <c r="DA192" s="319"/>
      <c r="DB192" s="318"/>
      <c r="DC192" s="318"/>
      <c r="DD192" s="314"/>
    </row>
    <row r="193">
      <c r="A193" s="310" t="s">
        <v>898</v>
      </c>
      <c r="B193" s="310" t="s">
        <v>455</v>
      </c>
      <c r="C193" s="310" t="s">
        <v>43</v>
      </c>
      <c r="D193" s="310" t="s">
        <v>25</v>
      </c>
      <c r="E193" s="311">
        <v>18226.0</v>
      </c>
      <c r="F193" s="311">
        <v>48982.0</v>
      </c>
      <c r="G193" s="311">
        <v>-30756.0</v>
      </c>
      <c r="H193" s="311">
        <v>-62.790412804704</v>
      </c>
      <c r="I193" s="311">
        <v>93258.0</v>
      </c>
      <c r="J193" s="311">
        <v>121759.0</v>
      </c>
      <c r="K193" s="311">
        <v>-28501.0</v>
      </c>
      <c r="L193" s="311">
        <v>-23.407715240762</v>
      </c>
      <c r="M193" s="312" t="s">
        <v>894</v>
      </c>
      <c r="N193" s="312">
        <v>62.28</v>
      </c>
      <c r="O193" s="312">
        <v>60.93</v>
      </c>
      <c r="P193" s="312">
        <v>1.35</v>
      </c>
      <c r="Q193" s="312">
        <v>2.2156573116691</v>
      </c>
      <c r="R193" s="316">
        <v>0.66782474</v>
      </c>
      <c r="S193" s="316">
        <v>0.50041475</v>
      </c>
      <c r="T193" s="316">
        <v>0.16740999</v>
      </c>
      <c r="U193" s="316">
        <v>33.454247701532</v>
      </c>
      <c r="V193" s="316">
        <v>4.53258702</v>
      </c>
      <c r="W193" s="316">
        <v>4.11961333</v>
      </c>
      <c r="X193" s="316">
        <v>0.41297369</v>
      </c>
      <c r="Y193" s="316">
        <v>10.02457407817</v>
      </c>
      <c r="Z193" s="316">
        <v>0.01473385</v>
      </c>
      <c r="AA193" s="316">
        <v>0.01214713</v>
      </c>
      <c r="AB193" s="312">
        <v>0.00258672</v>
      </c>
      <c r="AC193" s="316">
        <v>21.294906698125</v>
      </c>
      <c r="AD193" s="312">
        <v>4227.0</v>
      </c>
      <c r="AE193" s="316">
        <v>5016.0</v>
      </c>
      <c r="AF193" s="316">
        <v>-789.0</v>
      </c>
      <c r="AG193" s="311">
        <v>-15.72966507177</v>
      </c>
      <c r="AH193" s="311">
        <v>181.0</v>
      </c>
      <c r="AI193" s="311">
        <v>182.0</v>
      </c>
      <c r="AJ193" s="311">
        <v>-1.0</v>
      </c>
      <c r="AK193" s="311">
        <v>-0.54945054945055</v>
      </c>
      <c r="AL193" s="314">
        <v>5.11675628</v>
      </c>
      <c r="AM193" s="314">
        <v>2.4857907</v>
      </c>
      <c r="AN193" s="312">
        <v>2.63096558</v>
      </c>
      <c r="AO193" s="315">
        <v>105.84018920016</v>
      </c>
      <c r="AP193" s="315">
        <v>9.0</v>
      </c>
      <c r="AQ193" s="315">
        <v>2.0</v>
      </c>
      <c r="AR193" s="315">
        <v>7.0</v>
      </c>
      <c r="AS193" s="311">
        <v>350.0</v>
      </c>
      <c r="AT193" s="311">
        <v>98.0</v>
      </c>
      <c r="AU193" s="311">
        <v>101.0</v>
      </c>
      <c r="AV193" s="311">
        <v>-3.0</v>
      </c>
      <c r="AW193" s="316">
        <v>-2.970297029703</v>
      </c>
      <c r="AX193" s="316">
        <v>74.0</v>
      </c>
      <c r="AY193" s="316">
        <v>79.0</v>
      </c>
      <c r="AZ193" s="316">
        <v>-5.0</v>
      </c>
      <c r="BA193" s="316">
        <v>-6.3291139240506</v>
      </c>
      <c r="BB193" s="316">
        <v>6.92</v>
      </c>
      <c r="BC193" s="316">
        <v>30.465</v>
      </c>
      <c r="BD193" s="316">
        <v>-23.545</v>
      </c>
      <c r="BE193" s="316">
        <v>-77.285409486296</v>
      </c>
      <c r="BF193" s="316">
        <v>0.6355102</v>
      </c>
      <c r="BG193" s="316">
        <v>0.60326733</v>
      </c>
      <c r="BH193" s="316">
        <v>0.03224287</v>
      </c>
      <c r="BI193" s="316">
        <v>5.3447067985598</v>
      </c>
      <c r="BJ193" s="316">
        <v>0.84162162</v>
      </c>
      <c r="BK193" s="316">
        <v>0.77126582</v>
      </c>
      <c r="BL193" s="316">
        <v>0.0703558</v>
      </c>
      <c r="BM193" s="316">
        <v>9.1221208272914</v>
      </c>
      <c r="BN193" s="316">
        <v>3551.0</v>
      </c>
      <c r="BO193" s="316">
        <v>4217.0</v>
      </c>
      <c r="BP193" s="316">
        <v>-666.0</v>
      </c>
      <c r="BQ193" s="316">
        <v>-15.793217927437</v>
      </c>
      <c r="BR193" s="316">
        <v>3428.0</v>
      </c>
      <c r="BS193" s="316">
        <v>4068.0</v>
      </c>
      <c r="BT193" s="316">
        <v>-640.0</v>
      </c>
      <c r="BU193" s="316">
        <v>-15.732546705998</v>
      </c>
      <c r="BV193" s="316">
        <v>2354.0</v>
      </c>
      <c r="BW193" s="316">
        <v>2692.0</v>
      </c>
      <c r="BX193" s="316">
        <v>-338.0</v>
      </c>
      <c r="BY193" s="316">
        <v>-12.555720653789</v>
      </c>
      <c r="BZ193" s="316">
        <v>0.01816803</v>
      </c>
      <c r="CA193" s="316">
        <v>0.01497788</v>
      </c>
      <c r="CB193" s="316">
        <v>0.00319015</v>
      </c>
      <c r="CC193" s="316">
        <v>21.299075703638</v>
      </c>
      <c r="CD193" s="312" t="s">
        <v>899</v>
      </c>
      <c r="CE193" s="312">
        <v>0.3440884</v>
      </c>
      <c r="CF193" s="312">
        <v>0.33478022</v>
      </c>
      <c r="CG193" s="312">
        <v>0.00930818</v>
      </c>
      <c r="CH193" s="312">
        <v>2.7803852927751</v>
      </c>
      <c r="CI193" s="315">
        <v>0.04281997</v>
      </c>
      <c r="CJ193" s="315">
        <v>0.03628389</v>
      </c>
      <c r="CK193" s="315">
        <v>0.00653608</v>
      </c>
      <c r="CL193" s="315">
        <v>18.013724548277</v>
      </c>
      <c r="CM193" s="314" t="s">
        <v>896</v>
      </c>
      <c r="CN193" s="314" t="s">
        <v>897</v>
      </c>
      <c r="CO193" s="317"/>
      <c r="CP193" s="317"/>
      <c r="CQ193" s="317"/>
      <c r="CR193" s="317"/>
      <c r="CS193" s="317"/>
      <c r="CT193" s="317"/>
      <c r="CU193" s="317"/>
      <c r="CV193" s="317"/>
      <c r="CW193" s="317"/>
      <c r="CX193" s="319"/>
      <c r="CY193" s="319"/>
      <c r="CZ193" s="319"/>
      <c r="DA193" s="319"/>
      <c r="DB193" s="318"/>
      <c r="DC193" s="318"/>
      <c r="DD193" s="314"/>
    </row>
    <row r="194">
      <c r="A194" s="310" t="s">
        <v>898</v>
      </c>
      <c r="B194" s="310" t="s">
        <v>467</v>
      </c>
      <c r="C194" s="310" t="s">
        <v>35</v>
      </c>
      <c r="D194" s="310" t="s">
        <v>25</v>
      </c>
      <c r="E194" s="311">
        <v>41604.0</v>
      </c>
      <c r="F194" s="311">
        <v>51891.0</v>
      </c>
      <c r="G194" s="311">
        <v>-10287.0</v>
      </c>
      <c r="H194" s="311">
        <v>-19.824246979245</v>
      </c>
      <c r="I194" s="311">
        <v>176268.0</v>
      </c>
      <c r="J194" s="311">
        <v>204467.0</v>
      </c>
      <c r="K194" s="311">
        <v>-28199.0</v>
      </c>
      <c r="L194" s="311">
        <v>-13.791467571784</v>
      </c>
      <c r="M194" s="312" t="s">
        <v>894</v>
      </c>
      <c r="N194" s="312">
        <v>186.46</v>
      </c>
      <c r="O194" s="312">
        <v>195.51</v>
      </c>
      <c r="P194" s="312">
        <v>-9.05</v>
      </c>
      <c r="Q194" s="312">
        <v>-4.6289192368677</v>
      </c>
      <c r="R194" s="316">
        <v>1.05782105</v>
      </c>
      <c r="S194" s="316">
        <v>0.95619342</v>
      </c>
      <c r="T194" s="316">
        <v>0.10162763</v>
      </c>
      <c r="U194" s="316">
        <v>10.628354878242</v>
      </c>
      <c r="V194" s="316">
        <v>8.2754669</v>
      </c>
      <c r="W194" s="316">
        <v>8.74713279</v>
      </c>
      <c r="X194" s="316">
        <v>-0.47166589</v>
      </c>
      <c r="Y194" s="316">
        <v>-5.3922342477666</v>
      </c>
      <c r="Z194" s="316">
        <v>0.01278261</v>
      </c>
      <c r="AA194" s="316">
        <v>0.01093151</v>
      </c>
      <c r="AB194" s="312">
        <v>0.0018511</v>
      </c>
      <c r="AC194" s="316">
        <v>16.933616673268</v>
      </c>
      <c r="AD194" s="312">
        <v>14587.0</v>
      </c>
      <c r="AE194" s="316">
        <v>17885.0</v>
      </c>
      <c r="AF194" s="316">
        <v>-3298.0</v>
      </c>
      <c r="AG194" s="311">
        <v>-18.440033547666</v>
      </c>
      <c r="AH194" s="311">
        <v>380.0</v>
      </c>
      <c r="AI194" s="311">
        <v>453.0</v>
      </c>
      <c r="AJ194" s="311">
        <v>-73.0</v>
      </c>
      <c r="AK194" s="311">
        <v>-16.114790286976</v>
      </c>
      <c r="AL194" s="314">
        <v>4.23680415</v>
      </c>
      <c r="AM194" s="314">
        <v>3.9403172</v>
      </c>
      <c r="AN194" s="312">
        <v>0.29648695</v>
      </c>
      <c r="AO194" s="315">
        <v>7.5244437173738</v>
      </c>
      <c r="AP194" s="315">
        <v>53.0</v>
      </c>
      <c r="AQ194" s="315">
        <v>74.0</v>
      </c>
      <c r="AR194" s="315">
        <v>-21.0</v>
      </c>
      <c r="AS194" s="311">
        <v>-28.378378378378</v>
      </c>
      <c r="AT194" s="311">
        <v>289.0</v>
      </c>
      <c r="AU194" s="311">
        <v>344.0</v>
      </c>
      <c r="AV194" s="311">
        <v>-55.0</v>
      </c>
      <c r="AW194" s="316">
        <v>-15.988372093023</v>
      </c>
      <c r="AX194" s="316">
        <v>38.0</v>
      </c>
      <c r="AY194" s="316">
        <v>35.0</v>
      </c>
      <c r="AZ194" s="316">
        <v>3.0</v>
      </c>
      <c r="BA194" s="316">
        <v>8.5714285714286</v>
      </c>
      <c r="BB194" s="316">
        <v>3.51811321</v>
      </c>
      <c r="BC194" s="316">
        <v>2.64202703</v>
      </c>
      <c r="BD194" s="316">
        <v>0.87608618</v>
      </c>
      <c r="BE194" s="316">
        <v>33.15962214058</v>
      </c>
      <c r="BF194" s="316">
        <v>0.64519031</v>
      </c>
      <c r="BG194" s="316">
        <v>0.56834302</v>
      </c>
      <c r="BH194" s="316">
        <v>0.07684729</v>
      </c>
      <c r="BI194" s="316">
        <v>13.521286845398</v>
      </c>
      <c r="BJ194" s="316">
        <v>4.90684211</v>
      </c>
      <c r="BK194" s="316">
        <v>5.586</v>
      </c>
      <c r="BL194" s="316">
        <v>-0.67915789</v>
      </c>
      <c r="BM194" s="316">
        <v>-12.15821500179</v>
      </c>
      <c r="BN194" s="316">
        <v>14138.0</v>
      </c>
      <c r="BO194" s="316">
        <v>17806.0</v>
      </c>
      <c r="BP194" s="316">
        <v>-3668.0</v>
      </c>
      <c r="BQ194" s="316">
        <v>-20.599797820959</v>
      </c>
      <c r="BR194" s="316">
        <v>13999.0</v>
      </c>
      <c r="BS194" s="316">
        <v>17656.0</v>
      </c>
      <c r="BT194" s="316">
        <v>-3657.0</v>
      </c>
      <c r="BU194" s="316">
        <v>-20.712505663797</v>
      </c>
      <c r="BV194" s="316">
        <v>11049.0</v>
      </c>
      <c r="BW194" s="316">
        <v>13470.0</v>
      </c>
      <c r="BX194" s="316">
        <v>-2421.0</v>
      </c>
      <c r="BY194" s="316">
        <v>-17.973273942094</v>
      </c>
      <c r="BZ194" s="316">
        <v>0.01331952</v>
      </c>
      <c r="CA194" s="316">
        <v>0.01107329</v>
      </c>
      <c r="CB194" s="316">
        <v>0.00224623</v>
      </c>
      <c r="CC194" s="316">
        <v>20.285118514913</v>
      </c>
      <c r="CD194" s="312" t="s">
        <v>899</v>
      </c>
      <c r="CE194" s="312">
        <v>0.49068421</v>
      </c>
      <c r="CF194" s="312">
        <v>0.4315894</v>
      </c>
      <c r="CG194" s="312">
        <v>0.05909481</v>
      </c>
      <c r="CH194" s="312">
        <v>13.692368255569</v>
      </c>
      <c r="CI194" s="315">
        <v>0.02605059</v>
      </c>
      <c r="CJ194" s="315">
        <v>0.02532849</v>
      </c>
      <c r="CK194" s="315">
        <v>7.221E-4</v>
      </c>
      <c r="CL194" s="315">
        <v>2.8509397915154</v>
      </c>
      <c r="CM194" s="314" t="s">
        <v>896</v>
      </c>
      <c r="CN194" s="314" t="s">
        <v>897</v>
      </c>
      <c r="CO194" s="317"/>
      <c r="CP194" s="317"/>
      <c r="CQ194" s="317"/>
      <c r="CR194" s="317"/>
      <c r="CS194" s="317"/>
      <c r="CT194" s="317"/>
      <c r="CU194" s="317"/>
      <c r="CV194" s="317"/>
      <c r="CW194" s="317"/>
      <c r="CX194" s="319"/>
      <c r="CY194" s="319"/>
      <c r="CZ194" s="319"/>
      <c r="DA194" s="319"/>
      <c r="DB194" s="318"/>
      <c r="DC194" s="318"/>
      <c r="DD194" s="314"/>
    </row>
    <row r="195">
      <c r="A195" s="310" t="s">
        <v>898</v>
      </c>
      <c r="B195" s="310" t="s">
        <v>467</v>
      </c>
      <c r="C195" s="310" t="s">
        <v>471</v>
      </c>
      <c r="D195" s="310" t="s">
        <v>25</v>
      </c>
      <c r="E195" s="311">
        <v>5521.0</v>
      </c>
      <c r="F195" s="311">
        <v>4597.0</v>
      </c>
      <c r="G195" s="311">
        <v>924.0</v>
      </c>
      <c r="H195" s="311">
        <v>20.100065259952</v>
      </c>
      <c r="I195" s="311">
        <v>20903.0</v>
      </c>
      <c r="J195" s="311">
        <v>13795.0</v>
      </c>
      <c r="K195" s="311">
        <v>7108.0</v>
      </c>
      <c r="L195" s="311">
        <v>51.525915186662</v>
      </c>
      <c r="M195" s="312" t="s">
        <v>894</v>
      </c>
      <c r="N195" s="312">
        <v>31.02</v>
      </c>
      <c r="O195" s="312">
        <v>20.84</v>
      </c>
      <c r="P195" s="312">
        <v>10.18</v>
      </c>
      <c r="Q195" s="312">
        <v>48.848368522073</v>
      </c>
      <c r="R195" s="316">
        <v>1.48399751</v>
      </c>
      <c r="S195" s="316">
        <v>1.51069228</v>
      </c>
      <c r="T195" s="316">
        <v>-0.02669477</v>
      </c>
      <c r="U195" s="316">
        <v>-1.7670554323611</v>
      </c>
      <c r="V195" s="316">
        <v>12.30923791</v>
      </c>
      <c r="W195" s="316">
        <v>10.64153679</v>
      </c>
      <c r="X195" s="316">
        <v>1.66770112</v>
      </c>
      <c r="Y195" s="316">
        <v>15.671619174095</v>
      </c>
      <c r="Z195" s="316">
        <v>0.01205597</v>
      </c>
      <c r="AA195" s="316">
        <v>0.01419619</v>
      </c>
      <c r="AB195" s="312">
        <v>-0.00214022</v>
      </c>
      <c r="AC195" s="316">
        <v>-15.07601687495</v>
      </c>
      <c r="AD195" s="312">
        <v>2573.0</v>
      </c>
      <c r="AE195" s="316">
        <v>1468.0</v>
      </c>
      <c r="AF195" s="316">
        <v>1105.0</v>
      </c>
      <c r="AG195" s="311">
        <v>75.272479564033</v>
      </c>
      <c r="AH195" s="311">
        <v>84.0</v>
      </c>
      <c r="AI195" s="311">
        <v>56.0</v>
      </c>
      <c r="AJ195" s="311">
        <v>28.0</v>
      </c>
      <c r="AK195" s="311">
        <v>50.0</v>
      </c>
      <c r="AL195" s="314">
        <v>3.78608948</v>
      </c>
      <c r="AM195" s="314">
        <v>3.00087013</v>
      </c>
      <c r="AN195" s="312">
        <v>0.78521935</v>
      </c>
      <c r="AO195" s="315">
        <v>26.166388946662</v>
      </c>
      <c r="AP195" s="315">
        <v>7.0</v>
      </c>
      <c r="AQ195" s="315">
        <v>7.0</v>
      </c>
      <c r="AR195" s="315">
        <v>0.0</v>
      </c>
      <c r="AS195" s="311">
        <v>0.0</v>
      </c>
      <c r="AT195" s="311">
        <v>71.0</v>
      </c>
      <c r="AU195" s="311">
        <v>44.0</v>
      </c>
      <c r="AV195" s="311">
        <v>27.0</v>
      </c>
      <c r="AW195" s="316">
        <v>61.363636363636</v>
      </c>
      <c r="AX195" s="316">
        <v>6.0</v>
      </c>
      <c r="AY195" s="316">
        <v>5.0</v>
      </c>
      <c r="AZ195" s="316">
        <v>1.0</v>
      </c>
      <c r="BA195" s="316">
        <v>20.0</v>
      </c>
      <c r="BB195" s="316">
        <v>4.43142857</v>
      </c>
      <c r="BC195" s="316">
        <v>2.97714286</v>
      </c>
      <c r="BD195" s="316">
        <v>1.45428571</v>
      </c>
      <c r="BE195" s="316">
        <v>48.84836833124</v>
      </c>
      <c r="BF195" s="316">
        <v>0.43690141</v>
      </c>
      <c r="BG195" s="316">
        <v>0.47363636</v>
      </c>
      <c r="BH195" s="316">
        <v>-0.03673495</v>
      </c>
      <c r="BI195" s="316">
        <v>-7.755939598894</v>
      </c>
      <c r="BJ195" s="316">
        <v>5.17</v>
      </c>
      <c r="BK195" s="316">
        <v>4.168</v>
      </c>
      <c r="BL195" s="316">
        <v>1.002</v>
      </c>
      <c r="BM195" s="316">
        <v>24.040307101727</v>
      </c>
      <c r="BN195" s="316">
        <v>2512.0</v>
      </c>
      <c r="BO195" s="316">
        <v>1428.0</v>
      </c>
      <c r="BP195" s="316">
        <v>1084.0</v>
      </c>
      <c r="BQ195" s="316">
        <v>75.910364145658</v>
      </c>
      <c r="BR195" s="316">
        <v>2481.0</v>
      </c>
      <c r="BS195" s="316">
        <v>1404.0</v>
      </c>
      <c r="BT195" s="316">
        <v>1077.0</v>
      </c>
      <c r="BU195" s="316">
        <v>76.709401709402</v>
      </c>
      <c r="BV195" s="316">
        <v>2014.0</v>
      </c>
      <c r="BW195" s="316">
        <v>1122.0</v>
      </c>
      <c r="BX195" s="316">
        <v>892.0</v>
      </c>
      <c r="BY195" s="316">
        <v>79.500891265597</v>
      </c>
      <c r="BZ195" s="316">
        <v>0.01250302</v>
      </c>
      <c r="CA195" s="316">
        <v>0.0148433</v>
      </c>
      <c r="CB195" s="316">
        <v>-0.00234028</v>
      </c>
      <c r="CC195" s="316">
        <v>-15.766574818268</v>
      </c>
      <c r="CD195" s="312" t="s">
        <v>899</v>
      </c>
      <c r="CE195" s="312">
        <v>0.36928571</v>
      </c>
      <c r="CF195" s="312">
        <v>0.37214286</v>
      </c>
      <c r="CG195" s="312">
        <v>-0.00285715</v>
      </c>
      <c r="CH195" s="312">
        <v>-0.76775623210937</v>
      </c>
      <c r="CI195" s="315">
        <v>0.03264672</v>
      </c>
      <c r="CJ195" s="315">
        <v>0.03814714</v>
      </c>
      <c r="CK195" s="315">
        <v>-0.00550042</v>
      </c>
      <c r="CL195" s="315">
        <v>-14.418957751485</v>
      </c>
      <c r="CM195" s="314" t="s">
        <v>896</v>
      </c>
      <c r="CN195" s="314" t="s">
        <v>897</v>
      </c>
      <c r="CO195" s="317"/>
      <c r="CP195" s="317"/>
      <c r="CQ195" s="317"/>
      <c r="CR195" s="317"/>
      <c r="CS195" s="317"/>
      <c r="CT195" s="317"/>
      <c r="CU195" s="317"/>
      <c r="CV195" s="317"/>
      <c r="CW195" s="317"/>
      <c r="CX195" s="319"/>
      <c r="CY195" s="319"/>
      <c r="CZ195" s="319"/>
      <c r="DA195" s="319"/>
      <c r="DB195" s="318"/>
      <c r="DC195" s="318"/>
      <c r="DD195" s="314"/>
    </row>
    <row r="196">
      <c r="A196" s="310" t="s">
        <v>898</v>
      </c>
      <c r="B196" s="310" t="s">
        <v>467</v>
      </c>
      <c r="C196" s="310" t="s">
        <v>469</v>
      </c>
      <c r="D196" s="310" t="s">
        <v>470</v>
      </c>
      <c r="E196" s="311">
        <v>7395.0</v>
      </c>
      <c r="F196" s="311" t="s">
        <v>893</v>
      </c>
      <c r="G196" s="311" t="s">
        <v>893</v>
      </c>
      <c r="H196" s="311" t="s">
        <v>893</v>
      </c>
      <c r="I196" s="311">
        <v>13233.0</v>
      </c>
      <c r="J196" s="311" t="s">
        <v>893</v>
      </c>
      <c r="K196" s="311" t="s">
        <v>893</v>
      </c>
      <c r="L196" s="311" t="s">
        <v>893</v>
      </c>
      <c r="M196" s="312" t="s">
        <v>894</v>
      </c>
      <c r="N196" s="312">
        <v>16.62</v>
      </c>
      <c r="O196" s="312" t="s">
        <v>893</v>
      </c>
      <c r="P196" s="312" t="s">
        <v>893</v>
      </c>
      <c r="Q196" s="312" t="s">
        <v>893</v>
      </c>
      <c r="R196" s="316">
        <v>1.25595103</v>
      </c>
      <c r="S196" s="316" t="s">
        <v>893</v>
      </c>
      <c r="T196" s="316" t="s">
        <v>893</v>
      </c>
      <c r="U196" s="316" t="s">
        <v>893</v>
      </c>
      <c r="V196" s="316">
        <v>2.88672259</v>
      </c>
      <c r="W196" s="316" t="s">
        <v>893</v>
      </c>
      <c r="X196" s="316" t="s">
        <v>893</v>
      </c>
      <c r="Y196" s="316" t="s">
        <v>893</v>
      </c>
      <c r="Z196" s="316">
        <v>0.04350785</v>
      </c>
      <c r="AA196" s="316" t="s">
        <v>893</v>
      </c>
      <c r="AB196" s="316" t="s">
        <v>893</v>
      </c>
      <c r="AC196" s="316" t="s">
        <v>893</v>
      </c>
      <c r="AD196" s="316">
        <v>382.0</v>
      </c>
      <c r="AE196" s="316" t="s">
        <v>893</v>
      </c>
      <c r="AF196" s="316" t="s">
        <v>893</v>
      </c>
      <c r="AG196" s="311" t="s">
        <v>893</v>
      </c>
      <c r="AH196" s="311">
        <v>26.0</v>
      </c>
      <c r="AI196" s="311" t="s">
        <v>893</v>
      </c>
      <c r="AJ196" s="311" t="s">
        <v>893</v>
      </c>
      <c r="AK196" s="311" t="s">
        <v>893</v>
      </c>
      <c r="AL196" s="316">
        <v>1.78945233</v>
      </c>
      <c r="AM196" s="316" t="s">
        <v>893</v>
      </c>
      <c r="AN196" s="316" t="s">
        <v>893</v>
      </c>
      <c r="AO196" s="316" t="s">
        <v>893</v>
      </c>
      <c r="AP196" s="316">
        <v>4.0</v>
      </c>
      <c r="AQ196" s="316" t="s">
        <v>893</v>
      </c>
      <c r="AR196" s="316" t="s">
        <v>893</v>
      </c>
      <c r="AS196" s="316" t="s">
        <v>893</v>
      </c>
      <c r="AT196" s="316">
        <v>19.0</v>
      </c>
      <c r="AU196" s="316" t="s">
        <v>893</v>
      </c>
      <c r="AV196" s="316" t="s">
        <v>893</v>
      </c>
      <c r="AW196" s="316" t="s">
        <v>893</v>
      </c>
      <c r="AX196" s="316">
        <v>3.0</v>
      </c>
      <c r="AY196" s="316" t="s">
        <v>893</v>
      </c>
      <c r="AZ196" s="316" t="s">
        <v>893</v>
      </c>
      <c r="BA196" s="316" t="s">
        <v>893</v>
      </c>
      <c r="BB196" s="316">
        <v>4.155</v>
      </c>
      <c r="BC196" s="316" t="s">
        <v>893</v>
      </c>
      <c r="BD196" s="316" t="s">
        <v>893</v>
      </c>
      <c r="BE196" s="316" t="s">
        <v>893</v>
      </c>
      <c r="BF196" s="316">
        <v>0.87473684</v>
      </c>
      <c r="BG196" s="316" t="s">
        <v>893</v>
      </c>
      <c r="BH196" s="316" t="s">
        <v>893</v>
      </c>
      <c r="BI196" s="316" t="s">
        <v>893</v>
      </c>
      <c r="BJ196" s="316">
        <v>5.54</v>
      </c>
      <c r="BK196" s="316" t="s">
        <v>893</v>
      </c>
      <c r="BL196" s="316" t="s">
        <v>893</v>
      </c>
      <c r="BM196" s="316" t="s">
        <v>893</v>
      </c>
      <c r="BN196" s="316">
        <v>365.0</v>
      </c>
      <c r="BO196" s="316" t="s">
        <v>893</v>
      </c>
      <c r="BP196" s="316" t="s">
        <v>893</v>
      </c>
      <c r="BQ196" s="316" t="s">
        <v>893</v>
      </c>
      <c r="BR196" s="316">
        <v>362.0</v>
      </c>
      <c r="BS196" s="316" t="s">
        <v>893</v>
      </c>
      <c r="BT196" s="316" t="s">
        <v>893</v>
      </c>
      <c r="BU196" s="316" t="s">
        <v>893</v>
      </c>
      <c r="BV196" s="316">
        <v>291.0</v>
      </c>
      <c r="BW196" s="316" t="s">
        <v>893</v>
      </c>
      <c r="BX196" s="316" t="s">
        <v>893</v>
      </c>
      <c r="BY196" s="316" t="s">
        <v>893</v>
      </c>
      <c r="BZ196" s="316">
        <v>0.0459116</v>
      </c>
      <c r="CA196" s="316" t="s">
        <v>893</v>
      </c>
      <c r="CB196" s="316" t="s">
        <v>893</v>
      </c>
      <c r="CC196" s="316" t="s">
        <v>893</v>
      </c>
      <c r="CD196" s="312" t="s">
        <v>899</v>
      </c>
      <c r="CE196" s="312">
        <v>0.63923077</v>
      </c>
      <c r="CF196" s="312" t="s">
        <v>893</v>
      </c>
      <c r="CG196" s="312" t="s">
        <v>893</v>
      </c>
      <c r="CH196" s="312" t="s">
        <v>893</v>
      </c>
      <c r="CI196" s="315">
        <v>0.06806283</v>
      </c>
      <c r="CJ196" s="315" t="s">
        <v>893</v>
      </c>
      <c r="CK196" s="315" t="s">
        <v>893</v>
      </c>
      <c r="CL196" s="315" t="s">
        <v>893</v>
      </c>
      <c r="CM196" s="314" t="s">
        <v>896</v>
      </c>
      <c r="CN196" s="314" t="s">
        <v>897</v>
      </c>
      <c r="CO196" s="317"/>
      <c r="CP196" s="320"/>
      <c r="CQ196" s="317"/>
      <c r="CR196" s="317"/>
      <c r="CS196" s="317"/>
      <c r="CT196" s="317"/>
      <c r="CU196" s="317"/>
      <c r="CV196" s="317"/>
      <c r="CW196" s="317"/>
      <c r="CX196" s="319"/>
      <c r="CY196" s="319"/>
      <c r="CZ196" s="319"/>
      <c r="DA196" s="319"/>
      <c r="DB196" s="318"/>
      <c r="DC196" s="318"/>
      <c r="DD196" s="314"/>
    </row>
    <row r="197">
      <c r="A197" s="310" t="s">
        <v>900</v>
      </c>
      <c r="B197" s="310" t="s">
        <v>540</v>
      </c>
      <c r="C197" s="310" t="s">
        <v>919</v>
      </c>
      <c r="D197" s="310" t="s">
        <v>25</v>
      </c>
      <c r="E197" s="311" t="s">
        <v>893</v>
      </c>
      <c r="F197" s="311">
        <v>2099.0</v>
      </c>
      <c r="G197" s="311" t="s">
        <v>893</v>
      </c>
      <c r="H197" s="311" t="s">
        <v>893</v>
      </c>
      <c r="I197" s="311" t="s">
        <v>893</v>
      </c>
      <c r="J197" s="311">
        <v>3621.0</v>
      </c>
      <c r="K197" s="311" t="s">
        <v>893</v>
      </c>
      <c r="L197" s="311" t="s">
        <v>893</v>
      </c>
      <c r="M197" s="312" t="s">
        <v>894</v>
      </c>
      <c r="N197" s="312" t="s">
        <v>893</v>
      </c>
      <c r="O197" s="312">
        <v>5.56</v>
      </c>
      <c r="P197" s="312" t="s">
        <v>893</v>
      </c>
      <c r="Q197" s="312" t="s">
        <v>893</v>
      </c>
      <c r="R197" s="316" t="s">
        <v>893</v>
      </c>
      <c r="S197" s="316">
        <v>1.53548743</v>
      </c>
      <c r="T197" s="316" t="s">
        <v>893</v>
      </c>
      <c r="U197" s="316" t="s">
        <v>893</v>
      </c>
      <c r="V197" s="316" t="s">
        <v>893</v>
      </c>
      <c r="W197" s="316">
        <v>15.16155758</v>
      </c>
      <c r="X197" s="316" t="s">
        <v>893</v>
      </c>
      <c r="Y197" s="316" t="s">
        <v>893</v>
      </c>
      <c r="Z197" s="316" t="s">
        <v>893</v>
      </c>
      <c r="AA197" s="316">
        <v>0.0101275</v>
      </c>
      <c r="AB197" s="316" t="s">
        <v>893</v>
      </c>
      <c r="AC197" s="316" t="s">
        <v>893</v>
      </c>
      <c r="AD197" s="316" t="s">
        <v>893</v>
      </c>
      <c r="AE197" s="316">
        <v>549.0</v>
      </c>
      <c r="AF197" s="316" t="s">
        <v>893</v>
      </c>
      <c r="AG197" s="311" t="s">
        <v>893</v>
      </c>
      <c r="AH197" s="311" t="s">
        <v>893</v>
      </c>
      <c r="AI197" s="311">
        <v>4.0</v>
      </c>
      <c r="AJ197" s="311" t="s">
        <v>893</v>
      </c>
      <c r="AK197" s="311" t="s">
        <v>893</v>
      </c>
      <c r="AL197" s="316" t="s">
        <v>893</v>
      </c>
      <c r="AM197" s="316">
        <v>1.72510719</v>
      </c>
      <c r="AN197" s="316" t="s">
        <v>893</v>
      </c>
      <c r="AO197" s="316" t="s">
        <v>893</v>
      </c>
      <c r="AP197" s="316" t="s">
        <v>893</v>
      </c>
      <c r="AQ197" s="316" t="s">
        <v>893</v>
      </c>
      <c r="AR197" s="316" t="s">
        <v>893</v>
      </c>
      <c r="AS197" s="316" t="s">
        <v>893</v>
      </c>
      <c r="AT197" s="316" t="s">
        <v>893</v>
      </c>
      <c r="AU197" s="316">
        <v>2.0</v>
      </c>
      <c r="AV197" s="316" t="s">
        <v>893</v>
      </c>
      <c r="AW197" s="316" t="s">
        <v>893</v>
      </c>
      <c r="AX197" s="316" t="s">
        <v>893</v>
      </c>
      <c r="AY197" s="316">
        <v>2.0</v>
      </c>
      <c r="AZ197" s="316" t="s">
        <v>893</v>
      </c>
      <c r="BA197" s="316" t="s">
        <v>893</v>
      </c>
      <c r="BB197" s="316" t="s">
        <v>893</v>
      </c>
      <c r="BC197" s="316" t="s">
        <v>893</v>
      </c>
      <c r="BD197" s="316" t="s">
        <v>893</v>
      </c>
      <c r="BE197" s="316" t="s">
        <v>893</v>
      </c>
      <c r="BF197" s="316" t="s">
        <v>893</v>
      </c>
      <c r="BG197" s="316">
        <v>2.78</v>
      </c>
      <c r="BH197" s="316" t="s">
        <v>893</v>
      </c>
      <c r="BI197" s="316" t="s">
        <v>893</v>
      </c>
      <c r="BJ197" s="316" t="s">
        <v>893</v>
      </c>
      <c r="BK197" s="316">
        <v>2.78</v>
      </c>
      <c r="BL197" s="316" t="s">
        <v>893</v>
      </c>
      <c r="BM197" s="316" t="s">
        <v>893</v>
      </c>
      <c r="BN197" s="316" t="s">
        <v>893</v>
      </c>
      <c r="BO197" s="316">
        <v>591.0</v>
      </c>
      <c r="BP197" s="316" t="s">
        <v>893</v>
      </c>
      <c r="BQ197" s="316" t="s">
        <v>893</v>
      </c>
      <c r="BR197" s="316" t="s">
        <v>893</v>
      </c>
      <c r="BS197" s="316">
        <v>587.0</v>
      </c>
      <c r="BT197" s="316" t="s">
        <v>893</v>
      </c>
      <c r="BU197" s="316" t="s">
        <v>893</v>
      </c>
      <c r="BV197" s="316" t="s">
        <v>893</v>
      </c>
      <c r="BW197" s="316">
        <v>421.0</v>
      </c>
      <c r="BX197" s="316" t="s">
        <v>893</v>
      </c>
      <c r="BY197" s="316" t="s">
        <v>893</v>
      </c>
      <c r="BZ197" s="316" t="s">
        <v>893</v>
      </c>
      <c r="CA197" s="316">
        <v>0.00947189</v>
      </c>
      <c r="CB197" s="316" t="s">
        <v>893</v>
      </c>
      <c r="CC197" s="316" t="s">
        <v>893</v>
      </c>
      <c r="CD197" s="312" t="s">
        <v>893</v>
      </c>
      <c r="CE197" s="312" t="s">
        <v>893</v>
      </c>
      <c r="CF197" s="312">
        <v>1.39</v>
      </c>
      <c r="CG197" s="312" t="s">
        <v>893</v>
      </c>
      <c r="CH197" s="312" t="s">
        <v>893</v>
      </c>
      <c r="CI197" s="315" t="s">
        <v>893</v>
      </c>
      <c r="CJ197" s="315">
        <v>0.00728597</v>
      </c>
      <c r="CK197" s="315" t="s">
        <v>893</v>
      </c>
      <c r="CL197" s="315" t="s">
        <v>893</v>
      </c>
      <c r="CM197" s="314" t="s">
        <v>893</v>
      </c>
      <c r="CN197" s="314" t="s">
        <v>893</v>
      </c>
      <c r="CO197" s="317"/>
      <c r="CP197" s="320"/>
      <c r="CQ197" s="317"/>
      <c r="CR197" s="317"/>
      <c r="CS197" s="317"/>
      <c r="CT197" s="317"/>
      <c r="CU197" s="317"/>
      <c r="CV197" s="317"/>
      <c r="CW197" s="317"/>
      <c r="CX197" s="319"/>
      <c r="CY197" s="319"/>
      <c r="CZ197" s="319"/>
      <c r="DA197" s="319"/>
      <c r="DB197" s="318"/>
      <c r="DC197" s="318"/>
      <c r="DD197" s="314"/>
    </row>
    <row r="198">
      <c r="A198" s="310" t="s">
        <v>900</v>
      </c>
      <c r="B198" s="310" t="s">
        <v>540</v>
      </c>
      <c r="C198" s="310" t="s">
        <v>541</v>
      </c>
      <c r="D198" s="310" t="s">
        <v>25</v>
      </c>
      <c r="E198" s="311" t="s">
        <v>893</v>
      </c>
      <c r="F198" s="311">
        <v>4880.0</v>
      </c>
      <c r="G198" s="311" t="s">
        <v>893</v>
      </c>
      <c r="H198" s="311" t="s">
        <v>893</v>
      </c>
      <c r="I198" s="311" t="s">
        <v>893</v>
      </c>
      <c r="J198" s="311">
        <v>8496.0</v>
      </c>
      <c r="K198" s="311" t="s">
        <v>893</v>
      </c>
      <c r="L198" s="311" t="s">
        <v>893</v>
      </c>
      <c r="M198" s="312" t="s">
        <v>894</v>
      </c>
      <c r="N198" s="312" t="s">
        <v>893</v>
      </c>
      <c r="O198" s="312">
        <v>10.37</v>
      </c>
      <c r="P198" s="312" t="s">
        <v>893</v>
      </c>
      <c r="Q198" s="312" t="s">
        <v>893</v>
      </c>
      <c r="R198" s="316" t="s">
        <v>893</v>
      </c>
      <c r="S198" s="316">
        <v>1.22057439</v>
      </c>
      <c r="T198" s="316" t="s">
        <v>893</v>
      </c>
      <c r="U198" s="316" t="s">
        <v>893</v>
      </c>
      <c r="V198" s="316" t="s">
        <v>893</v>
      </c>
      <c r="W198" s="316">
        <v>14.40677966</v>
      </c>
      <c r="X198" s="316" t="s">
        <v>893</v>
      </c>
      <c r="Y198" s="316" t="s">
        <v>893</v>
      </c>
      <c r="Z198" s="316" t="s">
        <v>893</v>
      </c>
      <c r="AA198" s="316">
        <v>0.00847222</v>
      </c>
      <c r="AB198" s="316" t="s">
        <v>893</v>
      </c>
      <c r="AC198" s="316" t="s">
        <v>893</v>
      </c>
      <c r="AD198" s="316" t="s">
        <v>893</v>
      </c>
      <c r="AE198" s="316">
        <v>1224.0</v>
      </c>
      <c r="AF198" s="316" t="s">
        <v>893</v>
      </c>
      <c r="AG198" s="311" t="s">
        <v>893</v>
      </c>
      <c r="AH198" s="311" t="s">
        <v>893</v>
      </c>
      <c r="AI198" s="311">
        <v>9.0</v>
      </c>
      <c r="AJ198" s="311" t="s">
        <v>893</v>
      </c>
      <c r="AK198" s="311" t="s">
        <v>893</v>
      </c>
      <c r="AL198" s="316" t="s">
        <v>893</v>
      </c>
      <c r="AM198" s="316">
        <v>1.74098361</v>
      </c>
      <c r="AN198" s="316" t="s">
        <v>893</v>
      </c>
      <c r="AO198" s="316" t="s">
        <v>893</v>
      </c>
      <c r="AP198" s="316" t="s">
        <v>893</v>
      </c>
      <c r="AQ198" s="316" t="s">
        <v>893</v>
      </c>
      <c r="AR198" s="316" t="s">
        <v>893</v>
      </c>
      <c r="AS198" s="316" t="s">
        <v>893</v>
      </c>
      <c r="AT198" s="316" t="s">
        <v>893</v>
      </c>
      <c r="AU198" s="316">
        <v>9.0</v>
      </c>
      <c r="AV198" s="316" t="s">
        <v>893</v>
      </c>
      <c r="AW198" s="316" t="s">
        <v>893</v>
      </c>
      <c r="AX198" s="316" t="s">
        <v>893</v>
      </c>
      <c r="AY198" s="316" t="s">
        <v>893</v>
      </c>
      <c r="AZ198" s="316" t="s">
        <v>893</v>
      </c>
      <c r="BA198" s="316" t="s">
        <v>893</v>
      </c>
      <c r="BB198" s="316" t="s">
        <v>893</v>
      </c>
      <c r="BC198" s="316" t="s">
        <v>893</v>
      </c>
      <c r="BD198" s="316" t="s">
        <v>893</v>
      </c>
      <c r="BE198" s="316" t="s">
        <v>893</v>
      </c>
      <c r="BF198" s="316" t="s">
        <v>893</v>
      </c>
      <c r="BG198" s="316">
        <v>1.15222222</v>
      </c>
      <c r="BH198" s="316" t="s">
        <v>893</v>
      </c>
      <c r="BI198" s="316" t="s">
        <v>893</v>
      </c>
      <c r="BJ198" s="316" t="s">
        <v>893</v>
      </c>
      <c r="BK198" s="316" t="s">
        <v>893</v>
      </c>
      <c r="BL198" s="316" t="s">
        <v>893</v>
      </c>
      <c r="BM198" s="316" t="s">
        <v>893</v>
      </c>
      <c r="BN198" s="316" t="s">
        <v>893</v>
      </c>
      <c r="BO198" s="316">
        <v>1252.0</v>
      </c>
      <c r="BP198" s="316" t="s">
        <v>893</v>
      </c>
      <c r="BQ198" s="316" t="s">
        <v>893</v>
      </c>
      <c r="BR198" s="316" t="s">
        <v>893</v>
      </c>
      <c r="BS198" s="316">
        <v>1249.0</v>
      </c>
      <c r="BT198" s="316" t="s">
        <v>893</v>
      </c>
      <c r="BU198" s="316" t="s">
        <v>893</v>
      </c>
      <c r="BV198" s="316" t="s">
        <v>893</v>
      </c>
      <c r="BW198" s="316">
        <v>916.0</v>
      </c>
      <c r="BX198" s="316" t="s">
        <v>893</v>
      </c>
      <c r="BY198" s="316" t="s">
        <v>893</v>
      </c>
      <c r="BZ198" s="316" t="s">
        <v>893</v>
      </c>
      <c r="CA198" s="316">
        <v>0.00830264</v>
      </c>
      <c r="CB198" s="316" t="s">
        <v>893</v>
      </c>
      <c r="CC198" s="316" t="s">
        <v>893</v>
      </c>
      <c r="CD198" s="312" t="s">
        <v>893</v>
      </c>
      <c r="CE198" s="312" t="s">
        <v>893</v>
      </c>
      <c r="CF198" s="312">
        <v>1.15222222</v>
      </c>
      <c r="CG198" s="312" t="s">
        <v>893</v>
      </c>
      <c r="CH198" s="312" t="s">
        <v>893</v>
      </c>
      <c r="CI198" s="315" t="s">
        <v>893</v>
      </c>
      <c r="CJ198" s="315">
        <v>0.00735294</v>
      </c>
      <c r="CK198" s="315" t="s">
        <v>893</v>
      </c>
      <c r="CL198" s="315" t="s">
        <v>893</v>
      </c>
      <c r="CM198" s="314" t="s">
        <v>893</v>
      </c>
      <c r="CN198" s="314" t="s">
        <v>893</v>
      </c>
      <c r="CO198" s="317"/>
      <c r="CP198" s="320"/>
      <c r="CQ198" s="317"/>
      <c r="CR198" s="317"/>
      <c r="CS198" s="317"/>
      <c r="CT198" s="317"/>
      <c r="CU198" s="317"/>
      <c r="CV198" s="317"/>
      <c r="CW198" s="317"/>
      <c r="CX198" s="319"/>
      <c r="CY198" s="319"/>
      <c r="CZ198" s="319"/>
      <c r="DA198" s="319"/>
      <c r="DB198" s="318"/>
      <c r="DC198" s="318"/>
      <c r="DD198" s="314"/>
    </row>
    <row r="199">
      <c r="A199" s="310" t="s">
        <v>900</v>
      </c>
      <c r="B199" s="310" t="s">
        <v>540</v>
      </c>
      <c r="C199" s="310" t="s">
        <v>543</v>
      </c>
      <c r="D199" s="310" t="s">
        <v>25</v>
      </c>
      <c r="E199" s="311" t="s">
        <v>893</v>
      </c>
      <c r="F199" s="311">
        <v>29794.0</v>
      </c>
      <c r="G199" s="311" t="s">
        <v>893</v>
      </c>
      <c r="H199" s="311" t="s">
        <v>893</v>
      </c>
      <c r="I199" s="311" t="s">
        <v>893</v>
      </c>
      <c r="J199" s="311">
        <v>85488.0</v>
      </c>
      <c r="K199" s="311" t="s">
        <v>893</v>
      </c>
      <c r="L199" s="311" t="s">
        <v>893</v>
      </c>
      <c r="M199" s="312" t="s">
        <v>894</v>
      </c>
      <c r="N199" s="312" t="s">
        <v>893</v>
      </c>
      <c r="O199" s="312">
        <v>97.43</v>
      </c>
      <c r="P199" s="312" t="s">
        <v>893</v>
      </c>
      <c r="Q199" s="312" t="s">
        <v>893</v>
      </c>
      <c r="R199" s="316" t="s">
        <v>893</v>
      </c>
      <c r="S199" s="316">
        <v>1.13969212</v>
      </c>
      <c r="T199" s="316" t="s">
        <v>893</v>
      </c>
      <c r="U199" s="316" t="s">
        <v>893</v>
      </c>
      <c r="V199" s="316" t="s">
        <v>893</v>
      </c>
      <c r="W199" s="316">
        <v>13.1913251</v>
      </c>
      <c r="X199" s="316" t="s">
        <v>893</v>
      </c>
      <c r="Y199" s="316" t="s">
        <v>893</v>
      </c>
      <c r="Z199" s="316" t="s">
        <v>893</v>
      </c>
      <c r="AA199" s="316">
        <v>0.00863971</v>
      </c>
      <c r="AB199" s="316" t="s">
        <v>893</v>
      </c>
      <c r="AC199" s="316" t="s">
        <v>893</v>
      </c>
      <c r="AD199" s="316" t="s">
        <v>893</v>
      </c>
      <c r="AE199" s="316">
        <v>11277.0</v>
      </c>
      <c r="AF199" s="316" t="s">
        <v>893</v>
      </c>
      <c r="AG199" s="311" t="s">
        <v>893</v>
      </c>
      <c r="AH199" s="311" t="s">
        <v>893</v>
      </c>
      <c r="AI199" s="311">
        <v>112.0</v>
      </c>
      <c r="AJ199" s="311" t="s">
        <v>893</v>
      </c>
      <c r="AK199" s="311" t="s">
        <v>893</v>
      </c>
      <c r="AL199" s="316" t="s">
        <v>893</v>
      </c>
      <c r="AM199" s="316">
        <v>2.86930254</v>
      </c>
      <c r="AN199" s="316" t="s">
        <v>893</v>
      </c>
      <c r="AO199" s="316" t="s">
        <v>893</v>
      </c>
      <c r="AP199" s="316" t="s">
        <v>893</v>
      </c>
      <c r="AQ199" s="316">
        <v>10.0</v>
      </c>
      <c r="AR199" s="316" t="s">
        <v>893</v>
      </c>
      <c r="AS199" s="316" t="s">
        <v>893</v>
      </c>
      <c r="AT199" s="316" t="s">
        <v>893</v>
      </c>
      <c r="AU199" s="316">
        <v>96.0</v>
      </c>
      <c r="AV199" s="316" t="s">
        <v>893</v>
      </c>
      <c r="AW199" s="316" t="s">
        <v>893</v>
      </c>
      <c r="AX199" s="316" t="s">
        <v>893</v>
      </c>
      <c r="AY199" s="316">
        <v>6.0</v>
      </c>
      <c r="AZ199" s="316" t="s">
        <v>893</v>
      </c>
      <c r="BA199" s="316" t="s">
        <v>893</v>
      </c>
      <c r="BB199" s="316" t="s">
        <v>893</v>
      </c>
      <c r="BC199" s="316">
        <v>9.743</v>
      </c>
      <c r="BD199" s="316" t="s">
        <v>893</v>
      </c>
      <c r="BE199" s="316" t="s">
        <v>893</v>
      </c>
      <c r="BF199" s="316" t="s">
        <v>893</v>
      </c>
      <c r="BG199" s="316">
        <v>1.01489583</v>
      </c>
      <c r="BH199" s="316" t="s">
        <v>893</v>
      </c>
      <c r="BI199" s="316" t="s">
        <v>893</v>
      </c>
      <c r="BJ199" s="316" t="s">
        <v>893</v>
      </c>
      <c r="BK199" s="316">
        <v>16.23833333</v>
      </c>
      <c r="BL199" s="316" t="s">
        <v>893</v>
      </c>
      <c r="BM199" s="316" t="s">
        <v>893</v>
      </c>
      <c r="BN199" s="316" t="s">
        <v>893</v>
      </c>
      <c r="BO199" s="316">
        <v>11124.0</v>
      </c>
      <c r="BP199" s="316" t="s">
        <v>893</v>
      </c>
      <c r="BQ199" s="316" t="s">
        <v>893</v>
      </c>
      <c r="BR199" s="316" t="s">
        <v>893</v>
      </c>
      <c r="BS199" s="316">
        <v>11098.0</v>
      </c>
      <c r="BT199" s="316" t="s">
        <v>893</v>
      </c>
      <c r="BU199" s="316" t="s">
        <v>893</v>
      </c>
      <c r="BV199" s="316" t="s">
        <v>893</v>
      </c>
      <c r="BW199" s="316">
        <v>8217.0</v>
      </c>
      <c r="BX199" s="316" t="s">
        <v>893</v>
      </c>
      <c r="BY199" s="316" t="s">
        <v>893</v>
      </c>
      <c r="BZ199" s="316" t="s">
        <v>893</v>
      </c>
      <c r="CA199" s="316">
        <v>0.00877906</v>
      </c>
      <c r="CB199" s="316" t="s">
        <v>893</v>
      </c>
      <c r="CC199" s="316" t="s">
        <v>893</v>
      </c>
      <c r="CD199" s="312" t="s">
        <v>893</v>
      </c>
      <c r="CE199" s="312" t="s">
        <v>893</v>
      </c>
      <c r="CF199" s="312">
        <v>0.86991071</v>
      </c>
      <c r="CG199" s="312" t="s">
        <v>893</v>
      </c>
      <c r="CH199" s="312" t="s">
        <v>893</v>
      </c>
      <c r="CI199" s="315" t="s">
        <v>893</v>
      </c>
      <c r="CJ199" s="315">
        <v>0.00993172</v>
      </c>
      <c r="CK199" s="315" t="s">
        <v>893</v>
      </c>
      <c r="CL199" s="315" t="s">
        <v>893</v>
      </c>
      <c r="CM199" s="314" t="s">
        <v>893</v>
      </c>
      <c r="CN199" s="314" t="s">
        <v>893</v>
      </c>
      <c r="CO199" s="317"/>
      <c r="CP199" s="320"/>
      <c r="CQ199" s="317"/>
      <c r="CR199" s="317"/>
      <c r="CS199" s="317"/>
      <c r="CT199" s="317"/>
      <c r="CU199" s="317"/>
      <c r="CV199" s="317"/>
      <c r="CW199" s="317"/>
      <c r="CX199" s="319"/>
      <c r="CY199" s="319"/>
      <c r="CZ199" s="319"/>
      <c r="DA199" s="319"/>
      <c r="DB199" s="318"/>
      <c r="DC199" s="318"/>
      <c r="DD199" s="314"/>
    </row>
    <row r="200">
      <c r="A200" s="310" t="s">
        <v>900</v>
      </c>
      <c r="B200" s="310" t="s">
        <v>510</v>
      </c>
      <c r="C200" s="310" t="s">
        <v>511</v>
      </c>
      <c r="D200" s="310" t="s">
        <v>25</v>
      </c>
      <c r="E200" s="311" t="s">
        <v>893</v>
      </c>
      <c r="F200" s="311">
        <v>3463.0</v>
      </c>
      <c r="G200" s="311" t="s">
        <v>893</v>
      </c>
      <c r="H200" s="311" t="s">
        <v>893</v>
      </c>
      <c r="I200" s="311" t="s">
        <v>893</v>
      </c>
      <c r="J200" s="311">
        <v>8522.0</v>
      </c>
      <c r="K200" s="311" t="s">
        <v>893</v>
      </c>
      <c r="L200" s="311" t="s">
        <v>893</v>
      </c>
      <c r="M200" s="312" t="s">
        <v>894</v>
      </c>
      <c r="N200" s="312" t="s">
        <v>893</v>
      </c>
      <c r="O200" s="312">
        <v>32.44</v>
      </c>
      <c r="P200" s="312" t="s">
        <v>893</v>
      </c>
      <c r="Q200" s="312" t="s">
        <v>893</v>
      </c>
      <c r="R200" s="316" t="s">
        <v>893</v>
      </c>
      <c r="S200" s="316">
        <v>3.80661816</v>
      </c>
      <c r="T200" s="316" t="s">
        <v>893</v>
      </c>
      <c r="U200" s="316" t="s">
        <v>893</v>
      </c>
      <c r="V200" s="316" t="s">
        <v>893</v>
      </c>
      <c r="W200" s="316">
        <v>16.96784792</v>
      </c>
      <c r="X200" s="316" t="s">
        <v>893</v>
      </c>
      <c r="Y200" s="316" t="s">
        <v>893</v>
      </c>
      <c r="Z200" s="316" t="s">
        <v>893</v>
      </c>
      <c r="AA200" s="316">
        <v>0.0224343</v>
      </c>
      <c r="AB200" s="316" t="s">
        <v>893</v>
      </c>
      <c r="AC200" s="316" t="s">
        <v>893</v>
      </c>
      <c r="AD200" s="316" t="s">
        <v>893</v>
      </c>
      <c r="AE200" s="316">
        <v>1446.0</v>
      </c>
      <c r="AF200" s="316" t="s">
        <v>893</v>
      </c>
      <c r="AG200" s="311" t="s">
        <v>893</v>
      </c>
      <c r="AH200" s="311" t="s">
        <v>893</v>
      </c>
      <c r="AI200" s="311">
        <v>26.0</v>
      </c>
      <c r="AJ200" s="311" t="s">
        <v>893</v>
      </c>
      <c r="AK200" s="311" t="s">
        <v>893</v>
      </c>
      <c r="AL200" s="316" t="s">
        <v>893</v>
      </c>
      <c r="AM200" s="316">
        <v>2.46087208</v>
      </c>
      <c r="AN200" s="316" t="s">
        <v>893</v>
      </c>
      <c r="AO200" s="316" t="s">
        <v>893</v>
      </c>
      <c r="AP200" s="316" t="s">
        <v>893</v>
      </c>
      <c r="AQ200" s="316">
        <v>4.0</v>
      </c>
      <c r="AR200" s="316" t="s">
        <v>893</v>
      </c>
      <c r="AS200" s="316" t="s">
        <v>893</v>
      </c>
      <c r="AT200" s="316" t="s">
        <v>893</v>
      </c>
      <c r="AU200" s="316">
        <v>22.0</v>
      </c>
      <c r="AV200" s="316" t="s">
        <v>893</v>
      </c>
      <c r="AW200" s="316" t="s">
        <v>893</v>
      </c>
      <c r="AX200" s="316" t="s">
        <v>893</v>
      </c>
      <c r="AY200" s="316" t="s">
        <v>893</v>
      </c>
      <c r="AZ200" s="316" t="s">
        <v>893</v>
      </c>
      <c r="BA200" s="316" t="s">
        <v>893</v>
      </c>
      <c r="BB200" s="316" t="s">
        <v>893</v>
      </c>
      <c r="BC200" s="316">
        <v>8.11</v>
      </c>
      <c r="BD200" s="316" t="s">
        <v>893</v>
      </c>
      <c r="BE200" s="316" t="s">
        <v>893</v>
      </c>
      <c r="BF200" s="316" t="s">
        <v>893</v>
      </c>
      <c r="BG200" s="316">
        <v>1.47454545</v>
      </c>
      <c r="BH200" s="316" t="s">
        <v>893</v>
      </c>
      <c r="BI200" s="316" t="s">
        <v>893</v>
      </c>
      <c r="BJ200" s="316" t="s">
        <v>893</v>
      </c>
      <c r="BK200" s="316" t="s">
        <v>893</v>
      </c>
      <c r="BL200" s="316" t="s">
        <v>893</v>
      </c>
      <c r="BM200" s="316" t="s">
        <v>893</v>
      </c>
      <c r="BN200" s="316" t="s">
        <v>893</v>
      </c>
      <c r="BO200" s="316">
        <v>1516.0</v>
      </c>
      <c r="BP200" s="316" t="s">
        <v>893</v>
      </c>
      <c r="BQ200" s="316" t="s">
        <v>893</v>
      </c>
      <c r="BR200" s="316" t="s">
        <v>893</v>
      </c>
      <c r="BS200" s="316">
        <v>1483.0</v>
      </c>
      <c r="BT200" s="316" t="s">
        <v>893</v>
      </c>
      <c r="BU200" s="316" t="s">
        <v>893</v>
      </c>
      <c r="BV200" s="316" t="s">
        <v>893</v>
      </c>
      <c r="BW200" s="316">
        <v>1185.0</v>
      </c>
      <c r="BX200" s="316" t="s">
        <v>893</v>
      </c>
      <c r="BY200" s="316" t="s">
        <v>893</v>
      </c>
      <c r="BZ200" s="316" t="s">
        <v>893</v>
      </c>
      <c r="CA200" s="316">
        <v>0.02187458</v>
      </c>
      <c r="CB200" s="316" t="s">
        <v>893</v>
      </c>
      <c r="CC200" s="316" t="s">
        <v>893</v>
      </c>
      <c r="CD200" s="312" t="s">
        <v>893</v>
      </c>
      <c r="CE200" s="312" t="s">
        <v>893</v>
      </c>
      <c r="CF200" s="312">
        <v>1.24769231</v>
      </c>
      <c r="CG200" s="312" t="s">
        <v>893</v>
      </c>
      <c r="CH200" s="312" t="s">
        <v>893</v>
      </c>
      <c r="CI200" s="315" t="s">
        <v>893</v>
      </c>
      <c r="CJ200" s="315">
        <v>0.01798064</v>
      </c>
      <c r="CK200" s="315" t="s">
        <v>893</v>
      </c>
      <c r="CL200" s="315" t="s">
        <v>893</v>
      </c>
      <c r="CM200" s="314" t="s">
        <v>893</v>
      </c>
      <c r="CN200" s="314" t="s">
        <v>893</v>
      </c>
      <c r="CO200" s="317"/>
      <c r="CP200" s="320"/>
      <c r="CQ200" s="317"/>
      <c r="CR200" s="317"/>
      <c r="CS200" s="317"/>
      <c r="CT200" s="317"/>
      <c r="CU200" s="317"/>
      <c r="CV200" s="317"/>
      <c r="CW200" s="317"/>
      <c r="CX200" s="319"/>
      <c r="CY200" s="319"/>
      <c r="CZ200" s="319"/>
      <c r="DA200" s="319"/>
      <c r="DB200" s="318"/>
      <c r="DC200" s="318"/>
      <c r="DD200" s="314"/>
    </row>
    <row r="201">
      <c r="A201" s="310" t="s">
        <v>900</v>
      </c>
      <c r="B201" s="310" t="s">
        <v>483</v>
      </c>
      <c r="C201" s="310" t="s">
        <v>486</v>
      </c>
      <c r="D201" s="310" t="s">
        <v>487</v>
      </c>
      <c r="E201" s="311" t="s">
        <v>893</v>
      </c>
      <c r="F201" s="311">
        <v>2623.0</v>
      </c>
      <c r="G201" s="311" t="s">
        <v>893</v>
      </c>
      <c r="H201" s="311" t="s">
        <v>893</v>
      </c>
      <c r="I201" s="311" t="s">
        <v>893</v>
      </c>
      <c r="J201" s="311">
        <v>4766.0</v>
      </c>
      <c r="K201" s="311" t="s">
        <v>893</v>
      </c>
      <c r="L201" s="311" t="s">
        <v>893</v>
      </c>
      <c r="M201" s="312" t="s">
        <v>894</v>
      </c>
      <c r="N201" s="312" t="s">
        <v>893</v>
      </c>
      <c r="O201" s="312">
        <v>29.75</v>
      </c>
      <c r="P201" s="312" t="s">
        <v>893</v>
      </c>
      <c r="Q201" s="312" t="s">
        <v>893</v>
      </c>
      <c r="R201" s="316" t="s">
        <v>893</v>
      </c>
      <c r="S201" s="316">
        <v>6.24213177</v>
      </c>
      <c r="T201" s="316" t="s">
        <v>893</v>
      </c>
      <c r="U201" s="316" t="s">
        <v>893</v>
      </c>
      <c r="V201" s="316" t="s">
        <v>893</v>
      </c>
      <c r="W201" s="316">
        <v>4.44817457</v>
      </c>
      <c r="X201" s="316" t="s">
        <v>893</v>
      </c>
      <c r="Y201" s="316" t="s">
        <v>893</v>
      </c>
      <c r="Z201" s="316" t="s">
        <v>893</v>
      </c>
      <c r="AA201" s="316">
        <v>0.14033019</v>
      </c>
      <c r="AB201" s="316" t="s">
        <v>893</v>
      </c>
      <c r="AC201" s="316" t="s">
        <v>893</v>
      </c>
      <c r="AD201" s="316" t="s">
        <v>893</v>
      </c>
      <c r="AE201" s="316">
        <v>212.0</v>
      </c>
      <c r="AF201" s="316" t="s">
        <v>893</v>
      </c>
      <c r="AG201" s="311" t="s">
        <v>893</v>
      </c>
      <c r="AH201" s="311" t="s">
        <v>893</v>
      </c>
      <c r="AI201" s="311">
        <v>1.0</v>
      </c>
      <c r="AJ201" s="311" t="s">
        <v>893</v>
      </c>
      <c r="AK201" s="311" t="s">
        <v>893</v>
      </c>
      <c r="AL201" s="316" t="s">
        <v>893</v>
      </c>
      <c r="AM201" s="316">
        <v>1.81700343</v>
      </c>
      <c r="AN201" s="316" t="s">
        <v>893</v>
      </c>
      <c r="AO201" s="316" t="s">
        <v>893</v>
      </c>
      <c r="AP201" s="316" t="s">
        <v>893</v>
      </c>
      <c r="AQ201" s="316" t="s">
        <v>893</v>
      </c>
      <c r="AR201" s="316" t="s">
        <v>893</v>
      </c>
      <c r="AS201" s="316" t="s">
        <v>893</v>
      </c>
      <c r="AT201" s="316" t="s">
        <v>893</v>
      </c>
      <c r="AU201" s="316">
        <v>1.0</v>
      </c>
      <c r="AV201" s="316" t="s">
        <v>893</v>
      </c>
      <c r="AW201" s="316" t="s">
        <v>893</v>
      </c>
      <c r="AX201" s="316" t="s">
        <v>893</v>
      </c>
      <c r="AY201" s="316" t="s">
        <v>893</v>
      </c>
      <c r="AZ201" s="316" t="s">
        <v>893</v>
      </c>
      <c r="BA201" s="316" t="s">
        <v>893</v>
      </c>
      <c r="BB201" s="316" t="s">
        <v>893</v>
      </c>
      <c r="BC201" s="316" t="s">
        <v>893</v>
      </c>
      <c r="BD201" s="316" t="s">
        <v>893</v>
      </c>
      <c r="BE201" s="316" t="s">
        <v>893</v>
      </c>
      <c r="BF201" s="316" t="s">
        <v>893</v>
      </c>
      <c r="BG201" s="316">
        <v>29.75</v>
      </c>
      <c r="BH201" s="316" t="s">
        <v>893</v>
      </c>
      <c r="BI201" s="316" t="s">
        <v>893</v>
      </c>
      <c r="BJ201" s="316" t="s">
        <v>893</v>
      </c>
      <c r="BK201" s="316" t="s">
        <v>893</v>
      </c>
      <c r="BL201" s="316" t="s">
        <v>893</v>
      </c>
      <c r="BM201" s="316" t="s">
        <v>893</v>
      </c>
      <c r="BN201" s="316" t="s">
        <v>893</v>
      </c>
      <c r="BO201" s="316">
        <v>196.0</v>
      </c>
      <c r="BP201" s="316" t="s">
        <v>893</v>
      </c>
      <c r="BQ201" s="316" t="s">
        <v>893</v>
      </c>
      <c r="BR201" s="316" t="s">
        <v>893</v>
      </c>
      <c r="BS201" s="316">
        <v>191.0</v>
      </c>
      <c r="BT201" s="316" t="s">
        <v>893</v>
      </c>
      <c r="BU201" s="316" t="s">
        <v>893</v>
      </c>
      <c r="BV201" s="316" t="s">
        <v>893</v>
      </c>
      <c r="BW201" s="316">
        <v>148.0</v>
      </c>
      <c r="BX201" s="316" t="s">
        <v>893</v>
      </c>
      <c r="BY201" s="316" t="s">
        <v>893</v>
      </c>
      <c r="BZ201" s="316" t="s">
        <v>893</v>
      </c>
      <c r="CA201" s="316">
        <v>0.15575916</v>
      </c>
      <c r="CB201" s="316" t="s">
        <v>893</v>
      </c>
      <c r="CC201" s="316" t="s">
        <v>893</v>
      </c>
      <c r="CD201" s="312" t="s">
        <v>893</v>
      </c>
      <c r="CE201" s="312" t="s">
        <v>893</v>
      </c>
      <c r="CF201" s="312">
        <v>29.75</v>
      </c>
      <c r="CG201" s="312" t="s">
        <v>893</v>
      </c>
      <c r="CH201" s="312" t="s">
        <v>893</v>
      </c>
      <c r="CI201" s="315" t="s">
        <v>893</v>
      </c>
      <c r="CJ201" s="315">
        <v>0.00471698</v>
      </c>
      <c r="CK201" s="315" t="s">
        <v>893</v>
      </c>
      <c r="CL201" s="315" t="s">
        <v>893</v>
      </c>
      <c r="CM201" s="314" t="s">
        <v>893</v>
      </c>
      <c r="CN201" s="314" t="s">
        <v>893</v>
      </c>
      <c r="CO201" s="317"/>
      <c r="CP201" s="320"/>
      <c r="CQ201" s="317"/>
      <c r="CR201" s="317"/>
      <c r="CS201" s="317"/>
      <c r="CT201" s="317"/>
      <c r="CU201" s="317"/>
      <c r="CV201" s="317"/>
      <c r="CW201" s="317"/>
      <c r="CX201" s="319"/>
      <c r="CY201" s="319"/>
      <c r="CZ201" s="319"/>
      <c r="DA201" s="319"/>
      <c r="DB201" s="318"/>
      <c r="DC201" s="318"/>
      <c r="DD201" s="314"/>
    </row>
    <row r="202">
      <c r="A202" s="310" t="s">
        <v>900</v>
      </c>
      <c r="B202" s="310" t="s">
        <v>483</v>
      </c>
      <c r="C202" s="310" t="s">
        <v>486</v>
      </c>
      <c r="D202" s="310" t="s">
        <v>489</v>
      </c>
      <c r="E202" s="311" t="s">
        <v>893</v>
      </c>
      <c r="F202" s="311">
        <v>963.0</v>
      </c>
      <c r="G202" s="311" t="s">
        <v>893</v>
      </c>
      <c r="H202" s="311" t="s">
        <v>893</v>
      </c>
      <c r="I202" s="311" t="s">
        <v>893</v>
      </c>
      <c r="J202" s="311">
        <v>1471.0</v>
      </c>
      <c r="K202" s="311" t="s">
        <v>893</v>
      </c>
      <c r="L202" s="311" t="s">
        <v>893</v>
      </c>
      <c r="M202" s="312" t="s">
        <v>894</v>
      </c>
      <c r="N202" s="312" t="s">
        <v>893</v>
      </c>
      <c r="O202" s="312">
        <v>10.11</v>
      </c>
      <c r="P202" s="312" t="s">
        <v>893</v>
      </c>
      <c r="Q202" s="312" t="s">
        <v>893</v>
      </c>
      <c r="R202" s="316" t="s">
        <v>893</v>
      </c>
      <c r="S202" s="316">
        <v>6.87287559</v>
      </c>
      <c r="T202" s="316" t="s">
        <v>893</v>
      </c>
      <c r="U202" s="316" t="s">
        <v>893</v>
      </c>
      <c r="V202" s="316" t="s">
        <v>893</v>
      </c>
      <c r="W202" s="316">
        <v>5.43847723</v>
      </c>
      <c r="X202" s="316" t="s">
        <v>893</v>
      </c>
      <c r="Y202" s="316" t="s">
        <v>893</v>
      </c>
      <c r="Z202" s="316" t="s">
        <v>893</v>
      </c>
      <c r="AA202" s="316">
        <v>0.126375</v>
      </c>
      <c r="AB202" s="316" t="s">
        <v>893</v>
      </c>
      <c r="AC202" s="316" t="s">
        <v>893</v>
      </c>
      <c r="AD202" s="316" t="s">
        <v>893</v>
      </c>
      <c r="AE202" s="316">
        <v>80.0</v>
      </c>
      <c r="AF202" s="316" t="s">
        <v>893</v>
      </c>
      <c r="AG202" s="311" t="s">
        <v>893</v>
      </c>
      <c r="AH202" s="311" t="s">
        <v>893</v>
      </c>
      <c r="AI202" s="311" t="s">
        <v>893</v>
      </c>
      <c r="AJ202" s="311" t="s">
        <v>893</v>
      </c>
      <c r="AK202" s="311" t="s">
        <v>893</v>
      </c>
      <c r="AL202" s="316" t="s">
        <v>893</v>
      </c>
      <c r="AM202" s="316">
        <v>1.52751817</v>
      </c>
      <c r="AN202" s="316" t="s">
        <v>893</v>
      </c>
      <c r="AO202" s="316" t="s">
        <v>893</v>
      </c>
      <c r="AP202" s="316" t="s">
        <v>893</v>
      </c>
      <c r="AQ202" s="316" t="s">
        <v>893</v>
      </c>
      <c r="AR202" s="316" t="s">
        <v>893</v>
      </c>
      <c r="AS202" s="316" t="s">
        <v>893</v>
      </c>
      <c r="AT202" s="316" t="s">
        <v>893</v>
      </c>
      <c r="AU202" s="316" t="s">
        <v>893</v>
      </c>
      <c r="AV202" s="316" t="s">
        <v>893</v>
      </c>
      <c r="AW202" s="316" t="s">
        <v>893</v>
      </c>
      <c r="AX202" s="316" t="s">
        <v>893</v>
      </c>
      <c r="AY202" s="316" t="s">
        <v>893</v>
      </c>
      <c r="AZ202" s="316" t="s">
        <v>893</v>
      </c>
      <c r="BA202" s="316" t="s">
        <v>893</v>
      </c>
      <c r="BB202" s="316" t="s">
        <v>893</v>
      </c>
      <c r="BC202" s="316" t="s">
        <v>893</v>
      </c>
      <c r="BD202" s="316" t="s">
        <v>893</v>
      </c>
      <c r="BE202" s="316" t="s">
        <v>893</v>
      </c>
      <c r="BF202" s="316" t="s">
        <v>893</v>
      </c>
      <c r="BG202" s="316" t="s">
        <v>893</v>
      </c>
      <c r="BH202" s="316" t="s">
        <v>893</v>
      </c>
      <c r="BI202" s="316" t="s">
        <v>893</v>
      </c>
      <c r="BJ202" s="316" t="s">
        <v>893</v>
      </c>
      <c r="BK202" s="316" t="s">
        <v>893</v>
      </c>
      <c r="BL202" s="316" t="s">
        <v>893</v>
      </c>
      <c r="BM202" s="316" t="s">
        <v>893</v>
      </c>
      <c r="BN202" s="316" t="s">
        <v>893</v>
      </c>
      <c r="BO202" s="316">
        <v>74.0</v>
      </c>
      <c r="BP202" s="316" t="s">
        <v>893</v>
      </c>
      <c r="BQ202" s="316" t="s">
        <v>893</v>
      </c>
      <c r="BR202" s="316" t="s">
        <v>893</v>
      </c>
      <c r="BS202" s="316">
        <v>73.0</v>
      </c>
      <c r="BT202" s="316" t="s">
        <v>893</v>
      </c>
      <c r="BU202" s="316" t="s">
        <v>893</v>
      </c>
      <c r="BV202" s="316" t="s">
        <v>893</v>
      </c>
      <c r="BW202" s="316">
        <v>47.0</v>
      </c>
      <c r="BX202" s="316" t="s">
        <v>893</v>
      </c>
      <c r="BY202" s="316" t="s">
        <v>893</v>
      </c>
      <c r="BZ202" s="316" t="s">
        <v>893</v>
      </c>
      <c r="CA202" s="316">
        <v>0.13849315</v>
      </c>
      <c r="CB202" s="316" t="s">
        <v>893</v>
      </c>
      <c r="CC202" s="316" t="s">
        <v>893</v>
      </c>
      <c r="CD202" s="312" t="s">
        <v>893</v>
      </c>
      <c r="CE202" s="312" t="s">
        <v>893</v>
      </c>
      <c r="CF202" s="312" t="s">
        <v>893</v>
      </c>
      <c r="CG202" s="312" t="s">
        <v>893</v>
      </c>
      <c r="CH202" s="312" t="s">
        <v>893</v>
      </c>
      <c r="CI202" s="315" t="s">
        <v>893</v>
      </c>
      <c r="CJ202" s="315" t="s">
        <v>893</v>
      </c>
      <c r="CK202" s="315" t="s">
        <v>893</v>
      </c>
      <c r="CL202" s="315" t="s">
        <v>893</v>
      </c>
      <c r="CM202" s="314" t="s">
        <v>893</v>
      </c>
      <c r="CN202" s="314" t="s">
        <v>893</v>
      </c>
      <c r="CO202" s="317"/>
      <c r="CP202" s="320"/>
      <c r="CQ202" s="317"/>
      <c r="CR202" s="317"/>
      <c r="CS202" s="317"/>
      <c r="CT202" s="317"/>
      <c r="CU202" s="317"/>
      <c r="CV202" s="317"/>
      <c r="CW202" s="317"/>
      <c r="CX202" s="319"/>
      <c r="CY202" s="319"/>
      <c r="CZ202" s="319"/>
      <c r="DA202" s="319"/>
      <c r="DB202" s="318"/>
      <c r="DC202" s="318"/>
      <c r="DD202" s="314"/>
    </row>
    <row r="203">
      <c r="A203" s="310" t="s">
        <v>900</v>
      </c>
      <c r="B203" s="310" t="s">
        <v>483</v>
      </c>
      <c r="C203" s="310" t="s">
        <v>486</v>
      </c>
      <c r="D203" s="310" t="s">
        <v>491</v>
      </c>
      <c r="E203" s="311" t="s">
        <v>893</v>
      </c>
      <c r="F203" s="311">
        <v>2723.0</v>
      </c>
      <c r="G203" s="311" t="s">
        <v>893</v>
      </c>
      <c r="H203" s="311" t="s">
        <v>893</v>
      </c>
      <c r="I203" s="311" t="s">
        <v>893</v>
      </c>
      <c r="J203" s="311">
        <v>5093.0</v>
      </c>
      <c r="K203" s="311" t="s">
        <v>893</v>
      </c>
      <c r="L203" s="311" t="s">
        <v>893</v>
      </c>
      <c r="M203" s="312" t="s">
        <v>894</v>
      </c>
      <c r="N203" s="312" t="s">
        <v>893</v>
      </c>
      <c r="O203" s="312">
        <v>31.07</v>
      </c>
      <c r="P203" s="312" t="s">
        <v>893</v>
      </c>
      <c r="Q203" s="312" t="s">
        <v>893</v>
      </c>
      <c r="R203" s="316" t="s">
        <v>893</v>
      </c>
      <c r="S203" s="316">
        <v>6.10053014</v>
      </c>
      <c r="T203" s="316" t="s">
        <v>893</v>
      </c>
      <c r="U203" s="316" t="s">
        <v>893</v>
      </c>
      <c r="V203" s="316" t="s">
        <v>893</v>
      </c>
      <c r="W203" s="316">
        <v>6.02788141</v>
      </c>
      <c r="X203" s="316" t="s">
        <v>893</v>
      </c>
      <c r="Y203" s="316" t="s">
        <v>893</v>
      </c>
      <c r="Z203" s="316" t="s">
        <v>893</v>
      </c>
      <c r="AA203" s="316">
        <v>0.10120521</v>
      </c>
      <c r="AB203" s="316" t="s">
        <v>893</v>
      </c>
      <c r="AC203" s="316" t="s">
        <v>893</v>
      </c>
      <c r="AD203" s="316" t="s">
        <v>893</v>
      </c>
      <c r="AE203" s="316">
        <v>307.0</v>
      </c>
      <c r="AF203" s="316" t="s">
        <v>893</v>
      </c>
      <c r="AG203" s="311" t="s">
        <v>893</v>
      </c>
      <c r="AH203" s="311" t="s">
        <v>893</v>
      </c>
      <c r="AI203" s="311">
        <v>2.0</v>
      </c>
      <c r="AJ203" s="311" t="s">
        <v>893</v>
      </c>
      <c r="AK203" s="311" t="s">
        <v>893</v>
      </c>
      <c r="AL203" s="316" t="s">
        <v>893</v>
      </c>
      <c r="AM203" s="316">
        <v>1.87036357</v>
      </c>
      <c r="AN203" s="316" t="s">
        <v>893</v>
      </c>
      <c r="AO203" s="316" t="s">
        <v>893</v>
      </c>
      <c r="AP203" s="316" t="s">
        <v>893</v>
      </c>
      <c r="AQ203" s="316" t="s">
        <v>893</v>
      </c>
      <c r="AR203" s="316" t="s">
        <v>893</v>
      </c>
      <c r="AS203" s="316" t="s">
        <v>893</v>
      </c>
      <c r="AT203" s="316" t="s">
        <v>893</v>
      </c>
      <c r="AU203" s="316">
        <v>2.0</v>
      </c>
      <c r="AV203" s="316" t="s">
        <v>893</v>
      </c>
      <c r="AW203" s="316" t="s">
        <v>893</v>
      </c>
      <c r="AX203" s="316" t="s">
        <v>893</v>
      </c>
      <c r="AY203" s="316" t="s">
        <v>893</v>
      </c>
      <c r="AZ203" s="316" t="s">
        <v>893</v>
      </c>
      <c r="BA203" s="316" t="s">
        <v>893</v>
      </c>
      <c r="BB203" s="316" t="s">
        <v>893</v>
      </c>
      <c r="BC203" s="316" t="s">
        <v>893</v>
      </c>
      <c r="BD203" s="316" t="s">
        <v>893</v>
      </c>
      <c r="BE203" s="316" t="s">
        <v>893</v>
      </c>
      <c r="BF203" s="316" t="s">
        <v>893</v>
      </c>
      <c r="BG203" s="316">
        <v>15.535</v>
      </c>
      <c r="BH203" s="316" t="s">
        <v>893</v>
      </c>
      <c r="BI203" s="316" t="s">
        <v>893</v>
      </c>
      <c r="BJ203" s="316" t="s">
        <v>893</v>
      </c>
      <c r="BK203" s="316" t="s">
        <v>893</v>
      </c>
      <c r="BL203" s="316" t="s">
        <v>893</v>
      </c>
      <c r="BM203" s="316" t="s">
        <v>893</v>
      </c>
      <c r="BN203" s="316" t="s">
        <v>893</v>
      </c>
      <c r="BO203" s="316">
        <v>296.0</v>
      </c>
      <c r="BP203" s="316" t="s">
        <v>893</v>
      </c>
      <c r="BQ203" s="316" t="s">
        <v>893</v>
      </c>
      <c r="BR203" s="316" t="s">
        <v>893</v>
      </c>
      <c r="BS203" s="316">
        <v>295.0</v>
      </c>
      <c r="BT203" s="316" t="s">
        <v>893</v>
      </c>
      <c r="BU203" s="316" t="s">
        <v>893</v>
      </c>
      <c r="BV203" s="316" t="s">
        <v>893</v>
      </c>
      <c r="BW203" s="316">
        <v>256.0</v>
      </c>
      <c r="BX203" s="316" t="s">
        <v>893</v>
      </c>
      <c r="BY203" s="316" t="s">
        <v>893</v>
      </c>
      <c r="BZ203" s="316" t="s">
        <v>893</v>
      </c>
      <c r="CA203" s="316">
        <v>0.10532203</v>
      </c>
      <c r="CB203" s="316" t="s">
        <v>893</v>
      </c>
      <c r="CC203" s="316" t="s">
        <v>893</v>
      </c>
      <c r="CD203" s="312" t="s">
        <v>893</v>
      </c>
      <c r="CE203" s="312" t="s">
        <v>893</v>
      </c>
      <c r="CF203" s="312">
        <v>15.535</v>
      </c>
      <c r="CG203" s="312" t="s">
        <v>893</v>
      </c>
      <c r="CH203" s="312" t="s">
        <v>893</v>
      </c>
      <c r="CI203" s="315" t="s">
        <v>893</v>
      </c>
      <c r="CJ203" s="315">
        <v>0.00651466</v>
      </c>
      <c r="CK203" s="315" t="s">
        <v>893</v>
      </c>
      <c r="CL203" s="315" t="s">
        <v>893</v>
      </c>
      <c r="CM203" s="314" t="s">
        <v>893</v>
      </c>
      <c r="CN203" s="314" t="s">
        <v>893</v>
      </c>
      <c r="CO203" s="317"/>
      <c r="CP203" s="320"/>
      <c r="CQ203" s="317"/>
      <c r="CR203" s="317"/>
      <c r="CS203" s="317"/>
      <c r="CT203" s="317"/>
      <c r="CU203" s="317"/>
      <c r="CV203" s="317"/>
      <c r="CW203" s="317"/>
      <c r="CX203" s="319"/>
      <c r="CY203" s="319"/>
      <c r="CZ203" s="319"/>
      <c r="DA203" s="319"/>
      <c r="DB203" s="318"/>
      <c r="DC203" s="318"/>
      <c r="DD203" s="314"/>
    </row>
    <row r="204">
      <c r="A204" s="310" t="s">
        <v>900</v>
      </c>
      <c r="B204" s="310" t="s">
        <v>483</v>
      </c>
      <c r="C204" s="310" t="s">
        <v>501</v>
      </c>
      <c r="D204" s="310" t="s">
        <v>498</v>
      </c>
      <c r="E204" s="311" t="s">
        <v>893</v>
      </c>
      <c r="F204" s="311">
        <v>146.0</v>
      </c>
      <c r="G204" s="311" t="s">
        <v>893</v>
      </c>
      <c r="H204" s="311" t="s">
        <v>893</v>
      </c>
      <c r="I204" s="311" t="s">
        <v>893</v>
      </c>
      <c r="J204" s="311">
        <v>185.0</v>
      </c>
      <c r="K204" s="311" t="s">
        <v>893</v>
      </c>
      <c r="L204" s="311" t="s">
        <v>893</v>
      </c>
      <c r="M204" s="312" t="s">
        <v>894</v>
      </c>
      <c r="N204" s="312" t="s">
        <v>893</v>
      </c>
      <c r="O204" s="312">
        <v>1.46</v>
      </c>
      <c r="P204" s="312" t="s">
        <v>893</v>
      </c>
      <c r="Q204" s="312" t="s">
        <v>893</v>
      </c>
      <c r="R204" s="316" t="s">
        <v>893</v>
      </c>
      <c r="S204" s="316">
        <v>7.89189189</v>
      </c>
      <c r="T204" s="316" t="s">
        <v>893</v>
      </c>
      <c r="U204" s="316" t="s">
        <v>893</v>
      </c>
      <c r="V204" s="316" t="s">
        <v>893</v>
      </c>
      <c r="W204" s="316">
        <v>2.16216216</v>
      </c>
      <c r="X204" s="316" t="s">
        <v>893</v>
      </c>
      <c r="Y204" s="316" t="s">
        <v>893</v>
      </c>
      <c r="Z204" s="316" t="s">
        <v>893</v>
      </c>
      <c r="AA204" s="316">
        <v>0.365</v>
      </c>
      <c r="AB204" s="316" t="s">
        <v>893</v>
      </c>
      <c r="AC204" s="316" t="s">
        <v>893</v>
      </c>
      <c r="AD204" s="316" t="s">
        <v>893</v>
      </c>
      <c r="AE204" s="316">
        <v>4.0</v>
      </c>
      <c r="AF204" s="316" t="s">
        <v>893</v>
      </c>
      <c r="AG204" s="311" t="s">
        <v>893</v>
      </c>
      <c r="AH204" s="311" t="s">
        <v>893</v>
      </c>
      <c r="AI204" s="311" t="s">
        <v>893</v>
      </c>
      <c r="AJ204" s="311" t="s">
        <v>893</v>
      </c>
      <c r="AK204" s="311" t="s">
        <v>893</v>
      </c>
      <c r="AL204" s="316" t="s">
        <v>893</v>
      </c>
      <c r="AM204" s="316">
        <v>1.26712329</v>
      </c>
      <c r="AN204" s="316" t="s">
        <v>893</v>
      </c>
      <c r="AO204" s="316" t="s">
        <v>893</v>
      </c>
      <c r="AP204" s="316" t="s">
        <v>893</v>
      </c>
      <c r="AQ204" s="316" t="s">
        <v>893</v>
      </c>
      <c r="AR204" s="316" t="s">
        <v>893</v>
      </c>
      <c r="AS204" s="316" t="s">
        <v>893</v>
      </c>
      <c r="AT204" s="316" t="s">
        <v>893</v>
      </c>
      <c r="AU204" s="316" t="s">
        <v>893</v>
      </c>
      <c r="AV204" s="316" t="s">
        <v>893</v>
      </c>
      <c r="AW204" s="316" t="s">
        <v>893</v>
      </c>
      <c r="AX204" s="316" t="s">
        <v>893</v>
      </c>
      <c r="AY204" s="316" t="s">
        <v>893</v>
      </c>
      <c r="AZ204" s="316" t="s">
        <v>893</v>
      </c>
      <c r="BA204" s="316" t="s">
        <v>893</v>
      </c>
      <c r="BB204" s="316" t="s">
        <v>893</v>
      </c>
      <c r="BC204" s="316" t="s">
        <v>893</v>
      </c>
      <c r="BD204" s="316" t="s">
        <v>893</v>
      </c>
      <c r="BE204" s="316" t="s">
        <v>893</v>
      </c>
      <c r="BF204" s="316" t="s">
        <v>893</v>
      </c>
      <c r="BG204" s="316" t="s">
        <v>893</v>
      </c>
      <c r="BH204" s="316" t="s">
        <v>893</v>
      </c>
      <c r="BI204" s="316" t="s">
        <v>893</v>
      </c>
      <c r="BJ204" s="316" t="s">
        <v>893</v>
      </c>
      <c r="BK204" s="316" t="s">
        <v>893</v>
      </c>
      <c r="BL204" s="316" t="s">
        <v>893</v>
      </c>
      <c r="BM204" s="316" t="s">
        <v>893</v>
      </c>
      <c r="BN204" s="316" t="s">
        <v>893</v>
      </c>
      <c r="BO204" s="316">
        <v>3.0</v>
      </c>
      <c r="BP204" s="316" t="s">
        <v>893</v>
      </c>
      <c r="BQ204" s="316" t="s">
        <v>893</v>
      </c>
      <c r="BR204" s="316" t="s">
        <v>893</v>
      </c>
      <c r="BS204" s="316">
        <v>3.0</v>
      </c>
      <c r="BT204" s="316" t="s">
        <v>893</v>
      </c>
      <c r="BU204" s="316" t="s">
        <v>893</v>
      </c>
      <c r="BV204" s="316" t="s">
        <v>893</v>
      </c>
      <c r="BW204" s="316">
        <v>3.0</v>
      </c>
      <c r="BX204" s="316" t="s">
        <v>893</v>
      </c>
      <c r="BY204" s="316" t="s">
        <v>893</v>
      </c>
      <c r="BZ204" s="316" t="s">
        <v>893</v>
      </c>
      <c r="CA204" s="316">
        <v>0.48666667</v>
      </c>
      <c r="CB204" s="316" t="s">
        <v>893</v>
      </c>
      <c r="CC204" s="316" t="s">
        <v>893</v>
      </c>
      <c r="CD204" s="312" t="s">
        <v>893</v>
      </c>
      <c r="CE204" s="312" t="s">
        <v>893</v>
      </c>
      <c r="CF204" s="312" t="s">
        <v>893</v>
      </c>
      <c r="CG204" s="312" t="s">
        <v>893</v>
      </c>
      <c r="CH204" s="312" t="s">
        <v>893</v>
      </c>
      <c r="CI204" s="315" t="s">
        <v>893</v>
      </c>
      <c r="CJ204" s="315" t="s">
        <v>893</v>
      </c>
      <c r="CK204" s="315" t="s">
        <v>893</v>
      </c>
      <c r="CL204" s="315" t="s">
        <v>893</v>
      </c>
      <c r="CM204" s="314" t="s">
        <v>893</v>
      </c>
      <c r="CN204" s="314" t="s">
        <v>893</v>
      </c>
      <c r="CO204" s="317"/>
      <c r="CP204" s="320"/>
      <c r="CQ204" s="317"/>
      <c r="CR204" s="317"/>
      <c r="CS204" s="317"/>
      <c r="CT204" s="317"/>
      <c r="CU204" s="317"/>
      <c r="CV204" s="317"/>
      <c r="CW204" s="317"/>
      <c r="CX204" s="319"/>
      <c r="CY204" s="319"/>
      <c r="CZ204" s="319"/>
      <c r="DA204" s="319"/>
      <c r="DB204" s="318"/>
      <c r="DC204" s="318"/>
      <c r="DD204" s="314"/>
    </row>
    <row r="205">
      <c r="A205" s="310" t="s">
        <v>900</v>
      </c>
      <c r="B205" s="310" t="s">
        <v>620</v>
      </c>
      <c r="C205" s="310" t="s">
        <v>621</v>
      </c>
      <c r="D205" s="310" t="s">
        <v>621</v>
      </c>
      <c r="E205" s="311" t="s">
        <v>893</v>
      </c>
      <c r="F205" s="311">
        <v>9454.0</v>
      </c>
      <c r="G205" s="311" t="s">
        <v>893</v>
      </c>
      <c r="H205" s="311" t="s">
        <v>893</v>
      </c>
      <c r="I205" s="311" t="s">
        <v>893</v>
      </c>
      <c r="J205" s="311">
        <v>24431.0</v>
      </c>
      <c r="K205" s="311" t="s">
        <v>893</v>
      </c>
      <c r="L205" s="311" t="s">
        <v>893</v>
      </c>
      <c r="M205" s="312" t="s">
        <v>894</v>
      </c>
      <c r="N205" s="312" t="s">
        <v>893</v>
      </c>
      <c r="O205" s="312">
        <v>41.76</v>
      </c>
      <c r="P205" s="312" t="s">
        <v>893</v>
      </c>
      <c r="Q205" s="312" t="s">
        <v>893</v>
      </c>
      <c r="R205" s="316" t="s">
        <v>893</v>
      </c>
      <c r="S205" s="316">
        <v>1.70930375</v>
      </c>
      <c r="T205" s="316" t="s">
        <v>893</v>
      </c>
      <c r="U205" s="316" t="s">
        <v>893</v>
      </c>
      <c r="V205" s="316" t="s">
        <v>893</v>
      </c>
      <c r="W205" s="316">
        <v>3.02484548</v>
      </c>
      <c r="X205" s="316" t="s">
        <v>893</v>
      </c>
      <c r="Y205" s="316" t="s">
        <v>893</v>
      </c>
      <c r="Z205" s="316" t="s">
        <v>893</v>
      </c>
      <c r="AA205" s="316">
        <v>0.0565088</v>
      </c>
      <c r="AB205" s="316" t="s">
        <v>893</v>
      </c>
      <c r="AC205" s="316" t="s">
        <v>893</v>
      </c>
      <c r="AD205" s="316" t="s">
        <v>893</v>
      </c>
      <c r="AE205" s="316">
        <v>739.0</v>
      </c>
      <c r="AF205" s="316" t="s">
        <v>893</v>
      </c>
      <c r="AG205" s="311" t="s">
        <v>893</v>
      </c>
      <c r="AH205" s="311" t="s">
        <v>893</v>
      </c>
      <c r="AI205" s="311">
        <v>6.0</v>
      </c>
      <c r="AJ205" s="311" t="s">
        <v>893</v>
      </c>
      <c r="AK205" s="311" t="s">
        <v>893</v>
      </c>
      <c r="AL205" s="316" t="s">
        <v>893</v>
      </c>
      <c r="AM205" s="316">
        <v>2.58419717</v>
      </c>
      <c r="AN205" s="316" t="s">
        <v>893</v>
      </c>
      <c r="AO205" s="316" t="s">
        <v>893</v>
      </c>
      <c r="AP205" s="316" t="s">
        <v>893</v>
      </c>
      <c r="AQ205" s="316">
        <v>2.0</v>
      </c>
      <c r="AR205" s="316" t="s">
        <v>893</v>
      </c>
      <c r="AS205" s="316" t="s">
        <v>893</v>
      </c>
      <c r="AT205" s="316" t="s">
        <v>893</v>
      </c>
      <c r="AU205" s="316">
        <v>3.0</v>
      </c>
      <c r="AV205" s="316" t="s">
        <v>893</v>
      </c>
      <c r="AW205" s="316" t="s">
        <v>893</v>
      </c>
      <c r="AX205" s="316" t="s">
        <v>893</v>
      </c>
      <c r="AY205" s="316">
        <v>1.0</v>
      </c>
      <c r="AZ205" s="316" t="s">
        <v>893</v>
      </c>
      <c r="BA205" s="316" t="s">
        <v>893</v>
      </c>
      <c r="BB205" s="316" t="s">
        <v>893</v>
      </c>
      <c r="BC205" s="316">
        <v>20.88</v>
      </c>
      <c r="BD205" s="316" t="s">
        <v>893</v>
      </c>
      <c r="BE205" s="316" t="s">
        <v>893</v>
      </c>
      <c r="BF205" s="316" t="s">
        <v>893</v>
      </c>
      <c r="BG205" s="316">
        <v>13.92</v>
      </c>
      <c r="BH205" s="316" t="s">
        <v>893</v>
      </c>
      <c r="BI205" s="316" t="s">
        <v>893</v>
      </c>
      <c r="BJ205" s="316" t="s">
        <v>893</v>
      </c>
      <c r="BK205" s="316">
        <v>41.76</v>
      </c>
      <c r="BL205" s="316" t="s">
        <v>893</v>
      </c>
      <c r="BM205" s="316" t="s">
        <v>893</v>
      </c>
      <c r="BN205" s="316" t="s">
        <v>893</v>
      </c>
      <c r="BO205" s="316">
        <v>676.0</v>
      </c>
      <c r="BP205" s="316" t="s">
        <v>893</v>
      </c>
      <c r="BQ205" s="316" t="s">
        <v>893</v>
      </c>
      <c r="BR205" s="316" t="s">
        <v>893</v>
      </c>
      <c r="BS205" s="316">
        <v>661.0</v>
      </c>
      <c r="BT205" s="316" t="s">
        <v>893</v>
      </c>
      <c r="BU205" s="316" t="s">
        <v>893</v>
      </c>
      <c r="BV205" s="316" t="s">
        <v>893</v>
      </c>
      <c r="BW205" s="316">
        <v>402.0</v>
      </c>
      <c r="BX205" s="316" t="s">
        <v>893</v>
      </c>
      <c r="BY205" s="316" t="s">
        <v>893</v>
      </c>
      <c r="BZ205" s="316" t="s">
        <v>893</v>
      </c>
      <c r="CA205" s="316">
        <v>0.063177</v>
      </c>
      <c r="CB205" s="316" t="s">
        <v>893</v>
      </c>
      <c r="CC205" s="316" t="s">
        <v>893</v>
      </c>
      <c r="CD205" s="312" t="s">
        <v>893</v>
      </c>
      <c r="CE205" s="312" t="s">
        <v>893</v>
      </c>
      <c r="CF205" s="312">
        <v>6.96</v>
      </c>
      <c r="CG205" s="312" t="s">
        <v>893</v>
      </c>
      <c r="CH205" s="312" t="s">
        <v>893</v>
      </c>
      <c r="CI205" s="315" t="s">
        <v>893</v>
      </c>
      <c r="CJ205" s="315">
        <v>0.00811908</v>
      </c>
      <c r="CK205" s="315" t="s">
        <v>893</v>
      </c>
      <c r="CL205" s="315" t="s">
        <v>893</v>
      </c>
      <c r="CM205" s="314" t="s">
        <v>893</v>
      </c>
      <c r="CN205" s="314" t="s">
        <v>893</v>
      </c>
      <c r="CO205" s="317"/>
      <c r="CP205" s="320"/>
      <c r="CQ205" s="317"/>
      <c r="CR205" s="317"/>
      <c r="CS205" s="317"/>
      <c r="CT205" s="317"/>
      <c r="CU205" s="317"/>
      <c r="CV205" s="317"/>
      <c r="CW205" s="317"/>
      <c r="CX205" s="319"/>
      <c r="CY205" s="319"/>
      <c r="CZ205" s="319"/>
      <c r="DA205" s="319"/>
      <c r="DB205" s="318"/>
      <c r="DC205" s="318"/>
      <c r="DD205" s="314"/>
    </row>
    <row r="206">
      <c r="A206" s="310" t="s">
        <v>900</v>
      </c>
      <c r="B206" s="310" t="s">
        <v>614</v>
      </c>
      <c r="C206" s="310" t="s">
        <v>615</v>
      </c>
      <c r="D206" s="310" t="s">
        <v>615</v>
      </c>
      <c r="E206" s="311" t="s">
        <v>893</v>
      </c>
      <c r="F206" s="311">
        <v>2418.0</v>
      </c>
      <c r="G206" s="311" t="s">
        <v>893</v>
      </c>
      <c r="H206" s="311" t="s">
        <v>893</v>
      </c>
      <c r="I206" s="311" t="s">
        <v>893</v>
      </c>
      <c r="J206" s="311">
        <v>4365.0</v>
      </c>
      <c r="K206" s="311" t="s">
        <v>893</v>
      </c>
      <c r="L206" s="311" t="s">
        <v>893</v>
      </c>
      <c r="M206" s="312" t="s">
        <v>894</v>
      </c>
      <c r="N206" s="312" t="s">
        <v>893</v>
      </c>
      <c r="O206" s="312">
        <v>5.07</v>
      </c>
      <c r="P206" s="312" t="s">
        <v>893</v>
      </c>
      <c r="Q206" s="312" t="s">
        <v>893</v>
      </c>
      <c r="R206" s="316" t="s">
        <v>893</v>
      </c>
      <c r="S206" s="316">
        <v>1.16151203</v>
      </c>
      <c r="T206" s="316" t="s">
        <v>893</v>
      </c>
      <c r="U206" s="316" t="s">
        <v>893</v>
      </c>
      <c r="V206" s="316" t="s">
        <v>893</v>
      </c>
      <c r="W206" s="316">
        <v>2.58877434</v>
      </c>
      <c r="X206" s="316" t="s">
        <v>893</v>
      </c>
      <c r="Y206" s="316" t="s">
        <v>893</v>
      </c>
      <c r="Z206" s="316" t="s">
        <v>893</v>
      </c>
      <c r="AA206" s="316">
        <v>0.04486726</v>
      </c>
      <c r="AB206" s="316" t="s">
        <v>893</v>
      </c>
      <c r="AC206" s="316" t="s">
        <v>893</v>
      </c>
      <c r="AD206" s="316" t="s">
        <v>893</v>
      </c>
      <c r="AE206" s="316">
        <v>113.0</v>
      </c>
      <c r="AF206" s="316" t="s">
        <v>893</v>
      </c>
      <c r="AG206" s="311" t="s">
        <v>893</v>
      </c>
      <c r="AH206" s="311" t="s">
        <v>893</v>
      </c>
      <c r="AI206" s="311">
        <v>1.0</v>
      </c>
      <c r="AJ206" s="311" t="s">
        <v>893</v>
      </c>
      <c r="AK206" s="311" t="s">
        <v>893</v>
      </c>
      <c r="AL206" s="316" t="s">
        <v>893</v>
      </c>
      <c r="AM206" s="316">
        <v>1.80521092</v>
      </c>
      <c r="AN206" s="316" t="s">
        <v>893</v>
      </c>
      <c r="AO206" s="316" t="s">
        <v>893</v>
      </c>
      <c r="AP206" s="316" t="s">
        <v>893</v>
      </c>
      <c r="AQ206" s="316" t="s">
        <v>893</v>
      </c>
      <c r="AR206" s="316" t="s">
        <v>893</v>
      </c>
      <c r="AS206" s="316" t="s">
        <v>893</v>
      </c>
      <c r="AT206" s="316" t="s">
        <v>893</v>
      </c>
      <c r="AU206" s="316">
        <v>1.0</v>
      </c>
      <c r="AV206" s="316" t="s">
        <v>893</v>
      </c>
      <c r="AW206" s="316" t="s">
        <v>893</v>
      </c>
      <c r="AX206" s="316" t="s">
        <v>893</v>
      </c>
      <c r="AY206" s="316" t="s">
        <v>893</v>
      </c>
      <c r="AZ206" s="316" t="s">
        <v>893</v>
      </c>
      <c r="BA206" s="316" t="s">
        <v>893</v>
      </c>
      <c r="BB206" s="316" t="s">
        <v>893</v>
      </c>
      <c r="BC206" s="316" t="s">
        <v>893</v>
      </c>
      <c r="BD206" s="316" t="s">
        <v>893</v>
      </c>
      <c r="BE206" s="316" t="s">
        <v>893</v>
      </c>
      <c r="BF206" s="316" t="s">
        <v>893</v>
      </c>
      <c r="BG206" s="316">
        <v>5.07</v>
      </c>
      <c r="BH206" s="316" t="s">
        <v>893</v>
      </c>
      <c r="BI206" s="316" t="s">
        <v>893</v>
      </c>
      <c r="BJ206" s="316" t="s">
        <v>893</v>
      </c>
      <c r="BK206" s="316" t="s">
        <v>893</v>
      </c>
      <c r="BL206" s="316" t="s">
        <v>893</v>
      </c>
      <c r="BM206" s="316" t="s">
        <v>893</v>
      </c>
      <c r="BN206" s="316" t="s">
        <v>893</v>
      </c>
      <c r="BO206" s="316">
        <v>102.0</v>
      </c>
      <c r="BP206" s="316" t="s">
        <v>893</v>
      </c>
      <c r="BQ206" s="316" t="s">
        <v>893</v>
      </c>
      <c r="BR206" s="316" t="s">
        <v>893</v>
      </c>
      <c r="BS206" s="316">
        <v>100.0</v>
      </c>
      <c r="BT206" s="316" t="s">
        <v>893</v>
      </c>
      <c r="BU206" s="316" t="s">
        <v>893</v>
      </c>
      <c r="BV206" s="316" t="s">
        <v>893</v>
      </c>
      <c r="BW206" s="316">
        <v>78.0</v>
      </c>
      <c r="BX206" s="316" t="s">
        <v>893</v>
      </c>
      <c r="BY206" s="316" t="s">
        <v>893</v>
      </c>
      <c r="BZ206" s="316" t="s">
        <v>893</v>
      </c>
      <c r="CA206" s="316">
        <v>0.0507</v>
      </c>
      <c r="CB206" s="316" t="s">
        <v>893</v>
      </c>
      <c r="CC206" s="316" t="s">
        <v>893</v>
      </c>
      <c r="CD206" s="312" t="s">
        <v>893</v>
      </c>
      <c r="CE206" s="312" t="s">
        <v>893</v>
      </c>
      <c r="CF206" s="312">
        <v>5.07</v>
      </c>
      <c r="CG206" s="312" t="s">
        <v>893</v>
      </c>
      <c r="CH206" s="312" t="s">
        <v>893</v>
      </c>
      <c r="CI206" s="315" t="s">
        <v>893</v>
      </c>
      <c r="CJ206" s="315">
        <v>0.00884956</v>
      </c>
      <c r="CK206" s="315" t="s">
        <v>893</v>
      </c>
      <c r="CL206" s="315" t="s">
        <v>893</v>
      </c>
      <c r="CM206" s="314" t="s">
        <v>893</v>
      </c>
      <c r="CN206" s="314" t="s">
        <v>893</v>
      </c>
      <c r="CO206" s="317"/>
      <c r="CP206" s="320"/>
      <c r="CQ206" s="317"/>
      <c r="CR206" s="317"/>
      <c r="CS206" s="317"/>
      <c r="CT206" s="317"/>
      <c r="CU206" s="317"/>
      <c r="CV206" s="317"/>
      <c r="CW206" s="317"/>
      <c r="CX206" s="319"/>
      <c r="CY206" s="319"/>
      <c r="CZ206" s="319"/>
      <c r="DA206" s="319"/>
      <c r="DB206" s="318"/>
      <c r="DC206" s="318"/>
      <c r="DD206" s="314"/>
    </row>
    <row r="207">
      <c r="A207" s="310" t="s">
        <v>900</v>
      </c>
      <c r="B207" s="310" t="s">
        <v>614</v>
      </c>
      <c r="C207" s="310" t="s">
        <v>616</v>
      </c>
      <c r="D207" s="310" t="s">
        <v>616</v>
      </c>
      <c r="E207" s="311" t="s">
        <v>893</v>
      </c>
      <c r="F207" s="311">
        <v>2431.0</v>
      </c>
      <c r="G207" s="311" t="s">
        <v>893</v>
      </c>
      <c r="H207" s="311" t="s">
        <v>893</v>
      </c>
      <c r="I207" s="311" t="s">
        <v>893</v>
      </c>
      <c r="J207" s="311">
        <v>4509.0</v>
      </c>
      <c r="K207" s="311" t="s">
        <v>893</v>
      </c>
      <c r="L207" s="311" t="s">
        <v>893</v>
      </c>
      <c r="M207" s="312" t="s">
        <v>894</v>
      </c>
      <c r="N207" s="312" t="s">
        <v>893</v>
      </c>
      <c r="O207" s="312">
        <v>5.18</v>
      </c>
      <c r="P207" s="312" t="s">
        <v>893</v>
      </c>
      <c r="Q207" s="312" t="s">
        <v>893</v>
      </c>
      <c r="R207" s="316" t="s">
        <v>893</v>
      </c>
      <c r="S207" s="316">
        <v>1.14881348</v>
      </c>
      <c r="T207" s="316" t="s">
        <v>893</v>
      </c>
      <c r="U207" s="316" t="s">
        <v>893</v>
      </c>
      <c r="V207" s="316" t="s">
        <v>893</v>
      </c>
      <c r="W207" s="316">
        <v>2.06254158</v>
      </c>
      <c r="X207" s="316" t="s">
        <v>893</v>
      </c>
      <c r="Y207" s="316" t="s">
        <v>893</v>
      </c>
      <c r="Z207" s="316" t="s">
        <v>893</v>
      </c>
      <c r="AA207" s="316">
        <v>0.05569892</v>
      </c>
      <c r="AB207" s="316" t="s">
        <v>893</v>
      </c>
      <c r="AC207" s="316" t="s">
        <v>893</v>
      </c>
      <c r="AD207" s="316" t="s">
        <v>893</v>
      </c>
      <c r="AE207" s="316">
        <v>93.0</v>
      </c>
      <c r="AF207" s="316" t="s">
        <v>893</v>
      </c>
      <c r="AG207" s="311" t="s">
        <v>893</v>
      </c>
      <c r="AH207" s="311" t="s">
        <v>893</v>
      </c>
      <c r="AI207" s="311">
        <v>3.0</v>
      </c>
      <c r="AJ207" s="311" t="s">
        <v>893</v>
      </c>
      <c r="AK207" s="311" t="s">
        <v>893</v>
      </c>
      <c r="AL207" s="316" t="s">
        <v>893</v>
      </c>
      <c r="AM207" s="316">
        <v>1.85479227</v>
      </c>
      <c r="AN207" s="316" t="s">
        <v>893</v>
      </c>
      <c r="AO207" s="316" t="s">
        <v>893</v>
      </c>
      <c r="AP207" s="316" t="s">
        <v>893</v>
      </c>
      <c r="AQ207" s="316">
        <v>1.0</v>
      </c>
      <c r="AR207" s="316" t="s">
        <v>893</v>
      </c>
      <c r="AS207" s="316" t="s">
        <v>893</v>
      </c>
      <c r="AT207" s="316" t="s">
        <v>893</v>
      </c>
      <c r="AU207" s="316">
        <v>2.0</v>
      </c>
      <c r="AV207" s="316" t="s">
        <v>893</v>
      </c>
      <c r="AW207" s="316" t="s">
        <v>893</v>
      </c>
      <c r="AX207" s="316" t="s">
        <v>893</v>
      </c>
      <c r="AY207" s="316" t="s">
        <v>893</v>
      </c>
      <c r="AZ207" s="316" t="s">
        <v>893</v>
      </c>
      <c r="BA207" s="316" t="s">
        <v>893</v>
      </c>
      <c r="BB207" s="316" t="s">
        <v>893</v>
      </c>
      <c r="BC207" s="316">
        <v>5.18</v>
      </c>
      <c r="BD207" s="316" t="s">
        <v>893</v>
      </c>
      <c r="BE207" s="316" t="s">
        <v>893</v>
      </c>
      <c r="BF207" s="316" t="s">
        <v>893</v>
      </c>
      <c r="BG207" s="316">
        <v>2.59</v>
      </c>
      <c r="BH207" s="316" t="s">
        <v>893</v>
      </c>
      <c r="BI207" s="316" t="s">
        <v>893</v>
      </c>
      <c r="BJ207" s="316" t="s">
        <v>893</v>
      </c>
      <c r="BK207" s="316" t="s">
        <v>893</v>
      </c>
      <c r="BL207" s="316" t="s">
        <v>893</v>
      </c>
      <c r="BM207" s="316" t="s">
        <v>893</v>
      </c>
      <c r="BN207" s="316" t="s">
        <v>893</v>
      </c>
      <c r="BO207" s="316">
        <v>83.0</v>
      </c>
      <c r="BP207" s="316" t="s">
        <v>893</v>
      </c>
      <c r="BQ207" s="316" t="s">
        <v>893</v>
      </c>
      <c r="BR207" s="316" t="s">
        <v>893</v>
      </c>
      <c r="BS207" s="316">
        <v>81.0</v>
      </c>
      <c r="BT207" s="316" t="s">
        <v>893</v>
      </c>
      <c r="BU207" s="316" t="s">
        <v>893</v>
      </c>
      <c r="BV207" s="316" t="s">
        <v>893</v>
      </c>
      <c r="BW207" s="316">
        <v>60.0</v>
      </c>
      <c r="BX207" s="316" t="s">
        <v>893</v>
      </c>
      <c r="BY207" s="316" t="s">
        <v>893</v>
      </c>
      <c r="BZ207" s="316" t="s">
        <v>893</v>
      </c>
      <c r="CA207" s="316">
        <v>0.06395062</v>
      </c>
      <c r="CB207" s="316" t="s">
        <v>893</v>
      </c>
      <c r="CC207" s="316" t="s">
        <v>893</v>
      </c>
      <c r="CD207" s="312" t="s">
        <v>893</v>
      </c>
      <c r="CE207" s="312" t="s">
        <v>893</v>
      </c>
      <c r="CF207" s="312">
        <v>1.72666667</v>
      </c>
      <c r="CG207" s="312" t="s">
        <v>893</v>
      </c>
      <c r="CH207" s="312" t="s">
        <v>893</v>
      </c>
      <c r="CI207" s="315" t="s">
        <v>893</v>
      </c>
      <c r="CJ207" s="315">
        <v>0.03225806</v>
      </c>
      <c r="CK207" s="315" t="s">
        <v>893</v>
      </c>
      <c r="CL207" s="315" t="s">
        <v>893</v>
      </c>
      <c r="CM207" s="314" t="s">
        <v>893</v>
      </c>
      <c r="CN207" s="314" t="s">
        <v>893</v>
      </c>
      <c r="CO207" s="317"/>
      <c r="CP207" s="320"/>
      <c r="CQ207" s="317"/>
      <c r="CR207" s="317"/>
      <c r="CS207" s="317"/>
      <c r="CT207" s="317"/>
      <c r="CU207" s="317"/>
      <c r="CV207" s="317"/>
      <c r="CW207" s="317"/>
      <c r="CX207" s="319"/>
      <c r="CY207" s="319"/>
      <c r="CZ207" s="319"/>
      <c r="DA207" s="319"/>
      <c r="DB207" s="318"/>
      <c r="DC207" s="318"/>
      <c r="DD207" s="314"/>
    </row>
    <row r="208">
      <c r="A208" s="310" t="s">
        <v>900</v>
      </c>
      <c r="B208" s="310" t="s">
        <v>617</v>
      </c>
      <c r="C208" s="310" t="s">
        <v>618</v>
      </c>
      <c r="D208" s="310" t="s">
        <v>618</v>
      </c>
      <c r="E208" s="311" t="s">
        <v>893</v>
      </c>
      <c r="F208" s="311">
        <v>3517.0</v>
      </c>
      <c r="G208" s="311" t="s">
        <v>893</v>
      </c>
      <c r="H208" s="311" t="s">
        <v>893</v>
      </c>
      <c r="I208" s="311" t="s">
        <v>893</v>
      </c>
      <c r="J208" s="311">
        <v>4907.0</v>
      </c>
      <c r="K208" s="311" t="s">
        <v>893</v>
      </c>
      <c r="L208" s="311" t="s">
        <v>893</v>
      </c>
      <c r="M208" s="312" t="s">
        <v>894</v>
      </c>
      <c r="N208" s="312" t="s">
        <v>893</v>
      </c>
      <c r="O208" s="312">
        <v>5.33</v>
      </c>
      <c r="P208" s="312" t="s">
        <v>893</v>
      </c>
      <c r="Q208" s="312" t="s">
        <v>893</v>
      </c>
      <c r="R208" s="316" t="s">
        <v>893</v>
      </c>
      <c r="S208" s="316">
        <v>1.08620338</v>
      </c>
      <c r="T208" s="316" t="s">
        <v>893</v>
      </c>
      <c r="U208" s="316" t="s">
        <v>893</v>
      </c>
      <c r="V208" s="316" t="s">
        <v>893</v>
      </c>
      <c r="W208" s="316">
        <v>2.832688</v>
      </c>
      <c r="X208" s="316" t="s">
        <v>893</v>
      </c>
      <c r="Y208" s="316" t="s">
        <v>893</v>
      </c>
      <c r="Z208" s="316" t="s">
        <v>893</v>
      </c>
      <c r="AA208" s="316">
        <v>0.03834532</v>
      </c>
      <c r="AB208" s="316" t="s">
        <v>893</v>
      </c>
      <c r="AC208" s="316" t="s">
        <v>893</v>
      </c>
      <c r="AD208" s="316" t="s">
        <v>893</v>
      </c>
      <c r="AE208" s="316">
        <v>139.0</v>
      </c>
      <c r="AF208" s="316" t="s">
        <v>893</v>
      </c>
      <c r="AG208" s="311" t="s">
        <v>893</v>
      </c>
      <c r="AH208" s="311" t="s">
        <v>893</v>
      </c>
      <c r="AI208" s="311">
        <v>1.0</v>
      </c>
      <c r="AJ208" s="311" t="s">
        <v>893</v>
      </c>
      <c r="AK208" s="311" t="s">
        <v>893</v>
      </c>
      <c r="AL208" s="316" t="s">
        <v>893</v>
      </c>
      <c r="AM208" s="316">
        <v>1.3952232</v>
      </c>
      <c r="AN208" s="316" t="s">
        <v>893</v>
      </c>
      <c r="AO208" s="316" t="s">
        <v>893</v>
      </c>
      <c r="AP208" s="316" t="s">
        <v>893</v>
      </c>
      <c r="AQ208" s="316" t="s">
        <v>893</v>
      </c>
      <c r="AR208" s="316" t="s">
        <v>893</v>
      </c>
      <c r="AS208" s="316" t="s">
        <v>893</v>
      </c>
      <c r="AT208" s="316" t="s">
        <v>893</v>
      </c>
      <c r="AU208" s="316">
        <v>1.0</v>
      </c>
      <c r="AV208" s="316" t="s">
        <v>893</v>
      </c>
      <c r="AW208" s="316" t="s">
        <v>893</v>
      </c>
      <c r="AX208" s="316" t="s">
        <v>893</v>
      </c>
      <c r="AY208" s="316" t="s">
        <v>893</v>
      </c>
      <c r="AZ208" s="316" t="s">
        <v>893</v>
      </c>
      <c r="BA208" s="316" t="s">
        <v>893</v>
      </c>
      <c r="BB208" s="316" t="s">
        <v>893</v>
      </c>
      <c r="BC208" s="316" t="s">
        <v>893</v>
      </c>
      <c r="BD208" s="316" t="s">
        <v>893</v>
      </c>
      <c r="BE208" s="316" t="s">
        <v>893</v>
      </c>
      <c r="BF208" s="316" t="s">
        <v>893</v>
      </c>
      <c r="BG208" s="316">
        <v>5.33</v>
      </c>
      <c r="BH208" s="316" t="s">
        <v>893</v>
      </c>
      <c r="BI208" s="316" t="s">
        <v>893</v>
      </c>
      <c r="BJ208" s="316" t="s">
        <v>893</v>
      </c>
      <c r="BK208" s="316" t="s">
        <v>893</v>
      </c>
      <c r="BL208" s="316" t="s">
        <v>893</v>
      </c>
      <c r="BM208" s="316" t="s">
        <v>893</v>
      </c>
      <c r="BN208" s="316" t="s">
        <v>893</v>
      </c>
      <c r="BO208" s="316">
        <v>115.0</v>
      </c>
      <c r="BP208" s="316" t="s">
        <v>893</v>
      </c>
      <c r="BQ208" s="316" t="s">
        <v>893</v>
      </c>
      <c r="BR208" s="316" t="s">
        <v>893</v>
      </c>
      <c r="BS208" s="316">
        <v>110.0</v>
      </c>
      <c r="BT208" s="316" t="s">
        <v>893</v>
      </c>
      <c r="BU208" s="316" t="s">
        <v>893</v>
      </c>
      <c r="BV208" s="316" t="s">
        <v>893</v>
      </c>
      <c r="BW208" s="316">
        <v>87.0</v>
      </c>
      <c r="BX208" s="316" t="s">
        <v>893</v>
      </c>
      <c r="BY208" s="316" t="s">
        <v>893</v>
      </c>
      <c r="BZ208" s="316" t="s">
        <v>893</v>
      </c>
      <c r="CA208" s="316">
        <v>0.04845455</v>
      </c>
      <c r="CB208" s="316" t="s">
        <v>893</v>
      </c>
      <c r="CC208" s="316" t="s">
        <v>893</v>
      </c>
      <c r="CD208" s="312" t="s">
        <v>893</v>
      </c>
      <c r="CE208" s="312" t="s">
        <v>893</v>
      </c>
      <c r="CF208" s="312">
        <v>5.33</v>
      </c>
      <c r="CG208" s="312" t="s">
        <v>893</v>
      </c>
      <c r="CH208" s="312" t="s">
        <v>893</v>
      </c>
      <c r="CI208" s="315" t="s">
        <v>893</v>
      </c>
      <c r="CJ208" s="315">
        <v>0.00719424</v>
      </c>
      <c r="CK208" s="315" t="s">
        <v>893</v>
      </c>
      <c r="CL208" s="315" t="s">
        <v>893</v>
      </c>
      <c r="CM208" s="314" t="s">
        <v>893</v>
      </c>
      <c r="CN208" s="314" t="s">
        <v>893</v>
      </c>
      <c r="CO208" s="317"/>
      <c r="CP208" s="320"/>
      <c r="CQ208" s="317"/>
      <c r="CR208" s="317"/>
      <c r="CS208" s="317"/>
      <c r="CT208" s="317"/>
      <c r="CU208" s="317"/>
      <c r="CV208" s="317"/>
      <c r="CW208" s="317"/>
      <c r="CX208" s="319"/>
      <c r="CY208" s="319"/>
      <c r="CZ208" s="319"/>
      <c r="DA208" s="319"/>
      <c r="DB208" s="318"/>
      <c r="DC208" s="318"/>
      <c r="DD208" s="314"/>
    </row>
    <row r="209">
      <c r="A209" s="310" t="s">
        <v>900</v>
      </c>
      <c r="B209" s="310" t="s">
        <v>617</v>
      </c>
      <c r="C209" s="310" t="s">
        <v>619</v>
      </c>
      <c r="D209" s="310" t="s">
        <v>619</v>
      </c>
      <c r="E209" s="311" t="s">
        <v>893</v>
      </c>
      <c r="F209" s="311">
        <v>3927.0</v>
      </c>
      <c r="G209" s="311" t="s">
        <v>893</v>
      </c>
      <c r="H209" s="311" t="s">
        <v>893</v>
      </c>
      <c r="I209" s="311" t="s">
        <v>893</v>
      </c>
      <c r="J209" s="311">
        <v>5651.0</v>
      </c>
      <c r="K209" s="311" t="s">
        <v>893</v>
      </c>
      <c r="L209" s="311" t="s">
        <v>893</v>
      </c>
      <c r="M209" s="312" t="s">
        <v>894</v>
      </c>
      <c r="N209" s="312" t="s">
        <v>893</v>
      </c>
      <c r="O209" s="312">
        <v>5.26</v>
      </c>
      <c r="P209" s="312" t="s">
        <v>893</v>
      </c>
      <c r="Q209" s="312" t="s">
        <v>893</v>
      </c>
      <c r="R209" s="316" t="s">
        <v>893</v>
      </c>
      <c r="S209" s="316">
        <v>0.93080871</v>
      </c>
      <c r="T209" s="316" t="s">
        <v>893</v>
      </c>
      <c r="U209" s="316" t="s">
        <v>893</v>
      </c>
      <c r="V209" s="316" t="s">
        <v>893</v>
      </c>
      <c r="W209" s="316">
        <v>2.05273403</v>
      </c>
      <c r="X209" s="316" t="s">
        <v>893</v>
      </c>
      <c r="Y209" s="316" t="s">
        <v>893</v>
      </c>
      <c r="Z209" s="316" t="s">
        <v>893</v>
      </c>
      <c r="AA209" s="316">
        <v>0.04534483</v>
      </c>
      <c r="AB209" s="316" t="s">
        <v>893</v>
      </c>
      <c r="AC209" s="316" t="s">
        <v>893</v>
      </c>
      <c r="AD209" s="316" t="s">
        <v>893</v>
      </c>
      <c r="AE209" s="316">
        <v>116.0</v>
      </c>
      <c r="AF209" s="316" t="s">
        <v>893</v>
      </c>
      <c r="AG209" s="311" t="s">
        <v>893</v>
      </c>
      <c r="AH209" s="311" t="s">
        <v>893</v>
      </c>
      <c r="AI209" s="311">
        <v>21.0</v>
      </c>
      <c r="AJ209" s="311" t="s">
        <v>893</v>
      </c>
      <c r="AK209" s="311" t="s">
        <v>893</v>
      </c>
      <c r="AL209" s="316" t="s">
        <v>893</v>
      </c>
      <c r="AM209" s="316">
        <v>1.43901197</v>
      </c>
      <c r="AN209" s="316" t="s">
        <v>893</v>
      </c>
      <c r="AO209" s="316" t="s">
        <v>893</v>
      </c>
      <c r="AP209" s="316" t="s">
        <v>893</v>
      </c>
      <c r="AQ209" s="316" t="s">
        <v>893</v>
      </c>
      <c r="AR209" s="316" t="s">
        <v>893</v>
      </c>
      <c r="AS209" s="316" t="s">
        <v>893</v>
      </c>
      <c r="AT209" s="316" t="s">
        <v>893</v>
      </c>
      <c r="AU209" s="316">
        <v>21.0</v>
      </c>
      <c r="AV209" s="316" t="s">
        <v>893</v>
      </c>
      <c r="AW209" s="316" t="s">
        <v>893</v>
      </c>
      <c r="AX209" s="316" t="s">
        <v>893</v>
      </c>
      <c r="AY209" s="316" t="s">
        <v>893</v>
      </c>
      <c r="AZ209" s="316" t="s">
        <v>893</v>
      </c>
      <c r="BA209" s="316" t="s">
        <v>893</v>
      </c>
      <c r="BB209" s="316" t="s">
        <v>893</v>
      </c>
      <c r="BC209" s="316" t="s">
        <v>893</v>
      </c>
      <c r="BD209" s="316" t="s">
        <v>893</v>
      </c>
      <c r="BE209" s="316" t="s">
        <v>893</v>
      </c>
      <c r="BF209" s="316" t="s">
        <v>893</v>
      </c>
      <c r="BG209" s="316">
        <v>0.25047619</v>
      </c>
      <c r="BH209" s="316" t="s">
        <v>893</v>
      </c>
      <c r="BI209" s="316" t="s">
        <v>893</v>
      </c>
      <c r="BJ209" s="316" t="s">
        <v>893</v>
      </c>
      <c r="BK209" s="316" t="s">
        <v>893</v>
      </c>
      <c r="BL209" s="316" t="s">
        <v>893</v>
      </c>
      <c r="BM209" s="316" t="s">
        <v>893</v>
      </c>
      <c r="BN209" s="316" t="s">
        <v>893</v>
      </c>
      <c r="BO209" s="316">
        <v>103.0</v>
      </c>
      <c r="BP209" s="316" t="s">
        <v>893</v>
      </c>
      <c r="BQ209" s="316" t="s">
        <v>893</v>
      </c>
      <c r="BR209" s="316" t="s">
        <v>893</v>
      </c>
      <c r="BS209" s="316">
        <v>100.0</v>
      </c>
      <c r="BT209" s="316" t="s">
        <v>893</v>
      </c>
      <c r="BU209" s="316" t="s">
        <v>893</v>
      </c>
      <c r="BV209" s="316" t="s">
        <v>893</v>
      </c>
      <c r="BW209" s="316">
        <v>72.0</v>
      </c>
      <c r="BX209" s="316" t="s">
        <v>893</v>
      </c>
      <c r="BY209" s="316" t="s">
        <v>893</v>
      </c>
      <c r="BZ209" s="316" t="s">
        <v>893</v>
      </c>
      <c r="CA209" s="316">
        <v>0.0526</v>
      </c>
      <c r="CB209" s="316" t="s">
        <v>893</v>
      </c>
      <c r="CC209" s="316" t="s">
        <v>893</v>
      </c>
      <c r="CD209" s="312" t="s">
        <v>893</v>
      </c>
      <c r="CE209" s="312" t="s">
        <v>893</v>
      </c>
      <c r="CF209" s="312">
        <v>0.25047619</v>
      </c>
      <c r="CG209" s="312" t="s">
        <v>893</v>
      </c>
      <c r="CH209" s="312" t="s">
        <v>893</v>
      </c>
      <c r="CI209" s="315" t="s">
        <v>893</v>
      </c>
      <c r="CJ209" s="315">
        <v>0.18103448</v>
      </c>
      <c r="CK209" s="315" t="s">
        <v>893</v>
      </c>
      <c r="CL209" s="315" t="s">
        <v>893</v>
      </c>
      <c r="CM209" s="314" t="s">
        <v>893</v>
      </c>
      <c r="CN209" s="314" t="s">
        <v>893</v>
      </c>
      <c r="CO209" s="317"/>
      <c r="CP209" s="320"/>
      <c r="CQ209" s="317"/>
      <c r="CR209" s="317"/>
      <c r="CS209" s="317"/>
      <c r="CT209" s="317"/>
      <c r="CU209" s="317"/>
      <c r="CV209" s="317"/>
      <c r="CW209" s="317"/>
      <c r="CX209" s="319"/>
      <c r="CY209" s="319"/>
      <c r="CZ209" s="319"/>
      <c r="DA209" s="319"/>
      <c r="DB209" s="318"/>
      <c r="DC209" s="318"/>
      <c r="DD209" s="314"/>
    </row>
    <row r="210">
      <c r="A210" s="310" t="s">
        <v>903</v>
      </c>
      <c r="B210" s="310" t="s">
        <v>50</v>
      </c>
      <c r="C210" s="310" t="s">
        <v>51</v>
      </c>
      <c r="D210" s="310" t="s">
        <v>56</v>
      </c>
      <c r="E210" s="311" t="s">
        <v>893</v>
      </c>
      <c r="F210" s="311">
        <v>2835.0</v>
      </c>
      <c r="G210" s="311" t="s">
        <v>893</v>
      </c>
      <c r="H210" s="311" t="s">
        <v>893</v>
      </c>
      <c r="I210" s="311" t="s">
        <v>893</v>
      </c>
      <c r="J210" s="311">
        <v>5210.0</v>
      </c>
      <c r="K210" s="311" t="s">
        <v>893</v>
      </c>
      <c r="L210" s="311" t="s">
        <v>893</v>
      </c>
      <c r="M210" s="312" t="s">
        <v>894</v>
      </c>
      <c r="N210" s="312" t="s">
        <v>893</v>
      </c>
      <c r="O210" s="312">
        <v>5.76</v>
      </c>
      <c r="P210" s="312" t="s">
        <v>893</v>
      </c>
      <c r="Q210" s="312" t="s">
        <v>893</v>
      </c>
      <c r="R210" s="316" t="s">
        <v>893</v>
      </c>
      <c r="S210" s="316">
        <v>1.10556622</v>
      </c>
      <c r="T210" s="316" t="s">
        <v>893</v>
      </c>
      <c r="U210" s="316" t="s">
        <v>893</v>
      </c>
      <c r="V210" s="316" t="s">
        <v>893</v>
      </c>
      <c r="W210" s="316">
        <v>4.5681382</v>
      </c>
      <c r="X210" s="316" t="s">
        <v>893</v>
      </c>
      <c r="Y210" s="316" t="s">
        <v>893</v>
      </c>
      <c r="Z210" s="316" t="s">
        <v>893</v>
      </c>
      <c r="AA210" s="316">
        <v>0.02420168</v>
      </c>
      <c r="AB210" s="316" t="s">
        <v>893</v>
      </c>
      <c r="AC210" s="316" t="s">
        <v>893</v>
      </c>
      <c r="AD210" s="316" t="s">
        <v>893</v>
      </c>
      <c r="AE210" s="316">
        <v>238.0</v>
      </c>
      <c r="AF210" s="316" t="s">
        <v>893</v>
      </c>
      <c r="AG210" s="311" t="s">
        <v>893</v>
      </c>
      <c r="AH210" s="311" t="s">
        <v>893</v>
      </c>
      <c r="AI210" s="311">
        <v>7.0</v>
      </c>
      <c r="AJ210" s="311" t="s">
        <v>893</v>
      </c>
      <c r="AK210" s="311" t="s">
        <v>893</v>
      </c>
      <c r="AL210" s="316" t="s">
        <v>893</v>
      </c>
      <c r="AM210" s="316">
        <v>1.8377425</v>
      </c>
      <c r="AN210" s="316" t="s">
        <v>893</v>
      </c>
      <c r="AO210" s="316" t="s">
        <v>893</v>
      </c>
      <c r="AP210" s="316" t="s">
        <v>893</v>
      </c>
      <c r="AQ210" s="316" t="s">
        <v>893</v>
      </c>
      <c r="AR210" s="316" t="s">
        <v>893</v>
      </c>
      <c r="AS210" s="316" t="s">
        <v>893</v>
      </c>
      <c r="AT210" s="316" t="s">
        <v>893</v>
      </c>
      <c r="AU210" s="316">
        <v>3.0</v>
      </c>
      <c r="AV210" s="316" t="s">
        <v>893</v>
      </c>
      <c r="AW210" s="316" t="s">
        <v>893</v>
      </c>
      <c r="AX210" s="316" t="s">
        <v>893</v>
      </c>
      <c r="AY210" s="316">
        <v>4.0</v>
      </c>
      <c r="AZ210" s="316" t="s">
        <v>893</v>
      </c>
      <c r="BA210" s="316" t="s">
        <v>893</v>
      </c>
      <c r="BB210" s="316" t="s">
        <v>893</v>
      </c>
      <c r="BC210" s="316" t="s">
        <v>893</v>
      </c>
      <c r="BD210" s="316" t="s">
        <v>893</v>
      </c>
      <c r="BE210" s="316" t="s">
        <v>893</v>
      </c>
      <c r="BF210" s="316" t="s">
        <v>893</v>
      </c>
      <c r="BG210" s="316">
        <v>1.92</v>
      </c>
      <c r="BH210" s="316" t="s">
        <v>893</v>
      </c>
      <c r="BI210" s="316" t="s">
        <v>893</v>
      </c>
      <c r="BJ210" s="316" t="s">
        <v>893</v>
      </c>
      <c r="BK210" s="316">
        <v>1.44</v>
      </c>
      <c r="BL210" s="316" t="s">
        <v>893</v>
      </c>
      <c r="BM210" s="316" t="s">
        <v>893</v>
      </c>
      <c r="BN210" s="316" t="s">
        <v>893</v>
      </c>
      <c r="BO210" s="316">
        <v>209.0</v>
      </c>
      <c r="BP210" s="316" t="s">
        <v>893</v>
      </c>
      <c r="BQ210" s="316" t="s">
        <v>893</v>
      </c>
      <c r="BR210" s="316" t="s">
        <v>893</v>
      </c>
      <c r="BS210" s="316">
        <v>194.0</v>
      </c>
      <c r="BT210" s="316" t="s">
        <v>893</v>
      </c>
      <c r="BU210" s="316" t="s">
        <v>893</v>
      </c>
      <c r="BV210" s="316" t="s">
        <v>893</v>
      </c>
      <c r="BW210" s="316">
        <v>120.0</v>
      </c>
      <c r="BX210" s="316" t="s">
        <v>893</v>
      </c>
      <c r="BY210" s="316" t="s">
        <v>893</v>
      </c>
      <c r="BZ210" s="316" t="s">
        <v>893</v>
      </c>
      <c r="CA210" s="316">
        <v>0.02969072</v>
      </c>
      <c r="CB210" s="316" t="s">
        <v>893</v>
      </c>
      <c r="CC210" s="316" t="s">
        <v>893</v>
      </c>
      <c r="CD210" s="312" t="s">
        <v>893</v>
      </c>
      <c r="CE210" s="312" t="s">
        <v>893</v>
      </c>
      <c r="CF210" s="312">
        <v>0.82285714</v>
      </c>
      <c r="CG210" s="312" t="s">
        <v>893</v>
      </c>
      <c r="CH210" s="312" t="s">
        <v>893</v>
      </c>
      <c r="CI210" s="315" t="s">
        <v>893</v>
      </c>
      <c r="CJ210" s="315">
        <v>0.02941176</v>
      </c>
      <c r="CK210" s="315" t="s">
        <v>893</v>
      </c>
      <c r="CL210" s="315" t="s">
        <v>893</v>
      </c>
      <c r="CM210" s="314" t="s">
        <v>893</v>
      </c>
      <c r="CN210" s="314" t="s">
        <v>893</v>
      </c>
      <c r="CO210" s="317"/>
      <c r="CP210" s="320"/>
      <c r="CQ210" s="317"/>
      <c r="CR210" s="317"/>
      <c r="CS210" s="317"/>
      <c r="CT210" s="317"/>
      <c r="CU210" s="317"/>
      <c r="CV210" s="317"/>
      <c r="CW210" s="317"/>
      <c r="CX210" s="319"/>
      <c r="CY210" s="319"/>
      <c r="CZ210" s="319"/>
      <c r="DA210" s="319"/>
      <c r="DB210" s="318"/>
      <c r="DC210" s="318"/>
      <c r="DD210" s="314"/>
    </row>
    <row r="211">
      <c r="A211" s="310" t="s">
        <v>903</v>
      </c>
      <c r="B211" s="310" t="s">
        <v>50</v>
      </c>
      <c r="C211" s="310" t="s">
        <v>55</v>
      </c>
      <c r="D211" s="310" t="s">
        <v>55</v>
      </c>
      <c r="E211" s="311" t="s">
        <v>893</v>
      </c>
      <c r="F211" s="311">
        <v>11676.0</v>
      </c>
      <c r="G211" s="311" t="s">
        <v>893</v>
      </c>
      <c r="H211" s="311" t="s">
        <v>893</v>
      </c>
      <c r="I211" s="311" t="s">
        <v>893</v>
      </c>
      <c r="J211" s="311">
        <v>33231.0</v>
      </c>
      <c r="K211" s="311" t="s">
        <v>893</v>
      </c>
      <c r="L211" s="311" t="s">
        <v>893</v>
      </c>
      <c r="M211" s="312" t="s">
        <v>894</v>
      </c>
      <c r="N211" s="312" t="s">
        <v>893</v>
      </c>
      <c r="O211" s="312">
        <v>21.21</v>
      </c>
      <c r="P211" s="312" t="s">
        <v>893</v>
      </c>
      <c r="Q211" s="312" t="s">
        <v>893</v>
      </c>
      <c r="R211" s="316" t="s">
        <v>893</v>
      </c>
      <c r="S211" s="316">
        <v>0.63825946</v>
      </c>
      <c r="T211" s="316" t="s">
        <v>893</v>
      </c>
      <c r="U211" s="316" t="s">
        <v>893</v>
      </c>
      <c r="V211" s="316" t="s">
        <v>893</v>
      </c>
      <c r="W211" s="316">
        <v>3.37636544</v>
      </c>
      <c r="X211" s="316" t="s">
        <v>893</v>
      </c>
      <c r="Y211" s="316" t="s">
        <v>893</v>
      </c>
      <c r="Z211" s="316" t="s">
        <v>893</v>
      </c>
      <c r="AA211" s="316">
        <v>0.01890374</v>
      </c>
      <c r="AB211" s="316" t="s">
        <v>893</v>
      </c>
      <c r="AC211" s="316" t="s">
        <v>893</v>
      </c>
      <c r="AD211" s="316" t="s">
        <v>893</v>
      </c>
      <c r="AE211" s="316">
        <v>1122.0</v>
      </c>
      <c r="AF211" s="316" t="s">
        <v>893</v>
      </c>
      <c r="AG211" s="311" t="s">
        <v>893</v>
      </c>
      <c r="AH211" s="311" t="s">
        <v>893</v>
      </c>
      <c r="AI211" s="311">
        <v>27.0</v>
      </c>
      <c r="AJ211" s="311" t="s">
        <v>893</v>
      </c>
      <c r="AK211" s="311" t="s">
        <v>893</v>
      </c>
      <c r="AL211" s="316" t="s">
        <v>893</v>
      </c>
      <c r="AM211" s="316">
        <v>2.84609455</v>
      </c>
      <c r="AN211" s="316" t="s">
        <v>893</v>
      </c>
      <c r="AO211" s="316" t="s">
        <v>893</v>
      </c>
      <c r="AP211" s="316" t="s">
        <v>893</v>
      </c>
      <c r="AQ211" s="316">
        <v>4.0</v>
      </c>
      <c r="AR211" s="316" t="s">
        <v>893</v>
      </c>
      <c r="AS211" s="316" t="s">
        <v>893</v>
      </c>
      <c r="AT211" s="316" t="s">
        <v>893</v>
      </c>
      <c r="AU211" s="316">
        <v>3.0</v>
      </c>
      <c r="AV211" s="316" t="s">
        <v>893</v>
      </c>
      <c r="AW211" s="316" t="s">
        <v>893</v>
      </c>
      <c r="AX211" s="316" t="s">
        <v>893</v>
      </c>
      <c r="AY211" s="316">
        <v>20.0</v>
      </c>
      <c r="AZ211" s="316" t="s">
        <v>893</v>
      </c>
      <c r="BA211" s="316" t="s">
        <v>893</v>
      </c>
      <c r="BB211" s="316" t="s">
        <v>893</v>
      </c>
      <c r="BC211" s="316">
        <v>5.3025</v>
      </c>
      <c r="BD211" s="316" t="s">
        <v>893</v>
      </c>
      <c r="BE211" s="316" t="s">
        <v>893</v>
      </c>
      <c r="BF211" s="316" t="s">
        <v>893</v>
      </c>
      <c r="BG211" s="316">
        <v>7.07</v>
      </c>
      <c r="BH211" s="316" t="s">
        <v>893</v>
      </c>
      <c r="BI211" s="316" t="s">
        <v>893</v>
      </c>
      <c r="BJ211" s="316" t="s">
        <v>893</v>
      </c>
      <c r="BK211" s="316">
        <v>1.0605</v>
      </c>
      <c r="BL211" s="316" t="s">
        <v>893</v>
      </c>
      <c r="BM211" s="316" t="s">
        <v>893</v>
      </c>
      <c r="BN211" s="316" t="s">
        <v>893</v>
      </c>
      <c r="BO211" s="316">
        <v>971.0</v>
      </c>
      <c r="BP211" s="316" t="s">
        <v>893</v>
      </c>
      <c r="BQ211" s="316" t="s">
        <v>893</v>
      </c>
      <c r="BR211" s="316" t="s">
        <v>893</v>
      </c>
      <c r="BS211" s="316">
        <v>884.0</v>
      </c>
      <c r="BT211" s="316" t="s">
        <v>893</v>
      </c>
      <c r="BU211" s="316" t="s">
        <v>893</v>
      </c>
      <c r="BV211" s="316" t="s">
        <v>893</v>
      </c>
      <c r="BW211" s="316">
        <v>389.0</v>
      </c>
      <c r="BX211" s="316" t="s">
        <v>893</v>
      </c>
      <c r="BY211" s="316" t="s">
        <v>893</v>
      </c>
      <c r="BZ211" s="316" t="s">
        <v>893</v>
      </c>
      <c r="CA211" s="316">
        <v>0.02399321</v>
      </c>
      <c r="CB211" s="316" t="s">
        <v>893</v>
      </c>
      <c r="CC211" s="316" t="s">
        <v>893</v>
      </c>
      <c r="CD211" s="312" t="s">
        <v>893</v>
      </c>
      <c r="CE211" s="312" t="s">
        <v>893</v>
      </c>
      <c r="CF211" s="312">
        <v>0.78555556</v>
      </c>
      <c r="CG211" s="312" t="s">
        <v>893</v>
      </c>
      <c r="CH211" s="312" t="s">
        <v>893</v>
      </c>
      <c r="CI211" s="315" t="s">
        <v>893</v>
      </c>
      <c r="CJ211" s="315">
        <v>0.02406417</v>
      </c>
      <c r="CK211" s="315" t="s">
        <v>893</v>
      </c>
      <c r="CL211" s="315" t="s">
        <v>893</v>
      </c>
      <c r="CM211" s="314" t="s">
        <v>893</v>
      </c>
      <c r="CN211" s="314" t="s">
        <v>893</v>
      </c>
      <c r="CO211" s="317"/>
      <c r="CP211" s="320"/>
      <c r="CQ211" s="317"/>
      <c r="CR211" s="317"/>
      <c r="CS211" s="317"/>
      <c r="CT211" s="317"/>
      <c r="CU211" s="317"/>
      <c r="CV211" s="317"/>
      <c r="CW211" s="317"/>
      <c r="CX211" s="319"/>
      <c r="CY211" s="319"/>
      <c r="CZ211" s="319"/>
      <c r="DA211" s="319"/>
      <c r="DB211" s="318"/>
      <c r="DC211" s="318"/>
      <c r="DD211" s="314"/>
    </row>
    <row r="212">
      <c r="A212" s="310" t="s">
        <v>903</v>
      </c>
      <c r="B212" s="310" t="s">
        <v>71</v>
      </c>
      <c r="C212" s="310" t="s">
        <v>96</v>
      </c>
      <c r="D212" s="310" t="s">
        <v>97</v>
      </c>
      <c r="E212" s="311" t="s">
        <v>893</v>
      </c>
      <c r="F212" s="311">
        <v>2027.0</v>
      </c>
      <c r="G212" s="311" t="s">
        <v>893</v>
      </c>
      <c r="H212" s="311" t="s">
        <v>893</v>
      </c>
      <c r="I212" s="311" t="s">
        <v>893</v>
      </c>
      <c r="J212" s="311">
        <v>3442.0</v>
      </c>
      <c r="K212" s="311" t="s">
        <v>893</v>
      </c>
      <c r="L212" s="311" t="s">
        <v>893</v>
      </c>
      <c r="M212" s="312" t="s">
        <v>894</v>
      </c>
      <c r="N212" s="312" t="s">
        <v>893</v>
      </c>
      <c r="O212" s="312">
        <v>17.64</v>
      </c>
      <c r="P212" s="312" t="s">
        <v>893</v>
      </c>
      <c r="Q212" s="312" t="s">
        <v>893</v>
      </c>
      <c r="R212" s="316" t="s">
        <v>893</v>
      </c>
      <c r="S212" s="316">
        <v>5.12492737</v>
      </c>
      <c r="T212" s="316" t="s">
        <v>893</v>
      </c>
      <c r="U212" s="316" t="s">
        <v>893</v>
      </c>
      <c r="V212" s="316" t="s">
        <v>893</v>
      </c>
      <c r="W212" s="316">
        <v>0.40674027</v>
      </c>
      <c r="X212" s="316" t="s">
        <v>893</v>
      </c>
      <c r="Y212" s="316" t="s">
        <v>893</v>
      </c>
      <c r="Z212" s="316" t="s">
        <v>893</v>
      </c>
      <c r="AA212" s="316">
        <v>1.26</v>
      </c>
      <c r="AB212" s="316" t="s">
        <v>893</v>
      </c>
      <c r="AC212" s="316" t="s">
        <v>893</v>
      </c>
      <c r="AD212" s="316" t="s">
        <v>893</v>
      </c>
      <c r="AE212" s="316">
        <v>14.0</v>
      </c>
      <c r="AF212" s="316" t="s">
        <v>893</v>
      </c>
      <c r="AG212" s="311" t="s">
        <v>893</v>
      </c>
      <c r="AH212" s="311" t="s">
        <v>893</v>
      </c>
      <c r="AI212" s="311">
        <v>3.0</v>
      </c>
      <c r="AJ212" s="311" t="s">
        <v>893</v>
      </c>
      <c r="AK212" s="311" t="s">
        <v>893</v>
      </c>
      <c r="AL212" s="316" t="s">
        <v>893</v>
      </c>
      <c r="AM212" s="316">
        <v>1.69807597</v>
      </c>
      <c r="AN212" s="316" t="s">
        <v>893</v>
      </c>
      <c r="AO212" s="316" t="s">
        <v>893</v>
      </c>
      <c r="AP212" s="316" t="s">
        <v>893</v>
      </c>
      <c r="AQ212" s="316">
        <v>2.0</v>
      </c>
      <c r="AR212" s="316" t="s">
        <v>893</v>
      </c>
      <c r="AS212" s="316" t="s">
        <v>893</v>
      </c>
      <c r="AT212" s="316" t="s">
        <v>893</v>
      </c>
      <c r="AU212" s="316">
        <v>1.0</v>
      </c>
      <c r="AV212" s="316" t="s">
        <v>893</v>
      </c>
      <c r="AW212" s="316" t="s">
        <v>893</v>
      </c>
      <c r="AX212" s="316" t="s">
        <v>893</v>
      </c>
      <c r="AY212" s="316" t="s">
        <v>893</v>
      </c>
      <c r="AZ212" s="316" t="s">
        <v>893</v>
      </c>
      <c r="BA212" s="316" t="s">
        <v>893</v>
      </c>
      <c r="BB212" s="316" t="s">
        <v>893</v>
      </c>
      <c r="BC212" s="316">
        <v>8.82</v>
      </c>
      <c r="BD212" s="316" t="s">
        <v>893</v>
      </c>
      <c r="BE212" s="316" t="s">
        <v>893</v>
      </c>
      <c r="BF212" s="316" t="s">
        <v>893</v>
      </c>
      <c r="BG212" s="316">
        <v>17.64</v>
      </c>
      <c r="BH212" s="316" t="s">
        <v>893</v>
      </c>
      <c r="BI212" s="316" t="s">
        <v>893</v>
      </c>
      <c r="BJ212" s="316" t="s">
        <v>893</v>
      </c>
      <c r="BK212" s="316" t="s">
        <v>893</v>
      </c>
      <c r="BL212" s="316" t="s">
        <v>893</v>
      </c>
      <c r="BM212" s="316" t="s">
        <v>893</v>
      </c>
      <c r="BN212" s="316" t="s">
        <v>893</v>
      </c>
      <c r="BO212" s="316">
        <v>16.0</v>
      </c>
      <c r="BP212" s="316" t="s">
        <v>893</v>
      </c>
      <c r="BQ212" s="316" t="s">
        <v>893</v>
      </c>
      <c r="BR212" s="316" t="s">
        <v>893</v>
      </c>
      <c r="BS212" s="316">
        <v>9.0</v>
      </c>
      <c r="BT212" s="316" t="s">
        <v>893</v>
      </c>
      <c r="BU212" s="316" t="s">
        <v>893</v>
      </c>
      <c r="BV212" s="316" t="s">
        <v>893</v>
      </c>
      <c r="BW212" s="316">
        <v>4.0</v>
      </c>
      <c r="BX212" s="316" t="s">
        <v>893</v>
      </c>
      <c r="BY212" s="316" t="s">
        <v>893</v>
      </c>
      <c r="BZ212" s="316" t="s">
        <v>893</v>
      </c>
      <c r="CA212" s="316">
        <v>1.96</v>
      </c>
      <c r="CB212" s="316" t="s">
        <v>893</v>
      </c>
      <c r="CC212" s="316" t="s">
        <v>893</v>
      </c>
      <c r="CD212" s="312" t="s">
        <v>893</v>
      </c>
      <c r="CE212" s="312" t="s">
        <v>893</v>
      </c>
      <c r="CF212" s="312">
        <v>5.88</v>
      </c>
      <c r="CG212" s="312" t="s">
        <v>893</v>
      </c>
      <c r="CH212" s="312" t="s">
        <v>893</v>
      </c>
      <c r="CI212" s="315" t="s">
        <v>893</v>
      </c>
      <c r="CJ212" s="315">
        <v>0.21428571</v>
      </c>
      <c r="CK212" s="315" t="s">
        <v>893</v>
      </c>
      <c r="CL212" s="315" t="s">
        <v>893</v>
      </c>
      <c r="CM212" s="314" t="s">
        <v>893</v>
      </c>
      <c r="CN212" s="314" t="s">
        <v>893</v>
      </c>
      <c r="CO212" s="317"/>
      <c r="CP212" s="320"/>
      <c r="CQ212" s="317"/>
      <c r="CR212" s="317"/>
      <c r="CS212" s="317"/>
      <c r="CT212" s="317"/>
      <c r="CU212" s="317"/>
      <c r="CV212" s="317"/>
      <c r="CW212" s="317"/>
      <c r="CX212" s="319"/>
      <c r="CY212" s="319"/>
      <c r="CZ212" s="319"/>
      <c r="DA212" s="319"/>
      <c r="DB212" s="318"/>
      <c r="DC212" s="318"/>
      <c r="DD212" s="314"/>
    </row>
    <row r="213">
      <c r="A213" s="310" t="s">
        <v>903</v>
      </c>
      <c r="B213" s="310" t="s">
        <v>71</v>
      </c>
      <c r="C213" s="310" t="s">
        <v>93</v>
      </c>
      <c r="D213" s="310" t="s">
        <v>94</v>
      </c>
      <c r="E213" s="311" t="s">
        <v>893</v>
      </c>
      <c r="F213" s="311">
        <v>13154.0</v>
      </c>
      <c r="G213" s="311" t="s">
        <v>893</v>
      </c>
      <c r="H213" s="311" t="s">
        <v>893</v>
      </c>
      <c r="I213" s="311" t="s">
        <v>893</v>
      </c>
      <c r="J213" s="311">
        <v>32646.0</v>
      </c>
      <c r="K213" s="311" t="s">
        <v>893</v>
      </c>
      <c r="L213" s="311" t="s">
        <v>893</v>
      </c>
      <c r="M213" s="312" t="s">
        <v>894</v>
      </c>
      <c r="N213" s="312" t="s">
        <v>893</v>
      </c>
      <c r="O213" s="312">
        <v>45.84</v>
      </c>
      <c r="P213" s="312" t="s">
        <v>893</v>
      </c>
      <c r="Q213" s="312" t="s">
        <v>893</v>
      </c>
      <c r="R213" s="316" t="s">
        <v>893</v>
      </c>
      <c r="S213" s="316">
        <v>1.40415365</v>
      </c>
      <c r="T213" s="316" t="s">
        <v>893</v>
      </c>
      <c r="U213" s="316" t="s">
        <v>893</v>
      </c>
      <c r="V213" s="316" t="s">
        <v>893</v>
      </c>
      <c r="W213" s="316">
        <v>6.39894627</v>
      </c>
      <c r="X213" s="316" t="s">
        <v>893</v>
      </c>
      <c r="Y213" s="316" t="s">
        <v>893</v>
      </c>
      <c r="Z213" s="316" t="s">
        <v>893</v>
      </c>
      <c r="AA213" s="316">
        <v>0.02194351</v>
      </c>
      <c r="AB213" s="316" t="s">
        <v>893</v>
      </c>
      <c r="AC213" s="316" t="s">
        <v>893</v>
      </c>
      <c r="AD213" s="316" t="s">
        <v>893</v>
      </c>
      <c r="AE213" s="316">
        <v>2089.0</v>
      </c>
      <c r="AF213" s="316" t="s">
        <v>893</v>
      </c>
      <c r="AG213" s="311" t="s">
        <v>893</v>
      </c>
      <c r="AH213" s="311" t="s">
        <v>893</v>
      </c>
      <c r="AI213" s="311">
        <v>12.0</v>
      </c>
      <c r="AJ213" s="311" t="s">
        <v>893</v>
      </c>
      <c r="AK213" s="311" t="s">
        <v>893</v>
      </c>
      <c r="AL213" s="316" t="s">
        <v>893</v>
      </c>
      <c r="AM213" s="316">
        <v>2.48183062</v>
      </c>
      <c r="AN213" s="316" t="s">
        <v>893</v>
      </c>
      <c r="AO213" s="316" t="s">
        <v>893</v>
      </c>
      <c r="AP213" s="316" t="s">
        <v>893</v>
      </c>
      <c r="AQ213" s="316">
        <v>1.0</v>
      </c>
      <c r="AR213" s="316" t="s">
        <v>893</v>
      </c>
      <c r="AS213" s="316" t="s">
        <v>893</v>
      </c>
      <c r="AT213" s="316" t="s">
        <v>893</v>
      </c>
      <c r="AU213" s="316">
        <v>9.0</v>
      </c>
      <c r="AV213" s="316" t="s">
        <v>893</v>
      </c>
      <c r="AW213" s="316" t="s">
        <v>893</v>
      </c>
      <c r="AX213" s="316" t="s">
        <v>893</v>
      </c>
      <c r="AY213" s="316">
        <v>2.0</v>
      </c>
      <c r="AZ213" s="316" t="s">
        <v>893</v>
      </c>
      <c r="BA213" s="316" t="s">
        <v>893</v>
      </c>
      <c r="BB213" s="316" t="s">
        <v>893</v>
      </c>
      <c r="BC213" s="316">
        <v>45.84</v>
      </c>
      <c r="BD213" s="316" t="s">
        <v>893</v>
      </c>
      <c r="BE213" s="316" t="s">
        <v>893</v>
      </c>
      <c r="BF213" s="316" t="s">
        <v>893</v>
      </c>
      <c r="BG213" s="316">
        <v>5.09333333</v>
      </c>
      <c r="BH213" s="316" t="s">
        <v>893</v>
      </c>
      <c r="BI213" s="316" t="s">
        <v>893</v>
      </c>
      <c r="BJ213" s="316" t="s">
        <v>893</v>
      </c>
      <c r="BK213" s="316">
        <v>22.92</v>
      </c>
      <c r="BL213" s="316" t="s">
        <v>893</v>
      </c>
      <c r="BM213" s="316" t="s">
        <v>893</v>
      </c>
      <c r="BN213" s="316" t="s">
        <v>893</v>
      </c>
      <c r="BO213" s="316">
        <v>2088.0</v>
      </c>
      <c r="BP213" s="316" t="s">
        <v>893</v>
      </c>
      <c r="BQ213" s="316" t="s">
        <v>893</v>
      </c>
      <c r="BR213" s="316" t="s">
        <v>893</v>
      </c>
      <c r="BS213" s="316">
        <v>2078.0</v>
      </c>
      <c r="BT213" s="316" t="s">
        <v>893</v>
      </c>
      <c r="BU213" s="316" t="s">
        <v>893</v>
      </c>
      <c r="BV213" s="316" t="s">
        <v>893</v>
      </c>
      <c r="BW213" s="316">
        <v>1517.0</v>
      </c>
      <c r="BX213" s="316" t="s">
        <v>893</v>
      </c>
      <c r="BY213" s="316" t="s">
        <v>893</v>
      </c>
      <c r="BZ213" s="316" t="s">
        <v>893</v>
      </c>
      <c r="CA213" s="316">
        <v>0.02205967</v>
      </c>
      <c r="CB213" s="316" t="s">
        <v>893</v>
      </c>
      <c r="CC213" s="316" t="s">
        <v>893</v>
      </c>
      <c r="CD213" s="312" t="s">
        <v>893</v>
      </c>
      <c r="CE213" s="312" t="s">
        <v>893</v>
      </c>
      <c r="CF213" s="312">
        <v>3.82</v>
      </c>
      <c r="CG213" s="312" t="s">
        <v>893</v>
      </c>
      <c r="CH213" s="312" t="s">
        <v>893</v>
      </c>
      <c r="CI213" s="315" t="s">
        <v>893</v>
      </c>
      <c r="CJ213" s="315">
        <v>0.00574438</v>
      </c>
      <c r="CK213" s="315" t="s">
        <v>893</v>
      </c>
      <c r="CL213" s="315" t="s">
        <v>893</v>
      </c>
      <c r="CM213" s="314" t="s">
        <v>893</v>
      </c>
      <c r="CN213" s="314" t="s">
        <v>893</v>
      </c>
      <c r="CO213" s="317"/>
      <c r="CP213" s="320"/>
      <c r="CQ213" s="317"/>
      <c r="CR213" s="317"/>
      <c r="CS213" s="317"/>
      <c r="CT213" s="317"/>
      <c r="CU213" s="317"/>
      <c r="CV213" s="317"/>
      <c r="CW213" s="317"/>
      <c r="CX213" s="319"/>
      <c r="CY213" s="319"/>
      <c r="CZ213" s="319"/>
      <c r="DA213" s="319"/>
      <c r="DB213" s="318"/>
      <c r="DC213" s="318"/>
      <c r="DD213" s="314"/>
    </row>
    <row r="214">
      <c r="A214" s="310" t="s">
        <v>903</v>
      </c>
      <c r="B214" s="310" t="s">
        <v>71</v>
      </c>
      <c r="C214" s="310" t="s">
        <v>93</v>
      </c>
      <c r="D214" s="310" t="s">
        <v>98</v>
      </c>
      <c r="E214" s="311" t="s">
        <v>893</v>
      </c>
      <c r="F214" s="311">
        <v>6412.0</v>
      </c>
      <c r="G214" s="311" t="s">
        <v>893</v>
      </c>
      <c r="H214" s="311" t="s">
        <v>893</v>
      </c>
      <c r="I214" s="311" t="s">
        <v>893</v>
      </c>
      <c r="J214" s="311">
        <v>18827.0</v>
      </c>
      <c r="K214" s="311" t="s">
        <v>893</v>
      </c>
      <c r="L214" s="311" t="s">
        <v>893</v>
      </c>
      <c r="M214" s="312" t="s">
        <v>894</v>
      </c>
      <c r="N214" s="312" t="s">
        <v>893</v>
      </c>
      <c r="O214" s="312">
        <v>40.06</v>
      </c>
      <c r="P214" s="312" t="s">
        <v>893</v>
      </c>
      <c r="Q214" s="312" t="s">
        <v>893</v>
      </c>
      <c r="R214" s="316" t="s">
        <v>893</v>
      </c>
      <c r="S214" s="316">
        <v>2.12779519</v>
      </c>
      <c r="T214" s="316" t="s">
        <v>893</v>
      </c>
      <c r="U214" s="316" t="s">
        <v>893</v>
      </c>
      <c r="V214" s="316" t="s">
        <v>893</v>
      </c>
      <c r="W214" s="316">
        <v>7.98852712</v>
      </c>
      <c r="X214" s="316" t="s">
        <v>893</v>
      </c>
      <c r="Y214" s="316" t="s">
        <v>893</v>
      </c>
      <c r="Z214" s="316" t="s">
        <v>893</v>
      </c>
      <c r="AA214" s="316">
        <v>0.02663564</v>
      </c>
      <c r="AB214" s="316" t="s">
        <v>893</v>
      </c>
      <c r="AC214" s="316" t="s">
        <v>893</v>
      </c>
      <c r="AD214" s="316" t="s">
        <v>893</v>
      </c>
      <c r="AE214" s="316">
        <v>1504.0</v>
      </c>
      <c r="AF214" s="316" t="s">
        <v>893</v>
      </c>
      <c r="AG214" s="311" t="s">
        <v>893</v>
      </c>
      <c r="AH214" s="311" t="s">
        <v>893</v>
      </c>
      <c r="AI214" s="311">
        <v>20.0</v>
      </c>
      <c r="AJ214" s="311" t="s">
        <v>893</v>
      </c>
      <c r="AK214" s="311" t="s">
        <v>893</v>
      </c>
      <c r="AL214" s="316" t="s">
        <v>893</v>
      </c>
      <c r="AM214" s="316">
        <v>2.93621335</v>
      </c>
      <c r="AN214" s="316" t="s">
        <v>893</v>
      </c>
      <c r="AO214" s="316" t="s">
        <v>893</v>
      </c>
      <c r="AP214" s="316" t="s">
        <v>893</v>
      </c>
      <c r="AQ214" s="316">
        <v>10.0</v>
      </c>
      <c r="AR214" s="316" t="s">
        <v>893</v>
      </c>
      <c r="AS214" s="316" t="s">
        <v>893</v>
      </c>
      <c r="AT214" s="316" t="s">
        <v>893</v>
      </c>
      <c r="AU214" s="316">
        <v>9.0</v>
      </c>
      <c r="AV214" s="316" t="s">
        <v>893</v>
      </c>
      <c r="AW214" s="316" t="s">
        <v>893</v>
      </c>
      <c r="AX214" s="316" t="s">
        <v>893</v>
      </c>
      <c r="AY214" s="316">
        <v>1.0</v>
      </c>
      <c r="AZ214" s="316" t="s">
        <v>893</v>
      </c>
      <c r="BA214" s="316" t="s">
        <v>893</v>
      </c>
      <c r="BB214" s="316" t="s">
        <v>893</v>
      </c>
      <c r="BC214" s="316">
        <v>4.006</v>
      </c>
      <c r="BD214" s="316" t="s">
        <v>893</v>
      </c>
      <c r="BE214" s="316" t="s">
        <v>893</v>
      </c>
      <c r="BF214" s="316" t="s">
        <v>893</v>
      </c>
      <c r="BG214" s="316">
        <v>4.45111111</v>
      </c>
      <c r="BH214" s="316" t="s">
        <v>893</v>
      </c>
      <c r="BI214" s="316" t="s">
        <v>893</v>
      </c>
      <c r="BJ214" s="316" t="s">
        <v>893</v>
      </c>
      <c r="BK214" s="316">
        <v>40.06</v>
      </c>
      <c r="BL214" s="316" t="s">
        <v>893</v>
      </c>
      <c r="BM214" s="316" t="s">
        <v>893</v>
      </c>
      <c r="BN214" s="316" t="s">
        <v>893</v>
      </c>
      <c r="BO214" s="316">
        <v>1629.0</v>
      </c>
      <c r="BP214" s="316" t="s">
        <v>893</v>
      </c>
      <c r="BQ214" s="316" t="s">
        <v>893</v>
      </c>
      <c r="BR214" s="316" t="s">
        <v>893</v>
      </c>
      <c r="BS214" s="316">
        <v>1604.0</v>
      </c>
      <c r="BT214" s="316" t="s">
        <v>893</v>
      </c>
      <c r="BU214" s="316" t="s">
        <v>893</v>
      </c>
      <c r="BV214" s="316" t="s">
        <v>893</v>
      </c>
      <c r="BW214" s="316">
        <v>1388.0</v>
      </c>
      <c r="BX214" s="316" t="s">
        <v>893</v>
      </c>
      <c r="BY214" s="316" t="s">
        <v>893</v>
      </c>
      <c r="BZ214" s="316" t="s">
        <v>893</v>
      </c>
      <c r="CA214" s="316">
        <v>0.02497506</v>
      </c>
      <c r="CB214" s="316" t="s">
        <v>893</v>
      </c>
      <c r="CC214" s="316" t="s">
        <v>893</v>
      </c>
      <c r="CD214" s="312" t="s">
        <v>893</v>
      </c>
      <c r="CE214" s="312" t="s">
        <v>893</v>
      </c>
      <c r="CF214" s="312">
        <v>2.003</v>
      </c>
      <c r="CG214" s="312" t="s">
        <v>893</v>
      </c>
      <c r="CH214" s="312" t="s">
        <v>893</v>
      </c>
      <c r="CI214" s="315" t="s">
        <v>893</v>
      </c>
      <c r="CJ214" s="315">
        <v>0.01329787</v>
      </c>
      <c r="CK214" s="315" t="s">
        <v>893</v>
      </c>
      <c r="CL214" s="315" t="s">
        <v>893</v>
      </c>
      <c r="CM214" s="314" t="s">
        <v>893</v>
      </c>
      <c r="CN214" s="314" t="s">
        <v>893</v>
      </c>
      <c r="CO214" s="317"/>
      <c r="CP214" s="320"/>
      <c r="CQ214" s="317"/>
      <c r="CR214" s="317"/>
      <c r="CS214" s="317"/>
      <c r="CT214" s="317"/>
      <c r="CU214" s="317"/>
      <c r="CV214" s="317"/>
      <c r="CW214" s="317"/>
      <c r="CX214" s="319"/>
      <c r="CY214" s="319"/>
      <c r="CZ214" s="319"/>
      <c r="DA214" s="319"/>
      <c r="DB214" s="318"/>
      <c r="DC214" s="318"/>
      <c r="DD214" s="314"/>
    </row>
    <row r="215">
      <c r="A215" s="310" t="s">
        <v>903</v>
      </c>
      <c r="B215" s="310" t="s">
        <v>105</v>
      </c>
      <c r="C215" s="310" t="s">
        <v>106</v>
      </c>
      <c r="D215" s="310" t="s">
        <v>106</v>
      </c>
      <c r="E215" s="311" t="s">
        <v>893</v>
      </c>
      <c r="F215" s="311">
        <v>6983.0</v>
      </c>
      <c r="G215" s="311" t="s">
        <v>893</v>
      </c>
      <c r="H215" s="311" t="s">
        <v>893</v>
      </c>
      <c r="I215" s="311" t="s">
        <v>893</v>
      </c>
      <c r="J215" s="311">
        <v>16832.0</v>
      </c>
      <c r="K215" s="311" t="s">
        <v>893</v>
      </c>
      <c r="L215" s="311" t="s">
        <v>893</v>
      </c>
      <c r="M215" s="312" t="s">
        <v>894</v>
      </c>
      <c r="N215" s="312" t="s">
        <v>893</v>
      </c>
      <c r="O215" s="312">
        <v>41.56</v>
      </c>
      <c r="P215" s="312" t="s">
        <v>893</v>
      </c>
      <c r="Q215" s="312" t="s">
        <v>893</v>
      </c>
      <c r="R215" s="316" t="s">
        <v>893</v>
      </c>
      <c r="S215" s="316">
        <v>2.46910646</v>
      </c>
      <c r="T215" s="316" t="s">
        <v>893</v>
      </c>
      <c r="U215" s="316" t="s">
        <v>893</v>
      </c>
      <c r="V215" s="316" t="s">
        <v>893</v>
      </c>
      <c r="W215" s="316">
        <v>3.24976236</v>
      </c>
      <c r="X215" s="316" t="s">
        <v>893</v>
      </c>
      <c r="Y215" s="316" t="s">
        <v>893</v>
      </c>
      <c r="Z215" s="316" t="s">
        <v>893</v>
      </c>
      <c r="AA215" s="316">
        <v>0.07597806</v>
      </c>
      <c r="AB215" s="316" t="s">
        <v>893</v>
      </c>
      <c r="AC215" s="316" t="s">
        <v>893</v>
      </c>
      <c r="AD215" s="316" t="s">
        <v>893</v>
      </c>
      <c r="AE215" s="316">
        <v>547.0</v>
      </c>
      <c r="AF215" s="316" t="s">
        <v>893</v>
      </c>
      <c r="AG215" s="311" t="s">
        <v>893</v>
      </c>
      <c r="AH215" s="311" t="s">
        <v>893</v>
      </c>
      <c r="AI215" s="311">
        <v>22.0</v>
      </c>
      <c r="AJ215" s="311" t="s">
        <v>893</v>
      </c>
      <c r="AK215" s="311" t="s">
        <v>893</v>
      </c>
      <c r="AL215" s="316" t="s">
        <v>893</v>
      </c>
      <c r="AM215" s="316">
        <v>2.41042532</v>
      </c>
      <c r="AN215" s="316" t="s">
        <v>893</v>
      </c>
      <c r="AO215" s="316" t="s">
        <v>893</v>
      </c>
      <c r="AP215" s="316" t="s">
        <v>893</v>
      </c>
      <c r="AQ215" s="316">
        <v>13.0</v>
      </c>
      <c r="AR215" s="316" t="s">
        <v>893</v>
      </c>
      <c r="AS215" s="316" t="s">
        <v>893</v>
      </c>
      <c r="AT215" s="316" t="s">
        <v>893</v>
      </c>
      <c r="AU215" s="316">
        <v>9.0</v>
      </c>
      <c r="AV215" s="316" t="s">
        <v>893</v>
      </c>
      <c r="AW215" s="316" t="s">
        <v>893</v>
      </c>
      <c r="AX215" s="316" t="s">
        <v>893</v>
      </c>
      <c r="AY215" s="316" t="s">
        <v>893</v>
      </c>
      <c r="AZ215" s="316" t="s">
        <v>893</v>
      </c>
      <c r="BA215" s="316" t="s">
        <v>893</v>
      </c>
      <c r="BB215" s="316" t="s">
        <v>893</v>
      </c>
      <c r="BC215" s="316">
        <v>3.19692308</v>
      </c>
      <c r="BD215" s="316" t="s">
        <v>893</v>
      </c>
      <c r="BE215" s="316" t="s">
        <v>893</v>
      </c>
      <c r="BF215" s="316" t="s">
        <v>893</v>
      </c>
      <c r="BG215" s="316">
        <v>4.61777778</v>
      </c>
      <c r="BH215" s="316" t="s">
        <v>893</v>
      </c>
      <c r="BI215" s="316" t="s">
        <v>893</v>
      </c>
      <c r="BJ215" s="316" t="s">
        <v>893</v>
      </c>
      <c r="BK215" s="316" t="s">
        <v>893</v>
      </c>
      <c r="BL215" s="316" t="s">
        <v>893</v>
      </c>
      <c r="BM215" s="316" t="s">
        <v>893</v>
      </c>
      <c r="BN215" s="316" t="s">
        <v>893</v>
      </c>
      <c r="BO215" s="316">
        <v>535.0</v>
      </c>
      <c r="BP215" s="316" t="s">
        <v>893</v>
      </c>
      <c r="BQ215" s="316" t="s">
        <v>893</v>
      </c>
      <c r="BR215" s="316" t="s">
        <v>893</v>
      </c>
      <c r="BS215" s="316">
        <v>527.0</v>
      </c>
      <c r="BT215" s="316" t="s">
        <v>893</v>
      </c>
      <c r="BU215" s="316" t="s">
        <v>893</v>
      </c>
      <c r="BV215" s="316" t="s">
        <v>893</v>
      </c>
      <c r="BW215" s="316">
        <v>378.0</v>
      </c>
      <c r="BX215" s="316" t="s">
        <v>893</v>
      </c>
      <c r="BY215" s="316" t="s">
        <v>893</v>
      </c>
      <c r="BZ215" s="316" t="s">
        <v>893</v>
      </c>
      <c r="CA215" s="316">
        <v>0.07886148</v>
      </c>
      <c r="CB215" s="316" t="s">
        <v>893</v>
      </c>
      <c r="CC215" s="316" t="s">
        <v>893</v>
      </c>
      <c r="CD215" s="312" t="s">
        <v>893</v>
      </c>
      <c r="CE215" s="312" t="s">
        <v>893</v>
      </c>
      <c r="CF215" s="312">
        <v>1.88909091</v>
      </c>
      <c r="CG215" s="312" t="s">
        <v>893</v>
      </c>
      <c r="CH215" s="312" t="s">
        <v>893</v>
      </c>
      <c r="CI215" s="315" t="s">
        <v>893</v>
      </c>
      <c r="CJ215" s="315">
        <v>0.04021938</v>
      </c>
      <c r="CK215" s="315" t="s">
        <v>893</v>
      </c>
      <c r="CL215" s="315" t="s">
        <v>893</v>
      </c>
      <c r="CM215" s="314" t="s">
        <v>893</v>
      </c>
      <c r="CN215" s="314" t="s">
        <v>893</v>
      </c>
      <c r="CO215" s="317"/>
      <c r="CP215" s="320"/>
      <c r="CQ215" s="317"/>
      <c r="CR215" s="317"/>
      <c r="CS215" s="317"/>
      <c r="CT215" s="317"/>
      <c r="CU215" s="317"/>
      <c r="CV215" s="317"/>
      <c r="CW215" s="317"/>
      <c r="CX215" s="319"/>
      <c r="CY215" s="319"/>
      <c r="CZ215" s="319"/>
      <c r="DA215" s="319"/>
      <c r="DB215" s="318"/>
      <c r="DC215" s="318"/>
      <c r="DD215" s="314"/>
    </row>
    <row r="216">
      <c r="A216" s="310" t="s">
        <v>903</v>
      </c>
      <c r="B216" s="310" t="s">
        <v>110</v>
      </c>
      <c r="C216" s="310" t="s">
        <v>114</v>
      </c>
      <c r="D216" s="310" t="s">
        <v>114</v>
      </c>
      <c r="E216" s="311" t="s">
        <v>893</v>
      </c>
      <c r="F216" s="311">
        <v>4616.0</v>
      </c>
      <c r="G216" s="311" t="s">
        <v>893</v>
      </c>
      <c r="H216" s="311" t="s">
        <v>893</v>
      </c>
      <c r="I216" s="311" t="s">
        <v>893</v>
      </c>
      <c r="J216" s="311">
        <v>13414.0</v>
      </c>
      <c r="K216" s="311" t="s">
        <v>893</v>
      </c>
      <c r="L216" s="311" t="s">
        <v>893</v>
      </c>
      <c r="M216" s="312" t="s">
        <v>894</v>
      </c>
      <c r="N216" s="312" t="s">
        <v>893</v>
      </c>
      <c r="O216" s="312">
        <v>55.38</v>
      </c>
      <c r="P216" s="312" t="s">
        <v>893</v>
      </c>
      <c r="Q216" s="312" t="s">
        <v>893</v>
      </c>
      <c r="R216" s="316" t="s">
        <v>893</v>
      </c>
      <c r="S216" s="316">
        <v>4.12852244</v>
      </c>
      <c r="T216" s="316" t="s">
        <v>893</v>
      </c>
      <c r="U216" s="316" t="s">
        <v>893</v>
      </c>
      <c r="V216" s="316" t="s">
        <v>893</v>
      </c>
      <c r="W216" s="316">
        <v>4.24183689</v>
      </c>
      <c r="X216" s="316" t="s">
        <v>893</v>
      </c>
      <c r="Y216" s="316" t="s">
        <v>893</v>
      </c>
      <c r="Z216" s="316" t="s">
        <v>893</v>
      </c>
      <c r="AA216" s="316">
        <v>0.09732865</v>
      </c>
      <c r="AB216" s="316" t="s">
        <v>893</v>
      </c>
      <c r="AC216" s="316" t="s">
        <v>893</v>
      </c>
      <c r="AD216" s="316" t="s">
        <v>893</v>
      </c>
      <c r="AE216" s="316">
        <v>569.0</v>
      </c>
      <c r="AF216" s="316" t="s">
        <v>893</v>
      </c>
      <c r="AG216" s="311" t="s">
        <v>893</v>
      </c>
      <c r="AH216" s="311" t="s">
        <v>893</v>
      </c>
      <c r="AI216" s="311">
        <v>80.0</v>
      </c>
      <c r="AJ216" s="311" t="s">
        <v>893</v>
      </c>
      <c r="AK216" s="311" t="s">
        <v>893</v>
      </c>
      <c r="AL216" s="316" t="s">
        <v>893</v>
      </c>
      <c r="AM216" s="316">
        <v>2.9059792</v>
      </c>
      <c r="AN216" s="316" t="s">
        <v>893</v>
      </c>
      <c r="AO216" s="316" t="s">
        <v>893</v>
      </c>
      <c r="AP216" s="316" t="s">
        <v>893</v>
      </c>
      <c r="AQ216" s="316">
        <v>14.0</v>
      </c>
      <c r="AR216" s="316" t="s">
        <v>893</v>
      </c>
      <c r="AS216" s="316" t="s">
        <v>893</v>
      </c>
      <c r="AT216" s="316" t="s">
        <v>893</v>
      </c>
      <c r="AU216" s="316">
        <v>27.0</v>
      </c>
      <c r="AV216" s="316" t="s">
        <v>893</v>
      </c>
      <c r="AW216" s="316" t="s">
        <v>893</v>
      </c>
      <c r="AX216" s="316" t="s">
        <v>893</v>
      </c>
      <c r="AY216" s="316">
        <v>39.0</v>
      </c>
      <c r="AZ216" s="316" t="s">
        <v>893</v>
      </c>
      <c r="BA216" s="316" t="s">
        <v>893</v>
      </c>
      <c r="BB216" s="316" t="s">
        <v>893</v>
      </c>
      <c r="BC216" s="316">
        <v>3.95571429</v>
      </c>
      <c r="BD216" s="316" t="s">
        <v>893</v>
      </c>
      <c r="BE216" s="316" t="s">
        <v>893</v>
      </c>
      <c r="BF216" s="316" t="s">
        <v>893</v>
      </c>
      <c r="BG216" s="316">
        <v>2.05111111</v>
      </c>
      <c r="BH216" s="316" t="s">
        <v>893</v>
      </c>
      <c r="BI216" s="316" t="s">
        <v>893</v>
      </c>
      <c r="BJ216" s="316" t="s">
        <v>893</v>
      </c>
      <c r="BK216" s="316">
        <v>1.42</v>
      </c>
      <c r="BL216" s="316" t="s">
        <v>893</v>
      </c>
      <c r="BM216" s="316" t="s">
        <v>893</v>
      </c>
      <c r="BN216" s="316" t="s">
        <v>893</v>
      </c>
      <c r="BO216" s="316">
        <v>567.0</v>
      </c>
      <c r="BP216" s="316" t="s">
        <v>893</v>
      </c>
      <c r="BQ216" s="316" t="s">
        <v>893</v>
      </c>
      <c r="BR216" s="316" t="s">
        <v>893</v>
      </c>
      <c r="BS216" s="316">
        <v>545.0</v>
      </c>
      <c r="BT216" s="316" t="s">
        <v>893</v>
      </c>
      <c r="BU216" s="316" t="s">
        <v>893</v>
      </c>
      <c r="BV216" s="316" t="s">
        <v>893</v>
      </c>
      <c r="BW216" s="316">
        <v>382.0</v>
      </c>
      <c r="BX216" s="316" t="s">
        <v>893</v>
      </c>
      <c r="BY216" s="316" t="s">
        <v>893</v>
      </c>
      <c r="BZ216" s="316" t="s">
        <v>893</v>
      </c>
      <c r="CA216" s="316">
        <v>0.10161468</v>
      </c>
      <c r="CB216" s="316" t="s">
        <v>893</v>
      </c>
      <c r="CC216" s="316" t="s">
        <v>893</v>
      </c>
      <c r="CD216" s="312" t="s">
        <v>893</v>
      </c>
      <c r="CE216" s="312" t="s">
        <v>893</v>
      </c>
      <c r="CF216" s="312">
        <v>0.69225</v>
      </c>
      <c r="CG216" s="312" t="s">
        <v>893</v>
      </c>
      <c r="CH216" s="312" t="s">
        <v>893</v>
      </c>
      <c r="CI216" s="315" t="s">
        <v>893</v>
      </c>
      <c r="CJ216" s="315">
        <v>0.14059754</v>
      </c>
      <c r="CK216" s="315" t="s">
        <v>893</v>
      </c>
      <c r="CL216" s="315" t="s">
        <v>893</v>
      </c>
      <c r="CM216" s="314" t="s">
        <v>893</v>
      </c>
      <c r="CN216" s="314" t="s">
        <v>893</v>
      </c>
      <c r="CO216" s="317"/>
      <c r="CP216" s="320"/>
      <c r="CQ216" s="317"/>
      <c r="CR216" s="317"/>
      <c r="CS216" s="317"/>
      <c r="CT216" s="317"/>
      <c r="CU216" s="317"/>
      <c r="CV216" s="317"/>
      <c r="CW216" s="317"/>
      <c r="CX216" s="319"/>
      <c r="CY216" s="319"/>
      <c r="CZ216" s="319"/>
      <c r="DA216" s="319"/>
      <c r="DB216" s="318"/>
      <c r="DC216" s="318"/>
      <c r="DD216" s="314"/>
    </row>
    <row r="217">
      <c r="A217" s="310" t="s">
        <v>903</v>
      </c>
      <c r="B217" s="310" t="s">
        <v>110</v>
      </c>
      <c r="C217" s="310" t="s">
        <v>111</v>
      </c>
      <c r="D217" s="310" t="s">
        <v>112</v>
      </c>
      <c r="E217" s="311" t="s">
        <v>893</v>
      </c>
      <c r="F217" s="311">
        <v>2096.0</v>
      </c>
      <c r="G217" s="311" t="s">
        <v>893</v>
      </c>
      <c r="H217" s="311" t="s">
        <v>893</v>
      </c>
      <c r="I217" s="311" t="s">
        <v>893</v>
      </c>
      <c r="J217" s="311">
        <v>2919.0</v>
      </c>
      <c r="K217" s="311" t="s">
        <v>893</v>
      </c>
      <c r="L217" s="311" t="s">
        <v>893</v>
      </c>
      <c r="M217" s="312" t="s">
        <v>894</v>
      </c>
      <c r="N217" s="312" t="s">
        <v>893</v>
      </c>
      <c r="O217" s="312">
        <v>17.73</v>
      </c>
      <c r="P217" s="312" t="s">
        <v>893</v>
      </c>
      <c r="Q217" s="312" t="s">
        <v>893</v>
      </c>
      <c r="R217" s="316" t="s">
        <v>893</v>
      </c>
      <c r="S217" s="316">
        <v>6.07399794</v>
      </c>
      <c r="T217" s="316" t="s">
        <v>893</v>
      </c>
      <c r="U217" s="316" t="s">
        <v>893</v>
      </c>
      <c r="V217" s="316" t="s">
        <v>893</v>
      </c>
      <c r="W217" s="316">
        <v>2.87769784</v>
      </c>
      <c r="X217" s="316" t="s">
        <v>893</v>
      </c>
      <c r="Y217" s="316" t="s">
        <v>893</v>
      </c>
      <c r="Z217" s="316" t="s">
        <v>893</v>
      </c>
      <c r="AA217" s="316">
        <v>0.21107143</v>
      </c>
      <c r="AB217" s="316" t="s">
        <v>893</v>
      </c>
      <c r="AC217" s="316" t="s">
        <v>893</v>
      </c>
      <c r="AD217" s="316" t="s">
        <v>893</v>
      </c>
      <c r="AE217" s="316">
        <v>84.0</v>
      </c>
      <c r="AF217" s="316" t="s">
        <v>893</v>
      </c>
      <c r="AG217" s="311" t="s">
        <v>893</v>
      </c>
      <c r="AH217" s="311" t="s">
        <v>893</v>
      </c>
      <c r="AI217" s="311">
        <v>3.0</v>
      </c>
      <c r="AJ217" s="311" t="s">
        <v>893</v>
      </c>
      <c r="AK217" s="311" t="s">
        <v>893</v>
      </c>
      <c r="AL217" s="316" t="s">
        <v>893</v>
      </c>
      <c r="AM217" s="316">
        <v>1.39265267</v>
      </c>
      <c r="AN217" s="316" t="s">
        <v>893</v>
      </c>
      <c r="AO217" s="316" t="s">
        <v>893</v>
      </c>
      <c r="AP217" s="316" t="s">
        <v>893</v>
      </c>
      <c r="AQ217" s="316" t="s">
        <v>893</v>
      </c>
      <c r="AR217" s="316" t="s">
        <v>893</v>
      </c>
      <c r="AS217" s="316" t="s">
        <v>893</v>
      </c>
      <c r="AT217" s="316" t="s">
        <v>893</v>
      </c>
      <c r="AU217" s="316">
        <v>2.0</v>
      </c>
      <c r="AV217" s="316" t="s">
        <v>893</v>
      </c>
      <c r="AW217" s="316" t="s">
        <v>893</v>
      </c>
      <c r="AX217" s="316" t="s">
        <v>893</v>
      </c>
      <c r="AY217" s="316">
        <v>1.0</v>
      </c>
      <c r="AZ217" s="316" t="s">
        <v>893</v>
      </c>
      <c r="BA217" s="316" t="s">
        <v>893</v>
      </c>
      <c r="BB217" s="316" t="s">
        <v>893</v>
      </c>
      <c r="BC217" s="316" t="s">
        <v>893</v>
      </c>
      <c r="BD217" s="316" t="s">
        <v>893</v>
      </c>
      <c r="BE217" s="316" t="s">
        <v>893</v>
      </c>
      <c r="BF217" s="316" t="s">
        <v>893</v>
      </c>
      <c r="BG217" s="316">
        <v>8.865</v>
      </c>
      <c r="BH217" s="316" t="s">
        <v>893</v>
      </c>
      <c r="BI217" s="316" t="s">
        <v>893</v>
      </c>
      <c r="BJ217" s="316" t="s">
        <v>893</v>
      </c>
      <c r="BK217" s="316">
        <v>17.73</v>
      </c>
      <c r="BL217" s="316" t="s">
        <v>893</v>
      </c>
      <c r="BM217" s="316" t="s">
        <v>893</v>
      </c>
      <c r="BN217" s="316" t="s">
        <v>893</v>
      </c>
      <c r="BO217" s="316">
        <v>75.0</v>
      </c>
      <c r="BP217" s="316" t="s">
        <v>893</v>
      </c>
      <c r="BQ217" s="316" t="s">
        <v>893</v>
      </c>
      <c r="BR217" s="316" t="s">
        <v>893</v>
      </c>
      <c r="BS217" s="316">
        <v>72.0</v>
      </c>
      <c r="BT217" s="316" t="s">
        <v>893</v>
      </c>
      <c r="BU217" s="316" t="s">
        <v>893</v>
      </c>
      <c r="BV217" s="316" t="s">
        <v>893</v>
      </c>
      <c r="BW217" s="316">
        <v>52.0</v>
      </c>
      <c r="BX217" s="316" t="s">
        <v>893</v>
      </c>
      <c r="BY217" s="316" t="s">
        <v>893</v>
      </c>
      <c r="BZ217" s="316" t="s">
        <v>893</v>
      </c>
      <c r="CA217" s="316">
        <v>0.24625</v>
      </c>
      <c r="CB217" s="316" t="s">
        <v>893</v>
      </c>
      <c r="CC217" s="316" t="s">
        <v>893</v>
      </c>
      <c r="CD217" s="312" t="s">
        <v>893</v>
      </c>
      <c r="CE217" s="312" t="s">
        <v>893</v>
      </c>
      <c r="CF217" s="312">
        <v>5.91</v>
      </c>
      <c r="CG217" s="312" t="s">
        <v>893</v>
      </c>
      <c r="CH217" s="312" t="s">
        <v>893</v>
      </c>
      <c r="CI217" s="315" t="s">
        <v>893</v>
      </c>
      <c r="CJ217" s="315">
        <v>0.03571429</v>
      </c>
      <c r="CK217" s="315" t="s">
        <v>893</v>
      </c>
      <c r="CL217" s="315" t="s">
        <v>893</v>
      </c>
      <c r="CM217" s="314" t="s">
        <v>893</v>
      </c>
      <c r="CN217" s="314" t="s">
        <v>893</v>
      </c>
      <c r="CO217" s="317"/>
      <c r="CP217" s="320"/>
      <c r="CQ217" s="317"/>
      <c r="CR217" s="317"/>
      <c r="CS217" s="317"/>
      <c r="CT217" s="317"/>
      <c r="CU217" s="317"/>
      <c r="CV217" s="317"/>
      <c r="CW217" s="317"/>
      <c r="CX217" s="319"/>
      <c r="CY217" s="319"/>
      <c r="CZ217" s="319"/>
      <c r="DA217" s="319"/>
      <c r="DB217" s="318"/>
      <c r="DC217" s="318"/>
      <c r="DD217" s="314"/>
    </row>
    <row r="218">
      <c r="A218" s="310" t="s">
        <v>903</v>
      </c>
      <c r="B218" s="310" t="s">
        <v>110</v>
      </c>
      <c r="C218" s="310" t="s">
        <v>113</v>
      </c>
      <c r="D218" s="310" t="s">
        <v>113</v>
      </c>
      <c r="E218" s="311" t="s">
        <v>893</v>
      </c>
      <c r="F218" s="311">
        <v>5172.0</v>
      </c>
      <c r="G218" s="311" t="s">
        <v>893</v>
      </c>
      <c r="H218" s="311" t="s">
        <v>893</v>
      </c>
      <c r="I218" s="311" t="s">
        <v>893</v>
      </c>
      <c r="J218" s="311">
        <v>12256.0</v>
      </c>
      <c r="K218" s="311" t="s">
        <v>893</v>
      </c>
      <c r="L218" s="311" t="s">
        <v>893</v>
      </c>
      <c r="M218" s="312" t="s">
        <v>894</v>
      </c>
      <c r="N218" s="312" t="s">
        <v>893</v>
      </c>
      <c r="O218" s="312">
        <v>35.9</v>
      </c>
      <c r="P218" s="312" t="s">
        <v>893</v>
      </c>
      <c r="Q218" s="312" t="s">
        <v>893</v>
      </c>
      <c r="R218" s="316" t="s">
        <v>893</v>
      </c>
      <c r="S218" s="316">
        <v>2.92917755</v>
      </c>
      <c r="T218" s="316" t="s">
        <v>893</v>
      </c>
      <c r="U218" s="316" t="s">
        <v>893</v>
      </c>
      <c r="V218" s="316" t="s">
        <v>893</v>
      </c>
      <c r="W218" s="316">
        <v>4.58550914</v>
      </c>
      <c r="X218" s="316" t="s">
        <v>893</v>
      </c>
      <c r="Y218" s="316" t="s">
        <v>893</v>
      </c>
      <c r="Z218" s="316" t="s">
        <v>893</v>
      </c>
      <c r="AA218" s="316">
        <v>0.063879</v>
      </c>
      <c r="AB218" s="316" t="s">
        <v>893</v>
      </c>
      <c r="AC218" s="316" t="s">
        <v>893</v>
      </c>
      <c r="AD218" s="316" t="s">
        <v>893</v>
      </c>
      <c r="AE218" s="316">
        <v>562.0</v>
      </c>
      <c r="AF218" s="316" t="s">
        <v>893</v>
      </c>
      <c r="AG218" s="311" t="s">
        <v>893</v>
      </c>
      <c r="AH218" s="311" t="s">
        <v>893</v>
      </c>
      <c r="AI218" s="311">
        <v>47.0</v>
      </c>
      <c r="AJ218" s="311" t="s">
        <v>893</v>
      </c>
      <c r="AK218" s="311" t="s">
        <v>893</v>
      </c>
      <c r="AL218" s="316" t="s">
        <v>893</v>
      </c>
      <c r="AM218" s="316">
        <v>2.36968291</v>
      </c>
      <c r="AN218" s="316" t="s">
        <v>893</v>
      </c>
      <c r="AO218" s="316" t="s">
        <v>893</v>
      </c>
      <c r="AP218" s="316" t="s">
        <v>893</v>
      </c>
      <c r="AQ218" s="316">
        <v>11.0</v>
      </c>
      <c r="AR218" s="316" t="s">
        <v>893</v>
      </c>
      <c r="AS218" s="316" t="s">
        <v>893</v>
      </c>
      <c r="AT218" s="316" t="s">
        <v>893</v>
      </c>
      <c r="AU218" s="316">
        <v>19.0</v>
      </c>
      <c r="AV218" s="316" t="s">
        <v>893</v>
      </c>
      <c r="AW218" s="316" t="s">
        <v>893</v>
      </c>
      <c r="AX218" s="316" t="s">
        <v>893</v>
      </c>
      <c r="AY218" s="316">
        <v>17.0</v>
      </c>
      <c r="AZ218" s="316" t="s">
        <v>893</v>
      </c>
      <c r="BA218" s="316" t="s">
        <v>893</v>
      </c>
      <c r="BB218" s="316" t="s">
        <v>893</v>
      </c>
      <c r="BC218" s="316">
        <v>3.26363636</v>
      </c>
      <c r="BD218" s="316" t="s">
        <v>893</v>
      </c>
      <c r="BE218" s="316" t="s">
        <v>893</v>
      </c>
      <c r="BF218" s="316" t="s">
        <v>893</v>
      </c>
      <c r="BG218" s="316">
        <v>1.88947368</v>
      </c>
      <c r="BH218" s="316" t="s">
        <v>893</v>
      </c>
      <c r="BI218" s="316" t="s">
        <v>893</v>
      </c>
      <c r="BJ218" s="316" t="s">
        <v>893</v>
      </c>
      <c r="BK218" s="316">
        <v>2.11176471</v>
      </c>
      <c r="BL218" s="316" t="s">
        <v>893</v>
      </c>
      <c r="BM218" s="316" t="s">
        <v>893</v>
      </c>
      <c r="BN218" s="316" t="s">
        <v>893</v>
      </c>
      <c r="BO218" s="316">
        <v>564.0</v>
      </c>
      <c r="BP218" s="316" t="s">
        <v>893</v>
      </c>
      <c r="BQ218" s="316" t="s">
        <v>893</v>
      </c>
      <c r="BR218" s="316" t="s">
        <v>893</v>
      </c>
      <c r="BS218" s="316">
        <v>529.0</v>
      </c>
      <c r="BT218" s="316" t="s">
        <v>893</v>
      </c>
      <c r="BU218" s="316" t="s">
        <v>893</v>
      </c>
      <c r="BV218" s="316" t="s">
        <v>893</v>
      </c>
      <c r="BW218" s="316">
        <v>393.0</v>
      </c>
      <c r="BX218" s="316" t="s">
        <v>893</v>
      </c>
      <c r="BY218" s="316" t="s">
        <v>893</v>
      </c>
      <c r="BZ218" s="316" t="s">
        <v>893</v>
      </c>
      <c r="CA218" s="316">
        <v>0.06786389</v>
      </c>
      <c r="CB218" s="316" t="s">
        <v>893</v>
      </c>
      <c r="CC218" s="316" t="s">
        <v>893</v>
      </c>
      <c r="CD218" s="312" t="s">
        <v>893</v>
      </c>
      <c r="CE218" s="312" t="s">
        <v>893</v>
      </c>
      <c r="CF218" s="312">
        <v>0.76382979</v>
      </c>
      <c r="CG218" s="312" t="s">
        <v>893</v>
      </c>
      <c r="CH218" s="312" t="s">
        <v>893</v>
      </c>
      <c r="CI218" s="315" t="s">
        <v>893</v>
      </c>
      <c r="CJ218" s="315">
        <v>0.08362989</v>
      </c>
      <c r="CK218" s="315" t="s">
        <v>893</v>
      </c>
      <c r="CL218" s="315" t="s">
        <v>893</v>
      </c>
      <c r="CM218" s="314" t="s">
        <v>893</v>
      </c>
      <c r="CN218" s="314" t="s">
        <v>893</v>
      </c>
      <c r="CO218" s="317"/>
      <c r="CP218" s="320"/>
      <c r="CQ218" s="317"/>
      <c r="CR218" s="317"/>
      <c r="CS218" s="317"/>
      <c r="CT218" s="317"/>
      <c r="CU218" s="317"/>
      <c r="CV218" s="317"/>
      <c r="CW218" s="317"/>
      <c r="CX218" s="319"/>
      <c r="CY218" s="319"/>
      <c r="CZ218" s="319"/>
      <c r="DA218" s="319"/>
      <c r="DB218" s="318"/>
      <c r="DC218" s="318"/>
      <c r="DD218" s="314"/>
    </row>
    <row r="219">
      <c r="A219" s="310" t="s">
        <v>903</v>
      </c>
      <c r="B219" s="310" t="s">
        <v>155</v>
      </c>
      <c r="C219" s="310" t="s">
        <v>156</v>
      </c>
      <c r="D219" s="310" t="s">
        <v>157</v>
      </c>
      <c r="E219" s="311" t="s">
        <v>893</v>
      </c>
      <c r="F219" s="311">
        <v>24214.0</v>
      </c>
      <c r="G219" s="311" t="s">
        <v>893</v>
      </c>
      <c r="H219" s="311" t="s">
        <v>893</v>
      </c>
      <c r="I219" s="311" t="s">
        <v>893</v>
      </c>
      <c r="J219" s="311">
        <v>54963.0</v>
      </c>
      <c r="K219" s="311" t="s">
        <v>893</v>
      </c>
      <c r="L219" s="311" t="s">
        <v>893</v>
      </c>
      <c r="M219" s="312" t="s">
        <v>894</v>
      </c>
      <c r="N219" s="312" t="s">
        <v>893</v>
      </c>
      <c r="O219" s="312">
        <v>38.78</v>
      </c>
      <c r="P219" s="312" t="s">
        <v>893</v>
      </c>
      <c r="Q219" s="312" t="s">
        <v>893</v>
      </c>
      <c r="R219" s="316" t="s">
        <v>893</v>
      </c>
      <c r="S219" s="316">
        <v>0.70556556</v>
      </c>
      <c r="T219" s="316" t="s">
        <v>893</v>
      </c>
      <c r="U219" s="316" t="s">
        <v>893</v>
      </c>
      <c r="V219" s="316" t="s">
        <v>893</v>
      </c>
      <c r="W219" s="316">
        <v>7.0811273</v>
      </c>
      <c r="X219" s="316" t="s">
        <v>893</v>
      </c>
      <c r="Y219" s="316" t="s">
        <v>893</v>
      </c>
      <c r="Z219" s="316" t="s">
        <v>893</v>
      </c>
      <c r="AA219" s="316">
        <v>0.00996403</v>
      </c>
      <c r="AB219" s="316" t="s">
        <v>893</v>
      </c>
      <c r="AC219" s="316" t="s">
        <v>893</v>
      </c>
      <c r="AD219" s="316" t="s">
        <v>893</v>
      </c>
      <c r="AE219" s="316">
        <v>3892.0</v>
      </c>
      <c r="AF219" s="316" t="s">
        <v>893</v>
      </c>
      <c r="AG219" s="311" t="s">
        <v>893</v>
      </c>
      <c r="AH219" s="311" t="s">
        <v>893</v>
      </c>
      <c r="AI219" s="311">
        <v>23.0</v>
      </c>
      <c r="AJ219" s="311" t="s">
        <v>893</v>
      </c>
      <c r="AK219" s="311" t="s">
        <v>893</v>
      </c>
      <c r="AL219" s="316" t="s">
        <v>893</v>
      </c>
      <c r="AM219" s="316">
        <v>2.26988519</v>
      </c>
      <c r="AN219" s="316" t="s">
        <v>893</v>
      </c>
      <c r="AO219" s="316" t="s">
        <v>893</v>
      </c>
      <c r="AP219" s="316" t="s">
        <v>893</v>
      </c>
      <c r="AQ219" s="316">
        <v>4.0</v>
      </c>
      <c r="AR219" s="316" t="s">
        <v>893</v>
      </c>
      <c r="AS219" s="316" t="s">
        <v>893</v>
      </c>
      <c r="AT219" s="316" t="s">
        <v>893</v>
      </c>
      <c r="AU219" s="316">
        <v>17.0</v>
      </c>
      <c r="AV219" s="316" t="s">
        <v>893</v>
      </c>
      <c r="AW219" s="316" t="s">
        <v>893</v>
      </c>
      <c r="AX219" s="316" t="s">
        <v>893</v>
      </c>
      <c r="AY219" s="316">
        <v>2.0</v>
      </c>
      <c r="AZ219" s="316" t="s">
        <v>893</v>
      </c>
      <c r="BA219" s="316" t="s">
        <v>893</v>
      </c>
      <c r="BB219" s="316" t="s">
        <v>893</v>
      </c>
      <c r="BC219" s="316">
        <v>9.695</v>
      </c>
      <c r="BD219" s="316" t="s">
        <v>893</v>
      </c>
      <c r="BE219" s="316" t="s">
        <v>893</v>
      </c>
      <c r="BF219" s="316" t="s">
        <v>893</v>
      </c>
      <c r="BG219" s="316">
        <v>2.28117647</v>
      </c>
      <c r="BH219" s="316" t="s">
        <v>893</v>
      </c>
      <c r="BI219" s="316" t="s">
        <v>893</v>
      </c>
      <c r="BJ219" s="316" t="s">
        <v>893</v>
      </c>
      <c r="BK219" s="316">
        <v>19.39</v>
      </c>
      <c r="BL219" s="316" t="s">
        <v>893</v>
      </c>
      <c r="BM219" s="316" t="s">
        <v>893</v>
      </c>
      <c r="BN219" s="316" t="s">
        <v>893</v>
      </c>
      <c r="BO219" s="316">
        <v>3907.0</v>
      </c>
      <c r="BP219" s="316" t="s">
        <v>893</v>
      </c>
      <c r="BQ219" s="316" t="s">
        <v>893</v>
      </c>
      <c r="BR219" s="316" t="s">
        <v>893</v>
      </c>
      <c r="BS219" s="316">
        <v>3892.0</v>
      </c>
      <c r="BT219" s="316" t="s">
        <v>893</v>
      </c>
      <c r="BU219" s="316" t="s">
        <v>893</v>
      </c>
      <c r="BV219" s="316" t="s">
        <v>893</v>
      </c>
      <c r="BW219" s="316">
        <v>2951.0</v>
      </c>
      <c r="BX219" s="316" t="s">
        <v>893</v>
      </c>
      <c r="BY219" s="316" t="s">
        <v>893</v>
      </c>
      <c r="BZ219" s="316" t="s">
        <v>893</v>
      </c>
      <c r="CA219" s="316">
        <v>0.00996403</v>
      </c>
      <c r="CB219" s="316" t="s">
        <v>893</v>
      </c>
      <c r="CC219" s="316" t="s">
        <v>893</v>
      </c>
      <c r="CD219" s="312" t="s">
        <v>893</v>
      </c>
      <c r="CE219" s="312" t="s">
        <v>893</v>
      </c>
      <c r="CF219" s="312">
        <v>1.68608696</v>
      </c>
      <c r="CG219" s="312" t="s">
        <v>893</v>
      </c>
      <c r="CH219" s="312" t="s">
        <v>893</v>
      </c>
      <c r="CI219" s="315" t="s">
        <v>893</v>
      </c>
      <c r="CJ219" s="315">
        <v>0.00590956</v>
      </c>
      <c r="CK219" s="315" t="s">
        <v>893</v>
      </c>
      <c r="CL219" s="315" t="s">
        <v>893</v>
      </c>
      <c r="CM219" s="314" t="s">
        <v>893</v>
      </c>
      <c r="CN219" s="314" t="s">
        <v>893</v>
      </c>
      <c r="CO219" s="317"/>
      <c r="CP219" s="320"/>
      <c r="CQ219" s="317"/>
      <c r="CR219" s="317"/>
      <c r="CS219" s="317"/>
      <c r="CT219" s="317"/>
      <c r="CU219" s="317"/>
      <c r="CV219" s="317"/>
      <c r="CW219" s="317"/>
      <c r="CX219" s="319"/>
      <c r="CY219" s="319"/>
      <c r="CZ219" s="319"/>
      <c r="DA219" s="319"/>
      <c r="DB219" s="318"/>
      <c r="DC219" s="318"/>
      <c r="DD219" s="314"/>
    </row>
    <row r="220">
      <c r="A220" s="310" t="s">
        <v>903</v>
      </c>
      <c r="B220" s="310" t="s">
        <v>155</v>
      </c>
      <c r="C220" s="310" t="s">
        <v>158</v>
      </c>
      <c r="D220" s="310" t="s">
        <v>159</v>
      </c>
      <c r="E220" s="311" t="s">
        <v>893</v>
      </c>
      <c r="F220" s="311">
        <v>25018.0</v>
      </c>
      <c r="G220" s="311" t="s">
        <v>893</v>
      </c>
      <c r="H220" s="311" t="s">
        <v>893</v>
      </c>
      <c r="I220" s="311" t="s">
        <v>893</v>
      </c>
      <c r="J220" s="311">
        <v>56179.0</v>
      </c>
      <c r="K220" s="311" t="s">
        <v>893</v>
      </c>
      <c r="L220" s="311" t="s">
        <v>893</v>
      </c>
      <c r="M220" s="312" t="s">
        <v>894</v>
      </c>
      <c r="N220" s="312" t="s">
        <v>893</v>
      </c>
      <c r="O220" s="312">
        <v>42.48</v>
      </c>
      <c r="P220" s="312" t="s">
        <v>893</v>
      </c>
      <c r="Q220" s="312" t="s">
        <v>893</v>
      </c>
      <c r="R220" s="316" t="s">
        <v>893</v>
      </c>
      <c r="S220" s="316">
        <v>0.75615443</v>
      </c>
      <c r="T220" s="316" t="s">
        <v>893</v>
      </c>
      <c r="U220" s="316" t="s">
        <v>893</v>
      </c>
      <c r="V220" s="316" t="s">
        <v>893</v>
      </c>
      <c r="W220" s="316">
        <v>7.48678332</v>
      </c>
      <c r="X220" s="316" t="s">
        <v>893</v>
      </c>
      <c r="Y220" s="316" t="s">
        <v>893</v>
      </c>
      <c r="Z220" s="316" t="s">
        <v>893</v>
      </c>
      <c r="AA220" s="316">
        <v>0.01009986</v>
      </c>
      <c r="AB220" s="316" t="s">
        <v>893</v>
      </c>
      <c r="AC220" s="316" t="s">
        <v>893</v>
      </c>
      <c r="AD220" s="316" t="s">
        <v>893</v>
      </c>
      <c r="AE220" s="316">
        <v>4206.0</v>
      </c>
      <c r="AF220" s="316" t="s">
        <v>893</v>
      </c>
      <c r="AG220" s="311" t="s">
        <v>893</v>
      </c>
      <c r="AH220" s="311" t="s">
        <v>893</v>
      </c>
      <c r="AI220" s="311">
        <v>33.0</v>
      </c>
      <c r="AJ220" s="311" t="s">
        <v>893</v>
      </c>
      <c r="AK220" s="311" t="s">
        <v>893</v>
      </c>
      <c r="AL220" s="316" t="s">
        <v>893</v>
      </c>
      <c r="AM220" s="316">
        <v>2.24554321</v>
      </c>
      <c r="AN220" s="316" t="s">
        <v>893</v>
      </c>
      <c r="AO220" s="316" t="s">
        <v>893</v>
      </c>
      <c r="AP220" s="316" t="s">
        <v>893</v>
      </c>
      <c r="AQ220" s="316">
        <v>3.0</v>
      </c>
      <c r="AR220" s="316" t="s">
        <v>893</v>
      </c>
      <c r="AS220" s="316" t="s">
        <v>893</v>
      </c>
      <c r="AT220" s="316" t="s">
        <v>893</v>
      </c>
      <c r="AU220" s="316">
        <v>26.0</v>
      </c>
      <c r="AV220" s="316" t="s">
        <v>893</v>
      </c>
      <c r="AW220" s="316" t="s">
        <v>893</v>
      </c>
      <c r="AX220" s="316" t="s">
        <v>893</v>
      </c>
      <c r="AY220" s="316">
        <v>4.0</v>
      </c>
      <c r="AZ220" s="316" t="s">
        <v>893</v>
      </c>
      <c r="BA220" s="316" t="s">
        <v>893</v>
      </c>
      <c r="BB220" s="316" t="s">
        <v>893</v>
      </c>
      <c r="BC220" s="316">
        <v>14.16</v>
      </c>
      <c r="BD220" s="316" t="s">
        <v>893</v>
      </c>
      <c r="BE220" s="316" t="s">
        <v>893</v>
      </c>
      <c r="BF220" s="316" t="s">
        <v>893</v>
      </c>
      <c r="BG220" s="316">
        <v>1.63384615</v>
      </c>
      <c r="BH220" s="316" t="s">
        <v>893</v>
      </c>
      <c r="BI220" s="316" t="s">
        <v>893</v>
      </c>
      <c r="BJ220" s="316" t="s">
        <v>893</v>
      </c>
      <c r="BK220" s="316">
        <v>10.62</v>
      </c>
      <c r="BL220" s="316" t="s">
        <v>893</v>
      </c>
      <c r="BM220" s="316" t="s">
        <v>893</v>
      </c>
      <c r="BN220" s="316" t="s">
        <v>893</v>
      </c>
      <c r="BO220" s="316">
        <v>4184.0</v>
      </c>
      <c r="BP220" s="316" t="s">
        <v>893</v>
      </c>
      <c r="BQ220" s="316" t="s">
        <v>893</v>
      </c>
      <c r="BR220" s="316" t="s">
        <v>893</v>
      </c>
      <c r="BS220" s="316">
        <v>4171.0</v>
      </c>
      <c r="BT220" s="316" t="s">
        <v>893</v>
      </c>
      <c r="BU220" s="316" t="s">
        <v>893</v>
      </c>
      <c r="BV220" s="316" t="s">
        <v>893</v>
      </c>
      <c r="BW220" s="316">
        <v>3180.0</v>
      </c>
      <c r="BX220" s="316" t="s">
        <v>893</v>
      </c>
      <c r="BY220" s="316" t="s">
        <v>893</v>
      </c>
      <c r="BZ220" s="316" t="s">
        <v>893</v>
      </c>
      <c r="CA220" s="316">
        <v>0.01018461</v>
      </c>
      <c r="CB220" s="316" t="s">
        <v>893</v>
      </c>
      <c r="CC220" s="316" t="s">
        <v>893</v>
      </c>
      <c r="CD220" s="312" t="s">
        <v>893</v>
      </c>
      <c r="CE220" s="312" t="s">
        <v>893</v>
      </c>
      <c r="CF220" s="312">
        <v>1.28727273</v>
      </c>
      <c r="CG220" s="312" t="s">
        <v>893</v>
      </c>
      <c r="CH220" s="312" t="s">
        <v>893</v>
      </c>
      <c r="CI220" s="315" t="s">
        <v>893</v>
      </c>
      <c r="CJ220" s="315">
        <v>0.00784593</v>
      </c>
      <c r="CK220" s="315" t="s">
        <v>893</v>
      </c>
      <c r="CL220" s="315" t="s">
        <v>893</v>
      </c>
      <c r="CM220" s="314" t="s">
        <v>893</v>
      </c>
      <c r="CN220" s="314" t="s">
        <v>893</v>
      </c>
      <c r="CO220" s="317"/>
      <c r="CP220" s="320"/>
      <c r="CQ220" s="317"/>
      <c r="CR220" s="317"/>
      <c r="CS220" s="317"/>
      <c r="CT220" s="317"/>
      <c r="CU220" s="317"/>
      <c r="CV220" s="317"/>
      <c r="CW220" s="317"/>
      <c r="CX220" s="319"/>
      <c r="CY220" s="319"/>
      <c r="CZ220" s="319"/>
      <c r="DA220" s="319"/>
      <c r="DB220" s="318"/>
      <c r="DC220" s="318"/>
      <c r="DD220" s="314"/>
    </row>
    <row r="221">
      <c r="A221" s="310" t="s">
        <v>903</v>
      </c>
      <c r="B221" s="310" t="s">
        <v>176</v>
      </c>
      <c r="C221" s="310" t="s">
        <v>177</v>
      </c>
      <c r="D221" s="310" t="s">
        <v>178</v>
      </c>
      <c r="E221" s="311" t="s">
        <v>893</v>
      </c>
      <c r="F221" s="311">
        <v>1608.0</v>
      </c>
      <c r="G221" s="311" t="s">
        <v>893</v>
      </c>
      <c r="H221" s="311" t="s">
        <v>893</v>
      </c>
      <c r="I221" s="311" t="s">
        <v>893</v>
      </c>
      <c r="J221" s="311">
        <v>4376.0</v>
      </c>
      <c r="K221" s="311" t="s">
        <v>893</v>
      </c>
      <c r="L221" s="311" t="s">
        <v>893</v>
      </c>
      <c r="M221" s="312" t="s">
        <v>894</v>
      </c>
      <c r="N221" s="312" t="s">
        <v>893</v>
      </c>
      <c r="O221" s="312">
        <v>6.99</v>
      </c>
      <c r="P221" s="312" t="s">
        <v>893</v>
      </c>
      <c r="Q221" s="312" t="s">
        <v>893</v>
      </c>
      <c r="R221" s="316" t="s">
        <v>893</v>
      </c>
      <c r="S221" s="316">
        <v>1.59734918</v>
      </c>
      <c r="T221" s="316" t="s">
        <v>893</v>
      </c>
      <c r="U221" s="316" t="s">
        <v>893</v>
      </c>
      <c r="V221" s="316" t="s">
        <v>893</v>
      </c>
      <c r="W221" s="316">
        <v>10.21480804</v>
      </c>
      <c r="X221" s="316" t="s">
        <v>893</v>
      </c>
      <c r="Y221" s="316" t="s">
        <v>893</v>
      </c>
      <c r="Z221" s="316" t="s">
        <v>893</v>
      </c>
      <c r="AA221" s="316">
        <v>0.01563758</v>
      </c>
      <c r="AB221" s="316" t="s">
        <v>893</v>
      </c>
      <c r="AC221" s="316" t="s">
        <v>893</v>
      </c>
      <c r="AD221" s="316" t="s">
        <v>893</v>
      </c>
      <c r="AE221" s="316">
        <v>447.0</v>
      </c>
      <c r="AF221" s="316" t="s">
        <v>893</v>
      </c>
      <c r="AG221" s="311" t="s">
        <v>893</v>
      </c>
      <c r="AH221" s="311" t="s">
        <v>893</v>
      </c>
      <c r="AI221" s="311">
        <v>28.0</v>
      </c>
      <c r="AJ221" s="311" t="s">
        <v>893</v>
      </c>
      <c r="AK221" s="311" t="s">
        <v>893</v>
      </c>
      <c r="AL221" s="316" t="s">
        <v>893</v>
      </c>
      <c r="AM221" s="316">
        <v>2.72139303</v>
      </c>
      <c r="AN221" s="316" t="s">
        <v>893</v>
      </c>
      <c r="AO221" s="316" t="s">
        <v>893</v>
      </c>
      <c r="AP221" s="316" t="s">
        <v>893</v>
      </c>
      <c r="AQ221" s="316">
        <v>2.0</v>
      </c>
      <c r="AR221" s="316" t="s">
        <v>893</v>
      </c>
      <c r="AS221" s="316" t="s">
        <v>893</v>
      </c>
      <c r="AT221" s="316" t="s">
        <v>893</v>
      </c>
      <c r="AU221" s="316">
        <v>26.0</v>
      </c>
      <c r="AV221" s="316" t="s">
        <v>893</v>
      </c>
      <c r="AW221" s="316" t="s">
        <v>893</v>
      </c>
      <c r="AX221" s="316" t="s">
        <v>893</v>
      </c>
      <c r="AY221" s="316" t="s">
        <v>893</v>
      </c>
      <c r="AZ221" s="316" t="s">
        <v>893</v>
      </c>
      <c r="BA221" s="316" t="s">
        <v>893</v>
      </c>
      <c r="BB221" s="316" t="s">
        <v>893</v>
      </c>
      <c r="BC221" s="316">
        <v>3.495</v>
      </c>
      <c r="BD221" s="316" t="s">
        <v>893</v>
      </c>
      <c r="BE221" s="316" t="s">
        <v>893</v>
      </c>
      <c r="BF221" s="316" t="s">
        <v>893</v>
      </c>
      <c r="BG221" s="316">
        <v>0.26884615</v>
      </c>
      <c r="BH221" s="316" t="s">
        <v>893</v>
      </c>
      <c r="BI221" s="316" t="s">
        <v>893</v>
      </c>
      <c r="BJ221" s="316" t="s">
        <v>893</v>
      </c>
      <c r="BK221" s="316" t="s">
        <v>893</v>
      </c>
      <c r="BL221" s="316" t="s">
        <v>893</v>
      </c>
      <c r="BM221" s="316" t="s">
        <v>893</v>
      </c>
      <c r="BN221" s="316" t="s">
        <v>893</v>
      </c>
      <c r="BO221" s="316">
        <v>274.0</v>
      </c>
      <c r="BP221" s="316" t="s">
        <v>893</v>
      </c>
      <c r="BQ221" s="316" t="s">
        <v>893</v>
      </c>
      <c r="BR221" s="316" t="s">
        <v>893</v>
      </c>
      <c r="BS221" s="316">
        <v>271.0</v>
      </c>
      <c r="BT221" s="316" t="s">
        <v>893</v>
      </c>
      <c r="BU221" s="316" t="s">
        <v>893</v>
      </c>
      <c r="BV221" s="316" t="s">
        <v>893</v>
      </c>
      <c r="BW221" s="316">
        <v>237.0</v>
      </c>
      <c r="BX221" s="316" t="s">
        <v>893</v>
      </c>
      <c r="BY221" s="316" t="s">
        <v>893</v>
      </c>
      <c r="BZ221" s="316" t="s">
        <v>893</v>
      </c>
      <c r="CA221" s="316">
        <v>0.02579336</v>
      </c>
      <c r="CB221" s="316" t="s">
        <v>893</v>
      </c>
      <c r="CC221" s="316" t="s">
        <v>893</v>
      </c>
      <c r="CD221" s="312" t="s">
        <v>893</v>
      </c>
      <c r="CE221" s="312" t="s">
        <v>893</v>
      </c>
      <c r="CF221" s="312">
        <v>0.24964286</v>
      </c>
      <c r="CG221" s="312" t="s">
        <v>893</v>
      </c>
      <c r="CH221" s="312" t="s">
        <v>893</v>
      </c>
      <c r="CI221" s="315" t="s">
        <v>893</v>
      </c>
      <c r="CJ221" s="315">
        <v>0.06263982</v>
      </c>
      <c r="CK221" s="315" t="s">
        <v>893</v>
      </c>
      <c r="CL221" s="315" t="s">
        <v>893</v>
      </c>
      <c r="CM221" s="314" t="s">
        <v>893</v>
      </c>
      <c r="CN221" s="314" t="s">
        <v>893</v>
      </c>
      <c r="CO221" s="317"/>
      <c r="CP221" s="320"/>
      <c r="CQ221" s="317"/>
      <c r="CR221" s="317"/>
      <c r="CS221" s="317"/>
      <c r="CT221" s="317"/>
      <c r="CU221" s="317"/>
      <c r="CV221" s="317"/>
      <c r="CW221" s="317"/>
      <c r="CX221" s="319"/>
      <c r="CY221" s="319"/>
      <c r="CZ221" s="319"/>
      <c r="DA221" s="319"/>
      <c r="DB221" s="318"/>
      <c r="DC221" s="318"/>
      <c r="DD221" s="314"/>
    </row>
    <row r="222">
      <c r="A222" s="310" t="s">
        <v>903</v>
      </c>
      <c r="B222" s="310" t="s">
        <v>225</v>
      </c>
      <c r="C222" s="310" t="s">
        <v>234</v>
      </c>
      <c r="D222" s="310" t="s">
        <v>235</v>
      </c>
      <c r="E222" s="311" t="s">
        <v>893</v>
      </c>
      <c r="F222" s="311">
        <v>9610.0</v>
      </c>
      <c r="G222" s="311" t="s">
        <v>893</v>
      </c>
      <c r="H222" s="311" t="s">
        <v>893</v>
      </c>
      <c r="I222" s="311" t="s">
        <v>893</v>
      </c>
      <c r="J222" s="311">
        <v>30159.0</v>
      </c>
      <c r="K222" s="311" t="s">
        <v>893</v>
      </c>
      <c r="L222" s="311" t="s">
        <v>893</v>
      </c>
      <c r="M222" s="312" t="s">
        <v>894</v>
      </c>
      <c r="N222" s="312" t="s">
        <v>893</v>
      </c>
      <c r="O222" s="312">
        <v>74.38</v>
      </c>
      <c r="P222" s="312" t="s">
        <v>893</v>
      </c>
      <c r="Q222" s="312" t="s">
        <v>893</v>
      </c>
      <c r="R222" s="316" t="s">
        <v>893</v>
      </c>
      <c r="S222" s="316">
        <v>2.46626214</v>
      </c>
      <c r="T222" s="316" t="s">
        <v>893</v>
      </c>
      <c r="U222" s="316" t="s">
        <v>893</v>
      </c>
      <c r="V222" s="316" t="s">
        <v>893</v>
      </c>
      <c r="W222" s="316">
        <v>14.17818893</v>
      </c>
      <c r="X222" s="316" t="s">
        <v>893</v>
      </c>
      <c r="Y222" s="316" t="s">
        <v>893</v>
      </c>
      <c r="Z222" s="316" t="s">
        <v>893</v>
      </c>
      <c r="AA222" s="316">
        <v>0.01739476</v>
      </c>
      <c r="AB222" s="316" t="s">
        <v>893</v>
      </c>
      <c r="AC222" s="316" t="s">
        <v>893</v>
      </c>
      <c r="AD222" s="316" t="s">
        <v>893</v>
      </c>
      <c r="AE222" s="316">
        <v>4276.0</v>
      </c>
      <c r="AF222" s="316" t="s">
        <v>893</v>
      </c>
      <c r="AG222" s="311" t="s">
        <v>893</v>
      </c>
      <c r="AH222" s="311" t="s">
        <v>893</v>
      </c>
      <c r="AI222" s="311">
        <v>25.0</v>
      </c>
      <c r="AJ222" s="311" t="s">
        <v>893</v>
      </c>
      <c r="AK222" s="311" t="s">
        <v>893</v>
      </c>
      <c r="AL222" s="316" t="s">
        <v>893</v>
      </c>
      <c r="AM222" s="316">
        <v>3.13829344</v>
      </c>
      <c r="AN222" s="316" t="s">
        <v>893</v>
      </c>
      <c r="AO222" s="316" t="s">
        <v>893</v>
      </c>
      <c r="AP222" s="316" t="s">
        <v>893</v>
      </c>
      <c r="AQ222" s="316">
        <v>2.0</v>
      </c>
      <c r="AR222" s="316" t="s">
        <v>893</v>
      </c>
      <c r="AS222" s="316" t="s">
        <v>893</v>
      </c>
      <c r="AT222" s="316" t="s">
        <v>893</v>
      </c>
      <c r="AU222" s="316">
        <v>20.0</v>
      </c>
      <c r="AV222" s="316" t="s">
        <v>893</v>
      </c>
      <c r="AW222" s="316" t="s">
        <v>893</v>
      </c>
      <c r="AX222" s="316" t="s">
        <v>893</v>
      </c>
      <c r="AY222" s="316">
        <v>3.0</v>
      </c>
      <c r="AZ222" s="316" t="s">
        <v>893</v>
      </c>
      <c r="BA222" s="316" t="s">
        <v>893</v>
      </c>
      <c r="BB222" s="316" t="s">
        <v>893</v>
      </c>
      <c r="BC222" s="316">
        <v>37.19</v>
      </c>
      <c r="BD222" s="316" t="s">
        <v>893</v>
      </c>
      <c r="BE222" s="316" t="s">
        <v>893</v>
      </c>
      <c r="BF222" s="316" t="s">
        <v>893</v>
      </c>
      <c r="BG222" s="316">
        <v>3.719</v>
      </c>
      <c r="BH222" s="316" t="s">
        <v>893</v>
      </c>
      <c r="BI222" s="316" t="s">
        <v>893</v>
      </c>
      <c r="BJ222" s="316" t="s">
        <v>893</v>
      </c>
      <c r="BK222" s="316">
        <v>24.79333333</v>
      </c>
      <c r="BL222" s="316" t="s">
        <v>893</v>
      </c>
      <c r="BM222" s="316" t="s">
        <v>893</v>
      </c>
      <c r="BN222" s="316" t="s">
        <v>893</v>
      </c>
      <c r="BO222" s="316">
        <v>4665.0</v>
      </c>
      <c r="BP222" s="316" t="s">
        <v>893</v>
      </c>
      <c r="BQ222" s="316" t="s">
        <v>893</v>
      </c>
      <c r="BR222" s="316" t="s">
        <v>893</v>
      </c>
      <c r="BS222" s="316">
        <v>4644.0</v>
      </c>
      <c r="BT222" s="316" t="s">
        <v>893</v>
      </c>
      <c r="BU222" s="316" t="s">
        <v>893</v>
      </c>
      <c r="BV222" s="316" t="s">
        <v>893</v>
      </c>
      <c r="BW222" s="316">
        <v>3618.0</v>
      </c>
      <c r="BX222" s="316" t="s">
        <v>893</v>
      </c>
      <c r="BY222" s="316" t="s">
        <v>893</v>
      </c>
      <c r="BZ222" s="316" t="s">
        <v>893</v>
      </c>
      <c r="CA222" s="316">
        <v>0.01601637</v>
      </c>
      <c r="CB222" s="316" t="s">
        <v>893</v>
      </c>
      <c r="CC222" s="316" t="s">
        <v>893</v>
      </c>
      <c r="CD222" s="312" t="s">
        <v>893</v>
      </c>
      <c r="CE222" s="312" t="s">
        <v>893</v>
      </c>
      <c r="CF222" s="312">
        <v>2.9752</v>
      </c>
      <c r="CG222" s="312" t="s">
        <v>893</v>
      </c>
      <c r="CH222" s="312" t="s">
        <v>893</v>
      </c>
      <c r="CI222" s="315" t="s">
        <v>893</v>
      </c>
      <c r="CJ222" s="315">
        <v>0.00584659</v>
      </c>
      <c r="CK222" s="315" t="s">
        <v>893</v>
      </c>
      <c r="CL222" s="315" t="s">
        <v>893</v>
      </c>
      <c r="CM222" s="314" t="s">
        <v>893</v>
      </c>
      <c r="CN222" s="314" t="s">
        <v>893</v>
      </c>
      <c r="CO222" s="317"/>
      <c r="CP222" s="320"/>
      <c r="CQ222" s="317"/>
      <c r="CR222" s="317"/>
      <c r="CS222" s="317"/>
      <c r="CT222" s="317"/>
      <c r="CU222" s="317"/>
      <c r="CV222" s="317"/>
      <c r="CW222" s="317"/>
      <c r="CX222" s="319"/>
      <c r="CY222" s="319"/>
      <c r="CZ222" s="319"/>
      <c r="DA222" s="319"/>
      <c r="DB222" s="318"/>
      <c r="DC222" s="318"/>
      <c r="DD222" s="314"/>
    </row>
    <row r="223">
      <c r="A223" s="310" t="s">
        <v>903</v>
      </c>
      <c r="B223" s="310" t="s">
        <v>225</v>
      </c>
      <c r="C223" s="310" t="s">
        <v>237</v>
      </c>
      <c r="D223" s="310" t="s">
        <v>238</v>
      </c>
      <c r="E223" s="311" t="s">
        <v>893</v>
      </c>
      <c r="F223" s="311">
        <v>5140.0</v>
      </c>
      <c r="G223" s="311" t="s">
        <v>893</v>
      </c>
      <c r="H223" s="311" t="s">
        <v>893</v>
      </c>
      <c r="I223" s="311" t="s">
        <v>893</v>
      </c>
      <c r="J223" s="311">
        <v>16191.0</v>
      </c>
      <c r="K223" s="311" t="s">
        <v>893</v>
      </c>
      <c r="L223" s="311" t="s">
        <v>893</v>
      </c>
      <c r="M223" s="312" t="s">
        <v>894</v>
      </c>
      <c r="N223" s="312" t="s">
        <v>893</v>
      </c>
      <c r="O223" s="312">
        <v>34.17</v>
      </c>
      <c r="P223" s="312" t="s">
        <v>893</v>
      </c>
      <c r="Q223" s="312" t="s">
        <v>893</v>
      </c>
      <c r="R223" s="316" t="s">
        <v>893</v>
      </c>
      <c r="S223" s="316">
        <v>2.11043172</v>
      </c>
      <c r="T223" s="316" t="s">
        <v>893</v>
      </c>
      <c r="U223" s="316" t="s">
        <v>893</v>
      </c>
      <c r="V223" s="316" t="s">
        <v>893</v>
      </c>
      <c r="W223" s="316">
        <v>30.07226237</v>
      </c>
      <c r="X223" s="316" t="s">
        <v>893</v>
      </c>
      <c r="Y223" s="316" t="s">
        <v>893</v>
      </c>
      <c r="Z223" s="316" t="s">
        <v>893</v>
      </c>
      <c r="AA223" s="316">
        <v>0.00701787</v>
      </c>
      <c r="AB223" s="316" t="s">
        <v>893</v>
      </c>
      <c r="AC223" s="316" t="s">
        <v>893</v>
      </c>
      <c r="AD223" s="316" t="s">
        <v>893</v>
      </c>
      <c r="AE223" s="316">
        <v>4869.0</v>
      </c>
      <c r="AF223" s="316" t="s">
        <v>893</v>
      </c>
      <c r="AG223" s="311" t="s">
        <v>893</v>
      </c>
      <c r="AH223" s="311" t="s">
        <v>893</v>
      </c>
      <c r="AI223" s="311">
        <v>34.0</v>
      </c>
      <c r="AJ223" s="311" t="s">
        <v>893</v>
      </c>
      <c r="AK223" s="311" t="s">
        <v>893</v>
      </c>
      <c r="AL223" s="316" t="s">
        <v>893</v>
      </c>
      <c r="AM223" s="316">
        <v>3.15</v>
      </c>
      <c r="AN223" s="316" t="s">
        <v>893</v>
      </c>
      <c r="AO223" s="316" t="s">
        <v>893</v>
      </c>
      <c r="AP223" s="316" t="s">
        <v>893</v>
      </c>
      <c r="AQ223" s="316">
        <v>11.0</v>
      </c>
      <c r="AR223" s="316" t="s">
        <v>893</v>
      </c>
      <c r="AS223" s="316" t="s">
        <v>893</v>
      </c>
      <c r="AT223" s="316" t="s">
        <v>893</v>
      </c>
      <c r="AU223" s="316">
        <v>23.0</v>
      </c>
      <c r="AV223" s="316" t="s">
        <v>893</v>
      </c>
      <c r="AW223" s="316" t="s">
        <v>893</v>
      </c>
      <c r="AX223" s="316" t="s">
        <v>893</v>
      </c>
      <c r="AY223" s="316" t="s">
        <v>893</v>
      </c>
      <c r="AZ223" s="316" t="s">
        <v>893</v>
      </c>
      <c r="BA223" s="316" t="s">
        <v>893</v>
      </c>
      <c r="BB223" s="316" t="s">
        <v>893</v>
      </c>
      <c r="BC223" s="316">
        <v>3.10636364</v>
      </c>
      <c r="BD223" s="316" t="s">
        <v>893</v>
      </c>
      <c r="BE223" s="316" t="s">
        <v>893</v>
      </c>
      <c r="BF223" s="316" t="s">
        <v>893</v>
      </c>
      <c r="BG223" s="316">
        <v>1.48565217</v>
      </c>
      <c r="BH223" s="316" t="s">
        <v>893</v>
      </c>
      <c r="BI223" s="316" t="s">
        <v>893</v>
      </c>
      <c r="BJ223" s="316" t="s">
        <v>893</v>
      </c>
      <c r="BK223" s="316" t="s">
        <v>893</v>
      </c>
      <c r="BL223" s="316" t="s">
        <v>893</v>
      </c>
      <c r="BM223" s="316" t="s">
        <v>893</v>
      </c>
      <c r="BN223" s="316" t="s">
        <v>893</v>
      </c>
      <c r="BO223" s="316">
        <v>5543.0</v>
      </c>
      <c r="BP223" s="316" t="s">
        <v>893</v>
      </c>
      <c r="BQ223" s="316" t="s">
        <v>893</v>
      </c>
      <c r="BR223" s="316" t="s">
        <v>893</v>
      </c>
      <c r="BS223" s="316">
        <v>5519.0</v>
      </c>
      <c r="BT223" s="316" t="s">
        <v>893</v>
      </c>
      <c r="BU223" s="316" t="s">
        <v>893</v>
      </c>
      <c r="BV223" s="316" t="s">
        <v>893</v>
      </c>
      <c r="BW223" s="316">
        <v>4383.0</v>
      </c>
      <c r="BX223" s="316" t="s">
        <v>893</v>
      </c>
      <c r="BY223" s="316" t="s">
        <v>893</v>
      </c>
      <c r="BZ223" s="316" t="s">
        <v>893</v>
      </c>
      <c r="CA223" s="316">
        <v>0.00619134</v>
      </c>
      <c r="CB223" s="316" t="s">
        <v>893</v>
      </c>
      <c r="CC223" s="316" t="s">
        <v>893</v>
      </c>
      <c r="CD223" s="312" t="s">
        <v>893</v>
      </c>
      <c r="CE223" s="312" t="s">
        <v>893</v>
      </c>
      <c r="CF223" s="312">
        <v>1.005</v>
      </c>
      <c r="CG223" s="312" t="s">
        <v>893</v>
      </c>
      <c r="CH223" s="312" t="s">
        <v>893</v>
      </c>
      <c r="CI223" s="315" t="s">
        <v>893</v>
      </c>
      <c r="CJ223" s="315">
        <v>0.00698295</v>
      </c>
      <c r="CK223" s="315" t="s">
        <v>893</v>
      </c>
      <c r="CL223" s="315" t="s">
        <v>893</v>
      </c>
      <c r="CM223" s="314" t="s">
        <v>893</v>
      </c>
      <c r="CN223" s="314" t="s">
        <v>893</v>
      </c>
      <c r="CO223" s="317"/>
      <c r="CP223" s="320"/>
      <c r="CQ223" s="317"/>
      <c r="CR223" s="317"/>
      <c r="CS223" s="317"/>
      <c r="CT223" s="317"/>
      <c r="CU223" s="317"/>
      <c r="CV223" s="317"/>
      <c r="CW223" s="317"/>
      <c r="CX223" s="319"/>
      <c r="CY223" s="319"/>
      <c r="CZ223" s="319"/>
      <c r="DA223" s="319"/>
      <c r="DB223" s="318"/>
      <c r="DC223" s="318"/>
      <c r="DD223" s="314"/>
    </row>
    <row r="224">
      <c r="A224" s="310" t="s">
        <v>903</v>
      </c>
      <c r="B224" s="310" t="s">
        <v>225</v>
      </c>
      <c r="C224" s="310" t="s">
        <v>247</v>
      </c>
      <c r="D224" s="310" t="s">
        <v>245</v>
      </c>
      <c r="E224" s="311" t="s">
        <v>893</v>
      </c>
      <c r="F224" s="311">
        <v>6860.0</v>
      </c>
      <c r="G224" s="311" t="s">
        <v>893</v>
      </c>
      <c r="H224" s="311" t="s">
        <v>893</v>
      </c>
      <c r="I224" s="311" t="s">
        <v>893</v>
      </c>
      <c r="J224" s="311">
        <v>23494.0</v>
      </c>
      <c r="K224" s="311" t="s">
        <v>893</v>
      </c>
      <c r="L224" s="311" t="s">
        <v>893</v>
      </c>
      <c r="M224" s="312" t="s">
        <v>894</v>
      </c>
      <c r="N224" s="312" t="s">
        <v>893</v>
      </c>
      <c r="O224" s="312">
        <v>34.74</v>
      </c>
      <c r="P224" s="312" t="s">
        <v>893</v>
      </c>
      <c r="Q224" s="312" t="s">
        <v>893</v>
      </c>
      <c r="R224" s="316" t="s">
        <v>893</v>
      </c>
      <c r="S224" s="316">
        <v>1.47867541</v>
      </c>
      <c r="T224" s="316" t="s">
        <v>893</v>
      </c>
      <c r="U224" s="316" t="s">
        <v>893</v>
      </c>
      <c r="V224" s="316" t="s">
        <v>893</v>
      </c>
      <c r="W224" s="316">
        <v>13.92270367</v>
      </c>
      <c r="X224" s="316" t="s">
        <v>893</v>
      </c>
      <c r="Y224" s="316" t="s">
        <v>893</v>
      </c>
      <c r="Z224" s="316" t="s">
        <v>893</v>
      </c>
      <c r="AA224" s="316">
        <v>0.01062061</v>
      </c>
      <c r="AB224" s="316" t="s">
        <v>893</v>
      </c>
      <c r="AC224" s="316" t="s">
        <v>893</v>
      </c>
      <c r="AD224" s="316" t="s">
        <v>893</v>
      </c>
      <c r="AE224" s="316">
        <v>3271.0</v>
      </c>
      <c r="AF224" s="316" t="s">
        <v>893</v>
      </c>
      <c r="AG224" s="311" t="s">
        <v>893</v>
      </c>
      <c r="AH224" s="311" t="s">
        <v>893</v>
      </c>
      <c r="AI224" s="311">
        <v>32.0</v>
      </c>
      <c r="AJ224" s="311" t="s">
        <v>893</v>
      </c>
      <c r="AK224" s="311" t="s">
        <v>893</v>
      </c>
      <c r="AL224" s="316" t="s">
        <v>893</v>
      </c>
      <c r="AM224" s="316">
        <v>3.42478134</v>
      </c>
      <c r="AN224" s="316" t="s">
        <v>893</v>
      </c>
      <c r="AO224" s="316" t="s">
        <v>893</v>
      </c>
      <c r="AP224" s="316" t="s">
        <v>893</v>
      </c>
      <c r="AQ224" s="316">
        <v>8.0</v>
      </c>
      <c r="AR224" s="316" t="s">
        <v>893</v>
      </c>
      <c r="AS224" s="316" t="s">
        <v>893</v>
      </c>
      <c r="AT224" s="316" t="s">
        <v>893</v>
      </c>
      <c r="AU224" s="316">
        <v>18.0</v>
      </c>
      <c r="AV224" s="316" t="s">
        <v>893</v>
      </c>
      <c r="AW224" s="316" t="s">
        <v>893</v>
      </c>
      <c r="AX224" s="316" t="s">
        <v>893</v>
      </c>
      <c r="AY224" s="316">
        <v>6.0</v>
      </c>
      <c r="AZ224" s="316" t="s">
        <v>893</v>
      </c>
      <c r="BA224" s="316" t="s">
        <v>893</v>
      </c>
      <c r="BB224" s="316" t="s">
        <v>893</v>
      </c>
      <c r="BC224" s="316">
        <v>4.3425</v>
      </c>
      <c r="BD224" s="316" t="s">
        <v>893</v>
      </c>
      <c r="BE224" s="316" t="s">
        <v>893</v>
      </c>
      <c r="BF224" s="316" t="s">
        <v>893</v>
      </c>
      <c r="BG224" s="316">
        <v>1.93</v>
      </c>
      <c r="BH224" s="316" t="s">
        <v>893</v>
      </c>
      <c r="BI224" s="316" t="s">
        <v>893</v>
      </c>
      <c r="BJ224" s="316" t="s">
        <v>893</v>
      </c>
      <c r="BK224" s="316">
        <v>5.79</v>
      </c>
      <c r="BL224" s="316" t="s">
        <v>893</v>
      </c>
      <c r="BM224" s="316" t="s">
        <v>893</v>
      </c>
      <c r="BN224" s="316" t="s">
        <v>893</v>
      </c>
      <c r="BO224" s="316">
        <v>3721.0</v>
      </c>
      <c r="BP224" s="316" t="s">
        <v>893</v>
      </c>
      <c r="BQ224" s="316" t="s">
        <v>893</v>
      </c>
      <c r="BR224" s="316" t="s">
        <v>893</v>
      </c>
      <c r="BS224" s="316">
        <v>3705.0</v>
      </c>
      <c r="BT224" s="316" t="s">
        <v>893</v>
      </c>
      <c r="BU224" s="316" t="s">
        <v>893</v>
      </c>
      <c r="BV224" s="316" t="s">
        <v>893</v>
      </c>
      <c r="BW224" s="316">
        <v>2882.0</v>
      </c>
      <c r="BX224" s="316" t="s">
        <v>893</v>
      </c>
      <c r="BY224" s="316" t="s">
        <v>893</v>
      </c>
      <c r="BZ224" s="316" t="s">
        <v>893</v>
      </c>
      <c r="CA224" s="316">
        <v>0.00937652</v>
      </c>
      <c r="CB224" s="316" t="s">
        <v>893</v>
      </c>
      <c r="CC224" s="316" t="s">
        <v>893</v>
      </c>
      <c r="CD224" s="312" t="s">
        <v>893</v>
      </c>
      <c r="CE224" s="312" t="s">
        <v>893</v>
      </c>
      <c r="CF224" s="312">
        <v>1.085625</v>
      </c>
      <c r="CG224" s="312" t="s">
        <v>893</v>
      </c>
      <c r="CH224" s="312" t="s">
        <v>893</v>
      </c>
      <c r="CI224" s="315" t="s">
        <v>893</v>
      </c>
      <c r="CJ224" s="315">
        <v>0.00978294</v>
      </c>
      <c r="CK224" s="315" t="s">
        <v>893</v>
      </c>
      <c r="CL224" s="315" t="s">
        <v>893</v>
      </c>
      <c r="CM224" s="314" t="s">
        <v>893</v>
      </c>
      <c r="CN224" s="314" t="s">
        <v>893</v>
      </c>
      <c r="CO224" s="317"/>
      <c r="CP224" s="320"/>
      <c r="CQ224" s="317"/>
      <c r="CR224" s="317"/>
      <c r="CS224" s="317"/>
      <c r="CT224" s="317"/>
      <c r="CU224" s="317"/>
      <c r="CV224" s="317"/>
      <c r="CW224" s="317"/>
      <c r="CX224" s="319"/>
      <c r="CY224" s="319"/>
      <c r="CZ224" s="319"/>
      <c r="DA224" s="319"/>
      <c r="DB224" s="318"/>
      <c r="DC224" s="318"/>
      <c r="DD224" s="314"/>
    </row>
    <row r="225">
      <c r="A225" s="310" t="s">
        <v>903</v>
      </c>
      <c r="B225" s="310" t="s">
        <v>259</v>
      </c>
      <c r="C225" s="310" t="s">
        <v>262</v>
      </c>
      <c r="D225" s="310" t="s">
        <v>262</v>
      </c>
      <c r="E225" s="311" t="s">
        <v>893</v>
      </c>
      <c r="F225" s="311">
        <v>14390.0</v>
      </c>
      <c r="G225" s="311" t="s">
        <v>893</v>
      </c>
      <c r="H225" s="311" t="s">
        <v>893</v>
      </c>
      <c r="I225" s="311" t="s">
        <v>893</v>
      </c>
      <c r="J225" s="311">
        <v>23946.0</v>
      </c>
      <c r="K225" s="311" t="s">
        <v>893</v>
      </c>
      <c r="L225" s="311" t="s">
        <v>893</v>
      </c>
      <c r="M225" s="312" t="s">
        <v>894</v>
      </c>
      <c r="N225" s="312" t="s">
        <v>893</v>
      </c>
      <c r="O225" s="312">
        <v>9.41</v>
      </c>
      <c r="P225" s="312" t="s">
        <v>893</v>
      </c>
      <c r="Q225" s="312" t="s">
        <v>893</v>
      </c>
      <c r="R225" s="316" t="s">
        <v>893</v>
      </c>
      <c r="S225" s="316">
        <v>0.39296751</v>
      </c>
      <c r="T225" s="316" t="s">
        <v>893</v>
      </c>
      <c r="U225" s="316" t="s">
        <v>893</v>
      </c>
      <c r="V225" s="316" t="s">
        <v>893</v>
      </c>
      <c r="W225" s="316">
        <v>4.23035162</v>
      </c>
      <c r="X225" s="316" t="s">
        <v>893</v>
      </c>
      <c r="Y225" s="316" t="s">
        <v>893</v>
      </c>
      <c r="Z225" s="316" t="s">
        <v>893</v>
      </c>
      <c r="AA225" s="316">
        <v>0.00928924</v>
      </c>
      <c r="AB225" s="316" t="s">
        <v>893</v>
      </c>
      <c r="AC225" s="316" t="s">
        <v>893</v>
      </c>
      <c r="AD225" s="316" t="s">
        <v>893</v>
      </c>
      <c r="AE225" s="316">
        <v>1013.0</v>
      </c>
      <c r="AF225" s="316" t="s">
        <v>893</v>
      </c>
      <c r="AG225" s="311" t="s">
        <v>893</v>
      </c>
      <c r="AH225" s="311" t="s">
        <v>893</v>
      </c>
      <c r="AI225" s="311">
        <v>15.0</v>
      </c>
      <c r="AJ225" s="311" t="s">
        <v>893</v>
      </c>
      <c r="AK225" s="311" t="s">
        <v>893</v>
      </c>
      <c r="AL225" s="316" t="s">
        <v>893</v>
      </c>
      <c r="AM225" s="316">
        <v>1.66407227</v>
      </c>
      <c r="AN225" s="316" t="s">
        <v>893</v>
      </c>
      <c r="AO225" s="316" t="s">
        <v>893</v>
      </c>
      <c r="AP225" s="316" t="s">
        <v>893</v>
      </c>
      <c r="AQ225" s="316">
        <v>1.0</v>
      </c>
      <c r="AR225" s="316" t="s">
        <v>893</v>
      </c>
      <c r="AS225" s="316" t="s">
        <v>893</v>
      </c>
      <c r="AT225" s="316" t="s">
        <v>893</v>
      </c>
      <c r="AU225" s="316">
        <v>6.0</v>
      </c>
      <c r="AV225" s="316" t="s">
        <v>893</v>
      </c>
      <c r="AW225" s="316" t="s">
        <v>893</v>
      </c>
      <c r="AX225" s="316" t="s">
        <v>893</v>
      </c>
      <c r="AY225" s="316">
        <v>8.0</v>
      </c>
      <c r="AZ225" s="316" t="s">
        <v>893</v>
      </c>
      <c r="BA225" s="316" t="s">
        <v>893</v>
      </c>
      <c r="BB225" s="316" t="s">
        <v>893</v>
      </c>
      <c r="BC225" s="316">
        <v>9.41</v>
      </c>
      <c r="BD225" s="316" t="s">
        <v>893</v>
      </c>
      <c r="BE225" s="316" t="s">
        <v>893</v>
      </c>
      <c r="BF225" s="316" t="s">
        <v>893</v>
      </c>
      <c r="BG225" s="316">
        <v>1.56833333</v>
      </c>
      <c r="BH225" s="316" t="s">
        <v>893</v>
      </c>
      <c r="BI225" s="316" t="s">
        <v>893</v>
      </c>
      <c r="BJ225" s="316" t="s">
        <v>893</v>
      </c>
      <c r="BK225" s="316">
        <v>1.17625</v>
      </c>
      <c r="BL225" s="316" t="s">
        <v>893</v>
      </c>
      <c r="BM225" s="316" t="s">
        <v>893</v>
      </c>
      <c r="BN225" s="316" t="s">
        <v>893</v>
      </c>
      <c r="BO225" s="316">
        <v>943.0</v>
      </c>
      <c r="BP225" s="316" t="s">
        <v>893</v>
      </c>
      <c r="BQ225" s="316" t="s">
        <v>893</v>
      </c>
      <c r="BR225" s="316" t="s">
        <v>893</v>
      </c>
      <c r="BS225" s="316">
        <v>940.0</v>
      </c>
      <c r="BT225" s="316" t="s">
        <v>893</v>
      </c>
      <c r="BU225" s="316" t="s">
        <v>893</v>
      </c>
      <c r="BV225" s="316" t="s">
        <v>893</v>
      </c>
      <c r="BW225" s="316">
        <v>606.0</v>
      </c>
      <c r="BX225" s="316" t="s">
        <v>893</v>
      </c>
      <c r="BY225" s="316" t="s">
        <v>893</v>
      </c>
      <c r="BZ225" s="316" t="s">
        <v>893</v>
      </c>
      <c r="CA225" s="316">
        <v>0.01001064</v>
      </c>
      <c r="CB225" s="316" t="s">
        <v>893</v>
      </c>
      <c r="CC225" s="316" t="s">
        <v>893</v>
      </c>
      <c r="CD225" s="312" t="s">
        <v>893</v>
      </c>
      <c r="CE225" s="312" t="s">
        <v>893</v>
      </c>
      <c r="CF225" s="312">
        <v>0.62733333</v>
      </c>
      <c r="CG225" s="312" t="s">
        <v>893</v>
      </c>
      <c r="CH225" s="312" t="s">
        <v>893</v>
      </c>
      <c r="CI225" s="315" t="s">
        <v>893</v>
      </c>
      <c r="CJ225" s="315">
        <v>0.0148075</v>
      </c>
      <c r="CK225" s="315" t="s">
        <v>893</v>
      </c>
      <c r="CL225" s="315" t="s">
        <v>893</v>
      </c>
      <c r="CM225" s="314" t="s">
        <v>893</v>
      </c>
      <c r="CN225" s="314" t="s">
        <v>893</v>
      </c>
      <c r="CO225" s="317"/>
      <c r="CP225" s="320"/>
      <c r="CQ225" s="317"/>
      <c r="CR225" s="317"/>
      <c r="CS225" s="317"/>
      <c r="CT225" s="317"/>
      <c r="CU225" s="317"/>
      <c r="CV225" s="317"/>
      <c r="CW225" s="317"/>
      <c r="CX225" s="319"/>
      <c r="CY225" s="319"/>
      <c r="CZ225" s="319"/>
      <c r="DA225" s="319"/>
      <c r="DB225" s="318"/>
      <c r="DC225" s="318"/>
      <c r="DD225" s="314"/>
    </row>
    <row r="226">
      <c r="A226" s="310" t="s">
        <v>898</v>
      </c>
      <c r="B226" s="310" t="s">
        <v>339</v>
      </c>
      <c r="C226" s="310" t="s">
        <v>340</v>
      </c>
      <c r="D226" s="310" t="s">
        <v>341</v>
      </c>
      <c r="E226" s="311" t="s">
        <v>893</v>
      </c>
      <c r="F226" s="311">
        <v>29017.0</v>
      </c>
      <c r="G226" s="311" t="s">
        <v>893</v>
      </c>
      <c r="H226" s="311" t="s">
        <v>893</v>
      </c>
      <c r="I226" s="311" t="s">
        <v>893</v>
      </c>
      <c r="J226" s="311">
        <v>68439.0</v>
      </c>
      <c r="K226" s="311" t="s">
        <v>893</v>
      </c>
      <c r="L226" s="311" t="s">
        <v>893</v>
      </c>
      <c r="M226" s="312" t="s">
        <v>894</v>
      </c>
      <c r="N226" s="312" t="s">
        <v>893</v>
      </c>
      <c r="O226" s="312">
        <v>67.41</v>
      </c>
      <c r="P226" s="312" t="s">
        <v>893</v>
      </c>
      <c r="Q226" s="312" t="s">
        <v>893</v>
      </c>
      <c r="R226" s="316" t="s">
        <v>893</v>
      </c>
      <c r="S226" s="316">
        <v>0.98496471</v>
      </c>
      <c r="T226" s="316" t="s">
        <v>893</v>
      </c>
      <c r="U226" s="316" t="s">
        <v>893</v>
      </c>
      <c r="V226" s="316" t="s">
        <v>893</v>
      </c>
      <c r="W226" s="316">
        <v>2.56432736</v>
      </c>
      <c r="X226" s="316" t="s">
        <v>893</v>
      </c>
      <c r="Y226" s="316" t="s">
        <v>893</v>
      </c>
      <c r="Z226" s="316" t="s">
        <v>893</v>
      </c>
      <c r="AA226" s="316">
        <v>0.03841026</v>
      </c>
      <c r="AB226" s="316" t="s">
        <v>893</v>
      </c>
      <c r="AC226" s="316" t="s">
        <v>893</v>
      </c>
      <c r="AD226" s="316" t="s">
        <v>893</v>
      </c>
      <c r="AE226" s="316">
        <v>1755.0</v>
      </c>
      <c r="AF226" s="316" t="s">
        <v>893</v>
      </c>
      <c r="AG226" s="311" t="s">
        <v>893</v>
      </c>
      <c r="AH226" s="311" t="s">
        <v>893</v>
      </c>
      <c r="AI226" s="311">
        <v>49.0</v>
      </c>
      <c r="AJ226" s="311" t="s">
        <v>893</v>
      </c>
      <c r="AK226" s="311" t="s">
        <v>893</v>
      </c>
      <c r="AL226" s="316" t="s">
        <v>893</v>
      </c>
      <c r="AM226" s="316">
        <v>2.3585829</v>
      </c>
      <c r="AN226" s="316" t="s">
        <v>893</v>
      </c>
      <c r="AO226" s="316" t="s">
        <v>893</v>
      </c>
      <c r="AP226" s="316" t="s">
        <v>893</v>
      </c>
      <c r="AQ226" s="316">
        <v>14.0</v>
      </c>
      <c r="AR226" s="316" t="s">
        <v>893</v>
      </c>
      <c r="AS226" s="316" t="s">
        <v>893</v>
      </c>
      <c r="AT226" s="316" t="s">
        <v>893</v>
      </c>
      <c r="AU226" s="316">
        <v>9.0</v>
      </c>
      <c r="AV226" s="316" t="s">
        <v>893</v>
      </c>
      <c r="AW226" s="316" t="s">
        <v>893</v>
      </c>
      <c r="AX226" s="316" t="s">
        <v>893</v>
      </c>
      <c r="AY226" s="316">
        <v>26.0</v>
      </c>
      <c r="AZ226" s="316" t="s">
        <v>893</v>
      </c>
      <c r="BA226" s="316" t="s">
        <v>893</v>
      </c>
      <c r="BB226" s="316" t="s">
        <v>893</v>
      </c>
      <c r="BC226" s="316">
        <v>4.815</v>
      </c>
      <c r="BD226" s="316" t="s">
        <v>893</v>
      </c>
      <c r="BE226" s="316" t="s">
        <v>893</v>
      </c>
      <c r="BF226" s="316" t="s">
        <v>893</v>
      </c>
      <c r="BG226" s="316">
        <v>7.49</v>
      </c>
      <c r="BH226" s="316" t="s">
        <v>893</v>
      </c>
      <c r="BI226" s="316" t="s">
        <v>893</v>
      </c>
      <c r="BJ226" s="316" t="s">
        <v>893</v>
      </c>
      <c r="BK226" s="316">
        <v>2.59269231</v>
      </c>
      <c r="BL226" s="316" t="s">
        <v>893</v>
      </c>
      <c r="BM226" s="316" t="s">
        <v>893</v>
      </c>
      <c r="BN226" s="316" t="s">
        <v>893</v>
      </c>
      <c r="BO226" s="316">
        <v>1489.0</v>
      </c>
      <c r="BP226" s="316" t="s">
        <v>893</v>
      </c>
      <c r="BQ226" s="316" t="s">
        <v>893</v>
      </c>
      <c r="BR226" s="316" t="s">
        <v>893</v>
      </c>
      <c r="BS226" s="316">
        <v>1346.0</v>
      </c>
      <c r="BT226" s="316" t="s">
        <v>893</v>
      </c>
      <c r="BU226" s="316" t="s">
        <v>893</v>
      </c>
      <c r="BV226" s="316" t="s">
        <v>893</v>
      </c>
      <c r="BW226" s="316">
        <v>569.0</v>
      </c>
      <c r="BX226" s="316" t="s">
        <v>893</v>
      </c>
      <c r="BY226" s="316" t="s">
        <v>893</v>
      </c>
      <c r="BZ226" s="316" t="s">
        <v>893</v>
      </c>
      <c r="CA226" s="316">
        <v>0.05008172</v>
      </c>
      <c r="CB226" s="316" t="s">
        <v>893</v>
      </c>
      <c r="CC226" s="316" t="s">
        <v>893</v>
      </c>
      <c r="CD226" s="312" t="s">
        <v>893</v>
      </c>
      <c r="CE226" s="312" t="s">
        <v>893</v>
      </c>
      <c r="CF226" s="312">
        <v>1.37571429</v>
      </c>
      <c r="CG226" s="312" t="s">
        <v>893</v>
      </c>
      <c r="CH226" s="312" t="s">
        <v>893</v>
      </c>
      <c r="CI226" s="315" t="s">
        <v>893</v>
      </c>
      <c r="CJ226" s="315">
        <v>0.02792023</v>
      </c>
      <c r="CK226" s="315" t="s">
        <v>893</v>
      </c>
      <c r="CL226" s="315" t="s">
        <v>893</v>
      </c>
      <c r="CM226" s="314" t="s">
        <v>893</v>
      </c>
      <c r="CN226" s="314" t="s">
        <v>893</v>
      </c>
      <c r="CO226" s="317"/>
      <c r="CP226" s="320"/>
      <c r="CQ226" s="317"/>
      <c r="CR226" s="317"/>
      <c r="CS226" s="317"/>
      <c r="CT226" s="317"/>
      <c r="CU226" s="317"/>
      <c r="CV226" s="317"/>
      <c r="CW226" s="317"/>
      <c r="CX226" s="319"/>
      <c r="CY226" s="319"/>
      <c r="CZ226" s="319"/>
      <c r="DA226" s="319"/>
      <c r="DB226" s="318"/>
      <c r="DC226" s="318"/>
      <c r="DD226" s="314"/>
    </row>
    <row r="227">
      <c r="A227" s="310" t="s">
        <v>898</v>
      </c>
      <c r="B227" s="310" t="s">
        <v>339</v>
      </c>
      <c r="C227" s="310" t="s">
        <v>342</v>
      </c>
      <c r="D227" s="310" t="s">
        <v>343</v>
      </c>
      <c r="E227" s="311" t="s">
        <v>893</v>
      </c>
      <c r="F227" s="311">
        <v>36305.0</v>
      </c>
      <c r="G227" s="311" t="s">
        <v>893</v>
      </c>
      <c r="H227" s="311" t="s">
        <v>893</v>
      </c>
      <c r="I227" s="311" t="s">
        <v>893</v>
      </c>
      <c r="J227" s="311">
        <v>87734.0</v>
      </c>
      <c r="K227" s="311" t="s">
        <v>893</v>
      </c>
      <c r="L227" s="311" t="s">
        <v>893</v>
      </c>
      <c r="M227" s="312" t="s">
        <v>894</v>
      </c>
      <c r="N227" s="312" t="s">
        <v>893</v>
      </c>
      <c r="O227" s="312">
        <v>97.13</v>
      </c>
      <c r="P227" s="312" t="s">
        <v>893</v>
      </c>
      <c r="Q227" s="312" t="s">
        <v>893</v>
      </c>
      <c r="R227" s="316" t="s">
        <v>893</v>
      </c>
      <c r="S227" s="316">
        <v>1.10709645</v>
      </c>
      <c r="T227" s="316" t="s">
        <v>893</v>
      </c>
      <c r="U227" s="316" t="s">
        <v>893</v>
      </c>
      <c r="V227" s="316" t="s">
        <v>893</v>
      </c>
      <c r="W227" s="316">
        <v>3.01137529</v>
      </c>
      <c r="X227" s="316" t="s">
        <v>893</v>
      </c>
      <c r="Y227" s="316" t="s">
        <v>893</v>
      </c>
      <c r="Z227" s="316" t="s">
        <v>893</v>
      </c>
      <c r="AA227" s="316">
        <v>0.03676382</v>
      </c>
      <c r="AB227" s="316" t="s">
        <v>893</v>
      </c>
      <c r="AC227" s="316" t="s">
        <v>893</v>
      </c>
      <c r="AD227" s="316" t="s">
        <v>893</v>
      </c>
      <c r="AE227" s="316">
        <v>2642.0</v>
      </c>
      <c r="AF227" s="316" t="s">
        <v>893</v>
      </c>
      <c r="AG227" s="311" t="s">
        <v>893</v>
      </c>
      <c r="AH227" s="311" t="s">
        <v>893</v>
      </c>
      <c r="AI227" s="311">
        <v>103.0</v>
      </c>
      <c r="AJ227" s="311" t="s">
        <v>893</v>
      </c>
      <c r="AK227" s="311" t="s">
        <v>893</v>
      </c>
      <c r="AL227" s="316" t="s">
        <v>893</v>
      </c>
      <c r="AM227" s="316">
        <v>2.41658174</v>
      </c>
      <c r="AN227" s="316" t="s">
        <v>893</v>
      </c>
      <c r="AO227" s="316" t="s">
        <v>893</v>
      </c>
      <c r="AP227" s="316" t="s">
        <v>893</v>
      </c>
      <c r="AQ227" s="316">
        <v>21.0</v>
      </c>
      <c r="AR227" s="316" t="s">
        <v>893</v>
      </c>
      <c r="AS227" s="316" t="s">
        <v>893</v>
      </c>
      <c r="AT227" s="316" t="s">
        <v>893</v>
      </c>
      <c r="AU227" s="316">
        <v>13.0</v>
      </c>
      <c r="AV227" s="316" t="s">
        <v>893</v>
      </c>
      <c r="AW227" s="316" t="s">
        <v>893</v>
      </c>
      <c r="AX227" s="316" t="s">
        <v>893</v>
      </c>
      <c r="AY227" s="316">
        <v>69.0</v>
      </c>
      <c r="AZ227" s="316" t="s">
        <v>893</v>
      </c>
      <c r="BA227" s="316" t="s">
        <v>893</v>
      </c>
      <c r="BB227" s="316" t="s">
        <v>893</v>
      </c>
      <c r="BC227" s="316">
        <v>4.6252381</v>
      </c>
      <c r="BD227" s="316" t="s">
        <v>893</v>
      </c>
      <c r="BE227" s="316" t="s">
        <v>893</v>
      </c>
      <c r="BF227" s="316" t="s">
        <v>893</v>
      </c>
      <c r="BG227" s="316">
        <v>7.47153846</v>
      </c>
      <c r="BH227" s="316" t="s">
        <v>893</v>
      </c>
      <c r="BI227" s="316" t="s">
        <v>893</v>
      </c>
      <c r="BJ227" s="316" t="s">
        <v>893</v>
      </c>
      <c r="BK227" s="316">
        <v>1.40768116</v>
      </c>
      <c r="BL227" s="316" t="s">
        <v>893</v>
      </c>
      <c r="BM227" s="316" t="s">
        <v>893</v>
      </c>
      <c r="BN227" s="316" t="s">
        <v>893</v>
      </c>
      <c r="BO227" s="316">
        <v>2147.0</v>
      </c>
      <c r="BP227" s="316" t="s">
        <v>893</v>
      </c>
      <c r="BQ227" s="316" t="s">
        <v>893</v>
      </c>
      <c r="BR227" s="316" t="s">
        <v>893</v>
      </c>
      <c r="BS227" s="316">
        <v>1953.0</v>
      </c>
      <c r="BT227" s="316" t="s">
        <v>893</v>
      </c>
      <c r="BU227" s="316" t="s">
        <v>893</v>
      </c>
      <c r="BV227" s="316" t="s">
        <v>893</v>
      </c>
      <c r="BW227" s="316">
        <v>896.0</v>
      </c>
      <c r="BX227" s="316" t="s">
        <v>893</v>
      </c>
      <c r="BY227" s="316" t="s">
        <v>893</v>
      </c>
      <c r="BZ227" s="316" t="s">
        <v>893</v>
      </c>
      <c r="CA227" s="316">
        <v>0.04973374</v>
      </c>
      <c r="CB227" s="316" t="s">
        <v>893</v>
      </c>
      <c r="CC227" s="316" t="s">
        <v>893</v>
      </c>
      <c r="CD227" s="312" t="s">
        <v>893</v>
      </c>
      <c r="CE227" s="312" t="s">
        <v>893</v>
      </c>
      <c r="CF227" s="312">
        <v>0.94300971</v>
      </c>
      <c r="CG227" s="312" t="s">
        <v>893</v>
      </c>
      <c r="CH227" s="312" t="s">
        <v>893</v>
      </c>
      <c r="CI227" s="315" t="s">
        <v>893</v>
      </c>
      <c r="CJ227" s="315">
        <v>0.03898562</v>
      </c>
      <c r="CK227" s="315" t="s">
        <v>893</v>
      </c>
      <c r="CL227" s="315" t="s">
        <v>893</v>
      </c>
      <c r="CM227" s="314" t="s">
        <v>893</v>
      </c>
      <c r="CN227" s="314" t="s">
        <v>893</v>
      </c>
      <c r="CO227" s="317"/>
      <c r="CP227" s="320"/>
      <c r="CQ227" s="317"/>
      <c r="CR227" s="317"/>
      <c r="CS227" s="317"/>
      <c r="CT227" s="317"/>
      <c r="CU227" s="317"/>
      <c r="CV227" s="317"/>
      <c r="CW227" s="317"/>
      <c r="CX227" s="319"/>
      <c r="CY227" s="319"/>
      <c r="CZ227" s="319"/>
      <c r="DA227" s="319"/>
      <c r="DB227" s="318"/>
      <c r="DC227" s="318"/>
      <c r="DD227" s="314"/>
    </row>
    <row r="228">
      <c r="A228" s="310" t="s">
        <v>898</v>
      </c>
      <c r="B228" s="310" t="s">
        <v>339</v>
      </c>
      <c r="C228" s="310" t="s">
        <v>346</v>
      </c>
      <c r="D228" s="310" t="s">
        <v>349</v>
      </c>
      <c r="E228" s="311" t="s">
        <v>893</v>
      </c>
      <c r="F228" s="311">
        <v>1180.0</v>
      </c>
      <c r="G228" s="311" t="s">
        <v>893</v>
      </c>
      <c r="H228" s="311" t="s">
        <v>893</v>
      </c>
      <c r="I228" s="311" t="s">
        <v>893</v>
      </c>
      <c r="J228" s="311">
        <v>3637.0</v>
      </c>
      <c r="K228" s="311" t="s">
        <v>893</v>
      </c>
      <c r="L228" s="311" t="s">
        <v>893</v>
      </c>
      <c r="M228" s="312" t="s">
        <v>894</v>
      </c>
      <c r="N228" s="312" t="s">
        <v>893</v>
      </c>
      <c r="O228" s="312">
        <v>9.37</v>
      </c>
      <c r="P228" s="312" t="s">
        <v>893</v>
      </c>
      <c r="Q228" s="312" t="s">
        <v>893</v>
      </c>
      <c r="R228" s="316" t="s">
        <v>893</v>
      </c>
      <c r="S228" s="316">
        <v>2.57629915</v>
      </c>
      <c r="T228" s="316" t="s">
        <v>893</v>
      </c>
      <c r="U228" s="316" t="s">
        <v>893</v>
      </c>
      <c r="V228" s="316" t="s">
        <v>893</v>
      </c>
      <c r="W228" s="316">
        <v>3.68435524</v>
      </c>
      <c r="X228" s="316" t="s">
        <v>893</v>
      </c>
      <c r="Y228" s="316" t="s">
        <v>893</v>
      </c>
      <c r="Z228" s="316" t="s">
        <v>893</v>
      </c>
      <c r="AA228" s="316">
        <v>0.06992537</v>
      </c>
      <c r="AB228" s="316" t="s">
        <v>893</v>
      </c>
      <c r="AC228" s="316" t="s">
        <v>893</v>
      </c>
      <c r="AD228" s="316" t="s">
        <v>893</v>
      </c>
      <c r="AE228" s="316">
        <v>134.0</v>
      </c>
      <c r="AF228" s="316" t="s">
        <v>893</v>
      </c>
      <c r="AG228" s="311" t="s">
        <v>893</v>
      </c>
      <c r="AH228" s="311" t="s">
        <v>893</v>
      </c>
      <c r="AI228" s="311">
        <v>8.0</v>
      </c>
      <c r="AJ228" s="311" t="s">
        <v>893</v>
      </c>
      <c r="AK228" s="311" t="s">
        <v>893</v>
      </c>
      <c r="AL228" s="316" t="s">
        <v>893</v>
      </c>
      <c r="AM228" s="316">
        <v>3.08220339</v>
      </c>
      <c r="AN228" s="316" t="s">
        <v>893</v>
      </c>
      <c r="AO228" s="316" t="s">
        <v>893</v>
      </c>
      <c r="AP228" s="316" t="s">
        <v>893</v>
      </c>
      <c r="AQ228" s="316">
        <v>1.0</v>
      </c>
      <c r="AR228" s="316" t="s">
        <v>893</v>
      </c>
      <c r="AS228" s="316" t="s">
        <v>893</v>
      </c>
      <c r="AT228" s="316" t="s">
        <v>893</v>
      </c>
      <c r="AU228" s="316" t="s">
        <v>893</v>
      </c>
      <c r="AV228" s="316" t="s">
        <v>893</v>
      </c>
      <c r="AW228" s="316" t="s">
        <v>893</v>
      </c>
      <c r="AX228" s="316" t="s">
        <v>893</v>
      </c>
      <c r="AY228" s="316">
        <v>7.0</v>
      </c>
      <c r="AZ228" s="316" t="s">
        <v>893</v>
      </c>
      <c r="BA228" s="316" t="s">
        <v>893</v>
      </c>
      <c r="BB228" s="316" t="s">
        <v>893</v>
      </c>
      <c r="BC228" s="316">
        <v>9.37</v>
      </c>
      <c r="BD228" s="316" t="s">
        <v>893</v>
      </c>
      <c r="BE228" s="316" t="s">
        <v>893</v>
      </c>
      <c r="BF228" s="316" t="s">
        <v>893</v>
      </c>
      <c r="BG228" s="316" t="s">
        <v>893</v>
      </c>
      <c r="BH228" s="316" t="s">
        <v>893</v>
      </c>
      <c r="BI228" s="316" t="s">
        <v>893</v>
      </c>
      <c r="BJ228" s="316" t="s">
        <v>893</v>
      </c>
      <c r="BK228" s="316">
        <v>1.33857143</v>
      </c>
      <c r="BL228" s="316" t="s">
        <v>893</v>
      </c>
      <c r="BM228" s="316" t="s">
        <v>893</v>
      </c>
      <c r="BN228" s="316" t="s">
        <v>893</v>
      </c>
      <c r="BO228" s="316">
        <v>112.0</v>
      </c>
      <c r="BP228" s="316" t="s">
        <v>893</v>
      </c>
      <c r="BQ228" s="316" t="s">
        <v>893</v>
      </c>
      <c r="BR228" s="316" t="s">
        <v>893</v>
      </c>
      <c r="BS228" s="316">
        <v>111.0</v>
      </c>
      <c r="BT228" s="316" t="s">
        <v>893</v>
      </c>
      <c r="BU228" s="316" t="s">
        <v>893</v>
      </c>
      <c r="BV228" s="316" t="s">
        <v>893</v>
      </c>
      <c r="BW228" s="316">
        <v>57.0</v>
      </c>
      <c r="BX228" s="316" t="s">
        <v>893</v>
      </c>
      <c r="BY228" s="316" t="s">
        <v>893</v>
      </c>
      <c r="BZ228" s="316" t="s">
        <v>893</v>
      </c>
      <c r="CA228" s="316">
        <v>0.08441441</v>
      </c>
      <c r="CB228" s="316" t="s">
        <v>893</v>
      </c>
      <c r="CC228" s="316" t="s">
        <v>893</v>
      </c>
      <c r="CD228" s="316" t="s">
        <v>893</v>
      </c>
      <c r="CE228" s="312" t="s">
        <v>893</v>
      </c>
      <c r="CF228" s="312">
        <v>1.17125</v>
      </c>
      <c r="CG228" s="312" t="s">
        <v>893</v>
      </c>
      <c r="CH228" s="312" t="s">
        <v>893</v>
      </c>
      <c r="CI228" s="315" t="s">
        <v>893</v>
      </c>
      <c r="CJ228" s="315">
        <v>0.05970149</v>
      </c>
      <c r="CK228" s="315" t="s">
        <v>893</v>
      </c>
      <c r="CL228" s="315" t="s">
        <v>893</v>
      </c>
      <c r="CM228" s="314" t="s">
        <v>893</v>
      </c>
      <c r="CN228" s="314" t="s">
        <v>893</v>
      </c>
      <c r="CO228" s="317"/>
      <c r="CP228" s="320"/>
      <c r="CQ228" s="320"/>
      <c r="CR228" s="320"/>
      <c r="CS228" s="320"/>
      <c r="CT228" s="317"/>
      <c r="CU228" s="317"/>
      <c r="CV228" s="317"/>
      <c r="CW228" s="317"/>
      <c r="CX228" s="319"/>
      <c r="CY228" s="319"/>
      <c r="CZ228" s="319"/>
      <c r="DA228" s="319"/>
      <c r="DB228" s="318"/>
      <c r="DC228" s="318"/>
      <c r="DD228" s="320"/>
    </row>
    <row r="229">
      <c r="A229" s="310" t="s">
        <v>898</v>
      </c>
      <c r="B229" s="310" t="s">
        <v>360</v>
      </c>
      <c r="C229" s="310" t="s">
        <v>361</v>
      </c>
      <c r="D229" s="310" t="s">
        <v>362</v>
      </c>
      <c r="E229" s="311" t="s">
        <v>893</v>
      </c>
      <c r="F229" s="311">
        <v>15285.0</v>
      </c>
      <c r="G229" s="311" t="s">
        <v>893</v>
      </c>
      <c r="H229" s="311" t="s">
        <v>893</v>
      </c>
      <c r="I229" s="311" t="s">
        <v>893</v>
      </c>
      <c r="J229" s="311">
        <v>36717.0</v>
      </c>
      <c r="K229" s="311" t="s">
        <v>893</v>
      </c>
      <c r="L229" s="311" t="s">
        <v>893</v>
      </c>
      <c r="M229" s="312" t="s">
        <v>894</v>
      </c>
      <c r="N229" s="312" t="s">
        <v>893</v>
      </c>
      <c r="O229" s="312">
        <v>148.86</v>
      </c>
      <c r="P229" s="312" t="s">
        <v>893</v>
      </c>
      <c r="Q229" s="312" t="s">
        <v>893</v>
      </c>
      <c r="R229" s="316" t="s">
        <v>893</v>
      </c>
      <c r="S229" s="316">
        <v>4.0542528</v>
      </c>
      <c r="T229" s="316" t="s">
        <v>893</v>
      </c>
      <c r="U229" s="316" t="s">
        <v>893</v>
      </c>
      <c r="V229" s="316" t="s">
        <v>893</v>
      </c>
      <c r="W229" s="316">
        <v>3.96546559</v>
      </c>
      <c r="X229" s="316" t="s">
        <v>893</v>
      </c>
      <c r="Y229" s="316" t="s">
        <v>893</v>
      </c>
      <c r="Z229" s="316" t="s">
        <v>893</v>
      </c>
      <c r="AA229" s="316">
        <v>0.10223901</v>
      </c>
      <c r="AB229" s="316" t="s">
        <v>893</v>
      </c>
      <c r="AC229" s="316" t="s">
        <v>893</v>
      </c>
      <c r="AD229" s="316" t="s">
        <v>893</v>
      </c>
      <c r="AE229" s="316">
        <v>1456.0</v>
      </c>
      <c r="AF229" s="316" t="s">
        <v>893</v>
      </c>
      <c r="AG229" s="311" t="s">
        <v>893</v>
      </c>
      <c r="AH229" s="311" t="s">
        <v>893</v>
      </c>
      <c r="AI229" s="311">
        <v>72.0</v>
      </c>
      <c r="AJ229" s="311" t="s">
        <v>893</v>
      </c>
      <c r="AK229" s="311" t="s">
        <v>893</v>
      </c>
      <c r="AL229" s="316" t="s">
        <v>893</v>
      </c>
      <c r="AM229" s="316">
        <v>2.40215898</v>
      </c>
      <c r="AN229" s="316" t="s">
        <v>893</v>
      </c>
      <c r="AO229" s="316" t="s">
        <v>893</v>
      </c>
      <c r="AP229" s="316" t="s">
        <v>893</v>
      </c>
      <c r="AQ229" s="316">
        <v>14.0</v>
      </c>
      <c r="AR229" s="316" t="s">
        <v>893</v>
      </c>
      <c r="AS229" s="316" t="s">
        <v>893</v>
      </c>
      <c r="AT229" s="316" t="s">
        <v>893</v>
      </c>
      <c r="AU229" s="316">
        <v>36.0</v>
      </c>
      <c r="AV229" s="316" t="s">
        <v>893</v>
      </c>
      <c r="AW229" s="316" t="s">
        <v>893</v>
      </c>
      <c r="AX229" s="316" t="s">
        <v>893</v>
      </c>
      <c r="AY229" s="316">
        <v>22.0</v>
      </c>
      <c r="AZ229" s="316" t="s">
        <v>893</v>
      </c>
      <c r="BA229" s="316" t="s">
        <v>893</v>
      </c>
      <c r="BB229" s="316" t="s">
        <v>893</v>
      </c>
      <c r="BC229" s="316">
        <v>10.63285714</v>
      </c>
      <c r="BD229" s="316" t="s">
        <v>893</v>
      </c>
      <c r="BE229" s="316" t="s">
        <v>893</v>
      </c>
      <c r="BF229" s="316" t="s">
        <v>893</v>
      </c>
      <c r="BG229" s="316">
        <v>4.135</v>
      </c>
      <c r="BH229" s="316" t="s">
        <v>893</v>
      </c>
      <c r="BI229" s="316" t="s">
        <v>893</v>
      </c>
      <c r="BJ229" s="316" t="s">
        <v>893</v>
      </c>
      <c r="BK229" s="316">
        <v>6.76636364</v>
      </c>
      <c r="BL229" s="316" t="s">
        <v>893</v>
      </c>
      <c r="BM229" s="316" t="s">
        <v>893</v>
      </c>
      <c r="BN229" s="316" t="s">
        <v>893</v>
      </c>
      <c r="BO229" s="316">
        <v>1244.0</v>
      </c>
      <c r="BP229" s="316" t="s">
        <v>893</v>
      </c>
      <c r="BQ229" s="316" t="s">
        <v>893</v>
      </c>
      <c r="BR229" s="316" t="s">
        <v>893</v>
      </c>
      <c r="BS229" s="316">
        <v>1147.0</v>
      </c>
      <c r="BT229" s="316" t="s">
        <v>893</v>
      </c>
      <c r="BU229" s="316" t="s">
        <v>893</v>
      </c>
      <c r="BV229" s="316" t="s">
        <v>893</v>
      </c>
      <c r="BW229" s="316">
        <v>962.0</v>
      </c>
      <c r="BX229" s="316" t="s">
        <v>893</v>
      </c>
      <c r="BY229" s="316" t="s">
        <v>893</v>
      </c>
      <c r="BZ229" s="316" t="s">
        <v>893</v>
      </c>
      <c r="CA229" s="316">
        <v>0.12978204</v>
      </c>
      <c r="CB229" s="316" t="s">
        <v>893</v>
      </c>
      <c r="CC229" s="316" t="s">
        <v>893</v>
      </c>
      <c r="CD229" s="316" t="s">
        <v>893</v>
      </c>
      <c r="CE229" s="312" t="s">
        <v>893</v>
      </c>
      <c r="CF229" s="312">
        <v>2.0675</v>
      </c>
      <c r="CG229" s="312" t="s">
        <v>893</v>
      </c>
      <c r="CH229" s="312" t="s">
        <v>893</v>
      </c>
      <c r="CI229" s="315" t="s">
        <v>893</v>
      </c>
      <c r="CJ229" s="315">
        <v>0.04945055</v>
      </c>
      <c r="CK229" s="315" t="s">
        <v>893</v>
      </c>
      <c r="CL229" s="315" t="s">
        <v>893</v>
      </c>
      <c r="CM229" s="314" t="s">
        <v>893</v>
      </c>
      <c r="CN229" s="314" t="s">
        <v>893</v>
      </c>
      <c r="CO229" s="317"/>
      <c r="CP229" s="320"/>
      <c r="CQ229" s="320"/>
      <c r="CR229" s="320"/>
      <c r="CS229" s="320"/>
      <c r="CT229" s="317"/>
      <c r="CU229" s="317"/>
      <c r="CV229" s="317"/>
      <c r="CW229" s="317"/>
      <c r="CX229" s="319"/>
      <c r="CY229" s="319"/>
      <c r="CZ229" s="319"/>
      <c r="DA229" s="319"/>
      <c r="DB229" s="318"/>
      <c r="DC229" s="318"/>
      <c r="DD229" s="320"/>
    </row>
    <row r="230">
      <c r="A230" s="310" t="s">
        <v>898</v>
      </c>
      <c r="B230" s="310" t="s">
        <v>474</v>
      </c>
      <c r="C230" s="310" t="s">
        <v>478</v>
      </c>
      <c r="D230" s="310" t="s">
        <v>479</v>
      </c>
      <c r="E230" s="311" t="s">
        <v>893</v>
      </c>
      <c r="F230" s="311">
        <v>7420.0</v>
      </c>
      <c r="G230" s="311" t="s">
        <v>893</v>
      </c>
      <c r="H230" s="311" t="s">
        <v>893</v>
      </c>
      <c r="I230" s="311" t="s">
        <v>893</v>
      </c>
      <c r="J230" s="311">
        <v>19310.0</v>
      </c>
      <c r="K230" s="311" t="s">
        <v>893</v>
      </c>
      <c r="L230" s="311" t="s">
        <v>893</v>
      </c>
      <c r="M230" s="312" t="s">
        <v>894</v>
      </c>
      <c r="N230" s="312" t="s">
        <v>893</v>
      </c>
      <c r="O230" s="312">
        <v>27.71</v>
      </c>
      <c r="P230" s="312" t="s">
        <v>893</v>
      </c>
      <c r="Q230" s="312" t="s">
        <v>893</v>
      </c>
      <c r="R230" s="316" t="s">
        <v>893</v>
      </c>
      <c r="S230" s="316">
        <v>1.43500777</v>
      </c>
      <c r="T230" s="316" t="s">
        <v>893</v>
      </c>
      <c r="U230" s="316" t="s">
        <v>893</v>
      </c>
      <c r="V230" s="316" t="s">
        <v>893</v>
      </c>
      <c r="W230" s="316">
        <v>3.16934231</v>
      </c>
      <c r="X230" s="316" t="s">
        <v>893</v>
      </c>
      <c r="Y230" s="316" t="s">
        <v>893</v>
      </c>
      <c r="Z230" s="316" t="s">
        <v>893</v>
      </c>
      <c r="AA230" s="316">
        <v>0.04527778</v>
      </c>
      <c r="AB230" s="316" t="s">
        <v>893</v>
      </c>
      <c r="AC230" s="316" t="s">
        <v>893</v>
      </c>
      <c r="AD230" s="316" t="s">
        <v>893</v>
      </c>
      <c r="AE230" s="316">
        <v>612.0</v>
      </c>
      <c r="AF230" s="316" t="s">
        <v>893</v>
      </c>
      <c r="AG230" s="311" t="s">
        <v>893</v>
      </c>
      <c r="AH230" s="311" t="s">
        <v>893</v>
      </c>
      <c r="AI230" s="311">
        <v>28.0</v>
      </c>
      <c r="AJ230" s="311" t="s">
        <v>893</v>
      </c>
      <c r="AK230" s="311" t="s">
        <v>893</v>
      </c>
      <c r="AL230" s="316" t="s">
        <v>893</v>
      </c>
      <c r="AM230" s="316">
        <v>2.60242588</v>
      </c>
      <c r="AN230" s="316" t="s">
        <v>893</v>
      </c>
      <c r="AO230" s="316" t="s">
        <v>893</v>
      </c>
      <c r="AP230" s="316" t="s">
        <v>893</v>
      </c>
      <c r="AQ230" s="316">
        <v>9.0</v>
      </c>
      <c r="AR230" s="316" t="s">
        <v>893</v>
      </c>
      <c r="AS230" s="316" t="s">
        <v>893</v>
      </c>
      <c r="AT230" s="316" t="s">
        <v>893</v>
      </c>
      <c r="AU230" s="316">
        <v>5.0</v>
      </c>
      <c r="AV230" s="316" t="s">
        <v>893</v>
      </c>
      <c r="AW230" s="316" t="s">
        <v>893</v>
      </c>
      <c r="AX230" s="316" t="s">
        <v>893</v>
      </c>
      <c r="AY230" s="316">
        <v>14.0</v>
      </c>
      <c r="AZ230" s="316" t="s">
        <v>893</v>
      </c>
      <c r="BA230" s="316" t="s">
        <v>893</v>
      </c>
      <c r="BB230" s="316" t="s">
        <v>893</v>
      </c>
      <c r="BC230" s="316">
        <v>3.07888889</v>
      </c>
      <c r="BD230" s="316" t="s">
        <v>893</v>
      </c>
      <c r="BE230" s="316" t="s">
        <v>893</v>
      </c>
      <c r="BF230" s="316" t="s">
        <v>893</v>
      </c>
      <c r="BG230" s="316">
        <v>5.542</v>
      </c>
      <c r="BH230" s="316" t="s">
        <v>893</v>
      </c>
      <c r="BI230" s="316" t="s">
        <v>893</v>
      </c>
      <c r="BJ230" s="316" t="s">
        <v>893</v>
      </c>
      <c r="BK230" s="316">
        <v>1.97928571</v>
      </c>
      <c r="BL230" s="316" t="s">
        <v>893</v>
      </c>
      <c r="BM230" s="316" t="s">
        <v>893</v>
      </c>
      <c r="BN230" s="316" t="s">
        <v>893</v>
      </c>
      <c r="BO230" s="316">
        <v>570.0</v>
      </c>
      <c r="BP230" s="316" t="s">
        <v>893</v>
      </c>
      <c r="BQ230" s="316" t="s">
        <v>893</v>
      </c>
      <c r="BR230" s="316" t="s">
        <v>893</v>
      </c>
      <c r="BS230" s="316">
        <v>562.0</v>
      </c>
      <c r="BT230" s="316" t="s">
        <v>893</v>
      </c>
      <c r="BU230" s="316" t="s">
        <v>893</v>
      </c>
      <c r="BV230" s="316" t="s">
        <v>893</v>
      </c>
      <c r="BW230" s="316">
        <v>113.0</v>
      </c>
      <c r="BX230" s="316" t="s">
        <v>893</v>
      </c>
      <c r="BY230" s="316" t="s">
        <v>893</v>
      </c>
      <c r="BZ230" s="316" t="s">
        <v>893</v>
      </c>
      <c r="CA230" s="316">
        <v>0.04930605</v>
      </c>
      <c r="CB230" s="316" t="s">
        <v>893</v>
      </c>
      <c r="CC230" s="316" t="s">
        <v>893</v>
      </c>
      <c r="CD230" s="316" t="s">
        <v>893</v>
      </c>
      <c r="CE230" s="312" t="s">
        <v>893</v>
      </c>
      <c r="CF230" s="312">
        <v>0.98964286</v>
      </c>
      <c r="CG230" s="312" t="s">
        <v>893</v>
      </c>
      <c r="CH230" s="312" t="s">
        <v>893</v>
      </c>
      <c r="CI230" s="315" t="s">
        <v>893</v>
      </c>
      <c r="CJ230" s="315">
        <v>0.04575163</v>
      </c>
      <c r="CK230" s="315" t="s">
        <v>893</v>
      </c>
      <c r="CL230" s="315" t="s">
        <v>893</v>
      </c>
      <c r="CM230" s="314" t="s">
        <v>893</v>
      </c>
      <c r="CN230" s="314" t="s">
        <v>893</v>
      </c>
      <c r="CO230" s="317"/>
      <c r="CP230" s="320"/>
      <c r="CQ230" s="320"/>
      <c r="CR230" s="320"/>
      <c r="CS230" s="320"/>
      <c r="CT230" s="317"/>
      <c r="CU230" s="317"/>
      <c r="CV230" s="317"/>
      <c r="CW230" s="317"/>
      <c r="CX230" s="319"/>
      <c r="CY230" s="319"/>
      <c r="CZ230" s="319"/>
      <c r="DA230" s="319"/>
      <c r="DB230" s="318"/>
      <c r="DC230" s="318"/>
      <c r="DD230" s="320"/>
    </row>
    <row r="231">
      <c r="A231" s="310" t="s">
        <v>898</v>
      </c>
      <c r="B231" s="310" t="s">
        <v>409</v>
      </c>
      <c r="C231" s="310" t="s">
        <v>410</v>
      </c>
      <c r="D231" s="310" t="s">
        <v>25</v>
      </c>
      <c r="E231" s="311" t="s">
        <v>893</v>
      </c>
      <c r="F231" s="311">
        <v>3235.0</v>
      </c>
      <c r="G231" s="311" t="s">
        <v>893</v>
      </c>
      <c r="H231" s="311" t="s">
        <v>893</v>
      </c>
      <c r="I231" s="311" t="s">
        <v>893</v>
      </c>
      <c r="J231" s="311">
        <v>8563.0</v>
      </c>
      <c r="K231" s="311" t="s">
        <v>893</v>
      </c>
      <c r="L231" s="311" t="s">
        <v>893</v>
      </c>
      <c r="M231" s="312" t="s">
        <v>894</v>
      </c>
      <c r="N231" s="312" t="s">
        <v>893</v>
      </c>
      <c r="O231" s="312">
        <v>35.3</v>
      </c>
      <c r="P231" s="312" t="s">
        <v>893</v>
      </c>
      <c r="Q231" s="312" t="s">
        <v>893</v>
      </c>
      <c r="R231" s="316" t="s">
        <v>893</v>
      </c>
      <c r="S231" s="316">
        <v>4.12238701</v>
      </c>
      <c r="T231" s="316" t="s">
        <v>893</v>
      </c>
      <c r="U231" s="316" t="s">
        <v>893</v>
      </c>
      <c r="V231" s="316" t="s">
        <v>893</v>
      </c>
      <c r="W231" s="316">
        <v>10.07824361</v>
      </c>
      <c r="X231" s="316" t="s">
        <v>893</v>
      </c>
      <c r="Y231" s="316" t="s">
        <v>893</v>
      </c>
      <c r="Z231" s="316" t="s">
        <v>893</v>
      </c>
      <c r="AA231" s="316">
        <v>0.04090382</v>
      </c>
      <c r="AB231" s="316" t="s">
        <v>893</v>
      </c>
      <c r="AC231" s="316" t="s">
        <v>893</v>
      </c>
      <c r="AD231" s="316" t="s">
        <v>893</v>
      </c>
      <c r="AE231" s="316">
        <v>863.0</v>
      </c>
      <c r="AF231" s="316" t="s">
        <v>893</v>
      </c>
      <c r="AG231" s="311" t="s">
        <v>893</v>
      </c>
      <c r="AH231" s="311" t="s">
        <v>893</v>
      </c>
      <c r="AI231" s="311">
        <v>15.0</v>
      </c>
      <c r="AJ231" s="311" t="s">
        <v>893</v>
      </c>
      <c r="AK231" s="311" t="s">
        <v>893</v>
      </c>
      <c r="AL231" s="316" t="s">
        <v>893</v>
      </c>
      <c r="AM231" s="316">
        <v>2.64698609</v>
      </c>
      <c r="AN231" s="316" t="s">
        <v>893</v>
      </c>
      <c r="AO231" s="316" t="s">
        <v>893</v>
      </c>
      <c r="AP231" s="316" t="s">
        <v>893</v>
      </c>
      <c r="AQ231" s="316">
        <v>3.0</v>
      </c>
      <c r="AR231" s="316" t="s">
        <v>893</v>
      </c>
      <c r="AS231" s="316" t="s">
        <v>893</v>
      </c>
      <c r="AT231" s="316" t="s">
        <v>893</v>
      </c>
      <c r="AU231" s="316">
        <v>6.0</v>
      </c>
      <c r="AV231" s="316" t="s">
        <v>893</v>
      </c>
      <c r="AW231" s="316" t="s">
        <v>893</v>
      </c>
      <c r="AX231" s="316" t="s">
        <v>893</v>
      </c>
      <c r="AY231" s="316">
        <v>6.0</v>
      </c>
      <c r="AZ231" s="316" t="s">
        <v>893</v>
      </c>
      <c r="BA231" s="316" t="s">
        <v>893</v>
      </c>
      <c r="BB231" s="316" t="s">
        <v>893</v>
      </c>
      <c r="BC231" s="316">
        <v>11.76666667</v>
      </c>
      <c r="BD231" s="316" t="s">
        <v>893</v>
      </c>
      <c r="BE231" s="316" t="s">
        <v>893</v>
      </c>
      <c r="BF231" s="316" t="s">
        <v>893</v>
      </c>
      <c r="BG231" s="316">
        <v>5.88333333</v>
      </c>
      <c r="BH231" s="316" t="s">
        <v>893</v>
      </c>
      <c r="BI231" s="316" t="s">
        <v>893</v>
      </c>
      <c r="BJ231" s="316" t="s">
        <v>893</v>
      </c>
      <c r="BK231" s="316">
        <v>5.88333333</v>
      </c>
      <c r="BL231" s="316" t="s">
        <v>893</v>
      </c>
      <c r="BM231" s="316" t="s">
        <v>893</v>
      </c>
      <c r="BN231" s="316" t="s">
        <v>893</v>
      </c>
      <c r="BO231" s="316">
        <v>818.0</v>
      </c>
      <c r="BP231" s="316" t="s">
        <v>893</v>
      </c>
      <c r="BQ231" s="316" t="s">
        <v>893</v>
      </c>
      <c r="BR231" s="316" t="s">
        <v>893</v>
      </c>
      <c r="BS231" s="316">
        <v>805.0</v>
      </c>
      <c r="BT231" s="316" t="s">
        <v>893</v>
      </c>
      <c r="BU231" s="316" t="s">
        <v>893</v>
      </c>
      <c r="BV231" s="316" t="s">
        <v>893</v>
      </c>
      <c r="BW231" s="316">
        <v>674.0</v>
      </c>
      <c r="BX231" s="316" t="s">
        <v>893</v>
      </c>
      <c r="BY231" s="316" t="s">
        <v>893</v>
      </c>
      <c r="BZ231" s="316" t="s">
        <v>893</v>
      </c>
      <c r="CA231" s="316">
        <v>0.04385093</v>
      </c>
      <c r="CB231" s="316" t="s">
        <v>893</v>
      </c>
      <c r="CC231" s="316" t="s">
        <v>893</v>
      </c>
      <c r="CD231" s="316" t="s">
        <v>893</v>
      </c>
      <c r="CE231" s="312" t="s">
        <v>893</v>
      </c>
      <c r="CF231" s="312">
        <v>2.35333333</v>
      </c>
      <c r="CG231" s="312" t="s">
        <v>893</v>
      </c>
      <c r="CH231" s="312" t="s">
        <v>893</v>
      </c>
      <c r="CI231" s="315" t="s">
        <v>893</v>
      </c>
      <c r="CJ231" s="315">
        <v>0.01738123</v>
      </c>
      <c r="CK231" s="315" t="s">
        <v>893</v>
      </c>
      <c r="CL231" s="315" t="s">
        <v>893</v>
      </c>
      <c r="CM231" s="314" t="s">
        <v>893</v>
      </c>
      <c r="CN231" s="314" t="s">
        <v>893</v>
      </c>
      <c r="CO231" s="317"/>
      <c r="CP231" s="320"/>
      <c r="CQ231" s="320"/>
      <c r="CR231" s="320"/>
      <c r="CS231" s="320"/>
      <c r="CT231" s="317"/>
      <c r="CU231" s="317"/>
      <c r="CV231" s="317"/>
      <c r="CW231" s="317"/>
      <c r="CX231" s="319"/>
      <c r="CY231" s="319"/>
      <c r="CZ231" s="319"/>
      <c r="DA231" s="319"/>
      <c r="DB231" s="318"/>
      <c r="DC231" s="318"/>
      <c r="DD231" s="320"/>
    </row>
    <row r="232">
      <c r="A232" s="317"/>
      <c r="B232" s="317"/>
      <c r="C232" s="317"/>
      <c r="D232" s="317"/>
      <c r="E232" s="321"/>
      <c r="F232" s="321"/>
      <c r="G232" s="321"/>
      <c r="H232" s="321"/>
      <c r="I232" s="321"/>
      <c r="J232" s="321"/>
      <c r="K232" s="321"/>
      <c r="L232" s="321"/>
      <c r="M232" s="317"/>
      <c r="N232" s="317"/>
      <c r="O232" s="317"/>
      <c r="P232" s="317"/>
      <c r="Q232" s="317"/>
      <c r="R232" s="320"/>
      <c r="S232" s="320"/>
      <c r="T232" s="320"/>
      <c r="U232" s="320"/>
      <c r="V232" s="320"/>
      <c r="W232" s="320"/>
      <c r="X232" s="320"/>
      <c r="Y232" s="320"/>
      <c r="Z232" s="320"/>
      <c r="AA232" s="320"/>
      <c r="AB232" s="320"/>
      <c r="AC232" s="320"/>
      <c r="AD232" s="320"/>
      <c r="AE232" s="320"/>
      <c r="AF232" s="320"/>
      <c r="AG232" s="321"/>
      <c r="AH232" s="321"/>
      <c r="AI232" s="321"/>
      <c r="AJ232" s="321"/>
      <c r="AK232" s="321"/>
      <c r="AL232" s="320"/>
      <c r="AM232" s="320"/>
      <c r="AN232" s="320"/>
      <c r="AO232" s="320"/>
      <c r="AP232" s="320"/>
      <c r="AQ232" s="320"/>
      <c r="AR232" s="320"/>
      <c r="AS232" s="320"/>
      <c r="AT232" s="320"/>
      <c r="AU232" s="320"/>
      <c r="AV232" s="320"/>
      <c r="AW232" s="320"/>
      <c r="AX232" s="320"/>
      <c r="AY232" s="320"/>
      <c r="AZ232" s="320"/>
      <c r="BA232" s="320"/>
      <c r="BB232" s="320"/>
      <c r="BC232" s="320"/>
      <c r="BD232" s="320"/>
      <c r="BE232" s="320"/>
      <c r="BF232" s="320"/>
      <c r="BG232" s="320"/>
      <c r="BH232" s="320"/>
      <c r="BI232" s="320"/>
      <c r="BJ232" s="320"/>
      <c r="BK232" s="320"/>
      <c r="BL232" s="320"/>
      <c r="BM232" s="320"/>
      <c r="BN232" s="320"/>
      <c r="BO232" s="320"/>
      <c r="BP232" s="320"/>
      <c r="BQ232" s="320"/>
      <c r="BR232" s="320"/>
      <c r="BS232" s="320"/>
      <c r="BT232" s="320"/>
      <c r="BU232" s="320"/>
      <c r="BV232" s="320"/>
      <c r="BW232" s="320"/>
      <c r="BX232" s="320"/>
      <c r="BY232" s="320"/>
      <c r="BZ232" s="320"/>
      <c r="CA232" s="320"/>
      <c r="CB232" s="320"/>
      <c r="CC232" s="320"/>
      <c r="CD232" s="320"/>
      <c r="CE232" s="317"/>
      <c r="CF232" s="317"/>
      <c r="CG232" s="317"/>
      <c r="CH232" s="317"/>
      <c r="CI232" s="319"/>
      <c r="CJ232" s="319"/>
      <c r="CK232" s="319"/>
      <c r="CL232" s="319"/>
      <c r="CM232" s="318"/>
      <c r="CN232" s="318"/>
      <c r="CO232" s="317"/>
      <c r="CP232" s="320"/>
      <c r="CQ232" s="320"/>
      <c r="CR232" s="320"/>
      <c r="CS232" s="320"/>
      <c r="CT232" s="317"/>
      <c r="CU232" s="317"/>
      <c r="CV232" s="317"/>
      <c r="CW232" s="317"/>
      <c r="CX232" s="319"/>
      <c r="CY232" s="319"/>
      <c r="CZ232" s="319"/>
      <c r="DA232" s="319"/>
      <c r="DB232" s="318"/>
      <c r="DC232" s="318"/>
      <c r="DD232" s="320"/>
    </row>
    <row r="233">
      <c r="A233" s="317"/>
      <c r="B233" s="317"/>
      <c r="C233" s="317"/>
      <c r="D233" s="317"/>
      <c r="E233" s="321"/>
      <c r="F233" s="321"/>
      <c r="G233" s="321"/>
      <c r="H233" s="321"/>
      <c r="I233" s="321"/>
      <c r="J233" s="321"/>
      <c r="K233" s="321"/>
      <c r="L233" s="321"/>
      <c r="M233" s="320"/>
      <c r="N233" s="317"/>
      <c r="O233" s="317"/>
      <c r="P233" s="317"/>
      <c r="Q233" s="317"/>
      <c r="R233" s="320"/>
      <c r="S233" s="320"/>
      <c r="T233" s="320"/>
      <c r="U233" s="320"/>
      <c r="V233" s="320"/>
      <c r="W233" s="320"/>
      <c r="X233" s="320"/>
      <c r="Y233" s="320"/>
      <c r="Z233" s="320"/>
      <c r="AA233" s="320"/>
      <c r="AB233" s="320"/>
      <c r="AC233" s="320"/>
      <c r="AD233" s="320"/>
      <c r="AE233" s="320"/>
      <c r="AF233" s="320"/>
      <c r="AG233" s="320"/>
      <c r="AH233" s="321"/>
      <c r="AI233" s="321"/>
      <c r="AJ233" s="321"/>
      <c r="AK233" s="321"/>
      <c r="AL233" s="320"/>
      <c r="AM233" s="320"/>
      <c r="AN233" s="320"/>
      <c r="AO233" s="320"/>
      <c r="AP233" s="320"/>
      <c r="AQ233" s="320"/>
      <c r="AR233" s="320"/>
      <c r="AS233" s="320"/>
      <c r="AT233" s="320"/>
      <c r="AU233" s="320"/>
      <c r="AV233" s="320"/>
      <c r="AW233" s="320"/>
      <c r="AX233" s="320"/>
      <c r="AY233" s="320"/>
      <c r="AZ233" s="320"/>
      <c r="BA233" s="320"/>
      <c r="BB233" s="320"/>
      <c r="BC233" s="320"/>
      <c r="BD233" s="320"/>
      <c r="BE233" s="320"/>
      <c r="BF233" s="320"/>
      <c r="BG233" s="320"/>
      <c r="BH233" s="320"/>
      <c r="BI233" s="320"/>
      <c r="BJ233" s="320"/>
      <c r="BK233" s="320"/>
      <c r="BL233" s="320"/>
      <c r="BM233" s="320"/>
      <c r="BN233" s="320"/>
      <c r="BO233" s="320"/>
      <c r="BP233" s="320"/>
      <c r="BQ233" s="320"/>
      <c r="BR233" s="320"/>
      <c r="BS233" s="320"/>
      <c r="BT233" s="320"/>
      <c r="BU233" s="320"/>
      <c r="BV233" s="320"/>
      <c r="BW233" s="320"/>
      <c r="BX233" s="320"/>
      <c r="BY233" s="320"/>
      <c r="BZ233" s="320"/>
      <c r="CA233" s="320"/>
      <c r="CB233" s="320"/>
      <c r="CC233" s="320"/>
      <c r="CD233" s="320"/>
      <c r="CE233" s="317"/>
      <c r="CF233" s="317"/>
      <c r="CG233" s="317"/>
      <c r="CH233" s="317"/>
      <c r="CI233" s="319"/>
      <c r="CJ233" s="319"/>
      <c r="CK233" s="319"/>
      <c r="CL233" s="319"/>
      <c r="CM233" s="318"/>
      <c r="CN233" s="318"/>
      <c r="CO233" s="320"/>
      <c r="CP233" s="320"/>
      <c r="CQ233" s="320"/>
      <c r="CR233" s="320"/>
      <c r="CS233" s="320"/>
      <c r="CT233" s="320"/>
      <c r="CU233" s="320"/>
      <c r="CV233" s="320"/>
      <c r="CW233" s="320"/>
      <c r="CX233" s="320"/>
      <c r="CY233" s="320"/>
      <c r="CZ233" s="320"/>
      <c r="DA233" s="320"/>
      <c r="DB233" s="320"/>
      <c r="DC233" s="320"/>
      <c r="DD233" s="320"/>
    </row>
    <row r="234">
      <c r="A234" s="317"/>
      <c r="B234" s="317"/>
      <c r="C234" s="317"/>
      <c r="D234" s="317"/>
      <c r="E234" s="321"/>
      <c r="F234" s="321"/>
      <c r="G234" s="321"/>
      <c r="H234" s="321"/>
      <c r="I234" s="321"/>
      <c r="J234" s="321"/>
      <c r="K234" s="321"/>
      <c r="L234" s="321"/>
      <c r="M234" s="320"/>
      <c r="N234" s="317"/>
      <c r="O234" s="317"/>
      <c r="P234" s="317"/>
      <c r="Q234" s="317"/>
      <c r="R234" s="320"/>
      <c r="S234" s="320"/>
      <c r="T234" s="320"/>
      <c r="U234" s="320"/>
      <c r="V234" s="320"/>
      <c r="W234" s="320"/>
      <c r="X234" s="320"/>
      <c r="Y234" s="320"/>
      <c r="Z234" s="320"/>
      <c r="AA234" s="320"/>
      <c r="AB234" s="320"/>
      <c r="AC234" s="320"/>
      <c r="AD234" s="320"/>
      <c r="AE234" s="320"/>
      <c r="AF234" s="320"/>
      <c r="AG234" s="320"/>
      <c r="AH234" s="321"/>
      <c r="AI234" s="321"/>
      <c r="AJ234" s="321"/>
      <c r="AK234" s="321"/>
      <c r="AL234" s="320"/>
      <c r="AM234" s="320"/>
      <c r="AN234" s="320"/>
      <c r="AO234" s="320"/>
      <c r="AP234" s="320"/>
      <c r="AQ234" s="320"/>
      <c r="AR234" s="320"/>
      <c r="AS234" s="320"/>
      <c r="AT234" s="320"/>
      <c r="AU234" s="320"/>
      <c r="AV234" s="320"/>
      <c r="AW234" s="320"/>
      <c r="AX234" s="320"/>
      <c r="AY234" s="320"/>
      <c r="AZ234" s="320"/>
      <c r="BA234" s="320"/>
      <c r="BB234" s="320"/>
      <c r="BC234" s="320"/>
      <c r="BD234" s="320"/>
      <c r="BE234" s="320"/>
      <c r="BF234" s="320"/>
      <c r="BG234" s="320"/>
      <c r="BH234" s="320"/>
      <c r="BI234" s="320"/>
      <c r="BJ234" s="320"/>
      <c r="BK234" s="320"/>
      <c r="BL234" s="320"/>
      <c r="BM234" s="320"/>
      <c r="BN234" s="320"/>
      <c r="BO234" s="320"/>
      <c r="BP234" s="320"/>
      <c r="BQ234" s="320"/>
      <c r="BR234" s="320"/>
      <c r="BS234" s="320"/>
      <c r="BT234" s="320"/>
      <c r="BU234" s="320"/>
      <c r="BV234" s="320"/>
      <c r="BW234" s="320"/>
      <c r="BX234" s="320"/>
      <c r="BY234" s="320"/>
      <c r="BZ234" s="320"/>
      <c r="CA234" s="320"/>
      <c r="CB234" s="320"/>
      <c r="CC234" s="320"/>
      <c r="CD234" s="320"/>
      <c r="CE234" s="317"/>
      <c r="CF234" s="317"/>
      <c r="CG234" s="317"/>
      <c r="CH234" s="317"/>
      <c r="CI234" s="319"/>
      <c r="CJ234" s="319"/>
      <c r="CK234" s="319"/>
      <c r="CL234" s="319"/>
      <c r="CM234" s="318"/>
      <c r="CN234" s="318"/>
      <c r="CO234" s="320"/>
      <c r="CP234" s="320"/>
      <c r="CQ234" s="320"/>
      <c r="CR234" s="320"/>
      <c r="CS234" s="320"/>
      <c r="CT234" s="320"/>
      <c r="CU234" s="320"/>
      <c r="CV234" s="320"/>
      <c r="CW234" s="320"/>
      <c r="CX234" s="320"/>
      <c r="CY234" s="320"/>
      <c r="CZ234" s="320"/>
      <c r="DA234" s="320"/>
      <c r="DB234" s="320"/>
      <c r="DC234" s="320"/>
      <c r="DD234" s="320"/>
    </row>
    <row r="235">
      <c r="A235" s="317"/>
      <c r="B235" s="317"/>
      <c r="C235" s="317"/>
      <c r="D235" s="317"/>
      <c r="E235" s="321"/>
      <c r="F235" s="321"/>
      <c r="G235" s="321"/>
      <c r="H235" s="321"/>
      <c r="I235" s="321"/>
      <c r="J235" s="321"/>
      <c r="K235" s="321"/>
      <c r="L235" s="321"/>
      <c r="M235" s="320"/>
      <c r="N235" s="317"/>
      <c r="O235" s="317"/>
      <c r="P235" s="317"/>
      <c r="Q235" s="317"/>
      <c r="R235" s="320"/>
      <c r="S235" s="320"/>
      <c r="T235" s="320"/>
      <c r="U235" s="320"/>
      <c r="V235" s="320"/>
      <c r="W235" s="320"/>
      <c r="X235" s="320"/>
      <c r="Y235" s="320"/>
      <c r="Z235" s="320"/>
      <c r="AA235" s="320"/>
      <c r="AB235" s="320"/>
      <c r="AC235" s="320"/>
      <c r="AD235" s="320"/>
      <c r="AE235" s="320"/>
      <c r="AF235" s="320"/>
      <c r="AG235" s="320"/>
      <c r="AH235" s="321"/>
      <c r="AI235" s="321"/>
      <c r="AJ235" s="321"/>
      <c r="AK235" s="321"/>
      <c r="AL235" s="320"/>
      <c r="AM235" s="320"/>
      <c r="AN235" s="320"/>
      <c r="AO235" s="320"/>
      <c r="AP235" s="320"/>
      <c r="AQ235" s="320"/>
      <c r="AR235" s="320"/>
      <c r="AS235" s="320"/>
      <c r="AT235" s="320"/>
      <c r="AU235" s="320"/>
      <c r="AV235" s="320"/>
      <c r="AW235" s="320"/>
      <c r="AX235" s="320"/>
      <c r="AY235" s="320"/>
      <c r="AZ235" s="320"/>
      <c r="BA235" s="320"/>
      <c r="BB235" s="320"/>
      <c r="BC235" s="320"/>
      <c r="BD235" s="320"/>
      <c r="BE235" s="320"/>
      <c r="BF235" s="320"/>
      <c r="BG235" s="320"/>
      <c r="BH235" s="320"/>
      <c r="BI235" s="320"/>
      <c r="BJ235" s="320"/>
      <c r="BK235" s="320"/>
      <c r="BL235" s="320"/>
      <c r="BM235" s="320"/>
      <c r="BN235" s="320"/>
      <c r="BO235" s="320"/>
      <c r="BP235" s="320"/>
      <c r="BQ235" s="320"/>
      <c r="BR235" s="320"/>
      <c r="BS235" s="320"/>
      <c r="BT235" s="320"/>
      <c r="BU235" s="320"/>
      <c r="BV235" s="320"/>
      <c r="BW235" s="320"/>
      <c r="BX235" s="320"/>
      <c r="BY235" s="320"/>
      <c r="BZ235" s="320"/>
      <c r="CA235" s="320"/>
      <c r="CB235" s="320"/>
      <c r="CC235" s="320"/>
      <c r="CD235" s="320"/>
      <c r="CE235" s="317"/>
      <c r="CF235" s="317"/>
      <c r="CG235" s="317"/>
      <c r="CH235" s="317"/>
      <c r="CI235" s="319"/>
      <c r="CJ235" s="319"/>
      <c r="CK235" s="319"/>
      <c r="CL235" s="319"/>
      <c r="CM235" s="318"/>
      <c r="CN235" s="318"/>
      <c r="CO235" s="320"/>
      <c r="CP235" s="320"/>
      <c r="CQ235" s="320"/>
      <c r="CR235" s="320"/>
      <c r="CS235" s="320"/>
      <c r="CT235" s="320"/>
      <c r="CU235" s="320"/>
      <c r="CV235" s="320"/>
      <c r="CW235" s="320"/>
      <c r="CX235" s="320"/>
      <c r="CY235" s="320"/>
      <c r="CZ235" s="320"/>
      <c r="DA235" s="320"/>
      <c r="DB235" s="320"/>
      <c r="DC235" s="320"/>
      <c r="DD235" s="320"/>
    </row>
    <row r="236">
      <c r="A236" s="317"/>
      <c r="B236" s="317"/>
      <c r="C236" s="317"/>
      <c r="D236" s="317"/>
      <c r="E236" s="321"/>
      <c r="F236" s="321"/>
      <c r="G236" s="321"/>
      <c r="H236" s="321"/>
      <c r="I236" s="321"/>
      <c r="J236" s="321"/>
      <c r="K236" s="321"/>
      <c r="L236" s="321"/>
      <c r="M236" s="320"/>
      <c r="N236" s="317"/>
      <c r="O236" s="317"/>
      <c r="P236" s="317"/>
      <c r="Q236" s="317"/>
      <c r="R236" s="320"/>
      <c r="S236" s="320"/>
      <c r="T236" s="320"/>
      <c r="U236" s="320"/>
      <c r="V236" s="320"/>
      <c r="W236" s="320"/>
      <c r="X236" s="320"/>
      <c r="Y236" s="320"/>
      <c r="Z236" s="320"/>
      <c r="AA236" s="320"/>
      <c r="AB236" s="320"/>
      <c r="AC236" s="320"/>
      <c r="AD236" s="320"/>
      <c r="AE236" s="320"/>
      <c r="AF236" s="320"/>
      <c r="AG236" s="320"/>
      <c r="AH236" s="321"/>
      <c r="AI236" s="321"/>
      <c r="AJ236" s="321"/>
      <c r="AK236" s="321"/>
      <c r="AL236" s="320"/>
      <c r="AM236" s="320"/>
      <c r="AN236" s="320"/>
      <c r="AO236" s="320"/>
      <c r="AP236" s="320"/>
      <c r="AQ236" s="320"/>
      <c r="AR236" s="320"/>
      <c r="AS236" s="320"/>
      <c r="AT236" s="320"/>
      <c r="AU236" s="320"/>
      <c r="AV236" s="320"/>
      <c r="AW236" s="320"/>
      <c r="AX236" s="320"/>
      <c r="AY236" s="320"/>
      <c r="AZ236" s="320"/>
      <c r="BA236" s="320"/>
      <c r="BB236" s="320"/>
      <c r="BC236" s="320"/>
      <c r="BD236" s="320"/>
      <c r="BE236" s="320"/>
      <c r="BF236" s="320"/>
      <c r="BG236" s="320"/>
      <c r="BH236" s="320"/>
      <c r="BI236" s="320"/>
      <c r="BJ236" s="320"/>
      <c r="BK236" s="320"/>
      <c r="BL236" s="320"/>
      <c r="BM236" s="320"/>
      <c r="BN236" s="320"/>
      <c r="BO236" s="320"/>
      <c r="BP236" s="320"/>
      <c r="BQ236" s="320"/>
      <c r="BR236" s="320"/>
      <c r="BS236" s="320"/>
      <c r="BT236" s="320"/>
      <c r="BU236" s="320"/>
      <c r="BV236" s="320"/>
      <c r="BW236" s="320"/>
      <c r="BX236" s="320"/>
      <c r="BY236" s="320"/>
      <c r="BZ236" s="320"/>
      <c r="CA236" s="320"/>
      <c r="CB236" s="320"/>
      <c r="CC236" s="320"/>
      <c r="CD236" s="320"/>
      <c r="CE236" s="317"/>
      <c r="CF236" s="317"/>
      <c r="CG236" s="317"/>
      <c r="CH236" s="317"/>
      <c r="CI236" s="319"/>
      <c r="CJ236" s="319"/>
      <c r="CK236" s="319"/>
      <c r="CL236" s="319"/>
      <c r="CM236" s="318"/>
      <c r="CN236" s="318"/>
      <c r="CO236" s="320"/>
      <c r="CP236" s="320"/>
      <c r="CQ236" s="320"/>
      <c r="CR236" s="320"/>
      <c r="CS236" s="320"/>
      <c r="CT236" s="320"/>
      <c r="CU236" s="320"/>
      <c r="CV236" s="320"/>
      <c r="CW236" s="320"/>
      <c r="CX236" s="320"/>
      <c r="CY236" s="320"/>
      <c r="CZ236" s="320"/>
      <c r="DA236" s="320"/>
      <c r="DB236" s="320"/>
      <c r="DC236" s="320"/>
      <c r="DD236" s="320"/>
    </row>
    <row r="237">
      <c r="A237" s="320"/>
      <c r="B237" s="320"/>
      <c r="C237" s="320"/>
      <c r="D237" s="320"/>
      <c r="E237" s="320"/>
      <c r="F237" s="320"/>
      <c r="G237" s="320"/>
      <c r="H237" s="320"/>
      <c r="I237" s="320"/>
      <c r="J237" s="320"/>
      <c r="K237" s="320"/>
      <c r="L237" s="320"/>
      <c r="M237" s="320"/>
      <c r="N237" s="320"/>
      <c r="O237" s="320"/>
      <c r="P237" s="320"/>
      <c r="Q237" s="320"/>
      <c r="R237" s="320"/>
      <c r="S237" s="320"/>
      <c r="T237" s="320"/>
      <c r="U237" s="320"/>
      <c r="V237" s="320"/>
      <c r="W237" s="320"/>
      <c r="X237" s="320"/>
      <c r="Y237" s="320"/>
      <c r="Z237" s="320"/>
      <c r="AA237" s="320"/>
      <c r="AB237" s="320"/>
      <c r="AC237" s="320"/>
      <c r="AD237" s="320"/>
      <c r="AE237" s="320"/>
      <c r="AF237" s="320"/>
      <c r="AG237" s="320"/>
      <c r="AH237" s="320"/>
      <c r="AI237" s="320"/>
      <c r="AJ237" s="320"/>
      <c r="AK237" s="320"/>
      <c r="AL237" s="320"/>
      <c r="AM237" s="320"/>
      <c r="AN237" s="320"/>
      <c r="AO237" s="320"/>
      <c r="AP237" s="320"/>
      <c r="AQ237" s="320"/>
      <c r="AR237" s="320"/>
      <c r="AS237" s="320"/>
      <c r="AT237" s="320"/>
      <c r="AU237" s="320"/>
      <c r="AV237" s="320"/>
      <c r="AW237" s="320"/>
      <c r="AX237" s="320"/>
      <c r="AY237" s="320"/>
      <c r="AZ237" s="320"/>
      <c r="BA237" s="320"/>
      <c r="BB237" s="320"/>
      <c r="BC237" s="320"/>
      <c r="BD237" s="320"/>
      <c r="BE237" s="320"/>
      <c r="BF237" s="320"/>
      <c r="BG237" s="320"/>
      <c r="BH237" s="320"/>
      <c r="BI237" s="320"/>
      <c r="BJ237" s="320"/>
      <c r="BK237" s="320"/>
      <c r="BL237" s="320"/>
      <c r="BM237" s="320"/>
      <c r="BN237" s="320"/>
      <c r="BO237" s="320"/>
      <c r="BP237" s="320"/>
      <c r="BQ237" s="320"/>
      <c r="BR237" s="320"/>
      <c r="BS237" s="320"/>
      <c r="BT237" s="320"/>
      <c r="BU237" s="320"/>
      <c r="BV237" s="320"/>
      <c r="BW237" s="320"/>
      <c r="BX237" s="320"/>
      <c r="BY237" s="320"/>
      <c r="BZ237" s="320"/>
      <c r="CA237" s="320"/>
      <c r="CB237" s="320"/>
      <c r="CC237" s="320"/>
      <c r="CD237" s="320"/>
      <c r="CE237" s="320"/>
      <c r="CF237" s="320"/>
      <c r="CG237" s="320"/>
      <c r="CH237" s="320"/>
      <c r="CI237" s="320"/>
      <c r="CJ237" s="320"/>
      <c r="CK237" s="320"/>
      <c r="CL237" s="320"/>
      <c r="CM237" s="320"/>
      <c r="CN237" s="320"/>
      <c r="CO237" s="320"/>
      <c r="CP237" s="320"/>
      <c r="CQ237" s="320"/>
      <c r="CR237" s="320"/>
      <c r="CS237" s="320"/>
      <c r="CT237" s="320"/>
      <c r="CU237" s="320"/>
      <c r="CV237" s="320"/>
      <c r="CW237" s="320"/>
      <c r="CX237" s="320"/>
      <c r="CY237" s="320"/>
      <c r="CZ237" s="320"/>
      <c r="DA237" s="320"/>
      <c r="DB237" s="320"/>
      <c r="DC237" s="320"/>
      <c r="DD237" s="320"/>
    </row>
    <row r="238">
      <c r="A238" s="320"/>
      <c r="B238" s="320"/>
      <c r="C238" s="320"/>
      <c r="D238" s="320"/>
      <c r="E238" s="320"/>
      <c r="F238" s="320"/>
      <c r="G238" s="320"/>
      <c r="H238" s="320"/>
      <c r="I238" s="320"/>
      <c r="J238" s="320"/>
      <c r="K238" s="320"/>
      <c r="L238" s="320"/>
      <c r="M238" s="320"/>
      <c r="N238" s="320"/>
      <c r="O238" s="320"/>
      <c r="P238" s="320"/>
      <c r="Q238" s="320"/>
      <c r="R238" s="320"/>
      <c r="S238" s="320"/>
      <c r="T238" s="320"/>
      <c r="U238" s="320"/>
      <c r="V238" s="320"/>
      <c r="W238" s="320"/>
      <c r="X238" s="320"/>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320"/>
      <c r="BS238" s="320"/>
      <c r="BT238" s="320"/>
      <c r="BU238" s="320"/>
      <c r="BV238" s="320"/>
      <c r="BW238" s="320"/>
      <c r="BX238" s="320"/>
      <c r="BY238" s="320"/>
      <c r="BZ238" s="320"/>
      <c r="CA238" s="320"/>
      <c r="CB238" s="320"/>
      <c r="CC238" s="320"/>
      <c r="CD238" s="320"/>
      <c r="CE238" s="320"/>
      <c r="CF238" s="320"/>
      <c r="CG238" s="320"/>
      <c r="CH238" s="320"/>
      <c r="CI238" s="320"/>
      <c r="CJ238" s="320"/>
      <c r="CK238" s="320"/>
      <c r="CL238" s="320"/>
      <c r="CM238" s="320"/>
      <c r="CN238" s="320"/>
      <c r="CO238" s="320"/>
      <c r="CP238" s="320"/>
      <c r="CQ238" s="320"/>
      <c r="CR238" s="320"/>
      <c r="CS238" s="320"/>
      <c r="CT238" s="320"/>
      <c r="CU238" s="320"/>
      <c r="CV238" s="320"/>
      <c r="CW238" s="320"/>
      <c r="CX238" s="320"/>
      <c r="CY238" s="320"/>
      <c r="CZ238" s="320"/>
      <c r="DA238" s="320"/>
      <c r="DB238" s="320"/>
      <c r="DC238" s="320"/>
      <c r="DD238" s="320"/>
    </row>
    <row r="239">
      <c r="A239" s="320"/>
      <c r="B239" s="320"/>
      <c r="C239" s="320"/>
      <c r="D239" s="320"/>
      <c r="E239" s="320"/>
      <c r="F239" s="320"/>
      <c r="G239" s="320"/>
      <c r="H239" s="320"/>
      <c r="I239" s="320"/>
      <c r="J239" s="320"/>
      <c r="K239" s="320"/>
      <c r="L239" s="320"/>
      <c r="M239" s="320"/>
      <c r="N239" s="320"/>
      <c r="O239" s="320"/>
      <c r="P239" s="320"/>
      <c r="Q239" s="320"/>
      <c r="R239" s="320"/>
      <c r="S239" s="320"/>
      <c r="T239" s="320"/>
      <c r="U239" s="320"/>
      <c r="V239" s="320"/>
      <c r="W239" s="320"/>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320"/>
      <c r="BS239" s="320"/>
      <c r="BT239" s="320"/>
      <c r="BU239" s="320"/>
      <c r="BV239" s="320"/>
      <c r="BW239" s="320"/>
      <c r="BX239" s="320"/>
      <c r="BY239" s="320"/>
      <c r="BZ239" s="320"/>
      <c r="CA239" s="320"/>
      <c r="CB239" s="320"/>
      <c r="CC239" s="320"/>
      <c r="CD239" s="320"/>
      <c r="CE239" s="320"/>
      <c r="CF239" s="320"/>
      <c r="CG239" s="320"/>
      <c r="CH239" s="320"/>
      <c r="CI239" s="320"/>
      <c r="CJ239" s="320"/>
      <c r="CK239" s="320"/>
      <c r="CL239" s="320"/>
      <c r="CM239" s="320"/>
      <c r="CN239" s="320"/>
      <c r="CO239" s="320"/>
      <c r="CP239" s="320"/>
      <c r="CQ239" s="320"/>
      <c r="CR239" s="320"/>
      <c r="CS239" s="320"/>
      <c r="CT239" s="320"/>
      <c r="CU239" s="320"/>
      <c r="CV239" s="320"/>
      <c r="CW239" s="320"/>
      <c r="CX239" s="320"/>
      <c r="CY239" s="320"/>
      <c r="CZ239" s="320"/>
      <c r="DA239" s="320"/>
      <c r="DB239" s="320"/>
      <c r="DC239" s="320"/>
      <c r="DD239" s="320"/>
    </row>
    <row r="240">
      <c r="A240" s="320"/>
      <c r="B240" s="320"/>
      <c r="C240" s="320"/>
      <c r="D240" s="320"/>
      <c r="E240" s="320"/>
      <c r="F240" s="320"/>
      <c r="G240" s="320"/>
      <c r="H240" s="320"/>
      <c r="I240" s="320"/>
      <c r="J240" s="320"/>
      <c r="K240" s="320"/>
      <c r="L240" s="320"/>
      <c r="M240" s="320"/>
      <c r="N240" s="320"/>
      <c r="O240" s="320"/>
      <c r="P240" s="320"/>
      <c r="Q240" s="320"/>
      <c r="R240" s="320"/>
      <c r="S240" s="320"/>
      <c r="T240" s="320"/>
      <c r="U240" s="320"/>
      <c r="V240" s="320"/>
      <c r="W240" s="320"/>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320"/>
      <c r="BS240" s="320"/>
      <c r="BT240" s="320"/>
      <c r="BU240" s="320"/>
      <c r="BV240" s="320"/>
      <c r="BW240" s="320"/>
      <c r="BX240" s="320"/>
      <c r="BY240" s="320"/>
      <c r="BZ240" s="320"/>
      <c r="CA240" s="320"/>
      <c r="CB240" s="320"/>
      <c r="CC240" s="320"/>
      <c r="CD240" s="320"/>
      <c r="CE240" s="320"/>
      <c r="CF240" s="320"/>
      <c r="CG240" s="320"/>
      <c r="CH240" s="320"/>
      <c r="CI240" s="320"/>
      <c r="CJ240" s="320"/>
      <c r="CK240" s="320"/>
      <c r="CL240" s="320"/>
      <c r="CM240" s="320"/>
      <c r="CN240" s="320"/>
      <c r="CO240" s="320"/>
      <c r="CP240" s="320"/>
      <c r="CQ240" s="320"/>
      <c r="CR240" s="320"/>
      <c r="CS240" s="320"/>
      <c r="CT240" s="320"/>
      <c r="CU240" s="320"/>
      <c r="CV240" s="320"/>
      <c r="CW240" s="320"/>
      <c r="CX240" s="320"/>
      <c r="CY240" s="320"/>
      <c r="CZ240" s="320"/>
      <c r="DA240" s="320"/>
      <c r="DB240" s="320"/>
      <c r="DC240" s="320"/>
      <c r="DD240" s="320"/>
    </row>
    <row r="241">
      <c r="A241" s="320"/>
      <c r="B241" s="320"/>
      <c r="C241" s="320"/>
      <c r="D241" s="320"/>
      <c r="E241" s="320"/>
      <c r="F241" s="320"/>
      <c r="G241" s="320"/>
      <c r="H241" s="320"/>
      <c r="I241" s="320"/>
      <c r="J241" s="320"/>
      <c r="K241" s="320"/>
      <c r="L241" s="320"/>
      <c r="M241" s="320"/>
      <c r="N241" s="320"/>
      <c r="O241" s="320"/>
      <c r="P241" s="320"/>
      <c r="Q241" s="320"/>
      <c r="R241" s="320"/>
      <c r="S241" s="320"/>
      <c r="T241" s="320"/>
      <c r="U241" s="320"/>
      <c r="V241" s="320"/>
      <c r="W241" s="320"/>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320"/>
      <c r="BS241" s="320"/>
      <c r="BT241" s="320"/>
      <c r="BU241" s="320"/>
      <c r="BV241" s="320"/>
      <c r="BW241" s="320"/>
      <c r="BX241" s="320"/>
      <c r="BY241" s="320"/>
      <c r="BZ241" s="320"/>
      <c r="CA241" s="320"/>
      <c r="CB241" s="320"/>
      <c r="CC241" s="320"/>
      <c r="CD241" s="320"/>
      <c r="CE241" s="320"/>
      <c r="CF241" s="320"/>
      <c r="CG241" s="320"/>
      <c r="CH241" s="320"/>
      <c r="CI241" s="320"/>
      <c r="CJ241" s="320"/>
      <c r="CK241" s="320"/>
      <c r="CL241" s="320"/>
      <c r="CM241" s="320"/>
      <c r="CN241" s="320"/>
      <c r="CO241" s="320"/>
      <c r="CP241" s="320"/>
      <c r="CQ241" s="320"/>
      <c r="CR241" s="320"/>
      <c r="CS241" s="320"/>
      <c r="CT241" s="320"/>
      <c r="CU241" s="320"/>
      <c r="CV241" s="320"/>
      <c r="CW241" s="320"/>
      <c r="CX241" s="320"/>
      <c r="CY241" s="320"/>
      <c r="CZ241" s="320"/>
      <c r="DA241" s="320"/>
      <c r="DB241" s="320"/>
      <c r="DC241" s="320"/>
      <c r="DD241" s="320"/>
    </row>
    <row r="242">
      <c r="A242" s="320"/>
      <c r="B242" s="320"/>
      <c r="C242" s="320"/>
      <c r="D242" s="320"/>
      <c r="E242" s="320"/>
      <c r="F242" s="320"/>
      <c r="G242" s="320"/>
      <c r="H242" s="320"/>
      <c r="I242" s="320"/>
      <c r="J242" s="320"/>
      <c r="K242" s="320"/>
      <c r="L242" s="320"/>
      <c r="M242" s="320"/>
      <c r="N242" s="320"/>
      <c r="O242" s="320"/>
      <c r="P242" s="320"/>
      <c r="Q242" s="320"/>
      <c r="R242" s="320"/>
      <c r="S242" s="320"/>
      <c r="T242" s="320"/>
      <c r="U242" s="320"/>
      <c r="V242" s="320"/>
      <c r="W242" s="320"/>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320"/>
      <c r="BS242" s="320"/>
      <c r="BT242" s="320"/>
      <c r="BU242" s="320"/>
      <c r="BV242" s="320"/>
      <c r="BW242" s="320"/>
      <c r="BX242" s="320"/>
      <c r="BY242" s="320"/>
      <c r="BZ242" s="320"/>
      <c r="CA242" s="320"/>
      <c r="CB242" s="320"/>
      <c r="CC242" s="320"/>
      <c r="CD242" s="320"/>
      <c r="CE242" s="320"/>
      <c r="CF242" s="320"/>
      <c r="CG242" s="320"/>
      <c r="CH242" s="320"/>
      <c r="CI242" s="320"/>
      <c r="CJ242" s="320"/>
      <c r="CK242" s="320"/>
      <c r="CL242" s="320"/>
      <c r="CM242" s="320"/>
      <c r="CN242" s="320"/>
      <c r="CO242" s="320"/>
      <c r="CP242" s="320"/>
      <c r="CQ242" s="320"/>
      <c r="CR242" s="320"/>
      <c r="CS242" s="320"/>
      <c r="CT242" s="320"/>
      <c r="CU242" s="320"/>
      <c r="CV242" s="320"/>
      <c r="CW242" s="320"/>
      <c r="CX242" s="320"/>
      <c r="CY242" s="320"/>
      <c r="CZ242" s="320"/>
      <c r="DA242" s="320"/>
      <c r="DB242" s="320"/>
      <c r="DC242" s="320"/>
      <c r="DD242" s="320"/>
    </row>
    <row r="243">
      <c r="A243" s="320"/>
      <c r="B243" s="320"/>
      <c r="C243" s="320"/>
      <c r="D243" s="320"/>
      <c r="E243" s="320"/>
      <c r="F243" s="320"/>
      <c r="G243" s="320"/>
      <c r="H243" s="320"/>
      <c r="I243" s="320"/>
      <c r="J243" s="320"/>
      <c r="K243" s="320"/>
      <c r="L243" s="320"/>
      <c r="M243" s="320"/>
      <c r="N243" s="320"/>
      <c r="O243" s="320"/>
      <c r="P243" s="320"/>
      <c r="Q243" s="320"/>
      <c r="R243" s="320"/>
      <c r="S243" s="320"/>
      <c r="T243" s="320"/>
      <c r="U243" s="320"/>
      <c r="V243" s="320"/>
      <c r="W243" s="320"/>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320"/>
      <c r="BS243" s="320"/>
      <c r="BT243" s="320"/>
      <c r="BU243" s="320"/>
      <c r="BV243" s="320"/>
      <c r="BW243" s="320"/>
      <c r="BX243" s="320"/>
      <c r="BY243" s="320"/>
      <c r="BZ243" s="320"/>
      <c r="CA243" s="320"/>
      <c r="CB243" s="320"/>
      <c r="CC243" s="320"/>
      <c r="CD243" s="320"/>
      <c r="CE243" s="320"/>
      <c r="CF243" s="320"/>
      <c r="CG243" s="320"/>
      <c r="CH243" s="320"/>
      <c r="CI243" s="320"/>
      <c r="CJ243" s="320"/>
      <c r="CK243" s="320"/>
      <c r="CL243" s="320"/>
      <c r="CM243" s="320"/>
      <c r="CN243" s="320"/>
      <c r="CO243" s="320"/>
      <c r="CP243" s="320"/>
      <c r="CQ243" s="320"/>
      <c r="CR243" s="320"/>
      <c r="CS243" s="320"/>
      <c r="CT243" s="320"/>
      <c r="CU243" s="320"/>
      <c r="CV243" s="320"/>
      <c r="CW243" s="320"/>
      <c r="CX243" s="320"/>
      <c r="CY243" s="320"/>
      <c r="CZ243" s="320"/>
      <c r="DA243" s="320"/>
      <c r="DB243" s="320"/>
      <c r="DC243" s="320"/>
      <c r="DD243" s="320"/>
    </row>
    <row r="244">
      <c r="A244" s="320"/>
      <c r="B244" s="320"/>
      <c r="C244" s="320"/>
      <c r="D244" s="320"/>
      <c r="E244" s="320"/>
      <c r="F244" s="320"/>
      <c r="G244" s="320"/>
      <c r="H244" s="320"/>
      <c r="I244" s="320"/>
      <c r="J244" s="320"/>
      <c r="K244" s="320"/>
      <c r="L244" s="320"/>
      <c r="M244" s="320"/>
      <c r="N244" s="320"/>
      <c r="O244" s="320"/>
      <c r="P244" s="320"/>
      <c r="Q244" s="320"/>
      <c r="R244" s="320"/>
      <c r="S244" s="320"/>
      <c r="T244" s="320"/>
      <c r="U244" s="320"/>
      <c r="V244" s="320"/>
      <c r="W244" s="320"/>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320"/>
      <c r="BS244" s="320"/>
      <c r="BT244" s="320"/>
      <c r="BU244" s="320"/>
      <c r="BV244" s="320"/>
      <c r="BW244" s="320"/>
      <c r="BX244" s="320"/>
      <c r="BY244" s="320"/>
      <c r="BZ244" s="320"/>
      <c r="CA244" s="320"/>
      <c r="CB244" s="320"/>
      <c r="CC244" s="320"/>
      <c r="CD244" s="320"/>
      <c r="CE244" s="320"/>
      <c r="CF244" s="320"/>
      <c r="CG244" s="320"/>
      <c r="CH244" s="320"/>
      <c r="CI244" s="320"/>
      <c r="CJ244" s="320"/>
      <c r="CK244" s="320"/>
      <c r="CL244" s="320"/>
      <c r="CM244" s="320"/>
      <c r="CN244" s="320"/>
      <c r="CO244" s="320"/>
      <c r="CP244" s="320"/>
      <c r="CQ244" s="320"/>
      <c r="CR244" s="320"/>
      <c r="CS244" s="320"/>
      <c r="CT244" s="320"/>
      <c r="CU244" s="320"/>
      <c r="CV244" s="320"/>
      <c r="CW244" s="320"/>
      <c r="CX244" s="320"/>
      <c r="CY244" s="320"/>
      <c r="CZ244" s="320"/>
      <c r="DA244" s="320"/>
      <c r="DB244" s="320"/>
      <c r="DC244" s="320"/>
      <c r="DD244" s="320"/>
    </row>
    <row r="245">
      <c r="A245" s="320"/>
      <c r="B245" s="320"/>
      <c r="C245" s="320"/>
      <c r="D245" s="320"/>
      <c r="E245" s="320"/>
      <c r="F245" s="320"/>
      <c r="G245" s="320"/>
      <c r="H245" s="320"/>
      <c r="I245" s="320"/>
      <c r="J245" s="320"/>
      <c r="K245" s="320"/>
      <c r="L245" s="320"/>
      <c r="M245" s="320"/>
      <c r="N245" s="320"/>
      <c r="O245" s="320"/>
      <c r="P245" s="320"/>
      <c r="Q245" s="320"/>
      <c r="R245" s="320"/>
      <c r="S245" s="320"/>
      <c r="T245" s="320"/>
      <c r="U245" s="320"/>
      <c r="V245" s="320"/>
      <c r="W245" s="320"/>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320"/>
      <c r="BS245" s="320"/>
      <c r="BT245" s="320"/>
      <c r="BU245" s="320"/>
      <c r="BV245" s="320"/>
      <c r="BW245" s="320"/>
      <c r="BX245" s="320"/>
      <c r="BY245" s="320"/>
      <c r="BZ245" s="320"/>
      <c r="CA245" s="320"/>
      <c r="CB245" s="320"/>
      <c r="CC245" s="320"/>
      <c r="CD245" s="320"/>
      <c r="CE245" s="320"/>
      <c r="CF245" s="320"/>
      <c r="CG245" s="320"/>
      <c r="CH245" s="320"/>
      <c r="CI245" s="320"/>
      <c r="CJ245" s="320"/>
      <c r="CK245" s="320"/>
      <c r="CL245" s="320"/>
      <c r="CM245" s="320"/>
      <c r="CN245" s="320"/>
      <c r="CO245" s="320"/>
      <c r="CP245" s="320"/>
      <c r="CQ245" s="320"/>
      <c r="CR245" s="320"/>
      <c r="CS245" s="320"/>
      <c r="CT245" s="320"/>
      <c r="CU245" s="320"/>
      <c r="CV245" s="320"/>
      <c r="CW245" s="320"/>
      <c r="CX245" s="320"/>
      <c r="CY245" s="320"/>
      <c r="CZ245" s="320"/>
      <c r="DA245" s="320"/>
      <c r="DB245" s="320"/>
      <c r="DC245" s="320"/>
      <c r="DD245" s="320"/>
    </row>
    <row r="246">
      <c r="A246" s="320"/>
      <c r="B246" s="320"/>
      <c r="C246" s="320"/>
      <c r="D246" s="320"/>
      <c r="E246" s="320"/>
      <c r="F246" s="320"/>
      <c r="G246" s="320"/>
      <c r="H246" s="320"/>
      <c r="I246" s="320"/>
      <c r="J246" s="320"/>
      <c r="K246" s="320"/>
      <c r="L246" s="320"/>
      <c r="M246" s="320"/>
      <c r="N246" s="320"/>
      <c r="O246" s="320"/>
      <c r="P246" s="320"/>
      <c r="Q246" s="320"/>
      <c r="R246" s="320"/>
      <c r="S246" s="320"/>
      <c r="T246" s="320"/>
      <c r="U246" s="320"/>
      <c r="V246" s="320"/>
      <c r="W246" s="320"/>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320"/>
      <c r="BS246" s="320"/>
      <c r="BT246" s="320"/>
      <c r="BU246" s="320"/>
      <c r="BV246" s="320"/>
      <c r="BW246" s="320"/>
      <c r="BX246" s="320"/>
      <c r="BY246" s="320"/>
      <c r="BZ246" s="320"/>
      <c r="CA246" s="320"/>
      <c r="CB246" s="320"/>
      <c r="CC246" s="320"/>
      <c r="CD246" s="320"/>
      <c r="CE246" s="320"/>
      <c r="CF246" s="320"/>
      <c r="CG246" s="320"/>
      <c r="CH246" s="320"/>
      <c r="CI246" s="320"/>
      <c r="CJ246" s="320"/>
      <c r="CK246" s="320"/>
      <c r="CL246" s="320"/>
      <c r="CM246" s="320"/>
      <c r="CN246" s="320"/>
      <c r="CO246" s="320"/>
      <c r="CP246" s="320"/>
      <c r="CQ246" s="320"/>
      <c r="CR246" s="320"/>
      <c r="CS246" s="320"/>
      <c r="CT246" s="320"/>
      <c r="CU246" s="320"/>
      <c r="CV246" s="320"/>
      <c r="CW246" s="320"/>
      <c r="CX246" s="320"/>
      <c r="CY246" s="320"/>
      <c r="CZ246" s="320"/>
      <c r="DA246" s="320"/>
      <c r="DB246" s="320"/>
      <c r="DC246" s="320"/>
      <c r="DD246" s="320"/>
    </row>
    <row r="247">
      <c r="A247" s="320"/>
      <c r="B247" s="320"/>
      <c r="C247" s="320"/>
      <c r="D247" s="320"/>
      <c r="E247" s="320"/>
      <c r="F247" s="320"/>
      <c r="G247" s="320"/>
      <c r="H247" s="320"/>
      <c r="I247" s="320"/>
      <c r="J247" s="320"/>
      <c r="K247" s="320"/>
      <c r="L247" s="320"/>
      <c r="M247" s="320"/>
      <c r="N247" s="320"/>
      <c r="O247" s="320"/>
      <c r="P247" s="320"/>
      <c r="Q247" s="320"/>
      <c r="R247" s="320"/>
      <c r="S247" s="320"/>
      <c r="T247" s="320"/>
      <c r="U247" s="320"/>
      <c r="V247" s="320"/>
      <c r="W247" s="320"/>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320"/>
      <c r="BS247" s="320"/>
      <c r="BT247" s="320"/>
      <c r="BU247" s="320"/>
      <c r="BV247" s="320"/>
      <c r="BW247" s="320"/>
      <c r="BX247" s="320"/>
      <c r="BY247" s="320"/>
      <c r="BZ247" s="320"/>
      <c r="CA247" s="320"/>
      <c r="CB247" s="320"/>
      <c r="CC247" s="320"/>
      <c r="CD247" s="320"/>
      <c r="CE247" s="320"/>
      <c r="CF247" s="320"/>
      <c r="CG247" s="320"/>
      <c r="CH247" s="320"/>
      <c r="CI247" s="320"/>
      <c r="CJ247" s="320"/>
      <c r="CK247" s="320"/>
      <c r="CL247" s="320"/>
      <c r="CM247" s="320"/>
      <c r="CN247" s="320"/>
      <c r="CO247" s="320"/>
      <c r="CP247" s="320"/>
      <c r="CQ247" s="320"/>
      <c r="CR247" s="320"/>
      <c r="CS247" s="320"/>
      <c r="CT247" s="320"/>
      <c r="CU247" s="320"/>
      <c r="CV247" s="320"/>
      <c r="CW247" s="320"/>
      <c r="CX247" s="320"/>
      <c r="CY247" s="320"/>
      <c r="CZ247" s="320"/>
      <c r="DA247" s="320"/>
      <c r="DB247" s="320"/>
      <c r="DC247" s="320"/>
      <c r="DD247" s="320"/>
    </row>
    <row r="248">
      <c r="A248" s="320"/>
      <c r="B248" s="320"/>
      <c r="C248" s="320"/>
      <c r="D248" s="320"/>
      <c r="E248" s="320"/>
      <c r="F248" s="320"/>
      <c r="G248" s="320"/>
      <c r="H248" s="320"/>
      <c r="I248" s="320"/>
      <c r="J248" s="320"/>
      <c r="K248" s="320"/>
      <c r="L248" s="320"/>
      <c r="M248" s="320"/>
      <c r="N248" s="320"/>
      <c r="O248" s="320"/>
      <c r="P248" s="320"/>
      <c r="Q248" s="320"/>
      <c r="R248" s="320"/>
      <c r="S248" s="320"/>
      <c r="T248" s="320"/>
      <c r="U248" s="320"/>
      <c r="V248" s="320"/>
      <c r="W248" s="320"/>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320"/>
      <c r="BS248" s="320"/>
      <c r="BT248" s="320"/>
      <c r="BU248" s="320"/>
      <c r="BV248" s="320"/>
      <c r="BW248" s="320"/>
      <c r="BX248" s="320"/>
      <c r="BY248" s="320"/>
      <c r="BZ248" s="320"/>
      <c r="CA248" s="320"/>
      <c r="CB248" s="320"/>
      <c r="CC248" s="320"/>
      <c r="CD248" s="320"/>
      <c r="CE248" s="320"/>
      <c r="CF248" s="320"/>
      <c r="CG248" s="320"/>
      <c r="CH248" s="320"/>
      <c r="CI248" s="320"/>
      <c r="CJ248" s="320"/>
      <c r="CK248" s="320"/>
      <c r="CL248" s="320"/>
      <c r="CM248" s="320"/>
      <c r="CN248" s="320"/>
      <c r="CO248" s="320"/>
      <c r="CP248" s="320"/>
      <c r="CQ248" s="320"/>
      <c r="CR248" s="320"/>
      <c r="CS248" s="320"/>
      <c r="CT248" s="320"/>
      <c r="CU248" s="320"/>
      <c r="CV248" s="320"/>
      <c r="CW248" s="320"/>
      <c r="CX248" s="320"/>
      <c r="CY248" s="320"/>
      <c r="CZ248" s="320"/>
      <c r="DA248" s="320"/>
      <c r="DB248" s="320"/>
      <c r="DC248" s="320"/>
      <c r="DD248" s="320"/>
    </row>
    <row r="249">
      <c r="A249" s="320"/>
      <c r="B249" s="320"/>
      <c r="C249" s="320"/>
      <c r="D249" s="320"/>
      <c r="E249" s="320"/>
      <c r="F249" s="320"/>
      <c r="G249" s="320"/>
      <c r="H249" s="320"/>
      <c r="I249" s="320"/>
      <c r="J249" s="320"/>
      <c r="K249" s="320"/>
      <c r="L249" s="320"/>
      <c r="M249" s="320"/>
      <c r="N249" s="320"/>
      <c r="O249" s="320"/>
      <c r="P249" s="320"/>
      <c r="Q249" s="320"/>
      <c r="R249" s="320"/>
      <c r="S249" s="320"/>
      <c r="T249" s="320"/>
      <c r="U249" s="320"/>
      <c r="V249" s="320"/>
      <c r="W249" s="320"/>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320"/>
      <c r="BS249" s="320"/>
      <c r="BT249" s="320"/>
      <c r="BU249" s="320"/>
      <c r="BV249" s="320"/>
      <c r="BW249" s="320"/>
      <c r="BX249" s="320"/>
      <c r="BY249" s="320"/>
      <c r="BZ249" s="320"/>
      <c r="CA249" s="320"/>
      <c r="CB249" s="320"/>
      <c r="CC249" s="320"/>
      <c r="CD249" s="320"/>
      <c r="CE249" s="320"/>
      <c r="CF249" s="320"/>
      <c r="CG249" s="320"/>
      <c r="CH249" s="320"/>
      <c r="CI249" s="320"/>
      <c r="CJ249" s="320"/>
      <c r="CK249" s="320"/>
      <c r="CL249" s="320"/>
      <c r="CM249" s="320"/>
      <c r="CN249" s="320"/>
      <c r="CO249" s="320"/>
      <c r="CP249" s="320"/>
      <c r="CQ249" s="320"/>
      <c r="CR249" s="320"/>
      <c r="CS249" s="320"/>
      <c r="CT249" s="320"/>
      <c r="CU249" s="320"/>
      <c r="CV249" s="320"/>
      <c r="CW249" s="320"/>
      <c r="CX249" s="320"/>
      <c r="CY249" s="320"/>
      <c r="CZ249" s="320"/>
      <c r="DA249" s="320"/>
      <c r="DB249" s="320"/>
      <c r="DC249" s="320"/>
      <c r="DD249" s="320"/>
    </row>
    <row r="250">
      <c r="A250" s="320"/>
      <c r="B250" s="320"/>
      <c r="C250" s="320"/>
      <c r="D250" s="320"/>
      <c r="E250" s="320"/>
      <c r="F250" s="320"/>
      <c r="G250" s="320"/>
      <c r="H250" s="320"/>
      <c r="I250" s="320"/>
      <c r="J250" s="320"/>
      <c r="K250" s="320"/>
      <c r="L250" s="320"/>
      <c r="M250" s="320"/>
      <c r="N250" s="320"/>
      <c r="O250" s="320"/>
      <c r="P250" s="320"/>
      <c r="Q250" s="320"/>
      <c r="R250" s="320"/>
      <c r="S250" s="320"/>
      <c r="T250" s="320"/>
      <c r="U250" s="320"/>
      <c r="V250" s="320"/>
      <c r="W250" s="320"/>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320"/>
      <c r="BS250" s="320"/>
      <c r="BT250" s="320"/>
      <c r="BU250" s="320"/>
      <c r="BV250" s="320"/>
      <c r="BW250" s="320"/>
      <c r="BX250" s="320"/>
      <c r="BY250" s="320"/>
      <c r="BZ250" s="320"/>
      <c r="CA250" s="320"/>
      <c r="CB250" s="320"/>
      <c r="CC250" s="320"/>
      <c r="CD250" s="320"/>
      <c r="CE250" s="320"/>
      <c r="CF250" s="320"/>
      <c r="CG250" s="320"/>
      <c r="CH250" s="320"/>
      <c r="CI250" s="320"/>
      <c r="CJ250" s="320"/>
      <c r="CK250" s="320"/>
      <c r="CL250" s="320"/>
      <c r="CM250" s="320"/>
      <c r="CN250" s="320"/>
      <c r="CO250" s="320"/>
      <c r="CP250" s="320"/>
      <c r="CQ250" s="320"/>
      <c r="CR250" s="320"/>
      <c r="CS250" s="320"/>
      <c r="CT250" s="320"/>
      <c r="CU250" s="320"/>
      <c r="CV250" s="320"/>
      <c r="CW250" s="320"/>
      <c r="CX250" s="320"/>
      <c r="CY250" s="320"/>
      <c r="CZ250" s="320"/>
      <c r="DA250" s="320"/>
      <c r="DB250" s="320"/>
      <c r="DC250" s="320"/>
      <c r="DD250" s="320"/>
    </row>
    <row r="251">
      <c r="A251" s="320"/>
      <c r="B251" s="320"/>
      <c r="C251" s="320"/>
      <c r="D251" s="320"/>
      <c r="E251" s="320"/>
      <c r="F251" s="320"/>
      <c r="G251" s="320"/>
      <c r="H251" s="320"/>
      <c r="I251" s="320"/>
      <c r="J251" s="320"/>
      <c r="K251" s="320"/>
      <c r="L251" s="320"/>
      <c r="M251" s="320"/>
      <c r="N251" s="320"/>
      <c r="O251" s="320"/>
      <c r="P251" s="320"/>
      <c r="Q251" s="320"/>
      <c r="R251" s="320"/>
      <c r="S251" s="320"/>
      <c r="T251" s="320"/>
      <c r="U251" s="320"/>
      <c r="V251" s="320"/>
      <c r="W251" s="320"/>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320"/>
      <c r="BS251" s="320"/>
      <c r="BT251" s="320"/>
      <c r="BU251" s="320"/>
      <c r="BV251" s="320"/>
      <c r="BW251" s="320"/>
      <c r="BX251" s="320"/>
      <c r="BY251" s="320"/>
      <c r="BZ251" s="320"/>
      <c r="CA251" s="320"/>
      <c r="CB251" s="320"/>
      <c r="CC251" s="320"/>
      <c r="CD251" s="320"/>
      <c r="CE251" s="320"/>
      <c r="CF251" s="320"/>
      <c r="CG251" s="320"/>
      <c r="CH251" s="320"/>
      <c r="CI251" s="320"/>
      <c r="CJ251" s="320"/>
      <c r="CK251" s="320"/>
      <c r="CL251" s="320"/>
      <c r="CM251" s="320"/>
      <c r="CN251" s="320"/>
      <c r="CO251" s="320"/>
      <c r="CP251" s="320"/>
      <c r="CQ251" s="320"/>
      <c r="CR251" s="320"/>
      <c r="CS251" s="320"/>
      <c r="CT251" s="320"/>
      <c r="CU251" s="320"/>
      <c r="CV251" s="320"/>
      <c r="CW251" s="320"/>
      <c r="CX251" s="320"/>
      <c r="CY251" s="320"/>
      <c r="CZ251" s="320"/>
      <c r="DA251" s="320"/>
      <c r="DB251" s="320"/>
      <c r="DC251" s="320"/>
      <c r="DD251" s="320"/>
    </row>
    <row r="252">
      <c r="A252" s="320"/>
      <c r="B252" s="320"/>
      <c r="C252" s="320"/>
      <c r="D252" s="320"/>
      <c r="E252" s="320"/>
      <c r="F252" s="320"/>
      <c r="G252" s="320"/>
      <c r="H252" s="320"/>
      <c r="I252" s="320"/>
      <c r="J252" s="320"/>
      <c r="K252" s="320"/>
      <c r="L252" s="320"/>
      <c r="M252" s="320"/>
      <c r="N252" s="320"/>
      <c r="O252" s="320"/>
      <c r="P252" s="320"/>
      <c r="Q252" s="320"/>
      <c r="R252" s="320"/>
      <c r="S252" s="320"/>
      <c r="T252" s="320"/>
      <c r="U252" s="320"/>
      <c r="V252" s="320"/>
      <c r="W252" s="320"/>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320"/>
      <c r="BS252" s="320"/>
      <c r="BT252" s="320"/>
      <c r="BU252" s="320"/>
      <c r="BV252" s="320"/>
      <c r="BW252" s="320"/>
      <c r="BX252" s="320"/>
      <c r="BY252" s="320"/>
      <c r="BZ252" s="320"/>
      <c r="CA252" s="320"/>
      <c r="CB252" s="320"/>
      <c r="CC252" s="320"/>
      <c r="CD252" s="320"/>
      <c r="CE252" s="320"/>
      <c r="CF252" s="320"/>
      <c r="CG252" s="320"/>
      <c r="CH252" s="320"/>
      <c r="CI252" s="320"/>
      <c r="CJ252" s="320"/>
      <c r="CK252" s="320"/>
      <c r="CL252" s="320"/>
      <c r="CM252" s="320"/>
      <c r="CN252" s="320"/>
      <c r="CO252" s="320"/>
      <c r="CP252" s="320"/>
      <c r="CQ252" s="320"/>
      <c r="CR252" s="320"/>
      <c r="CS252" s="320"/>
      <c r="CT252" s="320"/>
      <c r="CU252" s="320"/>
      <c r="CV252" s="320"/>
      <c r="CW252" s="320"/>
      <c r="CX252" s="320"/>
      <c r="CY252" s="320"/>
      <c r="CZ252" s="320"/>
      <c r="DA252" s="320"/>
      <c r="DB252" s="320"/>
      <c r="DC252" s="320"/>
      <c r="DD252" s="320"/>
    </row>
    <row r="253">
      <c r="A253" s="320"/>
      <c r="B253" s="320"/>
      <c r="C253" s="320"/>
      <c r="D253" s="320"/>
      <c r="E253" s="320"/>
      <c r="F253" s="320"/>
      <c r="G253" s="320"/>
      <c r="H253" s="320"/>
      <c r="I253" s="320"/>
      <c r="J253" s="320"/>
      <c r="K253" s="320"/>
      <c r="L253" s="320"/>
      <c r="M253" s="320"/>
      <c r="N253" s="320"/>
      <c r="O253" s="320"/>
      <c r="P253" s="320"/>
      <c r="Q253" s="320"/>
      <c r="R253" s="320"/>
      <c r="S253" s="320"/>
      <c r="T253" s="320"/>
      <c r="U253" s="320"/>
      <c r="V253" s="320"/>
      <c r="W253" s="320"/>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320"/>
      <c r="BS253" s="320"/>
      <c r="BT253" s="320"/>
      <c r="BU253" s="320"/>
      <c r="BV253" s="320"/>
      <c r="BW253" s="320"/>
      <c r="BX253" s="320"/>
      <c r="BY253" s="320"/>
      <c r="BZ253" s="320"/>
      <c r="CA253" s="320"/>
      <c r="CB253" s="320"/>
      <c r="CC253" s="320"/>
      <c r="CD253" s="320"/>
      <c r="CE253" s="320"/>
      <c r="CF253" s="320"/>
      <c r="CG253" s="320"/>
      <c r="CH253" s="320"/>
      <c r="CI253" s="320"/>
      <c r="CJ253" s="320"/>
      <c r="CK253" s="320"/>
      <c r="CL253" s="320"/>
      <c r="CM253" s="320"/>
      <c r="CN253" s="320"/>
      <c r="CO253" s="320"/>
      <c r="CP253" s="320"/>
      <c r="CQ253" s="320"/>
      <c r="CR253" s="320"/>
      <c r="CS253" s="320"/>
      <c r="CT253" s="320"/>
      <c r="CU253" s="320"/>
      <c r="CV253" s="320"/>
      <c r="CW253" s="320"/>
      <c r="CX253" s="320"/>
      <c r="CY253" s="320"/>
      <c r="CZ253" s="320"/>
      <c r="DA253" s="320"/>
      <c r="DB253" s="320"/>
      <c r="DC253" s="320"/>
      <c r="DD253" s="320"/>
    </row>
    <row r="254">
      <c r="A254" s="320"/>
      <c r="B254" s="320"/>
      <c r="C254" s="320"/>
      <c r="D254" s="320"/>
      <c r="E254" s="320"/>
      <c r="F254" s="320"/>
      <c r="G254" s="320"/>
      <c r="H254" s="320"/>
      <c r="I254" s="320"/>
      <c r="J254" s="320"/>
      <c r="K254" s="320"/>
      <c r="L254" s="320"/>
      <c r="M254" s="320"/>
      <c r="N254" s="320"/>
      <c r="O254" s="320"/>
      <c r="P254" s="320"/>
      <c r="Q254" s="320"/>
      <c r="R254" s="320"/>
      <c r="S254" s="320"/>
      <c r="T254" s="320"/>
      <c r="U254" s="320"/>
      <c r="V254" s="320"/>
      <c r="W254" s="320"/>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320"/>
      <c r="BS254" s="320"/>
      <c r="BT254" s="320"/>
      <c r="BU254" s="320"/>
      <c r="BV254" s="320"/>
      <c r="BW254" s="320"/>
      <c r="BX254" s="320"/>
      <c r="BY254" s="320"/>
      <c r="BZ254" s="320"/>
      <c r="CA254" s="320"/>
      <c r="CB254" s="320"/>
      <c r="CC254" s="320"/>
      <c r="CD254" s="320"/>
      <c r="CE254" s="320"/>
      <c r="CF254" s="320"/>
      <c r="CG254" s="320"/>
      <c r="CH254" s="320"/>
      <c r="CI254" s="320"/>
      <c r="CJ254" s="320"/>
      <c r="CK254" s="320"/>
      <c r="CL254" s="320"/>
      <c r="CM254" s="320"/>
      <c r="CN254" s="320"/>
      <c r="CO254" s="320"/>
      <c r="CP254" s="320"/>
      <c r="CQ254" s="320"/>
      <c r="CR254" s="320"/>
      <c r="CS254" s="320"/>
      <c r="CT254" s="320"/>
      <c r="CU254" s="320"/>
      <c r="CV254" s="320"/>
      <c r="CW254" s="320"/>
      <c r="CX254" s="320"/>
      <c r="CY254" s="320"/>
      <c r="CZ254" s="320"/>
      <c r="DA254" s="320"/>
      <c r="DB254" s="320"/>
      <c r="DC254" s="320"/>
      <c r="DD254" s="320"/>
    </row>
    <row r="255">
      <c r="A255" s="320"/>
      <c r="B255" s="320"/>
      <c r="C255" s="320"/>
      <c r="D255" s="320"/>
      <c r="E255" s="320"/>
      <c r="F255" s="320"/>
      <c r="G255" s="320"/>
      <c r="H255" s="320"/>
      <c r="I255" s="320"/>
      <c r="J255" s="320"/>
      <c r="K255" s="320"/>
      <c r="L255" s="320"/>
      <c r="M255" s="320"/>
      <c r="N255" s="320"/>
      <c r="O255" s="320"/>
      <c r="P255" s="320"/>
      <c r="Q255" s="320"/>
      <c r="R255" s="320"/>
      <c r="S255" s="320"/>
      <c r="T255" s="320"/>
      <c r="U255" s="320"/>
      <c r="V255" s="320"/>
      <c r="W255" s="320"/>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320"/>
      <c r="BS255" s="320"/>
      <c r="BT255" s="320"/>
      <c r="BU255" s="320"/>
      <c r="BV255" s="320"/>
      <c r="BW255" s="320"/>
      <c r="BX255" s="320"/>
      <c r="BY255" s="320"/>
      <c r="BZ255" s="320"/>
      <c r="CA255" s="320"/>
      <c r="CB255" s="320"/>
      <c r="CC255" s="320"/>
      <c r="CD255" s="320"/>
      <c r="CE255" s="320"/>
      <c r="CF255" s="320"/>
      <c r="CG255" s="320"/>
      <c r="CH255" s="320"/>
      <c r="CI255" s="320"/>
      <c r="CJ255" s="320"/>
      <c r="CK255" s="320"/>
      <c r="CL255" s="320"/>
      <c r="CM255" s="320"/>
      <c r="CN255" s="320"/>
      <c r="CO255" s="320"/>
      <c r="CP255" s="320"/>
      <c r="CQ255" s="320"/>
      <c r="CR255" s="320"/>
      <c r="CS255" s="320"/>
      <c r="CT255" s="320"/>
      <c r="CU255" s="320"/>
      <c r="CV255" s="320"/>
      <c r="CW255" s="320"/>
      <c r="CX255" s="320"/>
      <c r="CY255" s="320"/>
      <c r="CZ255" s="320"/>
      <c r="DA255" s="320"/>
      <c r="DB255" s="320"/>
      <c r="DC255" s="320"/>
      <c r="DD255" s="320"/>
    </row>
    <row r="256">
      <c r="A256" s="320"/>
      <c r="B256" s="320"/>
      <c r="C256" s="320"/>
      <c r="D256" s="320"/>
      <c r="E256" s="320"/>
      <c r="F256" s="320"/>
      <c r="G256" s="320"/>
      <c r="H256" s="320"/>
      <c r="I256" s="320"/>
      <c r="J256" s="320"/>
      <c r="K256" s="320"/>
      <c r="L256" s="320"/>
      <c r="M256" s="320"/>
      <c r="N256" s="320"/>
      <c r="O256" s="320"/>
      <c r="P256" s="320"/>
      <c r="Q256" s="320"/>
      <c r="R256" s="320"/>
      <c r="S256" s="320"/>
      <c r="T256" s="320"/>
      <c r="U256" s="320"/>
      <c r="V256" s="320"/>
      <c r="W256" s="320"/>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320"/>
      <c r="BS256" s="320"/>
      <c r="BT256" s="320"/>
      <c r="BU256" s="320"/>
      <c r="BV256" s="320"/>
      <c r="BW256" s="320"/>
      <c r="BX256" s="320"/>
      <c r="BY256" s="320"/>
      <c r="BZ256" s="320"/>
      <c r="CA256" s="320"/>
      <c r="CB256" s="320"/>
      <c r="CC256" s="320"/>
      <c r="CD256" s="320"/>
      <c r="CE256" s="320"/>
      <c r="CF256" s="320"/>
      <c r="CG256" s="320"/>
      <c r="CH256" s="320"/>
      <c r="CI256" s="320"/>
      <c r="CJ256" s="320"/>
      <c r="CK256" s="320"/>
      <c r="CL256" s="320"/>
      <c r="CM256" s="320"/>
      <c r="CN256" s="320"/>
      <c r="CO256" s="320"/>
      <c r="CP256" s="320"/>
      <c r="CQ256" s="320"/>
      <c r="CR256" s="320"/>
      <c r="CS256" s="320"/>
      <c r="CT256" s="320"/>
      <c r="CU256" s="320"/>
      <c r="CV256" s="320"/>
      <c r="CW256" s="320"/>
      <c r="CX256" s="320"/>
      <c r="CY256" s="320"/>
      <c r="CZ256" s="320"/>
      <c r="DA256" s="320"/>
      <c r="DB256" s="320"/>
      <c r="DC256" s="320"/>
      <c r="DD256" s="320"/>
    </row>
    <row r="257">
      <c r="A257" s="320"/>
      <c r="B257" s="320"/>
      <c r="C257" s="320"/>
      <c r="D257" s="320"/>
      <c r="E257" s="320"/>
      <c r="F257" s="320"/>
      <c r="G257" s="320"/>
      <c r="H257" s="320"/>
      <c r="I257" s="320"/>
      <c r="J257" s="320"/>
      <c r="K257" s="320"/>
      <c r="L257" s="320"/>
      <c r="M257" s="320"/>
      <c r="N257" s="320"/>
      <c r="O257" s="320"/>
      <c r="P257" s="320"/>
      <c r="Q257" s="320"/>
      <c r="R257" s="320"/>
      <c r="S257" s="320"/>
      <c r="T257" s="320"/>
      <c r="U257" s="320"/>
      <c r="V257" s="320"/>
      <c r="W257" s="320"/>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320"/>
      <c r="BS257" s="320"/>
      <c r="BT257" s="320"/>
      <c r="BU257" s="320"/>
      <c r="BV257" s="320"/>
      <c r="BW257" s="320"/>
      <c r="BX257" s="320"/>
      <c r="BY257" s="320"/>
      <c r="BZ257" s="320"/>
      <c r="CA257" s="320"/>
      <c r="CB257" s="320"/>
      <c r="CC257" s="320"/>
      <c r="CD257" s="320"/>
      <c r="CE257" s="320"/>
      <c r="CF257" s="320"/>
      <c r="CG257" s="320"/>
      <c r="CH257" s="320"/>
      <c r="CI257" s="320"/>
      <c r="CJ257" s="320"/>
      <c r="CK257" s="320"/>
      <c r="CL257" s="320"/>
      <c r="CM257" s="320"/>
      <c r="CN257" s="320"/>
      <c r="CO257" s="320"/>
      <c r="CP257" s="320"/>
      <c r="CQ257" s="320"/>
      <c r="CR257" s="320"/>
      <c r="CS257" s="320"/>
      <c r="CT257" s="320"/>
      <c r="CU257" s="320"/>
      <c r="CV257" s="320"/>
      <c r="CW257" s="320"/>
      <c r="CX257" s="320"/>
      <c r="CY257" s="320"/>
      <c r="CZ257" s="320"/>
      <c r="DA257" s="320"/>
      <c r="DB257" s="320"/>
      <c r="DC257" s="320"/>
      <c r="DD257" s="320"/>
    </row>
    <row r="258">
      <c r="A258" s="320"/>
      <c r="B258" s="320"/>
      <c r="C258" s="320"/>
      <c r="D258" s="320"/>
      <c r="E258" s="320"/>
      <c r="F258" s="320"/>
      <c r="G258" s="320"/>
      <c r="H258" s="320"/>
      <c r="I258" s="320"/>
      <c r="J258" s="320"/>
      <c r="K258" s="320"/>
      <c r="L258" s="320"/>
      <c r="M258" s="320"/>
      <c r="N258" s="320"/>
      <c r="O258" s="320"/>
      <c r="P258" s="320"/>
      <c r="Q258" s="320"/>
      <c r="R258" s="320"/>
      <c r="S258" s="320"/>
      <c r="T258" s="320"/>
      <c r="U258" s="320"/>
      <c r="V258" s="320"/>
      <c r="W258" s="320"/>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320"/>
      <c r="BS258" s="320"/>
      <c r="BT258" s="320"/>
      <c r="BU258" s="320"/>
      <c r="BV258" s="320"/>
      <c r="BW258" s="320"/>
      <c r="BX258" s="320"/>
      <c r="BY258" s="320"/>
      <c r="BZ258" s="320"/>
      <c r="CA258" s="320"/>
      <c r="CB258" s="320"/>
      <c r="CC258" s="320"/>
      <c r="CD258" s="320"/>
      <c r="CE258" s="320"/>
      <c r="CF258" s="320"/>
      <c r="CG258" s="320"/>
      <c r="CH258" s="320"/>
      <c r="CI258" s="320"/>
      <c r="CJ258" s="320"/>
      <c r="CK258" s="320"/>
      <c r="CL258" s="320"/>
      <c r="CM258" s="320"/>
      <c r="CN258" s="320"/>
      <c r="CO258" s="320"/>
      <c r="CP258" s="320"/>
      <c r="CQ258" s="320"/>
      <c r="CR258" s="320"/>
      <c r="CS258" s="320"/>
      <c r="CT258" s="320"/>
      <c r="CU258" s="320"/>
      <c r="CV258" s="320"/>
      <c r="CW258" s="320"/>
      <c r="CX258" s="320"/>
      <c r="CY258" s="320"/>
      <c r="CZ258" s="320"/>
      <c r="DA258" s="320"/>
      <c r="DB258" s="320"/>
      <c r="DC258" s="320"/>
      <c r="DD258" s="320"/>
    </row>
    <row r="259">
      <c r="A259" s="320"/>
      <c r="B259" s="320"/>
      <c r="C259" s="320"/>
      <c r="D259" s="320"/>
      <c r="E259" s="320"/>
      <c r="F259" s="320"/>
      <c r="G259" s="320"/>
      <c r="H259" s="320"/>
      <c r="I259" s="320"/>
      <c r="J259" s="320"/>
      <c r="K259" s="320"/>
      <c r="L259" s="320"/>
      <c r="M259" s="320"/>
      <c r="N259" s="320"/>
      <c r="O259" s="320"/>
      <c r="P259" s="320"/>
      <c r="Q259" s="320"/>
      <c r="R259" s="320"/>
      <c r="S259" s="320"/>
      <c r="T259" s="320"/>
      <c r="U259" s="320"/>
      <c r="V259" s="320"/>
      <c r="W259" s="320"/>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320"/>
      <c r="BS259" s="320"/>
      <c r="BT259" s="320"/>
      <c r="BU259" s="320"/>
      <c r="BV259" s="320"/>
      <c r="BW259" s="320"/>
      <c r="BX259" s="320"/>
      <c r="BY259" s="320"/>
      <c r="BZ259" s="320"/>
      <c r="CA259" s="320"/>
      <c r="CB259" s="320"/>
      <c r="CC259" s="320"/>
      <c r="CD259" s="320"/>
      <c r="CE259" s="320"/>
      <c r="CF259" s="320"/>
      <c r="CG259" s="320"/>
      <c r="CH259" s="320"/>
      <c r="CI259" s="320"/>
      <c r="CJ259" s="320"/>
      <c r="CK259" s="320"/>
      <c r="CL259" s="320"/>
      <c r="CM259" s="320"/>
      <c r="CN259" s="320"/>
      <c r="CO259" s="320"/>
      <c r="CP259" s="320"/>
      <c r="CQ259" s="320"/>
      <c r="CR259" s="320"/>
      <c r="CS259" s="320"/>
      <c r="CT259" s="320"/>
      <c r="CU259" s="320"/>
      <c r="CV259" s="320"/>
      <c r="CW259" s="320"/>
      <c r="CX259" s="320"/>
      <c r="CY259" s="320"/>
      <c r="CZ259" s="320"/>
      <c r="DA259" s="320"/>
      <c r="DB259" s="320"/>
      <c r="DC259" s="320"/>
      <c r="DD259" s="320"/>
    </row>
    <row r="260">
      <c r="A260" s="320"/>
      <c r="B260" s="320"/>
      <c r="C260" s="320"/>
      <c r="D260" s="320"/>
      <c r="E260" s="320"/>
      <c r="F260" s="320"/>
      <c r="G260" s="320"/>
      <c r="H260" s="320"/>
      <c r="I260" s="320"/>
      <c r="J260" s="320"/>
      <c r="K260" s="320"/>
      <c r="L260" s="320"/>
      <c r="M260" s="320"/>
      <c r="N260" s="320"/>
      <c r="O260" s="320"/>
      <c r="P260" s="320"/>
      <c r="Q260" s="320"/>
      <c r="R260" s="320"/>
      <c r="S260" s="320"/>
      <c r="T260" s="320"/>
      <c r="U260" s="320"/>
      <c r="V260" s="320"/>
      <c r="W260" s="320"/>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320"/>
      <c r="BS260" s="320"/>
      <c r="BT260" s="320"/>
      <c r="BU260" s="320"/>
      <c r="BV260" s="320"/>
      <c r="BW260" s="320"/>
      <c r="BX260" s="320"/>
      <c r="BY260" s="320"/>
      <c r="BZ260" s="320"/>
      <c r="CA260" s="320"/>
      <c r="CB260" s="320"/>
      <c r="CC260" s="320"/>
      <c r="CD260" s="320"/>
      <c r="CE260" s="320"/>
      <c r="CF260" s="320"/>
      <c r="CG260" s="320"/>
      <c r="CH260" s="320"/>
      <c r="CI260" s="320"/>
      <c r="CJ260" s="320"/>
      <c r="CK260" s="320"/>
      <c r="CL260" s="320"/>
      <c r="CM260" s="320"/>
      <c r="CN260" s="320"/>
      <c r="CO260" s="320"/>
      <c r="CP260" s="320"/>
      <c r="CQ260" s="320"/>
      <c r="CR260" s="320"/>
      <c r="CS260" s="320"/>
      <c r="CT260" s="320"/>
      <c r="CU260" s="320"/>
      <c r="CV260" s="320"/>
      <c r="CW260" s="320"/>
      <c r="CX260" s="320"/>
      <c r="CY260" s="320"/>
      <c r="CZ260" s="320"/>
      <c r="DA260" s="320"/>
      <c r="DB260" s="320"/>
      <c r="DC260" s="320"/>
      <c r="DD260" s="320"/>
    </row>
    <row r="261">
      <c r="A261" s="320"/>
      <c r="B261" s="320"/>
      <c r="C261" s="320"/>
      <c r="D261" s="320"/>
      <c r="E261" s="320"/>
      <c r="F261" s="320"/>
      <c r="G261" s="320"/>
      <c r="H261" s="320"/>
      <c r="I261" s="320"/>
      <c r="J261" s="320"/>
      <c r="K261" s="320"/>
      <c r="L261" s="320"/>
      <c r="M261" s="320"/>
      <c r="N261" s="320"/>
      <c r="O261" s="320"/>
      <c r="P261" s="320"/>
      <c r="Q261" s="320"/>
      <c r="R261" s="320"/>
      <c r="S261" s="320"/>
      <c r="T261" s="320"/>
      <c r="U261" s="320"/>
      <c r="V261" s="320"/>
      <c r="W261" s="320"/>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320"/>
      <c r="BS261" s="320"/>
      <c r="BT261" s="320"/>
      <c r="BU261" s="320"/>
      <c r="BV261" s="320"/>
      <c r="BW261" s="320"/>
      <c r="BX261" s="320"/>
      <c r="BY261" s="320"/>
      <c r="BZ261" s="320"/>
      <c r="CA261" s="320"/>
      <c r="CB261" s="320"/>
      <c r="CC261" s="320"/>
      <c r="CD261" s="320"/>
      <c r="CE261" s="320"/>
      <c r="CF261" s="320"/>
      <c r="CG261" s="320"/>
      <c r="CH261" s="320"/>
      <c r="CI261" s="320"/>
      <c r="CJ261" s="320"/>
      <c r="CK261" s="320"/>
      <c r="CL261" s="320"/>
      <c r="CM261" s="320"/>
      <c r="CN261" s="320"/>
      <c r="CO261" s="320"/>
      <c r="CP261" s="320"/>
      <c r="CQ261" s="320"/>
      <c r="CR261" s="320"/>
      <c r="CS261" s="320"/>
      <c r="CT261" s="320"/>
      <c r="CU261" s="320"/>
      <c r="CV261" s="320"/>
      <c r="CW261" s="320"/>
      <c r="CX261" s="320"/>
      <c r="CY261" s="320"/>
      <c r="CZ261" s="320"/>
      <c r="DA261" s="320"/>
      <c r="DB261" s="320"/>
      <c r="DC261" s="320"/>
      <c r="DD261" s="320"/>
    </row>
    <row r="262">
      <c r="A262" s="320"/>
      <c r="B262" s="320"/>
      <c r="C262" s="320"/>
      <c r="D262" s="320"/>
      <c r="E262" s="320"/>
      <c r="F262" s="320"/>
      <c r="G262" s="320"/>
      <c r="H262" s="320"/>
      <c r="I262" s="320"/>
      <c r="J262" s="320"/>
      <c r="K262" s="320"/>
      <c r="L262" s="320"/>
      <c r="M262" s="320"/>
      <c r="N262" s="320"/>
      <c r="O262" s="320"/>
      <c r="P262" s="320"/>
      <c r="Q262" s="320"/>
      <c r="R262" s="320"/>
      <c r="S262" s="320"/>
      <c r="T262" s="320"/>
      <c r="U262" s="320"/>
      <c r="V262" s="320"/>
      <c r="W262" s="320"/>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320"/>
      <c r="BS262" s="320"/>
      <c r="BT262" s="320"/>
      <c r="BU262" s="320"/>
      <c r="BV262" s="320"/>
      <c r="BW262" s="320"/>
      <c r="BX262" s="320"/>
      <c r="BY262" s="320"/>
      <c r="BZ262" s="320"/>
      <c r="CA262" s="320"/>
      <c r="CB262" s="320"/>
      <c r="CC262" s="320"/>
      <c r="CD262" s="320"/>
      <c r="CE262" s="320"/>
      <c r="CF262" s="320"/>
      <c r="CG262" s="320"/>
      <c r="CH262" s="320"/>
      <c r="CI262" s="320"/>
      <c r="CJ262" s="320"/>
      <c r="CK262" s="320"/>
      <c r="CL262" s="320"/>
      <c r="CM262" s="320"/>
      <c r="CN262" s="320"/>
      <c r="CO262" s="320"/>
      <c r="CP262" s="320"/>
      <c r="CQ262" s="320"/>
      <c r="CR262" s="320"/>
      <c r="CS262" s="320"/>
      <c r="CT262" s="320"/>
      <c r="CU262" s="320"/>
      <c r="CV262" s="320"/>
      <c r="CW262" s="320"/>
      <c r="CX262" s="320"/>
      <c r="CY262" s="320"/>
      <c r="CZ262" s="320"/>
      <c r="DA262" s="320"/>
      <c r="DB262" s="320"/>
      <c r="DC262" s="320"/>
      <c r="DD262" s="320"/>
    </row>
    <row r="263">
      <c r="A263" s="320"/>
      <c r="B263" s="320"/>
      <c r="C263" s="320"/>
      <c r="D263" s="320"/>
      <c r="E263" s="320"/>
      <c r="F263" s="320"/>
      <c r="G263" s="320"/>
      <c r="H263" s="320"/>
      <c r="I263" s="320"/>
      <c r="J263" s="320"/>
      <c r="K263" s="320"/>
      <c r="L263" s="320"/>
      <c r="M263" s="320"/>
      <c r="N263" s="320"/>
      <c r="O263" s="320"/>
      <c r="P263" s="320"/>
      <c r="Q263" s="320"/>
      <c r="R263" s="320"/>
      <c r="S263" s="320"/>
      <c r="T263" s="320"/>
      <c r="U263" s="320"/>
      <c r="V263" s="320"/>
      <c r="W263" s="320"/>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320"/>
      <c r="BS263" s="320"/>
      <c r="BT263" s="320"/>
      <c r="BU263" s="320"/>
      <c r="BV263" s="320"/>
      <c r="BW263" s="320"/>
      <c r="BX263" s="320"/>
      <c r="BY263" s="320"/>
      <c r="BZ263" s="320"/>
      <c r="CA263" s="320"/>
      <c r="CB263" s="320"/>
      <c r="CC263" s="320"/>
      <c r="CD263" s="320"/>
      <c r="CE263" s="320"/>
      <c r="CF263" s="320"/>
      <c r="CG263" s="320"/>
      <c r="CH263" s="320"/>
      <c r="CI263" s="320"/>
      <c r="CJ263" s="320"/>
      <c r="CK263" s="320"/>
      <c r="CL263" s="320"/>
      <c r="CM263" s="320"/>
      <c r="CN263" s="320"/>
      <c r="CO263" s="320"/>
      <c r="CP263" s="320"/>
      <c r="CQ263" s="320"/>
      <c r="CR263" s="320"/>
      <c r="CS263" s="320"/>
      <c r="CT263" s="320"/>
      <c r="CU263" s="320"/>
      <c r="CV263" s="320"/>
      <c r="CW263" s="320"/>
      <c r="CX263" s="320"/>
      <c r="CY263" s="320"/>
      <c r="CZ263" s="320"/>
      <c r="DA263" s="320"/>
      <c r="DB263" s="320"/>
      <c r="DC263" s="320"/>
      <c r="DD263" s="320"/>
    </row>
    <row r="264">
      <c r="A264" s="320"/>
      <c r="B264" s="320"/>
      <c r="C264" s="320"/>
      <c r="D264" s="320"/>
      <c r="E264" s="320"/>
      <c r="F264" s="320"/>
      <c r="G264" s="320"/>
      <c r="H264" s="320"/>
      <c r="I264" s="320"/>
      <c r="J264" s="320"/>
      <c r="K264" s="320"/>
      <c r="L264" s="320"/>
      <c r="M264" s="320"/>
      <c r="N264" s="320"/>
      <c r="O264" s="320"/>
      <c r="P264" s="320"/>
      <c r="Q264" s="320"/>
      <c r="R264" s="320"/>
      <c r="S264" s="320"/>
      <c r="T264" s="320"/>
      <c r="U264" s="320"/>
      <c r="V264" s="320"/>
      <c r="W264" s="320"/>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320"/>
      <c r="BS264" s="320"/>
      <c r="BT264" s="320"/>
      <c r="BU264" s="320"/>
      <c r="BV264" s="320"/>
      <c r="BW264" s="320"/>
      <c r="BX264" s="320"/>
      <c r="BY264" s="320"/>
      <c r="BZ264" s="320"/>
      <c r="CA264" s="320"/>
      <c r="CB264" s="320"/>
      <c r="CC264" s="320"/>
      <c r="CD264" s="320"/>
      <c r="CE264" s="320"/>
      <c r="CF264" s="320"/>
      <c r="CG264" s="320"/>
      <c r="CH264" s="320"/>
      <c r="CI264" s="320"/>
      <c r="CJ264" s="320"/>
      <c r="CK264" s="320"/>
      <c r="CL264" s="320"/>
      <c r="CM264" s="320"/>
      <c r="CN264" s="320"/>
      <c r="CO264" s="320"/>
      <c r="CP264" s="320"/>
      <c r="CQ264" s="320"/>
      <c r="CR264" s="320"/>
      <c r="CS264" s="320"/>
      <c r="CT264" s="320"/>
      <c r="CU264" s="320"/>
      <c r="CV264" s="320"/>
      <c r="CW264" s="320"/>
      <c r="CX264" s="320"/>
      <c r="CY264" s="320"/>
      <c r="CZ264" s="320"/>
      <c r="DA264" s="320"/>
      <c r="DB264" s="320"/>
      <c r="DC264" s="320"/>
      <c r="DD264" s="320"/>
    </row>
    <row r="265">
      <c r="A265" s="320"/>
      <c r="B265" s="320"/>
      <c r="C265" s="320"/>
      <c r="D265" s="320"/>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320"/>
      <c r="BS265" s="320"/>
      <c r="BT265" s="320"/>
      <c r="BU265" s="320"/>
      <c r="BV265" s="320"/>
      <c r="BW265" s="320"/>
      <c r="BX265" s="320"/>
      <c r="BY265" s="320"/>
      <c r="BZ265" s="320"/>
      <c r="CA265" s="320"/>
      <c r="CB265" s="320"/>
      <c r="CC265" s="320"/>
      <c r="CD265" s="320"/>
      <c r="CE265" s="320"/>
      <c r="CF265" s="320"/>
      <c r="CG265" s="320"/>
      <c r="CH265" s="320"/>
      <c r="CI265" s="320"/>
      <c r="CJ265" s="320"/>
      <c r="CK265" s="320"/>
      <c r="CL265" s="320"/>
      <c r="CM265" s="320"/>
      <c r="CN265" s="320"/>
      <c r="CO265" s="320"/>
      <c r="CP265" s="320"/>
      <c r="CQ265" s="320"/>
      <c r="CR265" s="320"/>
      <c r="CS265" s="320"/>
      <c r="CT265" s="320"/>
      <c r="CU265" s="320"/>
      <c r="CV265" s="320"/>
      <c r="CW265" s="320"/>
      <c r="CX265" s="320"/>
      <c r="CY265" s="320"/>
      <c r="CZ265" s="320"/>
      <c r="DA265" s="320"/>
      <c r="DB265" s="320"/>
      <c r="DC265" s="320"/>
      <c r="DD265" s="320"/>
    </row>
    <row r="266">
      <c r="A266" s="320"/>
      <c r="B266" s="320"/>
      <c r="C266" s="320"/>
      <c r="D266" s="320"/>
      <c r="E266" s="320"/>
      <c r="F266" s="320"/>
      <c r="G266" s="320"/>
      <c r="H266" s="320"/>
      <c r="I266" s="320"/>
      <c r="J266" s="320"/>
      <c r="K266" s="320"/>
      <c r="L266" s="320"/>
      <c r="M266" s="320"/>
      <c r="N266" s="320"/>
      <c r="O266" s="320"/>
      <c r="P266" s="320"/>
      <c r="Q266" s="320"/>
      <c r="R266" s="320"/>
      <c r="S266" s="320"/>
      <c r="T266" s="320"/>
      <c r="U266" s="320"/>
      <c r="V266" s="320"/>
      <c r="W266" s="320"/>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320"/>
      <c r="BS266" s="320"/>
      <c r="BT266" s="320"/>
      <c r="BU266" s="320"/>
      <c r="BV266" s="320"/>
      <c r="BW266" s="320"/>
      <c r="BX266" s="320"/>
      <c r="BY266" s="320"/>
      <c r="BZ266" s="320"/>
      <c r="CA266" s="320"/>
      <c r="CB266" s="320"/>
      <c r="CC266" s="320"/>
      <c r="CD266" s="320"/>
      <c r="CE266" s="320"/>
      <c r="CF266" s="320"/>
      <c r="CG266" s="320"/>
      <c r="CH266" s="320"/>
      <c r="CI266" s="320"/>
      <c r="CJ266" s="320"/>
      <c r="CK266" s="320"/>
      <c r="CL266" s="320"/>
      <c r="CM266" s="320"/>
      <c r="CN266" s="320"/>
      <c r="CO266" s="320"/>
      <c r="CP266" s="320"/>
      <c r="CQ266" s="320"/>
      <c r="CR266" s="320"/>
      <c r="CS266" s="320"/>
      <c r="CT266" s="320"/>
      <c r="CU266" s="320"/>
      <c r="CV266" s="320"/>
      <c r="CW266" s="320"/>
      <c r="CX266" s="320"/>
      <c r="CY266" s="320"/>
      <c r="CZ266" s="320"/>
      <c r="DA266" s="320"/>
      <c r="DB266" s="320"/>
      <c r="DC266" s="320"/>
      <c r="DD266" s="320"/>
    </row>
    <row r="267">
      <c r="A267" s="320"/>
      <c r="B267" s="320"/>
      <c r="C267" s="320"/>
      <c r="D267" s="320"/>
      <c r="E267" s="320"/>
      <c r="F267" s="320"/>
      <c r="G267" s="320"/>
      <c r="H267" s="320"/>
      <c r="I267" s="320"/>
      <c r="J267" s="320"/>
      <c r="K267" s="320"/>
      <c r="L267" s="320"/>
      <c r="M267" s="320"/>
      <c r="N267" s="320"/>
      <c r="O267" s="320"/>
      <c r="P267" s="320"/>
      <c r="Q267" s="320"/>
      <c r="R267" s="320"/>
      <c r="S267" s="320"/>
      <c r="T267" s="320"/>
      <c r="U267" s="320"/>
      <c r="V267" s="320"/>
      <c r="W267" s="320"/>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320"/>
      <c r="BS267" s="320"/>
      <c r="BT267" s="320"/>
      <c r="BU267" s="320"/>
      <c r="BV267" s="320"/>
      <c r="BW267" s="320"/>
      <c r="BX267" s="320"/>
      <c r="BY267" s="320"/>
      <c r="BZ267" s="320"/>
      <c r="CA267" s="320"/>
      <c r="CB267" s="320"/>
      <c r="CC267" s="320"/>
      <c r="CD267" s="320"/>
      <c r="CE267" s="320"/>
      <c r="CF267" s="320"/>
      <c r="CG267" s="320"/>
      <c r="CH267" s="320"/>
      <c r="CI267" s="320"/>
      <c r="CJ267" s="320"/>
      <c r="CK267" s="320"/>
      <c r="CL267" s="320"/>
      <c r="CM267" s="320"/>
      <c r="CN267" s="320"/>
      <c r="CO267" s="320"/>
      <c r="CP267" s="320"/>
      <c r="CQ267" s="320"/>
      <c r="CR267" s="320"/>
      <c r="CS267" s="320"/>
      <c r="CT267" s="320"/>
      <c r="CU267" s="320"/>
      <c r="CV267" s="320"/>
      <c r="CW267" s="320"/>
      <c r="CX267" s="320"/>
      <c r="CY267" s="320"/>
      <c r="CZ267" s="320"/>
      <c r="DA267" s="320"/>
      <c r="DB267" s="320"/>
      <c r="DC267" s="320"/>
      <c r="DD267" s="320"/>
    </row>
    <row r="268">
      <c r="A268" s="320"/>
      <c r="B268" s="320"/>
      <c r="C268" s="320"/>
      <c r="D268" s="320"/>
      <c r="E268" s="320"/>
      <c r="F268" s="320"/>
      <c r="G268" s="320"/>
      <c r="H268" s="320"/>
      <c r="I268" s="320"/>
      <c r="J268" s="320"/>
      <c r="K268" s="320"/>
      <c r="L268" s="320"/>
      <c r="M268" s="320"/>
      <c r="N268" s="320"/>
      <c r="O268" s="320"/>
      <c r="P268" s="320"/>
      <c r="Q268" s="320"/>
      <c r="R268" s="320"/>
      <c r="S268" s="320"/>
      <c r="T268" s="320"/>
      <c r="U268" s="320"/>
      <c r="V268" s="320"/>
      <c r="W268" s="320"/>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320"/>
      <c r="BS268" s="320"/>
      <c r="BT268" s="320"/>
      <c r="BU268" s="320"/>
      <c r="BV268" s="320"/>
      <c r="BW268" s="320"/>
      <c r="BX268" s="320"/>
      <c r="BY268" s="320"/>
      <c r="BZ268" s="320"/>
      <c r="CA268" s="320"/>
      <c r="CB268" s="320"/>
      <c r="CC268" s="320"/>
      <c r="CD268" s="320"/>
      <c r="CE268" s="320"/>
      <c r="CF268" s="320"/>
      <c r="CG268" s="320"/>
      <c r="CH268" s="320"/>
      <c r="CI268" s="320"/>
      <c r="CJ268" s="320"/>
      <c r="CK268" s="320"/>
      <c r="CL268" s="320"/>
      <c r="CM268" s="320"/>
      <c r="CN268" s="320"/>
      <c r="CO268" s="320"/>
      <c r="CP268" s="320"/>
      <c r="CQ268" s="320"/>
      <c r="CR268" s="320"/>
      <c r="CS268" s="320"/>
      <c r="CT268" s="320"/>
      <c r="CU268" s="320"/>
      <c r="CV268" s="320"/>
      <c r="CW268" s="320"/>
      <c r="CX268" s="320"/>
      <c r="CY268" s="320"/>
      <c r="CZ268" s="320"/>
      <c r="DA268" s="320"/>
      <c r="DB268" s="320"/>
      <c r="DC268" s="320"/>
      <c r="DD268" s="320"/>
    </row>
    <row r="269">
      <c r="A269" s="320"/>
      <c r="B269" s="320"/>
      <c r="C269" s="320"/>
      <c r="D269" s="320"/>
      <c r="E269" s="320"/>
      <c r="F269" s="320"/>
      <c r="G269" s="320"/>
      <c r="H269" s="320"/>
      <c r="I269" s="320"/>
      <c r="J269" s="320"/>
      <c r="K269" s="320"/>
      <c r="L269" s="320"/>
      <c r="M269" s="320"/>
      <c r="N269" s="320"/>
      <c r="O269" s="320"/>
      <c r="P269" s="320"/>
      <c r="Q269" s="320"/>
      <c r="R269" s="320"/>
      <c r="S269" s="320"/>
      <c r="T269" s="320"/>
      <c r="U269" s="320"/>
      <c r="V269" s="320"/>
      <c r="W269" s="320"/>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320"/>
      <c r="BS269" s="320"/>
      <c r="BT269" s="320"/>
      <c r="BU269" s="320"/>
      <c r="BV269" s="320"/>
      <c r="BW269" s="320"/>
      <c r="BX269" s="320"/>
      <c r="BY269" s="320"/>
      <c r="BZ269" s="320"/>
      <c r="CA269" s="320"/>
      <c r="CB269" s="320"/>
      <c r="CC269" s="320"/>
      <c r="CD269" s="320"/>
      <c r="CE269" s="320"/>
      <c r="CF269" s="320"/>
      <c r="CG269" s="320"/>
      <c r="CH269" s="320"/>
      <c r="CI269" s="320"/>
      <c r="CJ269" s="320"/>
      <c r="CK269" s="320"/>
      <c r="CL269" s="320"/>
      <c r="CM269" s="320"/>
      <c r="CN269" s="320"/>
      <c r="CO269" s="320"/>
      <c r="CP269" s="320"/>
      <c r="CQ269" s="320"/>
      <c r="CR269" s="320"/>
      <c r="CS269" s="320"/>
      <c r="CT269" s="320"/>
      <c r="CU269" s="320"/>
      <c r="CV269" s="320"/>
      <c r="CW269" s="320"/>
      <c r="CX269" s="320"/>
      <c r="CY269" s="320"/>
      <c r="CZ269" s="320"/>
      <c r="DA269" s="320"/>
      <c r="DB269" s="320"/>
      <c r="DC269" s="320"/>
      <c r="DD269" s="320"/>
    </row>
    <row r="270">
      <c r="A270" s="320"/>
      <c r="B270" s="320"/>
      <c r="C270" s="320"/>
      <c r="D270" s="320"/>
      <c r="E270" s="320"/>
      <c r="F270" s="320"/>
      <c r="G270" s="320"/>
      <c r="H270" s="320"/>
      <c r="I270" s="320"/>
      <c r="J270" s="320"/>
      <c r="K270" s="320"/>
      <c r="L270" s="320"/>
      <c r="M270" s="320"/>
      <c r="N270" s="320"/>
      <c r="O270" s="320"/>
      <c r="P270" s="320"/>
      <c r="Q270" s="320"/>
      <c r="R270" s="320"/>
      <c r="S270" s="320"/>
      <c r="T270" s="320"/>
      <c r="U270" s="320"/>
      <c r="V270" s="320"/>
      <c r="W270" s="320"/>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320"/>
      <c r="BS270" s="320"/>
      <c r="BT270" s="320"/>
      <c r="BU270" s="320"/>
      <c r="BV270" s="320"/>
      <c r="BW270" s="320"/>
      <c r="BX270" s="320"/>
      <c r="BY270" s="320"/>
      <c r="BZ270" s="320"/>
      <c r="CA270" s="320"/>
      <c r="CB270" s="320"/>
      <c r="CC270" s="320"/>
      <c r="CD270" s="320"/>
      <c r="CE270" s="320"/>
      <c r="CF270" s="320"/>
      <c r="CG270" s="320"/>
      <c r="CH270" s="320"/>
      <c r="CI270" s="320"/>
      <c r="CJ270" s="320"/>
      <c r="CK270" s="320"/>
      <c r="CL270" s="320"/>
      <c r="CM270" s="320"/>
      <c r="CN270" s="320"/>
      <c r="CO270" s="320"/>
      <c r="CP270" s="320"/>
      <c r="CQ270" s="320"/>
      <c r="CR270" s="320"/>
      <c r="CS270" s="320"/>
      <c r="CT270" s="320"/>
      <c r="CU270" s="320"/>
      <c r="CV270" s="320"/>
      <c r="CW270" s="320"/>
      <c r="CX270" s="320"/>
      <c r="CY270" s="320"/>
      <c r="CZ270" s="320"/>
      <c r="DA270" s="320"/>
      <c r="DB270" s="320"/>
      <c r="DC270" s="320"/>
      <c r="DD270" s="320"/>
    </row>
    <row r="271">
      <c r="A271" s="320"/>
      <c r="B271" s="320"/>
      <c r="C271" s="320"/>
      <c r="D271" s="320"/>
      <c r="E271" s="320"/>
      <c r="F271" s="320"/>
      <c r="G271" s="320"/>
      <c r="H271" s="320"/>
      <c r="I271" s="320"/>
      <c r="J271" s="320"/>
      <c r="K271" s="320"/>
      <c r="L271" s="320"/>
      <c r="M271" s="320"/>
      <c r="N271" s="320"/>
      <c r="O271" s="320"/>
      <c r="P271" s="320"/>
      <c r="Q271" s="320"/>
      <c r="R271" s="320"/>
      <c r="S271" s="320"/>
      <c r="T271" s="320"/>
      <c r="U271" s="320"/>
      <c r="V271" s="320"/>
      <c r="W271" s="320"/>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320"/>
      <c r="BS271" s="320"/>
      <c r="BT271" s="320"/>
      <c r="BU271" s="320"/>
      <c r="BV271" s="320"/>
      <c r="BW271" s="320"/>
      <c r="BX271" s="320"/>
      <c r="BY271" s="320"/>
      <c r="BZ271" s="320"/>
      <c r="CA271" s="320"/>
      <c r="CB271" s="320"/>
      <c r="CC271" s="320"/>
      <c r="CD271" s="320"/>
      <c r="CE271" s="320"/>
      <c r="CF271" s="320"/>
      <c r="CG271" s="320"/>
      <c r="CH271" s="320"/>
      <c r="CI271" s="320"/>
      <c r="CJ271" s="320"/>
      <c r="CK271" s="320"/>
      <c r="CL271" s="320"/>
      <c r="CM271" s="320"/>
      <c r="CN271" s="320"/>
      <c r="CO271" s="320"/>
      <c r="CP271" s="320"/>
      <c r="CQ271" s="320"/>
      <c r="CR271" s="320"/>
      <c r="CS271" s="320"/>
      <c r="CT271" s="320"/>
      <c r="CU271" s="320"/>
      <c r="CV271" s="320"/>
      <c r="CW271" s="320"/>
      <c r="CX271" s="320"/>
      <c r="CY271" s="320"/>
      <c r="CZ271" s="320"/>
      <c r="DA271" s="320"/>
      <c r="DB271" s="320"/>
      <c r="DC271" s="320"/>
      <c r="DD271" s="320"/>
    </row>
    <row r="272">
      <c r="A272" s="320"/>
      <c r="B272" s="320"/>
      <c r="C272" s="320"/>
      <c r="D272" s="320"/>
      <c r="E272" s="320"/>
      <c r="F272" s="320"/>
      <c r="G272" s="320"/>
      <c r="H272" s="320"/>
      <c r="I272" s="320"/>
      <c r="J272" s="320"/>
      <c r="K272" s="320"/>
      <c r="L272" s="320"/>
      <c r="M272" s="320"/>
      <c r="N272" s="320"/>
      <c r="O272" s="320"/>
      <c r="P272" s="320"/>
      <c r="Q272" s="320"/>
      <c r="R272" s="320"/>
      <c r="S272" s="320"/>
      <c r="T272" s="320"/>
      <c r="U272" s="320"/>
      <c r="V272" s="320"/>
      <c r="W272" s="320"/>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320"/>
      <c r="BS272" s="320"/>
      <c r="BT272" s="320"/>
      <c r="BU272" s="320"/>
      <c r="BV272" s="320"/>
      <c r="BW272" s="320"/>
      <c r="BX272" s="320"/>
      <c r="BY272" s="320"/>
      <c r="BZ272" s="320"/>
      <c r="CA272" s="320"/>
      <c r="CB272" s="320"/>
      <c r="CC272" s="320"/>
      <c r="CD272" s="320"/>
      <c r="CE272" s="320"/>
      <c r="CF272" s="320"/>
      <c r="CG272" s="320"/>
      <c r="CH272" s="320"/>
      <c r="CI272" s="320"/>
      <c r="CJ272" s="320"/>
      <c r="CK272" s="320"/>
      <c r="CL272" s="320"/>
      <c r="CM272" s="320"/>
      <c r="CN272" s="320"/>
      <c r="CO272" s="320"/>
      <c r="CP272" s="320"/>
      <c r="CQ272" s="320"/>
      <c r="CR272" s="320"/>
      <c r="CS272" s="320"/>
      <c r="CT272" s="320"/>
      <c r="CU272" s="320"/>
      <c r="CV272" s="320"/>
      <c r="CW272" s="320"/>
      <c r="CX272" s="320"/>
      <c r="CY272" s="320"/>
      <c r="CZ272" s="320"/>
      <c r="DA272" s="320"/>
      <c r="DB272" s="320"/>
      <c r="DC272" s="320"/>
      <c r="DD272" s="320"/>
    </row>
    <row r="273">
      <c r="A273" s="320"/>
      <c r="B273" s="320"/>
      <c r="C273" s="320"/>
      <c r="D273" s="320"/>
      <c r="E273" s="320"/>
      <c r="F273" s="320"/>
      <c r="G273" s="320"/>
      <c r="H273" s="320"/>
      <c r="I273" s="320"/>
      <c r="J273" s="320"/>
      <c r="K273" s="320"/>
      <c r="L273" s="320"/>
      <c r="M273" s="320"/>
      <c r="N273" s="320"/>
      <c r="O273" s="320"/>
      <c r="P273" s="320"/>
      <c r="Q273" s="320"/>
      <c r="R273" s="320"/>
      <c r="S273" s="320"/>
      <c r="T273" s="320"/>
      <c r="U273" s="320"/>
      <c r="V273" s="320"/>
      <c r="W273" s="320"/>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320"/>
      <c r="BS273" s="320"/>
      <c r="BT273" s="320"/>
      <c r="BU273" s="320"/>
      <c r="BV273" s="320"/>
      <c r="BW273" s="320"/>
      <c r="BX273" s="320"/>
      <c r="BY273" s="320"/>
      <c r="BZ273" s="320"/>
      <c r="CA273" s="320"/>
      <c r="CB273" s="320"/>
      <c r="CC273" s="320"/>
      <c r="CD273" s="320"/>
      <c r="CE273" s="320"/>
      <c r="CF273" s="320"/>
      <c r="CG273" s="320"/>
      <c r="CH273" s="320"/>
      <c r="CI273" s="320"/>
      <c r="CJ273" s="320"/>
      <c r="CK273" s="320"/>
      <c r="CL273" s="320"/>
      <c r="CM273" s="320"/>
      <c r="CN273" s="320"/>
      <c r="CO273" s="320"/>
      <c r="CP273" s="320"/>
      <c r="CQ273" s="320"/>
      <c r="CR273" s="320"/>
      <c r="CS273" s="320"/>
      <c r="CT273" s="320"/>
      <c r="CU273" s="320"/>
      <c r="CV273" s="320"/>
      <c r="CW273" s="320"/>
      <c r="CX273" s="320"/>
      <c r="CY273" s="320"/>
      <c r="CZ273" s="320"/>
      <c r="DA273" s="320"/>
      <c r="DB273" s="320"/>
      <c r="DC273" s="320"/>
      <c r="DD273" s="320"/>
    </row>
    <row r="274">
      <c r="A274" s="320"/>
      <c r="B274" s="320"/>
      <c r="C274" s="320"/>
      <c r="D274" s="320"/>
      <c r="E274" s="320"/>
      <c r="F274" s="320"/>
      <c r="G274" s="320"/>
      <c r="H274" s="320"/>
      <c r="I274" s="320"/>
      <c r="J274" s="320"/>
      <c r="K274" s="320"/>
      <c r="L274" s="320"/>
      <c r="M274" s="320"/>
      <c r="N274" s="320"/>
      <c r="O274" s="320"/>
      <c r="P274" s="320"/>
      <c r="Q274" s="320"/>
      <c r="R274" s="320"/>
      <c r="S274" s="320"/>
      <c r="T274" s="320"/>
      <c r="U274" s="320"/>
      <c r="V274" s="320"/>
      <c r="W274" s="320"/>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320"/>
      <c r="BS274" s="320"/>
      <c r="BT274" s="320"/>
      <c r="BU274" s="320"/>
      <c r="BV274" s="320"/>
      <c r="BW274" s="320"/>
      <c r="BX274" s="320"/>
      <c r="BY274" s="320"/>
      <c r="BZ274" s="320"/>
      <c r="CA274" s="320"/>
      <c r="CB274" s="320"/>
      <c r="CC274" s="320"/>
      <c r="CD274" s="320"/>
      <c r="CE274" s="320"/>
      <c r="CF274" s="320"/>
      <c r="CG274" s="320"/>
      <c r="CH274" s="320"/>
      <c r="CI274" s="320"/>
      <c r="CJ274" s="320"/>
      <c r="CK274" s="320"/>
      <c r="CL274" s="320"/>
      <c r="CM274" s="320"/>
      <c r="CN274" s="320"/>
      <c r="CO274" s="320"/>
      <c r="CP274" s="320"/>
      <c r="CQ274" s="320"/>
      <c r="CR274" s="320"/>
      <c r="CS274" s="320"/>
      <c r="CT274" s="320"/>
      <c r="CU274" s="320"/>
      <c r="CV274" s="320"/>
      <c r="CW274" s="320"/>
      <c r="CX274" s="320"/>
      <c r="CY274" s="320"/>
      <c r="CZ274" s="320"/>
      <c r="DA274" s="320"/>
      <c r="DB274" s="320"/>
      <c r="DC274" s="320"/>
      <c r="DD274" s="320"/>
    </row>
    <row r="275">
      <c r="A275" s="320"/>
      <c r="B275" s="320"/>
      <c r="C275" s="320"/>
      <c r="D275" s="320"/>
      <c r="E275" s="320"/>
      <c r="F275" s="320"/>
      <c r="G275" s="320"/>
      <c r="H275" s="320"/>
      <c r="I275" s="320"/>
      <c r="J275" s="320"/>
      <c r="K275" s="320"/>
      <c r="L275" s="320"/>
      <c r="M275" s="320"/>
      <c r="N275" s="320"/>
      <c r="O275" s="320"/>
      <c r="P275" s="320"/>
      <c r="Q275" s="320"/>
      <c r="R275" s="320"/>
      <c r="S275" s="320"/>
      <c r="T275" s="320"/>
      <c r="U275" s="320"/>
      <c r="V275" s="320"/>
      <c r="W275" s="320"/>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320"/>
      <c r="BS275" s="320"/>
      <c r="BT275" s="320"/>
      <c r="BU275" s="320"/>
      <c r="BV275" s="320"/>
      <c r="BW275" s="320"/>
      <c r="BX275" s="320"/>
      <c r="BY275" s="320"/>
      <c r="BZ275" s="320"/>
      <c r="CA275" s="320"/>
      <c r="CB275" s="320"/>
      <c r="CC275" s="320"/>
      <c r="CD275" s="320"/>
      <c r="CE275" s="320"/>
      <c r="CF275" s="320"/>
      <c r="CG275" s="320"/>
      <c r="CH275" s="320"/>
      <c r="CI275" s="320"/>
      <c r="CJ275" s="320"/>
      <c r="CK275" s="320"/>
      <c r="CL275" s="320"/>
      <c r="CM275" s="320"/>
      <c r="CN275" s="320"/>
      <c r="CO275" s="320"/>
      <c r="CP275" s="320"/>
      <c r="CQ275" s="320"/>
      <c r="CR275" s="320"/>
      <c r="CS275" s="320"/>
      <c r="CT275" s="320"/>
      <c r="CU275" s="320"/>
      <c r="CV275" s="320"/>
      <c r="CW275" s="320"/>
      <c r="CX275" s="320"/>
      <c r="CY275" s="320"/>
      <c r="CZ275" s="320"/>
      <c r="DA275" s="320"/>
      <c r="DB275" s="320"/>
      <c r="DC275" s="320"/>
      <c r="DD275" s="320"/>
    </row>
    <row r="276">
      <c r="A276" s="320"/>
      <c r="B276" s="320"/>
      <c r="C276" s="320"/>
      <c r="D276" s="320"/>
      <c r="E276" s="320"/>
      <c r="F276" s="320"/>
      <c r="G276" s="320"/>
      <c r="H276" s="320"/>
      <c r="I276" s="320"/>
      <c r="J276" s="320"/>
      <c r="K276" s="320"/>
      <c r="L276" s="320"/>
      <c r="M276" s="320"/>
      <c r="N276" s="320"/>
      <c r="O276" s="320"/>
      <c r="P276" s="320"/>
      <c r="Q276" s="320"/>
      <c r="R276" s="320"/>
      <c r="S276" s="320"/>
      <c r="T276" s="320"/>
      <c r="U276" s="320"/>
      <c r="V276" s="320"/>
      <c r="W276" s="320"/>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320"/>
      <c r="BS276" s="320"/>
      <c r="BT276" s="320"/>
      <c r="BU276" s="320"/>
      <c r="BV276" s="320"/>
      <c r="BW276" s="320"/>
      <c r="BX276" s="320"/>
      <c r="BY276" s="320"/>
      <c r="BZ276" s="320"/>
      <c r="CA276" s="320"/>
      <c r="CB276" s="320"/>
      <c r="CC276" s="320"/>
      <c r="CD276" s="320"/>
      <c r="CE276" s="320"/>
      <c r="CF276" s="320"/>
      <c r="CG276" s="320"/>
      <c r="CH276" s="320"/>
      <c r="CI276" s="320"/>
      <c r="CJ276" s="320"/>
      <c r="CK276" s="320"/>
      <c r="CL276" s="320"/>
      <c r="CM276" s="320"/>
      <c r="CN276" s="320"/>
      <c r="CO276" s="320"/>
      <c r="CP276" s="320"/>
      <c r="CQ276" s="320"/>
      <c r="CR276" s="320"/>
      <c r="CS276" s="320"/>
      <c r="CT276" s="320"/>
      <c r="CU276" s="320"/>
      <c r="CV276" s="320"/>
      <c r="CW276" s="320"/>
      <c r="CX276" s="320"/>
      <c r="CY276" s="320"/>
      <c r="CZ276" s="320"/>
      <c r="DA276" s="320"/>
      <c r="DB276" s="320"/>
      <c r="DC276" s="320"/>
      <c r="DD276" s="320"/>
    </row>
    <row r="277">
      <c r="A277" s="320"/>
      <c r="B277" s="320"/>
      <c r="C277" s="320"/>
      <c r="D277" s="320"/>
      <c r="E277" s="320"/>
      <c r="F277" s="320"/>
      <c r="G277" s="320"/>
      <c r="H277" s="320"/>
      <c r="I277" s="320"/>
      <c r="J277" s="320"/>
      <c r="K277" s="320"/>
      <c r="L277" s="320"/>
      <c r="M277" s="320"/>
      <c r="N277" s="320"/>
      <c r="O277" s="320"/>
      <c r="P277" s="320"/>
      <c r="Q277" s="320"/>
      <c r="R277" s="320"/>
      <c r="S277" s="320"/>
      <c r="T277" s="320"/>
      <c r="U277" s="320"/>
      <c r="V277" s="320"/>
      <c r="W277" s="320"/>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320"/>
      <c r="BS277" s="320"/>
      <c r="BT277" s="320"/>
      <c r="BU277" s="320"/>
      <c r="BV277" s="320"/>
      <c r="BW277" s="320"/>
      <c r="BX277" s="320"/>
      <c r="BY277" s="320"/>
      <c r="BZ277" s="320"/>
      <c r="CA277" s="320"/>
      <c r="CB277" s="320"/>
      <c r="CC277" s="320"/>
      <c r="CD277" s="320"/>
      <c r="CE277" s="320"/>
      <c r="CF277" s="320"/>
      <c r="CG277" s="320"/>
      <c r="CH277" s="320"/>
      <c r="CI277" s="320"/>
      <c r="CJ277" s="320"/>
      <c r="CK277" s="320"/>
      <c r="CL277" s="320"/>
      <c r="CM277" s="320"/>
      <c r="CN277" s="320"/>
      <c r="CO277" s="320"/>
      <c r="CP277" s="320"/>
      <c r="CQ277" s="320"/>
      <c r="CR277" s="320"/>
      <c r="CS277" s="320"/>
      <c r="CT277" s="320"/>
      <c r="CU277" s="320"/>
      <c r="CV277" s="320"/>
      <c r="CW277" s="320"/>
      <c r="CX277" s="320"/>
      <c r="CY277" s="320"/>
      <c r="CZ277" s="320"/>
      <c r="DA277" s="320"/>
      <c r="DB277" s="320"/>
      <c r="DC277" s="320"/>
      <c r="DD277" s="320"/>
    </row>
    <row r="278">
      <c r="A278" s="320"/>
      <c r="B278" s="320"/>
      <c r="C278" s="320"/>
      <c r="D278" s="320"/>
      <c r="E278" s="320"/>
      <c r="F278" s="320"/>
      <c r="G278" s="320"/>
      <c r="H278" s="320"/>
      <c r="I278" s="320"/>
      <c r="J278" s="320"/>
      <c r="K278" s="320"/>
      <c r="L278" s="320"/>
      <c r="M278" s="320"/>
      <c r="N278" s="320"/>
      <c r="O278" s="320"/>
      <c r="P278" s="320"/>
      <c r="Q278" s="320"/>
      <c r="R278" s="320"/>
      <c r="S278" s="320"/>
      <c r="T278" s="320"/>
      <c r="U278" s="320"/>
      <c r="V278" s="320"/>
      <c r="W278" s="320"/>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320"/>
      <c r="BS278" s="320"/>
      <c r="BT278" s="320"/>
      <c r="BU278" s="320"/>
      <c r="BV278" s="320"/>
      <c r="BW278" s="320"/>
      <c r="BX278" s="320"/>
      <c r="BY278" s="320"/>
      <c r="BZ278" s="320"/>
      <c r="CA278" s="320"/>
      <c r="CB278" s="320"/>
      <c r="CC278" s="320"/>
      <c r="CD278" s="320"/>
      <c r="CE278" s="320"/>
      <c r="CF278" s="320"/>
      <c r="CG278" s="320"/>
      <c r="CH278" s="320"/>
      <c r="CI278" s="320"/>
      <c r="CJ278" s="320"/>
      <c r="CK278" s="320"/>
      <c r="CL278" s="320"/>
      <c r="CM278" s="320"/>
      <c r="CN278" s="320"/>
      <c r="CO278" s="320"/>
      <c r="CP278" s="320"/>
      <c r="CQ278" s="320"/>
      <c r="CR278" s="320"/>
      <c r="CS278" s="320"/>
      <c r="CT278" s="320"/>
      <c r="CU278" s="320"/>
      <c r="CV278" s="320"/>
      <c r="CW278" s="320"/>
      <c r="CX278" s="320"/>
      <c r="CY278" s="320"/>
      <c r="CZ278" s="320"/>
      <c r="DA278" s="320"/>
      <c r="DB278" s="320"/>
      <c r="DC278" s="320"/>
      <c r="DD278" s="320"/>
    </row>
    <row r="279">
      <c r="A279" s="320"/>
      <c r="B279" s="320"/>
      <c r="C279" s="320"/>
      <c r="D279" s="320"/>
      <c r="E279" s="320"/>
      <c r="F279" s="320"/>
      <c r="G279" s="320"/>
      <c r="H279" s="320"/>
      <c r="I279" s="320"/>
      <c r="J279" s="320"/>
      <c r="K279" s="320"/>
      <c r="L279" s="320"/>
      <c r="M279" s="320"/>
      <c r="N279" s="320"/>
      <c r="O279" s="320"/>
      <c r="P279" s="320"/>
      <c r="Q279" s="320"/>
      <c r="R279" s="320"/>
      <c r="S279" s="320"/>
      <c r="T279" s="320"/>
      <c r="U279" s="320"/>
      <c r="V279" s="320"/>
      <c r="W279" s="320"/>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320"/>
      <c r="BS279" s="320"/>
      <c r="BT279" s="320"/>
      <c r="BU279" s="320"/>
      <c r="BV279" s="320"/>
      <c r="BW279" s="320"/>
      <c r="BX279" s="320"/>
      <c r="BY279" s="320"/>
      <c r="BZ279" s="320"/>
      <c r="CA279" s="320"/>
      <c r="CB279" s="320"/>
      <c r="CC279" s="320"/>
      <c r="CD279" s="320"/>
      <c r="CE279" s="320"/>
      <c r="CF279" s="320"/>
      <c r="CG279" s="320"/>
      <c r="CH279" s="320"/>
      <c r="CI279" s="320"/>
      <c r="CJ279" s="320"/>
      <c r="CK279" s="320"/>
      <c r="CL279" s="320"/>
      <c r="CM279" s="320"/>
      <c r="CN279" s="320"/>
      <c r="CO279" s="320"/>
      <c r="CP279" s="320"/>
      <c r="CQ279" s="320"/>
      <c r="CR279" s="320"/>
      <c r="CS279" s="320"/>
      <c r="CT279" s="320"/>
      <c r="CU279" s="320"/>
      <c r="CV279" s="320"/>
      <c r="CW279" s="320"/>
      <c r="CX279" s="320"/>
      <c r="CY279" s="320"/>
      <c r="CZ279" s="320"/>
      <c r="DA279" s="320"/>
      <c r="DB279" s="320"/>
      <c r="DC279" s="320"/>
      <c r="DD279" s="320"/>
    </row>
    <row r="280">
      <c r="A280" s="320"/>
      <c r="B280" s="320"/>
      <c r="C280" s="320"/>
      <c r="D280" s="320"/>
      <c r="E280" s="320"/>
      <c r="F280" s="320"/>
      <c r="G280" s="320"/>
      <c r="H280" s="320"/>
      <c r="I280" s="320"/>
      <c r="J280" s="320"/>
      <c r="K280" s="320"/>
      <c r="L280" s="320"/>
      <c r="M280" s="320"/>
      <c r="N280" s="320"/>
      <c r="O280" s="320"/>
      <c r="P280" s="320"/>
      <c r="Q280" s="320"/>
      <c r="R280" s="320"/>
      <c r="S280" s="320"/>
      <c r="T280" s="320"/>
      <c r="U280" s="320"/>
      <c r="V280" s="320"/>
      <c r="W280" s="320"/>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320"/>
      <c r="BS280" s="320"/>
      <c r="BT280" s="320"/>
      <c r="BU280" s="320"/>
      <c r="BV280" s="320"/>
      <c r="BW280" s="320"/>
      <c r="BX280" s="320"/>
      <c r="BY280" s="320"/>
      <c r="BZ280" s="320"/>
      <c r="CA280" s="320"/>
      <c r="CB280" s="320"/>
      <c r="CC280" s="320"/>
      <c r="CD280" s="320"/>
      <c r="CE280" s="320"/>
      <c r="CF280" s="320"/>
      <c r="CG280" s="320"/>
      <c r="CH280" s="320"/>
      <c r="CI280" s="320"/>
      <c r="CJ280" s="320"/>
      <c r="CK280" s="320"/>
      <c r="CL280" s="320"/>
      <c r="CM280" s="320"/>
      <c r="CN280" s="320"/>
      <c r="CO280" s="320"/>
      <c r="CP280" s="320"/>
      <c r="CQ280" s="320"/>
      <c r="CR280" s="320"/>
      <c r="CS280" s="320"/>
      <c r="CT280" s="320"/>
      <c r="CU280" s="320"/>
      <c r="CV280" s="320"/>
      <c r="CW280" s="320"/>
      <c r="CX280" s="320"/>
      <c r="CY280" s="320"/>
      <c r="CZ280" s="320"/>
      <c r="DA280" s="320"/>
      <c r="DB280" s="320"/>
      <c r="DC280" s="320"/>
      <c r="DD280" s="320"/>
    </row>
    <row r="281">
      <c r="A281" s="320"/>
      <c r="B281" s="320"/>
      <c r="C281" s="320"/>
      <c r="D281" s="320"/>
      <c r="E281" s="320"/>
      <c r="F281" s="320"/>
      <c r="G281" s="320"/>
      <c r="H281" s="320"/>
      <c r="I281" s="320"/>
      <c r="J281" s="320"/>
      <c r="K281" s="320"/>
      <c r="L281" s="320"/>
      <c r="M281" s="320"/>
      <c r="N281" s="320"/>
      <c r="O281" s="320"/>
      <c r="P281" s="320"/>
      <c r="Q281" s="320"/>
      <c r="R281" s="320"/>
      <c r="S281" s="320"/>
      <c r="T281" s="320"/>
      <c r="U281" s="320"/>
      <c r="V281" s="320"/>
      <c r="W281" s="320"/>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320"/>
      <c r="BS281" s="320"/>
      <c r="BT281" s="320"/>
      <c r="BU281" s="320"/>
      <c r="BV281" s="320"/>
      <c r="BW281" s="320"/>
      <c r="BX281" s="320"/>
      <c r="BY281" s="320"/>
      <c r="BZ281" s="320"/>
      <c r="CA281" s="320"/>
      <c r="CB281" s="320"/>
      <c r="CC281" s="320"/>
      <c r="CD281" s="320"/>
      <c r="CE281" s="320"/>
      <c r="CF281" s="320"/>
      <c r="CG281" s="320"/>
      <c r="CH281" s="320"/>
      <c r="CI281" s="320"/>
      <c r="CJ281" s="320"/>
      <c r="CK281" s="320"/>
      <c r="CL281" s="320"/>
      <c r="CM281" s="320"/>
      <c r="CN281" s="320"/>
      <c r="CO281" s="320"/>
      <c r="CP281" s="320"/>
      <c r="CQ281" s="320"/>
      <c r="CR281" s="320"/>
      <c r="CS281" s="320"/>
      <c r="CT281" s="320"/>
      <c r="CU281" s="320"/>
      <c r="CV281" s="320"/>
      <c r="CW281" s="320"/>
      <c r="CX281" s="320"/>
      <c r="CY281" s="320"/>
      <c r="CZ281" s="320"/>
      <c r="DA281" s="320"/>
      <c r="DB281" s="320"/>
      <c r="DC281" s="320"/>
      <c r="DD281" s="320"/>
    </row>
    <row r="282">
      <c r="A282" s="320"/>
      <c r="B282" s="320"/>
      <c r="C282" s="320"/>
      <c r="D282" s="320"/>
      <c r="E282" s="320"/>
      <c r="F282" s="320"/>
      <c r="G282" s="320"/>
      <c r="H282" s="320"/>
      <c r="I282" s="320"/>
      <c r="J282" s="320"/>
      <c r="K282" s="320"/>
      <c r="L282" s="320"/>
      <c r="M282" s="320"/>
      <c r="N282" s="320"/>
      <c r="O282" s="320"/>
      <c r="P282" s="320"/>
      <c r="Q282" s="320"/>
      <c r="R282" s="320"/>
      <c r="S282" s="320"/>
      <c r="T282" s="320"/>
      <c r="U282" s="320"/>
      <c r="V282" s="320"/>
      <c r="W282" s="320"/>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320"/>
      <c r="BS282" s="320"/>
      <c r="BT282" s="320"/>
      <c r="BU282" s="320"/>
      <c r="BV282" s="320"/>
      <c r="BW282" s="320"/>
      <c r="BX282" s="320"/>
      <c r="BY282" s="320"/>
      <c r="BZ282" s="320"/>
      <c r="CA282" s="320"/>
      <c r="CB282" s="320"/>
      <c r="CC282" s="320"/>
      <c r="CD282" s="320"/>
      <c r="CE282" s="320"/>
      <c r="CF282" s="320"/>
      <c r="CG282" s="320"/>
      <c r="CH282" s="320"/>
      <c r="CI282" s="320"/>
      <c r="CJ282" s="320"/>
      <c r="CK282" s="320"/>
      <c r="CL282" s="320"/>
      <c r="CM282" s="320"/>
      <c r="CN282" s="320"/>
      <c r="CO282" s="320"/>
      <c r="CP282" s="320"/>
      <c r="CQ282" s="320"/>
      <c r="CR282" s="320"/>
      <c r="CS282" s="320"/>
      <c r="CT282" s="320"/>
      <c r="CU282" s="320"/>
      <c r="CV282" s="320"/>
      <c r="CW282" s="320"/>
      <c r="CX282" s="320"/>
      <c r="CY282" s="320"/>
      <c r="CZ282" s="320"/>
      <c r="DA282" s="320"/>
      <c r="DB282" s="320"/>
      <c r="DC282" s="320"/>
      <c r="DD282" s="320"/>
    </row>
    <row r="283">
      <c r="A283" s="320"/>
      <c r="B283" s="320"/>
      <c r="C283" s="320"/>
      <c r="D283" s="320"/>
      <c r="E283" s="320"/>
      <c r="F283" s="320"/>
      <c r="G283" s="320"/>
      <c r="H283" s="320"/>
      <c r="I283" s="320"/>
      <c r="J283" s="320"/>
      <c r="K283" s="320"/>
      <c r="L283" s="320"/>
      <c r="M283" s="320"/>
      <c r="N283" s="320"/>
      <c r="O283" s="320"/>
      <c r="P283" s="320"/>
      <c r="Q283" s="320"/>
      <c r="R283" s="320"/>
      <c r="S283" s="320"/>
      <c r="T283" s="320"/>
      <c r="U283" s="320"/>
      <c r="V283" s="320"/>
      <c r="W283" s="320"/>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320"/>
      <c r="BS283" s="320"/>
      <c r="BT283" s="320"/>
      <c r="BU283" s="320"/>
      <c r="BV283" s="320"/>
      <c r="BW283" s="320"/>
      <c r="BX283" s="320"/>
      <c r="BY283" s="320"/>
      <c r="BZ283" s="320"/>
      <c r="CA283" s="320"/>
      <c r="CB283" s="320"/>
      <c r="CC283" s="320"/>
      <c r="CD283" s="320"/>
      <c r="CE283" s="320"/>
      <c r="CF283" s="320"/>
      <c r="CG283" s="320"/>
      <c r="CH283" s="320"/>
      <c r="CI283" s="320"/>
      <c r="CJ283" s="320"/>
      <c r="CK283" s="320"/>
      <c r="CL283" s="320"/>
      <c r="CM283" s="320"/>
      <c r="CN283" s="320"/>
      <c r="CO283" s="320"/>
      <c r="CP283" s="320"/>
      <c r="CQ283" s="320"/>
      <c r="CR283" s="320"/>
      <c r="CS283" s="320"/>
      <c r="CT283" s="320"/>
      <c r="CU283" s="320"/>
      <c r="CV283" s="320"/>
      <c r="CW283" s="320"/>
      <c r="CX283" s="320"/>
      <c r="CY283" s="320"/>
      <c r="CZ283" s="320"/>
      <c r="DA283" s="320"/>
      <c r="DB283" s="320"/>
      <c r="DC283" s="320"/>
      <c r="DD283" s="320"/>
    </row>
    <row r="284">
      <c r="A284" s="320"/>
      <c r="B284" s="320"/>
      <c r="C284" s="320"/>
      <c r="D284" s="320"/>
      <c r="E284" s="320"/>
      <c r="F284" s="320"/>
      <c r="G284" s="320"/>
      <c r="H284" s="320"/>
      <c r="I284" s="320"/>
      <c r="J284" s="320"/>
      <c r="K284" s="320"/>
      <c r="L284" s="320"/>
      <c r="M284" s="320"/>
      <c r="N284" s="320"/>
      <c r="O284" s="320"/>
      <c r="P284" s="320"/>
      <c r="Q284" s="320"/>
      <c r="R284" s="320"/>
      <c r="S284" s="320"/>
      <c r="T284" s="320"/>
      <c r="U284" s="320"/>
      <c r="V284" s="320"/>
      <c r="W284" s="320"/>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320"/>
      <c r="BS284" s="320"/>
      <c r="BT284" s="320"/>
      <c r="BU284" s="320"/>
      <c r="BV284" s="320"/>
      <c r="BW284" s="320"/>
      <c r="BX284" s="320"/>
      <c r="BY284" s="320"/>
      <c r="BZ284" s="320"/>
      <c r="CA284" s="320"/>
      <c r="CB284" s="320"/>
      <c r="CC284" s="320"/>
      <c r="CD284" s="320"/>
      <c r="CE284" s="320"/>
      <c r="CF284" s="320"/>
      <c r="CG284" s="320"/>
      <c r="CH284" s="320"/>
      <c r="CI284" s="320"/>
      <c r="CJ284" s="320"/>
      <c r="CK284" s="320"/>
      <c r="CL284" s="320"/>
      <c r="CM284" s="320"/>
      <c r="CN284" s="320"/>
      <c r="CO284" s="320"/>
      <c r="CP284" s="320"/>
      <c r="CQ284" s="320"/>
      <c r="CR284" s="320"/>
      <c r="CS284" s="320"/>
      <c r="CT284" s="320"/>
      <c r="CU284" s="320"/>
      <c r="CV284" s="320"/>
      <c r="CW284" s="320"/>
      <c r="CX284" s="320"/>
      <c r="CY284" s="320"/>
      <c r="CZ284" s="320"/>
      <c r="DA284" s="320"/>
      <c r="DB284" s="320"/>
      <c r="DC284" s="320"/>
      <c r="DD284" s="320"/>
    </row>
    <row r="285">
      <c r="A285" s="320"/>
      <c r="B285" s="320"/>
      <c r="C285" s="320"/>
      <c r="D285" s="320"/>
      <c r="E285" s="320"/>
      <c r="F285" s="320"/>
      <c r="G285" s="320"/>
      <c r="H285" s="320"/>
      <c r="I285" s="320"/>
      <c r="J285" s="320"/>
      <c r="K285" s="320"/>
      <c r="L285" s="320"/>
      <c r="M285" s="320"/>
      <c r="N285" s="320"/>
      <c r="O285" s="320"/>
      <c r="P285" s="320"/>
      <c r="Q285" s="320"/>
      <c r="R285" s="320"/>
      <c r="S285" s="320"/>
      <c r="T285" s="320"/>
      <c r="U285" s="320"/>
      <c r="V285" s="320"/>
      <c r="W285" s="320"/>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320"/>
      <c r="BS285" s="320"/>
      <c r="BT285" s="320"/>
      <c r="BU285" s="320"/>
      <c r="BV285" s="320"/>
      <c r="BW285" s="320"/>
      <c r="BX285" s="320"/>
      <c r="BY285" s="320"/>
      <c r="BZ285" s="320"/>
      <c r="CA285" s="320"/>
      <c r="CB285" s="320"/>
      <c r="CC285" s="320"/>
      <c r="CD285" s="320"/>
      <c r="CE285" s="320"/>
      <c r="CF285" s="320"/>
      <c r="CG285" s="320"/>
      <c r="CH285" s="320"/>
      <c r="CI285" s="320"/>
      <c r="CJ285" s="320"/>
      <c r="CK285" s="320"/>
      <c r="CL285" s="320"/>
      <c r="CM285" s="320"/>
      <c r="CN285" s="320"/>
      <c r="CO285" s="320"/>
      <c r="CP285" s="320"/>
      <c r="CQ285" s="320"/>
      <c r="CR285" s="320"/>
      <c r="CS285" s="320"/>
      <c r="CT285" s="320"/>
      <c r="CU285" s="320"/>
      <c r="CV285" s="320"/>
      <c r="CW285" s="320"/>
      <c r="CX285" s="320"/>
      <c r="CY285" s="320"/>
      <c r="CZ285" s="320"/>
      <c r="DA285" s="320"/>
      <c r="DB285" s="320"/>
      <c r="DC285" s="320"/>
      <c r="DD285" s="320"/>
    </row>
    <row r="286">
      <c r="A286" s="320"/>
      <c r="B286" s="320"/>
      <c r="C286" s="320"/>
      <c r="D286" s="320"/>
      <c r="E286" s="320"/>
      <c r="F286" s="320"/>
      <c r="G286" s="320"/>
      <c r="H286" s="320"/>
      <c r="I286" s="320"/>
      <c r="J286" s="320"/>
      <c r="K286" s="320"/>
      <c r="L286" s="320"/>
      <c r="M286" s="320"/>
      <c r="N286" s="320"/>
      <c r="O286" s="320"/>
      <c r="P286" s="320"/>
      <c r="Q286" s="320"/>
      <c r="R286" s="320"/>
      <c r="S286" s="320"/>
      <c r="T286" s="320"/>
      <c r="U286" s="320"/>
      <c r="V286" s="320"/>
      <c r="W286" s="320"/>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320"/>
      <c r="BS286" s="320"/>
      <c r="BT286" s="320"/>
      <c r="BU286" s="320"/>
      <c r="BV286" s="320"/>
      <c r="BW286" s="320"/>
      <c r="BX286" s="320"/>
      <c r="BY286" s="320"/>
      <c r="BZ286" s="320"/>
      <c r="CA286" s="320"/>
      <c r="CB286" s="320"/>
      <c r="CC286" s="320"/>
      <c r="CD286" s="320"/>
      <c r="CE286" s="320"/>
      <c r="CF286" s="320"/>
      <c r="CG286" s="320"/>
      <c r="CH286" s="320"/>
      <c r="CI286" s="320"/>
      <c r="CJ286" s="320"/>
      <c r="CK286" s="320"/>
      <c r="CL286" s="320"/>
      <c r="CM286" s="320"/>
      <c r="CN286" s="320"/>
      <c r="CO286" s="320"/>
      <c r="CP286" s="320"/>
      <c r="CQ286" s="320"/>
      <c r="CR286" s="320"/>
      <c r="CS286" s="320"/>
      <c r="CT286" s="320"/>
      <c r="CU286" s="320"/>
      <c r="CV286" s="320"/>
      <c r="CW286" s="320"/>
      <c r="CX286" s="320"/>
      <c r="CY286" s="320"/>
      <c r="CZ286" s="320"/>
      <c r="DA286" s="320"/>
      <c r="DB286" s="320"/>
      <c r="DC286" s="320"/>
      <c r="DD286" s="320"/>
    </row>
    <row r="287">
      <c r="A287" s="320"/>
      <c r="B287" s="320"/>
      <c r="C287" s="320"/>
      <c r="D287" s="320"/>
      <c r="E287" s="320"/>
      <c r="F287" s="320"/>
      <c r="G287" s="320"/>
      <c r="H287" s="320"/>
      <c r="I287" s="320"/>
      <c r="J287" s="320"/>
      <c r="K287" s="320"/>
      <c r="L287" s="320"/>
      <c r="M287" s="320"/>
      <c r="N287" s="320"/>
      <c r="O287" s="320"/>
      <c r="P287" s="320"/>
      <c r="Q287" s="320"/>
      <c r="R287" s="320"/>
      <c r="S287" s="320"/>
      <c r="T287" s="320"/>
      <c r="U287" s="320"/>
      <c r="V287" s="320"/>
      <c r="W287" s="320"/>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320"/>
      <c r="BS287" s="320"/>
      <c r="BT287" s="320"/>
      <c r="BU287" s="320"/>
      <c r="BV287" s="320"/>
      <c r="BW287" s="320"/>
      <c r="BX287" s="320"/>
      <c r="BY287" s="320"/>
      <c r="BZ287" s="320"/>
      <c r="CA287" s="320"/>
      <c r="CB287" s="320"/>
      <c r="CC287" s="320"/>
      <c r="CD287" s="320"/>
      <c r="CE287" s="320"/>
      <c r="CF287" s="320"/>
      <c r="CG287" s="320"/>
      <c r="CH287" s="320"/>
      <c r="CI287" s="320"/>
      <c r="CJ287" s="320"/>
      <c r="CK287" s="320"/>
      <c r="CL287" s="320"/>
      <c r="CM287" s="320"/>
      <c r="CN287" s="320"/>
      <c r="CO287" s="320"/>
      <c r="CP287" s="320"/>
      <c r="CQ287" s="320"/>
      <c r="CR287" s="320"/>
      <c r="CS287" s="320"/>
      <c r="CT287" s="320"/>
      <c r="CU287" s="320"/>
      <c r="CV287" s="320"/>
      <c r="CW287" s="320"/>
      <c r="CX287" s="320"/>
      <c r="CY287" s="320"/>
      <c r="CZ287" s="320"/>
      <c r="DA287" s="320"/>
      <c r="DB287" s="320"/>
      <c r="DC287" s="320"/>
      <c r="DD287" s="320"/>
    </row>
    <row r="288">
      <c r="A288" s="320"/>
      <c r="B288" s="320"/>
      <c r="C288" s="320"/>
      <c r="D288" s="320"/>
      <c r="E288" s="320"/>
      <c r="F288" s="320"/>
      <c r="G288" s="320"/>
      <c r="H288" s="320"/>
      <c r="I288" s="320"/>
      <c r="J288" s="320"/>
      <c r="K288" s="320"/>
      <c r="L288" s="320"/>
      <c r="M288" s="320"/>
      <c r="N288" s="320"/>
      <c r="O288" s="320"/>
      <c r="P288" s="320"/>
      <c r="Q288" s="320"/>
      <c r="R288" s="320"/>
      <c r="S288" s="320"/>
      <c r="T288" s="320"/>
      <c r="U288" s="320"/>
      <c r="V288" s="320"/>
      <c r="W288" s="320"/>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320"/>
      <c r="BS288" s="320"/>
      <c r="BT288" s="320"/>
      <c r="BU288" s="320"/>
      <c r="BV288" s="320"/>
      <c r="BW288" s="320"/>
      <c r="BX288" s="320"/>
      <c r="BY288" s="320"/>
      <c r="BZ288" s="320"/>
      <c r="CA288" s="320"/>
      <c r="CB288" s="320"/>
      <c r="CC288" s="320"/>
      <c r="CD288" s="320"/>
      <c r="CE288" s="320"/>
      <c r="CF288" s="320"/>
      <c r="CG288" s="320"/>
      <c r="CH288" s="320"/>
      <c r="CI288" s="320"/>
      <c r="CJ288" s="320"/>
      <c r="CK288" s="320"/>
      <c r="CL288" s="320"/>
      <c r="CM288" s="320"/>
      <c r="CN288" s="320"/>
      <c r="CO288" s="320"/>
      <c r="CP288" s="320"/>
      <c r="CQ288" s="320"/>
      <c r="CR288" s="320"/>
      <c r="CS288" s="320"/>
      <c r="CT288" s="320"/>
      <c r="CU288" s="320"/>
      <c r="CV288" s="320"/>
      <c r="CW288" s="320"/>
      <c r="CX288" s="320"/>
      <c r="CY288" s="320"/>
      <c r="CZ288" s="320"/>
      <c r="DA288" s="320"/>
      <c r="DB288" s="320"/>
      <c r="DC288" s="320"/>
      <c r="DD288" s="320"/>
    </row>
    <row r="289">
      <c r="A289" s="320"/>
      <c r="B289" s="320"/>
      <c r="C289" s="320"/>
      <c r="D289" s="320"/>
      <c r="E289" s="320"/>
      <c r="F289" s="320"/>
      <c r="G289" s="320"/>
      <c r="H289" s="320"/>
      <c r="I289" s="320"/>
      <c r="J289" s="320"/>
      <c r="K289" s="320"/>
      <c r="L289" s="320"/>
      <c r="M289" s="320"/>
      <c r="N289" s="320"/>
      <c r="O289" s="320"/>
      <c r="P289" s="320"/>
      <c r="Q289" s="320"/>
      <c r="R289" s="320"/>
      <c r="S289" s="320"/>
      <c r="T289" s="320"/>
      <c r="U289" s="320"/>
      <c r="V289" s="320"/>
      <c r="W289" s="320"/>
      <c r="X289" s="320"/>
      <c r="Y289" s="320"/>
      <c r="Z289" s="320"/>
      <c r="AA289" s="320"/>
      <c r="AB289" s="320"/>
      <c r="AC289" s="320"/>
      <c r="AD289" s="320"/>
      <c r="AE289" s="320"/>
      <c r="AF289" s="320"/>
      <c r="AG289" s="320"/>
      <c r="AH289" s="320"/>
      <c r="AI289" s="320"/>
      <c r="AJ289" s="320"/>
      <c r="AK289" s="320"/>
      <c r="AL289" s="320"/>
      <c r="AM289" s="320"/>
      <c r="AN289" s="320"/>
      <c r="AO289" s="320"/>
      <c r="AP289" s="320"/>
      <c r="AQ289" s="320"/>
      <c r="AR289" s="320"/>
      <c r="AS289" s="320"/>
      <c r="AT289" s="320"/>
      <c r="AU289" s="320"/>
      <c r="AV289" s="320"/>
      <c r="AW289" s="320"/>
      <c r="AX289" s="320"/>
      <c r="AY289" s="320"/>
      <c r="AZ289" s="320"/>
      <c r="BA289" s="320"/>
      <c r="BB289" s="320"/>
      <c r="BC289" s="320"/>
      <c r="BD289" s="320"/>
      <c r="BE289" s="320"/>
      <c r="BF289" s="320"/>
      <c r="BG289" s="320"/>
      <c r="BH289" s="320"/>
      <c r="BI289" s="320"/>
      <c r="BJ289" s="320"/>
      <c r="BK289" s="320"/>
      <c r="BL289" s="320"/>
      <c r="BM289" s="320"/>
      <c r="BN289" s="320"/>
      <c r="BO289" s="320"/>
      <c r="BP289" s="320"/>
      <c r="BQ289" s="320"/>
      <c r="BR289" s="320"/>
      <c r="BS289" s="320"/>
      <c r="BT289" s="320"/>
      <c r="BU289" s="320"/>
      <c r="BV289" s="320"/>
      <c r="BW289" s="320"/>
      <c r="BX289" s="320"/>
      <c r="BY289" s="320"/>
      <c r="BZ289" s="320"/>
      <c r="CA289" s="320"/>
      <c r="CB289" s="320"/>
      <c r="CC289" s="320"/>
      <c r="CD289" s="320"/>
      <c r="CE289" s="320"/>
      <c r="CF289" s="320"/>
      <c r="CG289" s="320"/>
      <c r="CH289" s="320"/>
      <c r="CI289" s="320"/>
      <c r="CJ289" s="320"/>
      <c r="CK289" s="320"/>
      <c r="CL289" s="320"/>
      <c r="CM289" s="320"/>
      <c r="CN289" s="320"/>
      <c r="CO289" s="320"/>
      <c r="CP289" s="320"/>
      <c r="CQ289" s="320"/>
      <c r="CR289" s="320"/>
      <c r="CS289" s="320"/>
      <c r="CT289" s="320"/>
      <c r="CU289" s="320"/>
      <c r="CV289" s="320"/>
      <c r="CW289" s="320"/>
      <c r="CX289" s="320"/>
      <c r="CY289" s="320"/>
      <c r="CZ289" s="320"/>
      <c r="DA289" s="320"/>
      <c r="DB289" s="320"/>
      <c r="DC289" s="320"/>
      <c r="DD289" s="320"/>
    </row>
    <row r="290">
      <c r="A290" s="320"/>
      <c r="B290" s="320"/>
      <c r="C290" s="320"/>
      <c r="D290" s="320"/>
      <c r="E290" s="320"/>
      <c r="F290" s="320"/>
      <c r="G290" s="320"/>
      <c r="H290" s="320"/>
      <c r="I290" s="320"/>
      <c r="J290" s="320"/>
      <c r="K290" s="320"/>
      <c r="L290" s="320"/>
      <c r="M290" s="320"/>
      <c r="N290" s="320"/>
      <c r="O290" s="320"/>
      <c r="P290" s="320"/>
      <c r="Q290" s="320"/>
      <c r="R290" s="320"/>
      <c r="S290" s="320"/>
      <c r="T290" s="320"/>
      <c r="U290" s="320"/>
      <c r="V290" s="320"/>
      <c r="W290" s="320"/>
      <c r="X290" s="320"/>
      <c r="Y290" s="320"/>
      <c r="Z290" s="320"/>
      <c r="AA290" s="320"/>
      <c r="AB290" s="320"/>
      <c r="AC290" s="320"/>
      <c r="AD290" s="320"/>
      <c r="AE290" s="320"/>
      <c r="AF290" s="320"/>
      <c r="AG290" s="320"/>
      <c r="AH290" s="320"/>
      <c r="AI290" s="320"/>
      <c r="AJ290" s="320"/>
      <c r="AK290" s="320"/>
      <c r="AL290" s="320"/>
      <c r="AM290" s="320"/>
      <c r="AN290" s="320"/>
      <c r="AO290" s="320"/>
      <c r="AP290" s="320"/>
      <c r="AQ290" s="320"/>
      <c r="AR290" s="320"/>
      <c r="AS290" s="320"/>
      <c r="AT290" s="320"/>
      <c r="AU290" s="320"/>
      <c r="AV290" s="320"/>
      <c r="AW290" s="320"/>
      <c r="AX290" s="320"/>
      <c r="AY290" s="320"/>
      <c r="AZ290" s="320"/>
      <c r="BA290" s="320"/>
      <c r="BB290" s="320"/>
      <c r="BC290" s="320"/>
      <c r="BD290" s="320"/>
      <c r="BE290" s="320"/>
      <c r="BF290" s="320"/>
      <c r="BG290" s="320"/>
      <c r="BH290" s="320"/>
      <c r="BI290" s="320"/>
      <c r="BJ290" s="320"/>
      <c r="BK290" s="320"/>
      <c r="BL290" s="320"/>
      <c r="BM290" s="320"/>
      <c r="BN290" s="320"/>
      <c r="BO290" s="320"/>
      <c r="BP290" s="320"/>
      <c r="BQ290" s="320"/>
      <c r="BR290" s="320"/>
      <c r="BS290" s="320"/>
      <c r="BT290" s="320"/>
      <c r="BU290" s="320"/>
      <c r="BV290" s="320"/>
      <c r="BW290" s="320"/>
      <c r="BX290" s="320"/>
      <c r="BY290" s="320"/>
      <c r="BZ290" s="320"/>
      <c r="CA290" s="320"/>
      <c r="CB290" s="320"/>
      <c r="CC290" s="320"/>
      <c r="CD290" s="320"/>
      <c r="CE290" s="320"/>
      <c r="CF290" s="320"/>
      <c r="CG290" s="320"/>
      <c r="CH290" s="320"/>
      <c r="CI290" s="320"/>
      <c r="CJ290" s="320"/>
      <c r="CK290" s="320"/>
      <c r="CL290" s="320"/>
      <c r="CM290" s="320"/>
      <c r="CN290" s="320"/>
      <c r="CO290" s="320"/>
      <c r="CP290" s="320"/>
      <c r="CQ290" s="320"/>
      <c r="CR290" s="320"/>
      <c r="CS290" s="320"/>
      <c r="CT290" s="320"/>
      <c r="CU290" s="320"/>
      <c r="CV290" s="320"/>
      <c r="CW290" s="320"/>
      <c r="CX290" s="320"/>
      <c r="CY290" s="320"/>
      <c r="CZ290" s="320"/>
      <c r="DA290" s="320"/>
      <c r="DB290" s="320"/>
      <c r="DC290" s="320"/>
      <c r="DD290" s="320"/>
    </row>
    <row r="291">
      <c r="A291" s="320"/>
      <c r="B291" s="320"/>
      <c r="C291" s="320"/>
      <c r="D291" s="320"/>
      <c r="E291" s="320"/>
      <c r="F291" s="320"/>
      <c r="G291" s="320"/>
      <c r="H291" s="320"/>
      <c r="I291" s="320"/>
      <c r="J291" s="320"/>
      <c r="K291" s="320"/>
      <c r="L291" s="320"/>
      <c r="M291" s="320"/>
      <c r="N291" s="320"/>
      <c r="O291" s="320"/>
      <c r="P291" s="320"/>
      <c r="Q291" s="320"/>
      <c r="R291" s="320"/>
      <c r="S291" s="320"/>
      <c r="T291" s="320"/>
      <c r="U291" s="320"/>
      <c r="V291" s="320"/>
      <c r="W291" s="320"/>
      <c r="X291" s="320"/>
      <c r="Y291" s="320"/>
      <c r="Z291" s="320"/>
      <c r="AA291" s="320"/>
      <c r="AB291" s="320"/>
      <c r="AC291" s="320"/>
      <c r="AD291" s="320"/>
      <c r="AE291" s="320"/>
      <c r="AF291" s="320"/>
      <c r="AG291" s="320"/>
      <c r="AH291" s="320"/>
      <c r="AI291" s="320"/>
      <c r="AJ291" s="320"/>
      <c r="AK291" s="320"/>
      <c r="AL291" s="320"/>
      <c r="AM291" s="320"/>
      <c r="AN291" s="320"/>
      <c r="AO291" s="320"/>
      <c r="AP291" s="320"/>
      <c r="AQ291" s="320"/>
      <c r="AR291" s="320"/>
      <c r="AS291" s="320"/>
      <c r="AT291" s="320"/>
      <c r="AU291" s="320"/>
      <c r="AV291" s="320"/>
      <c r="AW291" s="320"/>
      <c r="AX291" s="320"/>
      <c r="AY291" s="320"/>
      <c r="AZ291" s="320"/>
      <c r="BA291" s="320"/>
      <c r="BB291" s="320"/>
      <c r="BC291" s="320"/>
      <c r="BD291" s="320"/>
      <c r="BE291" s="320"/>
      <c r="BF291" s="320"/>
      <c r="BG291" s="320"/>
      <c r="BH291" s="320"/>
      <c r="BI291" s="320"/>
      <c r="BJ291" s="320"/>
      <c r="BK291" s="320"/>
      <c r="BL291" s="320"/>
      <c r="BM291" s="320"/>
      <c r="BN291" s="320"/>
      <c r="BO291" s="320"/>
      <c r="BP291" s="320"/>
      <c r="BQ291" s="320"/>
      <c r="BR291" s="320"/>
      <c r="BS291" s="320"/>
      <c r="BT291" s="320"/>
      <c r="BU291" s="320"/>
      <c r="BV291" s="320"/>
      <c r="BW291" s="320"/>
      <c r="BX291" s="320"/>
      <c r="BY291" s="320"/>
      <c r="BZ291" s="320"/>
      <c r="CA291" s="320"/>
      <c r="CB291" s="320"/>
      <c r="CC291" s="320"/>
      <c r="CD291" s="320"/>
      <c r="CE291" s="320"/>
      <c r="CF291" s="320"/>
      <c r="CG291" s="320"/>
      <c r="CH291" s="320"/>
      <c r="CI291" s="320"/>
      <c r="CJ291" s="320"/>
      <c r="CK291" s="320"/>
      <c r="CL291" s="320"/>
      <c r="CM291" s="320"/>
      <c r="CN291" s="320"/>
      <c r="CO291" s="320"/>
      <c r="CP291" s="320"/>
      <c r="CQ291" s="320"/>
      <c r="CR291" s="320"/>
      <c r="CS291" s="320"/>
      <c r="CT291" s="320"/>
      <c r="CU291" s="320"/>
      <c r="CV291" s="320"/>
      <c r="CW291" s="320"/>
      <c r="CX291" s="320"/>
      <c r="CY291" s="320"/>
      <c r="CZ291" s="320"/>
      <c r="DA291" s="320"/>
      <c r="DB291" s="320"/>
      <c r="DC291" s="320"/>
      <c r="DD291" s="320"/>
    </row>
    <row r="292">
      <c r="A292" s="320"/>
      <c r="B292" s="320"/>
      <c r="C292" s="320"/>
      <c r="D292" s="320"/>
      <c r="E292" s="320"/>
      <c r="F292" s="320"/>
      <c r="G292" s="320"/>
      <c r="H292" s="320"/>
      <c r="I292" s="320"/>
      <c r="J292" s="320"/>
      <c r="K292" s="320"/>
      <c r="L292" s="320"/>
      <c r="M292" s="320"/>
      <c r="N292" s="320"/>
      <c r="O292" s="320"/>
      <c r="P292" s="320"/>
      <c r="Q292" s="320"/>
      <c r="R292" s="320"/>
      <c r="S292" s="320"/>
      <c r="T292" s="320"/>
      <c r="U292" s="320"/>
      <c r="V292" s="320"/>
      <c r="W292" s="320"/>
      <c r="X292" s="320"/>
      <c r="Y292" s="320"/>
      <c r="Z292" s="320"/>
      <c r="AA292" s="320"/>
      <c r="AB292" s="320"/>
      <c r="AC292" s="320"/>
      <c r="AD292" s="320"/>
      <c r="AE292" s="320"/>
      <c r="AF292" s="320"/>
      <c r="AG292" s="320"/>
      <c r="AH292" s="320"/>
      <c r="AI292" s="320"/>
      <c r="AJ292" s="320"/>
      <c r="AK292" s="320"/>
      <c r="AL292" s="320"/>
      <c r="AM292" s="320"/>
      <c r="AN292" s="320"/>
      <c r="AO292" s="320"/>
      <c r="AP292" s="320"/>
      <c r="AQ292" s="320"/>
      <c r="AR292" s="320"/>
      <c r="AS292" s="320"/>
      <c r="AT292" s="320"/>
      <c r="AU292" s="320"/>
      <c r="AV292" s="320"/>
      <c r="AW292" s="320"/>
      <c r="AX292" s="320"/>
      <c r="AY292" s="320"/>
      <c r="AZ292" s="320"/>
      <c r="BA292" s="320"/>
      <c r="BB292" s="320"/>
      <c r="BC292" s="320"/>
      <c r="BD292" s="320"/>
      <c r="BE292" s="320"/>
      <c r="BF292" s="320"/>
      <c r="BG292" s="320"/>
      <c r="BH292" s="320"/>
      <c r="BI292" s="320"/>
      <c r="BJ292" s="320"/>
      <c r="BK292" s="320"/>
      <c r="BL292" s="320"/>
      <c r="BM292" s="320"/>
      <c r="BN292" s="320"/>
      <c r="BO292" s="320"/>
      <c r="BP292" s="320"/>
      <c r="BQ292" s="320"/>
      <c r="BR292" s="320"/>
      <c r="BS292" s="320"/>
      <c r="BT292" s="320"/>
      <c r="BU292" s="320"/>
      <c r="BV292" s="320"/>
      <c r="BW292" s="320"/>
      <c r="BX292" s="320"/>
      <c r="BY292" s="320"/>
      <c r="BZ292" s="320"/>
      <c r="CA292" s="320"/>
      <c r="CB292" s="320"/>
      <c r="CC292" s="320"/>
      <c r="CD292" s="320"/>
      <c r="CE292" s="320"/>
      <c r="CF292" s="320"/>
      <c r="CG292" s="320"/>
      <c r="CH292" s="320"/>
      <c r="CI292" s="320"/>
      <c r="CJ292" s="320"/>
      <c r="CK292" s="320"/>
      <c r="CL292" s="320"/>
      <c r="CM292" s="320"/>
      <c r="CN292" s="320"/>
      <c r="CO292" s="320"/>
      <c r="CP292" s="320"/>
      <c r="CQ292" s="320"/>
      <c r="CR292" s="320"/>
      <c r="CS292" s="320"/>
      <c r="CT292" s="320"/>
      <c r="CU292" s="320"/>
      <c r="CV292" s="320"/>
      <c r="CW292" s="320"/>
      <c r="CX292" s="320"/>
      <c r="CY292" s="320"/>
      <c r="CZ292" s="320"/>
      <c r="DA292" s="320"/>
      <c r="DB292" s="320"/>
      <c r="DC292" s="320"/>
      <c r="DD292" s="320"/>
    </row>
    <row r="293">
      <c r="A293" s="320"/>
      <c r="B293" s="320"/>
      <c r="C293" s="320"/>
      <c r="D293" s="320"/>
      <c r="E293" s="320"/>
      <c r="F293" s="320"/>
      <c r="G293" s="320"/>
      <c r="H293" s="320"/>
      <c r="I293" s="320"/>
      <c r="J293" s="320"/>
      <c r="K293" s="320"/>
      <c r="L293" s="320"/>
      <c r="M293" s="320"/>
      <c r="N293" s="320"/>
      <c r="O293" s="320"/>
      <c r="P293" s="320"/>
      <c r="Q293" s="320"/>
      <c r="R293" s="320"/>
      <c r="S293" s="320"/>
      <c r="T293" s="320"/>
      <c r="U293" s="320"/>
      <c r="V293" s="320"/>
      <c r="W293" s="320"/>
      <c r="X293" s="320"/>
      <c r="Y293" s="320"/>
      <c r="Z293" s="320"/>
      <c r="AA293" s="320"/>
      <c r="AB293" s="320"/>
      <c r="AC293" s="320"/>
      <c r="AD293" s="320"/>
      <c r="AE293" s="320"/>
      <c r="AF293" s="320"/>
      <c r="AG293" s="320"/>
      <c r="AH293" s="320"/>
      <c r="AI293" s="320"/>
      <c r="AJ293" s="320"/>
      <c r="AK293" s="320"/>
      <c r="AL293" s="320"/>
      <c r="AM293" s="320"/>
      <c r="AN293" s="320"/>
      <c r="AO293" s="320"/>
      <c r="AP293" s="320"/>
      <c r="AQ293" s="320"/>
      <c r="AR293" s="320"/>
      <c r="AS293" s="320"/>
      <c r="AT293" s="320"/>
      <c r="AU293" s="320"/>
      <c r="AV293" s="320"/>
      <c r="AW293" s="320"/>
      <c r="AX293" s="320"/>
      <c r="AY293" s="320"/>
      <c r="AZ293" s="320"/>
      <c r="BA293" s="320"/>
      <c r="BB293" s="320"/>
      <c r="BC293" s="320"/>
      <c r="BD293" s="320"/>
      <c r="BE293" s="320"/>
      <c r="BF293" s="320"/>
      <c r="BG293" s="320"/>
      <c r="BH293" s="320"/>
      <c r="BI293" s="320"/>
      <c r="BJ293" s="320"/>
      <c r="BK293" s="320"/>
      <c r="BL293" s="320"/>
      <c r="BM293" s="320"/>
      <c r="BN293" s="320"/>
      <c r="BO293" s="320"/>
      <c r="BP293" s="320"/>
      <c r="BQ293" s="320"/>
      <c r="BR293" s="320"/>
      <c r="BS293" s="320"/>
      <c r="BT293" s="320"/>
      <c r="BU293" s="320"/>
      <c r="BV293" s="320"/>
      <c r="BW293" s="320"/>
      <c r="BX293" s="320"/>
      <c r="BY293" s="320"/>
      <c r="BZ293" s="320"/>
      <c r="CA293" s="320"/>
      <c r="CB293" s="320"/>
      <c r="CC293" s="320"/>
      <c r="CD293" s="320"/>
      <c r="CE293" s="320"/>
      <c r="CF293" s="320"/>
      <c r="CG293" s="320"/>
      <c r="CH293" s="320"/>
      <c r="CI293" s="320"/>
      <c r="CJ293" s="320"/>
      <c r="CK293" s="320"/>
      <c r="CL293" s="320"/>
      <c r="CM293" s="320"/>
      <c r="CN293" s="320"/>
      <c r="CO293" s="320"/>
      <c r="CP293" s="320"/>
      <c r="CQ293" s="320"/>
      <c r="CR293" s="320"/>
      <c r="CS293" s="320"/>
      <c r="CT293" s="320"/>
      <c r="CU293" s="320"/>
      <c r="CV293" s="320"/>
      <c r="CW293" s="320"/>
      <c r="CX293" s="320"/>
      <c r="CY293" s="320"/>
      <c r="CZ293" s="320"/>
      <c r="DA293" s="320"/>
      <c r="DB293" s="320"/>
      <c r="DC293" s="320"/>
      <c r="DD293" s="320"/>
    </row>
    <row r="294">
      <c r="A294" s="320"/>
      <c r="B294" s="320"/>
      <c r="C294" s="320"/>
      <c r="D294" s="320"/>
      <c r="E294" s="320"/>
      <c r="F294" s="320"/>
      <c r="G294" s="320"/>
      <c r="H294" s="320"/>
      <c r="I294" s="320"/>
      <c r="J294" s="320"/>
      <c r="K294" s="320"/>
      <c r="L294" s="320"/>
      <c r="M294" s="320"/>
      <c r="N294" s="320"/>
      <c r="O294" s="320"/>
      <c r="P294" s="320"/>
      <c r="Q294" s="320"/>
      <c r="R294" s="320"/>
      <c r="S294" s="320"/>
      <c r="T294" s="320"/>
      <c r="U294" s="320"/>
      <c r="V294" s="320"/>
      <c r="W294" s="320"/>
      <c r="X294" s="320"/>
      <c r="Y294" s="320"/>
      <c r="Z294" s="320"/>
      <c r="AA294" s="320"/>
      <c r="AB294" s="320"/>
      <c r="AC294" s="320"/>
      <c r="AD294" s="320"/>
      <c r="AE294" s="320"/>
      <c r="AF294" s="320"/>
      <c r="AG294" s="320"/>
      <c r="AH294" s="320"/>
      <c r="AI294" s="320"/>
      <c r="AJ294" s="320"/>
      <c r="AK294" s="320"/>
      <c r="AL294" s="320"/>
      <c r="AM294" s="320"/>
      <c r="AN294" s="320"/>
      <c r="AO294" s="320"/>
      <c r="AP294" s="320"/>
      <c r="AQ294" s="320"/>
      <c r="AR294" s="320"/>
      <c r="AS294" s="320"/>
      <c r="AT294" s="320"/>
      <c r="AU294" s="320"/>
      <c r="AV294" s="320"/>
      <c r="AW294" s="320"/>
      <c r="AX294" s="320"/>
      <c r="AY294" s="320"/>
      <c r="AZ294" s="320"/>
      <c r="BA294" s="320"/>
      <c r="BB294" s="320"/>
      <c r="BC294" s="320"/>
      <c r="BD294" s="320"/>
      <c r="BE294" s="320"/>
      <c r="BF294" s="320"/>
      <c r="BG294" s="320"/>
      <c r="BH294" s="320"/>
      <c r="BI294" s="320"/>
      <c r="BJ294" s="320"/>
      <c r="BK294" s="320"/>
      <c r="BL294" s="320"/>
      <c r="BM294" s="320"/>
      <c r="BN294" s="320"/>
      <c r="BO294" s="320"/>
      <c r="BP294" s="320"/>
      <c r="BQ294" s="320"/>
      <c r="BR294" s="320"/>
      <c r="BS294" s="320"/>
      <c r="BT294" s="320"/>
      <c r="BU294" s="320"/>
      <c r="BV294" s="320"/>
      <c r="BW294" s="320"/>
      <c r="BX294" s="320"/>
      <c r="BY294" s="320"/>
      <c r="BZ294" s="320"/>
      <c r="CA294" s="320"/>
      <c r="CB294" s="320"/>
      <c r="CC294" s="320"/>
      <c r="CD294" s="320"/>
      <c r="CE294" s="320"/>
      <c r="CF294" s="320"/>
      <c r="CG294" s="320"/>
      <c r="CH294" s="320"/>
      <c r="CI294" s="320"/>
      <c r="CJ294" s="320"/>
      <c r="CK294" s="320"/>
      <c r="CL294" s="320"/>
      <c r="CM294" s="320"/>
      <c r="CN294" s="320"/>
      <c r="CO294" s="320"/>
      <c r="CP294" s="320"/>
      <c r="CQ294" s="320"/>
      <c r="CR294" s="320"/>
      <c r="CS294" s="320"/>
      <c r="CT294" s="320"/>
      <c r="CU294" s="320"/>
      <c r="CV294" s="320"/>
      <c r="CW294" s="320"/>
      <c r="CX294" s="320"/>
      <c r="CY294" s="320"/>
      <c r="CZ294" s="320"/>
      <c r="DA294" s="320"/>
      <c r="DB294" s="320"/>
      <c r="DC294" s="320"/>
      <c r="DD294" s="320"/>
    </row>
    <row r="295">
      <c r="A295" s="320"/>
      <c r="B295" s="320"/>
      <c r="C295" s="320"/>
      <c r="D295" s="320"/>
      <c r="E295" s="320"/>
      <c r="F295" s="320"/>
      <c r="G295" s="320"/>
      <c r="H295" s="320"/>
      <c r="I295" s="320"/>
      <c r="J295" s="320"/>
      <c r="K295" s="320"/>
      <c r="L295" s="320"/>
      <c r="M295" s="320"/>
      <c r="N295" s="320"/>
      <c r="O295" s="320"/>
      <c r="P295" s="320"/>
      <c r="Q295" s="320"/>
      <c r="R295" s="320"/>
      <c r="S295" s="320"/>
      <c r="T295" s="320"/>
      <c r="U295" s="320"/>
      <c r="V295" s="320"/>
      <c r="W295" s="320"/>
      <c r="X295" s="320"/>
      <c r="Y295" s="320"/>
      <c r="Z295" s="320"/>
      <c r="AA295" s="320"/>
      <c r="AB295" s="320"/>
      <c r="AC295" s="320"/>
      <c r="AD295" s="320"/>
      <c r="AE295" s="320"/>
      <c r="AF295" s="320"/>
      <c r="AG295" s="320"/>
      <c r="AH295" s="320"/>
      <c r="AI295" s="320"/>
      <c r="AJ295" s="320"/>
      <c r="AK295" s="320"/>
      <c r="AL295" s="320"/>
      <c r="AM295" s="320"/>
      <c r="AN295" s="320"/>
      <c r="AO295" s="320"/>
      <c r="AP295" s="320"/>
      <c r="AQ295" s="320"/>
      <c r="AR295" s="320"/>
      <c r="AS295" s="320"/>
      <c r="AT295" s="320"/>
      <c r="AU295" s="320"/>
      <c r="AV295" s="320"/>
      <c r="AW295" s="320"/>
      <c r="AX295" s="320"/>
      <c r="AY295" s="320"/>
      <c r="AZ295" s="320"/>
      <c r="BA295" s="320"/>
      <c r="BB295" s="320"/>
      <c r="BC295" s="320"/>
      <c r="BD295" s="320"/>
      <c r="BE295" s="320"/>
      <c r="BF295" s="320"/>
      <c r="BG295" s="320"/>
      <c r="BH295" s="320"/>
      <c r="BI295" s="320"/>
      <c r="BJ295" s="320"/>
      <c r="BK295" s="320"/>
      <c r="BL295" s="320"/>
      <c r="BM295" s="320"/>
      <c r="BN295" s="320"/>
      <c r="BO295" s="320"/>
      <c r="BP295" s="320"/>
      <c r="BQ295" s="320"/>
      <c r="BR295" s="320"/>
      <c r="BS295" s="320"/>
      <c r="BT295" s="320"/>
      <c r="BU295" s="320"/>
      <c r="BV295" s="320"/>
      <c r="BW295" s="320"/>
      <c r="BX295" s="320"/>
      <c r="BY295" s="320"/>
      <c r="BZ295" s="320"/>
      <c r="CA295" s="320"/>
      <c r="CB295" s="320"/>
      <c r="CC295" s="320"/>
      <c r="CD295" s="320"/>
      <c r="CE295" s="320"/>
      <c r="CF295" s="320"/>
      <c r="CG295" s="320"/>
      <c r="CH295" s="320"/>
      <c r="CI295" s="320"/>
      <c r="CJ295" s="320"/>
      <c r="CK295" s="320"/>
      <c r="CL295" s="320"/>
      <c r="CM295" s="320"/>
      <c r="CN295" s="320"/>
      <c r="CO295" s="320"/>
      <c r="CP295" s="320"/>
      <c r="CQ295" s="320"/>
      <c r="CR295" s="320"/>
      <c r="CS295" s="320"/>
      <c r="CT295" s="320"/>
      <c r="CU295" s="320"/>
      <c r="CV295" s="320"/>
      <c r="CW295" s="320"/>
      <c r="CX295" s="320"/>
      <c r="CY295" s="320"/>
      <c r="CZ295" s="320"/>
      <c r="DA295" s="320"/>
      <c r="DB295" s="320"/>
      <c r="DC295" s="320"/>
      <c r="DD295" s="320"/>
    </row>
    <row r="296">
      <c r="A296" s="320"/>
      <c r="B296" s="320"/>
      <c r="C296" s="320"/>
      <c r="D296" s="320"/>
      <c r="E296" s="320"/>
      <c r="F296" s="320"/>
      <c r="G296" s="320"/>
      <c r="H296" s="320"/>
      <c r="I296" s="320"/>
      <c r="J296" s="320"/>
      <c r="K296" s="320"/>
      <c r="L296" s="320"/>
      <c r="M296" s="320"/>
      <c r="N296" s="320"/>
      <c r="O296" s="320"/>
      <c r="P296" s="320"/>
      <c r="Q296" s="320"/>
      <c r="R296" s="320"/>
      <c r="S296" s="320"/>
      <c r="T296" s="320"/>
      <c r="U296" s="320"/>
      <c r="V296" s="320"/>
      <c r="W296" s="320"/>
      <c r="X296" s="320"/>
      <c r="Y296" s="320"/>
      <c r="Z296" s="320"/>
      <c r="AA296" s="320"/>
      <c r="AB296" s="320"/>
      <c r="AC296" s="320"/>
      <c r="AD296" s="320"/>
      <c r="AE296" s="320"/>
      <c r="AF296" s="320"/>
      <c r="AG296" s="320"/>
      <c r="AH296" s="320"/>
      <c r="AI296" s="320"/>
      <c r="AJ296" s="320"/>
      <c r="AK296" s="320"/>
      <c r="AL296" s="320"/>
      <c r="AM296" s="320"/>
      <c r="AN296" s="320"/>
      <c r="AO296" s="320"/>
      <c r="AP296" s="320"/>
      <c r="AQ296" s="320"/>
      <c r="AR296" s="320"/>
      <c r="AS296" s="320"/>
      <c r="AT296" s="320"/>
      <c r="AU296" s="320"/>
      <c r="AV296" s="320"/>
      <c r="AW296" s="320"/>
      <c r="AX296" s="320"/>
      <c r="AY296" s="320"/>
      <c r="AZ296" s="320"/>
      <c r="BA296" s="320"/>
      <c r="BB296" s="320"/>
      <c r="BC296" s="320"/>
      <c r="BD296" s="320"/>
      <c r="BE296" s="320"/>
      <c r="BF296" s="320"/>
      <c r="BG296" s="320"/>
      <c r="BH296" s="320"/>
      <c r="BI296" s="320"/>
      <c r="BJ296" s="320"/>
      <c r="BK296" s="320"/>
      <c r="BL296" s="320"/>
      <c r="BM296" s="320"/>
      <c r="BN296" s="320"/>
      <c r="BO296" s="320"/>
      <c r="BP296" s="320"/>
      <c r="BQ296" s="320"/>
      <c r="BR296" s="320"/>
      <c r="BS296" s="320"/>
      <c r="BT296" s="320"/>
      <c r="BU296" s="320"/>
      <c r="BV296" s="320"/>
      <c r="BW296" s="320"/>
      <c r="BX296" s="320"/>
      <c r="BY296" s="320"/>
      <c r="BZ296" s="320"/>
      <c r="CA296" s="320"/>
      <c r="CB296" s="320"/>
      <c r="CC296" s="320"/>
      <c r="CD296" s="320"/>
      <c r="CE296" s="320"/>
      <c r="CF296" s="320"/>
      <c r="CG296" s="320"/>
      <c r="CH296" s="320"/>
      <c r="CI296" s="320"/>
      <c r="CJ296" s="320"/>
      <c r="CK296" s="320"/>
      <c r="CL296" s="320"/>
      <c r="CM296" s="320"/>
      <c r="CN296" s="320"/>
      <c r="CO296" s="320"/>
      <c r="CP296" s="320"/>
      <c r="CQ296" s="320"/>
      <c r="CR296" s="320"/>
      <c r="CS296" s="320"/>
      <c r="CT296" s="320"/>
      <c r="CU296" s="320"/>
      <c r="CV296" s="320"/>
      <c r="CW296" s="320"/>
      <c r="CX296" s="320"/>
      <c r="CY296" s="320"/>
      <c r="CZ296" s="320"/>
      <c r="DA296" s="320"/>
      <c r="DB296" s="320"/>
      <c r="DC296" s="320"/>
      <c r="DD296" s="320"/>
    </row>
    <row r="297">
      <c r="A297" s="320"/>
      <c r="B297" s="320"/>
      <c r="C297" s="320"/>
      <c r="D297" s="320"/>
      <c r="E297" s="320"/>
      <c r="F297" s="320"/>
      <c r="G297" s="320"/>
      <c r="H297" s="320"/>
      <c r="I297" s="320"/>
      <c r="J297" s="320"/>
      <c r="K297" s="320"/>
      <c r="L297" s="320"/>
      <c r="M297" s="320"/>
      <c r="N297" s="320"/>
      <c r="O297" s="320"/>
      <c r="P297" s="320"/>
      <c r="Q297" s="320"/>
      <c r="R297" s="320"/>
      <c r="S297" s="320"/>
      <c r="T297" s="320"/>
      <c r="U297" s="320"/>
      <c r="V297" s="320"/>
      <c r="W297" s="320"/>
      <c r="X297" s="320"/>
      <c r="Y297" s="320"/>
      <c r="Z297" s="320"/>
      <c r="AA297" s="320"/>
      <c r="AB297" s="320"/>
      <c r="AC297" s="320"/>
      <c r="AD297" s="320"/>
      <c r="AE297" s="320"/>
      <c r="AF297" s="320"/>
      <c r="AG297" s="320"/>
      <c r="AH297" s="320"/>
      <c r="AI297" s="320"/>
      <c r="AJ297" s="320"/>
      <c r="AK297" s="320"/>
      <c r="AL297" s="320"/>
      <c r="AM297" s="320"/>
      <c r="AN297" s="320"/>
      <c r="AO297" s="320"/>
      <c r="AP297" s="320"/>
      <c r="AQ297" s="320"/>
      <c r="AR297" s="320"/>
      <c r="AS297" s="320"/>
      <c r="AT297" s="320"/>
      <c r="AU297" s="320"/>
      <c r="AV297" s="320"/>
      <c r="AW297" s="320"/>
      <c r="AX297" s="320"/>
      <c r="AY297" s="320"/>
      <c r="AZ297" s="320"/>
      <c r="BA297" s="320"/>
      <c r="BB297" s="320"/>
      <c r="BC297" s="320"/>
      <c r="BD297" s="320"/>
      <c r="BE297" s="320"/>
      <c r="BF297" s="320"/>
      <c r="BG297" s="320"/>
      <c r="BH297" s="320"/>
      <c r="BI297" s="320"/>
      <c r="BJ297" s="320"/>
      <c r="BK297" s="320"/>
      <c r="BL297" s="320"/>
      <c r="BM297" s="320"/>
      <c r="BN297" s="320"/>
      <c r="BO297" s="320"/>
      <c r="BP297" s="320"/>
      <c r="BQ297" s="320"/>
      <c r="BR297" s="320"/>
      <c r="BS297" s="320"/>
      <c r="BT297" s="320"/>
      <c r="BU297" s="320"/>
      <c r="BV297" s="320"/>
      <c r="BW297" s="320"/>
      <c r="BX297" s="320"/>
      <c r="BY297" s="320"/>
      <c r="BZ297" s="320"/>
      <c r="CA297" s="320"/>
      <c r="CB297" s="320"/>
      <c r="CC297" s="320"/>
      <c r="CD297" s="320"/>
      <c r="CE297" s="320"/>
      <c r="CF297" s="320"/>
      <c r="CG297" s="320"/>
      <c r="CH297" s="320"/>
      <c r="CI297" s="320"/>
      <c r="CJ297" s="320"/>
      <c r="CK297" s="320"/>
      <c r="CL297" s="320"/>
      <c r="CM297" s="320"/>
      <c r="CN297" s="320"/>
      <c r="CO297" s="320"/>
      <c r="CP297" s="320"/>
      <c r="CQ297" s="320"/>
      <c r="CR297" s="320"/>
      <c r="CS297" s="320"/>
      <c r="CT297" s="320"/>
      <c r="CU297" s="320"/>
      <c r="CV297" s="320"/>
      <c r="CW297" s="320"/>
      <c r="CX297" s="320"/>
      <c r="CY297" s="320"/>
      <c r="CZ297" s="320"/>
      <c r="DA297" s="320"/>
      <c r="DB297" s="320"/>
      <c r="DC297" s="320"/>
      <c r="DD297" s="320"/>
    </row>
    <row r="298">
      <c r="A298" s="320"/>
      <c r="B298" s="320"/>
      <c r="C298" s="320"/>
      <c r="D298" s="320"/>
      <c r="E298" s="320"/>
      <c r="F298" s="320"/>
      <c r="G298" s="320"/>
      <c r="H298" s="320"/>
      <c r="I298" s="320"/>
      <c r="J298" s="320"/>
      <c r="K298" s="320"/>
      <c r="L298" s="320"/>
      <c r="M298" s="320"/>
      <c r="N298" s="320"/>
      <c r="O298" s="320"/>
      <c r="P298" s="320"/>
      <c r="Q298" s="320"/>
      <c r="R298" s="320"/>
      <c r="S298" s="320"/>
      <c r="T298" s="320"/>
      <c r="U298" s="320"/>
      <c r="V298" s="320"/>
      <c r="W298" s="320"/>
      <c r="X298" s="320"/>
      <c r="Y298" s="320"/>
      <c r="Z298" s="320"/>
      <c r="AA298" s="320"/>
      <c r="AB298" s="320"/>
      <c r="AC298" s="320"/>
      <c r="AD298" s="320"/>
      <c r="AE298" s="320"/>
      <c r="AF298" s="320"/>
      <c r="AG298" s="320"/>
      <c r="AH298" s="320"/>
      <c r="AI298" s="320"/>
      <c r="AJ298" s="320"/>
      <c r="AK298" s="320"/>
      <c r="AL298" s="320"/>
      <c r="AM298" s="320"/>
      <c r="AN298" s="320"/>
      <c r="AO298" s="320"/>
      <c r="AP298" s="320"/>
      <c r="AQ298" s="320"/>
      <c r="AR298" s="320"/>
      <c r="AS298" s="320"/>
      <c r="AT298" s="320"/>
      <c r="AU298" s="320"/>
      <c r="AV298" s="320"/>
      <c r="AW298" s="320"/>
      <c r="AX298" s="320"/>
      <c r="AY298" s="320"/>
      <c r="AZ298" s="320"/>
      <c r="BA298" s="320"/>
      <c r="BB298" s="320"/>
      <c r="BC298" s="320"/>
      <c r="BD298" s="320"/>
      <c r="BE298" s="320"/>
      <c r="BF298" s="320"/>
      <c r="BG298" s="320"/>
      <c r="BH298" s="320"/>
      <c r="BI298" s="320"/>
      <c r="BJ298" s="320"/>
      <c r="BK298" s="320"/>
      <c r="BL298" s="320"/>
      <c r="BM298" s="320"/>
      <c r="BN298" s="320"/>
      <c r="BO298" s="320"/>
      <c r="BP298" s="320"/>
      <c r="BQ298" s="320"/>
      <c r="BR298" s="320"/>
      <c r="BS298" s="320"/>
      <c r="BT298" s="320"/>
      <c r="BU298" s="320"/>
      <c r="BV298" s="320"/>
      <c r="BW298" s="320"/>
      <c r="BX298" s="320"/>
      <c r="BY298" s="320"/>
      <c r="BZ298" s="320"/>
      <c r="CA298" s="320"/>
      <c r="CB298" s="320"/>
      <c r="CC298" s="320"/>
      <c r="CD298" s="320"/>
      <c r="CE298" s="320"/>
      <c r="CF298" s="320"/>
      <c r="CG298" s="320"/>
      <c r="CH298" s="320"/>
      <c r="CI298" s="320"/>
      <c r="CJ298" s="320"/>
      <c r="CK298" s="320"/>
      <c r="CL298" s="320"/>
      <c r="CM298" s="320"/>
      <c r="CN298" s="320"/>
      <c r="CO298" s="320"/>
      <c r="CP298" s="320"/>
      <c r="CQ298" s="320"/>
      <c r="CR298" s="320"/>
      <c r="CS298" s="320"/>
      <c r="CT298" s="320"/>
      <c r="CU298" s="320"/>
      <c r="CV298" s="320"/>
      <c r="CW298" s="320"/>
      <c r="CX298" s="320"/>
      <c r="CY298" s="320"/>
      <c r="CZ298" s="320"/>
      <c r="DA298" s="320"/>
      <c r="DB298" s="320"/>
      <c r="DC298" s="320"/>
      <c r="DD298" s="320"/>
    </row>
    <row r="299">
      <c r="A299" s="320"/>
      <c r="B299" s="320"/>
      <c r="C299" s="320"/>
      <c r="D299" s="320"/>
      <c r="E299" s="320"/>
      <c r="F299" s="320"/>
      <c r="G299" s="320"/>
      <c r="H299" s="320"/>
      <c r="I299" s="320"/>
      <c r="J299" s="320"/>
      <c r="K299" s="320"/>
      <c r="L299" s="320"/>
      <c r="M299" s="320"/>
      <c r="N299" s="320"/>
      <c r="O299" s="320"/>
      <c r="P299" s="320"/>
      <c r="Q299" s="320"/>
      <c r="R299" s="320"/>
      <c r="S299" s="320"/>
      <c r="T299" s="320"/>
      <c r="U299" s="320"/>
      <c r="V299" s="320"/>
      <c r="W299" s="320"/>
      <c r="X299" s="320"/>
      <c r="Y299" s="320"/>
      <c r="Z299" s="320"/>
      <c r="AA299" s="320"/>
      <c r="AB299" s="320"/>
      <c r="AC299" s="320"/>
      <c r="AD299" s="320"/>
      <c r="AE299" s="320"/>
      <c r="AF299" s="320"/>
      <c r="AG299" s="320"/>
      <c r="AH299" s="320"/>
      <c r="AI299" s="320"/>
      <c r="AJ299" s="320"/>
      <c r="AK299" s="320"/>
      <c r="AL299" s="320"/>
      <c r="AM299" s="320"/>
      <c r="AN299" s="320"/>
      <c r="AO299" s="320"/>
      <c r="AP299" s="320"/>
      <c r="AQ299" s="320"/>
      <c r="AR299" s="320"/>
      <c r="AS299" s="320"/>
      <c r="AT299" s="320"/>
      <c r="AU299" s="320"/>
      <c r="AV299" s="320"/>
      <c r="AW299" s="320"/>
      <c r="AX299" s="320"/>
      <c r="AY299" s="320"/>
      <c r="AZ299" s="320"/>
      <c r="BA299" s="320"/>
      <c r="BB299" s="320"/>
      <c r="BC299" s="320"/>
      <c r="BD299" s="320"/>
      <c r="BE299" s="320"/>
      <c r="BF299" s="320"/>
      <c r="BG299" s="320"/>
      <c r="BH299" s="320"/>
      <c r="BI299" s="320"/>
      <c r="BJ299" s="320"/>
      <c r="BK299" s="320"/>
      <c r="BL299" s="320"/>
      <c r="BM299" s="320"/>
      <c r="BN299" s="320"/>
      <c r="BO299" s="320"/>
      <c r="BP299" s="320"/>
      <c r="BQ299" s="320"/>
      <c r="BR299" s="320"/>
      <c r="BS299" s="320"/>
      <c r="BT299" s="320"/>
      <c r="BU299" s="320"/>
      <c r="BV299" s="320"/>
      <c r="BW299" s="320"/>
      <c r="BX299" s="320"/>
      <c r="BY299" s="320"/>
      <c r="BZ299" s="320"/>
      <c r="CA299" s="320"/>
      <c r="CB299" s="320"/>
      <c r="CC299" s="320"/>
      <c r="CD299" s="320"/>
      <c r="CE299" s="320"/>
      <c r="CF299" s="320"/>
      <c r="CG299" s="320"/>
      <c r="CH299" s="320"/>
      <c r="CI299" s="320"/>
      <c r="CJ299" s="320"/>
      <c r="CK299" s="320"/>
      <c r="CL299" s="320"/>
      <c r="CM299" s="320"/>
      <c r="CN299" s="320"/>
      <c r="CO299" s="320"/>
      <c r="CP299" s="320"/>
      <c r="CQ299" s="320"/>
      <c r="CR299" s="320"/>
      <c r="CS299" s="320"/>
      <c r="CT299" s="320"/>
      <c r="CU299" s="320"/>
      <c r="CV299" s="320"/>
      <c r="CW299" s="320"/>
      <c r="CX299" s="320"/>
      <c r="CY299" s="320"/>
      <c r="CZ299" s="320"/>
      <c r="DA299" s="320"/>
      <c r="DB299" s="320"/>
      <c r="DC299" s="320"/>
      <c r="DD299" s="320"/>
    </row>
    <row r="300">
      <c r="A300" s="320"/>
      <c r="B300" s="320"/>
      <c r="C300" s="320"/>
      <c r="D300" s="320"/>
      <c r="E300" s="320"/>
      <c r="F300" s="320"/>
      <c r="G300" s="320"/>
      <c r="H300" s="320"/>
      <c r="I300" s="320"/>
      <c r="J300" s="320"/>
      <c r="K300" s="320"/>
      <c r="L300" s="320"/>
      <c r="M300" s="320"/>
      <c r="N300" s="320"/>
      <c r="O300" s="320"/>
      <c r="P300" s="320"/>
      <c r="Q300" s="320"/>
      <c r="R300" s="320"/>
      <c r="S300" s="320"/>
      <c r="T300" s="320"/>
      <c r="U300" s="320"/>
      <c r="V300" s="320"/>
      <c r="W300" s="320"/>
      <c r="X300" s="320"/>
      <c r="Y300" s="320"/>
      <c r="Z300" s="320"/>
      <c r="AA300" s="320"/>
      <c r="AB300" s="320"/>
      <c r="AC300" s="320"/>
      <c r="AD300" s="320"/>
      <c r="AE300" s="320"/>
      <c r="AF300" s="320"/>
      <c r="AG300" s="320"/>
      <c r="AH300" s="320"/>
      <c r="AI300" s="320"/>
      <c r="AJ300" s="320"/>
      <c r="AK300" s="320"/>
      <c r="AL300" s="320"/>
      <c r="AM300" s="320"/>
      <c r="AN300" s="320"/>
      <c r="AO300" s="320"/>
      <c r="AP300" s="320"/>
      <c r="AQ300" s="320"/>
      <c r="AR300" s="320"/>
      <c r="AS300" s="320"/>
      <c r="AT300" s="320"/>
      <c r="AU300" s="320"/>
      <c r="AV300" s="320"/>
      <c r="AW300" s="320"/>
      <c r="AX300" s="320"/>
      <c r="AY300" s="320"/>
      <c r="AZ300" s="320"/>
      <c r="BA300" s="320"/>
      <c r="BB300" s="320"/>
      <c r="BC300" s="320"/>
      <c r="BD300" s="320"/>
      <c r="BE300" s="320"/>
      <c r="BF300" s="320"/>
      <c r="BG300" s="320"/>
      <c r="BH300" s="320"/>
      <c r="BI300" s="320"/>
      <c r="BJ300" s="320"/>
      <c r="BK300" s="320"/>
      <c r="BL300" s="320"/>
      <c r="BM300" s="320"/>
      <c r="BN300" s="320"/>
      <c r="BO300" s="320"/>
      <c r="BP300" s="320"/>
      <c r="BQ300" s="320"/>
      <c r="BR300" s="320"/>
      <c r="BS300" s="320"/>
      <c r="BT300" s="320"/>
      <c r="BU300" s="320"/>
      <c r="BV300" s="320"/>
      <c r="BW300" s="320"/>
      <c r="BX300" s="320"/>
      <c r="BY300" s="320"/>
      <c r="BZ300" s="320"/>
      <c r="CA300" s="320"/>
      <c r="CB300" s="320"/>
      <c r="CC300" s="320"/>
      <c r="CD300" s="320"/>
      <c r="CE300" s="320"/>
      <c r="CF300" s="320"/>
      <c r="CG300" s="320"/>
      <c r="CH300" s="320"/>
      <c r="CI300" s="320"/>
      <c r="CJ300" s="320"/>
      <c r="CK300" s="320"/>
      <c r="CL300" s="320"/>
      <c r="CM300" s="320"/>
      <c r="CN300" s="320"/>
      <c r="CO300" s="320"/>
      <c r="CP300" s="320"/>
      <c r="CQ300" s="320"/>
      <c r="CR300" s="320"/>
      <c r="CS300" s="320"/>
      <c r="CT300" s="320"/>
      <c r="CU300" s="320"/>
      <c r="CV300" s="320"/>
      <c r="CW300" s="320"/>
      <c r="CX300" s="320"/>
      <c r="CY300" s="320"/>
      <c r="CZ300" s="320"/>
      <c r="DA300" s="320"/>
      <c r="DB300" s="320"/>
      <c r="DC300" s="320"/>
      <c r="DD300" s="320"/>
    </row>
    <row r="301">
      <c r="A301" s="320"/>
      <c r="B301" s="320"/>
      <c r="C301" s="320"/>
      <c r="D301" s="320"/>
      <c r="E301" s="320"/>
      <c r="F301" s="320"/>
      <c r="G301" s="320"/>
      <c r="H301" s="320"/>
      <c r="I301" s="320"/>
      <c r="J301" s="320"/>
      <c r="K301" s="320"/>
      <c r="L301" s="320"/>
      <c r="M301" s="320"/>
      <c r="N301" s="320"/>
      <c r="O301" s="320"/>
      <c r="P301" s="320"/>
      <c r="Q301" s="320"/>
      <c r="R301" s="320"/>
      <c r="S301" s="320"/>
      <c r="T301" s="320"/>
      <c r="U301" s="320"/>
      <c r="V301" s="320"/>
      <c r="W301" s="320"/>
      <c r="X301" s="320"/>
      <c r="Y301" s="320"/>
      <c r="Z301" s="320"/>
      <c r="AA301" s="320"/>
      <c r="AB301" s="320"/>
      <c r="AC301" s="320"/>
      <c r="AD301" s="320"/>
      <c r="AE301" s="320"/>
      <c r="AF301" s="320"/>
      <c r="AG301" s="320"/>
      <c r="AH301" s="320"/>
      <c r="AI301" s="320"/>
      <c r="AJ301" s="320"/>
      <c r="AK301" s="320"/>
      <c r="AL301" s="320"/>
      <c r="AM301" s="320"/>
      <c r="AN301" s="320"/>
      <c r="AO301" s="320"/>
      <c r="AP301" s="320"/>
      <c r="AQ301" s="320"/>
      <c r="AR301" s="320"/>
      <c r="AS301" s="320"/>
      <c r="AT301" s="320"/>
      <c r="AU301" s="320"/>
      <c r="AV301" s="320"/>
      <c r="AW301" s="320"/>
      <c r="AX301" s="320"/>
      <c r="AY301" s="320"/>
      <c r="AZ301" s="320"/>
      <c r="BA301" s="320"/>
      <c r="BB301" s="320"/>
      <c r="BC301" s="320"/>
      <c r="BD301" s="320"/>
      <c r="BE301" s="320"/>
      <c r="BF301" s="320"/>
      <c r="BG301" s="320"/>
      <c r="BH301" s="320"/>
      <c r="BI301" s="320"/>
      <c r="BJ301" s="320"/>
      <c r="BK301" s="320"/>
      <c r="BL301" s="320"/>
      <c r="BM301" s="320"/>
      <c r="BN301" s="320"/>
      <c r="BO301" s="320"/>
      <c r="BP301" s="320"/>
      <c r="BQ301" s="320"/>
      <c r="BR301" s="320"/>
      <c r="BS301" s="320"/>
      <c r="BT301" s="320"/>
      <c r="BU301" s="320"/>
      <c r="BV301" s="320"/>
      <c r="BW301" s="320"/>
      <c r="BX301" s="320"/>
      <c r="BY301" s="320"/>
      <c r="BZ301" s="320"/>
      <c r="CA301" s="320"/>
      <c r="CB301" s="320"/>
      <c r="CC301" s="320"/>
      <c r="CD301" s="320"/>
      <c r="CE301" s="320"/>
      <c r="CF301" s="320"/>
      <c r="CG301" s="320"/>
      <c r="CH301" s="320"/>
      <c r="CI301" s="320"/>
      <c r="CJ301" s="320"/>
      <c r="CK301" s="320"/>
      <c r="CL301" s="320"/>
      <c r="CM301" s="320"/>
      <c r="CN301" s="320"/>
      <c r="CO301" s="320"/>
      <c r="CP301" s="320"/>
      <c r="CQ301" s="320"/>
      <c r="CR301" s="320"/>
      <c r="CS301" s="320"/>
      <c r="CT301" s="320"/>
      <c r="CU301" s="320"/>
      <c r="CV301" s="320"/>
      <c r="CW301" s="320"/>
      <c r="CX301" s="320"/>
      <c r="CY301" s="320"/>
      <c r="CZ301" s="320"/>
      <c r="DA301" s="320"/>
      <c r="DB301" s="320"/>
      <c r="DC301" s="320"/>
      <c r="DD301" s="320"/>
    </row>
    <row r="302">
      <c r="A302" s="320"/>
      <c r="B302" s="320"/>
      <c r="C302" s="320"/>
      <c r="D302" s="320"/>
      <c r="E302" s="320"/>
      <c r="F302" s="320"/>
      <c r="G302" s="320"/>
      <c r="H302" s="320"/>
      <c r="I302" s="320"/>
      <c r="J302" s="320"/>
      <c r="K302" s="320"/>
      <c r="L302" s="320"/>
      <c r="M302" s="320"/>
      <c r="N302" s="320"/>
      <c r="O302" s="320"/>
      <c r="P302" s="320"/>
      <c r="Q302" s="320"/>
      <c r="R302" s="320"/>
      <c r="S302" s="320"/>
      <c r="T302" s="320"/>
      <c r="U302" s="320"/>
      <c r="V302" s="320"/>
      <c r="W302" s="320"/>
      <c r="X302" s="320"/>
      <c r="Y302" s="320"/>
      <c r="Z302" s="320"/>
      <c r="AA302" s="320"/>
      <c r="AB302" s="320"/>
      <c r="AC302" s="320"/>
      <c r="AD302" s="320"/>
      <c r="AE302" s="320"/>
      <c r="AF302" s="320"/>
      <c r="AG302" s="320"/>
      <c r="AH302" s="320"/>
      <c r="AI302" s="320"/>
      <c r="AJ302" s="320"/>
      <c r="AK302" s="320"/>
      <c r="AL302" s="320"/>
      <c r="AM302" s="320"/>
      <c r="AN302" s="320"/>
      <c r="AO302" s="320"/>
      <c r="AP302" s="320"/>
      <c r="AQ302" s="320"/>
      <c r="AR302" s="320"/>
      <c r="AS302" s="320"/>
      <c r="AT302" s="320"/>
      <c r="AU302" s="320"/>
      <c r="AV302" s="320"/>
      <c r="AW302" s="320"/>
      <c r="AX302" s="320"/>
      <c r="AY302" s="320"/>
      <c r="AZ302" s="320"/>
      <c r="BA302" s="320"/>
      <c r="BB302" s="320"/>
      <c r="BC302" s="320"/>
      <c r="BD302" s="320"/>
      <c r="BE302" s="320"/>
      <c r="BF302" s="320"/>
      <c r="BG302" s="320"/>
      <c r="BH302" s="320"/>
      <c r="BI302" s="320"/>
      <c r="BJ302" s="320"/>
      <c r="BK302" s="320"/>
      <c r="BL302" s="320"/>
      <c r="BM302" s="320"/>
      <c r="BN302" s="320"/>
      <c r="BO302" s="320"/>
      <c r="BP302" s="320"/>
      <c r="BQ302" s="320"/>
      <c r="BR302" s="320"/>
      <c r="BS302" s="320"/>
      <c r="BT302" s="320"/>
      <c r="BU302" s="320"/>
      <c r="BV302" s="320"/>
      <c r="BW302" s="320"/>
      <c r="BX302" s="320"/>
      <c r="BY302" s="320"/>
      <c r="BZ302" s="320"/>
      <c r="CA302" s="320"/>
      <c r="CB302" s="320"/>
      <c r="CC302" s="320"/>
      <c r="CD302" s="320"/>
      <c r="CE302" s="320"/>
      <c r="CF302" s="320"/>
      <c r="CG302" s="320"/>
      <c r="CH302" s="320"/>
      <c r="CI302" s="320"/>
      <c r="CJ302" s="320"/>
      <c r="CK302" s="320"/>
      <c r="CL302" s="320"/>
      <c r="CM302" s="320"/>
      <c r="CN302" s="320"/>
      <c r="CO302" s="320"/>
      <c r="CP302" s="320"/>
      <c r="CQ302" s="320"/>
      <c r="CR302" s="320"/>
      <c r="CS302" s="320"/>
      <c r="CT302" s="320"/>
      <c r="CU302" s="320"/>
      <c r="CV302" s="320"/>
      <c r="CW302" s="320"/>
      <c r="CX302" s="320"/>
      <c r="CY302" s="320"/>
      <c r="CZ302" s="320"/>
      <c r="DA302" s="320"/>
      <c r="DB302" s="320"/>
      <c r="DC302" s="320"/>
      <c r="DD302" s="320"/>
    </row>
    <row r="303">
      <c r="A303" s="320"/>
      <c r="B303" s="320"/>
      <c r="C303" s="320"/>
      <c r="D303" s="320"/>
      <c r="E303" s="320"/>
      <c r="F303" s="320"/>
      <c r="G303" s="320"/>
      <c r="H303" s="320"/>
      <c r="I303" s="320"/>
      <c r="J303" s="320"/>
      <c r="K303" s="320"/>
      <c r="L303" s="320"/>
      <c r="M303" s="320"/>
      <c r="N303" s="320"/>
      <c r="O303" s="320"/>
      <c r="P303" s="320"/>
      <c r="Q303" s="320"/>
      <c r="R303" s="320"/>
      <c r="S303" s="320"/>
      <c r="T303" s="320"/>
      <c r="U303" s="320"/>
      <c r="V303" s="320"/>
      <c r="W303" s="320"/>
      <c r="X303" s="320"/>
      <c r="Y303" s="320"/>
      <c r="Z303" s="320"/>
      <c r="AA303" s="320"/>
      <c r="AB303" s="320"/>
      <c r="AC303" s="320"/>
      <c r="AD303" s="320"/>
      <c r="AE303" s="320"/>
      <c r="AF303" s="320"/>
      <c r="AG303" s="320"/>
      <c r="AH303" s="320"/>
      <c r="AI303" s="320"/>
      <c r="AJ303" s="320"/>
      <c r="AK303" s="320"/>
      <c r="AL303" s="320"/>
      <c r="AM303" s="320"/>
      <c r="AN303" s="320"/>
      <c r="AO303" s="320"/>
      <c r="AP303" s="320"/>
      <c r="AQ303" s="320"/>
      <c r="AR303" s="320"/>
      <c r="AS303" s="320"/>
      <c r="AT303" s="320"/>
      <c r="AU303" s="320"/>
      <c r="AV303" s="320"/>
      <c r="AW303" s="320"/>
      <c r="AX303" s="320"/>
      <c r="AY303" s="320"/>
      <c r="AZ303" s="320"/>
      <c r="BA303" s="320"/>
      <c r="BB303" s="320"/>
      <c r="BC303" s="320"/>
      <c r="BD303" s="320"/>
      <c r="BE303" s="320"/>
      <c r="BF303" s="320"/>
      <c r="BG303" s="320"/>
      <c r="BH303" s="320"/>
      <c r="BI303" s="320"/>
      <c r="BJ303" s="320"/>
      <c r="BK303" s="320"/>
      <c r="BL303" s="320"/>
      <c r="BM303" s="320"/>
      <c r="BN303" s="320"/>
      <c r="BO303" s="320"/>
      <c r="BP303" s="320"/>
      <c r="BQ303" s="320"/>
      <c r="BR303" s="320"/>
      <c r="BS303" s="320"/>
      <c r="BT303" s="320"/>
      <c r="BU303" s="320"/>
      <c r="BV303" s="320"/>
      <c r="BW303" s="320"/>
      <c r="BX303" s="320"/>
      <c r="BY303" s="320"/>
      <c r="BZ303" s="320"/>
      <c r="CA303" s="320"/>
      <c r="CB303" s="320"/>
      <c r="CC303" s="320"/>
      <c r="CD303" s="320"/>
      <c r="CE303" s="320"/>
      <c r="CF303" s="320"/>
      <c r="CG303" s="320"/>
      <c r="CH303" s="320"/>
      <c r="CI303" s="320"/>
      <c r="CJ303" s="320"/>
      <c r="CK303" s="320"/>
      <c r="CL303" s="320"/>
      <c r="CM303" s="320"/>
      <c r="CN303" s="320"/>
      <c r="CO303" s="320"/>
      <c r="CP303" s="320"/>
      <c r="CQ303" s="320"/>
      <c r="CR303" s="320"/>
      <c r="CS303" s="320"/>
      <c r="CT303" s="320"/>
      <c r="CU303" s="320"/>
      <c r="CV303" s="320"/>
      <c r="CW303" s="320"/>
      <c r="CX303" s="320"/>
      <c r="CY303" s="320"/>
      <c r="CZ303" s="320"/>
      <c r="DA303" s="320"/>
      <c r="DB303" s="320"/>
      <c r="DC303" s="320"/>
      <c r="DD303" s="320"/>
    </row>
    <row r="304">
      <c r="A304" s="320"/>
      <c r="B304" s="320"/>
      <c r="C304" s="320"/>
      <c r="D304" s="320"/>
      <c r="E304" s="320"/>
      <c r="F304" s="320"/>
      <c r="G304" s="320"/>
      <c r="H304" s="320"/>
      <c r="I304" s="320"/>
      <c r="J304" s="320"/>
      <c r="K304" s="320"/>
      <c r="L304" s="320"/>
      <c r="M304" s="320"/>
      <c r="N304" s="320"/>
      <c r="O304" s="320"/>
      <c r="P304" s="320"/>
      <c r="Q304" s="320"/>
      <c r="R304" s="320"/>
      <c r="S304" s="320"/>
      <c r="T304" s="320"/>
      <c r="U304" s="320"/>
      <c r="V304" s="320"/>
      <c r="W304" s="320"/>
      <c r="X304" s="320"/>
      <c r="Y304" s="320"/>
      <c r="Z304" s="320"/>
      <c r="AA304" s="320"/>
      <c r="AB304" s="320"/>
      <c r="AC304" s="320"/>
      <c r="AD304" s="320"/>
      <c r="AE304" s="320"/>
      <c r="AF304" s="320"/>
      <c r="AG304" s="320"/>
      <c r="AH304" s="320"/>
      <c r="AI304" s="320"/>
      <c r="AJ304" s="320"/>
      <c r="AK304" s="320"/>
      <c r="AL304" s="320"/>
      <c r="AM304" s="320"/>
      <c r="AN304" s="320"/>
      <c r="AO304" s="320"/>
      <c r="AP304" s="320"/>
      <c r="AQ304" s="320"/>
      <c r="AR304" s="320"/>
      <c r="AS304" s="320"/>
      <c r="AT304" s="320"/>
      <c r="AU304" s="320"/>
      <c r="AV304" s="320"/>
      <c r="AW304" s="320"/>
      <c r="AX304" s="320"/>
      <c r="AY304" s="320"/>
      <c r="AZ304" s="320"/>
      <c r="BA304" s="320"/>
      <c r="BB304" s="320"/>
      <c r="BC304" s="320"/>
      <c r="BD304" s="320"/>
      <c r="BE304" s="320"/>
      <c r="BF304" s="320"/>
      <c r="BG304" s="320"/>
      <c r="BH304" s="320"/>
      <c r="BI304" s="320"/>
      <c r="BJ304" s="320"/>
      <c r="BK304" s="320"/>
      <c r="BL304" s="320"/>
      <c r="BM304" s="320"/>
      <c r="BN304" s="320"/>
      <c r="BO304" s="320"/>
      <c r="BP304" s="320"/>
      <c r="BQ304" s="320"/>
      <c r="BR304" s="320"/>
      <c r="BS304" s="320"/>
      <c r="BT304" s="320"/>
      <c r="BU304" s="320"/>
      <c r="BV304" s="320"/>
      <c r="BW304" s="320"/>
      <c r="BX304" s="320"/>
      <c r="BY304" s="320"/>
      <c r="BZ304" s="320"/>
      <c r="CA304" s="320"/>
      <c r="CB304" s="320"/>
      <c r="CC304" s="320"/>
      <c r="CD304" s="320"/>
      <c r="CE304" s="320"/>
      <c r="CF304" s="320"/>
      <c r="CG304" s="320"/>
      <c r="CH304" s="320"/>
      <c r="CI304" s="320"/>
      <c r="CJ304" s="320"/>
      <c r="CK304" s="320"/>
      <c r="CL304" s="320"/>
      <c r="CM304" s="320"/>
      <c r="CN304" s="320"/>
      <c r="CO304" s="320"/>
      <c r="CP304" s="320"/>
      <c r="CQ304" s="320"/>
      <c r="CR304" s="320"/>
      <c r="CS304" s="320"/>
      <c r="CT304" s="320"/>
      <c r="CU304" s="320"/>
      <c r="CV304" s="320"/>
      <c r="CW304" s="320"/>
      <c r="CX304" s="320"/>
      <c r="CY304" s="320"/>
      <c r="CZ304" s="320"/>
      <c r="DA304" s="320"/>
      <c r="DB304" s="320"/>
      <c r="DC304" s="320"/>
      <c r="DD304" s="320"/>
    </row>
    <row r="305">
      <c r="A305" s="320"/>
      <c r="B305" s="320"/>
      <c r="C305" s="320"/>
      <c r="D305" s="320"/>
      <c r="E305" s="320"/>
      <c r="F305" s="320"/>
      <c r="G305" s="320"/>
      <c r="H305" s="320"/>
      <c r="I305" s="320"/>
      <c r="J305" s="320"/>
      <c r="K305" s="320"/>
      <c r="L305" s="320"/>
      <c r="M305" s="320"/>
      <c r="N305" s="320"/>
      <c r="O305" s="320"/>
      <c r="P305" s="320"/>
      <c r="Q305" s="320"/>
      <c r="R305" s="320"/>
      <c r="S305" s="320"/>
      <c r="T305" s="320"/>
      <c r="U305" s="320"/>
      <c r="V305" s="320"/>
      <c r="W305" s="320"/>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320"/>
      <c r="BS305" s="320"/>
      <c r="BT305" s="320"/>
      <c r="BU305" s="320"/>
      <c r="BV305" s="320"/>
      <c r="BW305" s="320"/>
      <c r="BX305" s="320"/>
      <c r="BY305" s="320"/>
      <c r="BZ305" s="320"/>
      <c r="CA305" s="320"/>
      <c r="CB305" s="320"/>
      <c r="CC305" s="320"/>
      <c r="CD305" s="320"/>
      <c r="CE305" s="320"/>
      <c r="CF305" s="320"/>
      <c r="CG305" s="320"/>
      <c r="CH305" s="320"/>
      <c r="CI305" s="320"/>
      <c r="CJ305" s="320"/>
      <c r="CK305" s="320"/>
      <c r="CL305" s="320"/>
      <c r="CM305" s="320"/>
      <c r="CN305" s="320"/>
      <c r="CO305" s="320"/>
      <c r="CP305" s="320"/>
      <c r="CQ305" s="320"/>
      <c r="CR305" s="320"/>
      <c r="CS305" s="320"/>
      <c r="CT305" s="320"/>
      <c r="CU305" s="320"/>
      <c r="CV305" s="320"/>
      <c r="CW305" s="320"/>
      <c r="CX305" s="320"/>
      <c r="CY305" s="320"/>
      <c r="CZ305" s="320"/>
      <c r="DA305" s="320"/>
      <c r="DB305" s="320"/>
      <c r="DC305" s="320"/>
      <c r="DD305" s="320"/>
    </row>
    <row r="306">
      <c r="A306" s="320"/>
      <c r="B306" s="320"/>
      <c r="C306" s="320"/>
      <c r="D306" s="320"/>
      <c r="E306" s="320"/>
      <c r="F306" s="320"/>
      <c r="G306" s="320"/>
      <c r="H306" s="320"/>
      <c r="I306" s="320"/>
      <c r="J306" s="320"/>
      <c r="K306" s="320"/>
      <c r="L306" s="320"/>
      <c r="M306" s="320"/>
      <c r="N306" s="320"/>
      <c r="O306" s="320"/>
      <c r="P306" s="320"/>
      <c r="Q306" s="320"/>
      <c r="R306" s="320"/>
      <c r="S306" s="320"/>
      <c r="T306" s="320"/>
      <c r="U306" s="320"/>
      <c r="V306" s="320"/>
      <c r="W306" s="320"/>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320"/>
      <c r="BS306" s="320"/>
      <c r="BT306" s="320"/>
      <c r="BU306" s="320"/>
      <c r="BV306" s="320"/>
      <c r="BW306" s="320"/>
      <c r="BX306" s="320"/>
      <c r="BY306" s="320"/>
      <c r="BZ306" s="320"/>
      <c r="CA306" s="320"/>
      <c r="CB306" s="320"/>
      <c r="CC306" s="320"/>
      <c r="CD306" s="320"/>
      <c r="CE306" s="320"/>
      <c r="CF306" s="320"/>
      <c r="CG306" s="320"/>
      <c r="CH306" s="320"/>
      <c r="CI306" s="320"/>
      <c r="CJ306" s="320"/>
      <c r="CK306" s="320"/>
      <c r="CL306" s="320"/>
      <c r="CM306" s="320"/>
      <c r="CN306" s="320"/>
      <c r="CO306" s="320"/>
      <c r="CP306" s="320"/>
      <c r="CQ306" s="320"/>
      <c r="CR306" s="320"/>
      <c r="CS306" s="320"/>
      <c r="CT306" s="320"/>
      <c r="CU306" s="320"/>
      <c r="CV306" s="320"/>
      <c r="CW306" s="320"/>
      <c r="CX306" s="320"/>
      <c r="CY306" s="320"/>
      <c r="CZ306" s="320"/>
      <c r="DA306" s="320"/>
      <c r="DB306" s="320"/>
      <c r="DC306" s="320"/>
      <c r="DD306" s="320"/>
    </row>
    <row r="307">
      <c r="A307" s="320"/>
      <c r="B307" s="320"/>
      <c r="C307" s="320"/>
      <c r="D307" s="320"/>
      <c r="E307" s="320"/>
      <c r="F307" s="320"/>
      <c r="G307" s="320"/>
      <c r="H307" s="320"/>
      <c r="I307" s="320"/>
      <c r="J307" s="320"/>
      <c r="K307" s="320"/>
      <c r="L307" s="320"/>
      <c r="M307" s="320"/>
      <c r="N307" s="320"/>
      <c r="O307" s="320"/>
      <c r="P307" s="320"/>
      <c r="Q307" s="320"/>
      <c r="R307" s="320"/>
      <c r="S307" s="320"/>
      <c r="T307" s="320"/>
      <c r="U307" s="320"/>
      <c r="V307" s="320"/>
      <c r="W307" s="320"/>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320"/>
      <c r="BS307" s="320"/>
      <c r="BT307" s="320"/>
      <c r="BU307" s="320"/>
      <c r="BV307" s="320"/>
      <c r="BW307" s="320"/>
      <c r="BX307" s="320"/>
      <c r="BY307" s="320"/>
      <c r="BZ307" s="320"/>
      <c r="CA307" s="320"/>
      <c r="CB307" s="320"/>
      <c r="CC307" s="320"/>
      <c r="CD307" s="320"/>
      <c r="CE307" s="320"/>
      <c r="CF307" s="320"/>
      <c r="CG307" s="320"/>
      <c r="CH307" s="320"/>
      <c r="CI307" s="320"/>
      <c r="CJ307" s="320"/>
      <c r="CK307" s="320"/>
      <c r="CL307" s="320"/>
      <c r="CM307" s="320"/>
      <c r="CN307" s="320"/>
      <c r="CO307" s="320"/>
      <c r="CP307" s="320"/>
      <c r="CQ307" s="320"/>
      <c r="CR307" s="320"/>
      <c r="CS307" s="320"/>
      <c r="CT307" s="320"/>
      <c r="CU307" s="320"/>
      <c r="CV307" s="320"/>
      <c r="CW307" s="320"/>
      <c r="CX307" s="320"/>
      <c r="CY307" s="320"/>
      <c r="CZ307" s="320"/>
      <c r="DA307" s="320"/>
      <c r="DB307" s="320"/>
      <c r="DC307" s="320"/>
      <c r="DD307" s="320"/>
    </row>
    <row r="308">
      <c r="A308" s="320"/>
      <c r="B308" s="320"/>
      <c r="C308" s="320"/>
      <c r="D308" s="320"/>
      <c r="E308" s="320"/>
      <c r="F308" s="320"/>
      <c r="G308" s="320"/>
      <c r="H308" s="320"/>
      <c r="I308" s="320"/>
      <c r="J308" s="320"/>
      <c r="K308" s="320"/>
      <c r="L308" s="320"/>
      <c r="M308" s="320"/>
      <c r="N308" s="320"/>
      <c r="O308" s="320"/>
      <c r="P308" s="320"/>
      <c r="Q308" s="320"/>
      <c r="R308" s="320"/>
      <c r="S308" s="320"/>
      <c r="T308" s="320"/>
      <c r="U308" s="320"/>
      <c r="V308" s="320"/>
      <c r="W308" s="320"/>
      <c r="X308" s="320"/>
      <c r="Y308" s="320"/>
      <c r="Z308" s="320"/>
      <c r="AA308" s="320"/>
      <c r="AB308" s="320"/>
      <c r="AC308" s="320"/>
      <c r="AD308" s="320"/>
      <c r="AE308" s="320"/>
      <c r="AF308" s="320"/>
      <c r="AG308" s="320"/>
      <c r="AH308" s="320"/>
      <c r="AI308" s="320"/>
      <c r="AJ308" s="320"/>
      <c r="AK308" s="320"/>
      <c r="AL308" s="320"/>
      <c r="AM308" s="320"/>
      <c r="AN308" s="320"/>
      <c r="AO308" s="320"/>
      <c r="AP308" s="320"/>
      <c r="AQ308" s="320"/>
      <c r="AR308" s="320"/>
      <c r="AS308" s="320"/>
      <c r="AT308" s="320"/>
      <c r="AU308" s="320"/>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320"/>
      <c r="BS308" s="320"/>
      <c r="BT308" s="320"/>
      <c r="BU308" s="320"/>
      <c r="BV308" s="320"/>
      <c r="BW308" s="320"/>
      <c r="BX308" s="320"/>
      <c r="BY308" s="320"/>
      <c r="BZ308" s="320"/>
      <c r="CA308" s="320"/>
      <c r="CB308" s="320"/>
      <c r="CC308" s="320"/>
      <c r="CD308" s="320"/>
      <c r="CE308" s="320"/>
      <c r="CF308" s="320"/>
      <c r="CG308" s="320"/>
      <c r="CH308" s="320"/>
      <c r="CI308" s="320"/>
      <c r="CJ308" s="320"/>
      <c r="CK308" s="320"/>
      <c r="CL308" s="320"/>
      <c r="CM308" s="320"/>
      <c r="CN308" s="320"/>
      <c r="CO308" s="320"/>
      <c r="CP308" s="320"/>
      <c r="CQ308" s="320"/>
      <c r="CR308" s="320"/>
      <c r="CS308" s="320"/>
      <c r="CT308" s="320"/>
      <c r="CU308" s="320"/>
      <c r="CV308" s="320"/>
      <c r="CW308" s="320"/>
      <c r="CX308" s="320"/>
      <c r="CY308" s="320"/>
      <c r="CZ308" s="320"/>
      <c r="DA308" s="320"/>
      <c r="DB308" s="320"/>
      <c r="DC308" s="320"/>
      <c r="DD308" s="320"/>
    </row>
    <row r="309">
      <c r="A309" s="320"/>
      <c r="B309" s="320"/>
      <c r="C309" s="320"/>
      <c r="D309" s="320"/>
      <c r="E309" s="320"/>
      <c r="F309" s="320"/>
      <c r="G309" s="320"/>
      <c r="H309" s="320"/>
      <c r="I309" s="320"/>
      <c r="J309" s="320"/>
      <c r="K309" s="320"/>
      <c r="L309" s="320"/>
      <c r="M309" s="320"/>
      <c r="N309" s="320"/>
      <c r="O309" s="320"/>
      <c r="P309" s="320"/>
      <c r="Q309" s="320"/>
      <c r="R309" s="320"/>
      <c r="S309" s="320"/>
      <c r="T309" s="320"/>
      <c r="U309" s="320"/>
      <c r="V309" s="320"/>
      <c r="W309" s="320"/>
      <c r="X309" s="320"/>
      <c r="Y309" s="320"/>
      <c r="Z309" s="320"/>
      <c r="AA309" s="320"/>
      <c r="AB309" s="320"/>
      <c r="AC309" s="320"/>
      <c r="AD309" s="320"/>
      <c r="AE309" s="320"/>
      <c r="AF309" s="320"/>
      <c r="AG309" s="320"/>
      <c r="AH309" s="320"/>
      <c r="AI309" s="320"/>
      <c r="AJ309" s="320"/>
      <c r="AK309" s="320"/>
      <c r="AL309" s="320"/>
      <c r="AM309" s="320"/>
      <c r="AN309" s="320"/>
      <c r="AO309" s="320"/>
      <c r="AP309" s="320"/>
      <c r="AQ309" s="320"/>
      <c r="AR309" s="320"/>
      <c r="AS309" s="320"/>
      <c r="AT309" s="320"/>
      <c r="AU309" s="320"/>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320"/>
      <c r="BS309" s="320"/>
      <c r="BT309" s="320"/>
      <c r="BU309" s="320"/>
      <c r="BV309" s="320"/>
      <c r="BW309" s="320"/>
      <c r="BX309" s="320"/>
      <c r="BY309" s="320"/>
      <c r="BZ309" s="320"/>
      <c r="CA309" s="320"/>
      <c r="CB309" s="320"/>
      <c r="CC309" s="320"/>
      <c r="CD309" s="320"/>
      <c r="CE309" s="320"/>
      <c r="CF309" s="320"/>
      <c r="CG309" s="320"/>
      <c r="CH309" s="320"/>
      <c r="CI309" s="320"/>
      <c r="CJ309" s="320"/>
      <c r="CK309" s="320"/>
      <c r="CL309" s="320"/>
      <c r="CM309" s="320"/>
      <c r="CN309" s="320"/>
      <c r="CO309" s="320"/>
      <c r="CP309" s="320"/>
      <c r="CQ309" s="320"/>
      <c r="CR309" s="320"/>
      <c r="CS309" s="320"/>
      <c r="CT309" s="320"/>
      <c r="CU309" s="320"/>
      <c r="CV309" s="320"/>
      <c r="CW309" s="320"/>
      <c r="CX309" s="320"/>
      <c r="CY309" s="320"/>
      <c r="CZ309" s="320"/>
      <c r="DA309" s="320"/>
      <c r="DB309" s="320"/>
      <c r="DC309" s="320"/>
      <c r="DD309" s="320"/>
    </row>
    <row r="310">
      <c r="A310" s="320"/>
      <c r="B310" s="320"/>
      <c r="C310" s="320"/>
      <c r="D310" s="320"/>
      <c r="E310" s="320"/>
      <c r="F310" s="320"/>
      <c r="G310" s="320"/>
      <c r="H310" s="320"/>
      <c r="I310" s="320"/>
      <c r="J310" s="320"/>
      <c r="K310" s="320"/>
      <c r="L310" s="320"/>
      <c r="M310" s="320"/>
      <c r="N310" s="320"/>
      <c r="O310" s="320"/>
      <c r="P310" s="320"/>
      <c r="Q310" s="320"/>
      <c r="R310" s="320"/>
      <c r="S310" s="320"/>
      <c r="T310" s="320"/>
      <c r="U310" s="320"/>
      <c r="V310" s="320"/>
      <c r="W310" s="320"/>
      <c r="X310" s="320"/>
      <c r="Y310" s="320"/>
      <c r="Z310" s="320"/>
      <c r="AA310" s="320"/>
      <c r="AB310" s="320"/>
      <c r="AC310" s="320"/>
      <c r="AD310" s="320"/>
      <c r="AE310" s="320"/>
      <c r="AF310" s="320"/>
      <c r="AG310" s="320"/>
      <c r="AH310" s="320"/>
      <c r="AI310" s="320"/>
      <c r="AJ310" s="320"/>
      <c r="AK310" s="320"/>
      <c r="AL310" s="320"/>
      <c r="AM310" s="320"/>
      <c r="AN310" s="320"/>
      <c r="AO310" s="320"/>
      <c r="AP310" s="320"/>
      <c r="AQ310" s="320"/>
      <c r="AR310" s="320"/>
      <c r="AS310" s="320"/>
      <c r="AT310" s="320"/>
      <c r="AU310" s="320"/>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320"/>
      <c r="BS310" s="320"/>
      <c r="BT310" s="320"/>
      <c r="BU310" s="320"/>
      <c r="BV310" s="320"/>
      <c r="BW310" s="320"/>
      <c r="BX310" s="320"/>
      <c r="BY310" s="320"/>
      <c r="BZ310" s="320"/>
      <c r="CA310" s="320"/>
      <c r="CB310" s="320"/>
      <c r="CC310" s="320"/>
      <c r="CD310" s="320"/>
      <c r="CE310" s="320"/>
      <c r="CF310" s="320"/>
      <c r="CG310" s="320"/>
      <c r="CH310" s="320"/>
      <c r="CI310" s="320"/>
      <c r="CJ310" s="320"/>
      <c r="CK310" s="320"/>
      <c r="CL310" s="320"/>
      <c r="CM310" s="320"/>
      <c r="CN310" s="320"/>
      <c r="CO310" s="320"/>
      <c r="CP310" s="320"/>
      <c r="CQ310" s="320"/>
      <c r="CR310" s="320"/>
      <c r="CS310" s="320"/>
      <c r="CT310" s="320"/>
      <c r="CU310" s="320"/>
      <c r="CV310" s="320"/>
      <c r="CW310" s="320"/>
      <c r="CX310" s="320"/>
      <c r="CY310" s="320"/>
      <c r="CZ310" s="320"/>
      <c r="DA310" s="320"/>
      <c r="DB310" s="320"/>
      <c r="DC310" s="320"/>
      <c r="DD310" s="320"/>
    </row>
    <row r="311">
      <c r="A311" s="320"/>
      <c r="B311" s="320"/>
      <c r="C311" s="320"/>
      <c r="D311" s="320"/>
      <c r="E311" s="320"/>
      <c r="F311" s="320"/>
      <c r="G311" s="320"/>
      <c r="H311" s="320"/>
      <c r="I311" s="320"/>
      <c r="J311" s="320"/>
      <c r="K311" s="320"/>
      <c r="L311" s="320"/>
      <c r="M311" s="320"/>
      <c r="N311" s="320"/>
      <c r="O311" s="320"/>
      <c r="P311" s="320"/>
      <c r="Q311" s="320"/>
      <c r="R311" s="320"/>
      <c r="S311" s="320"/>
      <c r="T311" s="320"/>
      <c r="U311" s="320"/>
      <c r="V311" s="320"/>
      <c r="W311" s="320"/>
      <c r="X311" s="320"/>
      <c r="Y311" s="320"/>
      <c r="Z311" s="320"/>
      <c r="AA311" s="320"/>
      <c r="AB311" s="320"/>
      <c r="AC311" s="320"/>
      <c r="AD311" s="320"/>
      <c r="AE311" s="320"/>
      <c r="AF311" s="320"/>
      <c r="AG311" s="320"/>
      <c r="AH311" s="320"/>
      <c r="AI311" s="320"/>
      <c r="AJ311" s="320"/>
      <c r="AK311" s="320"/>
      <c r="AL311" s="320"/>
      <c r="AM311" s="320"/>
      <c r="AN311" s="320"/>
      <c r="AO311" s="320"/>
      <c r="AP311" s="320"/>
      <c r="AQ311" s="320"/>
      <c r="AR311" s="320"/>
      <c r="AS311" s="320"/>
      <c r="AT311" s="320"/>
      <c r="AU311" s="320"/>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320"/>
      <c r="BS311" s="320"/>
      <c r="BT311" s="320"/>
      <c r="BU311" s="320"/>
      <c r="BV311" s="320"/>
      <c r="BW311" s="320"/>
      <c r="BX311" s="320"/>
      <c r="BY311" s="320"/>
      <c r="BZ311" s="320"/>
      <c r="CA311" s="320"/>
      <c r="CB311" s="320"/>
      <c r="CC311" s="320"/>
      <c r="CD311" s="320"/>
      <c r="CE311" s="320"/>
      <c r="CF311" s="320"/>
      <c r="CG311" s="320"/>
      <c r="CH311" s="320"/>
      <c r="CI311" s="320"/>
      <c r="CJ311" s="320"/>
      <c r="CK311" s="320"/>
      <c r="CL311" s="320"/>
      <c r="CM311" s="320"/>
      <c r="CN311" s="320"/>
      <c r="CO311" s="320"/>
      <c r="CP311" s="320"/>
      <c r="CQ311" s="320"/>
      <c r="CR311" s="320"/>
      <c r="CS311" s="320"/>
      <c r="CT311" s="320"/>
      <c r="CU311" s="320"/>
      <c r="CV311" s="320"/>
      <c r="CW311" s="320"/>
      <c r="CX311" s="320"/>
      <c r="CY311" s="320"/>
      <c r="CZ311" s="320"/>
      <c r="DA311" s="320"/>
      <c r="DB311" s="320"/>
      <c r="DC311" s="320"/>
      <c r="DD311" s="320"/>
    </row>
    <row r="312">
      <c r="A312" s="320"/>
      <c r="B312" s="320"/>
      <c r="C312" s="320"/>
      <c r="D312" s="320"/>
      <c r="E312" s="320"/>
      <c r="F312" s="320"/>
      <c r="G312" s="320"/>
      <c r="H312" s="320"/>
      <c r="I312" s="320"/>
      <c r="J312" s="320"/>
      <c r="K312" s="320"/>
      <c r="L312" s="320"/>
      <c r="M312" s="320"/>
      <c r="N312" s="320"/>
      <c r="O312" s="320"/>
      <c r="P312" s="320"/>
      <c r="Q312" s="320"/>
      <c r="R312" s="320"/>
      <c r="S312" s="320"/>
      <c r="T312" s="320"/>
      <c r="U312" s="320"/>
      <c r="V312" s="320"/>
      <c r="W312" s="320"/>
      <c r="X312" s="320"/>
      <c r="Y312" s="320"/>
      <c r="Z312" s="320"/>
      <c r="AA312" s="320"/>
      <c r="AB312" s="320"/>
      <c r="AC312" s="320"/>
      <c r="AD312" s="320"/>
      <c r="AE312" s="320"/>
      <c r="AF312" s="320"/>
      <c r="AG312" s="320"/>
      <c r="AH312" s="320"/>
      <c r="AI312" s="320"/>
      <c r="AJ312" s="320"/>
      <c r="AK312" s="320"/>
      <c r="AL312" s="320"/>
      <c r="AM312" s="320"/>
      <c r="AN312" s="320"/>
      <c r="AO312" s="320"/>
      <c r="AP312" s="320"/>
      <c r="AQ312" s="320"/>
      <c r="AR312" s="320"/>
      <c r="AS312" s="320"/>
      <c r="AT312" s="320"/>
      <c r="AU312" s="320"/>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320"/>
      <c r="BS312" s="320"/>
      <c r="BT312" s="320"/>
      <c r="BU312" s="320"/>
      <c r="BV312" s="320"/>
      <c r="BW312" s="320"/>
      <c r="BX312" s="320"/>
      <c r="BY312" s="320"/>
      <c r="BZ312" s="320"/>
      <c r="CA312" s="320"/>
      <c r="CB312" s="320"/>
      <c r="CC312" s="320"/>
      <c r="CD312" s="320"/>
      <c r="CE312" s="320"/>
      <c r="CF312" s="320"/>
      <c r="CG312" s="320"/>
      <c r="CH312" s="320"/>
      <c r="CI312" s="320"/>
      <c r="CJ312" s="320"/>
      <c r="CK312" s="320"/>
      <c r="CL312" s="320"/>
      <c r="CM312" s="320"/>
      <c r="CN312" s="320"/>
      <c r="CO312" s="320"/>
      <c r="CP312" s="320"/>
      <c r="CQ312" s="320"/>
      <c r="CR312" s="320"/>
      <c r="CS312" s="320"/>
      <c r="CT312" s="320"/>
      <c r="CU312" s="320"/>
      <c r="CV312" s="320"/>
      <c r="CW312" s="320"/>
      <c r="CX312" s="320"/>
      <c r="CY312" s="320"/>
      <c r="CZ312" s="320"/>
      <c r="DA312" s="320"/>
      <c r="DB312" s="320"/>
      <c r="DC312" s="320"/>
      <c r="DD312" s="320"/>
    </row>
    <row r="313">
      <c r="A313" s="320"/>
      <c r="B313" s="320"/>
      <c r="C313" s="320"/>
      <c r="D313" s="320"/>
      <c r="E313" s="320"/>
      <c r="F313" s="320"/>
      <c r="G313" s="320"/>
      <c r="H313" s="320"/>
      <c r="I313" s="320"/>
      <c r="J313" s="320"/>
      <c r="K313" s="320"/>
      <c r="L313" s="320"/>
      <c r="M313" s="320"/>
      <c r="N313" s="320"/>
      <c r="O313" s="320"/>
      <c r="P313" s="320"/>
      <c r="Q313" s="320"/>
      <c r="R313" s="320"/>
      <c r="S313" s="320"/>
      <c r="T313" s="320"/>
      <c r="U313" s="320"/>
      <c r="V313" s="320"/>
      <c r="W313" s="320"/>
      <c r="X313" s="320"/>
      <c r="Y313" s="320"/>
      <c r="Z313" s="320"/>
      <c r="AA313" s="320"/>
      <c r="AB313" s="320"/>
      <c r="AC313" s="320"/>
      <c r="AD313" s="320"/>
      <c r="AE313" s="320"/>
      <c r="AF313" s="320"/>
      <c r="AG313" s="320"/>
      <c r="AH313" s="320"/>
      <c r="AI313" s="320"/>
      <c r="AJ313" s="320"/>
      <c r="AK313" s="320"/>
      <c r="AL313" s="320"/>
      <c r="AM313" s="320"/>
      <c r="AN313" s="320"/>
      <c r="AO313" s="320"/>
      <c r="AP313" s="320"/>
      <c r="AQ313" s="320"/>
      <c r="AR313" s="320"/>
      <c r="AS313" s="320"/>
      <c r="AT313" s="320"/>
      <c r="AU313" s="320"/>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320"/>
      <c r="BS313" s="320"/>
      <c r="BT313" s="320"/>
      <c r="BU313" s="320"/>
      <c r="BV313" s="320"/>
      <c r="BW313" s="320"/>
      <c r="BX313" s="320"/>
      <c r="BY313" s="320"/>
      <c r="BZ313" s="320"/>
      <c r="CA313" s="320"/>
      <c r="CB313" s="320"/>
      <c r="CC313" s="320"/>
      <c r="CD313" s="320"/>
      <c r="CE313" s="320"/>
      <c r="CF313" s="320"/>
      <c r="CG313" s="320"/>
      <c r="CH313" s="320"/>
      <c r="CI313" s="320"/>
      <c r="CJ313" s="320"/>
      <c r="CK313" s="320"/>
      <c r="CL313" s="320"/>
      <c r="CM313" s="320"/>
      <c r="CN313" s="320"/>
      <c r="CO313" s="320"/>
      <c r="CP313" s="320"/>
      <c r="CQ313" s="320"/>
      <c r="CR313" s="320"/>
      <c r="CS313" s="320"/>
      <c r="CT313" s="320"/>
      <c r="CU313" s="320"/>
      <c r="CV313" s="320"/>
      <c r="CW313" s="320"/>
      <c r="CX313" s="320"/>
      <c r="CY313" s="320"/>
      <c r="CZ313" s="320"/>
      <c r="DA313" s="320"/>
      <c r="DB313" s="320"/>
      <c r="DC313" s="320"/>
      <c r="DD313" s="320"/>
    </row>
    <row r="314">
      <c r="A314" s="320"/>
      <c r="B314" s="320"/>
      <c r="C314" s="320"/>
      <c r="D314" s="320"/>
      <c r="E314" s="320"/>
      <c r="F314" s="320"/>
      <c r="G314" s="320"/>
      <c r="H314" s="320"/>
      <c r="I314" s="320"/>
      <c r="J314" s="320"/>
      <c r="K314" s="320"/>
      <c r="L314" s="320"/>
      <c r="M314" s="320"/>
      <c r="N314" s="320"/>
      <c r="O314" s="320"/>
      <c r="P314" s="320"/>
      <c r="Q314" s="320"/>
      <c r="R314" s="320"/>
      <c r="S314" s="320"/>
      <c r="T314" s="320"/>
      <c r="U314" s="320"/>
      <c r="V314" s="320"/>
      <c r="W314" s="320"/>
      <c r="X314" s="320"/>
      <c r="Y314" s="320"/>
      <c r="Z314" s="320"/>
      <c r="AA314" s="320"/>
      <c r="AB314" s="320"/>
      <c r="AC314" s="320"/>
      <c r="AD314" s="320"/>
      <c r="AE314" s="320"/>
      <c r="AF314" s="320"/>
      <c r="AG314" s="320"/>
      <c r="AH314" s="320"/>
      <c r="AI314" s="320"/>
      <c r="AJ314" s="320"/>
      <c r="AK314" s="320"/>
      <c r="AL314" s="320"/>
      <c r="AM314" s="320"/>
      <c r="AN314" s="320"/>
      <c r="AO314" s="320"/>
      <c r="AP314" s="320"/>
      <c r="AQ314" s="320"/>
      <c r="AR314" s="320"/>
      <c r="AS314" s="320"/>
      <c r="AT314" s="320"/>
      <c r="AU314" s="320"/>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320"/>
      <c r="BS314" s="320"/>
      <c r="BT314" s="320"/>
      <c r="BU314" s="320"/>
      <c r="BV314" s="320"/>
      <c r="BW314" s="320"/>
      <c r="BX314" s="320"/>
      <c r="BY314" s="320"/>
      <c r="BZ314" s="320"/>
      <c r="CA314" s="320"/>
      <c r="CB314" s="320"/>
      <c r="CC314" s="320"/>
      <c r="CD314" s="320"/>
      <c r="CE314" s="320"/>
      <c r="CF314" s="320"/>
      <c r="CG314" s="320"/>
      <c r="CH314" s="320"/>
      <c r="CI314" s="320"/>
      <c r="CJ314" s="320"/>
      <c r="CK314" s="320"/>
      <c r="CL314" s="320"/>
      <c r="CM314" s="320"/>
      <c r="CN314" s="320"/>
      <c r="CO314" s="320"/>
      <c r="CP314" s="320"/>
      <c r="CQ314" s="320"/>
      <c r="CR314" s="320"/>
      <c r="CS314" s="320"/>
      <c r="CT314" s="320"/>
      <c r="CU314" s="320"/>
      <c r="CV314" s="320"/>
      <c r="CW314" s="320"/>
      <c r="CX314" s="320"/>
      <c r="CY314" s="320"/>
      <c r="CZ314" s="320"/>
      <c r="DA314" s="320"/>
      <c r="DB314" s="320"/>
      <c r="DC314" s="320"/>
      <c r="DD314" s="320"/>
    </row>
    <row r="315">
      <c r="A315" s="320"/>
      <c r="B315" s="320"/>
      <c r="C315" s="320"/>
      <c r="D315" s="320"/>
      <c r="E315" s="320"/>
      <c r="F315" s="320"/>
      <c r="G315" s="320"/>
      <c r="H315" s="320"/>
      <c r="I315" s="320"/>
      <c r="J315" s="320"/>
      <c r="K315" s="320"/>
      <c r="L315" s="320"/>
      <c r="M315" s="320"/>
      <c r="N315" s="320"/>
      <c r="O315" s="320"/>
      <c r="P315" s="320"/>
      <c r="Q315" s="320"/>
      <c r="R315" s="320"/>
      <c r="S315" s="320"/>
      <c r="T315" s="320"/>
      <c r="U315" s="320"/>
      <c r="V315" s="320"/>
      <c r="W315" s="320"/>
      <c r="X315" s="320"/>
      <c r="Y315" s="320"/>
      <c r="Z315" s="320"/>
      <c r="AA315" s="320"/>
      <c r="AB315" s="320"/>
      <c r="AC315" s="320"/>
      <c r="AD315" s="320"/>
      <c r="AE315" s="320"/>
      <c r="AF315" s="320"/>
      <c r="AG315" s="320"/>
      <c r="AH315" s="320"/>
      <c r="AI315" s="320"/>
      <c r="AJ315" s="320"/>
      <c r="AK315" s="320"/>
      <c r="AL315" s="320"/>
      <c r="AM315" s="320"/>
      <c r="AN315" s="320"/>
      <c r="AO315" s="320"/>
      <c r="AP315" s="320"/>
      <c r="AQ315" s="320"/>
      <c r="AR315" s="320"/>
      <c r="AS315" s="320"/>
      <c r="AT315" s="320"/>
      <c r="AU315" s="320"/>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320"/>
      <c r="BS315" s="320"/>
      <c r="BT315" s="320"/>
      <c r="BU315" s="320"/>
      <c r="BV315" s="320"/>
      <c r="BW315" s="320"/>
      <c r="BX315" s="320"/>
      <c r="BY315" s="320"/>
      <c r="BZ315" s="320"/>
      <c r="CA315" s="320"/>
      <c r="CB315" s="320"/>
      <c r="CC315" s="320"/>
      <c r="CD315" s="320"/>
      <c r="CE315" s="320"/>
      <c r="CF315" s="320"/>
      <c r="CG315" s="320"/>
      <c r="CH315" s="320"/>
      <c r="CI315" s="320"/>
      <c r="CJ315" s="320"/>
      <c r="CK315" s="320"/>
      <c r="CL315" s="320"/>
      <c r="CM315" s="320"/>
      <c r="CN315" s="320"/>
      <c r="CO315" s="320"/>
      <c r="CP315" s="320"/>
      <c r="CQ315" s="320"/>
      <c r="CR315" s="320"/>
      <c r="CS315" s="320"/>
      <c r="CT315" s="320"/>
      <c r="CU315" s="320"/>
      <c r="CV315" s="320"/>
      <c r="CW315" s="320"/>
      <c r="CX315" s="320"/>
      <c r="CY315" s="320"/>
      <c r="CZ315" s="320"/>
      <c r="DA315" s="320"/>
      <c r="DB315" s="320"/>
      <c r="DC315" s="320"/>
      <c r="DD315" s="320"/>
    </row>
    <row r="316">
      <c r="A316" s="320"/>
      <c r="B316" s="320"/>
      <c r="C316" s="320"/>
      <c r="D316" s="320"/>
      <c r="E316" s="320"/>
      <c r="F316" s="320"/>
      <c r="G316" s="320"/>
      <c r="H316" s="320"/>
      <c r="I316" s="320"/>
      <c r="J316" s="320"/>
      <c r="K316" s="320"/>
      <c r="L316" s="320"/>
      <c r="M316" s="320"/>
      <c r="N316" s="320"/>
      <c r="O316" s="320"/>
      <c r="P316" s="320"/>
      <c r="Q316" s="320"/>
      <c r="R316" s="320"/>
      <c r="S316" s="320"/>
      <c r="T316" s="320"/>
      <c r="U316" s="320"/>
      <c r="V316" s="320"/>
      <c r="W316" s="320"/>
      <c r="X316" s="320"/>
      <c r="Y316" s="320"/>
      <c r="Z316" s="320"/>
      <c r="AA316" s="320"/>
      <c r="AB316" s="320"/>
      <c r="AC316" s="320"/>
      <c r="AD316" s="320"/>
      <c r="AE316" s="320"/>
      <c r="AF316" s="320"/>
      <c r="AG316" s="320"/>
      <c r="AH316" s="320"/>
      <c r="AI316" s="320"/>
      <c r="AJ316" s="320"/>
      <c r="AK316" s="320"/>
      <c r="AL316" s="320"/>
      <c r="AM316" s="320"/>
      <c r="AN316" s="320"/>
      <c r="AO316" s="320"/>
      <c r="AP316" s="320"/>
      <c r="AQ316" s="320"/>
      <c r="AR316" s="320"/>
      <c r="AS316" s="320"/>
      <c r="AT316" s="320"/>
      <c r="AU316" s="320"/>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320"/>
      <c r="BS316" s="320"/>
      <c r="BT316" s="320"/>
      <c r="BU316" s="320"/>
      <c r="BV316" s="320"/>
      <c r="BW316" s="320"/>
      <c r="BX316" s="320"/>
      <c r="BY316" s="320"/>
      <c r="BZ316" s="320"/>
      <c r="CA316" s="320"/>
      <c r="CB316" s="320"/>
      <c r="CC316" s="320"/>
      <c r="CD316" s="320"/>
      <c r="CE316" s="320"/>
      <c r="CF316" s="320"/>
      <c r="CG316" s="320"/>
      <c r="CH316" s="320"/>
      <c r="CI316" s="320"/>
      <c r="CJ316" s="320"/>
      <c r="CK316" s="320"/>
      <c r="CL316" s="320"/>
      <c r="CM316" s="320"/>
      <c r="CN316" s="320"/>
      <c r="CO316" s="320"/>
      <c r="CP316" s="320"/>
      <c r="CQ316" s="320"/>
      <c r="CR316" s="320"/>
      <c r="CS316" s="320"/>
      <c r="CT316" s="320"/>
      <c r="CU316" s="320"/>
      <c r="CV316" s="320"/>
      <c r="CW316" s="320"/>
      <c r="CX316" s="320"/>
      <c r="CY316" s="320"/>
      <c r="CZ316" s="320"/>
      <c r="DA316" s="320"/>
      <c r="DB316" s="320"/>
      <c r="DC316" s="320"/>
      <c r="DD316" s="320"/>
    </row>
    <row r="317">
      <c r="A317" s="320"/>
      <c r="B317" s="320"/>
      <c r="C317" s="320"/>
      <c r="D317" s="320"/>
      <c r="E317" s="320"/>
      <c r="F317" s="320"/>
      <c r="G317" s="320"/>
      <c r="H317" s="320"/>
      <c r="I317" s="320"/>
      <c r="J317" s="320"/>
      <c r="K317" s="320"/>
      <c r="L317" s="320"/>
      <c r="M317" s="320"/>
      <c r="N317" s="320"/>
      <c r="O317" s="320"/>
      <c r="P317" s="320"/>
      <c r="Q317" s="320"/>
      <c r="R317" s="320"/>
      <c r="S317" s="320"/>
      <c r="T317" s="320"/>
      <c r="U317" s="320"/>
      <c r="V317" s="320"/>
      <c r="W317" s="320"/>
      <c r="X317" s="320"/>
      <c r="Y317" s="320"/>
      <c r="Z317" s="320"/>
      <c r="AA317" s="320"/>
      <c r="AB317" s="320"/>
      <c r="AC317" s="320"/>
      <c r="AD317" s="320"/>
      <c r="AE317" s="320"/>
      <c r="AF317" s="320"/>
      <c r="AG317" s="320"/>
      <c r="AH317" s="320"/>
      <c r="AI317" s="320"/>
      <c r="AJ317" s="320"/>
      <c r="AK317" s="320"/>
      <c r="AL317" s="320"/>
      <c r="AM317" s="320"/>
      <c r="AN317" s="320"/>
      <c r="AO317" s="320"/>
      <c r="AP317" s="320"/>
      <c r="AQ317" s="320"/>
      <c r="AR317" s="320"/>
      <c r="AS317" s="320"/>
      <c r="AT317" s="320"/>
      <c r="AU317" s="320"/>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320"/>
      <c r="BS317" s="320"/>
      <c r="BT317" s="320"/>
      <c r="BU317" s="320"/>
      <c r="BV317" s="320"/>
      <c r="BW317" s="320"/>
      <c r="BX317" s="320"/>
      <c r="BY317" s="320"/>
      <c r="BZ317" s="320"/>
      <c r="CA317" s="320"/>
      <c r="CB317" s="320"/>
      <c r="CC317" s="320"/>
      <c r="CD317" s="320"/>
      <c r="CE317" s="320"/>
      <c r="CF317" s="320"/>
      <c r="CG317" s="320"/>
      <c r="CH317" s="320"/>
      <c r="CI317" s="320"/>
      <c r="CJ317" s="320"/>
      <c r="CK317" s="320"/>
      <c r="CL317" s="320"/>
      <c r="CM317" s="320"/>
      <c r="CN317" s="320"/>
      <c r="CO317" s="320"/>
      <c r="CP317" s="320"/>
      <c r="CQ317" s="320"/>
      <c r="CR317" s="320"/>
      <c r="CS317" s="320"/>
      <c r="CT317" s="320"/>
      <c r="CU317" s="320"/>
      <c r="CV317" s="320"/>
      <c r="CW317" s="320"/>
      <c r="CX317" s="320"/>
      <c r="CY317" s="320"/>
      <c r="CZ317" s="320"/>
      <c r="DA317" s="320"/>
      <c r="DB317" s="320"/>
      <c r="DC317" s="320"/>
      <c r="DD317" s="320"/>
    </row>
    <row r="318">
      <c r="A318" s="320"/>
      <c r="B318" s="320"/>
      <c r="C318" s="320"/>
      <c r="D318" s="320"/>
      <c r="E318" s="320"/>
      <c r="F318" s="320"/>
      <c r="G318" s="320"/>
      <c r="H318" s="320"/>
      <c r="I318" s="320"/>
      <c r="J318" s="320"/>
      <c r="K318" s="320"/>
      <c r="L318" s="320"/>
      <c r="M318" s="320"/>
      <c r="N318" s="320"/>
      <c r="O318" s="320"/>
      <c r="P318" s="320"/>
      <c r="Q318" s="320"/>
      <c r="R318" s="320"/>
      <c r="S318" s="320"/>
      <c r="T318" s="320"/>
      <c r="U318" s="320"/>
      <c r="V318" s="320"/>
      <c r="W318" s="320"/>
      <c r="X318" s="320"/>
      <c r="Y318" s="320"/>
      <c r="Z318" s="320"/>
      <c r="AA318" s="320"/>
      <c r="AB318" s="320"/>
      <c r="AC318" s="320"/>
      <c r="AD318" s="320"/>
      <c r="AE318" s="320"/>
      <c r="AF318" s="320"/>
      <c r="AG318" s="320"/>
      <c r="AH318" s="320"/>
      <c r="AI318" s="320"/>
      <c r="AJ318" s="320"/>
      <c r="AK318" s="320"/>
      <c r="AL318" s="320"/>
      <c r="AM318" s="320"/>
      <c r="AN318" s="320"/>
      <c r="AO318" s="320"/>
      <c r="AP318" s="320"/>
      <c r="AQ318" s="320"/>
      <c r="AR318" s="320"/>
      <c r="AS318" s="320"/>
      <c r="AT318" s="320"/>
      <c r="AU318" s="320"/>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320"/>
      <c r="BS318" s="320"/>
      <c r="BT318" s="320"/>
      <c r="BU318" s="320"/>
      <c r="BV318" s="320"/>
      <c r="BW318" s="320"/>
      <c r="BX318" s="320"/>
      <c r="BY318" s="320"/>
      <c r="BZ318" s="320"/>
      <c r="CA318" s="320"/>
      <c r="CB318" s="320"/>
      <c r="CC318" s="320"/>
      <c r="CD318" s="320"/>
      <c r="CE318" s="320"/>
      <c r="CF318" s="320"/>
      <c r="CG318" s="320"/>
      <c r="CH318" s="320"/>
      <c r="CI318" s="320"/>
      <c r="CJ318" s="320"/>
      <c r="CK318" s="320"/>
      <c r="CL318" s="320"/>
      <c r="CM318" s="320"/>
      <c r="CN318" s="320"/>
      <c r="CO318" s="320"/>
      <c r="CP318" s="320"/>
      <c r="CQ318" s="320"/>
      <c r="CR318" s="320"/>
      <c r="CS318" s="320"/>
      <c r="CT318" s="320"/>
      <c r="CU318" s="320"/>
      <c r="CV318" s="320"/>
      <c r="CW318" s="320"/>
      <c r="CX318" s="320"/>
      <c r="CY318" s="320"/>
      <c r="CZ318" s="320"/>
      <c r="DA318" s="320"/>
      <c r="DB318" s="320"/>
      <c r="DC318" s="320"/>
      <c r="DD318" s="320"/>
    </row>
    <row r="319">
      <c r="A319" s="320"/>
      <c r="B319" s="320"/>
      <c r="C319" s="320"/>
      <c r="D319" s="320"/>
      <c r="E319" s="320"/>
      <c r="F319" s="320"/>
      <c r="G319" s="320"/>
      <c r="H319" s="320"/>
      <c r="I319" s="320"/>
      <c r="J319" s="320"/>
      <c r="K319" s="320"/>
      <c r="L319" s="320"/>
      <c r="M319" s="320"/>
      <c r="N319" s="320"/>
      <c r="O319" s="320"/>
      <c r="P319" s="320"/>
      <c r="Q319" s="320"/>
      <c r="R319" s="320"/>
      <c r="S319" s="320"/>
      <c r="T319" s="320"/>
      <c r="U319" s="320"/>
      <c r="V319" s="320"/>
      <c r="W319" s="320"/>
      <c r="X319" s="320"/>
      <c r="Y319" s="320"/>
      <c r="Z319" s="320"/>
      <c r="AA319" s="320"/>
      <c r="AB319" s="320"/>
      <c r="AC319" s="320"/>
      <c r="AD319" s="320"/>
      <c r="AE319" s="320"/>
      <c r="AF319" s="320"/>
      <c r="AG319" s="320"/>
      <c r="AH319" s="320"/>
      <c r="AI319" s="320"/>
      <c r="AJ319" s="320"/>
      <c r="AK319" s="320"/>
      <c r="AL319" s="320"/>
      <c r="AM319" s="320"/>
      <c r="AN319" s="320"/>
      <c r="AO319" s="320"/>
      <c r="AP319" s="320"/>
      <c r="AQ319" s="320"/>
      <c r="AR319" s="320"/>
      <c r="AS319" s="320"/>
      <c r="AT319" s="320"/>
      <c r="AU319" s="320"/>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320"/>
      <c r="BS319" s="320"/>
      <c r="BT319" s="320"/>
      <c r="BU319" s="320"/>
      <c r="BV319" s="320"/>
      <c r="BW319" s="320"/>
      <c r="BX319" s="320"/>
      <c r="BY319" s="320"/>
      <c r="BZ319" s="320"/>
      <c r="CA319" s="320"/>
      <c r="CB319" s="320"/>
      <c r="CC319" s="320"/>
      <c r="CD319" s="320"/>
      <c r="CE319" s="320"/>
      <c r="CF319" s="320"/>
      <c r="CG319" s="320"/>
      <c r="CH319" s="320"/>
      <c r="CI319" s="320"/>
      <c r="CJ319" s="320"/>
      <c r="CK319" s="320"/>
      <c r="CL319" s="320"/>
      <c r="CM319" s="320"/>
      <c r="CN319" s="320"/>
      <c r="CO319" s="320"/>
      <c r="CP319" s="320"/>
      <c r="CQ319" s="320"/>
      <c r="CR319" s="320"/>
      <c r="CS319" s="320"/>
      <c r="CT319" s="320"/>
      <c r="CU319" s="320"/>
      <c r="CV319" s="320"/>
      <c r="CW319" s="320"/>
      <c r="CX319" s="320"/>
      <c r="CY319" s="320"/>
      <c r="CZ319" s="320"/>
      <c r="DA319" s="320"/>
      <c r="DB319" s="320"/>
      <c r="DC319" s="320"/>
      <c r="DD319" s="320"/>
    </row>
    <row r="320">
      <c r="A320" s="320"/>
      <c r="B320" s="320"/>
      <c r="C320" s="320"/>
      <c r="D320" s="320"/>
      <c r="E320" s="320"/>
      <c r="F320" s="320"/>
      <c r="G320" s="320"/>
      <c r="H320" s="320"/>
      <c r="I320" s="320"/>
      <c r="J320" s="320"/>
      <c r="K320" s="320"/>
      <c r="L320" s="320"/>
      <c r="M320" s="320"/>
      <c r="N320" s="320"/>
      <c r="O320" s="320"/>
      <c r="P320" s="320"/>
      <c r="Q320" s="320"/>
      <c r="R320" s="320"/>
      <c r="S320" s="320"/>
      <c r="T320" s="320"/>
      <c r="U320" s="320"/>
      <c r="V320" s="320"/>
      <c r="W320" s="320"/>
      <c r="X320" s="320"/>
      <c r="Y320" s="320"/>
      <c r="Z320" s="320"/>
      <c r="AA320" s="320"/>
      <c r="AB320" s="320"/>
      <c r="AC320" s="320"/>
      <c r="AD320" s="320"/>
      <c r="AE320" s="320"/>
      <c r="AF320" s="320"/>
      <c r="AG320" s="320"/>
      <c r="AH320" s="320"/>
      <c r="AI320" s="320"/>
      <c r="AJ320" s="320"/>
      <c r="AK320" s="320"/>
      <c r="AL320" s="320"/>
      <c r="AM320" s="320"/>
      <c r="AN320" s="320"/>
      <c r="AO320" s="320"/>
      <c r="AP320" s="320"/>
      <c r="AQ320" s="320"/>
      <c r="AR320" s="320"/>
      <c r="AS320" s="320"/>
      <c r="AT320" s="320"/>
      <c r="AU320" s="320"/>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320"/>
      <c r="BS320" s="320"/>
      <c r="BT320" s="320"/>
      <c r="BU320" s="320"/>
      <c r="BV320" s="320"/>
      <c r="BW320" s="320"/>
      <c r="BX320" s="320"/>
      <c r="BY320" s="320"/>
      <c r="BZ320" s="320"/>
      <c r="CA320" s="320"/>
      <c r="CB320" s="320"/>
      <c r="CC320" s="320"/>
      <c r="CD320" s="320"/>
      <c r="CE320" s="320"/>
      <c r="CF320" s="320"/>
      <c r="CG320" s="320"/>
      <c r="CH320" s="320"/>
      <c r="CI320" s="320"/>
      <c r="CJ320" s="320"/>
      <c r="CK320" s="320"/>
      <c r="CL320" s="320"/>
      <c r="CM320" s="320"/>
      <c r="CN320" s="320"/>
      <c r="CO320" s="320"/>
      <c r="CP320" s="320"/>
      <c r="CQ320" s="320"/>
      <c r="CR320" s="320"/>
      <c r="CS320" s="320"/>
      <c r="CT320" s="320"/>
      <c r="CU320" s="320"/>
      <c r="CV320" s="320"/>
      <c r="CW320" s="320"/>
      <c r="CX320" s="320"/>
      <c r="CY320" s="320"/>
      <c r="CZ320" s="320"/>
      <c r="DA320" s="320"/>
      <c r="DB320" s="320"/>
      <c r="DC320" s="320"/>
      <c r="DD320" s="320"/>
    </row>
    <row r="321">
      <c r="A321" s="320"/>
      <c r="B321" s="320"/>
      <c r="C321" s="320"/>
      <c r="D321" s="320"/>
      <c r="E321" s="320"/>
      <c r="F321" s="320"/>
      <c r="G321" s="320"/>
      <c r="H321" s="320"/>
      <c r="I321" s="320"/>
      <c r="J321" s="320"/>
      <c r="K321" s="320"/>
      <c r="L321" s="320"/>
      <c r="M321" s="320"/>
      <c r="N321" s="320"/>
      <c r="O321" s="320"/>
      <c r="P321" s="320"/>
      <c r="Q321" s="320"/>
      <c r="R321" s="320"/>
      <c r="S321" s="320"/>
      <c r="T321" s="320"/>
      <c r="U321" s="320"/>
      <c r="V321" s="320"/>
      <c r="W321" s="320"/>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320"/>
      <c r="BS321" s="320"/>
      <c r="BT321" s="320"/>
      <c r="BU321" s="320"/>
      <c r="BV321" s="320"/>
      <c r="BW321" s="320"/>
      <c r="BX321" s="320"/>
      <c r="BY321" s="320"/>
      <c r="BZ321" s="320"/>
      <c r="CA321" s="320"/>
      <c r="CB321" s="320"/>
      <c r="CC321" s="320"/>
      <c r="CD321" s="320"/>
      <c r="CE321" s="320"/>
      <c r="CF321" s="320"/>
      <c r="CG321" s="320"/>
      <c r="CH321" s="320"/>
      <c r="CI321" s="320"/>
      <c r="CJ321" s="320"/>
      <c r="CK321" s="320"/>
      <c r="CL321" s="320"/>
      <c r="CM321" s="320"/>
      <c r="CN321" s="320"/>
      <c r="CO321" s="320"/>
      <c r="CP321" s="320"/>
      <c r="CQ321" s="320"/>
      <c r="CR321" s="320"/>
      <c r="CS321" s="320"/>
      <c r="CT321" s="320"/>
      <c r="CU321" s="320"/>
      <c r="CV321" s="320"/>
      <c r="CW321" s="320"/>
      <c r="CX321" s="320"/>
      <c r="CY321" s="320"/>
      <c r="CZ321" s="320"/>
      <c r="DA321" s="320"/>
      <c r="DB321" s="320"/>
      <c r="DC321" s="320"/>
      <c r="DD321" s="320"/>
    </row>
    <row r="322">
      <c r="A322" s="320"/>
      <c r="B322" s="320"/>
      <c r="C322" s="320"/>
      <c r="D322" s="320"/>
      <c r="E322" s="320"/>
      <c r="F322" s="320"/>
      <c r="G322" s="320"/>
      <c r="H322" s="320"/>
      <c r="I322" s="320"/>
      <c r="J322" s="320"/>
      <c r="K322" s="320"/>
      <c r="L322" s="320"/>
      <c r="M322" s="320"/>
      <c r="N322" s="320"/>
      <c r="O322" s="320"/>
      <c r="P322" s="320"/>
      <c r="Q322" s="320"/>
      <c r="R322" s="320"/>
      <c r="S322" s="320"/>
      <c r="T322" s="320"/>
      <c r="U322" s="320"/>
      <c r="V322" s="320"/>
      <c r="W322" s="320"/>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320"/>
      <c r="BS322" s="320"/>
      <c r="BT322" s="320"/>
      <c r="BU322" s="320"/>
      <c r="BV322" s="320"/>
      <c r="BW322" s="320"/>
      <c r="BX322" s="320"/>
      <c r="BY322" s="320"/>
      <c r="BZ322" s="320"/>
      <c r="CA322" s="320"/>
      <c r="CB322" s="320"/>
      <c r="CC322" s="320"/>
      <c r="CD322" s="320"/>
      <c r="CE322" s="320"/>
      <c r="CF322" s="320"/>
      <c r="CG322" s="320"/>
      <c r="CH322" s="320"/>
      <c r="CI322" s="320"/>
      <c r="CJ322" s="320"/>
      <c r="CK322" s="320"/>
      <c r="CL322" s="320"/>
      <c r="CM322" s="320"/>
      <c r="CN322" s="320"/>
      <c r="CO322" s="320"/>
      <c r="CP322" s="320"/>
      <c r="CQ322" s="320"/>
      <c r="CR322" s="320"/>
      <c r="CS322" s="320"/>
      <c r="CT322" s="320"/>
      <c r="CU322" s="320"/>
      <c r="CV322" s="320"/>
      <c r="CW322" s="320"/>
      <c r="CX322" s="320"/>
      <c r="CY322" s="320"/>
      <c r="CZ322" s="320"/>
      <c r="DA322" s="320"/>
      <c r="DB322" s="320"/>
      <c r="DC322" s="320"/>
      <c r="DD322" s="320"/>
    </row>
    <row r="323">
      <c r="A323" s="320"/>
      <c r="B323" s="320"/>
      <c r="C323" s="320"/>
      <c r="D323" s="320"/>
      <c r="E323" s="320"/>
      <c r="F323" s="320"/>
      <c r="G323" s="320"/>
      <c r="H323" s="320"/>
      <c r="I323" s="320"/>
      <c r="J323" s="320"/>
      <c r="K323" s="320"/>
      <c r="L323" s="320"/>
      <c r="M323" s="320"/>
      <c r="N323" s="320"/>
      <c r="O323" s="320"/>
      <c r="P323" s="320"/>
      <c r="Q323" s="320"/>
      <c r="R323" s="320"/>
      <c r="S323" s="320"/>
      <c r="T323" s="320"/>
      <c r="U323" s="320"/>
      <c r="V323" s="320"/>
      <c r="W323" s="320"/>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320"/>
      <c r="BS323" s="320"/>
      <c r="BT323" s="320"/>
      <c r="BU323" s="320"/>
      <c r="BV323" s="320"/>
      <c r="BW323" s="320"/>
      <c r="BX323" s="320"/>
      <c r="BY323" s="320"/>
      <c r="BZ323" s="320"/>
      <c r="CA323" s="320"/>
      <c r="CB323" s="320"/>
      <c r="CC323" s="320"/>
      <c r="CD323" s="320"/>
      <c r="CE323" s="320"/>
      <c r="CF323" s="320"/>
      <c r="CG323" s="320"/>
      <c r="CH323" s="320"/>
      <c r="CI323" s="320"/>
      <c r="CJ323" s="320"/>
      <c r="CK323" s="320"/>
      <c r="CL323" s="320"/>
      <c r="CM323" s="320"/>
      <c r="CN323" s="320"/>
      <c r="CO323" s="320"/>
      <c r="CP323" s="320"/>
      <c r="CQ323" s="320"/>
      <c r="CR323" s="320"/>
      <c r="CS323" s="320"/>
      <c r="CT323" s="320"/>
      <c r="CU323" s="320"/>
      <c r="CV323" s="320"/>
      <c r="CW323" s="320"/>
      <c r="CX323" s="320"/>
      <c r="CY323" s="320"/>
      <c r="CZ323" s="320"/>
      <c r="DA323" s="320"/>
      <c r="DB323" s="320"/>
      <c r="DC323" s="320"/>
      <c r="DD323" s="320"/>
    </row>
    <row r="324">
      <c r="A324" s="320"/>
      <c r="B324" s="320"/>
      <c r="C324" s="320"/>
      <c r="D324" s="320"/>
      <c r="E324" s="320"/>
      <c r="F324" s="320"/>
      <c r="G324" s="320"/>
      <c r="H324" s="320"/>
      <c r="I324" s="320"/>
      <c r="J324" s="320"/>
      <c r="K324" s="320"/>
      <c r="L324" s="320"/>
      <c r="M324" s="320"/>
      <c r="N324" s="320"/>
      <c r="O324" s="320"/>
      <c r="P324" s="320"/>
      <c r="Q324" s="320"/>
      <c r="R324" s="320"/>
      <c r="S324" s="320"/>
      <c r="T324" s="320"/>
      <c r="U324" s="320"/>
      <c r="V324" s="320"/>
      <c r="W324" s="320"/>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320"/>
      <c r="BS324" s="320"/>
      <c r="BT324" s="320"/>
      <c r="BU324" s="320"/>
      <c r="BV324" s="320"/>
      <c r="BW324" s="320"/>
      <c r="BX324" s="320"/>
      <c r="BY324" s="320"/>
      <c r="BZ324" s="320"/>
      <c r="CA324" s="320"/>
      <c r="CB324" s="320"/>
      <c r="CC324" s="320"/>
      <c r="CD324" s="320"/>
      <c r="CE324" s="320"/>
      <c r="CF324" s="320"/>
      <c r="CG324" s="320"/>
      <c r="CH324" s="320"/>
      <c r="CI324" s="320"/>
      <c r="CJ324" s="320"/>
      <c r="CK324" s="320"/>
      <c r="CL324" s="320"/>
      <c r="CM324" s="320"/>
      <c r="CN324" s="320"/>
      <c r="CO324" s="320"/>
      <c r="CP324" s="320"/>
      <c r="CQ324" s="320"/>
      <c r="CR324" s="320"/>
      <c r="CS324" s="320"/>
      <c r="CT324" s="320"/>
      <c r="CU324" s="320"/>
      <c r="CV324" s="320"/>
      <c r="CW324" s="320"/>
      <c r="CX324" s="320"/>
      <c r="CY324" s="320"/>
      <c r="CZ324" s="320"/>
      <c r="DA324" s="320"/>
      <c r="DB324" s="320"/>
      <c r="DC324" s="320"/>
      <c r="DD324" s="320"/>
    </row>
    <row r="325">
      <c r="A325" s="320"/>
      <c r="B325" s="320"/>
      <c r="C325" s="320"/>
      <c r="D325" s="320"/>
      <c r="E325" s="320"/>
      <c r="F325" s="320"/>
      <c r="G325" s="320"/>
      <c r="H325" s="320"/>
      <c r="I325" s="320"/>
      <c r="J325" s="320"/>
      <c r="K325" s="320"/>
      <c r="L325" s="320"/>
      <c r="M325" s="320"/>
      <c r="N325" s="320"/>
      <c r="O325" s="320"/>
      <c r="P325" s="320"/>
      <c r="Q325" s="320"/>
      <c r="R325" s="320"/>
      <c r="S325" s="320"/>
      <c r="T325" s="320"/>
      <c r="U325" s="320"/>
      <c r="V325" s="320"/>
      <c r="W325" s="320"/>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320"/>
      <c r="BS325" s="320"/>
      <c r="BT325" s="320"/>
      <c r="BU325" s="320"/>
      <c r="BV325" s="320"/>
      <c r="BW325" s="320"/>
      <c r="BX325" s="320"/>
      <c r="BY325" s="320"/>
      <c r="BZ325" s="320"/>
      <c r="CA325" s="320"/>
      <c r="CB325" s="320"/>
      <c r="CC325" s="320"/>
      <c r="CD325" s="320"/>
      <c r="CE325" s="320"/>
      <c r="CF325" s="320"/>
      <c r="CG325" s="320"/>
      <c r="CH325" s="320"/>
      <c r="CI325" s="320"/>
      <c r="CJ325" s="320"/>
      <c r="CK325" s="320"/>
      <c r="CL325" s="320"/>
      <c r="CM325" s="320"/>
      <c r="CN325" s="320"/>
      <c r="CO325" s="320"/>
      <c r="CP325" s="320"/>
      <c r="CQ325" s="320"/>
      <c r="CR325" s="320"/>
      <c r="CS325" s="320"/>
      <c r="CT325" s="320"/>
      <c r="CU325" s="320"/>
      <c r="CV325" s="320"/>
      <c r="CW325" s="320"/>
      <c r="CX325" s="320"/>
      <c r="CY325" s="320"/>
      <c r="CZ325" s="320"/>
      <c r="DA325" s="320"/>
      <c r="DB325" s="320"/>
      <c r="DC325" s="320"/>
      <c r="DD325" s="320"/>
    </row>
    <row r="326">
      <c r="A326" s="320"/>
      <c r="B326" s="320"/>
      <c r="C326" s="320"/>
      <c r="D326" s="320"/>
      <c r="E326" s="320"/>
      <c r="F326" s="320"/>
      <c r="G326" s="320"/>
      <c r="H326" s="320"/>
      <c r="I326" s="320"/>
      <c r="J326" s="320"/>
      <c r="K326" s="320"/>
      <c r="L326" s="320"/>
      <c r="M326" s="320"/>
      <c r="N326" s="320"/>
      <c r="O326" s="320"/>
      <c r="P326" s="320"/>
      <c r="Q326" s="320"/>
      <c r="R326" s="320"/>
      <c r="S326" s="320"/>
      <c r="T326" s="320"/>
      <c r="U326" s="320"/>
      <c r="V326" s="320"/>
      <c r="W326" s="320"/>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320"/>
      <c r="BS326" s="320"/>
      <c r="BT326" s="320"/>
      <c r="BU326" s="320"/>
      <c r="BV326" s="320"/>
      <c r="BW326" s="320"/>
      <c r="BX326" s="320"/>
      <c r="BY326" s="320"/>
      <c r="BZ326" s="320"/>
      <c r="CA326" s="320"/>
      <c r="CB326" s="320"/>
      <c r="CC326" s="320"/>
      <c r="CD326" s="320"/>
      <c r="CE326" s="320"/>
      <c r="CF326" s="320"/>
      <c r="CG326" s="320"/>
      <c r="CH326" s="320"/>
      <c r="CI326" s="320"/>
      <c r="CJ326" s="320"/>
      <c r="CK326" s="320"/>
      <c r="CL326" s="320"/>
      <c r="CM326" s="320"/>
      <c r="CN326" s="320"/>
      <c r="CO326" s="320"/>
      <c r="CP326" s="320"/>
      <c r="CQ326" s="320"/>
      <c r="CR326" s="320"/>
      <c r="CS326" s="320"/>
      <c r="CT326" s="320"/>
      <c r="CU326" s="320"/>
      <c r="CV326" s="320"/>
      <c r="CW326" s="320"/>
      <c r="CX326" s="320"/>
      <c r="CY326" s="320"/>
      <c r="CZ326" s="320"/>
      <c r="DA326" s="320"/>
      <c r="DB326" s="320"/>
      <c r="DC326" s="320"/>
      <c r="DD326" s="320"/>
    </row>
    <row r="327">
      <c r="A327" s="320"/>
      <c r="B327" s="320"/>
      <c r="C327" s="320"/>
      <c r="D327" s="320"/>
      <c r="E327" s="320"/>
      <c r="F327" s="320"/>
      <c r="G327" s="320"/>
      <c r="H327" s="320"/>
      <c r="I327" s="320"/>
      <c r="J327" s="320"/>
      <c r="K327" s="320"/>
      <c r="L327" s="320"/>
      <c r="M327" s="320"/>
      <c r="N327" s="320"/>
      <c r="O327" s="320"/>
      <c r="P327" s="320"/>
      <c r="Q327" s="320"/>
      <c r="R327" s="320"/>
      <c r="S327" s="320"/>
      <c r="T327" s="320"/>
      <c r="U327" s="320"/>
      <c r="V327" s="320"/>
      <c r="W327" s="320"/>
      <c r="X327" s="320"/>
      <c r="Y327" s="320"/>
      <c r="Z327" s="320"/>
      <c r="AA327" s="320"/>
      <c r="AB327" s="320"/>
      <c r="AC327" s="320"/>
      <c r="AD327" s="320"/>
      <c r="AE327" s="320"/>
      <c r="AF327" s="320"/>
      <c r="AG327" s="320"/>
      <c r="AH327" s="320"/>
      <c r="AI327" s="320"/>
      <c r="AJ327" s="320"/>
      <c r="AK327" s="320"/>
      <c r="AL327" s="320"/>
      <c r="AM327" s="320"/>
      <c r="AN327" s="320"/>
      <c r="AO327" s="320"/>
      <c r="AP327" s="320"/>
      <c r="AQ327" s="320"/>
      <c r="AR327" s="320"/>
      <c r="AS327" s="320"/>
      <c r="AT327" s="320"/>
      <c r="AU327" s="320"/>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320"/>
      <c r="BS327" s="320"/>
      <c r="BT327" s="320"/>
      <c r="BU327" s="320"/>
      <c r="BV327" s="320"/>
      <c r="BW327" s="320"/>
      <c r="BX327" s="320"/>
      <c r="BY327" s="320"/>
      <c r="BZ327" s="320"/>
      <c r="CA327" s="320"/>
      <c r="CB327" s="320"/>
      <c r="CC327" s="320"/>
      <c r="CD327" s="320"/>
      <c r="CE327" s="320"/>
      <c r="CF327" s="320"/>
      <c r="CG327" s="320"/>
      <c r="CH327" s="320"/>
      <c r="CI327" s="320"/>
      <c r="CJ327" s="320"/>
      <c r="CK327" s="320"/>
      <c r="CL327" s="320"/>
      <c r="CM327" s="320"/>
      <c r="CN327" s="320"/>
      <c r="CO327" s="320"/>
      <c r="CP327" s="320"/>
      <c r="CQ327" s="320"/>
      <c r="CR327" s="320"/>
      <c r="CS327" s="320"/>
      <c r="CT327" s="320"/>
      <c r="CU327" s="320"/>
      <c r="CV327" s="320"/>
      <c r="CW327" s="320"/>
      <c r="CX327" s="320"/>
      <c r="CY327" s="320"/>
      <c r="CZ327" s="320"/>
      <c r="DA327" s="320"/>
      <c r="DB327" s="320"/>
      <c r="DC327" s="320"/>
      <c r="DD327" s="320"/>
    </row>
    <row r="328">
      <c r="A328" s="320"/>
      <c r="B328" s="320"/>
      <c r="C328" s="320"/>
      <c r="D328" s="320"/>
      <c r="E328" s="320"/>
      <c r="F328" s="320"/>
      <c r="G328" s="320"/>
      <c r="H328" s="320"/>
      <c r="I328" s="320"/>
      <c r="J328" s="320"/>
      <c r="K328" s="320"/>
      <c r="L328" s="320"/>
      <c r="M328" s="320"/>
      <c r="N328" s="320"/>
      <c r="O328" s="320"/>
      <c r="P328" s="320"/>
      <c r="Q328" s="320"/>
      <c r="R328" s="320"/>
      <c r="S328" s="320"/>
      <c r="T328" s="320"/>
      <c r="U328" s="320"/>
      <c r="V328" s="320"/>
      <c r="W328" s="320"/>
      <c r="X328" s="320"/>
      <c r="Y328" s="320"/>
      <c r="Z328" s="320"/>
      <c r="AA328" s="320"/>
      <c r="AB328" s="320"/>
      <c r="AC328" s="320"/>
      <c r="AD328" s="320"/>
      <c r="AE328" s="320"/>
      <c r="AF328" s="320"/>
      <c r="AG328" s="320"/>
      <c r="AH328" s="320"/>
      <c r="AI328" s="320"/>
      <c r="AJ328" s="320"/>
      <c r="AK328" s="320"/>
      <c r="AL328" s="320"/>
      <c r="AM328" s="320"/>
      <c r="AN328" s="320"/>
      <c r="AO328" s="320"/>
      <c r="AP328" s="320"/>
      <c r="AQ328" s="320"/>
      <c r="AR328" s="320"/>
      <c r="AS328" s="320"/>
      <c r="AT328" s="320"/>
      <c r="AU328" s="320"/>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320"/>
      <c r="BS328" s="320"/>
      <c r="BT328" s="320"/>
      <c r="BU328" s="320"/>
      <c r="BV328" s="320"/>
      <c r="BW328" s="320"/>
      <c r="BX328" s="320"/>
      <c r="BY328" s="320"/>
      <c r="BZ328" s="320"/>
      <c r="CA328" s="320"/>
      <c r="CB328" s="320"/>
      <c r="CC328" s="320"/>
      <c r="CD328" s="320"/>
      <c r="CE328" s="320"/>
      <c r="CF328" s="320"/>
      <c r="CG328" s="320"/>
      <c r="CH328" s="320"/>
      <c r="CI328" s="320"/>
      <c r="CJ328" s="320"/>
      <c r="CK328" s="320"/>
      <c r="CL328" s="320"/>
      <c r="CM328" s="320"/>
      <c r="CN328" s="320"/>
      <c r="CO328" s="320"/>
      <c r="CP328" s="320"/>
      <c r="CQ328" s="320"/>
      <c r="CR328" s="320"/>
      <c r="CS328" s="320"/>
      <c r="CT328" s="320"/>
      <c r="CU328" s="320"/>
      <c r="CV328" s="320"/>
      <c r="CW328" s="320"/>
      <c r="CX328" s="320"/>
      <c r="CY328" s="320"/>
      <c r="CZ328" s="320"/>
      <c r="DA328" s="320"/>
      <c r="DB328" s="320"/>
      <c r="DC328" s="320"/>
      <c r="DD328" s="320"/>
    </row>
    <row r="329">
      <c r="A329" s="320"/>
      <c r="B329" s="320"/>
      <c r="C329" s="320"/>
      <c r="D329" s="320"/>
      <c r="E329" s="320"/>
      <c r="F329" s="320"/>
      <c r="G329" s="320"/>
      <c r="H329" s="320"/>
      <c r="I329" s="320"/>
      <c r="J329" s="320"/>
      <c r="K329" s="320"/>
      <c r="L329" s="320"/>
      <c r="M329" s="320"/>
      <c r="N329" s="320"/>
      <c r="O329" s="320"/>
      <c r="P329" s="320"/>
      <c r="Q329" s="320"/>
      <c r="R329" s="320"/>
      <c r="S329" s="320"/>
      <c r="T329" s="320"/>
      <c r="U329" s="320"/>
      <c r="V329" s="320"/>
      <c r="W329" s="320"/>
      <c r="X329" s="320"/>
      <c r="Y329" s="320"/>
      <c r="Z329" s="320"/>
      <c r="AA329" s="320"/>
      <c r="AB329" s="320"/>
      <c r="AC329" s="320"/>
      <c r="AD329" s="320"/>
      <c r="AE329" s="320"/>
      <c r="AF329" s="320"/>
      <c r="AG329" s="320"/>
      <c r="AH329" s="320"/>
      <c r="AI329" s="320"/>
      <c r="AJ329" s="320"/>
      <c r="AK329" s="320"/>
      <c r="AL329" s="320"/>
      <c r="AM329" s="320"/>
      <c r="AN329" s="320"/>
      <c r="AO329" s="320"/>
      <c r="AP329" s="320"/>
      <c r="AQ329" s="320"/>
      <c r="AR329" s="320"/>
      <c r="AS329" s="320"/>
      <c r="AT329" s="320"/>
      <c r="AU329" s="320"/>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320"/>
      <c r="BS329" s="320"/>
      <c r="BT329" s="320"/>
      <c r="BU329" s="320"/>
      <c r="BV329" s="320"/>
      <c r="BW329" s="320"/>
      <c r="BX329" s="320"/>
      <c r="BY329" s="320"/>
      <c r="BZ329" s="320"/>
      <c r="CA329" s="320"/>
      <c r="CB329" s="320"/>
      <c r="CC329" s="320"/>
      <c r="CD329" s="320"/>
      <c r="CE329" s="320"/>
      <c r="CF329" s="320"/>
      <c r="CG329" s="320"/>
      <c r="CH329" s="320"/>
      <c r="CI329" s="320"/>
      <c r="CJ329" s="320"/>
      <c r="CK329" s="320"/>
      <c r="CL329" s="320"/>
      <c r="CM329" s="320"/>
      <c r="CN329" s="320"/>
      <c r="CO329" s="320"/>
      <c r="CP329" s="320"/>
      <c r="CQ329" s="320"/>
      <c r="CR329" s="320"/>
      <c r="CS329" s="320"/>
      <c r="CT329" s="320"/>
      <c r="CU329" s="320"/>
      <c r="CV329" s="320"/>
      <c r="CW329" s="320"/>
      <c r="CX329" s="320"/>
      <c r="CY329" s="320"/>
      <c r="CZ329" s="320"/>
      <c r="DA329" s="320"/>
      <c r="DB329" s="320"/>
      <c r="DC329" s="320"/>
      <c r="DD329" s="320"/>
    </row>
    <row r="330">
      <c r="A330" s="320"/>
      <c r="B330" s="320"/>
      <c r="C330" s="320"/>
      <c r="D330" s="320"/>
      <c r="E330" s="320"/>
      <c r="F330" s="320"/>
      <c r="G330" s="320"/>
      <c r="H330" s="320"/>
      <c r="I330" s="320"/>
      <c r="J330" s="320"/>
      <c r="K330" s="320"/>
      <c r="L330" s="320"/>
      <c r="M330" s="320"/>
      <c r="N330" s="320"/>
      <c r="O330" s="320"/>
      <c r="P330" s="320"/>
      <c r="Q330" s="320"/>
      <c r="R330" s="320"/>
      <c r="S330" s="320"/>
      <c r="T330" s="320"/>
      <c r="U330" s="320"/>
      <c r="V330" s="320"/>
      <c r="W330" s="320"/>
      <c r="X330" s="320"/>
      <c r="Y330" s="320"/>
      <c r="Z330" s="320"/>
      <c r="AA330" s="320"/>
      <c r="AB330" s="320"/>
      <c r="AC330" s="320"/>
      <c r="AD330" s="320"/>
      <c r="AE330" s="320"/>
      <c r="AF330" s="320"/>
      <c r="AG330" s="320"/>
      <c r="AH330" s="320"/>
      <c r="AI330" s="320"/>
      <c r="AJ330" s="320"/>
      <c r="AK330" s="320"/>
      <c r="AL330" s="320"/>
      <c r="AM330" s="320"/>
      <c r="AN330" s="320"/>
      <c r="AO330" s="320"/>
      <c r="AP330" s="320"/>
      <c r="AQ330" s="320"/>
      <c r="AR330" s="320"/>
      <c r="AS330" s="320"/>
      <c r="AT330" s="320"/>
      <c r="AU330" s="320"/>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320"/>
      <c r="BS330" s="320"/>
      <c r="BT330" s="320"/>
      <c r="BU330" s="320"/>
      <c r="BV330" s="320"/>
      <c r="BW330" s="320"/>
      <c r="BX330" s="320"/>
      <c r="BY330" s="320"/>
      <c r="BZ330" s="320"/>
      <c r="CA330" s="320"/>
      <c r="CB330" s="320"/>
      <c r="CC330" s="320"/>
      <c r="CD330" s="320"/>
      <c r="CE330" s="320"/>
      <c r="CF330" s="320"/>
      <c r="CG330" s="320"/>
      <c r="CH330" s="320"/>
      <c r="CI330" s="320"/>
      <c r="CJ330" s="320"/>
      <c r="CK330" s="320"/>
      <c r="CL330" s="320"/>
      <c r="CM330" s="320"/>
      <c r="CN330" s="320"/>
      <c r="CO330" s="320"/>
      <c r="CP330" s="320"/>
      <c r="CQ330" s="320"/>
      <c r="CR330" s="320"/>
      <c r="CS330" s="320"/>
      <c r="CT330" s="320"/>
      <c r="CU330" s="320"/>
      <c r="CV330" s="320"/>
      <c r="CW330" s="320"/>
      <c r="CX330" s="320"/>
      <c r="CY330" s="320"/>
      <c r="CZ330" s="320"/>
      <c r="DA330" s="320"/>
      <c r="DB330" s="320"/>
      <c r="DC330" s="320"/>
      <c r="DD330" s="320"/>
    </row>
    <row r="331">
      <c r="A331" s="320"/>
      <c r="B331" s="320"/>
      <c r="C331" s="320"/>
      <c r="D331" s="320"/>
      <c r="E331" s="320"/>
      <c r="F331" s="320"/>
      <c r="G331" s="320"/>
      <c r="H331" s="320"/>
      <c r="I331" s="320"/>
      <c r="J331" s="320"/>
      <c r="K331" s="320"/>
      <c r="L331" s="320"/>
      <c r="M331" s="320"/>
      <c r="N331" s="320"/>
      <c r="O331" s="320"/>
      <c r="P331" s="320"/>
      <c r="Q331" s="320"/>
      <c r="R331" s="320"/>
      <c r="S331" s="320"/>
      <c r="T331" s="320"/>
      <c r="U331" s="320"/>
      <c r="V331" s="320"/>
      <c r="W331" s="320"/>
      <c r="X331" s="320"/>
      <c r="Y331" s="320"/>
      <c r="Z331" s="320"/>
      <c r="AA331" s="320"/>
      <c r="AB331" s="320"/>
      <c r="AC331" s="320"/>
      <c r="AD331" s="320"/>
      <c r="AE331" s="320"/>
      <c r="AF331" s="320"/>
      <c r="AG331" s="320"/>
      <c r="AH331" s="320"/>
      <c r="AI331" s="320"/>
      <c r="AJ331" s="320"/>
      <c r="AK331" s="320"/>
      <c r="AL331" s="320"/>
      <c r="AM331" s="320"/>
      <c r="AN331" s="320"/>
      <c r="AO331" s="320"/>
      <c r="AP331" s="320"/>
      <c r="AQ331" s="320"/>
      <c r="AR331" s="320"/>
      <c r="AS331" s="320"/>
      <c r="AT331" s="320"/>
      <c r="AU331" s="320"/>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320"/>
      <c r="BS331" s="320"/>
      <c r="BT331" s="320"/>
      <c r="BU331" s="320"/>
      <c r="BV331" s="320"/>
      <c r="BW331" s="320"/>
      <c r="BX331" s="320"/>
      <c r="BY331" s="320"/>
      <c r="BZ331" s="320"/>
      <c r="CA331" s="320"/>
      <c r="CB331" s="320"/>
      <c r="CC331" s="320"/>
      <c r="CD331" s="320"/>
      <c r="CE331" s="320"/>
      <c r="CF331" s="320"/>
      <c r="CG331" s="320"/>
      <c r="CH331" s="320"/>
      <c r="CI331" s="320"/>
      <c r="CJ331" s="320"/>
      <c r="CK331" s="320"/>
      <c r="CL331" s="320"/>
      <c r="CM331" s="320"/>
      <c r="CN331" s="320"/>
      <c r="CO331" s="320"/>
      <c r="CP331" s="320"/>
      <c r="CQ331" s="320"/>
      <c r="CR331" s="320"/>
      <c r="CS331" s="320"/>
      <c r="CT331" s="320"/>
      <c r="CU331" s="320"/>
      <c r="CV331" s="320"/>
      <c r="CW331" s="320"/>
      <c r="CX331" s="320"/>
      <c r="CY331" s="320"/>
      <c r="CZ331" s="320"/>
      <c r="DA331" s="320"/>
      <c r="DB331" s="320"/>
      <c r="DC331" s="320"/>
      <c r="DD331" s="320"/>
    </row>
    <row r="332">
      <c r="A332" s="320"/>
      <c r="B332" s="320"/>
      <c r="C332" s="320"/>
      <c r="D332" s="320"/>
      <c r="E332" s="320"/>
      <c r="F332" s="320"/>
      <c r="G332" s="320"/>
      <c r="H332" s="320"/>
      <c r="I332" s="320"/>
      <c r="J332" s="320"/>
      <c r="K332" s="320"/>
      <c r="L332" s="320"/>
      <c r="M332" s="320"/>
      <c r="N332" s="320"/>
      <c r="O332" s="320"/>
      <c r="P332" s="320"/>
      <c r="Q332" s="320"/>
      <c r="R332" s="320"/>
      <c r="S332" s="320"/>
      <c r="T332" s="320"/>
      <c r="U332" s="320"/>
      <c r="V332" s="320"/>
      <c r="W332" s="320"/>
      <c r="X332" s="320"/>
      <c r="Y332" s="320"/>
      <c r="Z332" s="320"/>
      <c r="AA332" s="320"/>
      <c r="AB332" s="320"/>
      <c r="AC332" s="320"/>
      <c r="AD332" s="320"/>
      <c r="AE332" s="320"/>
      <c r="AF332" s="320"/>
      <c r="AG332" s="320"/>
      <c r="AH332" s="320"/>
      <c r="AI332" s="320"/>
      <c r="AJ332" s="320"/>
      <c r="AK332" s="320"/>
      <c r="AL332" s="320"/>
      <c r="AM332" s="320"/>
      <c r="AN332" s="320"/>
      <c r="AO332" s="320"/>
      <c r="AP332" s="320"/>
      <c r="AQ332" s="320"/>
      <c r="AR332" s="320"/>
      <c r="AS332" s="320"/>
      <c r="AT332" s="320"/>
      <c r="AU332" s="320"/>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320"/>
      <c r="BS332" s="320"/>
      <c r="BT332" s="320"/>
      <c r="BU332" s="320"/>
      <c r="BV332" s="320"/>
      <c r="BW332" s="320"/>
      <c r="BX332" s="320"/>
      <c r="BY332" s="320"/>
      <c r="BZ332" s="320"/>
      <c r="CA332" s="320"/>
      <c r="CB332" s="320"/>
      <c r="CC332" s="320"/>
      <c r="CD332" s="320"/>
      <c r="CE332" s="320"/>
      <c r="CF332" s="320"/>
      <c r="CG332" s="320"/>
      <c r="CH332" s="320"/>
      <c r="CI332" s="320"/>
      <c r="CJ332" s="320"/>
      <c r="CK332" s="320"/>
      <c r="CL332" s="320"/>
      <c r="CM332" s="320"/>
      <c r="CN332" s="320"/>
      <c r="CO332" s="320"/>
      <c r="CP332" s="320"/>
      <c r="CQ332" s="320"/>
      <c r="CR332" s="320"/>
      <c r="CS332" s="320"/>
      <c r="CT332" s="320"/>
      <c r="CU332" s="320"/>
      <c r="CV332" s="320"/>
      <c r="CW332" s="320"/>
      <c r="CX332" s="320"/>
      <c r="CY332" s="320"/>
      <c r="CZ332" s="320"/>
      <c r="DA332" s="320"/>
      <c r="DB332" s="320"/>
      <c r="DC332" s="320"/>
      <c r="DD332" s="320"/>
    </row>
    <row r="333">
      <c r="A333" s="320"/>
      <c r="B333" s="320"/>
      <c r="C333" s="320"/>
      <c r="D333" s="320"/>
      <c r="E333" s="320"/>
      <c r="F333" s="320"/>
      <c r="G333" s="320"/>
      <c r="H333" s="320"/>
      <c r="I333" s="320"/>
      <c r="J333" s="320"/>
      <c r="K333" s="320"/>
      <c r="L333" s="320"/>
      <c r="M333" s="320"/>
      <c r="N333" s="320"/>
      <c r="O333" s="320"/>
      <c r="P333" s="320"/>
      <c r="Q333" s="320"/>
      <c r="R333" s="320"/>
      <c r="S333" s="320"/>
      <c r="T333" s="320"/>
      <c r="U333" s="320"/>
      <c r="V333" s="320"/>
      <c r="W333" s="320"/>
      <c r="X333" s="320"/>
      <c r="Y333" s="320"/>
      <c r="Z333" s="320"/>
      <c r="AA333" s="320"/>
      <c r="AB333" s="320"/>
      <c r="AC333" s="320"/>
      <c r="AD333" s="320"/>
      <c r="AE333" s="320"/>
      <c r="AF333" s="320"/>
      <c r="AG333" s="320"/>
      <c r="AH333" s="320"/>
      <c r="AI333" s="320"/>
      <c r="AJ333" s="320"/>
      <c r="AK333" s="320"/>
      <c r="AL333" s="320"/>
      <c r="AM333" s="320"/>
      <c r="AN333" s="320"/>
      <c r="AO333" s="320"/>
      <c r="AP333" s="320"/>
      <c r="AQ333" s="320"/>
      <c r="AR333" s="320"/>
      <c r="AS333" s="320"/>
      <c r="AT333" s="320"/>
      <c r="AU333" s="320"/>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320"/>
      <c r="BS333" s="320"/>
      <c r="BT333" s="320"/>
      <c r="BU333" s="320"/>
      <c r="BV333" s="320"/>
      <c r="BW333" s="320"/>
      <c r="BX333" s="320"/>
      <c r="BY333" s="320"/>
      <c r="BZ333" s="320"/>
      <c r="CA333" s="320"/>
      <c r="CB333" s="320"/>
      <c r="CC333" s="320"/>
      <c r="CD333" s="320"/>
      <c r="CE333" s="320"/>
      <c r="CF333" s="320"/>
      <c r="CG333" s="320"/>
      <c r="CH333" s="320"/>
      <c r="CI333" s="320"/>
      <c r="CJ333" s="320"/>
      <c r="CK333" s="320"/>
      <c r="CL333" s="320"/>
      <c r="CM333" s="320"/>
      <c r="CN333" s="320"/>
      <c r="CO333" s="320"/>
      <c r="CP333" s="320"/>
      <c r="CQ333" s="320"/>
      <c r="CR333" s="320"/>
      <c r="CS333" s="320"/>
      <c r="CT333" s="320"/>
      <c r="CU333" s="320"/>
      <c r="CV333" s="320"/>
      <c r="CW333" s="320"/>
      <c r="CX333" s="320"/>
      <c r="CY333" s="320"/>
      <c r="CZ333" s="320"/>
      <c r="DA333" s="320"/>
      <c r="DB333" s="320"/>
      <c r="DC333" s="320"/>
      <c r="DD333" s="320"/>
    </row>
    <row r="334">
      <c r="A334" s="320"/>
      <c r="B334" s="320"/>
      <c r="C334" s="320"/>
      <c r="D334" s="320"/>
      <c r="E334" s="320"/>
      <c r="F334" s="320"/>
      <c r="G334" s="320"/>
      <c r="H334" s="320"/>
      <c r="I334" s="320"/>
      <c r="J334" s="320"/>
      <c r="K334" s="320"/>
      <c r="L334" s="320"/>
      <c r="M334" s="320"/>
      <c r="N334" s="320"/>
      <c r="O334" s="320"/>
      <c r="P334" s="320"/>
      <c r="Q334" s="320"/>
      <c r="R334" s="320"/>
      <c r="S334" s="320"/>
      <c r="T334" s="320"/>
      <c r="U334" s="320"/>
      <c r="V334" s="320"/>
      <c r="W334" s="320"/>
      <c r="X334" s="320"/>
      <c r="Y334" s="320"/>
      <c r="Z334" s="320"/>
      <c r="AA334" s="320"/>
      <c r="AB334" s="320"/>
      <c r="AC334" s="320"/>
      <c r="AD334" s="320"/>
      <c r="AE334" s="320"/>
      <c r="AF334" s="320"/>
      <c r="AG334" s="320"/>
      <c r="AH334" s="320"/>
      <c r="AI334" s="320"/>
      <c r="AJ334" s="320"/>
      <c r="AK334" s="320"/>
      <c r="AL334" s="320"/>
      <c r="AM334" s="320"/>
      <c r="AN334" s="320"/>
      <c r="AO334" s="320"/>
      <c r="AP334" s="320"/>
      <c r="AQ334" s="320"/>
      <c r="AR334" s="320"/>
      <c r="AS334" s="320"/>
      <c r="AT334" s="320"/>
      <c r="AU334" s="320"/>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320"/>
      <c r="BS334" s="320"/>
      <c r="BT334" s="320"/>
      <c r="BU334" s="320"/>
      <c r="BV334" s="320"/>
      <c r="BW334" s="320"/>
      <c r="BX334" s="320"/>
      <c r="BY334" s="320"/>
      <c r="BZ334" s="320"/>
      <c r="CA334" s="320"/>
      <c r="CB334" s="320"/>
      <c r="CC334" s="320"/>
      <c r="CD334" s="320"/>
      <c r="CE334" s="320"/>
      <c r="CF334" s="320"/>
      <c r="CG334" s="320"/>
      <c r="CH334" s="320"/>
      <c r="CI334" s="320"/>
      <c r="CJ334" s="320"/>
      <c r="CK334" s="320"/>
      <c r="CL334" s="320"/>
      <c r="CM334" s="320"/>
      <c r="CN334" s="320"/>
      <c r="CO334" s="320"/>
      <c r="CP334" s="320"/>
      <c r="CQ334" s="320"/>
      <c r="CR334" s="320"/>
      <c r="CS334" s="320"/>
      <c r="CT334" s="320"/>
      <c r="CU334" s="320"/>
      <c r="CV334" s="320"/>
      <c r="CW334" s="320"/>
      <c r="CX334" s="320"/>
      <c r="CY334" s="320"/>
      <c r="CZ334" s="320"/>
      <c r="DA334" s="320"/>
      <c r="DB334" s="320"/>
      <c r="DC334" s="320"/>
      <c r="DD334" s="320"/>
    </row>
    <row r="335">
      <c r="A335" s="320"/>
      <c r="B335" s="320"/>
      <c r="C335" s="320"/>
      <c r="D335" s="320"/>
      <c r="E335" s="320"/>
      <c r="F335" s="320"/>
      <c r="G335" s="320"/>
      <c r="H335" s="320"/>
      <c r="I335" s="320"/>
      <c r="J335" s="320"/>
      <c r="K335" s="320"/>
      <c r="L335" s="320"/>
      <c r="M335" s="320"/>
      <c r="N335" s="320"/>
      <c r="O335" s="320"/>
      <c r="P335" s="320"/>
      <c r="Q335" s="320"/>
      <c r="R335" s="320"/>
      <c r="S335" s="320"/>
      <c r="T335" s="320"/>
      <c r="U335" s="320"/>
      <c r="V335" s="320"/>
      <c r="W335" s="320"/>
      <c r="X335" s="320"/>
      <c r="Y335" s="320"/>
      <c r="Z335" s="320"/>
      <c r="AA335" s="320"/>
      <c r="AB335" s="320"/>
      <c r="AC335" s="320"/>
      <c r="AD335" s="320"/>
      <c r="AE335" s="320"/>
      <c r="AF335" s="320"/>
      <c r="AG335" s="320"/>
      <c r="AH335" s="320"/>
      <c r="AI335" s="320"/>
      <c r="AJ335" s="320"/>
      <c r="AK335" s="320"/>
      <c r="AL335" s="320"/>
      <c r="AM335" s="320"/>
      <c r="AN335" s="320"/>
      <c r="AO335" s="320"/>
      <c r="AP335" s="320"/>
      <c r="AQ335" s="320"/>
      <c r="AR335" s="320"/>
      <c r="AS335" s="320"/>
      <c r="AT335" s="320"/>
      <c r="AU335" s="320"/>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320"/>
      <c r="BS335" s="320"/>
      <c r="BT335" s="320"/>
      <c r="BU335" s="320"/>
      <c r="BV335" s="320"/>
      <c r="BW335" s="320"/>
      <c r="BX335" s="320"/>
      <c r="BY335" s="320"/>
      <c r="BZ335" s="320"/>
      <c r="CA335" s="320"/>
      <c r="CB335" s="320"/>
      <c r="CC335" s="320"/>
      <c r="CD335" s="320"/>
      <c r="CE335" s="320"/>
      <c r="CF335" s="320"/>
      <c r="CG335" s="320"/>
      <c r="CH335" s="320"/>
      <c r="CI335" s="320"/>
      <c r="CJ335" s="320"/>
      <c r="CK335" s="320"/>
      <c r="CL335" s="320"/>
      <c r="CM335" s="320"/>
      <c r="CN335" s="320"/>
      <c r="CO335" s="320"/>
      <c r="CP335" s="320"/>
      <c r="CQ335" s="320"/>
      <c r="CR335" s="320"/>
      <c r="CS335" s="320"/>
      <c r="CT335" s="320"/>
      <c r="CU335" s="320"/>
      <c r="CV335" s="320"/>
      <c r="CW335" s="320"/>
      <c r="CX335" s="320"/>
      <c r="CY335" s="320"/>
      <c r="CZ335" s="320"/>
      <c r="DA335" s="320"/>
      <c r="DB335" s="320"/>
      <c r="DC335" s="320"/>
      <c r="DD335" s="320"/>
    </row>
    <row r="336">
      <c r="A336" s="320"/>
      <c r="B336" s="320"/>
      <c r="C336" s="320"/>
      <c r="D336" s="320"/>
      <c r="E336" s="320"/>
      <c r="F336" s="320"/>
      <c r="G336" s="320"/>
      <c r="H336" s="320"/>
      <c r="I336" s="320"/>
      <c r="J336" s="320"/>
      <c r="K336" s="320"/>
      <c r="L336" s="320"/>
      <c r="M336" s="320"/>
      <c r="N336" s="320"/>
      <c r="O336" s="320"/>
      <c r="P336" s="320"/>
      <c r="Q336" s="320"/>
      <c r="R336" s="320"/>
      <c r="S336" s="320"/>
      <c r="T336" s="320"/>
      <c r="U336" s="320"/>
      <c r="V336" s="320"/>
      <c r="W336" s="320"/>
      <c r="X336" s="320"/>
      <c r="Y336" s="320"/>
      <c r="Z336" s="320"/>
      <c r="AA336" s="320"/>
      <c r="AB336" s="320"/>
      <c r="AC336" s="320"/>
      <c r="AD336" s="320"/>
      <c r="AE336" s="320"/>
      <c r="AF336" s="320"/>
      <c r="AG336" s="320"/>
      <c r="AH336" s="320"/>
      <c r="AI336" s="320"/>
      <c r="AJ336" s="320"/>
      <c r="AK336" s="320"/>
      <c r="AL336" s="320"/>
      <c r="AM336" s="320"/>
      <c r="AN336" s="320"/>
      <c r="AO336" s="320"/>
      <c r="AP336" s="320"/>
      <c r="AQ336" s="320"/>
      <c r="AR336" s="320"/>
      <c r="AS336" s="320"/>
      <c r="AT336" s="320"/>
      <c r="AU336" s="320"/>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320"/>
      <c r="BS336" s="320"/>
      <c r="BT336" s="320"/>
      <c r="BU336" s="320"/>
      <c r="BV336" s="320"/>
      <c r="BW336" s="320"/>
      <c r="BX336" s="320"/>
      <c r="BY336" s="320"/>
      <c r="BZ336" s="320"/>
      <c r="CA336" s="320"/>
      <c r="CB336" s="320"/>
      <c r="CC336" s="320"/>
      <c r="CD336" s="320"/>
      <c r="CE336" s="320"/>
      <c r="CF336" s="320"/>
      <c r="CG336" s="320"/>
      <c r="CH336" s="320"/>
      <c r="CI336" s="320"/>
      <c r="CJ336" s="320"/>
      <c r="CK336" s="320"/>
      <c r="CL336" s="320"/>
      <c r="CM336" s="320"/>
      <c r="CN336" s="320"/>
      <c r="CO336" s="320"/>
      <c r="CP336" s="320"/>
      <c r="CQ336" s="320"/>
      <c r="CR336" s="320"/>
      <c r="CS336" s="320"/>
      <c r="CT336" s="320"/>
      <c r="CU336" s="320"/>
      <c r="CV336" s="320"/>
      <c r="CW336" s="320"/>
      <c r="CX336" s="320"/>
      <c r="CY336" s="320"/>
      <c r="CZ336" s="320"/>
      <c r="DA336" s="320"/>
      <c r="DB336" s="320"/>
      <c r="DC336" s="320"/>
      <c r="DD336" s="320"/>
    </row>
    <row r="337">
      <c r="A337" s="320"/>
      <c r="B337" s="320"/>
      <c r="C337" s="320"/>
      <c r="D337" s="320"/>
      <c r="E337" s="320"/>
      <c r="F337" s="320"/>
      <c r="G337" s="320"/>
      <c r="H337" s="320"/>
      <c r="I337" s="320"/>
      <c r="J337" s="320"/>
      <c r="K337" s="320"/>
      <c r="L337" s="320"/>
      <c r="M337" s="320"/>
      <c r="N337" s="320"/>
      <c r="O337" s="320"/>
      <c r="P337" s="320"/>
      <c r="Q337" s="320"/>
      <c r="R337" s="320"/>
      <c r="S337" s="320"/>
      <c r="T337" s="320"/>
      <c r="U337" s="320"/>
      <c r="V337" s="320"/>
      <c r="W337" s="320"/>
      <c r="X337" s="320"/>
      <c r="Y337" s="320"/>
      <c r="Z337" s="320"/>
      <c r="AA337" s="320"/>
      <c r="AB337" s="320"/>
      <c r="AC337" s="320"/>
      <c r="AD337" s="320"/>
      <c r="AE337" s="320"/>
      <c r="AF337" s="320"/>
      <c r="AG337" s="320"/>
      <c r="AH337" s="320"/>
      <c r="AI337" s="320"/>
      <c r="AJ337" s="320"/>
      <c r="AK337" s="320"/>
      <c r="AL337" s="320"/>
      <c r="AM337" s="320"/>
      <c r="AN337" s="320"/>
      <c r="AO337" s="320"/>
      <c r="AP337" s="320"/>
      <c r="AQ337" s="320"/>
      <c r="AR337" s="320"/>
      <c r="AS337" s="320"/>
      <c r="AT337" s="320"/>
      <c r="AU337" s="320"/>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320"/>
      <c r="BS337" s="320"/>
      <c r="BT337" s="320"/>
      <c r="BU337" s="320"/>
      <c r="BV337" s="320"/>
      <c r="BW337" s="320"/>
      <c r="BX337" s="320"/>
      <c r="BY337" s="320"/>
      <c r="BZ337" s="320"/>
      <c r="CA337" s="320"/>
      <c r="CB337" s="320"/>
      <c r="CC337" s="320"/>
      <c r="CD337" s="320"/>
      <c r="CE337" s="320"/>
      <c r="CF337" s="320"/>
      <c r="CG337" s="320"/>
      <c r="CH337" s="320"/>
      <c r="CI337" s="320"/>
      <c r="CJ337" s="320"/>
      <c r="CK337" s="320"/>
      <c r="CL337" s="320"/>
      <c r="CM337" s="320"/>
      <c r="CN337" s="320"/>
      <c r="CO337" s="320"/>
      <c r="CP337" s="320"/>
      <c r="CQ337" s="320"/>
      <c r="CR337" s="320"/>
      <c r="CS337" s="320"/>
      <c r="CT337" s="320"/>
      <c r="CU337" s="320"/>
      <c r="CV337" s="320"/>
      <c r="CW337" s="320"/>
      <c r="CX337" s="320"/>
      <c r="CY337" s="320"/>
      <c r="CZ337" s="320"/>
      <c r="DA337" s="320"/>
      <c r="DB337" s="320"/>
      <c r="DC337" s="320"/>
      <c r="DD337" s="320"/>
    </row>
    <row r="338">
      <c r="A338" s="320"/>
      <c r="B338" s="320"/>
      <c r="C338" s="320"/>
      <c r="D338" s="320"/>
      <c r="E338" s="320"/>
      <c r="F338" s="320"/>
      <c r="G338" s="320"/>
      <c r="H338" s="320"/>
      <c r="I338" s="320"/>
      <c r="J338" s="320"/>
      <c r="K338" s="320"/>
      <c r="L338" s="320"/>
      <c r="M338" s="320"/>
      <c r="N338" s="320"/>
      <c r="O338" s="320"/>
      <c r="P338" s="320"/>
      <c r="Q338" s="320"/>
      <c r="R338" s="320"/>
      <c r="S338" s="320"/>
      <c r="T338" s="320"/>
      <c r="U338" s="320"/>
      <c r="V338" s="320"/>
      <c r="W338" s="320"/>
      <c r="X338" s="320"/>
      <c r="Y338" s="320"/>
      <c r="Z338" s="320"/>
      <c r="AA338" s="320"/>
      <c r="AB338" s="320"/>
      <c r="AC338" s="320"/>
      <c r="AD338" s="320"/>
      <c r="AE338" s="320"/>
      <c r="AF338" s="320"/>
      <c r="AG338" s="320"/>
      <c r="AH338" s="320"/>
      <c r="AI338" s="320"/>
      <c r="AJ338" s="320"/>
      <c r="AK338" s="320"/>
      <c r="AL338" s="320"/>
      <c r="AM338" s="320"/>
      <c r="AN338" s="320"/>
      <c r="AO338" s="320"/>
      <c r="AP338" s="320"/>
      <c r="AQ338" s="320"/>
      <c r="AR338" s="320"/>
      <c r="AS338" s="320"/>
      <c r="AT338" s="320"/>
      <c r="AU338" s="320"/>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320"/>
      <c r="BS338" s="320"/>
      <c r="BT338" s="320"/>
      <c r="BU338" s="320"/>
      <c r="BV338" s="320"/>
      <c r="BW338" s="320"/>
      <c r="BX338" s="320"/>
      <c r="BY338" s="320"/>
      <c r="BZ338" s="320"/>
      <c r="CA338" s="320"/>
      <c r="CB338" s="320"/>
      <c r="CC338" s="320"/>
      <c r="CD338" s="320"/>
      <c r="CE338" s="320"/>
      <c r="CF338" s="320"/>
      <c r="CG338" s="320"/>
      <c r="CH338" s="320"/>
      <c r="CI338" s="320"/>
      <c r="CJ338" s="320"/>
      <c r="CK338" s="320"/>
      <c r="CL338" s="320"/>
      <c r="CM338" s="320"/>
      <c r="CN338" s="320"/>
      <c r="CO338" s="320"/>
      <c r="CP338" s="320"/>
      <c r="CQ338" s="320"/>
      <c r="CR338" s="320"/>
      <c r="CS338" s="320"/>
      <c r="CT338" s="320"/>
      <c r="CU338" s="320"/>
      <c r="CV338" s="320"/>
      <c r="CW338" s="320"/>
      <c r="CX338" s="320"/>
      <c r="CY338" s="320"/>
      <c r="CZ338" s="320"/>
      <c r="DA338" s="320"/>
      <c r="DB338" s="320"/>
      <c r="DC338" s="320"/>
      <c r="DD338" s="320"/>
    </row>
    <row r="339">
      <c r="A339" s="320"/>
      <c r="B339" s="320"/>
      <c r="C339" s="320"/>
      <c r="D339" s="320"/>
      <c r="E339" s="320"/>
      <c r="F339" s="320"/>
      <c r="G339" s="320"/>
      <c r="H339" s="320"/>
      <c r="I339" s="320"/>
      <c r="J339" s="320"/>
      <c r="K339" s="320"/>
      <c r="L339" s="320"/>
      <c r="M339" s="320"/>
      <c r="N339" s="320"/>
      <c r="O339" s="320"/>
      <c r="P339" s="320"/>
      <c r="Q339" s="320"/>
      <c r="R339" s="320"/>
      <c r="S339" s="320"/>
      <c r="T339" s="320"/>
      <c r="U339" s="320"/>
      <c r="V339" s="320"/>
      <c r="W339" s="320"/>
      <c r="X339" s="320"/>
      <c r="Y339" s="320"/>
      <c r="Z339" s="320"/>
      <c r="AA339" s="320"/>
      <c r="AB339" s="320"/>
      <c r="AC339" s="320"/>
      <c r="AD339" s="320"/>
      <c r="AE339" s="320"/>
      <c r="AF339" s="320"/>
      <c r="AG339" s="320"/>
      <c r="AH339" s="320"/>
      <c r="AI339" s="320"/>
      <c r="AJ339" s="320"/>
      <c r="AK339" s="320"/>
      <c r="AL339" s="320"/>
      <c r="AM339" s="320"/>
      <c r="AN339" s="320"/>
      <c r="AO339" s="320"/>
      <c r="AP339" s="320"/>
      <c r="AQ339" s="320"/>
      <c r="AR339" s="320"/>
      <c r="AS339" s="320"/>
      <c r="AT339" s="320"/>
      <c r="AU339" s="320"/>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320"/>
      <c r="BS339" s="320"/>
      <c r="BT339" s="320"/>
      <c r="BU339" s="320"/>
      <c r="BV339" s="320"/>
      <c r="BW339" s="320"/>
      <c r="BX339" s="320"/>
      <c r="BY339" s="320"/>
      <c r="BZ339" s="320"/>
      <c r="CA339" s="320"/>
      <c r="CB339" s="320"/>
      <c r="CC339" s="320"/>
      <c r="CD339" s="320"/>
      <c r="CE339" s="320"/>
      <c r="CF339" s="320"/>
      <c r="CG339" s="320"/>
      <c r="CH339" s="320"/>
      <c r="CI339" s="320"/>
      <c r="CJ339" s="320"/>
      <c r="CK339" s="320"/>
      <c r="CL339" s="320"/>
      <c r="CM339" s="320"/>
      <c r="CN339" s="320"/>
      <c r="CO339" s="320"/>
      <c r="CP339" s="320"/>
      <c r="CQ339" s="320"/>
      <c r="CR339" s="320"/>
      <c r="CS339" s="320"/>
      <c r="CT339" s="320"/>
      <c r="CU339" s="320"/>
      <c r="CV339" s="320"/>
      <c r="CW339" s="320"/>
      <c r="CX339" s="320"/>
      <c r="CY339" s="320"/>
      <c r="CZ339" s="320"/>
      <c r="DA339" s="320"/>
      <c r="DB339" s="320"/>
      <c r="DC339" s="320"/>
      <c r="DD339" s="320"/>
    </row>
    <row r="340">
      <c r="A340" s="320"/>
      <c r="B340" s="320"/>
      <c r="C340" s="320"/>
      <c r="D340" s="320"/>
      <c r="E340" s="320"/>
      <c r="F340" s="320"/>
      <c r="G340" s="320"/>
      <c r="H340" s="320"/>
      <c r="I340" s="320"/>
      <c r="J340" s="320"/>
      <c r="K340" s="320"/>
      <c r="L340" s="320"/>
      <c r="M340" s="320"/>
      <c r="N340" s="320"/>
      <c r="O340" s="320"/>
      <c r="P340" s="320"/>
      <c r="Q340" s="320"/>
      <c r="R340" s="320"/>
      <c r="S340" s="320"/>
      <c r="T340" s="320"/>
      <c r="U340" s="320"/>
      <c r="V340" s="320"/>
      <c r="W340" s="320"/>
      <c r="X340" s="320"/>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320"/>
      <c r="BS340" s="320"/>
      <c r="BT340" s="320"/>
      <c r="BU340" s="320"/>
      <c r="BV340" s="320"/>
      <c r="BW340" s="320"/>
      <c r="BX340" s="320"/>
      <c r="BY340" s="320"/>
      <c r="BZ340" s="320"/>
      <c r="CA340" s="320"/>
      <c r="CB340" s="320"/>
      <c r="CC340" s="320"/>
      <c r="CD340" s="320"/>
      <c r="CE340" s="320"/>
      <c r="CF340" s="320"/>
      <c r="CG340" s="320"/>
      <c r="CH340" s="320"/>
      <c r="CI340" s="320"/>
      <c r="CJ340" s="320"/>
      <c r="CK340" s="320"/>
      <c r="CL340" s="320"/>
      <c r="CM340" s="320"/>
      <c r="CN340" s="320"/>
      <c r="CO340" s="320"/>
      <c r="CP340" s="320"/>
      <c r="CQ340" s="320"/>
      <c r="CR340" s="320"/>
      <c r="CS340" s="320"/>
      <c r="CT340" s="320"/>
      <c r="CU340" s="320"/>
      <c r="CV340" s="320"/>
      <c r="CW340" s="320"/>
      <c r="CX340" s="320"/>
      <c r="CY340" s="320"/>
      <c r="CZ340" s="320"/>
      <c r="DA340" s="320"/>
      <c r="DB340" s="320"/>
      <c r="DC340" s="320"/>
      <c r="DD340" s="320"/>
    </row>
    <row r="341">
      <c r="A341" s="320"/>
      <c r="B341" s="320"/>
      <c r="C341" s="320"/>
      <c r="D341" s="320"/>
      <c r="E341" s="320"/>
      <c r="F341" s="320"/>
      <c r="G341" s="320"/>
      <c r="H341" s="320"/>
      <c r="I341" s="320"/>
      <c r="J341" s="320"/>
      <c r="K341" s="320"/>
      <c r="L341" s="320"/>
      <c r="M341" s="320"/>
      <c r="N341" s="320"/>
      <c r="O341" s="320"/>
      <c r="P341" s="320"/>
      <c r="Q341" s="320"/>
      <c r="R341" s="320"/>
      <c r="S341" s="320"/>
      <c r="T341" s="320"/>
      <c r="U341" s="320"/>
      <c r="V341" s="320"/>
      <c r="W341" s="320"/>
      <c r="X341" s="320"/>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320"/>
      <c r="BS341" s="320"/>
      <c r="BT341" s="320"/>
      <c r="BU341" s="320"/>
      <c r="BV341" s="320"/>
      <c r="BW341" s="320"/>
      <c r="BX341" s="320"/>
      <c r="BY341" s="320"/>
      <c r="BZ341" s="320"/>
      <c r="CA341" s="320"/>
      <c r="CB341" s="320"/>
      <c r="CC341" s="320"/>
      <c r="CD341" s="320"/>
      <c r="CE341" s="320"/>
      <c r="CF341" s="320"/>
      <c r="CG341" s="320"/>
      <c r="CH341" s="320"/>
      <c r="CI341" s="320"/>
      <c r="CJ341" s="320"/>
      <c r="CK341" s="320"/>
      <c r="CL341" s="320"/>
      <c r="CM341" s="320"/>
      <c r="CN341" s="320"/>
      <c r="CO341" s="320"/>
      <c r="CP341" s="320"/>
      <c r="CQ341" s="320"/>
      <c r="CR341" s="320"/>
      <c r="CS341" s="320"/>
      <c r="CT341" s="320"/>
      <c r="CU341" s="320"/>
      <c r="CV341" s="320"/>
      <c r="CW341" s="320"/>
      <c r="CX341" s="320"/>
      <c r="CY341" s="320"/>
      <c r="CZ341" s="320"/>
      <c r="DA341" s="320"/>
      <c r="DB341" s="320"/>
      <c r="DC341" s="320"/>
      <c r="DD341" s="320"/>
    </row>
    <row r="342">
      <c r="A342" s="320"/>
      <c r="B342" s="320"/>
      <c r="C342" s="320"/>
      <c r="D342" s="320"/>
      <c r="E342" s="320"/>
      <c r="F342" s="320"/>
      <c r="G342" s="320"/>
      <c r="H342" s="320"/>
      <c r="I342" s="320"/>
      <c r="J342" s="320"/>
      <c r="K342" s="320"/>
      <c r="L342" s="320"/>
      <c r="M342" s="320"/>
      <c r="N342" s="320"/>
      <c r="O342" s="320"/>
      <c r="P342" s="320"/>
      <c r="Q342" s="320"/>
      <c r="R342" s="320"/>
      <c r="S342" s="320"/>
      <c r="T342" s="320"/>
      <c r="U342" s="320"/>
      <c r="V342" s="320"/>
      <c r="W342" s="320"/>
      <c r="X342" s="320"/>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320"/>
      <c r="BS342" s="320"/>
      <c r="BT342" s="320"/>
      <c r="BU342" s="320"/>
      <c r="BV342" s="320"/>
      <c r="BW342" s="320"/>
      <c r="BX342" s="320"/>
      <c r="BY342" s="320"/>
      <c r="BZ342" s="320"/>
      <c r="CA342" s="320"/>
      <c r="CB342" s="320"/>
      <c r="CC342" s="320"/>
      <c r="CD342" s="320"/>
      <c r="CE342" s="320"/>
      <c r="CF342" s="320"/>
      <c r="CG342" s="320"/>
      <c r="CH342" s="320"/>
      <c r="CI342" s="320"/>
      <c r="CJ342" s="320"/>
      <c r="CK342" s="320"/>
      <c r="CL342" s="320"/>
      <c r="CM342" s="320"/>
      <c r="CN342" s="320"/>
      <c r="CO342" s="320"/>
      <c r="CP342" s="320"/>
      <c r="CQ342" s="320"/>
      <c r="CR342" s="320"/>
      <c r="CS342" s="320"/>
      <c r="CT342" s="320"/>
      <c r="CU342" s="320"/>
      <c r="CV342" s="320"/>
      <c r="CW342" s="320"/>
      <c r="CX342" s="320"/>
      <c r="CY342" s="320"/>
      <c r="CZ342" s="320"/>
      <c r="DA342" s="320"/>
      <c r="DB342" s="320"/>
      <c r="DC342" s="320"/>
      <c r="DD342" s="320"/>
    </row>
    <row r="343">
      <c r="A343" s="320"/>
      <c r="B343" s="320"/>
      <c r="C343" s="320"/>
      <c r="D343" s="320"/>
      <c r="E343" s="320"/>
      <c r="F343" s="320"/>
      <c r="G343" s="320"/>
      <c r="H343" s="320"/>
      <c r="I343" s="320"/>
      <c r="J343" s="320"/>
      <c r="K343" s="320"/>
      <c r="L343" s="320"/>
      <c r="M343" s="320"/>
      <c r="N343" s="320"/>
      <c r="O343" s="320"/>
      <c r="P343" s="320"/>
      <c r="Q343" s="320"/>
      <c r="R343" s="320"/>
      <c r="S343" s="320"/>
      <c r="T343" s="320"/>
      <c r="U343" s="320"/>
      <c r="V343" s="320"/>
      <c r="W343" s="320"/>
      <c r="X343" s="320"/>
      <c r="Y343" s="320"/>
      <c r="Z343" s="320"/>
      <c r="AA343" s="320"/>
      <c r="AB343" s="320"/>
      <c r="AC343" s="320"/>
      <c r="AD343" s="320"/>
      <c r="AE343" s="320"/>
      <c r="AF343" s="320"/>
      <c r="AG343" s="320"/>
      <c r="AH343" s="320"/>
      <c r="AI343" s="320"/>
      <c r="AJ343" s="320"/>
      <c r="AK343" s="320"/>
      <c r="AL343" s="320"/>
      <c r="AM343" s="320"/>
      <c r="AN343" s="320"/>
      <c r="AO343" s="320"/>
      <c r="AP343" s="320"/>
      <c r="AQ343" s="320"/>
      <c r="AR343" s="320"/>
      <c r="AS343" s="320"/>
      <c r="AT343" s="320"/>
      <c r="AU343" s="320"/>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320"/>
      <c r="BS343" s="320"/>
      <c r="BT343" s="320"/>
      <c r="BU343" s="320"/>
      <c r="BV343" s="320"/>
      <c r="BW343" s="320"/>
      <c r="BX343" s="320"/>
      <c r="BY343" s="320"/>
      <c r="BZ343" s="320"/>
      <c r="CA343" s="320"/>
      <c r="CB343" s="320"/>
      <c r="CC343" s="320"/>
      <c r="CD343" s="320"/>
      <c r="CE343" s="320"/>
      <c r="CF343" s="320"/>
      <c r="CG343" s="320"/>
      <c r="CH343" s="320"/>
      <c r="CI343" s="320"/>
      <c r="CJ343" s="320"/>
      <c r="CK343" s="320"/>
      <c r="CL343" s="320"/>
      <c r="CM343" s="320"/>
      <c r="CN343" s="320"/>
      <c r="CO343" s="320"/>
      <c r="CP343" s="320"/>
      <c r="CQ343" s="320"/>
      <c r="CR343" s="320"/>
      <c r="CS343" s="320"/>
      <c r="CT343" s="320"/>
      <c r="CU343" s="320"/>
      <c r="CV343" s="320"/>
      <c r="CW343" s="320"/>
      <c r="CX343" s="320"/>
      <c r="CY343" s="320"/>
      <c r="CZ343" s="320"/>
      <c r="DA343" s="320"/>
      <c r="DB343" s="320"/>
      <c r="DC343" s="320"/>
      <c r="DD343" s="320"/>
    </row>
    <row r="344">
      <c r="A344" s="320"/>
      <c r="B344" s="320"/>
      <c r="C344" s="320"/>
      <c r="D344" s="320"/>
      <c r="E344" s="320"/>
      <c r="F344" s="320"/>
      <c r="G344" s="320"/>
      <c r="H344" s="320"/>
      <c r="I344" s="320"/>
      <c r="J344" s="320"/>
      <c r="K344" s="320"/>
      <c r="L344" s="320"/>
      <c r="M344" s="320"/>
      <c r="N344" s="320"/>
      <c r="O344" s="320"/>
      <c r="P344" s="320"/>
      <c r="Q344" s="320"/>
      <c r="R344" s="320"/>
      <c r="S344" s="320"/>
      <c r="T344" s="320"/>
      <c r="U344" s="320"/>
      <c r="V344" s="320"/>
      <c r="W344" s="320"/>
      <c r="X344" s="320"/>
      <c r="Y344" s="320"/>
      <c r="Z344" s="320"/>
      <c r="AA344" s="320"/>
      <c r="AB344" s="320"/>
      <c r="AC344" s="320"/>
      <c r="AD344" s="320"/>
      <c r="AE344" s="320"/>
      <c r="AF344" s="320"/>
      <c r="AG344" s="320"/>
      <c r="AH344" s="320"/>
      <c r="AI344" s="320"/>
      <c r="AJ344" s="320"/>
      <c r="AK344" s="320"/>
      <c r="AL344" s="320"/>
      <c r="AM344" s="320"/>
      <c r="AN344" s="320"/>
      <c r="AO344" s="320"/>
      <c r="AP344" s="320"/>
      <c r="AQ344" s="320"/>
      <c r="AR344" s="320"/>
      <c r="AS344" s="320"/>
      <c r="AT344" s="320"/>
      <c r="AU344" s="320"/>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320"/>
      <c r="BS344" s="320"/>
      <c r="BT344" s="320"/>
      <c r="BU344" s="320"/>
      <c r="BV344" s="320"/>
      <c r="BW344" s="320"/>
      <c r="BX344" s="320"/>
      <c r="BY344" s="320"/>
      <c r="BZ344" s="320"/>
      <c r="CA344" s="320"/>
      <c r="CB344" s="320"/>
      <c r="CC344" s="320"/>
      <c r="CD344" s="320"/>
      <c r="CE344" s="320"/>
      <c r="CF344" s="320"/>
      <c r="CG344" s="320"/>
      <c r="CH344" s="320"/>
      <c r="CI344" s="320"/>
      <c r="CJ344" s="320"/>
      <c r="CK344" s="320"/>
      <c r="CL344" s="320"/>
      <c r="CM344" s="320"/>
      <c r="CN344" s="320"/>
      <c r="CO344" s="320"/>
      <c r="CP344" s="320"/>
      <c r="CQ344" s="320"/>
      <c r="CR344" s="320"/>
      <c r="CS344" s="320"/>
      <c r="CT344" s="320"/>
      <c r="CU344" s="320"/>
      <c r="CV344" s="320"/>
      <c r="CW344" s="320"/>
      <c r="CX344" s="320"/>
      <c r="CY344" s="320"/>
      <c r="CZ344" s="320"/>
      <c r="DA344" s="320"/>
      <c r="DB344" s="320"/>
      <c r="DC344" s="320"/>
      <c r="DD344" s="320"/>
    </row>
    <row r="345">
      <c r="A345" s="320"/>
      <c r="B345" s="320"/>
      <c r="C345" s="320"/>
      <c r="D345" s="320"/>
      <c r="E345" s="320"/>
      <c r="F345" s="320"/>
      <c r="G345" s="320"/>
      <c r="H345" s="320"/>
      <c r="I345" s="320"/>
      <c r="J345" s="320"/>
      <c r="K345" s="320"/>
      <c r="L345" s="320"/>
      <c r="M345" s="320"/>
      <c r="N345" s="320"/>
      <c r="O345" s="320"/>
      <c r="P345" s="320"/>
      <c r="Q345" s="320"/>
      <c r="R345" s="320"/>
      <c r="S345" s="320"/>
      <c r="T345" s="320"/>
      <c r="U345" s="320"/>
      <c r="V345" s="320"/>
      <c r="W345" s="320"/>
      <c r="X345" s="320"/>
      <c r="Y345" s="320"/>
      <c r="Z345" s="320"/>
      <c r="AA345" s="320"/>
      <c r="AB345" s="320"/>
      <c r="AC345" s="320"/>
      <c r="AD345" s="320"/>
      <c r="AE345" s="320"/>
      <c r="AF345" s="320"/>
      <c r="AG345" s="320"/>
      <c r="AH345" s="320"/>
      <c r="AI345" s="320"/>
      <c r="AJ345" s="320"/>
      <c r="AK345" s="320"/>
      <c r="AL345" s="320"/>
      <c r="AM345" s="320"/>
      <c r="AN345" s="320"/>
      <c r="AO345" s="320"/>
      <c r="AP345" s="320"/>
      <c r="AQ345" s="320"/>
      <c r="AR345" s="320"/>
      <c r="AS345" s="320"/>
      <c r="AT345" s="320"/>
      <c r="AU345" s="320"/>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320"/>
      <c r="BS345" s="320"/>
      <c r="BT345" s="320"/>
      <c r="BU345" s="320"/>
      <c r="BV345" s="320"/>
      <c r="BW345" s="320"/>
      <c r="BX345" s="320"/>
      <c r="BY345" s="320"/>
      <c r="BZ345" s="320"/>
      <c r="CA345" s="320"/>
      <c r="CB345" s="320"/>
      <c r="CC345" s="320"/>
      <c r="CD345" s="320"/>
      <c r="CE345" s="320"/>
      <c r="CF345" s="320"/>
      <c r="CG345" s="320"/>
      <c r="CH345" s="320"/>
      <c r="CI345" s="320"/>
      <c r="CJ345" s="320"/>
      <c r="CK345" s="320"/>
      <c r="CL345" s="320"/>
      <c r="CM345" s="320"/>
      <c r="CN345" s="320"/>
      <c r="CO345" s="320"/>
      <c r="CP345" s="320"/>
      <c r="CQ345" s="320"/>
      <c r="CR345" s="320"/>
      <c r="CS345" s="320"/>
      <c r="CT345" s="320"/>
      <c r="CU345" s="320"/>
      <c r="CV345" s="320"/>
      <c r="CW345" s="320"/>
      <c r="CX345" s="320"/>
      <c r="CY345" s="320"/>
      <c r="CZ345" s="320"/>
      <c r="DA345" s="320"/>
      <c r="DB345" s="320"/>
      <c r="DC345" s="320"/>
      <c r="DD345" s="320"/>
    </row>
    <row r="346">
      <c r="A346" s="320"/>
      <c r="B346" s="320"/>
      <c r="C346" s="320"/>
      <c r="D346" s="320"/>
      <c r="E346" s="320"/>
      <c r="F346" s="320"/>
      <c r="G346" s="320"/>
      <c r="H346" s="320"/>
      <c r="I346" s="320"/>
      <c r="J346" s="320"/>
      <c r="K346" s="320"/>
      <c r="L346" s="320"/>
      <c r="M346" s="320"/>
      <c r="N346" s="320"/>
      <c r="O346" s="320"/>
      <c r="P346" s="320"/>
      <c r="Q346" s="320"/>
      <c r="R346" s="320"/>
      <c r="S346" s="320"/>
      <c r="T346" s="320"/>
      <c r="U346" s="320"/>
      <c r="V346" s="320"/>
      <c r="W346" s="320"/>
      <c r="X346" s="320"/>
      <c r="Y346" s="320"/>
      <c r="Z346" s="320"/>
      <c r="AA346" s="320"/>
      <c r="AB346" s="320"/>
      <c r="AC346" s="320"/>
      <c r="AD346" s="320"/>
      <c r="AE346" s="320"/>
      <c r="AF346" s="320"/>
      <c r="AG346" s="320"/>
      <c r="AH346" s="320"/>
      <c r="AI346" s="320"/>
      <c r="AJ346" s="320"/>
      <c r="AK346" s="320"/>
      <c r="AL346" s="320"/>
      <c r="AM346" s="320"/>
      <c r="AN346" s="320"/>
      <c r="AO346" s="320"/>
      <c r="AP346" s="320"/>
      <c r="AQ346" s="320"/>
      <c r="AR346" s="320"/>
      <c r="AS346" s="320"/>
      <c r="AT346" s="320"/>
      <c r="AU346" s="320"/>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320"/>
      <c r="BS346" s="320"/>
      <c r="BT346" s="320"/>
      <c r="BU346" s="320"/>
      <c r="BV346" s="320"/>
      <c r="BW346" s="320"/>
      <c r="BX346" s="320"/>
      <c r="BY346" s="320"/>
      <c r="BZ346" s="320"/>
      <c r="CA346" s="320"/>
      <c r="CB346" s="320"/>
      <c r="CC346" s="320"/>
      <c r="CD346" s="320"/>
      <c r="CE346" s="320"/>
      <c r="CF346" s="320"/>
      <c r="CG346" s="320"/>
      <c r="CH346" s="320"/>
      <c r="CI346" s="320"/>
      <c r="CJ346" s="320"/>
      <c r="CK346" s="320"/>
      <c r="CL346" s="320"/>
      <c r="CM346" s="320"/>
      <c r="CN346" s="320"/>
      <c r="CO346" s="320"/>
      <c r="CP346" s="320"/>
      <c r="CQ346" s="320"/>
      <c r="CR346" s="320"/>
      <c r="CS346" s="320"/>
      <c r="CT346" s="320"/>
      <c r="CU346" s="320"/>
      <c r="CV346" s="320"/>
      <c r="CW346" s="320"/>
      <c r="CX346" s="320"/>
      <c r="CY346" s="320"/>
      <c r="CZ346" s="320"/>
      <c r="DA346" s="320"/>
      <c r="DB346" s="320"/>
      <c r="DC346" s="320"/>
      <c r="DD346" s="320"/>
    </row>
    <row r="347">
      <c r="A347" s="320"/>
      <c r="B347" s="320"/>
      <c r="C347" s="320"/>
      <c r="D347" s="320"/>
      <c r="E347" s="320"/>
      <c r="F347" s="320"/>
      <c r="G347" s="320"/>
      <c r="H347" s="320"/>
      <c r="I347" s="320"/>
      <c r="J347" s="320"/>
      <c r="K347" s="320"/>
      <c r="L347" s="320"/>
      <c r="M347" s="320"/>
      <c r="N347" s="320"/>
      <c r="O347" s="320"/>
      <c r="P347" s="320"/>
      <c r="Q347" s="320"/>
      <c r="R347" s="320"/>
      <c r="S347" s="320"/>
      <c r="T347" s="320"/>
      <c r="U347" s="320"/>
      <c r="V347" s="320"/>
      <c r="W347" s="320"/>
      <c r="X347" s="320"/>
      <c r="Y347" s="320"/>
      <c r="Z347" s="320"/>
      <c r="AA347" s="320"/>
      <c r="AB347" s="320"/>
      <c r="AC347" s="320"/>
      <c r="AD347" s="320"/>
      <c r="AE347" s="320"/>
      <c r="AF347" s="320"/>
      <c r="AG347" s="320"/>
      <c r="AH347" s="320"/>
      <c r="AI347" s="320"/>
      <c r="AJ347" s="320"/>
      <c r="AK347" s="320"/>
      <c r="AL347" s="320"/>
      <c r="AM347" s="320"/>
      <c r="AN347" s="320"/>
      <c r="AO347" s="320"/>
      <c r="AP347" s="320"/>
      <c r="AQ347" s="320"/>
      <c r="AR347" s="320"/>
      <c r="AS347" s="320"/>
      <c r="AT347" s="320"/>
      <c r="AU347" s="320"/>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320"/>
      <c r="BS347" s="320"/>
      <c r="BT347" s="320"/>
      <c r="BU347" s="320"/>
      <c r="BV347" s="320"/>
      <c r="BW347" s="320"/>
      <c r="BX347" s="320"/>
      <c r="BY347" s="320"/>
      <c r="BZ347" s="320"/>
      <c r="CA347" s="320"/>
      <c r="CB347" s="320"/>
      <c r="CC347" s="320"/>
      <c r="CD347" s="320"/>
      <c r="CE347" s="320"/>
      <c r="CF347" s="320"/>
      <c r="CG347" s="320"/>
      <c r="CH347" s="320"/>
      <c r="CI347" s="320"/>
      <c r="CJ347" s="320"/>
      <c r="CK347" s="320"/>
      <c r="CL347" s="320"/>
      <c r="CM347" s="320"/>
      <c r="CN347" s="320"/>
      <c r="CO347" s="320"/>
      <c r="CP347" s="320"/>
      <c r="CQ347" s="320"/>
      <c r="CR347" s="320"/>
      <c r="CS347" s="320"/>
      <c r="CT347" s="320"/>
      <c r="CU347" s="320"/>
      <c r="CV347" s="320"/>
      <c r="CW347" s="320"/>
      <c r="CX347" s="320"/>
      <c r="CY347" s="320"/>
      <c r="CZ347" s="320"/>
      <c r="DA347" s="320"/>
      <c r="DB347" s="320"/>
      <c r="DC347" s="320"/>
      <c r="DD347" s="320"/>
    </row>
    <row r="348">
      <c r="A348" s="320"/>
      <c r="B348" s="320"/>
      <c r="C348" s="320"/>
      <c r="D348" s="320"/>
      <c r="E348" s="320"/>
      <c r="F348" s="320"/>
      <c r="G348" s="320"/>
      <c r="H348" s="320"/>
      <c r="I348" s="320"/>
      <c r="J348" s="320"/>
      <c r="K348" s="320"/>
      <c r="L348" s="320"/>
      <c r="M348" s="320"/>
      <c r="N348" s="320"/>
      <c r="O348" s="320"/>
      <c r="P348" s="320"/>
      <c r="Q348" s="320"/>
      <c r="R348" s="320"/>
      <c r="S348" s="320"/>
      <c r="T348" s="320"/>
      <c r="U348" s="320"/>
      <c r="V348" s="320"/>
      <c r="W348" s="320"/>
      <c r="X348" s="320"/>
      <c r="Y348" s="320"/>
      <c r="Z348" s="320"/>
      <c r="AA348" s="320"/>
      <c r="AB348" s="320"/>
      <c r="AC348" s="320"/>
      <c r="AD348" s="320"/>
      <c r="AE348" s="320"/>
      <c r="AF348" s="320"/>
      <c r="AG348" s="320"/>
      <c r="AH348" s="320"/>
      <c r="AI348" s="320"/>
      <c r="AJ348" s="320"/>
      <c r="AK348" s="320"/>
      <c r="AL348" s="320"/>
      <c r="AM348" s="320"/>
      <c r="AN348" s="320"/>
      <c r="AO348" s="320"/>
      <c r="AP348" s="320"/>
      <c r="AQ348" s="320"/>
      <c r="AR348" s="320"/>
      <c r="AS348" s="320"/>
      <c r="AT348" s="320"/>
      <c r="AU348" s="320"/>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320"/>
      <c r="BS348" s="320"/>
      <c r="BT348" s="320"/>
      <c r="BU348" s="320"/>
      <c r="BV348" s="320"/>
      <c r="BW348" s="320"/>
      <c r="BX348" s="320"/>
      <c r="BY348" s="320"/>
      <c r="BZ348" s="320"/>
      <c r="CA348" s="320"/>
      <c r="CB348" s="320"/>
      <c r="CC348" s="320"/>
      <c r="CD348" s="320"/>
      <c r="CE348" s="320"/>
      <c r="CF348" s="320"/>
      <c r="CG348" s="320"/>
      <c r="CH348" s="320"/>
      <c r="CI348" s="320"/>
      <c r="CJ348" s="320"/>
      <c r="CK348" s="320"/>
      <c r="CL348" s="320"/>
      <c r="CM348" s="320"/>
      <c r="CN348" s="320"/>
      <c r="CO348" s="320"/>
      <c r="CP348" s="320"/>
      <c r="CQ348" s="320"/>
      <c r="CR348" s="320"/>
      <c r="CS348" s="320"/>
      <c r="CT348" s="320"/>
      <c r="CU348" s="320"/>
      <c r="CV348" s="320"/>
      <c r="CW348" s="320"/>
      <c r="CX348" s="320"/>
      <c r="CY348" s="320"/>
      <c r="CZ348" s="320"/>
      <c r="DA348" s="320"/>
      <c r="DB348" s="320"/>
      <c r="DC348" s="320"/>
      <c r="DD348" s="320"/>
    </row>
    <row r="349">
      <c r="A349" s="320"/>
      <c r="B349" s="320"/>
      <c r="C349" s="320"/>
      <c r="D349" s="320"/>
      <c r="E349" s="320"/>
      <c r="F349" s="320"/>
      <c r="G349" s="320"/>
      <c r="H349" s="320"/>
      <c r="I349" s="320"/>
      <c r="J349" s="320"/>
      <c r="K349" s="320"/>
      <c r="L349" s="320"/>
      <c r="M349" s="320"/>
      <c r="N349" s="320"/>
      <c r="O349" s="320"/>
      <c r="P349" s="320"/>
      <c r="Q349" s="320"/>
      <c r="R349" s="320"/>
      <c r="S349" s="320"/>
      <c r="T349" s="320"/>
      <c r="U349" s="320"/>
      <c r="V349" s="320"/>
      <c r="W349" s="320"/>
      <c r="X349" s="320"/>
      <c r="Y349" s="320"/>
      <c r="Z349" s="320"/>
      <c r="AA349" s="320"/>
      <c r="AB349" s="320"/>
      <c r="AC349" s="320"/>
      <c r="AD349" s="320"/>
      <c r="AE349" s="320"/>
      <c r="AF349" s="320"/>
      <c r="AG349" s="320"/>
      <c r="AH349" s="320"/>
      <c r="AI349" s="320"/>
      <c r="AJ349" s="320"/>
      <c r="AK349" s="320"/>
      <c r="AL349" s="320"/>
      <c r="AM349" s="320"/>
      <c r="AN349" s="320"/>
      <c r="AO349" s="320"/>
      <c r="AP349" s="320"/>
      <c r="AQ349" s="320"/>
      <c r="AR349" s="320"/>
      <c r="AS349" s="320"/>
      <c r="AT349" s="320"/>
      <c r="AU349" s="320"/>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320"/>
      <c r="BS349" s="320"/>
      <c r="BT349" s="320"/>
      <c r="BU349" s="320"/>
      <c r="BV349" s="320"/>
      <c r="BW349" s="320"/>
      <c r="BX349" s="320"/>
      <c r="BY349" s="320"/>
      <c r="BZ349" s="320"/>
      <c r="CA349" s="320"/>
      <c r="CB349" s="320"/>
      <c r="CC349" s="320"/>
      <c r="CD349" s="320"/>
      <c r="CE349" s="320"/>
      <c r="CF349" s="320"/>
      <c r="CG349" s="320"/>
      <c r="CH349" s="320"/>
      <c r="CI349" s="320"/>
      <c r="CJ349" s="320"/>
      <c r="CK349" s="320"/>
      <c r="CL349" s="320"/>
      <c r="CM349" s="320"/>
      <c r="CN349" s="320"/>
      <c r="CO349" s="320"/>
      <c r="CP349" s="320"/>
      <c r="CQ349" s="320"/>
      <c r="CR349" s="320"/>
      <c r="CS349" s="320"/>
      <c r="CT349" s="320"/>
      <c r="CU349" s="320"/>
      <c r="CV349" s="320"/>
      <c r="CW349" s="320"/>
      <c r="CX349" s="320"/>
      <c r="CY349" s="320"/>
      <c r="CZ349" s="320"/>
      <c r="DA349" s="320"/>
      <c r="DB349" s="320"/>
      <c r="DC349" s="320"/>
      <c r="DD349" s="320"/>
    </row>
    <row r="350">
      <c r="A350" s="320"/>
      <c r="B350" s="320"/>
      <c r="C350" s="320"/>
      <c r="D350" s="320"/>
      <c r="E350" s="320"/>
      <c r="F350" s="320"/>
      <c r="G350" s="320"/>
      <c r="H350" s="320"/>
      <c r="I350" s="320"/>
      <c r="J350" s="320"/>
      <c r="K350" s="320"/>
      <c r="L350" s="320"/>
      <c r="M350" s="320"/>
      <c r="N350" s="320"/>
      <c r="O350" s="320"/>
      <c r="P350" s="320"/>
      <c r="Q350" s="320"/>
      <c r="R350" s="320"/>
      <c r="S350" s="320"/>
      <c r="T350" s="320"/>
      <c r="U350" s="320"/>
      <c r="V350" s="320"/>
      <c r="W350" s="320"/>
      <c r="X350" s="320"/>
      <c r="Y350" s="320"/>
      <c r="Z350" s="320"/>
      <c r="AA350" s="320"/>
      <c r="AB350" s="320"/>
      <c r="AC350" s="320"/>
      <c r="AD350" s="320"/>
      <c r="AE350" s="320"/>
      <c r="AF350" s="320"/>
      <c r="AG350" s="320"/>
      <c r="AH350" s="320"/>
      <c r="AI350" s="320"/>
      <c r="AJ350" s="320"/>
      <c r="AK350" s="320"/>
      <c r="AL350" s="320"/>
      <c r="AM350" s="320"/>
      <c r="AN350" s="320"/>
      <c r="AO350" s="320"/>
      <c r="AP350" s="320"/>
      <c r="AQ350" s="320"/>
      <c r="AR350" s="320"/>
      <c r="AS350" s="320"/>
      <c r="AT350" s="320"/>
      <c r="AU350" s="320"/>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320"/>
      <c r="BS350" s="320"/>
      <c r="BT350" s="320"/>
      <c r="BU350" s="320"/>
      <c r="BV350" s="320"/>
      <c r="BW350" s="320"/>
      <c r="BX350" s="320"/>
      <c r="BY350" s="320"/>
      <c r="BZ350" s="320"/>
      <c r="CA350" s="320"/>
      <c r="CB350" s="320"/>
      <c r="CC350" s="320"/>
      <c r="CD350" s="320"/>
      <c r="CE350" s="320"/>
      <c r="CF350" s="320"/>
      <c r="CG350" s="320"/>
      <c r="CH350" s="320"/>
      <c r="CI350" s="320"/>
      <c r="CJ350" s="320"/>
      <c r="CK350" s="320"/>
      <c r="CL350" s="320"/>
      <c r="CM350" s="320"/>
      <c r="CN350" s="320"/>
      <c r="CO350" s="320"/>
      <c r="CP350" s="320"/>
      <c r="CQ350" s="320"/>
      <c r="CR350" s="320"/>
      <c r="CS350" s="320"/>
      <c r="CT350" s="320"/>
      <c r="CU350" s="320"/>
      <c r="CV350" s="320"/>
      <c r="CW350" s="320"/>
      <c r="CX350" s="320"/>
      <c r="CY350" s="320"/>
      <c r="CZ350" s="320"/>
      <c r="DA350" s="320"/>
      <c r="DB350" s="320"/>
      <c r="DC350" s="320"/>
      <c r="DD350" s="320"/>
    </row>
    <row r="351">
      <c r="A351" s="320"/>
      <c r="B351" s="320"/>
      <c r="C351" s="320"/>
      <c r="D351" s="320"/>
      <c r="E351" s="320"/>
      <c r="F351" s="320"/>
      <c r="G351" s="320"/>
      <c r="H351" s="320"/>
      <c r="I351" s="320"/>
      <c r="J351" s="320"/>
      <c r="K351" s="320"/>
      <c r="L351" s="320"/>
      <c r="M351" s="320"/>
      <c r="N351" s="320"/>
      <c r="O351" s="320"/>
      <c r="P351" s="320"/>
      <c r="Q351" s="320"/>
      <c r="R351" s="320"/>
      <c r="S351" s="320"/>
      <c r="T351" s="320"/>
      <c r="U351" s="320"/>
      <c r="V351" s="320"/>
      <c r="W351" s="320"/>
      <c r="X351" s="320"/>
      <c r="Y351" s="320"/>
      <c r="Z351" s="320"/>
      <c r="AA351" s="320"/>
      <c r="AB351" s="320"/>
      <c r="AC351" s="320"/>
      <c r="AD351" s="320"/>
      <c r="AE351" s="320"/>
      <c r="AF351" s="320"/>
      <c r="AG351" s="320"/>
      <c r="AH351" s="320"/>
      <c r="AI351" s="320"/>
      <c r="AJ351" s="320"/>
      <c r="AK351" s="320"/>
      <c r="AL351" s="320"/>
      <c r="AM351" s="320"/>
      <c r="AN351" s="320"/>
      <c r="AO351" s="320"/>
      <c r="AP351" s="320"/>
      <c r="AQ351" s="320"/>
      <c r="AR351" s="320"/>
      <c r="AS351" s="320"/>
      <c r="AT351" s="320"/>
      <c r="AU351" s="320"/>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320"/>
      <c r="BS351" s="320"/>
      <c r="BT351" s="320"/>
      <c r="BU351" s="320"/>
      <c r="BV351" s="320"/>
      <c r="BW351" s="320"/>
      <c r="BX351" s="320"/>
      <c r="BY351" s="320"/>
      <c r="BZ351" s="320"/>
      <c r="CA351" s="320"/>
      <c r="CB351" s="320"/>
      <c r="CC351" s="320"/>
      <c r="CD351" s="320"/>
      <c r="CE351" s="320"/>
      <c r="CF351" s="320"/>
      <c r="CG351" s="320"/>
      <c r="CH351" s="320"/>
      <c r="CI351" s="320"/>
      <c r="CJ351" s="320"/>
      <c r="CK351" s="320"/>
      <c r="CL351" s="320"/>
      <c r="CM351" s="320"/>
      <c r="CN351" s="320"/>
      <c r="CO351" s="320"/>
      <c r="CP351" s="320"/>
      <c r="CQ351" s="320"/>
      <c r="CR351" s="320"/>
      <c r="CS351" s="320"/>
      <c r="CT351" s="320"/>
      <c r="CU351" s="320"/>
      <c r="CV351" s="320"/>
      <c r="CW351" s="320"/>
      <c r="CX351" s="320"/>
      <c r="CY351" s="320"/>
      <c r="CZ351" s="320"/>
      <c r="DA351" s="320"/>
      <c r="DB351" s="320"/>
      <c r="DC351" s="320"/>
      <c r="DD351" s="320"/>
    </row>
    <row r="352">
      <c r="A352" s="320"/>
      <c r="B352" s="320"/>
      <c r="C352" s="320"/>
      <c r="D352" s="320"/>
      <c r="E352" s="320"/>
      <c r="F352" s="320"/>
      <c r="G352" s="320"/>
      <c r="H352" s="320"/>
      <c r="I352" s="320"/>
      <c r="J352" s="320"/>
      <c r="K352" s="320"/>
      <c r="L352" s="320"/>
      <c r="M352" s="320"/>
      <c r="N352" s="320"/>
      <c r="O352" s="320"/>
      <c r="P352" s="320"/>
      <c r="Q352" s="320"/>
      <c r="R352" s="320"/>
      <c r="S352" s="320"/>
      <c r="T352" s="320"/>
      <c r="U352" s="320"/>
      <c r="V352" s="320"/>
      <c r="W352" s="320"/>
      <c r="X352" s="320"/>
      <c r="Y352" s="320"/>
      <c r="Z352" s="320"/>
      <c r="AA352" s="320"/>
      <c r="AB352" s="320"/>
      <c r="AC352" s="320"/>
      <c r="AD352" s="320"/>
      <c r="AE352" s="320"/>
      <c r="AF352" s="320"/>
      <c r="AG352" s="320"/>
      <c r="AH352" s="320"/>
      <c r="AI352" s="320"/>
      <c r="AJ352" s="320"/>
      <c r="AK352" s="320"/>
      <c r="AL352" s="320"/>
      <c r="AM352" s="320"/>
      <c r="AN352" s="320"/>
      <c r="AO352" s="320"/>
      <c r="AP352" s="320"/>
      <c r="AQ352" s="320"/>
      <c r="AR352" s="320"/>
      <c r="AS352" s="320"/>
      <c r="AT352" s="320"/>
      <c r="AU352" s="320"/>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320"/>
      <c r="BS352" s="320"/>
      <c r="BT352" s="320"/>
      <c r="BU352" s="320"/>
      <c r="BV352" s="320"/>
      <c r="BW352" s="320"/>
      <c r="BX352" s="320"/>
      <c r="BY352" s="320"/>
      <c r="BZ352" s="320"/>
      <c r="CA352" s="320"/>
      <c r="CB352" s="320"/>
      <c r="CC352" s="320"/>
      <c r="CD352" s="320"/>
      <c r="CE352" s="320"/>
      <c r="CF352" s="320"/>
      <c r="CG352" s="320"/>
      <c r="CH352" s="320"/>
      <c r="CI352" s="320"/>
      <c r="CJ352" s="320"/>
      <c r="CK352" s="320"/>
      <c r="CL352" s="320"/>
      <c r="CM352" s="320"/>
      <c r="CN352" s="320"/>
      <c r="CO352" s="320"/>
      <c r="CP352" s="320"/>
      <c r="CQ352" s="320"/>
      <c r="CR352" s="320"/>
      <c r="CS352" s="320"/>
      <c r="CT352" s="320"/>
      <c r="CU352" s="320"/>
      <c r="CV352" s="320"/>
      <c r="CW352" s="320"/>
      <c r="CX352" s="320"/>
      <c r="CY352" s="320"/>
      <c r="CZ352" s="320"/>
      <c r="DA352" s="320"/>
      <c r="DB352" s="320"/>
      <c r="DC352" s="320"/>
      <c r="DD352" s="320"/>
    </row>
    <row r="353">
      <c r="A353" s="320"/>
      <c r="B353" s="320"/>
      <c r="C353" s="320"/>
      <c r="D353" s="320"/>
      <c r="E353" s="320"/>
      <c r="F353" s="320"/>
      <c r="G353" s="320"/>
      <c r="H353" s="320"/>
      <c r="I353" s="320"/>
      <c r="J353" s="320"/>
      <c r="K353" s="320"/>
      <c r="L353" s="320"/>
      <c r="M353" s="320"/>
      <c r="N353" s="320"/>
      <c r="O353" s="320"/>
      <c r="P353" s="320"/>
      <c r="Q353" s="320"/>
      <c r="R353" s="320"/>
      <c r="S353" s="320"/>
      <c r="T353" s="320"/>
      <c r="U353" s="320"/>
      <c r="V353" s="320"/>
      <c r="W353" s="320"/>
      <c r="X353" s="320"/>
      <c r="Y353" s="320"/>
      <c r="Z353" s="320"/>
      <c r="AA353" s="320"/>
      <c r="AB353" s="320"/>
      <c r="AC353" s="320"/>
      <c r="AD353" s="320"/>
      <c r="AE353" s="320"/>
      <c r="AF353" s="320"/>
      <c r="AG353" s="320"/>
      <c r="AH353" s="320"/>
      <c r="AI353" s="320"/>
      <c r="AJ353" s="320"/>
      <c r="AK353" s="320"/>
      <c r="AL353" s="320"/>
      <c r="AM353" s="320"/>
      <c r="AN353" s="320"/>
      <c r="AO353" s="320"/>
      <c r="AP353" s="320"/>
      <c r="AQ353" s="320"/>
      <c r="AR353" s="320"/>
      <c r="AS353" s="320"/>
      <c r="AT353" s="320"/>
      <c r="AU353" s="320"/>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320"/>
      <c r="BS353" s="320"/>
      <c r="BT353" s="320"/>
      <c r="BU353" s="320"/>
      <c r="BV353" s="320"/>
      <c r="BW353" s="320"/>
      <c r="BX353" s="320"/>
      <c r="BY353" s="320"/>
      <c r="BZ353" s="320"/>
      <c r="CA353" s="320"/>
      <c r="CB353" s="320"/>
      <c r="CC353" s="320"/>
      <c r="CD353" s="320"/>
      <c r="CE353" s="320"/>
      <c r="CF353" s="320"/>
      <c r="CG353" s="320"/>
      <c r="CH353" s="320"/>
      <c r="CI353" s="320"/>
      <c r="CJ353" s="320"/>
      <c r="CK353" s="320"/>
      <c r="CL353" s="320"/>
      <c r="CM353" s="320"/>
      <c r="CN353" s="320"/>
      <c r="CO353" s="320"/>
      <c r="CP353" s="320"/>
      <c r="CQ353" s="320"/>
      <c r="CR353" s="320"/>
      <c r="CS353" s="320"/>
      <c r="CT353" s="320"/>
      <c r="CU353" s="320"/>
      <c r="CV353" s="320"/>
      <c r="CW353" s="320"/>
      <c r="CX353" s="320"/>
      <c r="CY353" s="320"/>
      <c r="CZ353" s="320"/>
      <c r="DA353" s="320"/>
      <c r="DB353" s="320"/>
      <c r="DC353" s="320"/>
      <c r="DD353" s="320"/>
    </row>
    <row r="354">
      <c r="A354" s="320"/>
      <c r="B354" s="320"/>
      <c r="C354" s="320"/>
      <c r="D354" s="320"/>
      <c r="E354" s="320"/>
      <c r="F354" s="320"/>
      <c r="G354" s="320"/>
      <c r="H354" s="320"/>
      <c r="I354" s="320"/>
      <c r="J354" s="320"/>
      <c r="K354" s="320"/>
      <c r="L354" s="320"/>
      <c r="M354" s="320"/>
      <c r="N354" s="320"/>
      <c r="O354" s="320"/>
      <c r="P354" s="320"/>
      <c r="Q354" s="320"/>
      <c r="R354" s="320"/>
      <c r="S354" s="320"/>
      <c r="T354" s="320"/>
      <c r="U354" s="320"/>
      <c r="V354" s="320"/>
      <c r="W354" s="320"/>
      <c r="X354" s="320"/>
      <c r="Y354" s="320"/>
      <c r="Z354" s="320"/>
      <c r="AA354" s="320"/>
      <c r="AB354" s="320"/>
      <c r="AC354" s="320"/>
      <c r="AD354" s="320"/>
      <c r="AE354" s="320"/>
      <c r="AF354" s="320"/>
      <c r="AG354" s="320"/>
      <c r="AH354" s="320"/>
      <c r="AI354" s="320"/>
      <c r="AJ354" s="320"/>
      <c r="AK354" s="320"/>
      <c r="AL354" s="320"/>
      <c r="AM354" s="320"/>
      <c r="AN354" s="320"/>
      <c r="AO354" s="320"/>
      <c r="AP354" s="320"/>
      <c r="AQ354" s="320"/>
      <c r="AR354" s="320"/>
      <c r="AS354" s="320"/>
      <c r="AT354" s="320"/>
      <c r="AU354" s="320"/>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320"/>
      <c r="BS354" s="320"/>
      <c r="BT354" s="320"/>
      <c r="BU354" s="320"/>
      <c r="BV354" s="320"/>
      <c r="BW354" s="320"/>
      <c r="BX354" s="320"/>
      <c r="BY354" s="320"/>
      <c r="BZ354" s="320"/>
      <c r="CA354" s="320"/>
      <c r="CB354" s="320"/>
      <c r="CC354" s="320"/>
      <c r="CD354" s="320"/>
      <c r="CE354" s="320"/>
      <c r="CF354" s="320"/>
      <c r="CG354" s="320"/>
      <c r="CH354" s="320"/>
      <c r="CI354" s="320"/>
      <c r="CJ354" s="320"/>
      <c r="CK354" s="320"/>
      <c r="CL354" s="320"/>
      <c r="CM354" s="320"/>
      <c r="CN354" s="320"/>
      <c r="CO354" s="320"/>
      <c r="CP354" s="320"/>
      <c r="CQ354" s="320"/>
      <c r="CR354" s="320"/>
      <c r="CS354" s="320"/>
      <c r="CT354" s="320"/>
      <c r="CU354" s="320"/>
      <c r="CV354" s="320"/>
      <c r="CW354" s="320"/>
      <c r="CX354" s="320"/>
      <c r="CY354" s="320"/>
      <c r="CZ354" s="320"/>
      <c r="DA354" s="320"/>
      <c r="DB354" s="320"/>
      <c r="DC354" s="320"/>
      <c r="DD354" s="320"/>
    </row>
    <row r="355">
      <c r="A355" s="320"/>
      <c r="B355" s="320"/>
      <c r="C355" s="320"/>
      <c r="D355" s="320"/>
      <c r="E355" s="320"/>
      <c r="F355" s="320"/>
      <c r="G355" s="320"/>
      <c r="H355" s="320"/>
      <c r="I355" s="320"/>
      <c r="J355" s="320"/>
      <c r="K355" s="320"/>
      <c r="L355" s="320"/>
      <c r="M355" s="320"/>
      <c r="N355" s="320"/>
      <c r="O355" s="320"/>
      <c r="P355" s="320"/>
      <c r="Q355" s="320"/>
      <c r="R355" s="320"/>
      <c r="S355" s="320"/>
      <c r="T355" s="320"/>
      <c r="U355" s="320"/>
      <c r="V355" s="320"/>
      <c r="W355" s="320"/>
      <c r="X355" s="320"/>
      <c r="Y355" s="320"/>
      <c r="Z355" s="320"/>
      <c r="AA355" s="320"/>
      <c r="AB355" s="320"/>
      <c r="AC355" s="320"/>
      <c r="AD355" s="320"/>
      <c r="AE355" s="320"/>
      <c r="AF355" s="320"/>
      <c r="AG355" s="320"/>
      <c r="AH355" s="320"/>
      <c r="AI355" s="320"/>
      <c r="AJ355" s="320"/>
      <c r="AK355" s="320"/>
      <c r="AL355" s="320"/>
      <c r="AM355" s="320"/>
      <c r="AN355" s="320"/>
      <c r="AO355" s="320"/>
      <c r="AP355" s="320"/>
      <c r="AQ355" s="320"/>
      <c r="AR355" s="320"/>
      <c r="AS355" s="320"/>
      <c r="AT355" s="320"/>
      <c r="AU355" s="320"/>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320"/>
      <c r="BS355" s="320"/>
      <c r="BT355" s="320"/>
      <c r="BU355" s="320"/>
      <c r="BV355" s="320"/>
      <c r="BW355" s="320"/>
      <c r="BX355" s="320"/>
      <c r="BY355" s="320"/>
      <c r="BZ355" s="320"/>
      <c r="CA355" s="320"/>
      <c r="CB355" s="320"/>
      <c r="CC355" s="320"/>
      <c r="CD355" s="320"/>
      <c r="CE355" s="320"/>
      <c r="CF355" s="320"/>
      <c r="CG355" s="320"/>
      <c r="CH355" s="320"/>
      <c r="CI355" s="320"/>
      <c r="CJ355" s="320"/>
      <c r="CK355" s="320"/>
      <c r="CL355" s="320"/>
      <c r="CM355" s="320"/>
      <c r="CN355" s="320"/>
      <c r="CO355" s="320"/>
      <c r="CP355" s="320"/>
      <c r="CQ355" s="320"/>
      <c r="CR355" s="320"/>
      <c r="CS355" s="320"/>
      <c r="CT355" s="320"/>
      <c r="CU355" s="320"/>
      <c r="CV355" s="320"/>
      <c r="CW355" s="320"/>
      <c r="CX355" s="320"/>
      <c r="CY355" s="320"/>
      <c r="CZ355" s="320"/>
      <c r="DA355" s="320"/>
      <c r="DB355" s="320"/>
      <c r="DC355" s="320"/>
      <c r="DD355" s="320"/>
    </row>
    <row r="356">
      <c r="A356" s="320"/>
      <c r="B356" s="320"/>
      <c r="C356" s="320"/>
      <c r="D356" s="320"/>
      <c r="E356" s="320"/>
      <c r="F356" s="320"/>
      <c r="G356" s="320"/>
      <c r="H356" s="320"/>
      <c r="I356" s="320"/>
      <c r="J356" s="320"/>
      <c r="K356" s="320"/>
      <c r="L356" s="320"/>
      <c r="M356" s="320"/>
      <c r="N356" s="320"/>
      <c r="O356" s="320"/>
      <c r="P356" s="320"/>
      <c r="Q356" s="320"/>
      <c r="R356" s="320"/>
      <c r="S356" s="320"/>
      <c r="T356" s="320"/>
      <c r="U356" s="320"/>
      <c r="V356" s="320"/>
      <c r="W356" s="320"/>
      <c r="X356" s="320"/>
      <c r="Y356" s="320"/>
      <c r="Z356" s="320"/>
      <c r="AA356" s="320"/>
      <c r="AB356" s="320"/>
      <c r="AC356" s="320"/>
      <c r="AD356" s="320"/>
      <c r="AE356" s="320"/>
      <c r="AF356" s="320"/>
      <c r="AG356" s="320"/>
      <c r="AH356" s="320"/>
      <c r="AI356" s="320"/>
      <c r="AJ356" s="320"/>
      <c r="AK356" s="320"/>
      <c r="AL356" s="320"/>
      <c r="AM356" s="320"/>
      <c r="AN356" s="320"/>
      <c r="AO356" s="320"/>
      <c r="AP356" s="320"/>
      <c r="AQ356" s="320"/>
      <c r="AR356" s="320"/>
      <c r="AS356" s="320"/>
      <c r="AT356" s="320"/>
      <c r="AU356" s="320"/>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320"/>
      <c r="BS356" s="320"/>
      <c r="BT356" s="320"/>
      <c r="BU356" s="320"/>
      <c r="BV356" s="320"/>
      <c r="BW356" s="320"/>
      <c r="BX356" s="320"/>
      <c r="BY356" s="320"/>
      <c r="BZ356" s="320"/>
      <c r="CA356" s="320"/>
      <c r="CB356" s="320"/>
      <c r="CC356" s="320"/>
      <c r="CD356" s="320"/>
      <c r="CE356" s="320"/>
      <c r="CF356" s="320"/>
      <c r="CG356" s="320"/>
      <c r="CH356" s="320"/>
      <c r="CI356" s="320"/>
      <c r="CJ356" s="320"/>
      <c r="CK356" s="320"/>
      <c r="CL356" s="320"/>
      <c r="CM356" s="320"/>
      <c r="CN356" s="320"/>
      <c r="CO356" s="320"/>
      <c r="CP356" s="320"/>
      <c r="CQ356" s="320"/>
      <c r="CR356" s="320"/>
      <c r="CS356" s="320"/>
      <c r="CT356" s="320"/>
      <c r="CU356" s="320"/>
      <c r="CV356" s="320"/>
      <c r="CW356" s="320"/>
      <c r="CX356" s="320"/>
      <c r="CY356" s="320"/>
      <c r="CZ356" s="320"/>
      <c r="DA356" s="320"/>
      <c r="DB356" s="320"/>
      <c r="DC356" s="320"/>
      <c r="DD356" s="320"/>
    </row>
    <row r="357">
      <c r="A357" s="320"/>
      <c r="B357" s="320"/>
      <c r="C357" s="320"/>
      <c r="D357" s="320"/>
      <c r="E357" s="320"/>
      <c r="F357" s="320"/>
      <c r="G357" s="320"/>
      <c r="H357" s="320"/>
      <c r="I357" s="320"/>
      <c r="J357" s="320"/>
      <c r="K357" s="320"/>
      <c r="L357" s="320"/>
      <c r="M357" s="320"/>
      <c r="N357" s="320"/>
      <c r="O357" s="320"/>
      <c r="P357" s="320"/>
      <c r="Q357" s="320"/>
      <c r="R357" s="320"/>
      <c r="S357" s="320"/>
      <c r="T357" s="320"/>
      <c r="U357" s="320"/>
      <c r="V357" s="320"/>
      <c r="W357" s="320"/>
      <c r="X357" s="320"/>
      <c r="Y357" s="320"/>
      <c r="Z357" s="320"/>
      <c r="AA357" s="320"/>
      <c r="AB357" s="320"/>
      <c r="AC357" s="320"/>
      <c r="AD357" s="320"/>
      <c r="AE357" s="320"/>
      <c r="AF357" s="320"/>
      <c r="AG357" s="320"/>
      <c r="AH357" s="320"/>
      <c r="AI357" s="320"/>
      <c r="AJ357" s="320"/>
      <c r="AK357" s="320"/>
      <c r="AL357" s="320"/>
      <c r="AM357" s="320"/>
      <c r="AN357" s="320"/>
      <c r="AO357" s="320"/>
      <c r="AP357" s="320"/>
      <c r="AQ357" s="320"/>
      <c r="AR357" s="320"/>
      <c r="AS357" s="320"/>
      <c r="AT357" s="320"/>
      <c r="AU357" s="320"/>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320"/>
      <c r="BS357" s="320"/>
      <c r="BT357" s="320"/>
      <c r="BU357" s="320"/>
      <c r="BV357" s="320"/>
      <c r="BW357" s="320"/>
      <c r="BX357" s="320"/>
      <c r="BY357" s="320"/>
      <c r="BZ357" s="320"/>
      <c r="CA357" s="320"/>
      <c r="CB357" s="320"/>
      <c r="CC357" s="320"/>
      <c r="CD357" s="320"/>
      <c r="CE357" s="320"/>
      <c r="CF357" s="320"/>
      <c r="CG357" s="320"/>
      <c r="CH357" s="320"/>
      <c r="CI357" s="320"/>
      <c r="CJ357" s="320"/>
      <c r="CK357" s="320"/>
      <c r="CL357" s="320"/>
      <c r="CM357" s="320"/>
      <c r="CN357" s="320"/>
      <c r="CO357" s="320"/>
      <c r="CP357" s="320"/>
      <c r="CQ357" s="320"/>
      <c r="CR357" s="320"/>
      <c r="CS357" s="320"/>
      <c r="CT357" s="320"/>
      <c r="CU357" s="320"/>
      <c r="CV357" s="320"/>
      <c r="CW357" s="320"/>
      <c r="CX357" s="320"/>
      <c r="CY357" s="320"/>
      <c r="CZ357" s="320"/>
      <c r="DA357" s="320"/>
      <c r="DB357" s="320"/>
      <c r="DC357" s="320"/>
      <c r="DD357" s="320"/>
    </row>
    <row r="358">
      <c r="A358" s="320"/>
      <c r="B358" s="320"/>
      <c r="C358" s="320"/>
      <c r="D358" s="320"/>
      <c r="E358" s="320"/>
      <c r="F358" s="320"/>
      <c r="G358" s="320"/>
      <c r="H358" s="320"/>
      <c r="I358" s="320"/>
      <c r="J358" s="320"/>
      <c r="K358" s="320"/>
      <c r="L358" s="320"/>
      <c r="M358" s="320"/>
      <c r="N358" s="320"/>
      <c r="O358" s="320"/>
      <c r="P358" s="320"/>
      <c r="Q358" s="320"/>
      <c r="R358" s="320"/>
      <c r="S358" s="320"/>
      <c r="T358" s="320"/>
      <c r="U358" s="320"/>
      <c r="V358" s="320"/>
      <c r="W358" s="320"/>
      <c r="X358" s="320"/>
      <c r="Y358" s="320"/>
      <c r="Z358" s="320"/>
      <c r="AA358" s="320"/>
      <c r="AB358" s="320"/>
      <c r="AC358" s="320"/>
      <c r="AD358" s="320"/>
      <c r="AE358" s="320"/>
      <c r="AF358" s="320"/>
      <c r="AG358" s="320"/>
      <c r="AH358" s="320"/>
      <c r="AI358" s="320"/>
      <c r="AJ358" s="320"/>
      <c r="AK358" s="320"/>
      <c r="AL358" s="320"/>
      <c r="AM358" s="320"/>
      <c r="AN358" s="320"/>
      <c r="AO358" s="320"/>
      <c r="AP358" s="320"/>
      <c r="AQ358" s="320"/>
      <c r="AR358" s="320"/>
      <c r="AS358" s="320"/>
      <c r="AT358" s="320"/>
      <c r="AU358" s="320"/>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320"/>
      <c r="BS358" s="320"/>
      <c r="BT358" s="320"/>
      <c r="BU358" s="320"/>
      <c r="BV358" s="320"/>
      <c r="BW358" s="320"/>
      <c r="BX358" s="320"/>
      <c r="BY358" s="320"/>
      <c r="BZ358" s="320"/>
      <c r="CA358" s="320"/>
      <c r="CB358" s="320"/>
      <c r="CC358" s="320"/>
      <c r="CD358" s="320"/>
      <c r="CE358" s="320"/>
      <c r="CF358" s="320"/>
      <c r="CG358" s="320"/>
      <c r="CH358" s="320"/>
      <c r="CI358" s="320"/>
      <c r="CJ358" s="320"/>
      <c r="CK358" s="320"/>
      <c r="CL358" s="320"/>
      <c r="CM358" s="320"/>
      <c r="CN358" s="320"/>
      <c r="CO358" s="320"/>
      <c r="CP358" s="320"/>
      <c r="CQ358" s="320"/>
      <c r="CR358" s="320"/>
      <c r="CS358" s="320"/>
      <c r="CT358" s="320"/>
      <c r="CU358" s="320"/>
      <c r="CV358" s="320"/>
      <c r="CW358" s="320"/>
      <c r="CX358" s="320"/>
      <c r="CY358" s="320"/>
      <c r="CZ358" s="320"/>
      <c r="DA358" s="320"/>
      <c r="DB358" s="320"/>
      <c r="DC358" s="320"/>
      <c r="DD358" s="320"/>
    </row>
    <row r="359">
      <c r="A359" s="320"/>
      <c r="B359" s="320"/>
      <c r="C359" s="320"/>
      <c r="D359" s="320"/>
      <c r="E359" s="320"/>
      <c r="F359" s="320"/>
      <c r="G359" s="320"/>
      <c r="H359" s="320"/>
      <c r="I359" s="320"/>
      <c r="J359" s="320"/>
      <c r="K359" s="320"/>
      <c r="L359" s="320"/>
      <c r="M359" s="320"/>
      <c r="N359" s="320"/>
      <c r="O359" s="320"/>
      <c r="P359" s="320"/>
      <c r="Q359" s="320"/>
      <c r="R359" s="320"/>
      <c r="S359" s="320"/>
      <c r="T359" s="320"/>
      <c r="U359" s="320"/>
      <c r="V359" s="320"/>
      <c r="W359" s="320"/>
      <c r="X359" s="320"/>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320"/>
      <c r="BS359" s="320"/>
      <c r="BT359" s="320"/>
      <c r="BU359" s="320"/>
      <c r="BV359" s="320"/>
      <c r="BW359" s="320"/>
      <c r="BX359" s="320"/>
      <c r="BY359" s="320"/>
      <c r="BZ359" s="320"/>
      <c r="CA359" s="320"/>
      <c r="CB359" s="320"/>
      <c r="CC359" s="320"/>
      <c r="CD359" s="320"/>
      <c r="CE359" s="320"/>
      <c r="CF359" s="320"/>
      <c r="CG359" s="320"/>
      <c r="CH359" s="320"/>
      <c r="CI359" s="320"/>
      <c r="CJ359" s="320"/>
      <c r="CK359" s="320"/>
      <c r="CL359" s="320"/>
      <c r="CM359" s="320"/>
      <c r="CN359" s="320"/>
      <c r="CO359" s="320"/>
      <c r="CP359" s="320"/>
      <c r="CQ359" s="320"/>
      <c r="CR359" s="320"/>
      <c r="CS359" s="320"/>
      <c r="CT359" s="320"/>
      <c r="CU359" s="320"/>
      <c r="CV359" s="320"/>
      <c r="CW359" s="320"/>
      <c r="CX359" s="320"/>
      <c r="CY359" s="320"/>
      <c r="CZ359" s="320"/>
      <c r="DA359" s="320"/>
      <c r="DB359" s="320"/>
      <c r="DC359" s="320"/>
      <c r="DD359" s="320"/>
    </row>
    <row r="360">
      <c r="A360" s="320"/>
      <c r="B360" s="320"/>
      <c r="C360" s="320"/>
      <c r="D360" s="320"/>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320"/>
      <c r="BS360" s="320"/>
      <c r="BT360" s="320"/>
      <c r="BU360" s="320"/>
      <c r="BV360" s="320"/>
      <c r="BW360" s="320"/>
      <c r="BX360" s="320"/>
      <c r="BY360" s="320"/>
      <c r="BZ360" s="320"/>
      <c r="CA360" s="320"/>
      <c r="CB360" s="320"/>
      <c r="CC360" s="320"/>
      <c r="CD360" s="320"/>
      <c r="CE360" s="320"/>
      <c r="CF360" s="320"/>
      <c r="CG360" s="320"/>
      <c r="CH360" s="320"/>
      <c r="CI360" s="320"/>
      <c r="CJ360" s="320"/>
      <c r="CK360" s="320"/>
      <c r="CL360" s="320"/>
      <c r="CM360" s="320"/>
      <c r="CN360" s="320"/>
      <c r="CO360" s="320"/>
      <c r="CP360" s="320"/>
      <c r="CQ360" s="320"/>
      <c r="CR360" s="320"/>
      <c r="CS360" s="320"/>
      <c r="CT360" s="320"/>
      <c r="CU360" s="320"/>
      <c r="CV360" s="320"/>
      <c r="CW360" s="320"/>
      <c r="CX360" s="320"/>
      <c r="CY360" s="320"/>
      <c r="CZ360" s="320"/>
      <c r="DA360" s="320"/>
      <c r="DB360" s="320"/>
      <c r="DC360" s="320"/>
      <c r="DD360" s="320"/>
    </row>
    <row r="361">
      <c r="A361" s="320"/>
      <c r="B361" s="320"/>
      <c r="C361" s="320"/>
      <c r="D361" s="320"/>
      <c r="E361" s="320"/>
      <c r="F361" s="320"/>
      <c r="G361" s="320"/>
      <c r="H361" s="320"/>
      <c r="I361" s="320"/>
      <c r="J361" s="320"/>
      <c r="K361" s="320"/>
      <c r="L361" s="320"/>
      <c r="M361" s="320"/>
      <c r="N361" s="320"/>
      <c r="O361" s="320"/>
      <c r="P361" s="320"/>
      <c r="Q361" s="320"/>
      <c r="R361" s="320"/>
      <c r="S361" s="320"/>
      <c r="T361" s="320"/>
      <c r="U361" s="320"/>
      <c r="V361" s="320"/>
      <c r="W361" s="320"/>
      <c r="X361" s="320"/>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320"/>
      <c r="BS361" s="320"/>
      <c r="BT361" s="320"/>
      <c r="BU361" s="320"/>
      <c r="BV361" s="320"/>
      <c r="BW361" s="320"/>
      <c r="BX361" s="320"/>
      <c r="BY361" s="320"/>
      <c r="BZ361" s="320"/>
      <c r="CA361" s="320"/>
      <c r="CB361" s="320"/>
      <c r="CC361" s="320"/>
      <c r="CD361" s="320"/>
      <c r="CE361" s="320"/>
      <c r="CF361" s="320"/>
      <c r="CG361" s="320"/>
      <c r="CH361" s="320"/>
      <c r="CI361" s="320"/>
      <c r="CJ361" s="320"/>
      <c r="CK361" s="320"/>
      <c r="CL361" s="320"/>
      <c r="CM361" s="320"/>
      <c r="CN361" s="320"/>
      <c r="CO361" s="320"/>
      <c r="CP361" s="320"/>
      <c r="CQ361" s="320"/>
      <c r="CR361" s="320"/>
      <c r="CS361" s="320"/>
      <c r="CT361" s="320"/>
      <c r="CU361" s="320"/>
      <c r="CV361" s="320"/>
      <c r="CW361" s="320"/>
      <c r="CX361" s="320"/>
      <c r="CY361" s="320"/>
      <c r="CZ361" s="320"/>
      <c r="DA361" s="320"/>
      <c r="DB361" s="320"/>
      <c r="DC361" s="320"/>
      <c r="DD361" s="320"/>
    </row>
    <row r="362">
      <c r="A362" s="320"/>
      <c r="B362" s="320"/>
      <c r="C362" s="320"/>
      <c r="D362" s="320"/>
      <c r="E362" s="320"/>
      <c r="F362" s="320"/>
      <c r="G362" s="320"/>
      <c r="H362" s="320"/>
      <c r="I362" s="320"/>
      <c r="J362" s="320"/>
      <c r="K362" s="320"/>
      <c r="L362" s="320"/>
      <c r="M362" s="320"/>
      <c r="N362" s="320"/>
      <c r="O362" s="320"/>
      <c r="P362" s="320"/>
      <c r="Q362" s="320"/>
      <c r="R362" s="320"/>
      <c r="S362" s="320"/>
      <c r="T362" s="320"/>
      <c r="U362" s="320"/>
      <c r="V362" s="320"/>
      <c r="W362" s="320"/>
      <c r="X362" s="320"/>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320"/>
      <c r="BS362" s="320"/>
      <c r="BT362" s="320"/>
      <c r="BU362" s="320"/>
      <c r="BV362" s="320"/>
      <c r="BW362" s="320"/>
      <c r="BX362" s="320"/>
      <c r="BY362" s="320"/>
      <c r="BZ362" s="320"/>
      <c r="CA362" s="320"/>
      <c r="CB362" s="320"/>
      <c r="CC362" s="320"/>
      <c r="CD362" s="320"/>
      <c r="CE362" s="320"/>
      <c r="CF362" s="320"/>
      <c r="CG362" s="320"/>
      <c r="CH362" s="320"/>
      <c r="CI362" s="320"/>
      <c r="CJ362" s="320"/>
      <c r="CK362" s="320"/>
      <c r="CL362" s="320"/>
      <c r="CM362" s="320"/>
      <c r="CN362" s="320"/>
      <c r="CO362" s="320"/>
      <c r="CP362" s="320"/>
      <c r="CQ362" s="320"/>
      <c r="CR362" s="320"/>
      <c r="CS362" s="320"/>
      <c r="CT362" s="320"/>
      <c r="CU362" s="320"/>
      <c r="CV362" s="320"/>
      <c r="CW362" s="320"/>
      <c r="CX362" s="320"/>
      <c r="CY362" s="320"/>
      <c r="CZ362" s="320"/>
      <c r="DA362" s="320"/>
      <c r="DB362" s="320"/>
      <c r="DC362" s="320"/>
      <c r="DD362" s="320"/>
    </row>
    <row r="363">
      <c r="A363" s="320"/>
      <c r="B363" s="320"/>
      <c r="C363" s="320"/>
      <c r="D363" s="320"/>
      <c r="E363" s="320"/>
      <c r="F363" s="320"/>
      <c r="G363" s="320"/>
      <c r="H363" s="320"/>
      <c r="I363" s="320"/>
      <c r="J363" s="320"/>
      <c r="K363" s="320"/>
      <c r="L363" s="320"/>
      <c r="M363" s="320"/>
      <c r="N363" s="320"/>
      <c r="O363" s="320"/>
      <c r="P363" s="320"/>
      <c r="Q363" s="320"/>
      <c r="R363" s="320"/>
      <c r="S363" s="320"/>
      <c r="T363" s="320"/>
      <c r="U363" s="320"/>
      <c r="V363" s="320"/>
      <c r="W363" s="320"/>
      <c r="X363" s="320"/>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320"/>
      <c r="BS363" s="320"/>
      <c r="BT363" s="320"/>
      <c r="BU363" s="320"/>
      <c r="BV363" s="320"/>
      <c r="BW363" s="320"/>
      <c r="BX363" s="320"/>
      <c r="BY363" s="320"/>
      <c r="BZ363" s="320"/>
      <c r="CA363" s="320"/>
      <c r="CB363" s="320"/>
      <c r="CC363" s="320"/>
      <c r="CD363" s="320"/>
      <c r="CE363" s="320"/>
      <c r="CF363" s="320"/>
      <c r="CG363" s="320"/>
      <c r="CH363" s="320"/>
      <c r="CI363" s="320"/>
      <c r="CJ363" s="320"/>
      <c r="CK363" s="320"/>
      <c r="CL363" s="320"/>
      <c r="CM363" s="320"/>
      <c r="CN363" s="320"/>
      <c r="CO363" s="320"/>
      <c r="CP363" s="320"/>
      <c r="CQ363" s="320"/>
      <c r="CR363" s="320"/>
      <c r="CS363" s="320"/>
      <c r="CT363" s="320"/>
      <c r="CU363" s="320"/>
      <c r="CV363" s="320"/>
      <c r="CW363" s="320"/>
      <c r="CX363" s="320"/>
      <c r="CY363" s="320"/>
      <c r="CZ363" s="320"/>
      <c r="DA363" s="320"/>
      <c r="DB363" s="320"/>
      <c r="DC363" s="320"/>
      <c r="DD363" s="320"/>
    </row>
    <row r="364">
      <c r="A364" s="320"/>
      <c r="B364" s="320"/>
      <c r="C364" s="320"/>
      <c r="D364" s="320"/>
      <c r="E364" s="320"/>
      <c r="F364" s="320"/>
      <c r="G364" s="320"/>
      <c r="H364" s="320"/>
      <c r="I364" s="320"/>
      <c r="J364" s="320"/>
      <c r="K364" s="320"/>
      <c r="L364" s="320"/>
      <c r="M364" s="320"/>
      <c r="N364" s="320"/>
      <c r="O364" s="320"/>
      <c r="P364" s="320"/>
      <c r="Q364" s="320"/>
      <c r="R364" s="320"/>
      <c r="S364" s="320"/>
      <c r="T364" s="320"/>
      <c r="U364" s="320"/>
      <c r="V364" s="320"/>
      <c r="W364" s="320"/>
      <c r="X364" s="320"/>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320"/>
      <c r="BS364" s="320"/>
      <c r="BT364" s="320"/>
      <c r="BU364" s="320"/>
      <c r="BV364" s="320"/>
      <c r="BW364" s="320"/>
      <c r="BX364" s="320"/>
      <c r="BY364" s="320"/>
      <c r="BZ364" s="320"/>
      <c r="CA364" s="320"/>
      <c r="CB364" s="320"/>
      <c r="CC364" s="320"/>
      <c r="CD364" s="320"/>
      <c r="CE364" s="320"/>
      <c r="CF364" s="320"/>
      <c r="CG364" s="320"/>
      <c r="CH364" s="320"/>
      <c r="CI364" s="320"/>
      <c r="CJ364" s="320"/>
      <c r="CK364" s="320"/>
      <c r="CL364" s="320"/>
      <c r="CM364" s="320"/>
      <c r="CN364" s="320"/>
      <c r="CO364" s="320"/>
      <c r="CP364" s="320"/>
      <c r="CQ364" s="320"/>
      <c r="CR364" s="320"/>
      <c r="CS364" s="320"/>
      <c r="CT364" s="320"/>
      <c r="CU364" s="320"/>
      <c r="CV364" s="320"/>
      <c r="CW364" s="320"/>
      <c r="CX364" s="320"/>
      <c r="CY364" s="320"/>
      <c r="CZ364" s="320"/>
      <c r="DA364" s="320"/>
      <c r="DB364" s="320"/>
      <c r="DC364" s="320"/>
      <c r="DD364" s="320"/>
    </row>
    <row r="365">
      <c r="A365" s="320"/>
      <c r="B365" s="320"/>
      <c r="C365" s="320"/>
      <c r="D365" s="320"/>
      <c r="E365" s="320"/>
      <c r="F365" s="320"/>
      <c r="G365" s="320"/>
      <c r="H365" s="320"/>
      <c r="I365" s="320"/>
      <c r="J365" s="320"/>
      <c r="K365" s="320"/>
      <c r="L365" s="320"/>
      <c r="M365" s="320"/>
      <c r="N365" s="320"/>
      <c r="O365" s="320"/>
      <c r="P365" s="320"/>
      <c r="Q365" s="320"/>
      <c r="R365" s="320"/>
      <c r="S365" s="320"/>
      <c r="T365" s="320"/>
      <c r="U365" s="320"/>
      <c r="V365" s="320"/>
      <c r="W365" s="320"/>
      <c r="X365" s="320"/>
      <c r="Y365" s="320"/>
      <c r="Z365" s="320"/>
      <c r="AA365" s="320"/>
      <c r="AB365" s="320"/>
      <c r="AC365" s="320"/>
      <c r="AD365" s="320"/>
      <c r="AE365" s="320"/>
      <c r="AF365" s="320"/>
      <c r="AG365" s="320"/>
      <c r="AH365" s="320"/>
      <c r="AI365" s="320"/>
      <c r="AJ365" s="320"/>
      <c r="AK365" s="320"/>
      <c r="AL365" s="320"/>
      <c r="AM365" s="320"/>
      <c r="AN365" s="320"/>
      <c r="AO365" s="320"/>
      <c r="AP365" s="320"/>
      <c r="AQ365" s="320"/>
      <c r="AR365" s="320"/>
      <c r="AS365" s="320"/>
      <c r="AT365" s="320"/>
      <c r="AU365" s="320"/>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320"/>
      <c r="BS365" s="320"/>
      <c r="BT365" s="320"/>
      <c r="BU365" s="320"/>
      <c r="BV365" s="320"/>
      <c r="BW365" s="320"/>
      <c r="BX365" s="320"/>
      <c r="BY365" s="320"/>
      <c r="BZ365" s="320"/>
      <c r="CA365" s="320"/>
      <c r="CB365" s="320"/>
      <c r="CC365" s="320"/>
      <c r="CD365" s="320"/>
      <c r="CE365" s="320"/>
      <c r="CF365" s="320"/>
      <c r="CG365" s="320"/>
      <c r="CH365" s="320"/>
      <c r="CI365" s="320"/>
      <c r="CJ365" s="320"/>
      <c r="CK365" s="320"/>
      <c r="CL365" s="320"/>
      <c r="CM365" s="320"/>
      <c r="CN365" s="320"/>
      <c r="CO365" s="320"/>
      <c r="CP365" s="320"/>
      <c r="CQ365" s="320"/>
      <c r="CR365" s="320"/>
      <c r="CS365" s="320"/>
      <c r="CT365" s="320"/>
      <c r="CU365" s="320"/>
      <c r="CV365" s="320"/>
      <c r="CW365" s="320"/>
      <c r="CX365" s="320"/>
      <c r="CY365" s="320"/>
      <c r="CZ365" s="320"/>
      <c r="DA365" s="320"/>
      <c r="DB365" s="320"/>
      <c r="DC365" s="320"/>
      <c r="DD365" s="320"/>
    </row>
    <row r="366">
      <c r="A366" s="320"/>
      <c r="B366" s="320"/>
      <c r="C366" s="320"/>
      <c r="D366" s="320"/>
      <c r="E366" s="320"/>
      <c r="F366" s="320"/>
      <c r="G366" s="320"/>
      <c r="H366" s="320"/>
      <c r="I366" s="320"/>
      <c r="J366" s="320"/>
      <c r="K366" s="320"/>
      <c r="L366" s="320"/>
      <c r="M366" s="320"/>
      <c r="N366" s="320"/>
      <c r="O366" s="320"/>
      <c r="P366" s="320"/>
      <c r="Q366" s="320"/>
      <c r="R366" s="320"/>
      <c r="S366" s="320"/>
      <c r="T366" s="320"/>
      <c r="U366" s="320"/>
      <c r="V366" s="320"/>
      <c r="W366" s="320"/>
      <c r="X366" s="320"/>
      <c r="Y366" s="320"/>
      <c r="Z366" s="320"/>
      <c r="AA366" s="320"/>
      <c r="AB366" s="320"/>
      <c r="AC366" s="320"/>
      <c r="AD366" s="320"/>
      <c r="AE366" s="320"/>
      <c r="AF366" s="320"/>
      <c r="AG366" s="320"/>
      <c r="AH366" s="320"/>
      <c r="AI366" s="320"/>
      <c r="AJ366" s="320"/>
      <c r="AK366" s="320"/>
      <c r="AL366" s="320"/>
      <c r="AM366" s="320"/>
      <c r="AN366" s="320"/>
      <c r="AO366" s="320"/>
      <c r="AP366" s="320"/>
      <c r="AQ366" s="320"/>
      <c r="AR366" s="320"/>
      <c r="AS366" s="320"/>
      <c r="AT366" s="320"/>
      <c r="AU366" s="320"/>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320"/>
      <c r="BS366" s="320"/>
      <c r="BT366" s="320"/>
      <c r="BU366" s="320"/>
      <c r="BV366" s="320"/>
      <c r="BW366" s="320"/>
      <c r="BX366" s="320"/>
      <c r="BY366" s="320"/>
      <c r="BZ366" s="320"/>
      <c r="CA366" s="320"/>
      <c r="CB366" s="320"/>
      <c r="CC366" s="320"/>
      <c r="CD366" s="320"/>
      <c r="CE366" s="320"/>
      <c r="CF366" s="320"/>
      <c r="CG366" s="320"/>
      <c r="CH366" s="320"/>
      <c r="CI366" s="320"/>
      <c r="CJ366" s="320"/>
      <c r="CK366" s="320"/>
      <c r="CL366" s="320"/>
      <c r="CM366" s="320"/>
      <c r="CN366" s="320"/>
      <c r="CO366" s="320"/>
      <c r="CP366" s="320"/>
      <c r="CQ366" s="320"/>
      <c r="CR366" s="320"/>
      <c r="CS366" s="320"/>
      <c r="CT366" s="320"/>
      <c r="CU366" s="320"/>
      <c r="CV366" s="320"/>
      <c r="CW366" s="320"/>
      <c r="CX366" s="320"/>
      <c r="CY366" s="320"/>
      <c r="CZ366" s="320"/>
      <c r="DA366" s="320"/>
      <c r="DB366" s="320"/>
      <c r="DC366" s="320"/>
      <c r="DD366" s="320"/>
    </row>
    <row r="367">
      <c r="A367" s="320"/>
      <c r="B367" s="320"/>
      <c r="C367" s="320"/>
      <c r="D367" s="320"/>
      <c r="E367" s="320"/>
      <c r="F367" s="320"/>
      <c r="G367" s="320"/>
      <c r="H367" s="320"/>
      <c r="I367" s="320"/>
      <c r="J367" s="320"/>
      <c r="K367" s="320"/>
      <c r="L367" s="320"/>
      <c r="M367" s="320"/>
      <c r="N367" s="320"/>
      <c r="O367" s="320"/>
      <c r="P367" s="320"/>
      <c r="Q367" s="320"/>
      <c r="R367" s="320"/>
      <c r="S367" s="320"/>
      <c r="T367" s="320"/>
      <c r="U367" s="320"/>
      <c r="V367" s="320"/>
      <c r="W367" s="320"/>
      <c r="X367" s="320"/>
      <c r="Y367" s="320"/>
      <c r="Z367" s="320"/>
      <c r="AA367" s="320"/>
      <c r="AB367" s="320"/>
      <c r="AC367" s="320"/>
      <c r="AD367" s="320"/>
      <c r="AE367" s="320"/>
      <c r="AF367" s="320"/>
      <c r="AG367" s="320"/>
      <c r="AH367" s="320"/>
      <c r="AI367" s="320"/>
      <c r="AJ367" s="320"/>
      <c r="AK367" s="320"/>
      <c r="AL367" s="320"/>
      <c r="AM367" s="320"/>
      <c r="AN367" s="320"/>
      <c r="AO367" s="320"/>
      <c r="AP367" s="320"/>
      <c r="AQ367" s="320"/>
      <c r="AR367" s="320"/>
      <c r="AS367" s="320"/>
      <c r="AT367" s="320"/>
      <c r="AU367" s="320"/>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320"/>
      <c r="BS367" s="320"/>
      <c r="BT367" s="320"/>
      <c r="BU367" s="320"/>
      <c r="BV367" s="320"/>
      <c r="BW367" s="320"/>
      <c r="BX367" s="320"/>
      <c r="BY367" s="320"/>
      <c r="BZ367" s="320"/>
      <c r="CA367" s="320"/>
      <c r="CB367" s="320"/>
      <c r="CC367" s="320"/>
      <c r="CD367" s="320"/>
      <c r="CE367" s="320"/>
      <c r="CF367" s="320"/>
      <c r="CG367" s="320"/>
      <c r="CH367" s="320"/>
      <c r="CI367" s="320"/>
      <c r="CJ367" s="320"/>
      <c r="CK367" s="320"/>
      <c r="CL367" s="320"/>
      <c r="CM367" s="320"/>
      <c r="CN367" s="320"/>
      <c r="CO367" s="320"/>
      <c r="CP367" s="320"/>
      <c r="CQ367" s="320"/>
      <c r="CR367" s="320"/>
      <c r="CS367" s="320"/>
      <c r="CT367" s="320"/>
      <c r="CU367" s="320"/>
      <c r="CV367" s="320"/>
      <c r="CW367" s="320"/>
      <c r="CX367" s="320"/>
      <c r="CY367" s="320"/>
      <c r="CZ367" s="320"/>
      <c r="DA367" s="320"/>
      <c r="DB367" s="320"/>
      <c r="DC367" s="320"/>
      <c r="DD367" s="320"/>
    </row>
    <row r="368">
      <c r="A368" s="320"/>
      <c r="B368" s="320"/>
      <c r="C368" s="320"/>
      <c r="D368" s="320"/>
      <c r="E368" s="320"/>
      <c r="F368" s="320"/>
      <c r="G368" s="320"/>
      <c r="H368" s="320"/>
      <c r="I368" s="320"/>
      <c r="J368" s="320"/>
      <c r="K368" s="320"/>
      <c r="L368" s="320"/>
      <c r="M368" s="320"/>
      <c r="N368" s="320"/>
      <c r="O368" s="320"/>
      <c r="P368" s="320"/>
      <c r="Q368" s="320"/>
      <c r="R368" s="320"/>
      <c r="S368" s="320"/>
      <c r="T368" s="320"/>
      <c r="U368" s="320"/>
      <c r="V368" s="320"/>
      <c r="W368" s="320"/>
      <c r="X368" s="320"/>
      <c r="Y368" s="320"/>
      <c r="Z368" s="320"/>
      <c r="AA368" s="320"/>
      <c r="AB368" s="320"/>
      <c r="AC368" s="320"/>
      <c r="AD368" s="320"/>
      <c r="AE368" s="320"/>
      <c r="AF368" s="320"/>
      <c r="AG368" s="320"/>
      <c r="AH368" s="320"/>
      <c r="AI368" s="320"/>
      <c r="AJ368" s="320"/>
      <c r="AK368" s="320"/>
      <c r="AL368" s="320"/>
      <c r="AM368" s="320"/>
      <c r="AN368" s="320"/>
      <c r="AO368" s="320"/>
      <c r="AP368" s="320"/>
      <c r="AQ368" s="320"/>
      <c r="AR368" s="320"/>
      <c r="AS368" s="320"/>
      <c r="AT368" s="320"/>
      <c r="AU368" s="320"/>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320"/>
      <c r="BS368" s="320"/>
      <c r="BT368" s="320"/>
      <c r="BU368" s="320"/>
      <c r="BV368" s="320"/>
      <c r="BW368" s="320"/>
      <c r="BX368" s="320"/>
      <c r="BY368" s="320"/>
      <c r="BZ368" s="320"/>
      <c r="CA368" s="320"/>
      <c r="CB368" s="320"/>
      <c r="CC368" s="320"/>
      <c r="CD368" s="320"/>
      <c r="CE368" s="320"/>
      <c r="CF368" s="320"/>
      <c r="CG368" s="320"/>
      <c r="CH368" s="320"/>
      <c r="CI368" s="320"/>
      <c r="CJ368" s="320"/>
      <c r="CK368" s="320"/>
      <c r="CL368" s="320"/>
      <c r="CM368" s="320"/>
      <c r="CN368" s="320"/>
      <c r="CO368" s="320"/>
      <c r="CP368" s="320"/>
      <c r="CQ368" s="320"/>
      <c r="CR368" s="320"/>
      <c r="CS368" s="320"/>
      <c r="CT368" s="320"/>
      <c r="CU368" s="320"/>
      <c r="CV368" s="320"/>
      <c r="CW368" s="320"/>
      <c r="CX368" s="320"/>
      <c r="CY368" s="320"/>
      <c r="CZ368" s="320"/>
      <c r="DA368" s="320"/>
      <c r="DB368" s="320"/>
      <c r="DC368" s="320"/>
      <c r="DD368" s="320"/>
    </row>
    <row r="369">
      <c r="A369" s="320"/>
      <c r="B369" s="320"/>
      <c r="C369" s="320"/>
      <c r="D369" s="320"/>
      <c r="E369" s="320"/>
      <c r="F369" s="320"/>
      <c r="G369" s="320"/>
      <c r="H369" s="320"/>
      <c r="I369" s="320"/>
      <c r="J369" s="320"/>
      <c r="K369" s="320"/>
      <c r="L369" s="320"/>
      <c r="M369" s="320"/>
      <c r="N369" s="320"/>
      <c r="O369" s="320"/>
      <c r="P369" s="320"/>
      <c r="Q369" s="320"/>
      <c r="R369" s="320"/>
      <c r="S369" s="320"/>
      <c r="T369" s="320"/>
      <c r="U369" s="320"/>
      <c r="V369" s="320"/>
      <c r="W369" s="320"/>
      <c r="X369" s="320"/>
      <c r="Y369" s="320"/>
      <c r="Z369" s="320"/>
      <c r="AA369" s="320"/>
      <c r="AB369" s="320"/>
      <c r="AC369" s="320"/>
      <c r="AD369" s="320"/>
      <c r="AE369" s="320"/>
      <c r="AF369" s="320"/>
      <c r="AG369" s="320"/>
      <c r="AH369" s="320"/>
      <c r="AI369" s="320"/>
      <c r="AJ369" s="320"/>
      <c r="AK369" s="320"/>
      <c r="AL369" s="320"/>
      <c r="AM369" s="320"/>
      <c r="AN369" s="320"/>
      <c r="AO369" s="320"/>
      <c r="AP369" s="320"/>
      <c r="AQ369" s="320"/>
      <c r="AR369" s="320"/>
      <c r="AS369" s="320"/>
      <c r="AT369" s="320"/>
      <c r="AU369" s="320"/>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320"/>
      <c r="BS369" s="320"/>
      <c r="BT369" s="320"/>
      <c r="BU369" s="320"/>
      <c r="BV369" s="320"/>
      <c r="BW369" s="320"/>
      <c r="BX369" s="320"/>
      <c r="BY369" s="320"/>
      <c r="BZ369" s="320"/>
      <c r="CA369" s="320"/>
      <c r="CB369" s="320"/>
      <c r="CC369" s="320"/>
      <c r="CD369" s="320"/>
      <c r="CE369" s="320"/>
      <c r="CF369" s="320"/>
      <c r="CG369" s="320"/>
      <c r="CH369" s="320"/>
      <c r="CI369" s="320"/>
      <c r="CJ369" s="320"/>
      <c r="CK369" s="320"/>
      <c r="CL369" s="320"/>
      <c r="CM369" s="320"/>
      <c r="CN369" s="320"/>
      <c r="CO369" s="320"/>
      <c r="CP369" s="320"/>
      <c r="CQ369" s="320"/>
      <c r="CR369" s="320"/>
      <c r="CS369" s="320"/>
      <c r="CT369" s="320"/>
      <c r="CU369" s="320"/>
      <c r="CV369" s="320"/>
      <c r="CW369" s="320"/>
      <c r="CX369" s="320"/>
      <c r="CY369" s="320"/>
      <c r="CZ369" s="320"/>
      <c r="DA369" s="320"/>
      <c r="DB369" s="320"/>
      <c r="DC369" s="320"/>
      <c r="DD369" s="320"/>
    </row>
    <row r="370">
      <c r="A370" s="320"/>
      <c r="B370" s="320"/>
      <c r="C370" s="320"/>
      <c r="D370" s="320"/>
      <c r="E370" s="320"/>
      <c r="F370" s="320"/>
      <c r="G370" s="320"/>
      <c r="H370" s="320"/>
      <c r="I370" s="320"/>
      <c r="J370" s="320"/>
      <c r="K370" s="320"/>
      <c r="L370" s="320"/>
      <c r="M370" s="320"/>
      <c r="N370" s="320"/>
      <c r="O370" s="320"/>
      <c r="P370" s="320"/>
      <c r="Q370" s="320"/>
      <c r="R370" s="320"/>
      <c r="S370" s="320"/>
      <c r="T370" s="320"/>
      <c r="U370" s="320"/>
      <c r="V370" s="320"/>
      <c r="W370" s="320"/>
      <c r="X370" s="320"/>
      <c r="Y370" s="320"/>
      <c r="Z370" s="320"/>
      <c r="AA370" s="320"/>
      <c r="AB370" s="320"/>
      <c r="AC370" s="320"/>
      <c r="AD370" s="320"/>
      <c r="AE370" s="320"/>
      <c r="AF370" s="320"/>
      <c r="AG370" s="320"/>
      <c r="AH370" s="320"/>
      <c r="AI370" s="320"/>
      <c r="AJ370" s="320"/>
      <c r="AK370" s="320"/>
      <c r="AL370" s="320"/>
      <c r="AM370" s="320"/>
      <c r="AN370" s="320"/>
      <c r="AO370" s="320"/>
      <c r="AP370" s="320"/>
      <c r="AQ370" s="320"/>
      <c r="AR370" s="320"/>
      <c r="AS370" s="320"/>
      <c r="AT370" s="320"/>
      <c r="AU370" s="320"/>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320"/>
      <c r="BS370" s="320"/>
      <c r="BT370" s="320"/>
      <c r="BU370" s="320"/>
      <c r="BV370" s="320"/>
      <c r="BW370" s="320"/>
      <c r="BX370" s="320"/>
      <c r="BY370" s="320"/>
      <c r="BZ370" s="320"/>
      <c r="CA370" s="320"/>
      <c r="CB370" s="320"/>
      <c r="CC370" s="320"/>
      <c r="CD370" s="320"/>
      <c r="CE370" s="320"/>
      <c r="CF370" s="320"/>
      <c r="CG370" s="320"/>
      <c r="CH370" s="320"/>
      <c r="CI370" s="320"/>
      <c r="CJ370" s="320"/>
      <c r="CK370" s="320"/>
      <c r="CL370" s="320"/>
      <c r="CM370" s="320"/>
      <c r="CN370" s="320"/>
      <c r="CO370" s="320"/>
      <c r="CP370" s="320"/>
      <c r="CQ370" s="320"/>
      <c r="CR370" s="320"/>
      <c r="CS370" s="320"/>
      <c r="CT370" s="320"/>
      <c r="CU370" s="320"/>
      <c r="CV370" s="320"/>
      <c r="CW370" s="320"/>
      <c r="CX370" s="320"/>
      <c r="CY370" s="320"/>
      <c r="CZ370" s="320"/>
      <c r="DA370" s="320"/>
      <c r="DB370" s="320"/>
      <c r="DC370" s="320"/>
      <c r="DD370" s="320"/>
    </row>
    <row r="371">
      <c r="A371" s="320"/>
      <c r="B371" s="320"/>
      <c r="C371" s="320"/>
      <c r="D371" s="320"/>
      <c r="E371" s="320"/>
      <c r="F371" s="320"/>
      <c r="G371" s="320"/>
      <c r="H371" s="320"/>
      <c r="I371" s="320"/>
      <c r="J371" s="320"/>
      <c r="K371" s="320"/>
      <c r="L371" s="320"/>
      <c r="M371" s="320"/>
      <c r="N371" s="320"/>
      <c r="O371" s="320"/>
      <c r="P371" s="320"/>
      <c r="Q371" s="320"/>
      <c r="R371" s="320"/>
      <c r="S371" s="320"/>
      <c r="T371" s="320"/>
      <c r="U371" s="320"/>
      <c r="V371" s="320"/>
      <c r="W371" s="320"/>
      <c r="X371" s="320"/>
      <c r="Y371" s="320"/>
      <c r="Z371" s="320"/>
      <c r="AA371" s="320"/>
      <c r="AB371" s="320"/>
      <c r="AC371" s="320"/>
      <c r="AD371" s="320"/>
      <c r="AE371" s="320"/>
      <c r="AF371" s="320"/>
      <c r="AG371" s="320"/>
      <c r="AH371" s="320"/>
      <c r="AI371" s="320"/>
      <c r="AJ371" s="320"/>
      <c r="AK371" s="320"/>
      <c r="AL371" s="320"/>
      <c r="AM371" s="320"/>
      <c r="AN371" s="320"/>
      <c r="AO371" s="320"/>
      <c r="AP371" s="320"/>
      <c r="AQ371" s="320"/>
      <c r="AR371" s="320"/>
      <c r="AS371" s="320"/>
      <c r="AT371" s="320"/>
      <c r="AU371" s="320"/>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320"/>
      <c r="BS371" s="320"/>
      <c r="BT371" s="320"/>
      <c r="BU371" s="320"/>
      <c r="BV371" s="320"/>
      <c r="BW371" s="320"/>
      <c r="BX371" s="320"/>
      <c r="BY371" s="320"/>
      <c r="BZ371" s="320"/>
      <c r="CA371" s="320"/>
      <c r="CB371" s="320"/>
      <c r="CC371" s="320"/>
      <c r="CD371" s="320"/>
      <c r="CE371" s="320"/>
      <c r="CF371" s="320"/>
      <c r="CG371" s="320"/>
      <c r="CH371" s="320"/>
      <c r="CI371" s="320"/>
      <c r="CJ371" s="320"/>
      <c r="CK371" s="320"/>
      <c r="CL371" s="320"/>
      <c r="CM371" s="320"/>
      <c r="CN371" s="320"/>
      <c r="CO371" s="320"/>
      <c r="CP371" s="320"/>
      <c r="CQ371" s="320"/>
      <c r="CR371" s="320"/>
      <c r="CS371" s="320"/>
      <c r="CT371" s="320"/>
      <c r="CU371" s="320"/>
      <c r="CV371" s="320"/>
      <c r="CW371" s="320"/>
      <c r="CX371" s="320"/>
      <c r="CY371" s="320"/>
      <c r="CZ371" s="320"/>
      <c r="DA371" s="320"/>
      <c r="DB371" s="320"/>
      <c r="DC371" s="320"/>
      <c r="DD371" s="320"/>
    </row>
    <row r="372">
      <c r="A372" s="320"/>
      <c r="B372" s="320"/>
      <c r="C372" s="320"/>
      <c r="D372" s="320"/>
      <c r="E372" s="320"/>
      <c r="F372" s="320"/>
      <c r="G372" s="320"/>
      <c r="H372" s="320"/>
      <c r="I372" s="320"/>
      <c r="J372" s="320"/>
      <c r="K372" s="320"/>
      <c r="L372" s="320"/>
      <c r="M372" s="320"/>
      <c r="N372" s="320"/>
      <c r="O372" s="320"/>
      <c r="P372" s="320"/>
      <c r="Q372" s="320"/>
      <c r="R372" s="320"/>
      <c r="S372" s="320"/>
      <c r="T372" s="320"/>
      <c r="U372" s="320"/>
      <c r="V372" s="320"/>
      <c r="W372" s="320"/>
      <c r="X372" s="320"/>
      <c r="Y372" s="320"/>
      <c r="Z372" s="320"/>
      <c r="AA372" s="320"/>
      <c r="AB372" s="320"/>
      <c r="AC372" s="320"/>
      <c r="AD372" s="320"/>
      <c r="AE372" s="320"/>
      <c r="AF372" s="320"/>
      <c r="AG372" s="320"/>
      <c r="AH372" s="320"/>
      <c r="AI372" s="320"/>
      <c r="AJ372" s="320"/>
      <c r="AK372" s="320"/>
      <c r="AL372" s="320"/>
      <c r="AM372" s="320"/>
      <c r="AN372" s="320"/>
      <c r="AO372" s="320"/>
      <c r="AP372" s="320"/>
      <c r="AQ372" s="320"/>
      <c r="AR372" s="320"/>
      <c r="AS372" s="320"/>
      <c r="AT372" s="320"/>
      <c r="AU372" s="320"/>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320"/>
      <c r="BS372" s="320"/>
      <c r="BT372" s="320"/>
      <c r="BU372" s="320"/>
      <c r="BV372" s="320"/>
      <c r="BW372" s="320"/>
      <c r="BX372" s="320"/>
      <c r="BY372" s="320"/>
      <c r="BZ372" s="320"/>
      <c r="CA372" s="320"/>
      <c r="CB372" s="320"/>
      <c r="CC372" s="320"/>
      <c r="CD372" s="320"/>
      <c r="CE372" s="320"/>
      <c r="CF372" s="320"/>
      <c r="CG372" s="320"/>
      <c r="CH372" s="320"/>
      <c r="CI372" s="320"/>
      <c r="CJ372" s="320"/>
      <c r="CK372" s="320"/>
      <c r="CL372" s="320"/>
      <c r="CM372" s="320"/>
      <c r="CN372" s="320"/>
      <c r="CO372" s="320"/>
      <c r="CP372" s="320"/>
      <c r="CQ372" s="320"/>
      <c r="CR372" s="320"/>
      <c r="CS372" s="320"/>
      <c r="CT372" s="320"/>
      <c r="CU372" s="320"/>
      <c r="CV372" s="320"/>
      <c r="CW372" s="320"/>
      <c r="CX372" s="320"/>
      <c r="CY372" s="320"/>
      <c r="CZ372" s="320"/>
      <c r="DA372" s="320"/>
      <c r="DB372" s="320"/>
      <c r="DC372" s="320"/>
      <c r="DD372" s="320"/>
    </row>
    <row r="373">
      <c r="A373" s="320"/>
      <c r="B373" s="320"/>
      <c r="C373" s="320"/>
      <c r="D373" s="320"/>
      <c r="E373" s="320"/>
      <c r="F373" s="320"/>
      <c r="G373" s="320"/>
      <c r="H373" s="320"/>
      <c r="I373" s="320"/>
      <c r="J373" s="320"/>
      <c r="K373" s="320"/>
      <c r="L373" s="320"/>
      <c r="M373" s="320"/>
      <c r="N373" s="320"/>
      <c r="O373" s="320"/>
      <c r="P373" s="320"/>
      <c r="Q373" s="320"/>
      <c r="R373" s="320"/>
      <c r="S373" s="320"/>
      <c r="T373" s="320"/>
      <c r="U373" s="320"/>
      <c r="V373" s="320"/>
      <c r="W373" s="320"/>
      <c r="X373" s="320"/>
      <c r="Y373" s="320"/>
      <c r="Z373" s="320"/>
      <c r="AA373" s="320"/>
      <c r="AB373" s="320"/>
      <c r="AC373" s="320"/>
      <c r="AD373" s="320"/>
      <c r="AE373" s="320"/>
      <c r="AF373" s="320"/>
      <c r="AG373" s="320"/>
      <c r="AH373" s="320"/>
      <c r="AI373" s="320"/>
      <c r="AJ373" s="320"/>
      <c r="AK373" s="320"/>
      <c r="AL373" s="320"/>
      <c r="AM373" s="320"/>
      <c r="AN373" s="320"/>
      <c r="AO373" s="320"/>
      <c r="AP373" s="320"/>
      <c r="AQ373" s="320"/>
      <c r="AR373" s="320"/>
      <c r="AS373" s="320"/>
      <c r="AT373" s="320"/>
      <c r="AU373" s="320"/>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320"/>
      <c r="BS373" s="320"/>
      <c r="BT373" s="320"/>
      <c r="BU373" s="320"/>
      <c r="BV373" s="320"/>
      <c r="BW373" s="320"/>
      <c r="BX373" s="320"/>
      <c r="BY373" s="320"/>
      <c r="BZ373" s="320"/>
      <c r="CA373" s="320"/>
      <c r="CB373" s="320"/>
      <c r="CC373" s="320"/>
      <c r="CD373" s="320"/>
      <c r="CE373" s="320"/>
      <c r="CF373" s="320"/>
      <c r="CG373" s="320"/>
      <c r="CH373" s="320"/>
      <c r="CI373" s="320"/>
      <c r="CJ373" s="320"/>
      <c r="CK373" s="320"/>
      <c r="CL373" s="320"/>
      <c r="CM373" s="320"/>
      <c r="CN373" s="320"/>
      <c r="CO373" s="320"/>
      <c r="CP373" s="320"/>
      <c r="CQ373" s="320"/>
      <c r="CR373" s="320"/>
      <c r="CS373" s="320"/>
      <c r="CT373" s="320"/>
      <c r="CU373" s="320"/>
      <c r="CV373" s="320"/>
      <c r="CW373" s="320"/>
      <c r="CX373" s="320"/>
      <c r="CY373" s="320"/>
      <c r="CZ373" s="320"/>
      <c r="DA373" s="320"/>
      <c r="DB373" s="320"/>
      <c r="DC373" s="320"/>
      <c r="DD373" s="320"/>
    </row>
    <row r="374">
      <c r="A374" s="320"/>
      <c r="B374" s="320"/>
      <c r="C374" s="320"/>
      <c r="D374" s="320"/>
      <c r="E374" s="320"/>
      <c r="F374" s="320"/>
      <c r="G374" s="320"/>
      <c r="H374" s="320"/>
      <c r="I374" s="320"/>
      <c r="J374" s="320"/>
      <c r="K374" s="320"/>
      <c r="L374" s="320"/>
      <c r="M374" s="320"/>
      <c r="N374" s="320"/>
      <c r="O374" s="320"/>
      <c r="P374" s="320"/>
      <c r="Q374" s="320"/>
      <c r="R374" s="320"/>
      <c r="S374" s="320"/>
      <c r="T374" s="320"/>
      <c r="U374" s="320"/>
      <c r="V374" s="320"/>
      <c r="W374" s="320"/>
      <c r="X374" s="320"/>
      <c r="Y374" s="320"/>
      <c r="Z374" s="320"/>
      <c r="AA374" s="320"/>
      <c r="AB374" s="320"/>
      <c r="AC374" s="320"/>
      <c r="AD374" s="320"/>
      <c r="AE374" s="320"/>
      <c r="AF374" s="320"/>
      <c r="AG374" s="320"/>
      <c r="AH374" s="320"/>
      <c r="AI374" s="320"/>
      <c r="AJ374" s="320"/>
      <c r="AK374" s="320"/>
      <c r="AL374" s="320"/>
      <c r="AM374" s="320"/>
      <c r="AN374" s="320"/>
      <c r="AO374" s="320"/>
      <c r="AP374" s="320"/>
      <c r="AQ374" s="320"/>
      <c r="AR374" s="320"/>
      <c r="AS374" s="320"/>
      <c r="AT374" s="320"/>
      <c r="AU374" s="320"/>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320"/>
      <c r="BS374" s="320"/>
      <c r="BT374" s="320"/>
      <c r="BU374" s="320"/>
      <c r="BV374" s="320"/>
      <c r="BW374" s="320"/>
      <c r="BX374" s="320"/>
      <c r="BY374" s="320"/>
      <c r="BZ374" s="320"/>
      <c r="CA374" s="320"/>
      <c r="CB374" s="320"/>
      <c r="CC374" s="320"/>
      <c r="CD374" s="320"/>
      <c r="CE374" s="320"/>
      <c r="CF374" s="320"/>
      <c r="CG374" s="320"/>
      <c r="CH374" s="320"/>
      <c r="CI374" s="320"/>
      <c r="CJ374" s="320"/>
      <c r="CK374" s="320"/>
      <c r="CL374" s="320"/>
      <c r="CM374" s="320"/>
      <c r="CN374" s="320"/>
      <c r="CO374" s="320"/>
      <c r="CP374" s="320"/>
      <c r="CQ374" s="320"/>
      <c r="CR374" s="320"/>
      <c r="CS374" s="320"/>
      <c r="CT374" s="320"/>
      <c r="CU374" s="320"/>
      <c r="CV374" s="320"/>
      <c r="CW374" s="320"/>
      <c r="CX374" s="320"/>
      <c r="CY374" s="320"/>
      <c r="CZ374" s="320"/>
      <c r="DA374" s="320"/>
      <c r="DB374" s="320"/>
      <c r="DC374" s="320"/>
      <c r="DD374" s="320"/>
    </row>
    <row r="375">
      <c r="A375" s="320"/>
      <c r="B375" s="320"/>
      <c r="C375" s="320"/>
      <c r="D375" s="320"/>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320"/>
      <c r="BS375" s="320"/>
      <c r="BT375" s="320"/>
      <c r="BU375" s="320"/>
      <c r="BV375" s="320"/>
      <c r="BW375" s="320"/>
      <c r="BX375" s="320"/>
      <c r="BY375" s="320"/>
      <c r="BZ375" s="320"/>
      <c r="CA375" s="320"/>
      <c r="CB375" s="320"/>
      <c r="CC375" s="320"/>
      <c r="CD375" s="320"/>
      <c r="CE375" s="320"/>
      <c r="CF375" s="320"/>
      <c r="CG375" s="320"/>
      <c r="CH375" s="320"/>
      <c r="CI375" s="320"/>
      <c r="CJ375" s="320"/>
      <c r="CK375" s="320"/>
      <c r="CL375" s="320"/>
      <c r="CM375" s="320"/>
      <c r="CN375" s="320"/>
      <c r="CO375" s="320"/>
      <c r="CP375" s="320"/>
      <c r="CQ375" s="320"/>
      <c r="CR375" s="320"/>
      <c r="CS375" s="320"/>
      <c r="CT375" s="320"/>
      <c r="CU375" s="320"/>
      <c r="CV375" s="320"/>
      <c r="CW375" s="320"/>
      <c r="CX375" s="320"/>
      <c r="CY375" s="320"/>
      <c r="CZ375" s="320"/>
      <c r="DA375" s="320"/>
      <c r="DB375" s="320"/>
      <c r="DC375" s="320"/>
      <c r="DD375" s="320"/>
    </row>
    <row r="376">
      <c r="A376" s="320"/>
      <c r="B376" s="320"/>
      <c r="C376" s="320"/>
      <c r="D376" s="320"/>
      <c r="E376" s="320"/>
      <c r="F376" s="320"/>
      <c r="G376" s="320"/>
      <c r="H376" s="320"/>
      <c r="I376" s="320"/>
      <c r="J376" s="320"/>
      <c r="K376" s="320"/>
      <c r="L376" s="320"/>
      <c r="M376" s="320"/>
      <c r="N376" s="320"/>
      <c r="O376" s="320"/>
      <c r="P376" s="320"/>
      <c r="Q376" s="320"/>
      <c r="R376" s="320"/>
      <c r="S376" s="320"/>
      <c r="T376" s="320"/>
      <c r="U376" s="320"/>
      <c r="V376" s="320"/>
      <c r="W376" s="320"/>
      <c r="X376" s="320"/>
      <c r="Y376" s="320"/>
      <c r="Z376" s="320"/>
      <c r="AA376" s="320"/>
      <c r="AB376" s="320"/>
      <c r="AC376" s="320"/>
      <c r="AD376" s="320"/>
      <c r="AE376" s="320"/>
      <c r="AF376" s="320"/>
      <c r="AG376" s="320"/>
      <c r="AH376" s="320"/>
      <c r="AI376" s="320"/>
      <c r="AJ376" s="320"/>
      <c r="AK376" s="320"/>
      <c r="AL376" s="320"/>
      <c r="AM376" s="320"/>
      <c r="AN376" s="320"/>
      <c r="AO376" s="320"/>
      <c r="AP376" s="320"/>
      <c r="AQ376" s="320"/>
      <c r="AR376" s="320"/>
      <c r="AS376" s="320"/>
      <c r="AT376" s="320"/>
      <c r="AU376" s="320"/>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320"/>
      <c r="BS376" s="320"/>
      <c r="BT376" s="320"/>
      <c r="BU376" s="320"/>
      <c r="BV376" s="320"/>
      <c r="BW376" s="320"/>
      <c r="BX376" s="320"/>
      <c r="BY376" s="320"/>
      <c r="BZ376" s="320"/>
      <c r="CA376" s="320"/>
      <c r="CB376" s="320"/>
      <c r="CC376" s="320"/>
      <c r="CD376" s="320"/>
      <c r="CE376" s="320"/>
      <c r="CF376" s="320"/>
      <c r="CG376" s="320"/>
      <c r="CH376" s="320"/>
      <c r="CI376" s="320"/>
      <c r="CJ376" s="320"/>
      <c r="CK376" s="320"/>
      <c r="CL376" s="320"/>
      <c r="CM376" s="320"/>
      <c r="CN376" s="320"/>
      <c r="CO376" s="320"/>
      <c r="CP376" s="320"/>
      <c r="CQ376" s="320"/>
      <c r="CR376" s="320"/>
      <c r="CS376" s="320"/>
      <c r="CT376" s="320"/>
      <c r="CU376" s="320"/>
      <c r="CV376" s="320"/>
      <c r="CW376" s="320"/>
      <c r="CX376" s="320"/>
      <c r="CY376" s="320"/>
      <c r="CZ376" s="320"/>
      <c r="DA376" s="320"/>
      <c r="DB376" s="320"/>
      <c r="DC376" s="320"/>
      <c r="DD376" s="320"/>
    </row>
    <row r="377">
      <c r="A377" s="320"/>
      <c r="B377" s="320"/>
      <c r="C377" s="320"/>
      <c r="D377" s="320"/>
      <c r="E377" s="320"/>
      <c r="F377" s="320"/>
      <c r="G377" s="320"/>
      <c r="H377" s="320"/>
      <c r="I377" s="320"/>
      <c r="J377" s="320"/>
      <c r="K377" s="320"/>
      <c r="L377" s="320"/>
      <c r="M377" s="320"/>
      <c r="N377" s="320"/>
      <c r="O377" s="320"/>
      <c r="P377" s="320"/>
      <c r="Q377" s="320"/>
      <c r="R377" s="320"/>
      <c r="S377" s="320"/>
      <c r="T377" s="320"/>
      <c r="U377" s="320"/>
      <c r="V377" s="320"/>
      <c r="W377" s="320"/>
      <c r="X377" s="320"/>
      <c r="Y377" s="320"/>
      <c r="Z377" s="320"/>
      <c r="AA377" s="320"/>
      <c r="AB377" s="320"/>
      <c r="AC377" s="320"/>
      <c r="AD377" s="320"/>
      <c r="AE377" s="320"/>
      <c r="AF377" s="320"/>
      <c r="AG377" s="320"/>
      <c r="AH377" s="320"/>
      <c r="AI377" s="320"/>
      <c r="AJ377" s="320"/>
      <c r="AK377" s="320"/>
      <c r="AL377" s="320"/>
      <c r="AM377" s="320"/>
      <c r="AN377" s="320"/>
      <c r="AO377" s="320"/>
      <c r="AP377" s="320"/>
      <c r="AQ377" s="320"/>
      <c r="AR377" s="320"/>
      <c r="AS377" s="320"/>
      <c r="AT377" s="320"/>
      <c r="AU377" s="320"/>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320"/>
      <c r="BS377" s="320"/>
      <c r="BT377" s="320"/>
      <c r="BU377" s="320"/>
      <c r="BV377" s="320"/>
      <c r="BW377" s="320"/>
      <c r="BX377" s="320"/>
      <c r="BY377" s="320"/>
      <c r="BZ377" s="320"/>
      <c r="CA377" s="320"/>
      <c r="CB377" s="320"/>
      <c r="CC377" s="320"/>
      <c r="CD377" s="320"/>
      <c r="CE377" s="320"/>
      <c r="CF377" s="320"/>
      <c r="CG377" s="320"/>
      <c r="CH377" s="320"/>
      <c r="CI377" s="320"/>
      <c r="CJ377" s="320"/>
      <c r="CK377" s="320"/>
      <c r="CL377" s="320"/>
      <c r="CM377" s="320"/>
      <c r="CN377" s="320"/>
      <c r="CO377" s="320"/>
      <c r="CP377" s="320"/>
      <c r="CQ377" s="320"/>
      <c r="CR377" s="320"/>
      <c r="CS377" s="320"/>
      <c r="CT377" s="320"/>
      <c r="CU377" s="320"/>
      <c r="CV377" s="320"/>
      <c r="CW377" s="320"/>
      <c r="CX377" s="320"/>
      <c r="CY377" s="320"/>
      <c r="CZ377" s="320"/>
      <c r="DA377" s="320"/>
      <c r="DB377" s="320"/>
      <c r="DC377" s="320"/>
      <c r="DD377" s="320"/>
    </row>
    <row r="378">
      <c r="A378" s="320"/>
      <c r="B378" s="320"/>
      <c r="C378" s="320"/>
      <c r="D378" s="320"/>
      <c r="E378" s="320"/>
      <c r="F378" s="320"/>
      <c r="G378" s="320"/>
      <c r="H378" s="320"/>
      <c r="I378" s="320"/>
      <c r="J378" s="320"/>
      <c r="K378" s="320"/>
      <c r="L378" s="320"/>
      <c r="M378" s="320"/>
      <c r="N378" s="320"/>
      <c r="O378" s="320"/>
      <c r="P378" s="320"/>
      <c r="Q378" s="320"/>
      <c r="R378" s="320"/>
      <c r="S378" s="320"/>
      <c r="T378" s="320"/>
      <c r="U378" s="320"/>
      <c r="V378" s="320"/>
      <c r="W378" s="320"/>
      <c r="X378" s="320"/>
      <c r="Y378" s="320"/>
      <c r="Z378" s="320"/>
      <c r="AA378" s="320"/>
      <c r="AB378" s="320"/>
      <c r="AC378" s="320"/>
      <c r="AD378" s="320"/>
      <c r="AE378" s="320"/>
      <c r="AF378" s="320"/>
      <c r="AG378" s="320"/>
      <c r="AH378" s="320"/>
      <c r="AI378" s="320"/>
      <c r="AJ378" s="320"/>
      <c r="AK378" s="320"/>
      <c r="AL378" s="320"/>
      <c r="AM378" s="320"/>
      <c r="AN378" s="320"/>
      <c r="AO378" s="320"/>
      <c r="AP378" s="320"/>
      <c r="AQ378" s="320"/>
      <c r="AR378" s="320"/>
      <c r="AS378" s="320"/>
      <c r="AT378" s="320"/>
      <c r="AU378" s="320"/>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320"/>
      <c r="BS378" s="320"/>
      <c r="BT378" s="320"/>
      <c r="BU378" s="320"/>
      <c r="BV378" s="320"/>
      <c r="BW378" s="320"/>
      <c r="BX378" s="320"/>
      <c r="BY378" s="320"/>
      <c r="BZ378" s="320"/>
      <c r="CA378" s="320"/>
      <c r="CB378" s="320"/>
      <c r="CC378" s="320"/>
      <c r="CD378" s="320"/>
      <c r="CE378" s="320"/>
      <c r="CF378" s="320"/>
      <c r="CG378" s="320"/>
      <c r="CH378" s="320"/>
      <c r="CI378" s="320"/>
      <c r="CJ378" s="320"/>
      <c r="CK378" s="320"/>
      <c r="CL378" s="320"/>
      <c r="CM378" s="320"/>
      <c r="CN378" s="320"/>
      <c r="CO378" s="320"/>
      <c r="CP378" s="320"/>
      <c r="CQ378" s="320"/>
      <c r="CR378" s="320"/>
      <c r="CS378" s="320"/>
      <c r="CT378" s="320"/>
      <c r="CU378" s="320"/>
      <c r="CV378" s="320"/>
      <c r="CW378" s="320"/>
      <c r="CX378" s="320"/>
      <c r="CY378" s="320"/>
      <c r="CZ378" s="320"/>
      <c r="DA378" s="320"/>
      <c r="DB378" s="320"/>
      <c r="DC378" s="320"/>
      <c r="DD378" s="320"/>
    </row>
    <row r="379">
      <c r="A379" s="320"/>
      <c r="B379" s="320"/>
      <c r="C379" s="320"/>
      <c r="D379" s="320"/>
      <c r="E379" s="320"/>
      <c r="F379" s="320"/>
      <c r="G379" s="320"/>
      <c r="H379" s="320"/>
      <c r="I379" s="320"/>
      <c r="J379" s="320"/>
      <c r="K379" s="320"/>
      <c r="L379" s="320"/>
      <c r="M379" s="320"/>
      <c r="N379" s="320"/>
      <c r="O379" s="320"/>
      <c r="P379" s="320"/>
      <c r="Q379" s="320"/>
      <c r="R379" s="320"/>
      <c r="S379" s="320"/>
      <c r="T379" s="320"/>
      <c r="U379" s="320"/>
      <c r="V379" s="320"/>
      <c r="W379" s="320"/>
      <c r="X379" s="320"/>
      <c r="Y379" s="320"/>
      <c r="Z379" s="320"/>
      <c r="AA379" s="320"/>
      <c r="AB379" s="320"/>
      <c r="AC379" s="320"/>
      <c r="AD379" s="320"/>
      <c r="AE379" s="320"/>
      <c r="AF379" s="320"/>
      <c r="AG379" s="320"/>
      <c r="AH379" s="320"/>
      <c r="AI379" s="320"/>
      <c r="AJ379" s="320"/>
      <c r="AK379" s="320"/>
      <c r="AL379" s="320"/>
      <c r="AM379" s="320"/>
      <c r="AN379" s="320"/>
      <c r="AO379" s="320"/>
      <c r="AP379" s="320"/>
      <c r="AQ379" s="320"/>
      <c r="AR379" s="320"/>
      <c r="AS379" s="320"/>
      <c r="AT379" s="320"/>
      <c r="AU379" s="320"/>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320"/>
      <c r="BS379" s="320"/>
      <c r="BT379" s="320"/>
      <c r="BU379" s="320"/>
      <c r="BV379" s="320"/>
      <c r="BW379" s="320"/>
      <c r="BX379" s="320"/>
      <c r="BY379" s="320"/>
      <c r="BZ379" s="320"/>
      <c r="CA379" s="320"/>
      <c r="CB379" s="320"/>
      <c r="CC379" s="320"/>
      <c r="CD379" s="320"/>
      <c r="CE379" s="320"/>
      <c r="CF379" s="320"/>
      <c r="CG379" s="320"/>
      <c r="CH379" s="320"/>
      <c r="CI379" s="320"/>
      <c r="CJ379" s="320"/>
      <c r="CK379" s="320"/>
      <c r="CL379" s="320"/>
      <c r="CM379" s="320"/>
      <c r="CN379" s="320"/>
      <c r="CO379" s="320"/>
      <c r="CP379" s="320"/>
      <c r="CQ379" s="320"/>
      <c r="CR379" s="320"/>
      <c r="CS379" s="320"/>
      <c r="CT379" s="320"/>
      <c r="CU379" s="320"/>
      <c r="CV379" s="320"/>
      <c r="CW379" s="320"/>
      <c r="CX379" s="320"/>
      <c r="CY379" s="320"/>
      <c r="CZ379" s="320"/>
      <c r="DA379" s="320"/>
      <c r="DB379" s="320"/>
      <c r="DC379" s="320"/>
      <c r="DD379" s="320"/>
    </row>
    <row r="380">
      <c r="A380" s="320"/>
      <c r="B380" s="320"/>
      <c r="C380" s="320"/>
      <c r="D380" s="320"/>
      <c r="E380" s="320"/>
      <c r="F380" s="320"/>
      <c r="G380" s="320"/>
      <c r="H380" s="320"/>
      <c r="I380" s="320"/>
      <c r="J380" s="320"/>
      <c r="K380" s="320"/>
      <c r="L380" s="320"/>
      <c r="M380" s="320"/>
      <c r="N380" s="320"/>
      <c r="O380" s="320"/>
      <c r="P380" s="320"/>
      <c r="Q380" s="320"/>
      <c r="R380" s="320"/>
      <c r="S380" s="320"/>
      <c r="T380" s="320"/>
      <c r="U380" s="320"/>
      <c r="V380" s="320"/>
      <c r="W380" s="320"/>
      <c r="X380" s="320"/>
      <c r="Y380" s="320"/>
      <c r="Z380" s="320"/>
      <c r="AA380" s="320"/>
      <c r="AB380" s="320"/>
      <c r="AC380" s="320"/>
      <c r="AD380" s="320"/>
      <c r="AE380" s="320"/>
      <c r="AF380" s="320"/>
      <c r="AG380" s="320"/>
      <c r="AH380" s="320"/>
      <c r="AI380" s="320"/>
      <c r="AJ380" s="320"/>
      <c r="AK380" s="320"/>
      <c r="AL380" s="320"/>
      <c r="AM380" s="320"/>
      <c r="AN380" s="320"/>
      <c r="AO380" s="320"/>
      <c r="AP380" s="320"/>
      <c r="AQ380" s="320"/>
      <c r="AR380" s="320"/>
      <c r="AS380" s="320"/>
      <c r="AT380" s="320"/>
      <c r="AU380" s="320"/>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320"/>
      <c r="BS380" s="320"/>
      <c r="BT380" s="320"/>
      <c r="BU380" s="320"/>
      <c r="BV380" s="320"/>
      <c r="BW380" s="320"/>
      <c r="BX380" s="320"/>
      <c r="BY380" s="320"/>
      <c r="BZ380" s="320"/>
      <c r="CA380" s="320"/>
      <c r="CB380" s="320"/>
      <c r="CC380" s="320"/>
      <c r="CD380" s="320"/>
      <c r="CE380" s="320"/>
      <c r="CF380" s="320"/>
      <c r="CG380" s="320"/>
      <c r="CH380" s="320"/>
      <c r="CI380" s="320"/>
      <c r="CJ380" s="320"/>
      <c r="CK380" s="320"/>
      <c r="CL380" s="320"/>
      <c r="CM380" s="320"/>
      <c r="CN380" s="320"/>
      <c r="CO380" s="320"/>
      <c r="CP380" s="320"/>
      <c r="CQ380" s="320"/>
      <c r="CR380" s="320"/>
      <c r="CS380" s="320"/>
      <c r="CT380" s="320"/>
      <c r="CU380" s="320"/>
      <c r="CV380" s="320"/>
      <c r="CW380" s="320"/>
      <c r="CX380" s="320"/>
      <c r="CY380" s="320"/>
      <c r="CZ380" s="320"/>
      <c r="DA380" s="320"/>
      <c r="DB380" s="320"/>
      <c r="DC380" s="320"/>
      <c r="DD380" s="320"/>
    </row>
    <row r="381">
      <c r="A381" s="320"/>
      <c r="B381" s="320"/>
      <c r="C381" s="320"/>
      <c r="D381" s="320"/>
      <c r="E381" s="320"/>
      <c r="F381" s="320"/>
      <c r="G381" s="320"/>
      <c r="H381" s="320"/>
      <c r="I381" s="320"/>
      <c r="J381" s="320"/>
      <c r="K381" s="320"/>
      <c r="L381" s="320"/>
      <c r="M381" s="320"/>
      <c r="N381" s="320"/>
      <c r="O381" s="320"/>
      <c r="P381" s="320"/>
      <c r="Q381" s="320"/>
      <c r="R381" s="320"/>
      <c r="S381" s="320"/>
      <c r="T381" s="320"/>
      <c r="U381" s="320"/>
      <c r="V381" s="320"/>
      <c r="W381" s="320"/>
      <c r="X381" s="320"/>
      <c r="Y381" s="320"/>
      <c r="Z381" s="320"/>
      <c r="AA381" s="320"/>
      <c r="AB381" s="320"/>
      <c r="AC381" s="320"/>
      <c r="AD381" s="320"/>
      <c r="AE381" s="320"/>
      <c r="AF381" s="320"/>
      <c r="AG381" s="320"/>
      <c r="AH381" s="320"/>
      <c r="AI381" s="320"/>
      <c r="AJ381" s="320"/>
      <c r="AK381" s="320"/>
      <c r="AL381" s="320"/>
      <c r="AM381" s="320"/>
      <c r="AN381" s="320"/>
      <c r="AO381" s="320"/>
      <c r="AP381" s="320"/>
      <c r="AQ381" s="320"/>
      <c r="AR381" s="320"/>
      <c r="AS381" s="320"/>
      <c r="AT381" s="320"/>
      <c r="AU381" s="320"/>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320"/>
      <c r="BS381" s="320"/>
      <c r="BT381" s="320"/>
      <c r="BU381" s="320"/>
      <c r="BV381" s="320"/>
      <c r="BW381" s="320"/>
      <c r="BX381" s="320"/>
      <c r="BY381" s="320"/>
      <c r="BZ381" s="320"/>
      <c r="CA381" s="320"/>
      <c r="CB381" s="320"/>
      <c r="CC381" s="320"/>
      <c r="CD381" s="320"/>
      <c r="CE381" s="320"/>
      <c r="CF381" s="320"/>
      <c r="CG381" s="320"/>
      <c r="CH381" s="320"/>
      <c r="CI381" s="320"/>
      <c r="CJ381" s="320"/>
      <c r="CK381" s="320"/>
      <c r="CL381" s="320"/>
      <c r="CM381" s="320"/>
      <c r="CN381" s="320"/>
      <c r="CO381" s="320"/>
      <c r="CP381" s="320"/>
      <c r="CQ381" s="320"/>
      <c r="CR381" s="320"/>
      <c r="CS381" s="320"/>
      <c r="CT381" s="320"/>
      <c r="CU381" s="320"/>
      <c r="CV381" s="320"/>
      <c r="CW381" s="320"/>
      <c r="CX381" s="320"/>
      <c r="CY381" s="320"/>
      <c r="CZ381" s="320"/>
      <c r="DA381" s="320"/>
      <c r="DB381" s="320"/>
      <c r="DC381" s="320"/>
      <c r="DD381" s="320"/>
    </row>
    <row r="382">
      <c r="A382" s="320"/>
      <c r="B382" s="320"/>
      <c r="C382" s="320"/>
      <c r="D382" s="320"/>
      <c r="E382" s="320"/>
      <c r="F382" s="320"/>
      <c r="G382" s="320"/>
      <c r="H382" s="320"/>
      <c r="I382" s="320"/>
      <c r="J382" s="320"/>
      <c r="K382" s="320"/>
      <c r="L382" s="320"/>
      <c r="M382" s="320"/>
      <c r="N382" s="320"/>
      <c r="O382" s="320"/>
      <c r="P382" s="320"/>
      <c r="Q382" s="320"/>
      <c r="R382" s="320"/>
      <c r="S382" s="320"/>
      <c r="T382" s="320"/>
      <c r="U382" s="320"/>
      <c r="V382" s="320"/>
      <c r="W382" s="320"/>
      <c r="X382" s="320"/>
      <c r="Y382" s="320"/>
      <c r="Z382" s="320"/>
      <c r="AA382" s="320"/>
      <c r="AB382" s="320"/>
      <c r="AC382" s="320"/>
      <c r="AD382" s="320"/>
      <c r="AE382" s="320"/>
      <c r="AF382" s="320"/>
      <c r="AG382" s="320"/>
      <c r="AH382" s="320"/>
      <c r="AI382" s="320"/>
      <c r="AJ382" s="320"/>
      <c r="AK382" s="320"/>
      <c r="AL382" s="320"/>
      <c r="AM382" s="320"/>
      <c r="AN382" s="320"/>
      <c r="AO382" s="320"/>
      <c r="AP382" s="320"/>
      <c r="AQ382" s="320"/>
      <c r="AR382" s="320"/>
      <c r="AS382" s="320"/>
      <c r="AT382" s="320"/>
      <c r="AU382" s="320"/>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320"/>
      <c r="BS382" s="320"/>
      <c r="BT382" s="320"/>
      <c r="BU382" s="320"/>
      <c r="BV382" s="320"/>
      <c r="BW382" s="320"/>
      <c r="BX382" s="320"/>
      <c r="BY382" s="320"/>
      <c r="BZ382" s="320"/>
      <c r="CA382" s="320"/>
      <c r="CB382" s="320"/>
      <c r="CC382" s="320"/>
      <c r="CD382" s="320"/>
      <c r="CE382" s="320"/>
      <c r="CF382" s="320"/>
      <c r="CG382" s="320"/>
      <c r="CH382" s="320"/>
      <c r="CI382" s="320"/>
      <c r="CJ382" s="320"/>
      <c r="CK382" s="320"/>
      <c r="CL382" s="320"/>
      <c r="CM382" s="320"/>
      <c r="CN382" s="320"/>
      <c r="CO382" s="320"/>
      <c r="CP382" s="320"/>
      <c r="CQ382" s="320"/>
      <c r="CR382" s="320"/>
      <c r="CS382" s="320"/>
      <c r="CT382" s="320"/>
      <c r="CU382" s="320"/>
      <c r="CV382" s="320"/>
      <c r="CW382" s="320"/>
      <c r="CX382" s="320"/>
      <c r="CY382" s="320"/>
      <c r="CZ382" s="320"/>
      <c r="DA382" s="320"/>
      <c r="DB382" s="320"/>
      <c r="DC382" s="320"/>
      <c r="DD382" s="320"/>
    </row>
    <row r="383">
      <c r="A383" s="320"/>
      <c r="B383" s="320"/>
      <c r="C383" s="320"/>
      <c r="D383" s="320"/>
      <c r="E383" s="320"/>
      <c r="F383" s="320"/>
      <c r="G383" s="320"/>
      <c r="H383" s="320"/>
      <c r="I383" s="320"/>
      <c r="J383" s="320"/>
      <c r="K383" s="320"/>
      <c r="L383" s="320"/>
      <c r="M383" s="320"/>
      <c r="N383" s="320"/>
      <c r="O383" s="320"/>
      <c r="P383" s="320"/>
      <c r="Q383" s="320"/>
      <c r="R383" s="320"/>
      <c r="S383" s="320"/>
      <c r="T383" s="320"/>
      <c r="U383" s="320"/>
      <c r="V383" s="320"/>
      <c r="W383" s="320"/>
      <c r="X383" s="320"/>
      <c r="Y383" s="320"/>
      <c r="Z383" s="320"/>
      <c r="AA383" s="320"/>
      <c r="AB383" s="320"/>
      <c r="AC383" s="320"/>
      <c r="AD383" s="320"/>
      <c r="AE383" s="320"/>
      <c r="AF383" s="320"/>
      <c r="AG383" s="320"/>
      <c r="AH383" s="320"/>
      <c r="AI383" s="320"/>
      <c r="AJ383" s="320"/>
      <c r="AK383" s="320"/>
      <c r="AL383" s="320"/>
      <c r="AM383" s="320"/>
      <c r="AN383" s="320"/>
      <c r="AO383" s="320"/>
      <c r="AP383" s="320"/>
      <c r="AQ383" s="320"/>
      <c r="AR383" s="320"/>
      <c r="AS383" s="320"/>
      <c r="AT383" s="320"/>
      <c r="AU383" s="320"/>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320"/>
      <c r="BS383" s="320"/>
      <c r="BT383" s="320"/>
      <c r="BU383" s="320"/>
      <c r="BV383" s="320"/>
      <c r="BW383" s="320"/>
      <c r="BX383" s="320"/>
      <c r="BY383" s="320"/>
      <c r="BZ383" s="320"/>
      <c r="CA383" s="320"/>
      <c r="CB383" s="320"/>
      <c r="CC383" s="320"/>
      <c r="CD383" s="320"/>
      <c r="CE383" s="320"/>
      <c r="CF383" s="320"/>
      <c r="CG383" s="320"/>
      <c r="CH383" s="320"/>
      <c r="CI383" s="320"/>
      <c r="CJ383" s="320"/>
      <c r="CK383" s="320"/>
      <c r="CL383" s="320"/>
      <c r="CM383" s="320"/>
      <c r="CN383" s="320"/>
      <c r="CO383" s="320"/>
      <c r="CP383" s="320"/>
      <c r="CQ383" s="320"/>
      <c r="CR383" s="320"/>
      <c r="CS383" s="320"/>
      <c r="CT383" s="320"/>
      <c r="CU383" s="320"/>
      <c r="CV383" s="320"/>
      <c r="CW383" s="320"/>
      <c r="CX383" s="320"/>
      <c r="CY383" s="320"/>
      <c r="CZ383" s="320"/>
      <c r="DA383" s="320"/>
      <c r="DB383" s="320"/>
      <c r="DC383" s="320"/>
      <c r="DD383" s="320"/>
    </row>
    <row r="384">
      <c r="A384" s="320"/>
      <c r="B384" s="320"/>
      <c r="C384" s="320"/>
      <c r="D384" s="320"/>
      <c r="E384" s="320"/>
      <c r="F384" s="320"/>
      <c r="G384" s="320"/>
      <c r="H384" s="320"/>
      <c r="I384" s="320"/>
      <c r="J384" s="320"/>
      <c r="K384" s="320"/>
      <c r="L384" s="320"/>
      <c r="M384" s="320"/>
      <c r="N384" s="320"/>
      <c r="O384" s="320"/>
      <c r="P384" s="320"/>
      <c r="Q384" s="320"/>
      <c r="R384" s="320"/>
      <c r="S384" s="320"/>
      <c r="T384" s="320"/>
      <c r="U384" s="320"/>
      <c r="V384" s="320"/>
      <c r="W384" s="320"/>
      <c r="X384" s="320"/>
      <c r="Y384" s="320"/>
      <c r="Z384" s="320"/>
      <c r="AA384" s="320"/>
      <c r="AB384" s="320"/>
      <c r="AC384" s="320"/>
      <c r="AD384" s="320"/>
      <c r="AE384" s="320"/>
      <c r="AF384" s="320"/>
      <c r="AG384" s="320"/>
      <c r="AH384" s="320"/>
      <c r="AI384" s="320"/>
      <c r="AJ384" s="320"/>
      <c r="AK384" s="320"/>
      <c r="AL384" s="320"/>
      <c r="AM384" s="320"/>
      <c r="AN384" s="320"/>
      <c r="AO384" s="320"/>
      <c r="AP384" s="320"/>
      <c r="AQ384" s="320"/>
      <c r="AR384" s="320"/>
      <c r="AS384" s="320"/>
      <c r="AT384" s="320"/>
      <c r="AU384" s="320"/>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320"/>
      <c r="BS384" s="320"/>
      <c r="BT384" s="320"/>
      <c r="BU384" s="320"/>
      <c r="BV384" s="320"/>
      <c r="BW384" s="320"/>
      <c r="BX384" s="320"/>
      <c r="BY384" s="320"/>
      <c r="BZ384" s="320"/>
      <c r="CA384" s="320"/>
      <c r="CB384" s="320"/>
      <c r="CC384" s="320"/>
      <c r="CD384" s="320"/>
      <c r="CE384" s="320"/>
      <c r="CF384" s="320"/>
      <c r="CG384" s="320"/>
      <c r="CH384" s="320"/>
      <c r="CI384" s="320"/>
      <c r="CJ384" s="320"/>
      <c r="CK384" s="320"/>
      <c r="CL384" s="320"/>
      <c r="CM384" s="320"/>
      <c r="CN384" s="320"/>
      <c r="CO384" s="320"/>
      <c r="CP384" s="320"/>
      <c r="CQ384" s="320"/>
      <c r="CR384" s="320"/>
      <c r="CS384" s="320"/>
      <c r="CT384" s="320"/>
      <c r="CU384" s="320"/>
      <c r="CV384" s="320"/>
      <c r="CW384" s="320"/>
      <c r="CX384" s="320"/>
      <c r="CY384" s="320"/>
      <c r="CZ384" s="320"/>
      <c r="DA384" s="320"/>
      <c r="DB384" s="320"/>
      <c r="DC384" s="320"/>
      <c r="DD384" s="320"/>
    </row>
    <row r="385">
      <c r="A385" s="320"/>
      <c r="B385" s="320"/>
      <c r="C385" s="320"/>
      <c r="D385" s="320"/>
      <c r="E385" s="320"/>
      <c r="F385" s="320"/>
      <c r="G385" s="320"/>
      <c r="H385" s="320"/>
      <c r="I385" s="320"/>
      <c r="J385" s="320"/>
      <c r="K385" s="320"/>
      <c r="L385" s="320"/>
      <c r="M385" s="320"/>
      <c r="N385" s="320"/>
      <c r="O385" s="320"/>
      <c r="P385" s="320"/>
      <c r="Q385" s="320"/>
      <c r="R385" s="320"/>
      <c r="S385" s="320"/>
      <c r="T385" s="320"/>
      <c r="U385" s="320"/>
      <c r="V385" s="320"/>
      <c r="W385" s="320"/>
      <c r="X385" s="320"/>
      <c r="Y385" s="320"/>
      <c r="Z385" s="320"/>
      <c r="AA385" s="320"/>
      <c r="AB385" s="320"/>
      <c r="AC385" s="320"/>
      <c r="AD385" s="320"/>
      <c r="AE385" s="320"/>
      <c r="AF385" s="320"/>
      <c r="AG385" s="320"/>
      <c r="AH385" s="320"/>
      <c r="AI385" s="320"/>
      <c r="AJ385" s="320"/>
      <c r="AK385" s="320"/>
      <c r="AL385" s="320"/>
      <c r="AM385" s="320"/>
      <c r="AN385" s="320"/>
      <c r="AO385" s="320"/>
      <c r="AP385" s="320"/>
      <c r="AQ385" s="320"/>
      <c r="AR385" s="320"/>
      <c r="AS385" s="320"/>
      <c r="AT385" s="320"/>
      <c r="AU385" s="320"/>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320"/>
      <c r="BS385" s="320"/>
      <c r="BT385" s="320"/>
      <c r="BU385" s="320"/>
      <c r="BV385" s="320"/>
      <c r="BW385" s="320"/>
      <c r="BX385" s="320"/>
      <c r="BY385" s="320"/>
      <c r="BZ385" s="320"/>
      <c r="CA385" s="320"/>
      <c r="CB385" s="320"/>
      <c r="CC385" s="320"/>
      <c r="CD385" s="320"/>
      <c r="CE385" s="320"/>
      <c r="CF385" s="320"/>
      <c r="CG385" s="320"/>
      <c r="CH385" s="320"/>
      <c r="CI385" s="320"/>
      <c r="CJ385" s="320"/>
      <c r="CK385" s="320"/>
      <c r="CL385" s="320"/>
      <c r="CM385" s="320"/>
      <c r="CN385" s="320"/>
      <c r="CO385" s="320"/>
      <c r="CP385" s="320"/>
      <c r="CQ385" s="320"/>
      <c r="CR385" s="320"/>
      <c r="CS385" s="320"/>
      <c r="CT385" s="320"/>
      <c r="CU385" s="320"/>
      <c r="CV385" s="320"/>
      <c r="CW385" s="320"/>
      <c r="CX385" s="320"/>
      <c r="CY385" s="320"/>
      <c r="CZ385" s="320"/>
      <c r="DA385" s="320"/>
      <c r="DB385" s="320"/>
      <c r="DC385" s="320"/>
      <c r="DD385" s="320"/>
    </row>
    <row r="386">
      <c r="A386" s="320"/>
      <c r="B386" s="320"/>
      <c r="C386" s="320"/>
      <c r="D386" s="320"/>
      <c r="E386" s="320"/>
      <c r="F386" s="320"/>
      <c r="G386" s="320"/>
      <c r="H386" s="320"/>
      <c r="I386" s="320"/>
      <c r="J386" s="320"/>
      <c r="K386" s="320"/>
      <c r="L386" s="320"/>
      <c r="M386" s="320"/>
      <c r="N386" s="320"/>
      <c r="O386" s="320"/>
      <c r="P386" s="320"/>
      <c r="Q386" s="320"/>
      <c r="R386" s="320"/>
      <c r="S386" s="320"/>
      <c r="T386" s="320"/>
      <c r="U386" s="320"/>
      <c r="V386" s="320"/>
      <c r="W386" s="320"/>
      <c r="X386" s="320"/>
      <c r="Y386" s="320"/>
      <c r="Z386" s="320"/>
      <c r="AA386" s="320"/>
      <c r="AB386" s="320"/>
      <c r="AC386" s="320"/>
      <c r="AD386" s="320"/>
      <c r="AE386" s="320"/>
      <c r="AF386" s="320"/>
      <c r="AG386" s="320"/>
      <c r="AH386" s="320"/>
      <c r="AI386" s="320"/>
      <c r="AJ386" s="320"/>
      <c r="AK386" s="320"/>
      <c r="AL386" s="320"/>
      <c r="AM386" s="320"/>
      <c r="AN386" s="320"/>
      <c r="AO386" s="320"/>
      <c r="AP386" s="320"/>
      <c r="AQ386" s="320"/>
      <c r="AR386" s="320"/>
      <c r="AS386" s="320"/>
      <c r="AT386" s="320"/>
      <c r="AU386" s="320"/>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320"/>
      <c r="BS386" s="320"/>
      <c r="BT386" s="320"/>
      <c r="BU386" s="320"/>
      <c r="BV386" s="320"/>
      <c r="BW386" s="320"/>
      <c r="BX386" s="320"/>
      <c r="BY386" s="320"/>
      <c r="BZ386" s="320"/>
      <c r="CA386" s="320"/>
      <c r="CB386" s="320"/>
      <c r="CC386" s="320"/>
      <c r="CD386" s="320"/>
      <c r="CE386" s="320"/>
      <c r="CF386" s="320"/>
      <c r="CG386" s="320"/>
      <c r="CH386" s="320"/>
      <c r="CI386" s="320"/>
      <c r="CJ386" s="320"/>
      <c r="CK386" s="320"/>
      <c r="CL386" s="320"/>
      <c r="CM386" s="320"/>
      <c r="CN386" s="320"/>
      <c r="CO386" s="320"/>
      <c r="CP386" s="320"/>
      <c r="CQ386" s="320"/>
      <c r="CR386" s="320"/>
      <c r="CS386" s="320"/>
      <c r="CT386" s="320"/>
      <c r="CU386" s="320"/>
      <c r="CV386" s="320"/>
      <c r="CW386" s="320"/>
      <c r="CX386" s="320"/>
      <c r="CY386" s="320"/>
      <c r="CZ386" s="320"/>
      <c r="DA386" s="320"/>
      <c r="DB386" s="320"/>
      <c r="DC386" s="320"/>
      <c r="DD386" s="320"/>
    </row>
    <row r="387">
      <c r="A387" s="320"/>
      <c r="B387" s="320"/>
      <c r="C387" s="320"/>
      <c r="D387" s="320"/>
      <c r="E387" s="320"/>
      <c r="F387" s="320"/>
      <c r="G387" s="320"/>
      <c r="H387" s="320"/>
      <c r="I387" s="320"/>
      <c r="J387" s="320"/>
      <c r="K387" s="320"/>
      <c r="L387" s="320"/>
      <c r="M387" s="320"/>
      <c r="N387" s="320"/>
      <c r="O387" s="320"/>
      <c r="P387" s="320"/>
      <c r="Q387" s="320"/>
      <c r="R387" s="320"/>
      <c r="S387" s="320"/>
      <c r="T387" s="320"/>
      <c r="U387" s="320"/>
      <c r="V387" s="320"/>
      <c r="W387" s="320"/>
      <c r="X387" s="320"/>
      <c r="Y387" s="320"/>
      <c r="Z387" s="320"/>
      <c r="AA387" s="320"/>
      <c r="AB387" s="320"/>
      <c r="AC387" s="320"/>
      <c r="AD387" s="320"/>
      <c r="AE387" s="320"/>
      <c r="AF387" s="320"/>
      <c r="AG387" s="320"/>
      <c r="AH387" s="320"/>
      <c r="AI387" s="320"/>
      <c r="AJ387" s="320"/>
      <c r="AK387" s="320"/>
      <c r="AL387" s="320"/>
      <c r="AM387" s="320"/>
      <c r="AN387" s="320"/>
      <c r="AO387" s="320"/>
      <c r="AP387" s="320"/>
      <c r="AQ387" s="320"/>
      <c r="AR387" s="320"/>
      <c r="AS387" s="320"/>
      <c r="AT387" s="320"/>
      <c r="AU387" s="320"/>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320"/>
      <c r="BS387" s="320"/>
      <c r="BT387" s="320"/>
      <c r="BU387" s="320"/>
      <c r="BV387" s="320"/>
      <c r="BW387" s="320"/>
      <c r="BX387" s="320"/>
      <c r="BY387" s="320"/>
      <c r="BZ387" s="320"/>
      <c r="CA387" s="320"/>
      <c r="CB387" s="320"/>
      <c r="CC387" s="320"/>
      <c r="CD387" s="320"/>
      <c r="CE387" s="320"/>
      <c r="CF387" s="320"/>
      <c r="CG387" s="320"/>
      <c r="CH387" s="320"/>
      <c r="CI387" s="320"/>
      <c r="CJ387" s="320"/>
      <c r="CK387" s="320"/>
      <c r="CL387" s="320"/>
      <c r="CM387" s="320"/>
      <c r="CN387" s="320"/>
      <c r="CO387" s="320"/>
      <c r="CP387" s="320"/>
      <c r="CQ387" s="320"/>
      <c r="CR387" s="320"/>
      <c r="CS387" s="320"/>
      <c r="CT387" s="320"/>
      <c r="CU387" s="320"/>
      <c r="CV387" s="320"/>
      <c r="CW387" s="320"/>
      <c r="CX387" s="320"/>
      <c r="CY387" s="320"/>
      <c r="CZ387" s="320"/>
      <c r="DA387" s="320"/>
      <c r="DB387" s="320"/>
      <c r="DC387" s="320"/>
      <c r="DD387" s="320"/>
    </row>
    <row r="388">
      <c r="A388" s="320"/>
      <c r="B388" s="320"/>
      <c r="C388" s="320"/>
      <c r="D388" s="320"/>
      <c r="E388" s="320"/>
      <c r="F388" s="320"/>
      <c r="G388" s="320"/>
      <c r="H388" s="320"/>
      <c r="I388" s="320"/>
      <c r="J388" s="320"/>
      <c r="K388" s="320"/>
      <c r="L388" s="320"/>
      <c r="M388" s="320"/>
      <c r="N388" s="320"/>
      <c r="O388" s="320"/>
      <c r="P388" s="320"/>
      <c r="Q388" s="320"/>
      <c r="R388" s="320"/>
      <c r="S388" s="320"/>
      <c r="T388" s="320"/>
      <c r="U388" s="320"/>
      <c r="V388" s="320"/>
      <c r="W388" s="320"/>
      <c r="X388" s="320"/>
      <c r="Y388" s="320"/>
      <c r="Z388" s="320"/>
      <c r="AA388" s="320"/>
      <c r="AB388" s="320"/>
      <c r="AC388" s="320"/>
      <c r="AD388" s="320"/>
      <c r="AE388" s="320"/>
      <c r="AF388" s="320"/>
      <c r="AG388" s="320"/>
      <c r="AH388" s="320"/>
      <c r="AI388" s="320"/>
      <c r="AJ388" s="320"/>
      <c r="AK388" s="320"/>
      <c r="AL388" s="320"/>
      <c r="AM388" s="320"/>
      <c r="AN388" s="320"/>
      <c r="AO388" s="320"/>
      <c r="AP388" s="320"/>
      <c r="AQ388" s="320"/>
      <c r="AR388" s="320"/>
      <c r="AS388" s="320"/>
      <c r="AT388" s="320"/>
      <c r="AU388" s="320"/>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320"/>
      <c r="BS388" s="320"/>
      <c r="BT388" s="320"/>
      <c r="BU388" s="320"/>
      <c r="BV388" s="320"/>
      <c r="BW388" s="320"/>
      <c r="BX388" s="320"/>
      <c r="BY388" s="320"/>
      <c r="BZ388" s="320"/>
      <c r="CA388" s="320"/>
      <c r="CB388" s="320"/>
      <c r="CC388" s="320"/>
      <c r="CD388" s="320"/>
      <c r="CE388" s="320"/>
      <c r="CF388" s="320"/>
      <c r="CG388" s="320"/>
      <c r="CH388" s="320"/>
      <c r="CI388" s="320"/>
      <c r="CJ388" s="320"/>
      <c r="CK388" s="320"/>
      <c r="CL388" s="320"/>
      <c r="CM388" s="320"/>
      <c r="CN388" s="320"/>
      <c r="CO388" s="320"/>
      <c r="CP388" s="320"/>
      <c r="CQ388" s="320"/>
      <c r="CR388" s="320"/>
      <c r="CS388" s="320"/>
      <c r="CT388" s="320"/>
      <c r="CU388" s="320"/>
      <c r="CV388" s="320"/>
      <c r="CW388" s="320"/>
      <c r="CX388" s="320"/>
      <c r="CY388" s="320"/>
      <c r="CZ388" s="320"/>
      <c r="DA388" s="320"/>
      <c r="DB388" s="320"/>
      <c r="DC388" s="320"/>
      <c r="DD388" s="320"/>
    </row>
    <row r="389">
      <c r="A389" s="320"/>
      <c r="B389" s="320"/>
      <c r="C389" s="320"/>
      <c r="D389" s="320"/>
      <c r="E389" s="320"/>
      <c r="F389" s="320"/>
      <c r="G389" s="320"/>
      <c r="H389" s="320"/>
      <c r="I389" s="320"/>
      <c r="J389" s="320"/>
      <c r="K389" s="320"/>
      <c r="L389" s="320"/>
      <c r="M389" s="320"/>
      <c r="N389" s="320"/>
      <c r="O389" s="320"/>
      <c r="P389" s="320"/>
      <c r="Q389" s="320"/>
      <c r="R389" s="320"/>
      <c r="S389" s="320"/>
      <c r="T389" s="320"/>
      <c r="U389" s="320"/>
      <c r="V389" s="320"/>
      <c r="W389" s="320"/>
      <c r="X389" s="320"/>
      <c r="Y389" s="320"/>
      <c r="Z389" s="320"/>
      <c r="AA389" s="320"/>
      <c r="AB389" s="320"/>
      <c r="AC389" s="320"/>
      <c r="AD389" s="320"/>
      <c r="AE389" s="320"/>
      <c r="AF389" s="320"/>
      <c r="AG389" s="320"/>
      <c r="AH389" s="320"/>
      <c r="AI389" s="320"/>
      <c r="AJ389" s="320"/>
      <c r="AK389" s="320"/>
      <c r="AL389" s="320"/>
      <c r="AM389" s="320"/>
      <c r="AN389" s="320"/>
      <c r="AO389" s="320"/>
      <c r="AP389" s="320"/>
      <c r="AQ389" s="320"/>
      <c r="AR389" s="320"/>
      <c r="AS389" s="320"/>
      <c r="AT389" s="320"/>
      <c r="AU389" s="320"/>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320"/>
      <c r="BS389" s="320"/>
      <c r="BT389" s="320"/>
      <c r="BU389" s="320"/>
      <c r="BV389" s="320"/>
      <c r="BW389" s="320"/>
      <c r="BX389" s="320"/>
      <c r="BY389" s="320"/>
      <c r="BZ389" s="320"/>
      <c r="CA389" s="320"/>
      <c r="CB389" s="320"/>
      <c r="CC389" s="320"/>
      <c r="CD389" s="320"/>
      <c r="CE389" s="320"/>
      <c r="CF389" s="320"/>
      <c r="CG389" s="320"/>
      <c r="CH389" s="320"/>
      <c r="CI389" s="320"/>
      <c r="CJ389" s="320"/>
      <c r="CK389" s="320"/>
      <c r="CL389" s="320"/>
      <c r="CM389" s="320"/>
      <c r="CN389" s="320"/>
      <c r="CO389" s="320"/>
      <c r="CP389" s="320"/>
      <c r="CQ389" s="320"/>
      <c r="CR389" s="320"/>
      <c r="CS389" s="320"/>
      <c r="CT389" s="320"/>
      <c r="CU389" s="320"/>
      <c r="CV389" s="320"/>
      <c r="CW389" s="320"/>
      <c r="CX389" s="320"/>
      <c r="CY389" s="320"/>
      <c r="CZ389" s="320"/>
      <c r="DA389" s="320"/>
      <c r="DB389" s="320"/>
      <c r="DC389" s="320"/>
      <c r="DD389" s="320"/>
    </row>
    <row r="390">
      <c r="A390" s="320"/>
      <c r="B390" s="320"/>
      <c r="C390" s="320"/>
      <c r="D390" s="320"/>
      <c r="E390" s="320"/>
      <c r="F390" s="320"/>
      <c r="G390" s="320"/>
      <c r="H390" s="320"/>
      <c r="I390" s="320"/>
      <c r="J390" s="320"/>
      <c r="K390" s="320"/>
      <c r="L390" s="320"/>
      <c r="M390" s="320"/>
      <c r="N390" s="320"/>
      <c r="O390" s="320"/>
      <c r="P390" s="320"/>
      <c r="Q390" s="320"/>
      <c r="R390" s="320"/>
      <c r="S390" s="320"/>
      <c r="T390" s="320"/>
      <c r="U390" s="320"/>
      <c r="V390" s="320"/>
      <c r="W390" s="320"/>
      <c r="X390" s="320"/>
      <c r="Y390" s="320"/>
      <c r="Z390" s="320"/>
      <c r="AA390" s="320"/>
      <c r="AB390" s="320"/>
      <c r="AC390" s="320"/>
      <c r="AD390" s="320"/>
      <c r="AE390" s="320"/>
      <c r="AF390" s="320"/>
      <c r="AG390" s="320"/>
      <c r="AH390" s="320"/>
      <c r="AI390" s="320"/>
      <c r="AJ390" s="320"/>
      <c r="AK390" s="320"/>
      <c r="AL390" s="320"/>
      <c r="AM390" s="320"/>
      <c r="AN390" s="320"/>
      <c r="AO390" s="320"/>
      <c r="AP390" s="320"/>
      <c r="AQ390" s="320"/>
      <c r="AR390" s="320"/>
      <c r="AS390" s="320"/>
      <c r="AT390" s="320"/>
      <c r="AU390" s="320"/>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320"/>
      <c r="BS390" s="320"/>
      <c r="BT390" s="320"/>
      <c r="BU390" s="320"/>
      <c r="BV390" s="320"/>
      <c r="BW390" s="320"/>
      <c r="BX390" s="320"/>
      <c r="BY390" s="320"/>
      <c r="BZ390" s="320"/>
      <c r="CA390" s="320"/>
      <c r="CB390" s="320"/>
      <c r="CC390" s="320"/>
      <c r="CD390" s="320"/>
      <c r="CE390" s="320"/>
      <c r="CF390" s="320"/>
      <c r="CG390" s="320"/>
      <c r="CH390" s="320"/>
      <c r="CI390" s="320"/>
      <c r="CJ390" s="320"/>
      <c r="CK390" s="320"/>
      <c r="CL390" s="320"/>
      <c r="CM390" s="320"/>
      <c r="CN390" s="320"/>
      <c r="CO390" s="320"/>
      <c r="CP390" s="320"/>
      <c r="CQ390" s="320"/>
      <c r="CR390" s="320"/>
      <c r="CS390" s="320"/>
      <c r="CT390" s="320"/>
      <c r="CU390" s="320"/>
      <c r="CV390" s="320"/>
      <c r="CW390" s="320"/>
      <c r="CX390" s="320"/>
      <c r="CY390" s="320"/>
      <c r="CZ390" s="320"/>
      <c r="DA390" s="320"/>
      <c r="DB390" s="320"/>
      <c r="DC390" s="320"/>
      <c r="DD390" s="320"/>
    </row>
    <row r="391">
      <c r="A391" s="320"/>
      <c r="B391" s="320"/>
      <c r="C391" s="320"/>
      <c r="D391" s="320"/>
      <c r="E391" s="320"/>
      <c r="F391" s="320"/>
      <c r="G391" s="320"/>
      <c r="H391" s="320"/>
      <c r="I391" s="320"/>
      <c r="J391" s="320"/>
      <c r="K391" s="320"/>
      <c r="L391" s="320"/>
      <c r="M391" s="320"/>
      <c r="N391" s="320"/>
      <c r="O391" s="320"/>
      <c r="P391" s="320"/>
      <c r="Q391" s="320"/>
      <c r="R391" s="320"/>
      <c r="S391" s="320"/>
      <c r="T391" s="320"/>
      <c r="U391" s="320"/>
      <c r="V391" s="320"/>
      <c r="W391" s="320"/>
      <c r="X391" s="320"/>
      <c r="Y391" s="320"/>
      <c r="Z391" s="320"/>
      <c r="AA391" s="320"/>
      <c r="AB391" s="320"/>
      <c r="AC391" s="320"/>
      <c r="AD391" s="320"/>
      <c r="AE391" s="320"/>
      <c r="AF391" s="320"/>
      <c r="AG391" s="320"/>
      <c r="AH391" s="320"/>
      <c r="AI391" s="320"/>
      <c r="AJ391" s="320"/>
      <c r="AK391" s="320"/>
      <c r="AL391" s="320"/>
      <c r="AM391" s="320"/>
      <c r="AN391" s="320"/>
      <c r="AO391" s="320"/>
      <c r="AP391" s="320"/>
      <c r="AQ391" s="320"/>
      <c r="AR391" s="320"/>
      <c r="AS391" s="320"/>
      <c r="AT391" s="320"/>
      <c r="AU391" s="320"/>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320"/>
      <c r="BS391" s="320"/>
      <c r="BT391" s="320"/>
      <c r="BU391" s="320"/>
      <c r="BV391" s="320"/>
      <c r="BW391" s="320"/>
      <c r="BX391" s="320"/>
      <c r="BY391" s="320"/>
      <c r="BZ391" s="320"/>
      <c r="CA391" s="320"/>
      <c r="CB391" s="320"/>
      <c r="CC391" s="320"/>
      <c r="CD391" s="320"/>
      <c r="CE391" s="320"/>
      <c r="CF391" s="320"/>
      <c r="CG391" s="320"/>
      <c r="CH391" s="320"/>
      <c r="CI391" s="320"/>
      <c r="CJ391" s="320"/>
      <c r="CK391" s="320"/>
      <c r="CL391" s="320"/>
      <c r="CM391" s="320"/>
      <c r="CN391" s="320"/>
      <c r="CO391" s="320"/>
      <c r="CP391" s="320"/>
      <c r="CQ391" s="320"/>
      <c r="CR391" s="320"/>
      <c r="CS391" s="320"/>
      <c r="CT391" s="320"/>
      <c r="CU391" s="320"/>
      <c r="CV391" s="320"/>
      <c r="CW391" s="320"/>
      <c r="CX391" s="320"/>
      <c r="CY391" s="320"/>
      <c r="CZ391" s="320"/>
      <c r="DA391" s="320"/>
      <c r="DB391" s="320"/>
      <c r="DC391" s="320"/>
      <c r="DD391" s="320"/>
    </row>
    <row r="392">
      <c r="A392" s="320"/>
      <c r="B392" s="320"/>
      <c r="C392" s="320"/>
      <c r="D392" s="320"/>
      <c r="E392" s="320"/>
      <c r="F392" s="320"/>
      <c r="G392" s="320"/>
      <c r="H392" s="320"/>
      <c r="I392" s="320"/>
      <c r="J392" s="320"/>
      <c r="K392" s="320"/>
      <c r="L392" s="320"/>
      <c r="M392" s="320"/>
      <c r="N392" s="320"/>
      <c r="O392" s="320"/>
      <c r="P392" s="320"/>
      <c r="Q392" s="320"/>
      <c r="R392" s="320"/>
      <c r="S392" s="320"/>
      <c r="T392" s="320"/>
      <c r="U392" s="320"/>
      <c r="V392" s="320"/>
      <c r="W392" s="320"/>
      <c r="X392" s="320"/>
      <c r="Y392" s="320"/>
      <c r="Z392" s="320"/>
      <c r="AA392" s="320"/>
      <c r="AB392" s="320"/>
      <c r="AC392" s="320"/>
      <c r="AD392" s="320"/>
      <c r="AE392" s="320"/>
      <c r="AF392" s="320"/>
      <c r="AG392" s="320"/>
      <c r="AH392" s="320"/>
      <c r="AI392" s="320"/>
      <c r="AJ392" s="320"/>
      <c r="AK392" s="320"/>
      <c r="AL392" s="320"/>
      <c r="AM392" s="320"/>
      <c r="AN392" s="320"/>
      <c r="AO392" s="320"/>
      <c r="AP392" s="320"/>
      <c r="AQ392" s="320"/>
      <c r="AR392" s="320"/>
      <c r="AS392" s="320"/>
      <c r="AT392" s="320"/>
      <c r="AU392" s="320"/>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320"/>
      <c r="BS392" s="320"/>
      <c r="BT392" s="320"/>
      <c r="BU392" s="320"/>
      <c r="BV392" s="320"/>
      <c r="BW392" s="320"/>
      <c r="BX392" s="320"/>
      <c r="BY392" s="320"/>
      <c r="BZ392" s="320"/>
      <c r="CA392" s="320"/>
      <c r="CB392" s="320"/>
      <c r="CC392" s="320"/>
      <c r="CD392" s="320"/>
      <c r="CE392" s="320"/>
      <c r="CF392" s="320"/>
      <c r="CG392" s="320"/>
      <c r="CH392" s="320"/>
      <c r="CI392" s="320"/>
      <c r="CJ392" s="320"/>
      <c r="CK392" s="320"/>
      <c r="CL392" s="320"/>
      <c r="CM392" s="320"/>
      <c r="CN392" s="320"/>
      <c r="CO392" s="320"/>
      <c r="CP392" s="320"/>
      <c r="CQ392" s="320"/>
      <c r="CR392" s="320"/>
      <c r="CS392" s="320"/>
      <c r="CT392" s="320"/>
      <c r="CU392" s="320"/>
      <c r="CV392" s="320"/>
      <c r="CW392" s="320"/>
      <c r="CX392" s="320"/>
      <c r="CY392" s="320"/>
      <c r="CZ392" s="320"/>
      <c r="DA392" s="320"/>
      <c r="DB392" s="320"/>
      <c r="DC392" s="320"/>
      <c r="DD392" s="320"/>
    </row>
    <row r="393">
      <c r="A393" s="320"/>
      <c r="B393" s="320"/>
      <c r="C393" s="320"/>
      <c r="D393" s="320"/>
      <c r="E393" s="320"/>
      <c r="F393" s="320"/>
      <c r="G393" s="320"/>
      <c r="H393" s="320"/>
      <c r="I393" s="320"/>
      <c r="J393" s="320"/>
      <c r="K393" s="320"/>
      <c r="L393" s="320"/>
      <c r="M393" s="320"/>
      <c r="N393" s="320"/>
      <c r="O393" s="320"/>
      <c r="P393" s="320"/>
      <c r="Q393" s="320"/>
      <c r="R393" s="320"/>
      <c r="S393" s="320"/>
      <c r="T393" s="320"/>
      <c r="U393" s="320"/>
      <c r="V393" s="320"/>
      <c r="W393" s="320"/>
      <c r="X393" s="320"/>
      <c r="Y393" s="320"/>
      <c r="Z393" s="320"/>
      <c r="AA393" s="320"/>
      <c r="AB393" s="320"/>
      <c r="AC393" s="320"/>
      <c r="AD393" s="320"/>
      <c r="AE393" s="320"/>
      <c r="AF393" s="320"/>
      <c r="AG393" s="320"/>
      <c r="AH393" s="320"/>
      <c r="AI393" s="320"/>
      <c r="AJ393" s="320"/>
      <c r="AK393" s="320"/>
      <c r="AL393" s="320"/>
      <c r="AM393" s="320"/>
      <c r="AN393" s="320"/>
      <c r="AO393" s="320"/>
      <c r="AP393" s="320"/>
      <c r="AQ393" s="320"/>
      <c r="AR393" s="320"/>
      <c r="AS393" s="320"/>
      <c r="AT393" s="320"/>
      <c r="AU393" s="320"/>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320"/>
      <c r="BS393" s="320"/>
      <c r="BT393" s="320"/>
      <c r="BU393" s="320"/>
      <c r="BV393" s="320"/>
      <c r="BW393" s="320"/>
      <c r="BX393" s="320"/>
      <c r="BY393" s="320"/>
      <c r="BZ393" s="320"/>
      <c r="CA393" s="320"/>
      <c r="CB393" s="320"/>
      <c r="CC393" s="320"/>
      <c r="CD393" s="320"/>
      <c r="CE393" s="320"/>
      <c r="CF393" s="320"/>
      <c r="CG393" s="320"/>
      <c r="CH393" s="320"/>
      <c r="CI393" s="320"/>
      <c r="CJ393" s="320"/>
      <c r="CK393" s="320"/>
      <c r="CL393" s="320"/>
      <c r="CM393" s="320"/>
      <c r="CN393" s="320"/>
      <c r="CO393" s="320"/>
      <c r="CP393" s="320"/>
      <c r="CQ393" s="320"/>
      <c r="CR393" s="320"/>
      <c r="CS393" s="320"/>
      <c r="CT393" s="320"/>
      <c r="CU393" s="320"/>
      <c r="CV393" s="320"/>
      <c r="CW393" s="320"/>
      <c r="CX393" s="320"/>
      <c r="CY393" s="320"/>
      <c r="CZ393" s="320"/>
      <c r="DA393" s="320"/>
      <c r="DB393" s="320"/>
      <c r="DC393" s="320"/>
      <c r="DD393" s="320"/>
    </row>
    <row r="394">
      <c r="A394" s="320"/>
      <c r="B394" s="320"/>
      <c r="C394" s="320"/>
      <c r="D394" s="320"/>
      <c r="E394" s="320"/>
      <c r="F394" s="320"/>
      <c r="G394" s="320"/>
      <c r="H394" s="320"/>
      <c r="I394" s="320"/>
      <c r="J394" s="320"/>
      <c r="K394" s="320"/>
      <c r="L394" s="320"/>
      <c r="M394" s="320"/>
      <c r="N394" s="320"/>
      <c r="O394" s="320"/>
      <c r="P394" s="320"/>
      <c r="Q394" s="320"/>
      <c r="R394" s="320"/>
      <c r="S394" s="320"/>
      <c r="T394" s="320"/>
      <c r="U394" s="320"/>
      <c r="V394" s="320"/>
      <c r="W394" s="320"/>
      <c r="X394" s="320"/>
      <c r="Y394" s="320"/>
      <c r="Z394" s="320"/>
      <c r="AA394" s="320"/>
      <c r="AB394" s="320"/>
      <c r="AC394" s="320"/>
      <c r="AD394" s="320"/>
      <c r="AE394" s="320"/>
      <c r="AF394" s="320"/>
      <c r="AG394" s="320"/>
      <c r="AH394" s="320"/>
      <c r="AI394" s="320"/>
      <c r="AJ394" s="320"/>
      <c r="AK394" s="320"/>
      <c r="AL394" s="320"/>
      <c r="AM394" s="320"/>
      <c r="AN394" s="320"/>
      <c r="AO394" s="320"/>
      <c r="AP394" s="320"/>
      <c r="AQ394" s="320"/>
      <c r="AR394" s="320"/>
      <c r="AS394" s="320"/>
      <c r="AT394" s="320"/>
      <c r="AU394" s="320"/>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320"/>
      <c r="BS394" s="320"/>
      <c r="BT394" s="320"/>
      <c r="BU394" s="320"/>
      <c r="BV394" s="320"/>
      <c r="BW394" s="320"/>
      <c r="BX394" s="320"/>
      <c r="BY394" s="320"/>
      <c r="BZ394" s="320"/>
      <c r="CA394" s="320"/>
      <c r="CB394" s="320"/>
      <c r="CC394" s="320"/>
      <c r="CD394" s="320"/>
      <c r="CE394" s="320"/>
      <c r="CF394" s="320"/>
      <c r="CG394" s="320"/>
      <c r="CH394" s="320"/>
      <c r="CI394" s="320"/>
      <c r="CJ394" s="320"/>
      <c r="CK394" s="320"/>
      <c r="CL394" s="320"/>
      <c r="CM394" s="320"/>
      <c r="CN394" s="320"/>
      <c r="CO394" s="320"/>
      <c r="CP394" s="320"/>
      <c r="CQ394" s="320"/>
      <c r="CR394" s="320"/>
      <c r="CS394" s="320"/>
      <c r="CT394" s="320"/>
      <c r="CU394" s="320"/>
      <c r="CV394" s="320"/>
      <c r="CW394" s="320"/>
      <c r="CX394" s="320"/>
      <c r="CY394" s="320"/>
      <c r="CZ394" s="320"/>
      <c r="DA394" s="320"/>
      <c r="DB394" s="320"/>
      <c r="DC394" s="320"/>
      <c r="DD394" s="320"/>
    </row>
    <row r="395">
      <c r="A395" s="320"/>
      <c r="B395" s="320"/>
      <c r="C395" s="320"/>
      <c r="D395" s="320"/>
      <c r="E395" s="320"/>
      <c r="F395" s="320"/>
      <c r="G395" s="320"/>
      <c r="H395" s="320"/>
      <c r="I395" s="320"/>
      <c r="J395" s="320"/>
      <c r="K395" s="320"/>
      <c r="L395" s="320"/>
      <c r="M395" s="320"/>
      <c r="N395" s="320"/>
      <c r="O395" s="320"/>
      <c r="P395" s="320"/>
      <c r="Q395" s="320"/>
      <c r="R395" s="320"/>
      <c r="S395" s="320"/>
      <c r="T395" s="320"/>
      <c r="U395" s="320"/>
      <c r="V395" s="320"/>
      <c r="W395" s="320"/>
      <c r="X395" s="320"/>
      <c r="Y395" s="320"/>
      <c r="Z395" s="320"/>
      <c r="AA395" s="320"/>
      <c r="AB395" s="320"/>
      <c r="AC395" s="320"/>
      <c r="AD395" s="320"/>
      <c r="AE395" s="320"/>
      <c r="AF395" s="320"/>
      <c r="AG395" s="320"/>
      <c r="AH395" s="320"/>
      <c r="AI395" s="320"/>
      <c r="AJ395" s="320"/>
      <c r="AK395" s="320"/>
      <c r="AL395" s="320"/>
      <c r="AM395" s="320"/>
      <c r="AN395" s="320"/>
      <c r="AO395" s="320"/>
      <c r="AP395" s="320"/>
      <c r="AQ395" s="320"/>
      <c r="AR395" s="320"/>
      <c r="AS395" s="320"/>
      <c r="AT395" s="320"/>
      <c r="AU395" s="320"/>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320"/>
      <c r="BS395" s="320"/>
      <c r="BT395" s="320"/>
      <c r="BU395" s="320"/>
      <c r="BV395" s="320"/>
      <c r="BW395" s="320"/>
      <c r="BX395" s="320"/>
      <c r="BY395" s="320"/>
      <c r="BZ395" s="320"/>
      <c r="CA395" s="320"/>
      <c r="CB395" s="320"/>
      <c r="CC395" s="320"/>
      <c r="CD395" s="320"/>
      <c r="CE395" s="320"/>
      <c r="CF395" s="320"/>
      <c r="CG395" s="320"/>
      <c r="CH395" s="320"/>
      <c r="CI395" s="320"/>
      <c r="CJ395" s="320"/>
      <c r="CK395" s="320"/>
      <c r="CL395" s="320"/>
      <c r="CM395" s="320"/>
      <c r="CN395" s="320"/>
      <c r="CO395" s="320"/>
      <c r="CP395" s="320"/>
      <c r="CQ395" s="320"/>
      <c r="CR395" s="320"/>
      <c r="CS395" s="320"/>
      <c r="CT395" s="320"/>
      <c r="CU395" s="320"/>
      <c r="CV395" s="320"/>
      <c r="CW395" s="320"/>
      <c r="CX395" s="320"/>
      <c r="CY395" s="320"/>
      <c r="CZ395" s="320"/>
      <c r="DA395" s="320"/>
      <c r="DB395" s="320"/>
      <c r="DC395" s="320"/>
      <c r="DD395" s="320"/>
    </row>
    <row r="396">
      <c r="A396" s="320"/>
      <c r="B396" s="320"/>
      <c r="C396" s="320"/>
      <c r="D396" s="320"/>
      <c r="E396" s="320"/>
      <c r="F396" s="320"/>
      <c r="G396" s="320"/>
      <c r="H396" s="320"/>
      <c r="I396" s="320"/>
      <c r="J396" s="320"/>
      <c r="K396" s="320"/>
      <c r="L396" s="320"/>
      <c r="M396" s="320"/>
      <c r="N396" s="320"/>
      <c r="O396" s="320"/>
      <c r="P396" s="320"/>
      <c r="Q396" s="320"/>
      <c r="R396" s="320"/>
      <c r="S396" s="320"/>
      <c r="T396" s="320"/>
      <c r="U396" s="320"/>
      <c r="V396" s="320"/>
      <c r="W396" s="320"/>
      <c r="X396" s="320"/>
      <c r="Y396" s="320"/>
      <c r="Z396" s="320"/>
      <c r="AA396" s="320"/>
      <c r="AB396" s="320"/>
      <c r="AC396" s="320"/>
      <c r="AD396" s="320"/>
      <c r="AE396" s="320"/>
      <c r="AF396" s="320"/>
      <c r="AG396" s="320"/>
      <c r="AH396" s="320"/>
      <c r="AI396" s="320"/>
      <c r="AJ396" s="320"/>
      <c r="AK396" s="320"/>
      <c r="AL396" s="320"/>
      <c r="AM396" s="320"/>
      <c r="AN396" s="320"/>
      <c r="AO396" s="320"/>
      <c r="AP396" s="320"/>
      <c r="AQ396" s="320"/>
      <c r="AR396" s="320"/>
      <c r="AS396" s="320"/>
      <c r="AT396" s="320"/>
      <c r="AU396" s="320"/>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320"/>
      <c r="BS396" s="320"/>
      <c r="BT396" s="320"/>
      <c r="BU396" s="320"/>
      <c r="BV396" s="320"/>
      <c r="BW396" s="320"/>
      <c r="BX396" s="320"/>
      <c r="BY396" s="320"/>
      <c r="BZ396" s="320"/>
      <c r="CA396" s="320"/>
      <c r="CB396" s="320"/>
      <c r="CC396" s="320"/>
      <c r="CD396" s="320"/>
      <c r="CE396" s="320"/>
      <c r="CF396" s="320"/>
      <c r="CG396" s="320"/>
      <c r="CH396" s="320"/>
      <c r="CI396" s="320"/>
      <c r="CJ396" s="320"/>
      <c r="CK396" s="320"/>
      <c r="CL396" s="320"/>
      <c r="CM396" s="320"/>
      <c r="CN396" s="320"/>
      <c r="CO396" s="320"/>
      <c r="CP396" s="320"/>
      <c r="CQ396" s="320"/>
      <c r="CR396" s="320"/>
      <c r="CS396" s="320"/>
      <c r="CT396" s="320"/>
      <c r="CU396" s="320"/>
      <c r="CV396" s="320"/>
      <c r="CW396" s="320"/>
      <c r="CX396" s="320"/>
      <c r="CY396" s="320"/>
      <c r="CZ396" s="320"/>
      <c r="DA396" s="320"/>
      <c r="DB396" s="320"/>
      <c r="DC396" s="320"/>
      <c r="DD396" s="320"/>
    </row>
    <row r="397">
      <c r="A397" s="320"/>
      <c r="B397" s="320"/>
      <c r="C397" s="320"/>
      <c r="D397" s="320"/>
      <c r="E397" s="320"/>
      <c r="F397" s="320"/>
      <c r="G397" s="320"/>
      <c r="H397" s="320"/>
      <c r="I397" s="320"/>
      <c r="J397" s="320"/>
      <c r="K397" s="320"/>
      <c r="L397" s="320"/>
      <c r="M397" s="320"/>
      <c r="N397" s="320"/>
      <c r="O397" s="320"/>
      <c r="P397" s="320"/>
      <c r="Q397" s="320"/>
      <c r="R397" s="320"/>
      <c r="S397" s="320"/>
      <c r="T397" s="320"/>
      <c r="U397" s="320"/>
      <c r="V397" s="320"/>
      <c r="W397" s="320"/>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320"/>
      <c r="BS397" s="320"/>
      <c r="BT397" s="320"/>
      <c r="BU397" s="320"/>
      <c r="BV397" s="320"/>
      <c r="BW397" s="320"/>
      <c r="BX397" s="320"/>
      <c r="BY397" s="320"/>
      <c r="BZ397" s="320"/>
      <c r="CA397" s="320"/>
      <c r="CB397" s="320"/>
      <c r="CC397" s="320"/>
      <c r="CD397" s="320"/>
      <c r="CE397" s="320"/>
      <c r="CF397" s="320"/>
      <c r="CG397" s="320"/>
      <c r="CH397" s="320"/>
      <c r="CI397" s="320"/>
      <c r="CJ397" s="320"/>
      <c r="CK397" s="320"/>
      <c r="CL397" s="320"/>
      <c r="CM397" s="320"/>
      <c r="CN397" s="320"/>
      <c r="CO397" s="320"/>
      <c r="CP397" s="320"/>
      <c r="CQ397" s="320"/>
      <c r="CR397" s="320"/>
      <c r="CS397" s="320"/>
      <c r="CT397" s="320"/>
      <c r="CU397" s="320"/>
      <c r="CV397" s="320"/>
      <c r="CW397" s="320"/>
      <c r="CX397" s="320"/>
      <c r="CY397" s="320"/>
      <c r="CZ397" s="320"/>
      <c r="DA397" s="320"/>
      <c r="DB397" s="320"/>
      <c r="DC397" s="320"/>
      <c r="DD397" s="320"/>
    </row>
    <row r="398">
      <c r="A398" s="320"/>
      <c r="B398" s="320"/>
      <c r="C398" s="320"/>
      <c r="D398" s="320"/>
      <c r="E398" s="320"/>
      <c r="F398" s="320"/>
      <c r="G398" s="320"/>
      <c r="H398" s="320"/>
      <c r="I398" s="320"/>
      <c r="J398" s="320"/>
      <c r="K398" s="320"/>
      <c r="L398" s="320"/>
      <c r="M398" s="320"/>
      <c r="N398" s="320"/>
      <c r="O398" s="320"/>
      <c r="P398" s="320"/>
      <c r="Q398" s="320"/>
      <c r="R398" s="320"/>
      <c r="S398" s="320"/>
      <c r="T398" s="320"/>
      <c r="U398" s="320"/>
      <c r="V398" s="320"/>
      <c r="W398" s="320"/>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320"/>
      <c r="BS398" s="320"/>
      <c r="BT398" s="320"/>
      <c r="BU398" s="320"/>
      <c r="BV398" s="320"/>
      <c r="BW398" s="320"/>
      <c r="BX398" s="320"/>
      <c r="BY398" s="320"/>
      <c r="BZ398" s="320"/>
      <c r="CA398" s="320"/>
      <c r="CB398" s="320"/>
      <c r="CC398" s="320"/>
      <c r="CD398" s="320"/>
      <c r="CE398" s="320"/>
      <c r="CF398" s="320"/>
      <c r="CG398" s="320"/>
      <c r="CH398" s="320"/>
      <c r="CI398" s="320"/>
      <c r="CJ398" s="320"/>
      <c r="CK398" s="320"/>
      <c r="CL398" s="320"/>
      <c r="CM398" s="320"/>
      <c r="CN398" s="320"/>
      <c r="CO398" s="320"/>
      <c r="CP398" s="320"/>
      <c r="CQ398" s="320"/>
      <c r="CR398" s="320"/>
      <c r="CS398" s="320"/>
      <c r="CT398" s="320"/>
      <c r="CU398" s="320"/>
      <c r="CV398" s="320"/>
      <c r="CW398" s="320"/>
      <c r="CX398" s="320"/>
      <c r="CY398" s="320"/>
      <c r="CZ398" s="320"/>
      <c r="DA398" s="320"/>
      <c r="DB398" s="320"/>
      <c r="DC398" s="320"/>
      <c r="DD398" s="320"/>
    </row>
    <row r="399">
      <c r="A399" s="320"/>
      <c r="B399" s="320"/>
      <c r="C399" s="320"/>
      <c r="D399" s="320"/>
      <c r="E399" s="320"/>
      <c r="F399" s="320"/>
      <c r="G399" s="320"/>
      <c r="H399" s="320"/>
      <c r="I399" s="320"/>
      <c r="J399" s="320"/>
      <c r="K399" s="320"/>
      <c r="L399" s="320"/>
      <c r="M399" s="320"/>
      <c r="N399" s="320"/>
      <c r="O399" s="320"/>
      <c r="P399" s="320"/>
      <c r="Q399" s="320"/>
      <c r="R399" s="320"/>
      <c r="S399" s="320"/>
      <c r="T399" s="320"/>
      <c r="U399" s="320"/>
      <c r="V399" s="320"/>
      <c r="W399" s="320"/>
      <c r="X399" s="320"/>
      <c r="Y399" s="320"/>
      <c r="Z399" s="320"/>
      <c r="AA399" s="320"/>
      <c r="AB399" s="320"/>
      <c r="AC399" s="320"/>
      <c r="AD399" s="320"/>
      <c r="AE399" s="320"/>
      <c r="AF399" s="320"/>
      <c r="AG399" s="320"/>
      <c r="AH399" s="320"/>
      <c r="AI399" s="320"/>
      <c r="AJ399" s="320"/>
      <c r="AK399" s="320"/>
      <c r="AL399" s="320"/>
      <c r="AM399" s="320"/>
      <c r="AN399" s="320"/>
      <c r="AO399" s="320"/>
      <c r="AP399" s="320"/>
      <c r="AQ399" s="320"/>
      <c r="AR399" s="320"/>
      <c r="AS399" s="320"/>
      <c r="AT399" s="320"/>
      <c r="AU399" s="320"/>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320"/>
      <c r="BS399" s="320"/>
      <c r="BT399" s="320"/>
      <c r="BU399" s="320"/>
      <c r="BV399" s="320"/>
      <c r="BW399" s="320"/>
      <c r="BX399" s="320"/>
      <c r="BY399" s="320"/>
      <c r="BZ399" s="320"/>
      <c r="CA399" s="320"/>
      <c r="CB399" s="320"/>
      <c r="CC399" s="320"/>
      <c r="CD399" s="320"/>
      <c r="CE399" s="320"/>
      <c r="CF399" s="320"/>
      <c r="CG399" s="320"/>
      <c r="CH399" s="320"/>
      <c r="CI399" s="320"/>
      <c r="CJ399" s="320"/>
      <c r="CK399" s="320"/>
      <c r="CL399" s="320"/>
      <c r="CM399" s="320"/>
      <c r="CN399" s="320"/>
      <c r="CO399" s="320"/>
      <c r="CP399" s="320"/>
      <c r="CQ399" s="320"/>
      <c r="CR399" s="320"/>
      <c r="CS399" s="320"/>
      <c r="CT399" s="320"/>
      <c r="CU399" s="320"/>
      <c r="CV399" s="320"/>
      <c r="CW399" s="320"/>
      <c r="CX399" s="320"/>
      <c r="CY399" s="320"/>
      <c r="CZ399" s="320"/>
      <c r="DA399" s="320"/>
      <c r="DB399" s="320"/>
      <c r="DC399" s="320"/>
      <c r="DD399" s="320"/>
    </row>
    <row r="400">
      <c r="A400" s="320"/>
      <c r="B400" s="320"/>
      <c r="C400" s="320"/>
      <c r="D400" s="320"/>
      <c r="E400" s="320"/>
      <c r="F400" s="320"/>
      <c r="G400" s="320"/>
      <c r="H400" s="320"/>
      <c r="I400" s="320"/>
      <c r="J400" s="320"/>
      <c r="K400" s="320"/>
      <c r="L400" s="320"/>
      <c r="M400" s="320"/>
      <c r="N400" s="320"/>
      <c r="O400" s="320"/>
      <c r="P400" s="320"/>
      <c r="Q400" s="320"/>
      <c r="R400" s="320"/>
      <c r="S400" s="320"/>
      <c r="T400" s="320"/>
      <c r="U400" s="320"/>
      <c r="V400" s="320"/>
      <c r="W400" s="320"/>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320"/>
      <c r="BS400" s="320"/>
      <c r="BT400" s="320"/>
      <c r="BU400" s="320"/>
      <c r="BV400" s="320"/>
      <c r="BW400" s="320"/>
      <c r="BX400" s="320"/>
      <c r="BY400" s="320"/>
      <c r="BZ400" s="320"/>
      <c r="CA400" s="320"/>
      <c r="CB400" s="320"/>
      <c r="CC400" s="320"/>
      <c r="CD400" s="320"/>
      <c r="CE400" s="320"/>
      <c r="CF400" s="320"/>
      <c r="CG400" s="320"/>
      <c r="CH400" s="320"/>
      <c r="CI400" s="320"/>
      <c r="CJ400" s="320"/>
      <c r="CK400" s="320"/>
      <c r="CL400" s="320"/>
      <c r="CM400" s="320"/>
      <c r="CN400" s="320"/>
      <c r="CO400" s="320"/>
      <c r="CP400" s="320"/>
      <c r="CQ400" s="320"/>
      <c r="CR400" s="320"/>
      <c r="CS400" s="320"/>
      <c r="CT400" s="320"/>
      <c r="CU400" s="320"/>
      <c r="CV400" s="320"/>
      <c r="CW400" s="320"/>
      <c r="CX400" s="320"/>
      <c r="CY400" s="320"/>
      <c r="CZ400" s="320"/>
      <c r="DA400" s="320"/>
      <c r="DB400" s="320"/>
      <c r="DC400" s="320"/>
      <c r="DD400" s="320"/>
    </row>
    <row r="401">
      <c r="A401" s="320"/>
      <c r="B401" s="320"/>
      <c r="C401" s="320"/>
      <c r="D401" s="320"/>
      <c r="E401" s="320"/>
      <c r="F401" s="320"/>
      <c r="G401" s="320"/>
      <c r="H401" s="320"/>
      <c r="I401" s="320"/>
      <c r="J401" s="320"/>
      <c r="K401" s="320"/>
      <c r="L401" s="320"/>
      <c r="M401" s="320"/>
      <c r="N401" s="320"/>
      <c r="O401" s="320"/>
      <c r="P401" s="320"/>
      <c r="Q401" s="320"/>
      <c r="R401" s="320"/>
      <c r="S401" s="320"/>
      <c r="T401" s="320"/>
      <c r="U401" s="320"/>
      <c r="V401" s="320"/>
      <c r="W401" s="320"/>
      <c r="X401" s="320"/>
      <c r="Y401" s="320"/>
      <c r="Z401" s="320"/>
      <c r="AA401" s="320"/>
      <c r="AB401" s="320"/>
      <c r="AC401" s="320"/>
      <c r="AD401" s="320"/>
      <c r="AE401" s="320"/>
      <c r="AF401" s="320"/>
      <c r="AG401" s="320"/>
      <c r="AH401" s="320"/>
      <c r="AI401" s="320"/>
      <c r="AJ401" s="320"/>
      <c r="AK401" s="320"/>
      <c r="AL401" s="320"/>
      <c r="AM401" s="320"/>
      <c r="AN401" s="320"/>
      <c r="AO401" s="320"/>
      <c r="AP401" s="320"/>
      <c r="AQ401" s="320"/>
      <c r="AR401" s="320"/>
      <c r="AS401" s="320"/>
      <c r="AT401" s="320"/>
      <c r="AU401" s="320"/>
      <c r="AV401" s="320"/>
      <c r="AW401" s="320"/>
      <c r="AX401" s="320"/>
      <c r="AY401" s="320"/>
      <c r="AZ401" s="320"/>
      <c r="BA401" s="320"/>
      <c r="BB401" s="320"/>
      <c r="BC401" s="320"/>
      <c r="BD401" s="320"/>
      <c r="BE401" s="320"/>
      <c r="BF401" s="320"/>
      <c r="BG401" s="320"/>
      <c r="BH401" s="320"/>
      <c r="BI401" s="320"/>
      <c r="BJ401" s="320"/>
      <c r="BK401" s="320"/>
      <c r="BL401" s="320"/>
      <c r="BM401" s="320"/>
      <c r="BN401" s="320"/>
      <c r="BO401" s="320"/>
      <c r="BP401" s="320"/>
      <c r="BQ401" s="320"/>
      <c r="BR401" s="320"/>
      <c r="BS401" s="320"/>
      <c r="BT401" s="320"/>
      <c r="BU401" s="320"/>
      <c r="BV401" s="320"/>
      <c r="BW401" s="320"/>
      <c r="BX401" s="320"/>
      <c r="BY401" s="320"/>
      <c r="BZ401" s="320"/>
      <c r="CA401" s="320"/>
      <c r="CB401" s="320"/>
      <c r="CC401" s="320"/>
      <c r="CD401" s="320"/>
      <c r="CE401" s="320"/>
      <c r="CF401" s="320"/>
      <c r="CG401" s="320"/>
      <c r="CH401" s="320"/>
      <c r="CI401" s="320"/>
      <c r="CJ401" s="320"/>
      <c r="CK401" s="320"/>
      <c r="CL401" s="320"/>
      <c r="CM401" s="320"/>
      <c r="CN401" s="320"/>
      <c r="CO401" s="320"/>
      <c r="CP401" s="320"/>
      <c r="CQ401" s="320"/>
      <c r="CR401" s="320"/>
      <c r="CS401" s="320"/>
      <c r="CT401" s="320"/>
      <c r="CU401" s="320"/>
      <c r="CV401" s="320"/>
      <c r="CW401" s="320"/>
      <c r="CX401" s="320"/>
      <c r="CY401" s="320"/>
      <c r="CZ401" s="320"/>
      <c r="DA401" s="320"/>
      <c r="DB401" s="320"/>
      <c r="DC401" s="320"/>
      <c r="DD401" s="320"/>
    </row>
    <row r="402">
      <c r="A402" s="320"/>
      <c r="B402" s="320"/>
      <c r="C402" s="320"/>
      <c r="D402" s="320"/>
      <c r="E402" s="320"/>
      <c r="F402" s="320"/>
      <c r="G402" s="320"/>
      <c r="H402" s="320"/>
      <c r="I402" s="320"/>
      <c r="J402" s="320"/>
      <c r="K402" s="320"/>
      <c r="L402" s="320"/>
      <c r="M402" s="320"/>
      <c r="N402" s="320"/>
      <c r="O402" s="320"/>
      <c r="P402" s="320"/>
      <c r="Q402" s="320"/>
      <c r="R402" s="320"/>
      <c r="S402" s="320"/>
      <c r="T402" s="320"/>
      <c r="U402" s="320"/>
      <c r="V402" s="320"/>
      <c r="W402" s="320"/>
      <c r="X402" s="320"/>
      <c r="Y402" s="320"/>
      <c r="Z402" s="320"/>
      <c r="AA402" s="320"/>
      <c r="AB402" s="320"/>
      <c r="AC402" s="320"/>
      <c r="AD402" s="320"/>
      <c r="AE402" s="320"/>
      <c r="AF402" s="320"/>
      <c r="AG402" s="320"/>
      <c r="AH402" s="320"/>
      <c r="AI402" s="320"/>
      <c r="AJ402" s="320"/>
      <c r="AK402" s="320"/>
      <c r="AL402" s="320"/>
      <c r="AM402" s="320"/>
      <c r="AN402" s="320"/>
      <c r="AO402" s="320"/>
      <c r="AP402" s="320"/>
      <c r="AQ402" s="320"/>
      <c r="AR402" s="320"/>
      <c r="AS402" s="320"/>
      <c r="AT402" s="320"/>
      <c r="AU402" s="320"/>
      <c r="AV402" s="320"/>
      <c r="AW402" s="320"/>
      <c r="AX402" s="320"/>
      <c r="AY402" s="320"/>
      <c r="AZ402" s="320"/>
      <c r="BA402" s="320"/>
      <c r="BB402" s="320"/>
      <c r="BC402" s="320"/>
      <c r="BD402" s="320"/>
      <c r="BE402" s="320"/>
      <c r="BF402" s="320"/>
      <c r="BG402" s="320"/>
      <c r="BH402" s="320"/>
      <c r="BI402" s="320"/>
      <c r="BJ402" s="320"/>
      <c r="BK402" s="320"/>
      <c r="BL402" s="320"/>
      <c r="BM402" s="320"/>
      <c r="BN402" s="320"/>
      <c r="BO402" s="320"/>
      <c r="BP402" s="320"/>
      <c r="BQ402" s="320"/>
      <c r="BR402" s="320"/>
      <c r="BS402" s="320"/>
      <c r="BT402" s="320"/>
      <c r="BU402" s="320"/>
      <c r="BV402" s="320"/>
      <c r="BW402" s="320"/>
      <c r="BX402" s="320"/>
      <c r="BY402" s="320"/>
      <c r="BZ402" s="320"/>
      <c r="CA402" s="320"/>
      <c r="CB402" s="320"/>
      <c r="CC402" s="320"/>
      <c r="CD402" s="320"/>
      <c r="CE402" s="320"/>
      <c r="CF402" s="320"/>
      <c r="CG402" s="320"/>
      <c r="CH402" s="320"/>
      <c r="CI402" s="320"/>
      <c r="CJ402" s="320"/>
      <c r="CK402" s="320"/>
      <c r="CL402" s="320"/>
      <c r="CM402" s="320"/>
      <c r="CN402" s="320"/>
      <c r="CO402" s="320"/>
      <c r="CP402" s="320"/>
      <c r="CQ402" s="320"/>
      <c r="CR402" s="320"/>
      <c r="CS402" s="320"/>
      <c r="CT402" s="320"/>
      <c r="CU402" s="320"/>
      <c r="CV402" s="320"/>
      <c r="CW402" s="320"/>
      <c r="CX402" s="320"/>
      <c r="CY402" s="320"/>
      <c r="CZ402" s="320"/>
      <c r="DA402" s="320"/>
      <c r="DB402" s="320"/>
      <c r="DC402" s="320"/>
      <c r="DD402" s="320"/>
    </row>
    <row r="403">
      <c r="A403" s="320"/>
      <c r="B403" s="320"/>
      <c r="C403" s="320"/>
      <c r="D403" s="320"/>
      <c r="E403" s="320"/>
      <c r="F403" s="320"/>
      <c r="G403" s="320"/>
      <c r="H403" s="320"/>
      <c r="I403" s="320"/>
      <c r="J403" s="320"/>
      <c r="K403" s="320"/>
      <c r="L403" s="320"/>
      <c r="M403" s="320"/>
      <c r="N403" s="320"/>
      <c r="O403" s="320"/>
      <c r="P403" s="320"/>
      <c r="Q403" s="320"/>
      <c r="R403" s="320"/>
      <c r="S403" s="320"/>
      <c r="T403" s="320"/>
      <c r="U403" s="320"/>
      <c r="V403" s="320"/>
      <c r="W403" s="320"/>
      <c r="X403" s="320"/>
      <c r="Y403" s="320"/>
      <c r="Z403" s="320"/>
      <c r="AA403" s="320"/>
      <c r="AB403" s="320"/>
      <c r="AC403" s="320"/>
      <c r="AD403" s="320"/>
      <c r="AE403" s="320"/>
      <c r="AF403" s="320"/>
      <c r="AG403" s="320"/>
      <c r="AH403" s="320"/>
      <c r="AI403" s="320"/>
      <c r="AJ403" s="320"/>
      <c r="AK403" s="320"/>
      <c r="AL403" s="320"/>
      <c r="AM403" s="320"/>
      <c r="AN403" s="320"/>
      <c r="AO403" s="320"/>
      <c r="AP403" s="320"/>
      <c r="AQ403" s="320"/>
      <c r="AR403" s="320"/>
      <c r="AS403" s="320"/>
      <c r="AT403" s="320"/>
      <c r="AU403" s="320"/>
      <c r="AV403" s="320"/>
      <c r="AW403" s="320"/>
      <c r="AX403" s="320"/>
      <c r="AY403" s="320"/>
      <c r="AZ403" s="320"/>
      <c r="BA403" s="320"/>
      <c r="BB403" s="320"/>
      <c r="BC403" s="320"/>
      <c r="BD403" s="320"/>
      <c r="BE403" s="320"/>
      <c r="BF403" s="320"/>
      <c r="BG403" s="320"/>
      <c r="BH403" s="320"/>
      <c r="BI403" s="320"/>
      <c r="BJ403" s="320"/>
      <c r="BK403" s="320"/>
      <c r="BL403" s="320"/>
      <c r="BM403" s="320"/>
      <c r="BN403" s="320"/>
      <c r="BO403" s="320"/>
      <c r="BP403" s="320"/>
      <c r="BQ403" s="320"/>
      <c r="BR403" s="320"/>
      <c r="BS403" s="320"/>
      <c r="BT403" s="320"/>
      <c r="BU403" s="320"/>
      <c r="BV403" s="320"/>
      <c r="BW403" s="320"/>
      <c r="BX403" s="320"/>
      <c r="BY403" s="320"/>
      <c r="BZ403" s="320"/>
      <c r="CA403" s="320"/>
      <c r="CB403" s="320"/>
      <c r="CC403" s="320"/>
      <c r="CD403" s="320"/>
      <c r="CE403" s="320"/>
      <c r="CF403" s="320"/>
      <c r="CG403" s="320"/>
      <c r="CH403" s="320"/>
      <c r="CI403" s="320"/>
      <c r="CJ403" s="320"/>
      <c r="CK403" s="320"/>
      <c r="CL403" s="320"/>
      <c r="CM403" s="320"/>
      <c r="CN403" s="320"/>
      <c r="CO403" s="320"/>
      <c r="CP403" s="320"/>
      <c r="CQ403" s="320"/>
      <c r="CR403" s="320"/>
      <c r="CS403" s="320"/>
      <c r="CT403" s="320"/>
      <c r="CU403" s="320"/>
      <c r="CV403" s="320"/>
      <c r="CW403" s="320"/>
      <c r="CX403" s="320"/>
      <c r="CY403" s="320"/>
      <c r="CZ403" s="320"/>
      <c r="DA403" s="320"/>
      <c r="DB403" s="320"/>
      <c r="DC403" s="320"/>
      <c r="DD403" s="320"/>
    </row>
    <row r="404">
      <c r="A404" s="320"/>
      <c r="B404" s="320"/>
      <c r="C404" s="320"/>
      <c r="D404" s="320"/>
      <c r="E404" s="320"/>
      <c r="F404" s="320"/>
      <c r="G404" s="320"/>
      <c r="H404" s="320"/>
      <c r="I404" s="320"/>
      <c r="J404" s="320"/>
      <c r="K404" s="320"/>
      <c r="L404" s="320"/>
      <c r="M404" s="320"/>
      <c r="N404" s="320"/>
      <c r="O404" s="320"/>
      <c r="P404" s="320"/>
      <c r="Q404" s="320"/>
      <c r="R404" s="320"/>
      <c r="S404" s="320"/>
      <c r="T404" s="320"/>
      <c r="U404" s="320"/>
      <c r="V404" s="320"/>
      <c r="W404" s="320"/>
      <c r="X404" s="320"/>
      <c r="Y404" s="320"/>
      <c r="Z404" s="320"/>
      <c r="AA404" s="320"/>
      <c r="AB404" s="320"/>
      <c r="AC404" s="320"/>
      <c r="AD404" s="320"/>
      <c r="AE404" s="320"/>
      <c r="AF404" s="320"/>
      <c r="AG404" s="320"/>
      <c r="AH404" s="320"/>
      <c r="AI404" s="320"/>
      <c r="AJ404" s="320"/>
      <c r="AK404" s="320"/>
      <c r="AL404" s="320"/>
      <c r="AM404" s="320"/>
      <c r="AN404" s="320"/>
      <c r="AO404" s="320"/>
      <c r="AP404" s="320"/>
      <c r="AQ404" s="320"/>
      <c r="AR404" s="320"/>
      <c r="AS404" s="320"/>
      <c r="AT404" s="320"/>
      <c r="AU404" s="320"/>
      <c r="AV404" s="320"/>
      <c r="AW404" s="320"/>
      <c r="AX404" s="320"/>
      <c r="AY404" s="320"/>
      <c r="AZ404" s="320"/>
      <c r="BA404" s="320"/>
      <c r="BB404" s="320"/>
      <c r="BC404" s="320"/>
      <c r="BD404" s="320"/>
      <c r="BE404" s="320"/>
      <c r="BF404" s="320"/>
      <c r="BG404" s="320"/>
      <c r="BH404" s="320"/>
      <c r="BI404" s="320"/>
      <c r="BJ404" s="320"/>
      <c r="BK404" s="320"/>
      <c r="BL404" s="320"/>
      <c r="BM404" s="320"/>
      <c r="BN404" s="320"/>
      <c r="BO404" s="320"/>
      <c r="BP404" s="320"/>
      <c r="BQ404" s="320"/>
      <c r="BR404" s="320"/>
      <c r="BS404" s="320"/>
      <c r="BT404" s="320"/>
      <c r="BU404" s="320"/>
      <c r="BV404" s="320"/>
      <c r="BW404" s="320"/>
      <c r="BX404" s="320"/>
      <c r="BY404" s="320"/>
      <c r="BZ404" s="320"/>
      <c r="CA404" s="320"/>
      <c r="CB404" s="320"/>
      <c r="CC404" s="320"/>
      <c r="CD404" s="320"/>
      <c r="CE404" s="320"/>
      <c r="CF404" s="320"/>
      <c r="CG404" s="320"/>
      <c r="CH404" s="320"/>
      <c r="CI404" s="320"/>
      <c r="CJ404" s="320"/>
      <c r="CK404" s="320"/>
      <c r="CL404" s="320"/>
      <c r="CM404" s="320"/>
      <c r="CN404" s="320"/>
      <c r="CO404" s="320"/>
      <c r="CP404" s="320"/>
      <c r="CQ404" s="320"/>
      <c r="CR404" s="320"/>
      <c r="CS404" s="320"/>
      <c r="CT404" s="320"/>
      <c r="CU404" s="320"/>
      <c r="CV404" s="320"/>
      <c r="CW404" s="320"/>
      <c r="CX404" s="320"/>
      <c r="CY404" s="320"/>
      <c r="CZ404" s="320"/>
      <c r="DA404" s="320"/>
      <c r="DB404" s="320"/>
      <c r="DC404" s="320"/>
      <c r="DD404" s="320"/>
    </row>
    <row r="405">
      <c r="A405" s="320"/>
      <c r="B405" s="320"/>
      <c r="C405" s="320"/>
      <c r="D405" s="320"/>
      <c r="E405" s="320"/>
      <c r="F405" s="320"/>
      <c r="G405" s="320"/>
      <c r="H405" s="320"/>
      <c r="I405" s="320"/>
      <c r="J405" s="320"/>
      <c r="K405" s="320"/>
      <c r="L405" s="320"/>
      <c r="M405" s="320"/>
      <c r="N405" s="320"/>
      <c r="O405" s="320"/>
      <c r="P405" s="320"/>
      <c r="Q405" s="320"/>
      <c r="R405" s="320"/>
      <c r="S405" s="320"/>
      <c r="T405" s="320"/>
      <c r="U405" s="320"/>
      <c r="V405" s="320"/>
      <c r="W405" s="320"/>
      <c r="X405" s="320"/>
      <c r="Y405" s="320"/>
      <c r="Z405" s="320"/>
      <c r="AA405" s="320"/>
      <c r="AB405" s="320"/>
      <c r="AC405" s="320"/>
      <c r="AD405" s="320"/>
      <c r="AE405" s="320"/>
      <c r="AF405" s="320"/>
      <c r="AG405" s="320"/>
      <c r="AH405" s="320"/>
      <c r="AI405" s="320"/>
      <c r="AJ405" s="320"/>
      <c r="AK405" s="320"/>
      <c r="AL405" s="320"/>
      <c r="AM405" s="320"/>
      <c r="AN405" s="320"/>
      <c r="AO405" s="320"/>
      <c r="AP405" s="320"/>
      <c r="AQ405" s="320"/>
      <c r="AR405" s="320"/>
      <c r="AS405" s="320"/>
      <c r="AT405" s="320"/>
      <c r="AU405" s="320"/>
      <c r="AV405" s="320"/>
      <c r="AW405" s="320"/>
      <c r="AX405" s="320"/>
      <c r="AY405" s="320"/>
      <c r="AZ405" s="320"/>
      <c r="BA405" s="320"/>
      <c r="BB405" s="320"/>
      <c r="BC405" s="320"/>
      <c r="BD405" s="320"/>
      <c r="BE405" s="320"/>
      <c r="BF405" s="320"/>
      <c r="BG405" s="320"/>
      <c r="BH405" s="320"/>
      <c r="BI405" s="320"/>
      <c r="BJ405" s="320"/>
      <c r="BK405" s="320"/>
      <c r="BL405" s="320"/>
      <c r="BM405" s="320"/>
      <c r="BN405" s="320"/>
      <c r="BO405" s="320"/>
      <c r="BP405" s="320"/>
      <c r="BQ405" s="320"/>
      <c r="BR405" s="320"/>
      <c r="BS405" s="320"/>
      <c r="BT405" s="320"/>
      <c r="BU405" s="320"/>
      <c r="BV405" s="320"/>
      <c r="BW405" s="320"/>
      <c r="BX405" s="320"/>
      <c r="BY405" s="320"/>
      <c r="BZ405" s="320"/>
      <c r="CA405" s="320"/>
      <c r="CB405" s="320"/>
      <c r="CC405" s="320"/>
      <c r="CD405" s="320"/>
      <c r="CE405" s="320"/>
      <c r="CF405" s="320"/>
      <c r="CG405" s="320"/>
      <c r="CH405" s="320"/>
      <c r="CI405" s="320"/>
      <c r="CJ405" s="320"/>
      <c r="CK405" s="320"/>
      <c r="CL405" s="320"/>
      <c r="CM405" s="320"/>
      <c r="CN405" s="320"/>
      <c r="CO405" s="320"/>
      <c r="CP405" s="320"/>
      <c r="CQ405" s="320"/>
      <c r="CR405" s="320"/>
      <c r="CS405" s="320"/>
      <c r="CT405" s="320"/>
      <c r="CU405" s="320"/>
      <c r="CV405" s="320"/>
      <c r="CW405" s="320"/>
      <c r="CX405" s="320"/>
      <c r="CY405" s="320"/>
      <c r="CZ405" s="320"/>
      <c r="DA405" s="320"/>
      <c r="DB405" s="320"/>
      <c r="DC405" s="320"/>
      <c r="DD405" s="320"/>
    </row>
    <row r="406">
      <c r="A406" s="320"/>
      <c r="B406" s="320"/>
      <c r="C406" s="320"/>
      <c r="D406" s="320"/>
      <c r="E406" s="320"/>
      <c r="F406" s="320"/>
      <c r="G406" s="320"/>
      <c r="H406" s="320"/>
      <c r="I406" s="320"/>
      <c r="J406" s="320"/>
      <c r="K406" s="320"/>
      <c r="L406" s="320"/>
      <c r="M406" s="320"/>
      <c r="N406" s="320"/>
      <c r="O406" s="320"/>
      <c r="P406" s="320"/>
      <c r="Q406" s="320"/>
      <c r="R406" s="320"/>
      <c r="S406" s="320"/>
      <c r="T406" s="320"/>
      <c r="U406" s="320"/>
      <c r="V406" s="320"/>
      <c r="W406" s="320"/>
      <c r="X406" s="320"/>
      <c r="Y406" s="320"/>
      <c r="Z406" s="320"/>
      <c r="AA406" s="320"/>
      <c r="AB406" s="320"/>
      <c r="AC406" s="320"/>
      <c r="AD406" s="320"/>
      <c r="AE406" s="320"/>
      <c r="AF406" s="320"/>
      <c r="AG406" s="320"/>
      <c r="AH406" s="320"/>
      <c r="AI406" s="320"/>
      <c r="AJ406" s="320"/>
      <c r="AK406" s="320"/>
      <c r="AL406" s="320"/>
      <c r="AM406" s="320"/>
      <c r="AN406" s="320"/>
      <c r="AO406" s="320"/>
      <c r="AP406" s="320"/>
      <c r="AQ406" s="320"/>
      <c r="AR406" s="320"/>
      <c r="AS406" s="320"/>
      <c r="AT406" s="320"/>
      <c r="AU406" s="320"/>
      <c r="AV406" s="320"/>
      <c r="AW406" s="320"/>
      <c r="AX406" s="320"/>
      <c r="AY406" s="320"/>
      <c r="AZ406" s="320"/>
      <c r="BA406" s="320"/>
      <c r="BB406" s="320"/>
      <c r="BC406" s="320"/>
      <c r="BD406" s="320"/>
      <c r="BE406" s="320"/>
      <c r="BF406" s="320"/>
      <c r="BG406" s="320"/>
      <c r="BH406" s="320"/>
      <c r="BI406" s="320"/>
      <c r="BJ406" s="320"/>
      <c r="BK406" s="320"/>
      <c r="BL406" s="320"/>
      <c r="BM406" s="320"/>
      <c r="BN406" s="320"/>
      <c r="BO406" s="320"/>
      <c r="BP406" s="320"/>
      <c r="BQ406" s="320"/>
      <c r="BR406" s="320"/>
      <c r="BS406" s="320"/>
      <c r="BT406" s="320"/>
      <c r="BU406" s="320"/>
      <c r="BV406" s="320"/>
      <c r="BW406" s="320"/>
      <c r="BX406" s="320"/>
      <c r="BY406" s="320"/>
      <c r="BZ406" s="320"/>
      <c r="CA406" s="320"/>
      <c r="CB406" s="320"/>
      <c r="CC406" s="320"/>
      <c r="CD406" s="320"/>
      <c r="CE406" s="320"/>
      <c r="CF406" s="320"/>
      <c r="CG406" s="320"/>
      <c r="CH406" s="320"/>
      <c r="CI406" s="320"/>
      <c r="CJ406" s="320"/>
      <c r="CK406" s="320"/>
      <c r="CL406" s="320"/>
      <c r="CM406" s="320"/>
      <c r="CN406" s="320"/>
      <c r="CO406" s="320"/>
      <c r="CP406" s="320"/>
      <c r="CQ406" s="320"/>
      <c r="CR406" s="320"/>
      <c r="CS406" s="320"/>
      <c r="CT406" s="320"/>
      <c r="CU406" s="320"/>
      <c r="CV406" s="320"/>
      <c r="CW406" s="320"/>
      <c r="CX406" s="320"/>
      <c r="CY406" s="320"/>
      <c r="CZ406" s="320"/>
      <c r="DA406" s="320"/>
      <c r="DB406" s="320"/>
      <c r="DC406" s="320"/>
      <c r="DD406" s="320"/>
    </row>
    <row r="407">
      <c r="A407" s="320"/>
      <c r="B407" s="320"/>
      <c r="C407" s="320"/>
      <c r="D407" s="320"/>
      <c r="E407" s="320"/>
      <c r="F407" s="320"/>
      <c r="G407" s="320"/>
      <c r="H407" s="320"/>
      <c r="I407" s="320"/>
      <c r="J407" s="320"/>
      <c r="K407" s="320"/>
      <c r="L407" s="320"/>
      <c r="M407" s="320"/>
      <c r="N407" s="320"/>
      <c r="O407" s="320"/>
      <c r="P407" s="320"/>
      <c r="Q407" s="320"/>
      <c r="R407" s="320"/>
      <c r="S407" s="320"/>
      <c r="T407" s="320"/>
      <c r="U407" s="320"/>
      <c r="V407" s="320"/>
      <c r="W407" s="320"/>
      <c r="X407" s="320"/>
      <c r="Y407" s="320"/>
      <c r="Z407" s="320"/>
      <c r="AA407" s="320"/>
      <c r="AB407" s="320"/>
      <c r="AC407" s="320"/>
      <c r="AD407" s="320"/>
      <c r="AE407" s="320"/>
      <c r="AF407" s="320"/>
      <c r="AG407" s="320"/>
      <c r="AH407" s="320"/>
      <c r="AI407" s="320"/>
      <c r="AJ407" s="320"/>
      <c r="AK407" s="320"/>
      <c r="AL407" s="320"/>
      <c r="AM407" s="320"/>
      <c r="AN407" s="320"/>
      <c r="AO407" s="320"/>
      <c r="AP407" s="320"/>
      <c r="AQ407" s="320"/>
      <c r="AR407" s="320"/>
      <c r="AS407" s="320"/>
      <c r="AT407" s="320"/>
      <c r="AU407" s="320"/>
      <c r="AV407" s="320"/>
      <c r="AW407" s="320"/>
      <c r="AX407" s="320"/>
      <c r="AY407" s="320"/>
      <c r="AZ407" s="320"/>
      <c r="BA407" s="320"/>
      <c r="BB407" s="320"/>
      <c r="BC407" s="320"/>
      <c r="BD407" s="320"/>
      <c r="BE407" s="320"/>
      <c r="BF407" s="320"/>
      <c r="BG407" s="320"/>
      <c r="BH407" s="320"/>
      <c r="BI407" s="320"/>
      <c r="BJ407" s="320"/>
      <c r="BK407" s="320"/>
      <c r="BL407" s="320"/>
      <c r="BM407" s="320"/>
      <c r="BN407" s="320"/>
      <c r="BO407" s="320"/>
      <c r="BP407" s="320"/>
      <c r="BQ407" s="320"/>
      <c r="BR407" s="320"/>
      <c r="BS407" s="320"/>
      <c r="BT407" s="320"/>
      <c r="BU407" s="320"/>
      <c r="BV407" s="320"/>
      <c r="BW407" s="320"/>
      <c r="BX407" s="320"/>
      <c r="BY407" s="320"/>
      <c r="BZ407" s="320"/>
      <c r="CA407" s="320"/>
      <c r="CB407" s="320"/>
      <c r="CC407" s="320"/>
      <c r="CD407" s="320"/>
      <c r="CE407" s="320"/>
      <c r="CF407" s="320"/>
      <c r="CG407" s="320"/>
      <c r="CH407" s="320"/>
      <c r="CI407" s="320"/>
      <c r="CJ407" s="320"/>
      <c r="CK407" s="320"/>
      <c r="CL407" s="320"/>
      <c r="CM407" s="320"/>
      <c r="CN407" s="320"/>
      <c r="CO407" s="320"/>
      <c r="CP407" s="320"/>
      <c r="CQ407" s="320"/>
      <c r="CR407" s="320"/>
      <c r="CS407" s="320"/>
      <c r="CT407" s="320"/>
      <c r="CU407" s="320"/>
      <c r="CV407" s="320"/>
      <c r="CW407" s="320"/>
      <c r="CX407" s="320"/>
      <c r="CY407" s="320"/>
      <c r="CZ407" s="320"/>
      <c r="DA407" s="320"/>
      <c r="DB407" s="320"/>
      <c r="DC407" s="320"/>
      <c r="DD407" s="320"/>
    </row>
    <row r="408">
      <c r="A408" s="320"/>
      <c r="B408" s="320"/>
      <c r="C408" s="320"/>
      <c r="D408" s="320"/>
      <c r="E408" s="320"/>
      <c r="F408" s="320"/>
      <c r="G408" s="320"/>
      <c r="H408" s="320"/>
      <c r="I408" s="320"/>
      <c r="J408" s="320"/>
      <c r="K408" s="320"/>
      <c r="L408" s="320"/>
      <c r="M408" s="320"/>
      <c r="N408" s="320"/>
      <c r="O408" s="320"/>
      <c r="P408" s="320"/>
      <c r="Q408" s="320"/>
      <c r="R408" s="320"/>
      <c r="S408" s="320"/>
      <c r="T408" s="320"/>
      <c r="U408" s="320"/>
      <c r="V408" s="320"/>
      <c r="W408" s="320"/>
      <c r="X408" s="320"/>
      <c r="Y408" s="320"/>
      <c r="Z408" s="320"/>
      <c r="AA408" s="320"/>
      <c r="AB408" s="320"/>
      <c r="AC408" s="320"/>
      <c r="AD408" s="320"/>
      <c r="AE408" s="320"/>
      <c r="AF408" s="320"/>
      <c r="AG408" s="320"/>
      <c r="AH408" s="320"/>
      <c r="AI408" s="320"/>
      <c r="AJ408" s="320"/>
      <c r="AK408" s="320"/>
      <c r="AL408" s="320"/>
      <c r="AM408" s="320"/>
      <c r="AN408" s="320"/>
      <c r="AO408" s="320"/>
      <c r="AP408" s="320"/>
      <c r="AQ408" s="320"/>
      <c r="AR408" s="320"/>
      <c r="AS408" s="320"/>
      <c r="AT408" s="320"/>
      <c r="AU408" s="320"/>
      <c r="AV408" s="320"/>
      <c r="AW408" s="320"/>
      <c r="AX408" s="320"/>
      <c r="AY408" s="320"/>
      <c r="AZ408" s="320"/>
      <c r="BA408" s="320"/>
      <c r="BB408" s="320"/>
      <c r="BC408" s="320"/>
      <c r="BD408" s="320"/>
      <c r="BE408" s="320"/>
      <c r="BF408" s="320"/>
      <c r="BG408" s="320"/>
      <c r="BH408" s="320"/>
      <c r="BI408" s="320"/>
      <c r="BJ408" s="320"/>
      <c r="BK408" s="320"/>
      <c r="BL408" s="320"/>
      <c r="BM408" s="320"/>
      <c r="BN408" s="320"/>
      <c r="BO408" s="320"/>
      <c r="BP408" s="320"/>
      <c r="BQ408" s="320"/>
      <c r="BR408" s="320"/>
      <c r="BS408" s="320"/>
      <c r="BT408" s="320"/>
      <c r="BU408" s="320"/>
      <c r="BV408" s="320"/>
      <c r="BW408" s="320"/>
      <c r="BX408" s="320"/>
      <c r="BY408" s="320"/>
      <c r="BZ408" s="320"/>
      <c r="CA408" s="320"/>
      <c r="CB408" s="320"/>
      <c r="CC408" s="320"/>
      <c r="CD408" s="320"/>
      <c r="CE408" s="320"/>
      <c r="CF408" s="320"/>
      <c r="CG408" s="320"/>
      <c r="CH408" s="320"/>
      <c r="CI408" s="320"/>
      <c r="CJ408" s="320"/>
      <c r="CK408" s="320"/>
      <c r="CL408" s="320"/>
      <c r="CM408" s="320"/>
      <c r="CN408" s="320"/>
      <c r="CO408" s="320"/>
      <c r="CP408" s="320"/>
      <c r="CQ408" s="320"/>
      <c r="CR408" s="320"/>
      <c r="CS408" s="320"/>
      <c r="CT408" s="320"/>
      <c r="CU408" s="320"/>
      <c r="CV408" s="320"/>
      <c r="CW408" s="320"/>
      <c r="CX408" s="320"/>
      <c r="CY408" s="320"/>
      <c r="CZ408" s="320"/>
      <c r="DA408" s="320"/>
      <c r="DB408" s="320"/>
      <c r="DC408" s="320"/>
      <c r="DD408" s="320"/>
    </row>
    <row r="409">
      <c r="A409" s="320"/>
      <c r="B409" s="320"/>
      <c r="C409" s="320"/>
      <c r="D409" s="320"/>
      <c r="E409" s="320"/>
      <c r="F409" s="320"/>
      <c r="G409" s="320"/>
      <c r="H409" s="320"/>
      <c r="I409" s="320"/>
      <c r="J409" s="320"/>
      <c r="K409" s="320"/>
      <c r="L409" s="320"/>
      <c r="M409" s="320"/>
      <c r="N409" s="320"/>
      <c r="O409" s="320"/>
      <c r="P409" s="320"/>
      <c r="Q409" s="320"/>
      <c r="R409" s="320"/>
      <c r="S409" s="320"/>
      <c r="T409" s="320"/>
      <c r="U409" s="320"/>
      <c r="V409" s="320"/>
      <c r="W409" s="320"/>
      <c r="X409" s="320"/>
      <c r="Y409" s="320"/>
      <c r="Z409" s="320"/>
      <c r="AA409" s="320"/>
      <c r="AB409" s="320"/>
      <c r="AC409" s="320"/>
      <c r="AD409" s="320"/>
      <c r="AE409" s="320"/>
      <c r="AF409" s="320"/>
      <c r="AG409" s="320"/>
      <c r="AH409" s="320"/>
      <c r="AI409" s="320"/>
      <c r="AJ409" s="320"/>
      <c r="AK409" s="320"/>
      <c r="AL409" s="320"/>
      <c r="AM409" s="320"/>
      <c r="AN409" s="320"/>
      <c r="AO409" s="320"/>
      <c r="AP409" s="320"/>
      <c r="AQ409" s="320"/>
      <c r="AR409" s="320"/>
      <c r="AS409" s="320"/>
      <c r="AT409" s="320"/>
      <c r="AU409" s="320"/>
      <c r="AV409" s="320"/>
      <c r="AW409" s="320"/>
      <c r="AX409" s="320"/>
      <c r="AY409" s="320"/>
      <c r="AZ409" s="320"/>
      <c r="BA409" s="320"/>
      <c r="BB409" s="320"/>
      <c r="BC409" s="320"/>
      <c r="BD409" s="320"/>
      <c r="BE409" s="320"/>
      <c r="BF409" s="320"/>
      <c r="BG409" s="320"/>
      <c r="BH409" s="320"/>
      <c r="BI409" s="320"/>
      <c r="BJ409" s="320"/>
      <c r="BK409" s="320"/>
      <c r="BL409" s="320"/>
      <c r="BM409" s="320"/>
      <c r="BN409" s="320"/>
      <c r="BO409" s="320"/>
      <c r="BP409" s="320"/>
      <c r="BQ409" s="320"/>
      <c r="BR409" s="320"/>
      <c r="BS409" s="320"/>
      <c r="BT409" s="320"/>
      <c r="BU409" s="320"/>
      <c r="BV409" s="320"/>
      <c r="BW409" s="320"/>
      <c r="BX409" s="320"/>
      <c r="BY409" s="320"/>
      <c r="BZ409" s="320"/>
      <c r="CA409" s="320"/>
      <c r="CB409" s="320"/>
      <c r="CC409" s="320"/>
      <c r="CD409" s="320"/>
      <c r="CE409" s="320"/>
      <c r="CF409" s="320"/>
      <c r="CG409" s="320"/>
      <c r="CH409" s="320"/>
      <c r="CI409" s="320"/>
      <c r="CJ409" s="320"/>
      <c r="CK409" s="320"/>
      <c r="CL409" s="320"/>
      <c r="CM409" s="320"/>
      <c r="CN409" s="320"/>
      <c r="CO409" s="320"/>
      <c r="CP409" s="320"/>
      <c r="CQ409" s="320"/>
      <c r="CR409" s="320"/>
      <c r="CS409" s="320"/>
      <c r="CT409" s="320"/>
      <c r="CU409" s="320"/>
      <c r="CV409" s="320"/>
      <c r="CW409" s="320"/>
      <c r="CX409" s="320"/>
      <c r="CY409" s="320"/>
      <c r="CZ409" s="320"/>
      <c r="DA409" s="320"/>
      <c r="DB409" s="320"/>
      <c r="DC409" s="320"/>
      <c r="DD409" s="320"/>
    </row>
    <row r="410">
      <c r="A410" s="320"/>
      <c r="B410" s="320"/>
      <c r="C410" s="320"/>
      <c r="D410" s="320"/>
      <c r="E410" s="320"/>
      <c r="F410" s="320"/>
      <c r="G410" s="320"/>
      <c r="H410" s="320"/>
      <c r="I410" s="320"/>
      <c r="J410" s="320"/>
      <c r="K410" s="320"/>
      <c r="L410" s="320"/>
      <c r="M410" s="320"/>
      <c r="N410" s="320"/>
      <c r="O410" s="320"/>
      <c r="P410" s="320"/>
      <c r="Q410" s="320"/>
      <c r="R410" s="320"/>
      <c r="S410" s="320"/>
      <c r="T410" s="320"/>
      <c r="U410" s="320"/>
      <c r="V410" s="320"/>
      <c r="W410" s="320"/>
      <c r="X410" s="320"/>
      <c r="Y410" s="320"/>
      <c r="Z410" s="320"/>
      <c r="AA410" s="320"/>
      <c r="AB410" s="320"/>
      <c r="AC410" s="320"/>
      <c r="AD410" s="320"/>
      <c r="AE410" s="320"/>
      <c r="AF410" s="320"/>
      <c r="AG410" s="320"/>
      <c r="AH410" s="320"/>
      <c r="AI410" s="320"/>
      <c r="AJ410" s="320"/>
      <c r="AK410" s="320"/>
      <c r="AL410" s="320"/>
      <c r="AM410" s="320"/>
      <c r="AN410" s="320"/>
      <c r="AO410" s="320"/>
      <c r="AP410" s="320"/>
      <c r="AQ410" s="320"/>
      <c r="AR410" s="320"/>
      <c r="AS410" s="320"/>
      <c r="AT410" s="320"/>
      <c r="AU410" s="320"/>
      <c r="AV410" s="320"/>
      <c r="AW410" s="320"/>
      <c r="AX410" s="320"/>
      <c r="AY410" s="320"/>
      <c r="AZ410" s="320"/>
      <c r="BA410" s="320"/>
      <c r="BB410" s="320"/>
      <c r="BC410" s="320"/>
      <c r="BD410" s="320"/>
      <c r="BE410" s="320"/>
      <c r="BF410" s="320"/>
      <c r="BG410" s="320"/>
      <c r="BH410" s="320"/>
      <c r="BI410" s="320"/>
      <c r="BJ410" s="320"/>
      <c r="BK410" s="320"/>
      <c r="BL410" s="320"/>
      <c r="BM410" s="320"/>
      <c r="BN410" s="320"/>
      <c r="BO410" s="320"/>
      <c r="BP410" s="320"/>
      <c r="BQ410" s="320"/>
      <c r="BR410" s="320"/>
      <c r="BS410" s="320"/>
      <c r="BT410" s="320"/>
      <c r="BU410" s="320"/>
      <c r="BV410" s="320"/>
      <c r="BW410" s="320"/>
      <c r="BX410" s="320"/>
      <c r="BY410" s="320"/>
      <c r="BZ410" s="320"/>
      <c r="CA410" s="320"/>
      <c r="CB410" s="320"/>
      <c r="CC410" s="320"/>
      <c r="CD410" s="320"/>
      <c r="CE410" s="320"/>
      <c r="CF410" s="320"/>
      <c r="CG410" s="320"/>
      <c r="CH410" s="320"/>
      <c r="CI410" s="320"/>
      <c r="CJ410" s="320"/>
      <c r="CK410" s="320"/>
      <c r="CL410" s="320"/>
      <c r="CM410" s="320"/>
      <c r="CN410" s="320"/>
      <c r="CO410" s="320"/>
      <c r="CP410" s="320"/>
      <c r="CQ410" s="320"/>
      <c r="CR410" s="320"/>
      <c r="CS410" s="320"/>
      <c r="CT410" s="320"/>
      <c r="CU410" s="320"/>
      <c r="CV410" s="320"/>
      <c r="CW410" s="320"/>
      <c r="CX410" s="320"/>
      <c r="CY410" s="320"/>
      <c r="CZ410" s="320"/>
      <c r="DA410" s="320"/>
      <c r="DB410" s="320"/>
      <c r="DC410" s="320"/>
      <c r="DD410" s="320"/>
    </row>
    <row r="411">
      <c r="A411" s="320"/>
      <c r="B411" s="320"/>
      <c r="C411" s="320"/>
      <c r="D411" s="320"/>
      <c r="E411" s="320"/>
      <c r="F411" s="320"/>
      <c r="G411" s="320"/>
      <c r="H411" s="320"/>
      <c r="I411" s="320"/>
      <c r="J411" s="320"/>
      <c r="K411" s="320"/>
      <c r="L411" s="320"/>
      <c r="M411" s="320"/>
      <c r="N411" s="320"/>
      <c r="O411" s="320"/>
      <c r="P411" s="320"/>
      <c r="Q411" s="320"/>
      <c r="R411" s="320"/>
      <c r="S411" s="320"/>
      <c r="T411" s="320"/>
      <c r="U411" s="320"/>
      <c r="V411" s="320"/>
      <c r="W411" s="320"/>
      <c r="X411" s="320"/>
      <c r="Y411" s="320"/>
      <c r="Z411" s="320"/>
      <c r="AA411" s="320"/>
      <c r="AB411" s="320"/>
      <c r="AC411" s="320"/>
      <c r="AD411" s="320"/>
      <c r="AE411" s="320"/>
      <c r="AF411" s="320"/>
      <c r="AG411" s="320"/>
      <c r="AH411" s="320"/>
      <c r="AI411" s="320"/>
      <c r="AJ411" s="320"/>
      <c r="AK411" s="320"/>
      <c r="AL411" s="320"/>
      <c r="AM411" s="320"/>
      <c r="AN411" s="320"/>
      <c r="AO411" s="320"/>
      <c r="AP411" s="320"/>
      <c r="AQ411" s="320"/>
      <c r="AR411" s="320"/>
      <c r="AS411" s="320"/>
      <c r="AT411" s="320"/>
      <c r="AU411" s="320"/>
      <c r="AV411" s="320"/>
      <c r="AW411" s="320"/>
      <c r="AX411" s="320"/>
      <c r="AY411" s="320"/>
      <c r="AZ411" s="320"/>
      <c r="BA411" s="320"/>
      <c r="BB411" s="320"/>
      <c r="BC411" s="320"/>
      <c r="BD411" s="320"/>
      <c r="BE411" s="320"/>
      <c r="BF411" s="320"/>
      <c r="BG411" s="320"/>
      <c r="BH411" s="320"/>
      <c r="BI411" s="320"/>
      <c r="BJ411" s="320"/>
      <c r="BK411" s="320"/>
      <c r="BL411" s="320"/>
      <c r="BM411" s="320"/>
      <c r="BN411" s="320"/>
      <c r="BO411" s="320"/>
      <c r="BP411" s="320"/>
      <c r="BQ411" s="320"/>
      <c r="BR411" s="320"/>
      <c r="BS411" s="320"/>
      <c r="BT411" s="320"/>
      <c r="BU411" s="320"/>
      <c r="BV411" s="320"/>
      <c r="BW411" s="320"/>
      <c r="BX411" s="320"/>
      <c r="BY411" s="320"/>
      <c r="BZ411" s="320"/>
      <c r="CA411" s="320"/>
      <c r="CB411" s="320"/>
      <c r="CC411" s="320"/>
      <c r="CD411" s="320"/>
      <c r="CE411" s="320"/>
      <c r="CF411" s="320"/>
      <c r="CG411" s="320"/>
      <c r="CH411" s="320"/>
      <c r="CI411" s="320"/>
      <c r="CJ411" s="320"/>
      <c r="CK411" s="320"/>
      <c r="CL411" s="320"/>
      <c r="CM411" s="320"/>
      <c r="CN411" s="320"/>
      <c r="CO411" s="320"/>
      <c r="CP411" s="320"/>
      <c r="CQ411" s="320"/>
      <c r="CR411" s="320"/>
      <c r="CS411" s="320"/>
      <c r="CT411" s="320"/>
      <c r="CU411" s="320"/>
      <c r="CV411" s="320"/>
      <c r="CW411" s="320"/>
      <c r="CX411" s="320"/>
      <c r="CY411" s="320"/>
      <c r="CZ411" s="320"/>
      <c r="DA411" s="320"/>
      <c r="DB411" s="320"/>
      <c r="DC411" s="320"/>
      <c r="DD411" s="320"/>
    </row>
    <row r="412">
      <c r="A412" s="320"/>
      <c r="B412" s="320"/>
      <c r="C412" s="320"/>
      <c r="D412" s="320"/>
      <c r="E412" s="320"/>
      <c r="F412" s="320"/>
      <c r="G412" s="320"/>
      <c r="H412" s="320"/>
      <c r="I412" s="320"/>
      <c r="J412" s="320"/>
      <c r="K412" s="320"/>
      <c r="L412" s="320"/>
      <c r="M412" s="320"/>
      <c r="N412" s="320"/>
      <c r="O412" s="320"/>
      <c r="P412" s="320"/>
      <c r="Q412" s="320"/>
      <c r="R412" s="320"/>
      <c r="S412" s="320"/>
      <c r="T412" s="320"/>
      <c r="U412" s="320"/>
      <c r="V412" s="320"/>
      <c r="W412" s="320"/>
      <c r="X412" s="320"/>
      <c r="Y412" s="320"/>
      <c r="Z412" s="320"/>
      <c r="AA412" s="320"/>
      <c r="AB412" s="320"/>
      <c r="AC412" s="320"/>
      <c r="AD412" s="320"/>
      <c r="AE412" s="320"/>
      <c r="AF412" s="320"/>
      <c r="AG412" s="320"/>
      <c r="AH412" s="320"/>
      <c r="AI412" s="320"/>
      <c r="AJ412" s="320"/>
      <c r="AK412" s="320"/>
      <c r="AL412" s="320"/>
      <c r="AM412" s="320"/>
      <c r="AN412" s="320"/>
      <c r="AO412" s="320"/>
      <c r="AP412" s="320"/>
      <c r="AQ412" s="320"/>
      <c r="AR412" s="320"/>
      <c r="AS412" s="320"/>
      <c r="AT412" s="320"/>
      <c r="AU412" s="320"/>
      <c r="AV412" s="320"/>
      <c r="AW412" s="320"/>
      <c r="AX412" s="320"/>
      <c r="AY412" s="320"/>
      <c r="AZ412" s="320"/>
      <c r="BA412" s="320"/>
      <c r="BB412" s="320"/>
      <c r="BC412" s="320"/>
      <c r="BD412" s="320"/>
      <c r="BE412" s="320"/>
      <c r="BF412" s="320"/>
      <c r="BG412" s="320"/>
      <c r="BH412" s="320"/>
      <c r="BI412" s="320"/>
      <c r="BJ412" s="320"/>
      <c r="BK412" s="320"/>
      <c r="BL412" s="320"/>
      <c r="BM412" s="320"/>
      <c r="BN412" s="320"/>
      <c r="BO412" s="320"/>
      <c r="BP412" s="320"/>
      <c r="BQ412" s="320"/>
      <c r="BR412" s="320"/>
      <c r="BS412" s="320"/>
      <c r="BT412" s="320"/>
      <c r="BU412" s="320"/>
      <c r="BV412" s="320"/>
      <c r="BW412" s="320"/>
      <c r="BX412" s="320"/>
      <c r="BY412" s="320"/>
      <c r="BZ412" s="320"/>
      <c r="CA412" s="320"/>
      <c r="CB412" s="320"/>
      <c r="CC412" s="320"/>
      <c r="CD412" s="320"/>
      <c r="CE412" s="320"/>
      <c r="CF412" s="320"/>
      <c r="CG412" s="320"/>
      <c r="CH412" s="320"/>
      <c r="CI412" s="320"/>
      <c r="CJ412" s="320"/>
      <c r="CK412" s="320"/>
      <c r="CL412" s="320"/>
      <c r="CM412" s="320"/>
      <c r="CN412" s="320"/>
      <c r="CO412" s="320"/>
      <c r="CP412" s="320"/>
      <c r="CQ412" s="320"/>
      <c r="CR412" s="320"/>
      <c r="CS412" s="320"/>
      <c r="CT412" s="320"/>
      <c r="CU412" s="320"/>
      <c r="CV412" s="320"/>
      <c r="CW412" s="320"/>
      <c r="CX412" s="320"/>
      <c r="CY412" s="320"/>
      <c r="CZ412" s="320"/>
      <c r="DA412" s="320"/>
      <c r="DB412" s="320"/>
      <c r="DC412" s="320"/>
      <c r="DD412" s="320"/>
    </row>
    <row r="413">
      <c r="A413" s="320"/>
      <c r="B413" s="320"/>
      <c r="C413" s="320"/>
      <c r="D413" s="320"/>
      <c r="E413" s="320"/>
      <c r="F413" s="320"/>
      <c r="G413" s="320"/>
      <c r="H413" s="320"/>
      <c r="I413" s="320"/>
      <c r="J413" s="320"/>
      <c r="K413" s="320"/>
      <c r="L413" s="320"/>
      <c r="M413" s="320"/>
      <c r="N413" s="320"/>
      <c r="O413" s="320"/>
      <c r="P413" s="320"/>
      <c r="Q413" s="320"/>
      <c r="R413" s="320"/>
      <c r="S413" s="320"/>
      <c r="T413" s="320"/>
      <c r="U413" s="320"/>
      <c r="V413" s="320"/>
      <c r="W413" s="320"/>
      <c r="X413" s="320"/>
      <c r="Y413" s="320"/>
      <c r="Z413" s="320"/>
      <c r="AA413" s="320"/>
      <c r="AB413" s="320"/>
      <c r="AC413" s="320"/>
      <c r="AD413" s="320"/>
      <c r="AE413" s="320"/>
      <c r="AF413" s="320"/>
      <c r="AG413" s="320"/>
      <c r="AH413" s="320"/>
      <c r="AI413" s="320"/>
      <c r="AJ413" s="320"/>
      <c r="AK413" s="320"/>
      <c r="AL413" s="320"/>
      <c r="AM413" s="320"/>
      <c r="AN413" s="320"/>
      <c r="AO413" s="320"/>
      <c r="AP413" s="320"/>
      <c r="AQ413" s="320"/>
      <c r="AR413" s="320"/>
      <c r="AS413" s="320"/>
      <c r="AT413" s="320"/>
      <c r="AU413" s="320"/>
      <c r="AV413" s="320"/>
      <c r="AW413" s="320"/>
      <c r="AX413" s="320"/>
      <c r="AY413" s="320"/>
      <c r="AZ413" s="320"/>
      <c r="BA413" s="320"/>
      <c r="BB413" s="320"/>
      <c r="BC413" s="320"/>
      <c r="BD413" s="320"/>
      <c r="BE413" s="320"/>
      <c r="BF413" s="320"/>
      <c r="BG413" s="320"/>
      <c r="BH413" s="320"/>
      <c r="BI413" s="320"/>
      <c r="BJ413" s="320"/>
      <c r="BK413" s="320"/>
      <c r="BL413" s="320"/>
      <c r="BM413" s="320"/>
      <c r="BN413" s="320"/>
      <c r="BO413" s="320"/>
      <c r="BP413" s="320"/>
      <c r="BQ413" s="320"/>
      <c r="BR413" s="320"/>
      <c r="BS413" s="320"/>
      <c r="BT413" s="320"/>
      <c r="BU413" s="320"/>
      <c r="BV413" s="320"/>
      <c r="BW413" s="320"/>
      <c r="BX413" s="320"/>
      <c r="BY413" s="320"/>
      <c r="BZ413" s="320"/>
      <c r="CA413" s="320"/>
      <c r="CB413" s="320"/>
      <c r="CC413" s="320"/>
      <c r="CD413" s="320"/>
      <c r="CE413" s="320"/>
      <c r="CF413" s="320"/>
      <c r="CG413" s="320"/>
      <c r="CH413" s="320"/>
      <c r="CI413" s="320"/>
      <c r="CJ413" s="320"/>
      <c r="CK413" s="320"/>
      <c r="CL413" s="320"/>
      <c r="CM413" s="320"/>
      <c r="CN413" s="320"/>
      <c r="CO413" s="320"/>
      <c r="CP413" s="320"/>
      <c r="CQ413" s="320"/>
      <c r="CR413" s="320"/>
      <c r="CS413" s="320"/>
      <c r="CT413" s="320"/>
      <c r="CU413" s="320"/>
      <c r="CV413" s="320"/>
      <c r="CW413" s="320"/>
      <c r="CX413" s="320"/>
      <c r="CY413" s="320"/>
      <c r="CZ413" s="320"/>
      <c r="DA413" s="320"/>
      <c r="DB413" s="320"/>
      <c r="DC413" s="320"/>
      <c r="DD413" s="320"/>
    </row>
    <row r="414">
      <c r="A414" s="320"/>
      <c r="B414" s="320"/>
      <c r="C414" s="320"/>
      <c r="D414" s="320"/>
      <c r="E414" s="320"/>
      <c r="F414" s="320"/>
      <c r="G414" s="320"/>
      <c r="H414" s="320"/>
      <c r="I414" s="320"/>
      <c r="J414" s="320"/>
      <c r="K414" s="320"/>
      <c r="L414" s="320"/>
      <c r="M414" s="320"/>
      <c r="N414" s="320"/>
      <c r="O414" s="320"/>
      <c r="P414" s="320"/>
      <c r="Q414" s="320"/>
      <c r="R414" s="320"/>
      <c r="S414" s="320"/>
      <c r="T414" s="320"/>
      <c r="U414" s="320"/>
      <c r="V414" s="320"/>
      <c r="W414" s="320"/>
      <c r="X414" s="320"/>
      <c r="Y414" s="320"/>
      <c r="Z414" s="320"/>
      <c r="AA414" s="320"/>
      <c r="AB414" s="320"/>
      <c r="AC414" s="320"/>
      <c r="AD414" s="320"/>
      <c r="AE414" s="320"/>
      <c r="AF414" s="320"/>
      <c r="AG414" s="320"/>
      <c r="AH414" s="320"/>
      <c r="AI414" s="320"/>
      <c r="AJ414" s="320"/>
      <c r="AK414" s="320"/>
      <c r="AL414" s="320"/>
      <c r="AM414" s="320"/>
      <c r="AN414" s="320"/>
      <c r="AO414" s="320"/>
      <c r="AP414" s="320"/>
      <c r="AQ414" s="320"/>
      <c r="AR414" s="320"/>
      <c r="AS414" s="320"/>
      <c r="AT414" s="320"/>
      <c r="AU414" s="320"/>
      <c r="AV414" s="320"/>
      <c r="AW414" s="320"/>
      <c r="AX414" s="320"/>
      <c r="AY414" s="320"/>
      <c r="AZ414" s="320"/>
      <c r="BA414" s="320"/>
      <c r="BB414" s="320"/>
      <c r="BC414" s="320"/>
      <c r="BD414" s="320"/>
      <c r="BE414" s="320"/>
      <c r="BF414" s="320"/>
      <c r="BG414" s="320"/>
      <c r="BH414" s="320"/>
      <c r="BI414" s="320"/>
      <c r="BJ414" s="320"/>
      <c r="BK414" s="320"/>
      <c r="BL414" s="320"/>
      <c r="BM414" s="320"/>
      <c r="BN414" s="320"/>
      <c r="BO414" s="320"/>
      <c r="BP414" s="320"/>
      <c r="BQ414" s="320"/>
      <c r="BR414" s="320"/>
      <c r="BS414" s="320"/>
      <c r="BT414" s="320"/>
      <c r="BU414" s="320"/>
      <c r="BV414" s="320"/>
      <c r="BW414" s="320"/>
      <c r="BX414" s="320"/>
      <c r="BY414" s="320"/>
      <c r="BZ414" s="320"/>
      <c r="CA414" s="320"/>
      <c r="CB414" s="320"/>
      <c r="CC414" s="320"/>
      <c r="CD414" s="320"/>
      <c r="CE414" s="320"/>
      <c r="CF414" s="320"/>
      <c r="CG414" s="320"/>
      <c r="CH414" s="320"/>
      <c r="CI414" s="320"/>
      <c r="CJ414" s="320"/>
      <c r="CK414" s="320"/>
      <c r="CL414" s="320"/>
      <c r="CM414" s="320"/>
      <c r="CN414" s="320"/>
      <c r="CO414" s="320"/>
      <c r="CP414" s="320"/>
      <c r="CQ414" s="320"/>
      <c r="CR414" s="320"/>
      <c r="CS414" s="320"/>
      <c r="CT414" s="320"/>
      <c r="CU414" s="320"/>
      <c r="CV414" s="320"/>
      <c r="CW414" s="320"/>
      <c r="CX414" s="320"/>
      <c r="CY414" s="320"/>
      <c r="CZ414" s="320"/>
      <c r="DA414" s="320"/>
      <c r="DB414" s="320"/>
      <c r="DC414" s="320"/>
      <c r="DD414" s="320"/>
    </row>
    <row r="415">
      <c r="A415" s="320"/>
      <c r="B415" s="320"/>
      <c r="C415" s="320"/>
      <c r="D415" s="320"/>
      <c r="E415" s="320"/>
      <c r="F415" s="320"/>
      <c r="G415" s="320"/>
      <c r="H415" s="320"/>
      <c r="I415" s="320"/>
      <c r="J415" s="320"/>
      <c r="K415" s="320"/>
      <c r="L415" s="320"/>
      <c r="M415" s="320"/>
      <c r="N415" s="320"/>
      <c r="O415" s="320"/>
      <c r="P415" s="320"/>
      <c r="Q415" s="320"/>
      <c r="R415" s="320"/>
      <c r="S415" s="320"/>
      <c r="T415" s="320"/>
      <c r="U415" s="320"/>
      <c r="V415" s="320"/>
      <c r="W415" s="320"/>
      <c r="X415" s="320"/>
      <c r="Y415" s="320"/>
      <c r="Z415" s="320"/>
      <c r="AA415" s="320"/>
      <c r="AB415" s="320"/>
      <c r="AC415" s="320"/>
      <c r="AD415" s="320"/>
      <c r="AE415" s="320"/>
      <c r="AF415" s="320"/>
      <c r="AG415" s="320"/>
      <c r="AH415" s="320"/>
      <c r="AI415" s="320"/>
      <c r="AJ415" s="320"/>
      <c r="AK415" s="320"/>
      <c r="AL415" s="320"/>
      <c r="AM415" s="320"/>
      <c r="AN415" s="320"/>
      <c r="AO415" s="320"/>
      <c r="AP415" s="320"/>
      <c r="AQ415" s="320"/>
      <c r="AR415" s="320"/>
      <c r="AS415" s="320"/>
      <c r="AT415" s="320"/>
      <c r="AU415" s="320"/>
      <c r="AV415" s="320"/>
      <c r="AW415" s="320"/>
      <c r="AX415" s="320"/>
      <c r="AY415" s="320"/>
      <c r="AZ415" s="320"/>
      <c r="BA415" s="320"/>
      <c r="BB415" s="320"/>
      <c r="BC415" s="320"/>
      <c r="BD415" s="320"/>
      <c r="BE415" s="320"/>
      <c r="BF415" s="320"/>
      <c r="BG415" s="320"/>
      <c r="BH415" s="320"/>
      <c r="BI415" s="320"/>
      <c r="BJ415" s="320"/>
      <c r="BK415" s="320"/>
      <c r="BL415" s="320"/>
      <c r="BM415" s="320"/>
      <c r="BN415" s="320"/>
      <c r="BO415" s="320"/>
      <c r="BP415" s="320"/>
      <c r="BQ415" s="320"/>
      <c r="BR415" s="320"/>
      <c r="BS415" s="320"/>
      <c r="BT415" s="320"/>
      <c r="BU415" s="320"/>
      <c r="BV415" s="320"/>
      <c r="BW415" s="320"/>
      <c r="BX415" s="320"/>
      <c r="BY415" s="320"/>
      <c r="BZ415" s="320"/>
      <c r="CA415" s="320"/>
      <c r="CB415" s="320"/>
      <c r="CC415" s="320"/>
      <c r="CD415" s="320"/>
      <c r="CE415" s="320"/>
      <c r="CF415" s="320"/>
      <c r="CG415" s="320"/>
      <c r="CH415" s="320"/>
      <c r="CI415" s="320"/>
      <c r="CJ415" s="320"/>
      <c r="CK415" s="320"/>
      <c r="CL415" s="320"/>
      <c r="CM415" s="320"/>
      <c r="CN415" s="320"/>
      <c r="CO415" s="320"/>
      <c r="CP415" s="320"/>
      <c r="CQ415" s="320"/>
      <c r="CR415" s="320"/>
      <c r="CS415" s="320"/>
      <c r="CT415" s="320"/>
      <c r="CU415" s="320"/>
      <c r="CV415" s="320"/>
      <c r="CW415" s="320"/>
      <c r="CX415" s="320"/>
      <c r="CY415" s="320"/>
      <c r="CZ415" s="320"/>
      <c r="DA415" s="320"/>
      <c r="DB415" s="320"/>
      <c r="DC415" s="320"/>
      <c r="DD415" s="320"/>
    </row>
    <row r="416">
      <c r="A416" s="320"/>
      <c r="B416" s="320"/>
      <c r="C416" s="320"/>
      <c r="D416" s="320"/>
      <c r="E416" s="320"/>
      <c r="F416" s="320"/>
      <c r="G416" s="320"/>
      <c r="H416" s="320"/>
      <c r="I416" s="320"/>
      <c r="J416" s="320"/>
      <c r="K416" s="320"/>
      <c r="L416" s="320"/>
      <c r="M416" s="320"/>
      <c r="N416" s="320"/>
      <c r="O416" s="320"/>
      <c r="P416" s="320"/>
      <c r="Q416" s="320"/>
      <c r="R416" s="320"/>
      <c r="S416" s="320"/>
      <c r="T416" s="320"/>
      <c r="U416" s="320"/>
      <c r="V416" s="320"/>
      <c r="W416" s="320"/>
      <c r="X416" s="320"/>
      <c r="Y416" s="320"/>
      <c r="Z416" s="320"/>
      <c r="AA416" s="320"/>
      <c r="AB416" s="320"/>
      <c r="AC416" s="320"/>
      <c r="AD416" s="320"/>
      <c r="AE416" s="320"/>
      <c r="AF416" s="320"/>
      <c r="AG416" s="320"/>
      <c r="AH416" s="320"/>
      <c r="AI416" s="320"/>
      <c r="AJ416" s="320"/>
      <c r="AK416" s="320"/>
      <c r="AL416" s="320"/>
      <c r="AM416" s="320"/>
      <c r="AN416" s="320"/>
      <c r="AO416" s="320"/>
      <c r="AP416" s="320"/>
      <c r="AQ416" s="320"/>
      <c r="AR416" s="320"/>
      <c r="AS416" s="320"/>
      <c r="AT416" s="320"/>
      <c r="AU416" s="320"/>
      <c r="AV416" s="320"/>
      <c r="AW416" s="320"/>
      <c r="AX416" s="320"/>
      <c r="AY416" s="320"/>
      <c r="AZ416" s="320"/>
      <c r="BA416" s="320"/>
      <c r="BB416" s="320"/>
      <c r="BC416" s="320"/>
      <c r="BD416" s="320"/>
      <c r="BE416" s="320"/>
      <c r="BF416" s="320"/>
      <c r="BG416" s="320"/>
      <c r="BH416" s="320"/>
      <c r="BI416" s="320"/>
      <c r="BJ416" s="320"/>
      <c r="BK416" s="320"/>
      <c r="BL416" s="320"/>
      <c r="BM416" s="320"/>
      <c r="BN416" s="320"/>
      <c r="BO416" s="320"/>
      <c r="BP416" s="320"/>
      <c r="BQ416" s="320"/>
      <c r="BR416" s="320"/>
      <c r="BS416" s="320"/>
      <c r="BT416" s="320"/>
      <c r="BU416" s="320"/>
      <c r="BV416" s="320"/>
      <c r="BW416" s="320"/>
      <c r="BX416" s="320"/>
      <c r="BY416" s="320"/>
      <c r="BZ416" s="320"/>
      <c r="CA416" s="320"/>
      <c r="CB416" s="320"/>
      <c r="CC416" s="320"/>
      <c r="CD416" s="320"/>
      <c r="CE416" s="320"/>
      <c r="CF416" s="320"/>
      <c r="CG416" s="320"/>
      <c r="CH416" s="320"/>
      <c r="CI416" s="320"/>
      <c r="CJ416" s="320"/>
      <c r="CK416" s="320"/>
      <c r="CL416" s="320"/>
      <c r="CM416" s="320"/>
      <c r="CN416" s="320"/>
      <c r="CO416" s="320"/>
      <c r="CP416" s="320"/>
      <c r="CQ416" s="320"/>
      <c r="CR416" s="320"/>
      <c r="CS416" s="320"/>
      <c r="CT416" s="320"/>
      <c r="CU416" s="320"/>
      <c r="CV416" s="320"/>
      <c r="CW416" s="320"/>
      <c r="CX416" s="320"/>
      <c r="CY416" s="320"/>
      <c r="CZ416" s="320"/>
      <c r="DA416" s="320"/>
      <c r="DB416" s="320"/>
      <c r="DC416" s="320"/>
      <c r="DD416" s="320"/>
    </row>
    <row r="417">
      <c r="A417" s="320"/>
      <c r="B417" s="320"/>
      <c r="C417" s="320"/>
      <c r="D417" s="320"/>
      <c r="E417" s="320"/>
      <c r="F417" s="320"/>
      <c r="G417" s="320"/>
      <c r="H417" s="320"/>
      <c r="I417" s="320"/>
      <c r="J417" s="320"/>
      <c r="K417" s="320"/>
      <c r="L417" s="320"/>
      <c r="M417" s="320"/>
      <c r="N417" s="320"/>
      <c r="O417" s="320"/>
      <c r="P417" s="320"/>
      <c r="Q417" s="320"/>
      <c r="R417" s="320"/>
      <c r="S417" s="320"/>
      <c r="T417" s="320"/>
      <c r="U417" s="320"/>
      <c r="V417" s="320"/>
      <c r="W417" s="320"/>
      <c r="X417" s="320"/>
      <c r="Y417" s="320"/>
      <c r="Z417" s="320"/>
      <c r="AA417" s="320"/>
      <c r="AB417" s="320"/>
      <c r="AC417" s="320"/>
      <c r="AD417" s="320"/>
      <c r="AE417" s="320"/>
      <c r="AF417" s="320"/>
      <c r="AG417" s="320"/>
      <c r="AH417" s="320"/>
      <c r="AI417" s="320"/>
      <c r="AJ417" s="320"/>
      <c r="AK417" s="320"/>
      <c r="AL417" s="320"/>
      <c r="AM417" s="320"/>
      <c r="AN417" s="320"/>
      <c r="AO417" s="320"/>
      <c r="AP417" s="320"/>
      <c r="AQ417" s="320"/>
      <c r="AR417" s="320"/>
      <c r="AS417" s="320"/>
      <c r="AT417" s="320"/>
      <c r="AU417" s="320"/>
      <c r="AV417" s="320"/>
      <c r="AW417" s="320"/>
      <c r="AX417" s="320"/>
      <c r="AY417" s="320"/>
      <c r="AZ417" s="320"/>
      <c r="BA417" s="320"/>
      <c r="BB417" s="320"/>
      <c r="BC417" s="320"/>
      <c r="BD417" s="320"/>
      <c r="BE417" s="320"/>
      <c r="BF417" s="320"/>
      <c r="BG417" s="320"/>
      <c r="BH417" s="320"/>
      <c r="BI417" s="320"/>
      <c r="BJ417" s="320"/>
      <c r="BK417" s="320"/>
      <c r="BL417" s="320"/>
      <c r="BM417" s="320"/>
      <c r="BN417" s="320"/>
      <c r="BO417" s="320"/>
      <c r="BP417" s="320"/>
      <c r="BQ417" s="320"/>
      <c r="BR417" s="320"/>
      <c r="BS417" s="320"/>
      <c r="BT417" s="320"/>
      <c r="BU417" s="320"/>
      <c r="BV417" s="320"/>
      <c r="BW417" s="320"/>
      <c r="BX417" s="320"/>
      <c r="BY417" s="320"/>
      <c r="BZ417" s="320"/>
      <c r="CA417" s="320"/>
      <c r="CB417" s="320"/>
      <c r="CC417" s="320"/>
      <c r="CD417" s="320"/>
      <c r="CE417" s="320"/>
      <c r="CF417" s="320"/>
      <c r="CG417" s="320"/>
      <c r="CH417" s="320"/>
      <c r="CI417" s="320"/>
      <c r="CJ417" s="320"/>
      <c r="CK417" s="320"/>
      <c r="CL417" s="320"/>
      <c r="CM417" s="320"/>
      <c r="CN417" s="320"/>
      <c r="CO417" s="320"/>
      <c r="CP417" s="320"/>
      <c r="CQ417" s="320"/>
      <c r="CR417" s="320"/>
      <c r="CS417" s="320"/>
      <c r="CT417" s="320"/>
      <c r="CU417" s="320"/>
      <c r="CV417" s="320"/>
      <c r="CW417" s="320"/>
      <c r="CX417" s="320"/>
      <c r="CY417" s="320"/>
      <c r="CZ417" s="320"/>
      <c r="DA417" s="320"/>
      <c r="DB417" s="320"/>
      <c r="DC417" s="320"/>
      <c r="DD417" s="320"/>
    </row>
    <row r="418">
      <c r="A418" s="320"/>
      <c r="B418" s="320"/>
      <c r="C418" s="320"/>
      <c r="D418" s="320"/>
      <c r="E418" s="320"/>
      <c r="F418" s="320"/>
      <c r="G418" s="320"/>
      <c r="H418" s="320"/>
      <c r="I418" s="320"/>
      <c r="J418" s="320"/>
      <c r="K418" s="320"/>
      <c r="L418" s="320"/>
      <c r="M418" s="320"/>
      <c r="N418" s="320"/>
      <c r="O418" s="320"/>
      <c r="P418" s="320"/>
      <c r="Q418" s="320"/>
      <c r="R418" s="320"/>
      <c r="S418" s="320"/>
      <c r="T418" s="320"/>
      <c r="U418" s="320"/>
      <c r="V418" s="320"/>
      <c r="W418" s="320"/>
      <c r="X418" s="320"/>
      <c r="Y418" s="320"/>
      <c r="Z418" s="320"/>
      <c r="AA418" s="320"/>
      <c r="AB418" s="320"/>
      <c r="AC418" s="320"/>
      <c r="AD418" s="320"/>
      <c r="AE418" s="320"/>
      <c r="AF418" s="320"/>
      <c r="AG418" s="320"/>
      <c r="AH418" s="320"/>
      <c r="AI418" s="320"/>
      <c r="AJ418" s="320"/>
      <c r="AK418" s="320"/>
      <c r="AL418" s="320"/>
      <c r="AM418" s="320"/>
      <c r="AN418" s="320"/>
      <c r="AO418" s="320"/>
      <c r="AP418" s="320"/>
      <c r="AQ418" s="320"/>
      <c r="AR418" s="320"/>
      <c r="AS418" s="320"/>
      <c r="AT418" s="320"/>
      <c r="AU418" s="320"/>
      <c r="AV418" s="320"/>
      <c r="AW418" s="320"/>
      <c r="AX418" s="320"/>
      <c r="AY418" s="320"/>
      <c r="AZ418" s="320"/>
      <c r="BA418" s="320"/>
      <c r="BB418" s="320"/>
      <c r="BC418" s="320"/>
      <c r="BD418" s="320"/>
      <c r="BE418" s="320"/>
      <c r="BF418" s="320"/>
      <c r="BG418" s="320"/>
      <c r="BH418" s="320"/>
      <c r="BI418" s="320"/>
      <c r="BJ418" s="320"/>
      <c r="BK418" s="320"/>
      <c r="BL418" s="320"/>
      <c r="BM418" s="320"/>
      <c r="BN418" s="320"/>
      <c r="BO418" s="320"/>
      <c r="BP418" s="320"/>
      <c r="BQ418" s="320"/>
      <c r="BR418" s="320"/>
      <c r="BS418" s="320"/>
      <c r="BT418" s="320"/>
      <c r="BU418" s="320"/>
      <c r="BV418" s="320"/>
      <c r="BW418" s="320"/>
      <c r="BX418" s="320"/>
      <c r="BY418" s="320"/>
      <c r="BZ418" s="320"/>
      <c r="CA418" s="320"/>
      <c r="CB418" s="320"/>
      <c r="CC418" s="320"/>
      <c r="CD418" s="320"/>
      <c r="CE418" s="320"/>
      <c r="CF418" s="320"/>
      <c r="CG418" s="320"/>
      <c r="CH418" s="320"/>
      <c r="CI418" s="320"/>
      <c r="CJ418" s="320"/>
      <c r="CK418" s="320"/>
      <c r="CL418" s="320"/>
      <c r="CM418" s="320"/>
      <c r="CN418" s="320"/>
      <c r="CO418" s="320"/>
      <c r="CP418" s="320"/>
      <c r="CQ418" s="320"/>
      <c r="CR418" s="320"/>
      <c r="CS418" s="320"/>
      <c r="CT418" s="320"/>
      <c r="CU418" s="320"/>
      <c r="CV418" s="320"/>
      <c r="CW418" s="320"/>
      <c r="CX418" s="320"/>
      <c r="CY418" s="320"/>
      <c r="CZ418" s="320"/>
      <c r="DA418" s="320"/>
      <c r="DB418" s="320"/>
      <c r="DC418" s="320"/>
      <c r="DD418" s="320"/>
    </row>
    <row r="419">
      <c r="A419" s="320"/>
      <c r="B419" s="320"/>
      <c r="C419" s="320"/>
      <c r="D419" s="320"/>
      <c r="E419" s="320"/>
      <c r="F419" s="320"/>
      <c r="G419" s="320"/>
      <c r="H419" s="320"/>
      <c r="I419" s="320"/>
      <c r="J419" s="320"/>
      <c r="K419" s="320"/>
      <c r="L419" s="320"/>
      <c r="M419" s="320"/>
      <c r="N419" s="320"/>
      <c r="O419" s="320"/>
      <c r="P419" s="320"/>
      <c r="Q419" s="320"/>
      <c r="R419" s="320"/>
      <c r="S419" s="320"/>
      <c r="T419" s="320"/>
      <c r="U419" s="320"/>
      <c r="V419" s="320"/>
      <c r="W419" s="320"/>
      <c r="X419" s="320"/>
      <c r="Y419" s="320"/>
      <c r="Z419" s="320"/>
      <c r="AA419" s="320"/>
      <c r="AB419" s="320"/>
      <c r="AC419" s="320"/>
      <c r="AD419" s="320"/>
      <c r="AE419" s="320"/>
      <c r="AF419" s="320"/>
      <c r="AG419" s="320"/>
      <c r="AH419" s="320"/>
      <c r="AI419" s="320"/>
      <c r="AJ419" s="320"/>
      <c r="AK419" s="320"/>
      <c r="AL419" s="320"/>
      <c r="AM419" s="320"/>
      <c r="AN419" s="320"/>
      <c r="AO419" s="320"/>
      <c r="AP419" s="320"/>
      <c r="AQ419" s="320"/>
      <c r="AR419" s="320"/>
      <c r="AS419" s="320"/>
      <c r="AT419" s="320"/>
      <c r="AU419" s="320"/>
      <c r="AV419" s="320"/>
      <c r="AW419" s="320"/>
      <c r="AX419" s="320"/>
      <c r="AY419" s="320"/>
      <c r="AZ419" s="320"/>
      <c r="BA419" s="320"/>
      <c r="BB419" s="320"/>
      <c r="BC419" s="320"/>
      <c r="BD419" s="320"/>
      <c r="BE419" s="320"/>
      <c r="BF419" s="320"/>
      <c r="BG419" s="320"/>
      <c r="BH419" s="320"/>
      <c r="BI419" s="320"/>
      <c r="BJ419" s="320"/>
      <c r="BK419" s="320"/>
      <c r="BL419" s="320"/>
      <c r="BM419" s="320"/>
      <c r="BN419" s="320"/>
      <c r="BO419" s="320"/>
      <c r="BP419" s="320"/>
      <c r="BQ419" s="320"/>
      <c r="BR419" s="320"/>
      <c r="BS419" s="320"/>
      <c r="BT419" s="320"/>
      <c r="BU419" s="320"/>
      <c r="BV419" s="320"/>
      <c r="BW419" s="320"/>
      <c r="BX419" s="320"/>
      <c r="BY419" s="320"/>
      <c r="BZ419" s="320"/>
      <c r="CA419" s="320"/>
      <c r="CB419" s="320"/>
      <c r="CC419" s="320"/>
      <c r="CD419" s="320"/>
      <c r="CE419" s="320"/>
      <c r="CF419" s="320"/>
      <c r="CG419" s="320"/>
      <c r="CH419" s="320"/>
      <c r="CI419" s="320"/>
      <c r="CJ419" s="320"/>
      <c r="CK419" s="320"/>
      <c r="CL419" s="320"/>
      <c r="CM419" s="320"/>
      <c r="CN419" s="320"/>
      <c r="CO419" s="320"/>
      <c r="CP419" s="320"/>
      <c r="CQ419" s="320"/>
      <c r="CR419" s="320"/>
      <c r="CS419" s="320"/>
      <c r="CT419" s="320"/>
      <c r="CU419" s="320"/>
      <c r="CV419" s="320"/>
      <c r="CW419" s="320"/>
      <c r="CX419" s="320"/>
      <c r="CY419" s="320"/>
      <c r="CZ419" s="320"/>
      <c r="DA419" s="320"/>
      <c r="DB419" s="320"/>
      <c r="DC419" s="320"/>
      <c r="DD419" s="320"/>
    </row>
    <row r="420">
      <c r="A420" s="320"/>
      <c r="B420" s="320"/>
      <c r="C420" s="320"/>
      <c r="D420" s="320"/>
      <c r="E420" s="320"/>
      <c r="F420" s="320"/>
      <c r="G420" s="320"/>
      <c r="H420" s="320"/>
      <c r="I420" s="320"/>
      <c r="J420" s="320"/>
      <c r="K420" s="320"/>
      <c r="L420" s="320"/>
      <c r="M420" s="320"/>
      <c r="N420" s="320"/>
      <c r="O420" s="320"/>
      <c r="P420" s="320"/>
      <c r="Q420" s="320"/>
      <c r="R420" s="320"/>
      <c r="S420" s="320"/>
      <c r="T420" s="320"/>
      <c r="U420" s="320"/>
      <c r="V420" s="320"/>
      <c r="W420" s="320"/>
      <c r="X420" s="320"/>
      <c r="Y420" s="320"/>
      <c r="Z420" s="320"/>
      <c r="AA420" s="320"/>
      <c r="AB420" s="320"/>
      <c r="AC420" s="320"/>
      <c r="AD420" s="320"/>
      <c r="AE420" s="320"/>
      <c r="AF420" s="320"/>
      <c r="AG420" s="320"/>
      <c r="AH420" s="320"/>
      <c r="AI420" s="320"/>
      <c r="AJ420" s="320"/>
      <c r="AK420" s="320"/>
      <c r="AL420" s="320"/>
      <c r="AM420" s="320"/>
      <c r="AN420" s="320"/>
      <c r="AO420" s="320"/>
      <c r="AP420" s="320"/>
      <c r="AQ420" s="320"/>
      <c r="AR420" s="320"/>
      <c r="AS420" s="320"/>
      <c r="AT420" s="320"/>
      <c r="AU420" s="320"/>
      <c r="AV420" s="320"/>
      <c r="AW420" s="320"/>
      <c r="AX420" s="320"/>
      <c r="AY420" s="320"/>
      <c r="AZ420" s="320"/>
      <c r="BA420" s="320"/>
      <c r="BB420" s="320"/>
      <c r="BC420" s="320"/>
      <c r="BD420" s="320"/>
      <c r="BE420" s="320"/>
      <c r="BF420" s="320"/>
      <c r="BG420" s="320"/>
      <c r="BH420" s="320"/>
      <c r="BI420" s="320"/>
      <c r="BJ420" s="320"/>
      <c r="BK420" s="320"/>
      <c r="BL420" s="320"/>
      <c r="BM420" s="320"/>
      <c r="BN420" s="320"/>
      <c r="BO420" s="320"/>
      <c r="BP420" s="320"/>
      <c r="BQ420" s="320"/>
      <c r="BR420" s="320"/>
      <c r="BS420" s="320"/>
      <c r="BT420" s="320"/>
      <c r="BU420" s="320"/>
      <c r="BV420" s="320"/>
      <c r="BW420" s="320"/>
      <c r="BX420" s="320"/>
      <c r="BY420" s="320"/>
      <c r="BZ420" s="320"/>
      <c r="CA420" s="320"/>
      <c r="CB420" s="320"/>
      <c r="CC420" s="320"/>
      <c r="CD420" s="320"/>
      <c r="CE420" s="320"/>
      <c r="CF420" s="320"/>
      <c r="CG420" s="320"/>
      <c r="CH420" s="320"/>
      <c r="CI420" s="320"/>
      <c r="CJ420" s="320"/>
      <c r="CK420" s="320"/>
      <c r="CL420" s="320"/>
      <c r="CM420" s="320"/>
      <c r="CN420" s="320"/>
      <c r="CO420" s="320"/>
      <c r="CP420" s="320"/>
      <c r="CQ420" s="320"/>
      <c r="CR420" s="320"/>
      <c r="CS420" s="320"/>
      <c r="CT420" s="320"/>
      <c r="CU420" s="320"/>
      <c r="CV420" s="320"/>
      <c r="CW420" s="320"/>
      <c r="CX420" s="320"/>
      <c r="CY420" s="320"/>
      <c r="CZ420" s="320"/>
      <c r="DA420" s="320"/>
      <c r="DB420" s="320"/>
      <c r="DC420" s="320"/>
      <c r="DD420" s="320"/>
    </row>
    <row r="421">
      <c r="A421" s="320"/>
      <c r="B421" s="320"/>
      <c r="C421" s="320"/>
      <c r="D421" s="320"/>
      <c r="E421" s="320"/>
      <c r="F421" s="320"/>
      <c r="G421" s="320"/>
      <c r="H421" s="320"/>
      <c r="I421" s="320"/>
      <c r="J421" s="320"/>
      <c r="K421" s="320"/>
      <c r="L421" s="320"/>
      <c r="M421" s="320"/>
      <c r="N421" s="320"/>
      <c r="O421" s="320"/>
      <c r="P421" s="320"/>
      <c r="Q421" s="320"/>
      <c r="R421" s="320"/>
      <c r="S421" s="320"/>
      <c r="T421" s="320"/>
      <c r="U421" s="320"/>
      <c r="V421" s="320"/>
      <c r="W421" s="320"/>
      <c r="X421" s="320"/>
      <c r="Y421" s="320"/>
      <c r="Z421" s="320"/>
      <c r="AA421" s="320"/>
      <c r="AB421" s="320"/>
      <c r="AC421" s="320"/>
      <c r="AD421" s="320"/>
      <c r="AE421" s="320"/>
      <c r="AF421" s="320"/>
      <c r="AG421" s="320"/>
      <c r="AH421" s="320"/>
      <c r="AI421" s="320"/>
      <c r="AJ421" s="320"/>
      <c r="AK421" s="320"/>
      <c r="AL421" s="320"/>
      <c r="AM421" s="320"/>
      <c r="AN421" s="320"/>
      <c r="AO421" s="320"/>
      <c r="AP421" s="320"/>
      <c r="AQ421" s="320"/>
      <c r="AR421" s="320"/>
      <c r="AS421" s="320"/>
      <c r="AT421" s="320"/>
      <c r="AU421" s="320"/>
      <c r="AV421" s="320"/>
      <c r="AW421" s="320"/>
      <c r="AX421" s="320"/>
      <c r="AY421" s="320"/>
      <c r="AZ421" s="320"/>
      <c r="BA421" s="320"/>
      <c r="BB421" s="320"/>
      <c r="BC421" s="320"/>
      <c r="BD421" s="320"/>
      <c r="BE421" s="320"/>
      <c r="BF421" s="320"/>
      <c r="BG421" s="320"/>
      <c r="BH421" s="320"/>
      <c r="BI421" s="320"/>
      <c r="BJ421" s="320"/>
      <c r="BK421" s="320"/>
      <c r="BL421" s="320"/>
      <c r="BM421" s="320"/>
      <c r="BN421" s="320"/>
      <c r="BO421" s="320"/>
      <c r="BP421" s="320"/>
      <c r="BQ421" s="320"/>
      <c r="BR421" s="320"/>
      <c r="BS421" s="320"/>
      <c r="BT421" s="320"/>
      <c r="BU421" s="320"/>
      <c r="BV421" s="320"/>
      <c r="BW421" s="320"/>
      <c r="BX421" s="320"/>
      <c r="BY421" s="320"/>
      <c r="BZ421" s="320"/>
      <c r="CA421" s="320"/>
      <c r="CB421" s="320"/>
      <c r="CC421" s="320"/>
      <c r="CD421" s="320"/>
      <c r="CE421" s="320"/>
      <c r="CF421" s="320"/>
      <c r="CG421" s="320"/>
      <c r="CH421" s="320"/>
      <c r="CI421" s="320"/>
      <c r="CJ421" s="320"/>
      <c r="CK421" s="320"/>
      <c r="CL421" s="320"/>
      <c r="CM421" s="320"/>
      <c r="CN421" s="320"/>
      <c r="CO421" s="320"/>
      <c r="CP421" s="320"/>
      <c r="CQ421" s="320"/>
      <c r="CR421" s="320"/>
      <c r="CS421" s="320"/>
      <c r="CT421" s="320"/>
      <c r="CU421" s="320"/>
      <c r="CV421" s="320"/>
      <c r="CW421" s="320"/>
      <c r="CX421" s="320"/>
      <c r="CY421" s="320"/>
      <c r="CZ421" s="320"/>
      <c r="DA421" s="320"/>
      <c r="DB421" s="320"/>
      <c r="DC421" s="320"/>
      <c r="DD421" s="320"/>
    </row>
    <row r="422">
      <c r="A422" s="320"/>
      <c r="B422" s="320"/>
      <c r="C422" s="320"/>
      <c r="D422" s="320"/>
      <c r="E422" s="320"/>
      <c r="F422" s="320"/>
      <c r="G422" s="320"/>
      <c r="H422" s="320"/>
      <c r="I422" s="320"/>
      <c r="J422" s="320"/>
      <c r="K422" s="320"/>
      <c r="L422" s="320"/>
      <c r="M422" s="320"/>
      <c r="N422" s="320"/>
      <c r="O422" s="320"/>
      <c r="P422" s="320"/>
      <c r="Q422" s="320"/>
      <c r="R422" s="320"/>
      <c r="S422" s="320"/>
      <c r="T422" s="320"/>
      <c r="U422" s="320"/>
      <c r="V422" s="320"/>
      <c r="W422" s="320"/>
      <c r="X422" s="320"/>
      <c r="Y422" s="320"/>
      <c r="Z422" s="320"/>
      <c r="AA422" s="320"/>
      <c r="AB422" s="320"/>
      <c r="AC422" s="320"/>
      <c r="AD422" s="320"/>
      <c r="AE422" s="320"/>
      <c r="AF422" s="320"/>
      <c r="AG422" s="320"/>
      <c r="AH422" s="320"/>
      <c r="AI422" s="320"/>
      <c r="AJ422" s="320"/>
      <c r="AK422" s="320"/>
      <c r="AL422" s="320"/>
      <c r="AM422" s="320"/>
      <c r="AN422" s="320"/>
      <c r="AO422" s="320"/>
      <c r="AP422" s="320"/>
      <c r="AQ422" s="320"/>
      <c r="AR422" s="320"/>
      <c r="AS422" s="320"/>
      <c r="AT422" s="320"/>
      <c r="AU422" s="320"/>
      <c r="AV422" s="320"/>
      <c r="AW422" s="320"/>
      <c r="AX422" s="320"/>
      <c r="AY422" s="320"/>
      <c r="AZ422" s="320"/>
      <c r="BA422" s="320"/>
      <c r="BB422" s="320"/>
      <c r="BC422" s="320"/>
      <c r="BD422" s="320"/>
      <c r="BE422" s="320"/>
      <c r="BF422" s="320"/>
      <c r="BG422" s="320"/>
      <c r="BH422" s="320"/>
      <c r="BI422" s="320"/>
      <c r="BJ422" s="320"/>
      <c r="BK422" s="320"/>
      <c r="BL422" s="320"/>
      <c r="BM422" s="320"/>
      <c r="BN422" s="320"/>
      <c r="BO422" s="320"/>
      <c r="BP422" s="320"/>
      <c r="BQ422" s="320"/>
      <c r="BR422" s="320"/>
      <c r="BS422" s="320"/>
      <c r="BT422" s="320"/>
      <c r="BU422" s="320"/>
      <c r="BV422" s="320"/>
      <c r="BW422" s="320"/>
      <c r="BX422" s="320"/>
      <c r="BY422" s="320"/>
      <c r="BZ422" s="320"/>
      <c r="CA422" s="320"/>
      <c r="CB422" s="320"/>
      <c r="CC422" s="320"/>
      <c r="CD422" s="320"/>
      <c r="CE422" s="320"/>
      <c r="CF422" s="320"/>
      <c r="CG422" s="320"/>
      <c r="CH422" s="320"/>
      <c r="CI422" s="320"/>
      <c r="CJ422" s="320"/>
      <c r="CK422" s="320"/>
      <c r="CL422" s="320"/>
      <c r="CM422" s="320"/>
      <c r="CN422" s="320"/>
      <c r="CO422" s="320"/>
      <c r="CP422" s="320"/>
      <c r="CQ422" s="320"/>
      <c r="CR422" s="320"/>
      <c r="CS422" s="320"/>
      <c r="CT422" s="320"/>
      <c r="CU422" s="320"/>
      <c r="CV422" s="320"/>
      <c r="CW422" s="320"/>
      <c r="CX422" s="320"/>
      <c r="CY422" s="320"/>
      <c r="CZ422" s="320"/>
      <c r="DA422" s="320"/>
      <c r="DB422" s="320"/>
      <c r="DC422" s="320"/>
      <c r="DD422" s="320"/>
    </row>
    <row r="423">
      <c r="A423" s="320"/>
      <c r="B423" s="320"/>
      <c r="C423" s="320"/>
      <c r="D423" s="320"/>
      <c r="E423" s="320"/>
      <c r="F423" s="320"/>
      <c r="G423" s="320"/>
      <c r="H423" s="320"/>
      <c r="I423" s="320"/>
      <c r="J423" s="320"/>
      <c r="K423" s="320"/>
      <c r="L423" s="320"/>
      <c r="M423" s="320"/>
      <c r="N423" s="320"/>
      <c r="O423" s="320"/>
      <c r="P423" s="320"/>
      <c r="Q423" s="320"/>
      <c r="R423" s="320"/>
      <c r="S423" s="320"/>
      <c r="T423" s="320"/>
      <c r="U423" s="320"/>
      <c r="V423" s="320"/>
      <c r="W423" s="320"/>
      <c r="X423" s="320"/>
      <c r="Y423" s="320"/>
      <c r="Z423" s="320"/>
      <c r="AA423" s="320"/>
      <c r="AB423" s="320"/>
      <c r="AC423" s="320"/>
      <c r="AD423" s="320"/>
      <c r="AE423" s="320"/>
      <c r="AF423" s="320"/>
      <c r="AG423" s="320"/>
      <c r="AH423" s="320"/>
      <c r="AI423" s="320"/>
      <c r="AJ423" s="320"/>
      <c r="AK423" s="320"/>
      <c r="AL423" s="320"/>
      <c r="AM423" s="320"/>
      <c r="AN423" s="320"/>
      <c r="AO423" s="320"/>
      <c r="AP423" s="320"/>
      <c r="AQ423" s="320"/>
      <c r="AR423" s="320"/>
      <c r="AS423" s="320"/>
      <c r="AT423" s="320"/>
      <c r="AU423" s="320"/>
      <c r="AV423" s="320"/>
      <c r="AW423" s="320"/>
      <c r="AX423" s="320"/>
      <c r="AY423" s="320"/>
      <c r="AZ423" s="320"/>
      <c r="BA423" s="320"/>
      <c r="BB423" s="320"/>
      <c r="BC423" s="320"/>
      <c r="BD423" s="320"/>
      <c r="BE423" s="320"/>
      <c r="BF423" s="320"/>
      <c r="BG423" s="320"/>
      <c r="BH423" s="320"/>
      <c r="BI423" s="320"/>
      <c r="BJ423" s="320"/>
      <c r="BK423" s="320"/>
      <c r="BL423" s="320"/>
      <c r="BM423" s="320"/>
      <c r="BN423" s="320"/>
      <c r="BO423" s="320"/>
      <c r="BP423" s="320"/>
      <c r="BQ423" s="320"/>
      <c r="BR423" s="320"/>
      <c r="BS423" s="320"/>
      <c r="BT423" s="320"/>
      <c r="BU423" s="320"/>
      <c r="BV423" s="320"/>
      <c r="BW423" s="320"/>
      <c r="BX423" s="320"/>
      <c r="BY423" s="320"/>
      <c r="BZ423" s="320"/>
      <c r="CA423" s="320"/>
      <c r="CB423" s="320"/>
      <c r="CC423" s="320"/>
      <c r="CD423" s="320"/>
      <c r="CE423" s="320"/>
      <c r="CF423" s="320"/>
      <c r="CG423" s="320"/>
      <c r="CH423" s="320"/>
      <c r="CI423" s="320"/>
      <c r="CJ423" s="320"/>
      <c r="CK423" s="320"/>
      <c r="CL423" s="320"/>
      <c r="CM423" s="320"/>
      <c r="CN423" s="320"/>
      <c r="CO423" s="320"/>
      <c r="CP423" s="320"/>
      <c r="CQ423" s="320"/>
      <c r="CR423" s="320"/>
      <c r="CS423" s="320"/>
      <c r="CT423" s="320"/>
      <c r="CU423" s="320"/>
      <c r="CV423" s="320"/>
      <c r="CW423" s="320"/>
      <c r="CX423" s="320"/>
      <c r="CY423" s="320"/>
      <c r="CZ423" s="320"/>
      <c r="DA423" s="320"/>
      <c r="DB423" s="320"/>
      <c r="DC423" s="320"/>
      <c r="DD423" s="320"/>
    </row>
    <row r="424">
      <c r="A424" s="320"/>
      <c r="B424" s="320"/>
      <c r="C424" s="320"/>
      <c r="D424" s="320"/>
      <c r="E424" s="320"/>
      <c r="F424" s="320"/>
      <c r="G424" s="320"/>
      <c r="H424" s="320"/>
      <c r="I424" s="320"/>
      <c r="J424" s="320"/>
      <c r="K424" s="320"/>
      <c r="L424" s="320"/>
      <c r="M424" s="320"/>
      <c r="N424" s="320"/>
      <c r="O424" s="320"/>
      <c r="P424" s="320"/>
      <c r="Q424" s="320"/>
      <c r="R424" s="320"/>
      <c r="S424" s="320"/>
      <c r="T424" s="320"/>
      <c r="U424" s="320"/>
      <c r="V424" s="320"/>
      <c r="W424" s="320"/>
      <c r="X424" s="320"/>
      <c r="Y424" s="320"/>
      <c r="Z424" s="320"/>
      <c r="AA424" s="320"/>
      <c r="AB424" s="320"/>
      <c r="AC424" s="320"/>
      <c r="AD424" s="320"/>
      <c r="AE424" s="320"/>
      <c r="AF424" s="320"/>
      <c r="AG424" s="320"/>
      <c r="AH424" s="320"/>
      <c r="AI424" s="320"/>
      <c r="AJ424" s="320"/>
      <c r="AK424" s="320"/>
      <c r="AL424" s="320"/>
      <c r="AM424" s="320"/>
      <c r="AN424" s="320"/>
      <c r="AO424" s="320"/>
      <c r="AP424" s="320"/>
      <c r="AQ424" s="320"/>
      <c r="AR424" s="320"/>
      <c r="AS424" s="320"/>
      <c r="AT424" s="320"/>
      <c r="AU424" s="320"/>
      <c r="AV424" s="320"/>
      <c r="AW424" s="320"/>
      <c r="AX424" s="320"/>
      <c r="AY424" s="320"/>
      <c r="AZ424" s="320"/>
      <c r="BA424" s="320"/>
      <c r="BB424" s="320"/>
      <c r="BC424" s="320"/>
      <c r="BD424" s="320"/>
      <c r="BE424" s="320"/>
      <c r="BF424" s="320"/>
      <c r="BG424" s="320"/>
      <c r="BH424" s="320"/>
      <c r="BI424" s="320"/>
      <c r="BJ424" s="320"/>
      <c r="BK424" s="320"/>
      <c r="BL424" s="320"/>
      <c r="BM424" s="320"/>
      <c r="BN424" s="320"/>
      <c r="BO424" s="320"/>
      <c r="BP424" s="320"/>
      <c r="BQ424" s="320"/>
      <c r="BR424" s="320"/>
      <c r="BS424" s="320"/>
      <c r="BT424" s="320"/>
      <c r="BU424" s="320"/>
      <c r="BV424" s="320"/>
      <c r="BW424" s="320"/>
      <c r="BX424" s="320"/>
      <c r="BY424" s="320"/>
      <c r="BZ424" s="320"/>
      <c r="CA424" s="320"/>
      <c r="CB424" s="320"/>
      <c r="CC424" s="320"/>
      <c r="CD424" s="320"/>
      <c r="CE424" s="320"/>
      <c r="CF424" s="320"/>
      <c r="CG424" s="320"/>
      <c r="CH424" s="320"/>
      <c r="CI424" s="320"/>
      <c r="CJ424" s="320"/>
      <c r="CK424" s="320"/>
      <c r="CL424" s="320"/>
      <c r="CM424" s="320"/>
      <c r="CN424" s="320"/>
      <c r="CO424" s="320"/>
      <c r="CP424" s="320"/>
      <c r="CQ424" s="320"/>
      <c r="CR424" s="320"/>
      <c r="CS424" s="320"/>
      <c r="CT424" s="320"/>
      <c r="CU424" s="320"/>
      <c r="CV424" s="320"/>
      <c r="CW424" s="320"/>
      <c r="CX424" s="320"/>
      <c r="CY424" s="320"/>
      <c r="CZ424" s="320"/>
      <c r="DA424" s="320"/>
      <c r="DB424" s="320"/>
      <c r="DC424" s="320"/>
      <c r="DD424" s="320"/>
    </row>
    <row r="425">
      <c r="A425" s="320"/>
      <c r="B425" s="320"/>
      <c r="C425" s="320"/>
      <c r="D425" s="320"/>
      <c r="E425" s="320"/>
      <c r="F425" s="320"/>
      <c r="G425" s="320"/>
      <c r="H425" s="320"/>
      <c r="I425" s="320"/>
      <c r="J425" s="320"/>
      <c r="K425" s="320"/>
      <c r="L425" s="320"/>
      <c r="M425" s="320"/>
      <c r="N425" s="320"/>
      <c r="O425" s="320"/>
      <c r="P425" s="320"/>
      <c r="Q425" s="320"/>
      <c r="R425" s="320"/>
      <c r="S425" s="320"/>
      <c r="T425" s="320"/>
      <c r="U425" s="320"/>
      <c r="V425" s="320"/>
      <c r="W425" s="320"/>
      <c r="X425" s="320"/>
      <c r="Y425" s="320"/>
      <c r="Z425" s="320"/>
      <c r="AA425" s="320"/>
      <c r="AB425" s="320"/>
      <c r="AC425" s="320"/>
      <c r="AD425" s="320"/>
      <c r="AE425" s="320"/>
      <c r="AF425" s="320"/>
      <c r="AG425" s="320"/>
      <c r="AH425" s="320"/>
      <c r="AI425" s="320"/>
      <c r="AJ425" s="320"/>
      <c r="AK425" s="320"/>
      <c r="AL425" s="320"/>
      <c r="AM425" s="320"/>
      <c r="AN425" s="320"/>
      <c r="AO425" s="320"/>
      <c r="AP425" s="320"/>
      <c r="AQ425" s="320"/>
      <c r="AR425" s="320"/>
      <c r="AS425" s="320"/>
      <c r="AT425" s="320"/>
      <c r="AU425" s="320"/>
      <c r="AV425" s="320"/>
      <c r="AW425" s="320"/>
      <c r="AX425" s="320"/>
      <c r="AY425" s="320"/>
      <c r="AZ425" s="320"/>
      <c r="BA425" s="320"/>
      <c r="BB425" s="320"/>
      <c r="BC425" s="320"/>
      <c r="BD425" s="320"/>
      <c r="BE425" s="320"/>
      <c r="BF425" s="320"/>
      <c r="BG425" s="320"/>
      <c r="BH425" s="320"/>
      <c r="BI425" s="320"/>
      <c r="BJ425" s="320"/>
      <c r="BK425" s="320"/>
      <c r="BL425" s="320"/>
      <c r="BM425" s="320"/>
      <c r="BN425" s="320"/>
      <c r="BO425" s="320"/>
      <c r="BP425" s="320"/>
      <c r="BQ425" s="320"/>
      <c r="BR425" s="320"/>
      <c r="BS425" s="320"/>
      <c r="BT425" s="320"/>
      <c r="BU425" s="320"/>
      <c r="BV425" s="320"/>
      <c r="BW425" s="320"/>
      <c r="BX425" s="320"/>
      <c r="BY425" s="320"/>
      <c r="BZ425" s="320"/>
      <c r="CA425" s="320"/>
      <c r="CB425" s="320"/>
      <c r="CC425" s="320"/>
      <c r="CD425" s="320"/>
      <c r="CE425" s="320"/>
      <c r="CF425" s="320"/>
      <c r="CG425" s="320"/>
      <c r="CH425" s="320"/>
      <c r="CI425" s="320"/>
      <c r="CJ425" s="320"/>
      <c r="CK425" s="320"/>
      <c r="CL425" s="320"/>
      <c r="CM425" s="320"/>
      <c r="CN425" s="320"/>
      <c r="CO425" s="320"/>
      <c r="CP425" s="320"/>
      <c r="CQ425" s="320"/>
      <c r="CR425" s="320"/>
      <c r="CS425" s="320"/>
      <c r="CT425" s="320"/>
      <c r="CU425" s="320"/>
      <c r="CV425" s="320"/>
      <c r="CW425" s="320"/>
      <c r="CX425" s="320"/>
      <c r="CY425" s="320"/>
      <c r="CZ425" s="320"/>
      <c r="DA425" s="320"/>
      <c r="DB425" s="320"/>
      <c r="DC425" s="320"/>
      <c r="DD425" s="320"/>
    </row>
    <row r="426">
      <c r="A426" s="320"/>
      <c r="B426" s="320"/>
      <c r="C426" s="320"/>
      <c r="D426" s="320"/>
      <c r="E426" s="320"/>
      <c r="F426" s="320"/>
      <c r="G426" s="320"/>
      <c r="H426" s="320"/>
      <c r="I426" s="320"/>
      <c r="J426" s="320"/>
      <c r="K426" s="320"/>
      <c r="L426" s="320"/>
      <c r="M426" s="320"/>
      <c r="N426" s="320"/>
      <c r="O426" s="320"/>
      <c r="P426" s="320"/>
      <c r="Q426" s="320"/>
      <c r="R426" s="320"/>
      <c r="S426" s="320"/>
      <c r="T426" s="320"/>
      <c r="U426" s="320"/>
      <c r="V426" s="320"/>
      <c r="W426" s="320"/>
      <c r="X426" s="320"/>
      <c r="Y426" s="320"/>
      <c r="Z426" s="320"/>
      <c r="AA426" s="320"/>
      <c r="AB426" s="320"/>
      <c r="AC426" s="320"/>
      <c r="AD426" s="320"/>
      <c r="AE426" s="320"/>
      <c r="AF426" s="320"/>
      <c r="AG426" s="320"/>
      <c r="AH426" s="320"/>
      <c r="AI426" s="320"/>
      <c r="AJ426" s="320"/>
      <c r="AK426" s="320"/>
      <c r="AL426" s="320"/>
      <c r="AM426" s="320"/>
      <c r="AN426" s="320"/>
      <c r="AO426" s="320"/>
      <c r="AP426" s="320"/>
      <c r="AQ426" s="320"/>
      <c r="AR426" s="320"/>
      <c r="AS426" s="320"/>
      <c r="AT426" s="320"/>
      <c r="AU426" s="320"/>
      <c r="AV426" s="320"/>
      <c r="AW426" s="320"/>
      <c r="AX426" s="320"/>
      <c r="AY426" s="320"/>
      <c r="AZ426" s="320"/>
      <c r="BA426" s="320"/>
      <c r="BB426" s="320"/>
      <c r="BC426" s="320"/>
      <c r="BD426" s="320"/>
      <c r="BE426" s="320"/>
      <c r="BF426" s="320"/>
      <c r="BG426" s="320"/>
      <c r="BH426" s="320"/>
      <c r="BI426" s="320"/>
      <c r="BJ426" s="320"/>
      <c r="BK426" s="320"/>
      <c r="BL426" s="320"/>
      <c r="BM426" s="320"/>
      <c r="BN426" s="320"/>
      <c r="BO426" s="320"/>
      <c r="BP426" s="320"/>
      <c r="BQ426" s="320"/>
      <c r="BR426" s="320"/>
      <c r="BS426" s="320"/>
      <c r="BT426" s="320"/>
      <c r="BU426" s="320"/>
      <c r="BV426" s="320"/>
      <c r="BW426" s="320"/>
      <c r="BX426" s="320"/>
      <c r="BY426" s="320"/>
      <c r="BZ426" s="320"/>
      <c r="CA426" s="320"/>
      <c r="CB426" s="320"/>
      <c r="CC426" s="320"/>
      <c r="CD426" s="320"/>
      <c r="CE426" s="320"/>
      <c r="CF426" s="320"/>
      <c r="CG426" s="320"/>
      <c r="CH426" s="320"/>
      <c r="CI426" s="320"/>
      <c r="CJ426" s="320"/>
      <c r="CK426" s="320"/>
      <c r="CL426" s="320"/>
      <c r="CM426" s="320"/>
      <c r="CN426" s="320"/>
      <c r="CO426" s="320"/>
      <c r="CP426" s="320"/>
      <c r="CQ426" s="320"/>
      <c r="CR426" s="320"/>
      <c r="CS426" s="320"/>
      <c r="CT426" s="320"/>
      <c r="CU426" s="320"/>
      <c r="CV426" s="320"/>
      <c r="CW426" s="320"/>
      <c r="CX426" s="320"/>
      <c r="CY426" s="320"/>
      <c r="CZ426" s="320"/>
      <c r="DA426" s="320"/>
      <c r="DB426" s="320"/>
      <c r="DC426" s="320"/>
      <c r="DD426" s="320"/>
    </row>
    <row r="427">
      <c r="A427" s="320"/>
      <c r="B427" s="320"/>
      <c r="C427" s="320"/>
      <c r="D427" s="320"/>
      <c r="E427" s="320"/>
      <c r="F427" s="320"/>
      <c r="G427" s="320"/>
      <c r="H427" s="320"/>
      <c r="I427" s="320"/>
      <c r="J427" s="320"/>
      <c r="K427" s="320"/>
      <c r="L427" s="320"/>
      <c r="M427" s="320"/>
      <c r="N427" s="320"/>
      <c r="O427" s="320"/>
      <c r="P427" s="320"/>
      <c r="Q427" s="320"/>
      <c r="R427" s="320"/>
      <c r="S427" s="320"/>
      <c r="T427" s="320"/>
      <c r="U427" s="320"/>
      <c r="V427" s="320"/>
      <c r="W427" s="320"/>
      <c r="X427" s="320"/>
      <c r="Y427" s="320"/>
      <c r="Z427" s="320"/>
      <c r="AA427" s="320"/>
      <c r="AB427" s="320"/>
      <c r="AC427" s="320"/>
      <c r="AD427" s="320"/>
      <c r="AE427" s="320"/>
      <c r="AF427" s="320"/>
      <c r="AG427" s="320"/>
      <c r="AH427" s="320"/>
      <c r="AI427" s="320"/>
      <c r="AJ427" s="320"/>
      <c r="AK427" s="320"/>
      <c r="AL427" s="320"/>
      <c r="AM427" s="320"/>
      <c r="AN427" s="320"/>
      <c r="AO427" s="320"/>
      <c r="AP427" s="320"/>
      <c r="AQ427" s="320"/>
      <c r="AR427" s="320"/>
      <c r="AS427" s="320"/>
      <c r="AT427" s="320"/>
      <c r="AU427" s="320"/>
      <c r="AV427" s="320"/>
      <c r="AW427" s="320"/>
      <c r="AX427" s="320"/>
      <c r="AY427" s="320"/>
      <c r="AZ427" s="320"/>
      <c r="BA427" s="320"/>
      <c r="BB427" s="320"/>
      <c r="BC427" s="320"/>
      <c r="BD427" s="320"/>
      <c r="BE427" s="320"/>
      <c r="BF427" s="320"/>
      <c r="BG427" s="320"/>
      <c r="BH427" s="320"/>
      <c r="BI427" s="320"/>
      <c r="BJ427" s="320"/>
      <c r="BK427" s="320"/>
      <c r="BL427" s="320"/>
      <c r="BM427" s="320"/>
      <c r="BN427" s="320"/>
      <c r="BO427" s="320"/>
      <c r="BP427" s="320"/>
      <c r="BQ427" s="320"/>
      <c r="BR427" s="320"/>
      <c r="BS427" s="320"/>
      <c r="BT427" s="320"/>
      <c r="BU427" s="320"/>
      <c r="BV427" s="320"/>
      <c r="BW427" s="320"/>
      <c r="BX427" s="320"/>
      <c r="BY427" s="320"/>
      <c r="BZ427" s="320"/>
      <c r="CA427" s="320"/>
      <c r="CB427" s="320"/>
      <c r="CC427" s="320"/>
      <c r="CD427" s="320"/>
      <c r="CE427" s="320"/>
      <c r="CF427" s="320"/>
      <c r="CG427" s="320"/>
      <c r="CH427" s="320"/>
      <c r="CI427" s="320"/>
      <c r="CJ427" s="320"/>
      <c r="CK427" s="320"/>
      <c r="CL427" s="320"/>
      <c r="CM427" s="320"/>
      <c r="CN427" s="320"/>
      <c r="CO427" s="320"/>
      <c r="CP427" s="320"/>
      <c r="CQ427" s="320"/>
      <c r="CR427" s="320"/>
      <c r="CS427" s="320"/>
      <c r="CT427" s="320"/>
      <c r="CU427" s="320"/>
      <c r="CV427" s="320"/>
      <c r="CW427" s="320"/>
      <c r="CX427" s="320"/>
      <c r="CY427" s="320"/>
      <c r="CZ427" s="320"/>
      <c r="DA427" s="320"/>
      <c r="DB427" s="320"/>
      <c r="DC427" s="320"/>
      <c r="DD427" s="320"/>
    </row>
    <row r="428">
      <c r="A428" s="320"/>
      <c r="B428" s="320"/>
      <c r="C428" s="320"/>
      <c r="D428" s="320"/>
      <c r="E428" s="320"/>
      <c r="F428" s="320"/>
      <c r="G428" s="320"/>
      <c r="H428" s="320"/>
      <c r="I428" s="320"/>
      <c r="J428" s="320"/>
      <c r="K428" s="320"/>
      <c r="L428" s="320"/>
      <c r="M428" s="320"/>
      <c r="N428" s="320"/>
      <c r="O428" s="320"/>
      <c r="P428" s="320"/>
      <c r="Q428" s="320"/>
      <c r="R428" s="320"/>
      <c r="S428" s="320"/>
      <c r="T428" s="320"/>
      <c r="U428" s="320"/>
      <c r="V428" s="320"/>
      <c r="W428" s="320"/>
      <c r="X428" s="320"/>
      <c r="Y428" s="320"/>
      <c r="Z428" s="320"/>
      <c r="AA428" s="320"/>
      <c r="AB428" s="320"/>
      <c r="AC428" s="320"/>
      <c r="AD428" s="320"/>
      <c r="AE428" s="320"/>
      <c r="AF428" s="320"/>
      <c r="AG428" s="320"/>
      <c r="AH428" s="320"/>
      <c r="AI428" s="320"/>
      <c r="AJ428" s="320"/>
      <c r="AK428" s="320"/>
      <c r="AL428" s="320"/>
      <c r="AM428" s="320"/>
      <c r="AN428" s="320"/>
      <c r="AO428" s="320"/>
      <c r="AP428" s="320"/>
      <c r="AQ428" s="320"/>
      <c r="AR428" s="320"/>
      <c r="AS428" s="320"/>
      <c r="AT428" s="320"/>
      <c r="AU428" s="320"/>
      <c r="AV428" s="320"/>
      <c r="AW428" s="320"/>
      <c r="AX428" s="320"/>
      <c r="AY428" s="320"/>
      <c r="AZ428" s="320"/>
      <c r="BA428" s="320"/>
      <c r="BB428" s="320"/>
      <c r="BC428" s="320"/>
      <c r="BD428" s="320"/>
      <c r="BE428" s="320"/>
      <c r="BF428" s="320"/>
      <c r="BG428" s="320"/>
      <c r="BH428" s="320"/>
      <c r="BI428" s="320"/>
      <c r="BJ428" s="320"/>
      <c r="BK428" s="320"/>
      <c r="BL428" s="320"/>
      <c r="BM428" s="320"/>
      <c r="BN428" s="320"/>
      <c r="BO428" s="320"/>
      <c r="BP428" s="320"/>
      <c r="BQ428" s="320"/>
      <c r="BR428" s="320"/>
      <c r="BS428" s="320"/>
      <c r="BT428" s="320"/>
      <c r="BU428" s="320"/>
      <c r="BV428" s="320"/>
      <c r="BW428" s="320"/>
      <c r="BX428" s="320"/>
      <c r="BY428" s="320"/>
      <c r="BZ428" s="320"/>
      <c r="CA428" s="320"/>
      <c r="CB428" s="320"/>
      <c r="CC428" s="320"/>
      <c r="CD428" s="320"/>
      <c r="CE428" s="320"/>
      <c r="CF428" s="320"/>
      <c r="CG428" s="320"/>
      <c r="CH428" s="320"/>
      <c r="CI428" s="320"/>
      <c r="CJ428" s="320"/>
      <c r="CK428" s="320"/>
      <c r="CL428" s="320"/>
      <c r="CM428" s="320"/>
      <c r="CN428" s="320"/>
      <c r="CO428" s="320"/>
      <c r="CP428" s="320"/>
      <c r="CQ428" s="320"/>
      <c r="CR428" s="320"/>
      <c r="CS428" s="320"/>
      <c r="CT428" s="320"/>
      <c r="CU428" s="320"/>
      <c r="CV428" s="320"/>
      <c r="CW428" s="320"/>
      <c r="CX428" s="320"/>
      <c r="CY428" s="320"/>
      <c r="CZ428" s="320"/>
      <c r="DA428" s="320"/>
      <c r="DB428" s="320"/>
      <c r="DC428" s="320"/>
      <c r="DD428" s="320"/>
    </row>
    <row r="429">
      <c r="A429" s="320"/>
      <c r="B429" s="320"/>
      <c r="C429" s="320"/>
      <c r="D429" s="320"/>
      <c r="E429" s="320"/>
      <c r="F429" s="320"/>
      <c r="G429" s="320"/>
      <c r="H429" s="320"/>
      <c r="I429" s="320"/>
      <c r="J429" s="320"/>
      <c r="K429" s="320"/>
      <c r="L429" s="320"/>
      <c r="M429" s="320"/>
      <c r="N429" s="320"/>
      <c r="O429" s="320"/>
      <c r="P429" s="320"/>
      <c r="Q429" s="320"/>
      <c r="R429" s="320"/>
      <c r="S429" s="320"/>
      <c r="T429" s="320"/>
      <c r="U429" s="320"/>
      <c r="V429" s="320"/>
      <c r="W429" s="320"/>
      <c r="X429" s="320"/>
      <c r="Y429" s="320"/>
      <c r="Z429" s="320"/>
      <c r="AA429" s="320"/>
      <c r="AB429" s="320"/>
      <c r="AC429" s="320"/>
      <c r="AD429" s="320"/>
      <c r="AE429" s="320"/>
      <c r="AF429" s="320"/>
      <c r="AG429" s="320"/>
      <c r="AH429" s="320"/>
      <c r="AI429" s="320"/>
      <c r="AJ429" s="320"/>
      <c r="AK429" s="320"/>
      <c r="AL429" s="320"/>
      <c r="AM429" s="320"/>
      <c r="AN429" s="320"/>
      <c r="AO429" s="320"/>
      <c r="AP429" s="320"/>
      <c r="AQ429" s="320"/>
      <c r="AR429" s="320"/>
      <c r="AS429" s="320"/>
      <c r="AT429" s="320"/>
      <c r="AU429" s="320"/>
      <c r="AV429" s="320"/>
      <c r="AW429" s="320"/>
      <c r="AX429" s="320"/>
      <c r="AY429" s="320"/>
      <c r="AZ429" s="320"/>
      <c r="BA429" s="320"/>
      <c r="BB429" s="320"/>
      <c r="BC429" s="320"/>
      <c r="BD429" s="320"/>
      <c r="BE429" s="320"/>
      <c r="BF429" s="320"/>
      <c r="BG429" s="320"/>
      <c r="BH429" s="320"/>
      <c r="BI429" s="320"/>
      <c r="BJ429" s="320"/>
      <c r="BK429" s="320"/>
      <c r="BL429" s="320"/>
      <c r="BM429" s="320"/>
      <c r="BN429" s="320"/>
      <c r="BO429" s="320"/>
      <c r="BP429" s="320"/>
      <c r="BQ429" s="320"/>
      <c r="BR429" s="320"/>
      <c r="BS429" s="320"/>
      <c r="BT429" s="320"/>
      <c r="BU429" s="320"/>
      <c r="BV429" s="320"/>
      <c r="BW429" s="320"/>
      <c r="BX429" s="320"/>
      <c r="BY429" s="320"/>
      <c r="BZ429" s="320"/>
      <c r="CA429" s="320"/>
      <c r="CB429" s="320"/>
      <c r="CC429" s="320"/>
      <c r="CD429" s="320"/>
      <c r="CE429" s="320"/>
      <c r="CF429" s="320"/>
      <c r="CG429" s="320"/>
      <c r="CH429" s="320"/>
      <c r="CI429" s="320"/>
      <c r="CJ429" s="320"/>
      <c r="CK429" s="320"/>
      <c r="CL429" s="320"/>
      <c r="CM429" s="320"/>
      <c r="CN429" s="320"/>
      <c r="CO429" s="320"/>
      <c r="CP429" s="320"/>
      <c r="CQ429" s="320"/>
      <c r="CR429" s="320"/>
      <c r="CS429" s="320"/>
      <c r="CT429" s="320"/>
      <c r="CU429" s="320"/>
      <c r="CV429" s="320"/>
      <c r="CW429" s="320"/>
      <c r="CX429" s="320"/>
      <c r="CY429" s="320"/>
      <c r="CZ429" s="320"/>
      <c r="DA429" s="320"/>
      <c r="DB429" s="320"/>
      <c r="DC429" s="320"/>
      <c r="DD429" s="320"/>
    </row>
    <row r="430">
      <c r="A430" s="320"/>
      <c r="B430" s="320"/>
      <c r="C430" s="320"/>
      <c r="D430" s="320"/>
      <c r="E430" s="320"/>
      <c r="F430" s="320"/>
      <c r="G430" s="320"/>
      <c r="H430" s="320"/>
      <c r="I430" s="320"/>
      <c r="J430" s="320"/>
      <c r="K430" s="320"/>
      <c r="L430" s="320"/>
      <c r="M430" s="320"/>
      <c r="N430" s="320"/>
      <c r="O430" s="320"/>
      <c r="P430" s="320"/>
      <c r="Q430" s="320"/>
      <c r="R430" s="320"/>
      <c r="S430" s="320"/>
      <c r="T430" s="320"/>
      <c r="U430" s="320"/>
      <c r="V430" s="320"/>
      <c r="W430" s="320"/>
      <c r="X430" s="320"/>
      <c r="Y430" s="320"/>
      <c r="Z430" s="320"/>
      <c r="AA430" s="320"/>
      <c r="AB430" s="320"/>
      <c r="AC430" s="320"/>
      <c r="AD430" s="320"/>
      <c r="AE430" s="320"/>
      <c r="AF430" s="320"/>
      <c r="AG430" s="320"/>
      <c r="AH430" s="320"/>
      <c r="AI430" s="320"/>
      <c r="AJ430" s="320"/>
      <c r="AK430" s="320"/>
      <c r="AL430" s="320"/>
      <c r="AM430" s="320"/>
      <c r="AN430" s="320"/>
      <c r="AO430" s="320"/>
      <c r="AP430" s="320"/>
      <c r="AQ430" s="320"/>
      <c r="AR430" s="320"/>
      <c r="AS430" s="320"/>
      <c r="AT430" s="320"/>
      <c r="AU430" s="320"/>
      <c r="AV430" s="320"/>
      <c r="AW430" s="320"/>
      <c r="AX430" s="320"/>
      <c r="AY430" s="320"/>
      <c r="AZ430" s="320"/>
      <c r="BA430" s="320"/>
      <c r="BB430" s="320"/>
      <c r="BC430" s="320"/>
      <c r="BD430" s="320"/>
      <c r="BE430" s="320"/>
      <c r="BF430" s="320"/>
      <c r="BG430" s="320"/>
      <c r="BH430" s="320"/>
      <c r="BI430" s="320"/>
      <c r="BJ430" s="320"/>
      <c r="BK430" s="320"/>
      <c r="BL430" s="320"/>
      <c r="BM430" s="320"/>
      <c r="BN430" s="320"/>
      <c r="BO430" s="320"/>
      <c r="BP430" s="320"/>
      <c r="BQ430" s="320"/>
      <c r="BR430" s="320"/>
      <c r="BS430" s="320"/>
      <c r="BT430" s="320"/>
      <c r="BU430" s="320"/>
      <c r="BV430" s="320"/>
      <c r="BW430" s="320"/>
      <c r="BX430" s="320"/>
      <c r="BY430" s="320"/>
      <c r="BZ430" s="320"/>
      <c r="CA430" s="320"/>
      <c r="CB430" s="320"/>
      <c r="CC430" s="320"/>
      <c r="CD430" s="320"/>
      <c r="CE430" s="320"/>
      <c r="CF430" s="320"/>
      <c r="CG430" s="320"/>
      <c r="CH430" s="320"/>
      <c r="CI430" s="320"/>
      <c r="CJ430" s="320"/>
      <c r="CK430" s="320"/>
      <c r="CL430" s="320"/>
      <c r="CM430" s="320"/>
      <c r="CN430" s="320"/>
      <c r="CO430" s="320"/>
      <c r="CP430" s="320"/>
      <c r="CQ430" s="320"/>
      <c r="CR430" s="320"/>
      <c r="CS430" s="320"/>
      <c r="CT430" s="320"/>
      <c r="CU430" s="320"/>
      <c r="CV430" s="320"/>
      <c r="CW430" s="320"/>
      <c r="CX430" s="320"/>
      <c r="CY430" s="320"/>
      <c r="CZ430" s="320"/>
      <c r="DA430" s="320"/>
      <c r="DB430" s="320"/>
      <c r="DC430" s="320"/>
      <c r="DD430" s="320"/>
    </row>
    <row r="431">
      <c r="A431" s="320"/>
      <c r="B431" s="320"/>
      <c r="C431" s="320"/>
      <c r="D431" s="320"/>
      <c r="E431" s="320"/>
      <c r="F431" s="320"/>
      <c r="G431" s="320"/>
      <c r="H431" s="320"/>
      <c r="I431" s="320"/>
      <c r="J431" s="320"/>
      <c r="K431" s="320"/>
      <c r="L431" s="320"/>
      <c r="M431" s="320"/>
      <c r="N431" s="320"/>
      <c r="O431" s="320"/>
      <c r="P431" s="320"/>
      <c r="Q431" s="320"/>
      <c r="R431" s="320"/>
      <c r="S431" s="320"/>
      <c r="T431" s="320"/>
      <c r="U431" s="320"/>
      <c r="V431" s="320"/>
      <c r="W431" s="320"/>
      <c r="X431" s="320"/>
      <c r="Y431" s="320"/>
      <c r="Z431" s="320"/>
      <c r="AA431" s="320"/>
      <c r="AB431" s="320"/>
      <c r="AC431" s="320"/>
      <c r="AD431" s="320"/>
      <c r="AE431" s="320"/>
      <c r="AF431" s="320"/>
      <c r="AG431" s="320"/>
      <c r="AH431" s="320"/>
      <c r="AI431" s="320"/>
      <c r="AJ431" s="320"/>
      <c r="AK431" s="320"/>
      <c r="AL431" s="320"/>
      <c r="AM431" s="320"/>
      <c r="AN431" s="320"/>
      <c r="AO431" s="320"/>
      <c r="AP431" s="320"/>
      <c r="AQ431" s="320"/>
      <c r="AR431" s="320"/>
      <c r="AS431" s="320"/>
      <c r="AT431" s="320"/>
      <c r="AU431" s="320"/>
      <c r="AV431" s="320"/>
      <c r="AW431" s="320"/>
      <c r="AX431" s="320"/>
      <c r="AY431" s="320"/>
      <c r="AZ431" s="320"/>
      <c r="BA431" s="320"/>
      <c r="BB431" s="320"/>
      <c r="BC431" s="320"/>
      <c r="BD431" s="320"/>
      <c r="BE431" s="320"/>
      <c r="BF431" s="320"/>
      <c r="BG431" s="320"/>
      <c r="BH431" s="320"/>
      <c r="BI431" s="320"/>
      <c r="BJ431" s="320"/>
      <c r="BK431" s="320"/>
      <c r="BL431" s="320"/>
      <c r="BM431" s="320"/>
      <c r="BN431" s="320"/>
      <c r="BO431" s="320"/>
      <c r="BP431" s="320"/>
      <c r="BQ431" s="320"/>
      <c r="BR431" s="320"/>
      <c r="BS431" s="320"/>
      <c r="BT431" s="320"/>
      <c r="BU431" s="320"/>
      <c r="BV431" s="320"/>
      <c r="BW431" s="320"/>
      <c r="BX431" s="320"/>
      <c r="BY431" s="320"/>
      <c r="BZ431" s="320"/>
      <c r="CA431" s="320"/>
      <c r="CB431" s="320"/>
      <c r="CC431" s="320"/>
      <c r="CD431" s="320"/>
      <c r="CE431" s="320"/>
      <c r="CF431" s="320"/>
      <c r="CG431" s="320"/>
      <c r="CH431" s="320"/>
      <c r="CI431" s="320"/>
      <c r="CJ431" s="320"/>
      <c r="CK431" s="320"/>
      <c r="CL431" s="320"/>
      <c r="CM431" s="320"/>
      <c r="CN431" s="320"/>
      <c r="CO431" s="320"/>
      <c r="CP431" s="320"/>
      <c r="CQ431" s="320"/>
      <c r="CR431" s="320"/>
      <c r="CS431" s="320"/>
      <c r="CT431" s="320"/>
      <c r="CU431" s="320"/>
      <c r="CV431" s="320"/>
      <c r="CW431" s="320"/>
      <c r="CX431" s="320"/>
      <c r="CY431" s="320"/>
      <c r="CZ431" s="320"/>
      <c r="DA431" s="320"/>
      <c r="DB431" s="320"/>
      <c r="DC431" s="320"/>
      <c r="DD431" s="320"/>
    </row>
    <row r="432">
      <c r="A432" s="320"/>
      <c r="B432" s="320"/>
      <c r="C432" s="320"/>
      <c r="D432" s="320"/>
      <c r="E432" s="320"/>
      <c r="F432" s="320"/>
      <c r="G432" s="320"/>
      <c r="H432" s="320"/>
      <c r="I432" s="320"/>
      <c r="J432" s="320"/>
      <c r="K432" s="320"/>
      <c r="L432" s="320"/>
      <c r="M432" s="320"/>
      <c r="N432" s="320"/>
      <c r="O432" s="320"/>
      <c r="P432" s="320"/>
      <c r="Q432" s="320"/>
      <c r="R432" s="320"/>
      <c r="S432" s="320"/>
      <c r="T432" s="320"/>
      <c r="U432" s="320"/>
      <c r="V432" s="320"/>
      <c r="W432" s="320"/>
      <c r="X432" s="320"/>
      <c r="Y432" s="320"/>
      <c r="Z432" s="320"/>
      <c r="AA432" s="320"/>
      <c r="AB432" s="320"/>
      <c r="AC432" s="320"/>
      <c r="AD432" s="320"/>
      <c r="AE432" s="320"/>
      <c r="AF432" s="320"/>
      <c r="AG432" s="320"/>
      <c r="AH432" s="320"/>
      <c r="AI432" s="320"/>
      <c r="AJ432" s="320"/>
      <c r="AK432" s="320"/>
      <c r="AL432" s="320"/>
      <c r="AM432" s="320"/>
      <c r="AN432" s="320"/>
      <c r="AO432" s="320"/>
      <c r="AP432" s="320"/>
      <c r="AQ432" s="320"/>
      <c r="AR432" s="320"/>
      <c r="AS432" s="320"/>
      <c r="AT432" s="320"/>
      <c r="AU432" s="320"/>
      <c r="AV432" s="320"/>
      <c r="AW432" s="320"/>
      <c r="AX432" s="320"/>
      <c r="AY432" s="320"/>
      <c r="AZ432" s="320"/>
      <c r="BA432" s="320"/>
      <c r="BB432" s="320"/>
      <c r="BC432" s="320"/>
      <c r="BD432" s="320"/>
      <c r="BE432" s="320"/>
      <c r="BF432" s="320"/>
      <c r="BG432" s="320"/>
      <c r="BH432" s="320"/>
      <c r="BI432" s="320"/>
      <c r="BJ432" s="320"/>
      <c r="BK432" s="320"/>
      <c r="BL432" s="320"/>
      <c r="BM432" s="320"/>
      <c r="BN432" s="320"/>
      <c r="BO432" s="320"/>
      <c r="BP432" s="320"/>
      <c r="BQ432" s="320"/>
      <c r="BR432" s="320"/>
      <c r="BS432" s="320"/>
      <c r="BT432" s="320"/>
      <c r="BU432" s="320"/>
      <c r="BV432" s="320"/>
      <c r="BW432" s="320"/>
      <c r="BX432" s="320"/>
      <c r="BY432" s="320"/>
      <c r="BZ432" s="320"/>
      <c r="CA432" s="320"/>
      <c r="CB432" s="320"/>
      <c r="CC432" s="320"/>
      <c r="CD432" s="320"/>
      <c r="CE432" s="320"/>
      <c r="CF432" s="320"/>
      <c r="CG432" s="320"/>
      <c r="CH432" s="320"/>
      <c r="CI432" s="320"/>
      <c r="CJ432" s="320"/>
      <c r="CK432" s="320"/>
      <c r="CL432" s="320"/>
      <c r="CM432" s="320"/>
      <c r="CN432" s="320"/>
      <c r="CO432" s="320"/>
      <c r="CP432" s="320"/>
      <c r="CQ432" s="320"/>
      <c r="CR432" s="320"/>
      <c r="CS432" s="320"/>
      <c r="CT432" s="320"/>
      <c r="CU432" s="320"/>
      <c r="CV432" s="320"/>
      <c r="CW432" s="320"/>
      <c r="CX432" s="320"/>
      <c r="CY432" s="320"/>
      <c r="CZ432" s="320"/>
      <c r="DA432" s="320"/>
      <c r="DB432" s="320"/>
      <c r="DC432" s="320"/>
      <c r="DD432" s="320"/>
    </row>
    <row r="433">
      <c r="A433" s="320"/>
      <c r="B433" s="320"/>
      <c r="C433" s="320"/>
      <c r="D433" s="320"/>
      <c r="E433" s="320"/>
      <c r="F433" s="320"/>
      <c r="G433" s="320"/>
      <c r="H433" s="320"/>
      <c r="I433" s="320"/>
      <c r="J433" s="320"/>
      <c r="K433" s="320"/>
      <c r="L433" s="320"/>
      <c r="M433" s="320"/>
      <c r="N433" s="320"/>
      <c r="O433" s="320"/>
      <c r="P433" s="320"/>
      <c r="Q433" s="320"/>
      <c r="R433" s="320"/>
      <c r="S433" s="320"/>
      <c r="T433" s="320"/>
      <c r="U433" s="320"/>
      <c r="V433" s="320"/>
      <c r="W433" s="320"/>
      <c r="X433" s="320"/>
      <c r="Y433" s="320"/>
      <c r="Z433" s="320"/>
      <c r="AA433" s="320"/>
      <c r="AB433" s="320"/>
      <c r="AC433" s="320"/>
      <c r="AD433" s="320"/>
      <c r="AE433" s="320"/>
      <c r="AF433" s="320"/>
      <c r="AG433" s="320"/>
      <c r="AH433" s="320"/>
      <c r="AI433" s="320"/>
      <c r="AJ433" s="320"/>
      <c r="AK433" s="320"/>
      <c r="AL433" s="320"/>
      <c r="AM433" s="320"/>
      <c r="AN433" s="320"/>
      <c r="AO433" s="320"/>
      <c r="AP433" s="320"/>
      <c r="AQ433" s="320"/>
      <c r="AR433" s="320"/>
      <c r="AS433" s="320"/>
      <c r="AT433" s="320"/>
      <c r="AU433" s="320"/>
      <c r="AV433" s="320"/>
      <c r="AW433" s="320"/>
      <c r="AX433" s="320"/>
      <c r="AY433" s="320"/>
      <c r="AZ433" s="320"/>
      <c r="BA433" s="320"/>
      <c r="BB433" s="320"/>
      <c r="BC433" s="320"/>
      <c r="BD433" s="320"/>
      <c r="BE433" s="320"/>
      <c r="BF433" s="320"/>
      <c r="BG433" s="320"/>
      <c r="BH433" s="320"/>
      <c r="BI433" s="320"/>
      <c r="BJ433" s="320"/>
      <c r="BK433" s="320"/>
      <c r="BL433" s="320"/>
      <c r="BM433" s="320"/>
      <c r="BN433" s="320"/>
      <c r="BO433" s="320"/>
      <c r="BP433" s="320"/>
      <c r="BQ433" s="320"/>
      <c r="BR433" s="320"/>
      <c r="BS433" s="320"/>
      <c r="BT433" s="320"/>
      <c r="BU433" s="320"/>
      <c r="BV433" s="320"/>
      <c r="BW433" s="320"/>
      <c r="BX433" s="320"/>
      <c r="BY433" s="320"/>
      <c r="BZ433" s="320"/>
      <c r="CA433" s="320"/>
      <c r="CB433" s="320"/>
      <c r="CC433" s="320"/>
      <c r="CD433" s="320"/>
      <c r="CE433" s="320"/>
      <c r="CF433" s="320"/>
      <c r="CG433" s="320"/>
      <c r="CH433" s="320"/>
      <c r="CI433" s="320"/>
      <c r="CJ433" s="320"/>
      <c r="CK433" s="320"/>
      <c r="CL433" s="320"/>
      <c r="CM433" s="320"/>
      <c r="CN433" s="320"/>
      <c r="CO433" s="320"/>
      <c r="CP433" s="320"/>
      <c r="CQ433" s="320"/>
      <c r="CR433" s="320"/>
      <c r="CS433" s="320"/>
      <c r="CT433" s="320"/>
      <c r="CU433" s="320"/>
      <c r="CV433" s="320"/>
      <c r="CW433" s="320"/>
      <c r="CX433" s="320"/>
      <c r="CY433" s="320"/>
      <c r="CZ433" s="320"/>
      <c r="DA433" s="320"/>
      <c r="DB433" s="320"/>
      <c r="DC433" s="320"/>
      <c r="DD433" s="320"/>
    </row>
    <row r="434">
      <c r="A434" s="320"/>
      <c r="B434" s="320"/>
      <c r="C434" s="320"/>
      <c r="D434" s="320"/>
      <c r="E434" s="320"/>
      <c r="F434" s="320"/>
      <c r="G434" s="320"/>
      <c r="H434" s="320"/>
      <c r="I434" s="320"/>
      <c r="J434" s="320"/>
      <c r="K434" s="320"/>
      <c r="L434" s="320"/>
      <c r="M434" s="320"/>
      <c r="N434" s="320"/>
      <c r="O434" s="320"/>
      <c r="P434" s="320"/>
      <c r="Q434" s="320"/>
      <c r="R434" s="320"/>
      <c r="S434" s="320"/>
      <c r="T434" s="320"/>
      <c r="U434" s="320"/>
      <c r="V434" s="320"/>
      <c r="W434" s="320"/>
      <c r="X434" s="320"/>
      <c r="Y434" s="320"/>
      <c r="Z434" s="320"/>
      <c r="AA434" s="320"/>
      <c r="AB434" s="320"/>
      <c r="AC434" s="320"/>
      <c r="AD434" s="320"/>
      <c r="AE434" s="320"/>
      <c r="AF434" s="320"/>
      <c r="AG434" s="320"/>
      <c r="AH434" s="320"/>
      <c r="AI434" s="320"/>
      <c r="AJ434" s="320"/>
      <c r="AK434" s="320"/>
      <c r="AL434" s="320"/>
      <c r="AM434" s="320"/>
      <c r="AN434" s="320"/>
      <c r="AO434" s="320"/>
      <c r="AP434" s="320"/>
      <c r="AQ434" s="320"/>
      <c r="AR434" s="320"/>
      <c r="AS434" s="320"/>
      <c r="AT434" s="320"/>
      <c r="AU434" s="320"/>
      <c r="AV434" s="320"/>
      <c r="AW434" s="320"/>
      <c r="AX434" s="320"/>
      <c r="AY434" s="320"/>
      <c r="AZ434" s="320"/>
      <c r="BA434" s="320"/>
      <c r="BB434" s="320"/>
      <c r="BC434" s="320"/>
      <c r="BD434" s="320"/>
      <c r="BE434" s="320"/>
      <c r="BF434" s="320"/>
      <c r="BG434" s="320"/>
      <c r="BH434" s="320"/>
      <c r="BI434" s="320"/>
      <c r="BJ434" s="320"/>
      <c r="BK434" s="320"/>
      <c r="BL434" s="320"/>
      <c r="BM434" s="320"/>
      <c r="BN434" s="320"/>
      <c r="BO434" s="320"/>
      <c r="BP434" s="320"/>
      <c r="BQ434" s="320"/>
      <c r="BR434" s="320"/>
      <c r="BS434" s="320"/>
      <c r="BT434" s="320"/>
      <c r="BU434" s="320"/>
      <c r="BV434" s="320"/>
      <c r="BW434" s="320"/>
      <c r="BX434" s="320"/>
      <c r="BY434" s="320"/>
      <c r="BZ434" s="320"/>
      <c r="CA434" s="320"/>
      <c r="CB434" s="320"/>
      <c r="CC434" s="320"/>
      <c r="CD434" s="320"/>
      <c r="CE434" s="320"/>
      <c r="CF434" s="320"/>
      <c r="CG434" s="320"/>
      <c r="CH434" s="320"/>
      <c r="CI434" s="320"/>
      <c r="CJ434" s="320"/>
      <c r="CK434" s="320"/>
      <c r="CL434" s="320"/>
      <c r="CM434" s="320"/>
      <c r="CN434" s="320"/>
      <c r="CO434" s="320"/>
      <c r="CP434" s="320"/>
      <c r="CQ434" s="320"/>
      <c r="CR434" s="320"/>
      <c r="CS434" s="320"/>
      <c r="CT434" s="320"/>
      <c r="CU434" s="320"/>
      <c r="CV434" s="320"/>
      <c r="CW434" s="320"/>
      <c r="CX434" s="320"/>
      <c r="CY434" s="320"/>
      <c r="CZ434" s="320"/>
      <c r="DA434" s="320"/>
      <c r="DB434" s="320"/>
      <c r="DC434" s="320"/>
      <c r="DD434" s="320"/>
    </row>
    <row r="435">
      <c r="A435" s="320"/>
      <c r="B435" s="320"/>
      <c r="C435" s="320"/>
      <c r="D435" s="320"/>
      <c r="E435" s="320"/>
      <c r="F435" s="320"/>
      <c r="G435" s="320"/>
      <c r="H435" s="320"/>
      <c r="I435" s="320"/>
      <c r="J435" s="320"/>
      <c r="K435" s="320"/>
      <c r="L435" s="320"/>
      <c r="M435" s="320"/>
      <c r="N435" s="320"/>
      <c r="O435" s="320"/>
      <c r="P435" s="320"/>
      <c r="Q435" s="320"/>
      <c r="R435" s="320"/>
      <c r="S435" s="320"/>
      <c r="T435" s="320"/>
      <c r="U435" s="320"/>
      <c r="V435" s="320"/>
      <c r="W435" s="320"/>
      <c r="X435" s="320"/>
      <c r="Y435" s="320"/>
      <c r="Z435" s="320"/>
      <c r="AA435" s="320"/>
      <c r="AB435" s="320"/>
      <c r="AC435" s="320"/>
      <c r="AD435" s="320"/>
      <c r="AE435" s="320"/>
      <c r="AF435" s="320"/>
      <c r="AG435" s="320"/>
      <c r="AH435" s="320"/>
      <c r="AI435" s="320"/>
      <c r="AJ435" s="320"/>
      <c r="AK435" s="320"/>
      <c r="AL435" s="320"/>
      <c r="AM435" s="320"/>
      <c r="AN435" s="320"/>
      <c r="AO435" s="320"/>
      <c r="AP435" s="320"/>
      <c r="AQ435" s="320"/>
      <c r="AR435" s="320"/>
      <c r="AS435" s="320"/>
      <c r="AT435" s="320"/>
      <c r="AU435" s="320"/>
      <c r="AV435" s="320"/>
      <c r="AW435" s="320"/>
      <c r="AX435" s="320"/>
      <c r="AY435" s="320"/>
      <c r="AZ435" s="320"/>
      <c r="BA435" s="320"/>
      <c r="BB435" s="320"/>
      <c r="BC435" s="320"/>
      <c r="BD435" s="320"/>
      <c r="BE435" s="320"/>
      <c r="BF435" s="320"/>
      <c r="BG435" s="320"/>
      <c r="BH435" s="320"/>
      <c r="BI435" s="320"/>
      <c r="BJ435" s="320"/>
      <c r="BK435" s="320"/>
      <c r="BL435" s="320"/>
      <c r="BM435" s="320"/>
      <c r="BN435" s="320"/>
      <c r="BO435" s="320"/>
      <c r="BP435" s="320"/>
      <c r="BQ435" s="320"/>
      <c r="BR435" s="320"/>
      <c r="BS435" s="320"/>
      <c r="BT435" s="320"/>
      <c r="BU435" s="320"/>
      <c r="BV435" s="320"/>
      <c r="BW435" s="320"/>
      <c r="BX435" s="320"/>
      <c r="BY435" s="320"/>
      <c r="BZ435" s="320"/>
      <c r="CA435" s="320"/>
      <c r="CB435" s="320"/>
      <c r="CC435" s="320"/>
      <c r="CD435" s="320"/>
      <c r="CE435" s="320"/>
      <c r="CF435" s="320"/>
      <c r="CG435" s="320"/>
      <c r="CH435" s="320"/>
      <c r="CI435" s="320"/>
      <c r="CJ435" s="320"/>
      <c r="CK435" s="320"/>
      <c r="CL435" s="320"/>
      <c r="CM435" s="320"/>
      <c r="CN435" s="320"/>
      <c r="CO435" s="320"/>
      <c r="CP435" s="320"/>
      <c r="CQ435" s="320"/>
      <c r="CR435" s="320"/>
      <c r="CS435" s="320"/>
      <c r="CT435" s="320"/>
      <c r="CU435" s="320"/>
      <c r="CV435" s="320"/>
      <c r="CW435" s="320"/>
      <c r="CX435" s="320"/>
      <c r="CY435" s="320"/>
      <c r="CZ435" s="320"/>
      <c r="DA435" s="320"/>
      <c r="DB435" s="320"/>
      <c r="DC435" s="320"/>
      <c r="DD435" s="320"/>
    </row>
    <row r="436">
      <c r="A436" s="320"/>
      <c r="B436" s="320"/>
      <c r="C436" s="320"/>
      <c r="D436" s="320"/>
      <c r="E436" s="320"/>
      <c r="F436" s="320"/>
      <c r="G436" s="320"/>
      <c r="H436" s="320"/>
      <c r="I436" s="320"/>
      <c r="J436" s="320"/>
      <c r="K436" s="320"/>
      <c r="L436" s="320"/>
      <c r="M436" s="320"/>
      <c r="N436" s="320"/>
      <c r="O436" s="320"/>
      <c r="P436" s="320"/>
      <c r="Q436" s="320"/>
      <c r="R436" s="320"/>
      <c r="S436" s="320"/>
      <c r="T436" s="320"/>
      <c r="U436" s="320"/>
      <c r="V436" s="320"/>
      <c r="W436" s="320"/>
      <c r="X436" s="320"/>
      <c r="Y436" s="320"/>
      <c r="Z436" s="320"/>
      <c r="AA436" s="320"/>
      <c r="AB436" s="320"/>
      <c r="AC436" s="320"/>
      <c r="AD436" s="320"/>
      <c r="AE436" s="320"/>
      <c r="AF436" s="320"/>
      <c r="AG436" s="320"/>
      <c r="AH436" s="320"/>
      <c r="AI436" s="320"/>
      <c r="AJ436" s="320"/>
      <c r="AK436" s="320"/>
      <c r="AL436" s="320"/>
      <c r="AM436" s="320"/>
      <c r="AN436" s="320"/>
      <c r="AO436" s="320"/>
      <c r="AP436" s="320"/>
      <c r="AQ436" s="320"/>
      <c r="AR436" s="320"/>
      <c r="AS436" s="320"/>
      <c r="AT436" s="320"/>
      <c r="AU436" s="320"/>
      <c r="AV436" s="320"/>
      <c r="AW436" s="320"/>
      <c r="AX436" s="320"/>
      <c r="AY436" s="320"/>
      <c r="AZ436" s="320"/>
      <c r="BA436" s="320"/>
      <c r="BB436" s="320"/>
      <c r="BC436" s="320"/>
      <c r="BD436" s="320"/>
      <c r="BE436" s="320"/>
      <c r="BF436" s="320"/>
      <c r="BG436" s="320"/>
      <c r="BH436" s="320"/>
      <c r="BI436" s="320"/>
      <c r="BJ436" s="320"/>
      <c r="BK436" s="320"/>
      <c r="BL436" s="320"/>
      <c r="BM436" s="320"/>
      <c r="BN436" s="320"/>
      <c r="BO436" s="320"/>
      <c r="BP436" s="320"/>
      <c r="BQ436" s="320"/>
      <c r="BR436" s="320"/>
      <c r="BS436" s="320"/>
      <c r="BT436" s="320"/>
      <c r="BU436" s="320"/>
      <c r="BV436" s="320"/>
      <c r="BW436" s="320"/>
      <c r="BX436" s="320"/>
      <c r="BY436" s="320"/>
      <c r="BZ436" s="320"/>
      <c r="CA436" s="320"/>
      <c r="CB436" s="320"/>
      <c r="CC436" s="320"/>
      <c r="CD436" s="320"/>
      <c r="CE436" s="320"/>
      <c r="CF436" s="320"/>
      <c r="CG436" s="320"/>
      <c r="CH436" s="320"/>
      <c r="CI436" s="320"/>
      <c r="CJ436" s="320"/>
      <c r="CK436" s="320"/>
      <c r="CL436" s="320"/>
      <c r="CM436" s="320"/>
      <c r="CN436" s="320"/>
      <c r="CO436" s="320"/>
      <c r="CP436" s="320"/>
      <c r="CQ436" s="320"/>
      <c r="CR436" s="320"/>
      <c r="CS436" s="320"/>
      <c r="CT436" s="320"/>
      <c r="CU436" s="320"/>
      <c r="CV436" s="320"/>
      <c r="CW436" s="320"/>
      <c r="CX436" s="320"/>
      <c r="CY436" s="320"/>
      <c r="CZ436" s="320"/>
      <c r="DA436" s="320"/>
      <c r="DB436" s="320"/>
      <c r="DC436" s="320"/>
      <c r="DD436" s="320"/>
    </row>
    <row r="437">
      <c r="A437" s="320"/>
      <c r="B437" s="320"/>
      <c r="C437" s="320"/>
      <c r="D437" s="320"/>
      <c r="E437" s="320"/>
      <c r="F437" s="320"/>
      <c r="G437" s="320"/>
      <c r="H437" s="320"/>
      <c r="I437" s="320"/>
      <c r="J437" s="320"/>
      <c r="K437" s="320"/>
      <c r="L437" s="320"/>
      <c r="M437" s="320"/>
      <c r="N437" s="320"/>
      <c r="O437" s="320"/>
      <c r="P437" s="320"/>
      <c r="Q437" s="320"/>
      <c r="R437" s="320"/>
      <c r="S437" s="320"/>
      <c r="T437" s="320"/>
      <c r="U437" s="320"/>
      <c r="V437" s="320"/>
      <c r="W437" s="320"/>
      <c r="X437" s="320"/>
      <c r="Y437" s="320"/>
      <c r="Z437" s="320"/>
      <c r="AA437" s="320"/>
      <c r="AB437" s="320"/>
      <c r="AC437" s="320"/>
      <c r="AD437" s="320"/>
      <c r="AE437" s="320"/>
      <c r="AF437" s="320"/>
      <c r="AG437" s="320"/>
      <c r="AH437" s="320"/>
      <c r="AI437" s="320"/>
      <c r="AJ437" s="320"/>
      <c r="AK437" s="320"/>
      <c r="AL437" s="320"/>
      <c r="AM437" s="320"/>
      <c r="AN437" s="320"/>
      <c r="AO437" s="320"/>
      <c r="AP437" s="320"/>
      <c r="AQ437" s="320"/>
      <c r="AR437" s="320"/>
      <c r="AS437" s="320"/>
      <c r="AT437" s="320"/>
      <c r="AU437" s="320"/>
      <c r="AV437" s="320"/>
      <c r="AW437" s="320"/>
      <c r="AX437" s="320"/>
      <c r="AY437" s="320"/>
      <c r="AZ437" s="320"/>
      <c r="BA437" s="320"/>
      <c r="BB437" s="320"/>
      <c r="BC437" s="320"/>
      <c r="BD437" s="320"/>
      <c r="BE437" s="320"/>
      <c r="BF437" s="320"/>
      <c r="BG437" s="320"/>
      <c r="BH437" s="320"/>
      <c r="BI437" s="320"/>
      <c r="BJ437" s="320"/>
      <c r="BK437" s="320"/>
      <c r="BL437" s="320"/>
      <c r="BM437" s="320"/>
      <c r="BN437" s="320"/>
      <c r="BO437" s="320"/>
      <c r="BP437" s="320"/>
      <c r="BQ437" s="320"/>
      <c r="BR437" s="320"/>
      <c r="BS437" s="320"/>
      <c r="BT437" s="320"/>
      <c r="BU437" s="320"/>
      <c r="BV437" s="320"/>
      <c r="BW437" s="320"/>
      <c r="BX437" s="320"/>
      <c r="BY437" s="320"/>
      <c r="BZ437" s="320"/>
      <c r="CA437" s="320"/>
      <c r="CB437" s="320"/>
      <c r="CC437" s="320"/>
      <c r="CD437" s="320"/>
      <c r="CE437" s="320"/>
      <c r="CF437" s="320"/>
      <c r="CG437" s="320"/>
      <c r="CH437" s="320"/>
      <c r="CI437" s="320"/>
      <c r="CJ437" s="320"/>
      <c r="CK437" s="320"/>
      <c r="CL437" s="320"/>
      <c r="CM437" s="320"/>
      <c r="CN437" s="320"/>
      <c r="CO437" s="320"/>
      <c r="CP437" s="320"/>
      <c r="CQ437" s="320"/>
      <c r="CR437" s="320"/>
      <c r="CS437" s="320"/>
      <c r="CT437" s="320"/>
      <c r="CU437" s="320"/>
      <c r="CV437" s="320"/>
      <c r="CW437" s="320"/>
      <c r="CX437" s="320"/>
      <c r="CY437" s="320"/>
      <c r="CZ437" s="320"/>
      <c r="DA437" s="320"/>
      <c r="DB437" s="320"/>
      <c r="DC437" s="320"/>
      <c r="DD437" s="320"/>
    </row>
    <row r="438">
      <c r="A438" s="320"/>
      <c r="B438" s="320"/>
      <c r="C438" s="320"/>
      <c r="D438" s="320"/>
      <c r="E438" s="320"/>
      <c r="F438" s="320"/>
      <c r="G438" s="320"/>
      <c r="H438" s="320"/>
      <c r="I438" s="320"/>
      <c r="J438" s="320"/>
      <c r="K438" s="320"/>
      <c r="L438" s="320"/>
      <c r="M438" s="320"/>
      <c r="N438" s="320"/>
      <c r="O438" s="320"/>
      <c r="P438" s="320"/>
      <c r="Q438" s="320"/>
      <c r="R438" s="320"/>
      <c r="S438" s="320"/>
      <c r="T438" s="320"/>
      <c r="U438" s="320"/>
      <c r="V438" s="320"/>
      <c r="W438" s="320"/>
      <c r="X438" s="320"/>
      <c r="Y438" s="320"/>
      <c r="Z438" s="320"/>
      <c r="AA438" s="320"/>
      <c r="AB438" s="320"/>
      <c r="AC438" s="320"/>
      <c r="AD438" s="320"/>
      <c r="AE438" s="320"/>
      <c r="AF438" s="320"/>
      <c r="AG438" s="320"/>
      <c r="AH438" s="320"/>
      <c r="AI438" s="320"/>
      <c r="AJ438" s="320"/>
      <c r="AK438" s="320"/>
      <c r="AL438" s="320"/>
      <c r="AM438" s="320"/>
      <c r="AN438" s="320"/>
      <c r="AO438" s="320"/>
      <c r="AP438" s="320"/>
      <c r="AQ438" s="320"/>
      <c r="AR438" s="320"/>
      <c r="AS438" s="320"/>
      <c r="AT438" s="320"/>
      <c r="AU438" s="320"/>
      <c r="AV438" s="320"/>
      <c r="AW438" s="320"/>
      <c r="AX438" s="320"/>
      <c r="AY438" s="320"/>
      <c r="AZ438" s="320"/>
      <c r="BA438" s="320"/>
      <c r="BB438" s="320"/>
      <c r="BC438" s="320"/>
      <c r="BD438" s="320"/>
      <c r="BE438" s="320"/>
      <c r="BF438" s="320"/>
      <c r="BG438" s="320"/>
      <c r="BH438" s="320"/>
      <c r="BI438" s="320"/>
      <c r="BJ438" s="320"/>
      <c r="BK438" s="320"/>
      <c r="BL438" s="320"/>
      <c r="BM438" s="320"/>
      <c r="BN438" s="320"/>
      <c r="BO438" s="320"/>
      <c r="BP438" s="320"/>
      <c r="BQ438" s="320"/>
      <c r="BR438" s="320"/>
      <c r="BS438" s="320"/>
      <c r="BT438" s="320"/>
      <c r="BU438" s="320"/>
      <c r="BV438" s="320"/>
      <c r="BW438" s="320"/>
      <c r="BX438" s="320"/>
      <c r="BY438" s="320"/>
      <c r="BZ438" s="320"/>
      <c r="CA438" s="320"/>
      <c r="CB438" s="320"/>
      <c r="CC438" s="320"/>
      <c r="CD438" s="320"/>
      <c r="CE438" s="320"/>
      <c r="CF438" s="320"/>
      <c r="CG438" s="320"/>
      <c r="CH438" s="320"/>
      <c r="CI438" s="320"/>
      <c r="CJ438" s="320"/>
      <c r="CK438" s="320"/>
      <c r="CL438" s="320"/>
      <c r="CM438" s="320"/>
      <c r="CN438" s="320"/>
      <c r="CO438" s="320"/>
      <c r="CP438" s="320"/>
      <c r="CQ438" s="320"/>
      <c r="CR438" s="320"/>
      <c r="CS438" s="320"/>
      <c r="CT438" s="320"/>
      <c r="CU438" s="320"/>
      <c r="CV438" s="320"/>
      <c r="CW438" s="320"/>
      <c r="CX438" s="320"/>
      <c r="CY438" s="320"/>
      <c r="CZ438" s="320"/>
      <c r="DA438" s="320"/>
      <c r="DB438" s="320"/>
      <c r="DC438" s="320"/>
      <c r="DD438" s="320"/>
    </row>
    <row r="439">
      <c r="A439" s="320"/>
      <c r="B439" s="320"/>
      <c r="C439" s="320"/>
      <c r="D439" s="320"/>
      <c r="E439" s="320"/>
      <c r="F439" s="320"/>
      <c r="G439" s="320"/>
      <c r="H439" s="320"/>
      <c r="I439" s="320"/>
      <c r="J439" s="320"/>
      <c r="K439" s="320"/>
      <c r="L439" s="320"/>
      <c r="M439" s="320"/>
      <c r="N439" s="320"/>
      <c r="O439" s="320"/>
      <c r="P439" s="320"/>
      <c r="Q439" s="320"/>
      <c r="R439" s="320"/>
      <c r="S439" s="320"/>
      <c r="T439" s="320"/>
      <c r="U439" s="320"/>
      <c r="V439" s="320"/>
      <c r="W439" s="320"/>
      <c r="X439" s="320"/>
      <c r="Y439" s="320"/>
      <c r="Z439" s="320"/>
      <c r="AA439" s="320"/>
      <c r="AB439" s="320"/>
      <c r="AC439" s="320"/>
      <c r="AD439" s="320"/>
      <c r="AE439" s="320"/>
      <c r="AF439" s="320"/>
      <c r="AG439" s="320"/>
      <c r="AH439" s="320"/>
      <c r="AI439" s="320"/>
      <c r="AJ439" s="320"/>
      <c r="AK439" s="320"/>
      <c r="AL439" s="320"/>
      <c r="AM439" s="320"/>
      <c r="AN439" s="320"/>
      <c r="AO439" s="320"/>
      <c r="AP439" s="320"/>
      <c r="AQ439" s="320"/>
      <c r="AR439" s="320"/>
      <c r="AS439" s="320"/>
      <c r="AT439" s="320"/>
      <c r="AU439" s="320"/>
      <c r="AV439" s="320"/>
      <c r="AW439" s="320"/>
      <c r="AX439" s="320"/>
      <c r="AY439" s="320"/>
      <c r="AZ439" s="320"/>
      <c r="BA439" s="320"/>
      <c r="BB439" s="320"/>
      <c r="BC439" s="320"/>
      <c r="BD439" s="320"/>
      <c r="BE439" s="320"/>
      <c r="BF439" s="320"/>
      <c r="BG439" s="320"/>
      <c r="BH439" s="320"/>
      <c r="BI439" s="320"/>
      <c r="BJ439" s="320"/>
      <c r="BK439" s="320"/>
      <c r="BL439" s="320"/>
      <c r="BM439" s="320"/>
      <c r="BN439" s="320"/>
      <c r="BO439" s="320"/>
      <c r="BP439" s="320"/>
      <c r="BQ439" s="320"/>
      <c r="BR439" s="320"/>
      <c r="BS439" s="320"/>
      <c r="BT439" s="320"/>
      <c r="BU439" s="320"/>
      <c r="BV439" s="320"/>
      <c r="BW439" s="320"/>
      <c r="BX439" s="320"/>
      <c r="BY439" s="320"/>
      <c r="BZ439" s="320"/>
      <c r="CA439" s="320"/>
      <c r="CB439" s="320"/>
      <c r="CC439" s="320"/>
      <c r="CD439" s="320"/>
      <c r="CE439" s="320"/>
      <c r="CF439" s="320"/>
      <c r="CG439" s="320"/>
      <c r="CH439" s="320"/>
      <c r="CI439" s="320"/>
      <c r="CJ439" s="320"/>
      <c r="CK439" s="320"/>
      <c r="CL439" s="320"/>
      <c r="CM439" s="320"/>
      <c r="CN439" s="320"/>
      <c r="CO439" s="320"/>
      <c r="CP439" s="320"/>
      <c r="CQ439" s="320"/>
      <c r="CR439" s="320"/>
      <c r="CS439" s="320"/>
      <c r="CT439" s="320"/>
      <c r="CU439" s="320"/>
      <c r="CV439" s="320"/>
      <c r="CW439" s="320"/>
      <c r="CX439" s="320"/>
      <c r="CY439" s="320"/>
      <c r="CZ439" s="320"/>
      <c r="DA439" s="320"/>
      <c r="DB439" s="320"/>
      <c r="DC439" s="320"/>
      <c r="DD439" s="320"/>
    </row>
    <row r="440">
      <c r="A440" s="320"/>
      <c r="B440" s="320"/>
      <c r="C440" s="320"/>
      <c r="D440" s="320"/>
      <c r="E440" s="320"/>
      <c r="F440" s="320"/>
      <c r="G440" s="320"/>
      <c r="H440" s="320"/>
      <c r="I440" s="320"/>
      <c r="J440" s="320"/>
      <c r="K440" s="320"/>
      <c r="L440" s="320"/>
      <c r="M440" s="320"/>
      <c r="N440" s="320"/>
      <c r="O440" s="320"/>
      <c r="P440" s="320"/>
      <c r="Q440" s="320"/>
      <c r="R440" s="320"/>
      <c r="S440" s="320"/>
      <c r="T440" s="320"/>
      <c r="U440" s="320"/>
      <c r="V440" s="320"/>
      <c r="W440" s="320"/>
      <c r="X440" s="320"/>
      <c r="Y440" s="320"/>
      <c r="Z440" s="320"/>
      <c r="AA440" s="320"/>
      <c r="AB440" s="320"/>
      <c r="AC440" s="320"/>
      <c r="AD440" s="320"/>
      <c r="AE440" s="320"/>
      <c r="AF440" s="320"/>
      <c r="AG440" s="320"/>
      <c r="AH440" s="320"/>
      <c r="AI440" s="320"/>
      <c r="AJ440" s="320"/>
      <c r="AK440" s="320"/>
      <c r="AL440" s="320"/>
      <c r="AM440" s="320"/>
      <c r="AN440" s="320"/>
      <c r="AO440" s="320"/>
      <c r="AP440" s="320"/>
      <c r="AQ440" s="320"/>
      <c r="AR440" s="320"/>
      <c r="AS440" s="320"/>
      <c r="AT440" s="320"/>
      <c r="AU440" s="320"/>
      <c r="AV440" s="320"/>
      <c r="AW440" s="320"/>
      <c r="AX440" s="320"/>
      <c r="AY440" s="320"/>
      <c r="AZ440" s="320"/>
      <c r="BA440" s="320"/>
      <c r="BB440" s="320"/>
      <c r="BC440" s="320"/>
      <c r="BD440" s="320"/>
      <c r="BE440" s="320"/>
      <c r="BF440" s="320"/>
      <c r="BG440" s="320"/>
      <c r="BH440" s="320"/>
      <c r="BI440" s="320"/>
      <c r="BJ440" s="320"/>
      <c r="BK440" s="320"/>
      <c r="BL440" s="320"/>
      <c r="BM440" s="320"/>
      <c r="BN440" s="320"/>
      <c r="BO440" s="320"/>
      <c r="BP440" s="320"/>
      <c r="BQ440" s="320"/>
      <c r="BR440" s="320"/>
      <c r="BS440" s="320"/>
      <c r="BT440" s="320"/>
      <c r="BU440" s="320"/>
      <c r="BV440" s="320"/>
      <c r="BW440" s="320"/>
      <c r="BX440" s="320"/>
      <c r="BY440" s="320"/>
      <c r="BZ440" s="320"/>
      <c r="CA440" s="320"/>
      <c r="CB440" s="320"/>
      <c r="CC440" s="320"/>
      <c r="CD440" s="320"/>
      <c r="CE440" s="320"/>
      <c r="CF440" s="320"/>
      <c r="CG440" s="320"/>
      <c r="CH440" s="320"/>
      <c r="CI440" s="320"/>
      <c r="CJ440" s="320"/>
      <c r="CK440" s="320"/>
      <c r="CL440" s="320"/>
      <c r="CM440" s="320"/>
      <c r="CN440" s="320"/>
      <c r="CO440" s="320"/>
      <c r="CP440" s="320"/>
      <c r="CQ440" s="320"/>
      <c r="CR440" s="320"/>
      <c r="CS440" s="320"/>
      <c r="CT440" s="320"/>
      <c r="CU440" s="320"/>
      <c r="CV440" s="320"/>
      <c r="CW440" s="320"/>
      <c r="CX440" s="320"/>
      <c r="CY440" s="320"/>
      <c r="CZ440" s="320"/>
      <c r="DA440" s="320"/>
      <c r="DB440" s="320"/>
      <c r="DC440" s="320"/>
      <c r="DD440" s="320"/>
    </row>
    <row r="441">
      <c r="A441" s="320"/>
      <c r="B441" s="320"/>
      <c r="C441" s="320"/>
      <c r="D441" s="320"/>
      <c r="E441" s="320"/>
      <c r="F441" s="320"/>
      <c r="G441" s="320"/>
      <c r="H441" s="320"/>
      <c r="I441" s="320"/>
      <c r="J441" s="320"/>
      <c r="K441" s="320"/>
      <c r="L441" s="320"/>
      <c r="M441" s="320"/>
      <c r="N441" s="320"/>
      <c r="O441" s="320"/>
      <c r="P441" s="320"/>
      <c r="Q441" s="320"/>
      <c r="R441" s="320"/>
      <c r="S441" s="320"/>
      <c r="T441" s="320"/>
      <c r="U441" s="320"/>
      <c r="V441" s="320"/>
      <c r="W441" s="320"/>
      <c r="X441" s="320"/>
      <c r="Y441" s="320"/>
      <c r="Z441" s="320"/>
      <c r="AA441" s="320"/>
      <c r="AB441" s="320"/>
      <c r="AC441" s="320"/>
      <c r="AD441" s="320"/>
      <c r="AE441" s="320"/>
      <c r="AF441" s="320"/>
      <c r="AG441" s="320"/>
      <c r="AH441" s="320"/>
      <c r="AI441" s="320"/>
      <c r="AJ441" s="320"/>
      <c r="AK441" s="320"/>
      <c r="AL441" s="320"/>
      <c r="AM441" s="320"/>
      <c r="AN441" s="320"/>
      <c r="AO441" s="320"/>
      <c r="AP441" s="320"/>
      <c r="AQ441" s="320"/>
      <c r="AR441" s="320"/>
      <c r="AS441" s="320"/>
      <c r="AT441" s="320"/>
      <c r="AU441" s="320"/>
      <c r="AV441" s="320"/>
      <c r="AW441" s="320"/>
      <c r="AX441" s="320"/>
      <c r="AY441" s="320"/>
      <c r="AZ441" s="320"/>
      <c r="BA441" s="320"/>
      <c r="BB441" s="320"/>
      <c r="BC441" s="320"/>
      <c r="BD441" s="320"/>
      <c r="BE441" s="320"/>
      <c r="BF441" s="320"/>
      <c r="BG441" s="320"/>
      <c r="BH441" s="320"/>
      <c r="BI441" s="320"/>
      <c r="BJ441" s="320"/>
      <c r="BK441" s="320"/>
      <c r="BL441" s="320"/>
      <c r="BM441" s="320"/>
      <c r="BN441" s="320"/>
      <c r="BO441" s="320"/>
      <c r="BP441" s="320"/>
      <c r="BQ441" s="320"/>
      <c r="BR441" s="320"/>
      <c r="BS441" s="320"/>
      <c r="BT441" s="320"/>
      <c r="BU441" s="320"/>
      <c r="BV441" s="320"/>
      <c r="BW441" s="320"/>
      <c r="BX441" s="320"/>
      <c r="BY441" s="320"/>
      <c r="BZ441" s="320"/>
      <c r="CA441" s="320"/>
      <c r="CB441" s="320"/>
      <c r="CC441" s="320"/>
      <c r="CD441" s="320"/>
      <c r="CE441" s="320"/>
      <c r="CF441" s="320"/>
      <c r="CG441" s="320"/>
      <c r="CH441" s="320"/>
      <c r="CI441" s="320"/>
      <c r="CJ441" s="320"/>
      <c r="CK441" s="320"/>
      <c r="CL441" s="320"/>
      <c r="CM441" s="320"/>
      <c r="CN441" s="320"/>
      <c r="CO441" s="320"/>
      <c r="CP441" s="320"/>
      <c r="CQ441" s="320"/>
      <c r="CR441" s="320"/>
      <c r="CS441" s="320"/>
      <c r="CT441" s="320"/>
      <c r="CU441" s="320"/>
      <c r="CV441" s="320"/>
      <c r="CW441" s="320"/>
      <c r="CX441" s="320"/>
      <c r="CY441" s="320"/>
      <c r="CZ441" s="320"/>
      <c r="DA441" s="320"/>
      <c r="DB441" s="320"/>
      <c r="DC441" s="320"/>
      <c r="DD441" s="320"/>
    </row>
    <row r="442">
      <c r="A442" s="320"/>
      <c r="B442" s="320"/>
      <c r="C442" s="320"/>
      <c r="D442" s="320"/>
      <c r="E442" s="320"/>
      <c r="F442" s="320"/>
      <c r="G442" s="320"/>
      <c r="H442" s="320"/>
      <c r="I442" s="320"/>
      <c r="J442" s="320"/>
      <c r="K442" s="320"/>
      <c r="L442" s="320"/>
      <c r="M442" s="320"/>
      <c r="N442" s="320"/>
      <c r="O442" s="320"/>
      <c r="P442" s="320"/>
      <c r="Q442" s="320"/>
      <c r="R442" s="320"/>
      <c r="S442" s="320"/>
      <c r="T442" s="320"/>
      <c r="U442" s="320"/>
      <c r="V442" s="320"/>
      <c r="W442" s="320"/>
      <c r="X442" s="320"/>
      <c r="Y442" s="320"/>
      <c r="Z442" s="320"/>
      <c r="AA442" s="320"/>
      <c r="AB442" s="320"/>
      <c r="AC442" s="320"/>
      <c r="AD442" s="320"/>
      <c r="AE442" s="320"/>
      <c r="AF442" s="320"/>
      <c r="AG442" s="320"/>
      <c r="AH442" s="320"/>
      <c r="AI442" s="320"/>
      <c r="AJ442" s="320"/>
      <c r="AK442" s="320"/>
      <c r="AL442" s="320"/>
      <c r="AM442" s="320"/>
      <c r="AN442" s="320"/>
      <c r="AO442" s="320"/>
      <c r="AP442" s="320"/>
      <c r="AQ442" s="320"/>
      <c r="AR442" s="320"/>
      <c r="AS442" s="320"/>
      <c r="AT442" s="320"/>
      <c r="AU442" s="320"/>
      <c r="AV442" s="320"/>
      <c r="AW442" s="320"/>
      <c r="AX442" s="320"/>
      <c r="AY442" s="320"/>
      <c r="AZ442" s="320"/>
      <c r="BA442" s="320"/>
      <c r="BB442" s="320"/>
      <c r="BC442" s="320"/>
      <c r="BD442" s="320"/>
      <c r="BE442" s="320"/>
      <c r="BF442" s="320"/>
      <c r="BG442" s="320"/>
      <c r="BH442" s="320"/>
      <c r="BI442" s="320"/>
      <c r="BJ442" s="320"/>
      <c r="BK442" s="320"/>
      <c r="BL442" s="320"/>
      <c r="BM442" s="320"/>
      <c r="BN442" s="320"/>
      <c r="BO442" s="320"/>
      <c r="BP442" s="320"/>
      <c r="BQ442" s="320"/>
      <c r="BR442" s="320"/>
      <c r="BS442" s="320"/>
      <c r="BT442" s="320"/>
      <c r="BU442" s="320"/>
      <c r="BV442" s="320"/>
      <c r="BW442" s="320"/>
      <c r="BX442" s="320"/>
      <c r="BY442" s="320"/>
      <c r="BZ442" s="320"/>
      <c r="CA442" s="320"/>
      <c r="CB442" s="320"/>
      <c r="CC442" s="320"/>
      <c r="CD442" s="320"/>
      <c r="CE442" s="320"/>
      <c r="CF442" s="320"/>
      <c r="CG442" s="320"/>
      <c r="CH442" s="320"/>
      <c r="CI442" s="320"/>
      <c r="CJ442" s="320"/>
      <c r="CK442" s="320"/>
      <c r="CL442" s="320"/>
      <c r="CM442" s="320"/>
      <c r="CN442" s="320"/>
      <c r="CO442" s="320"/>
      <c r="CP442" s="320"/>
      <c r="CQ442" s="320"/>
      <c r="CR442" s="320"/>
      <c r="CS442" s="320"/>
      <c r="CT442" s="320"/>
      <c r="CU442" s="320"/>
      <c r="CV442" s="320"/>
      <c r="CW442" s="320"/>
      <c r="CX442" s="320"/>
      <c r="CY442" s="320"/>
      <c r="CZ442" s="320"/>
      <c r="DA442" s="320"/>
      <c r="DB442" s="320"/>
      <c r="DC442" s="320"/>
      <c r="DD442" s="320"/>
    </row>
    <row r="443">
      <c r="A443" s="320"/>
      <c r="B443" s="320"/>
      <c r="C443" s="320"/>
      <c r="D443" s="320"/>
      <c r="E443" s="320"/>
      <c r="F443" s="320"/>
      <c r="G443" s="320"/>
      <c r="H443" s="320"/>
      <c r="I443" s="320"/>
      <c r="J443" s="320"/>
      <c r="K443" s="320"/>
      <c r="L443" s="320"/>
      <c r="M443" s="320"/>
      <c r="N443" s="320"/>
      <c r="O443" s="320"/>
      <c r="P443" s="320"/>
      <c r="Q443" s="320"/>
      <c r="R443" s="320"/>
      <c r="S443" s="320"/>
      <c r="T443" s="320"/>
      <c r="U443" s="320"/>
      <c r="V443" s="320"/>
      <c r="W443" s="320"/>
      <c r="X443" s="320"/>
      <c r="Y443" s="320"/>
      <c r="Z443" s="320"/>
      <c r="AA443" s="320"/>
      <c r="AB443" s="320"/>
      <c r="AC443" s="320"/>
      <c r="AD443" s="320"/>
      <c r="AE443" s="320"/>
      <c r="AF443" s="320"/>
      <c r="AG443" s="320"/>
      <c r="AH443" s="320"/>
      <c r="AI443" s="320"/>
      <c r="AJ443" s="320"/>
      <c r="AK443" s="320"/>
      <c r="AL443" s="320"/>
      <c r="AM443" s="320"/>
      <c r="AN443" s="320"/>
      <c r="AO443" s="320"/>
      <c r="AP443" s="320"/>
      <c r="AQ443" s="320"/>
      <c r="AR443" s="320"/>
      <c r="AS443" s="320"/>
      <c r="AT443" s="320"/>
      <c r="AU443" s="320"/>
      <c r="AV443" s="320"/>
      <c r="AW443" s="320"/>
      <c r="AX443" s="320"/>
      <c r="AY443" s="320"/>
      <c r="AZ443" s="320"/>
      <c r="BA443" s="320"/>
      <c r="BB443" s="320"/>
      <c r="BC443" s="320"/>
      <c r="BD443" s="320"/>
      <c r="BE443" s="320"/>
      <c r="BF443" s="320"/>
      <c r="BG443" s="320"/>
      <c r="BH443" s="320"/>
      <c r="BI443" s="320"/>
      <c r="BJ443" s="320"/>
      <c r="BK443" s="320"/>
      <c r="BL443" s="320"/>
      <c r="BM443" s="320"/>
      <c r="BN443" s="320"/>
      <c r="BO443" s="320"/>
      <c r="BP443" s="320"/>
      <c r="BQ443" s="320"/>
      <c r="BR443" s="320"/>
      <c r="BS443" s="320"/>
      <c r="BT443" s="320"/>
      <c r="BU443" s="320"/>
      <c r="BV443" s="320"/>
      <c r="BW443" s="320"/>
      <c r="BX443" s="320"/>
      <c r="BY443" s="320"/>
      <c r="BZ443" s="320"/>
      <c r="CA443" s="320"/>
      <c r="CB443" s="320"/>
      <c r="CC443" s="320"/>
      <c r="CD443" s="320"/>
      <c r="CE443" s="320"/>
      <c r="CF443" s="320"/>
      <c r="CG443" s="320"/>
      <c r="CH443" s="320"/>
      <c r="CI443" s="320"/>
      <c r="CJ443" s="320"/>
      <c r="CK443" s="320"/>
      <c r="CL443" s="320"/>
      <c r="CM443" s="320"/>
      <c r="CN443" s="320"/>
      <c r="CO443" s="320"/>
      <c r="CP443" s="320"/>
      <c r="CQ443" s="320"/>
      <c r="CR443" s="320"/>
      <c r="CS443" s="320"/>
      <c r="CT443" s="320"/>
      <c r="CU443" s="320"/>
      <c r="CV443" s="320"/>
      <c r="CW443" s="320"/>
      <c r="CX443" s="320"/>
      <c r="CY443" s="320"/>
      <c r="CZ443" s="320"/>
      <c r="DA443" s="320"/>
      <c r="DB443" s="320"/>
      <c r="DC443" s="320"/>
      <c r="DD443" s="320"/>
    </row>
    <row r="444">
      <c r="A444" s="320"/>
      <c r="B444" s="320"/>
      <c r="C444" s="320"/>
      <c r="D444" s="320"/>
      <c r="E444" s="320"/>
      <c r="F444" s="320"/>
      <c r="G444" s="320"/>
      <c r="H444" s="320"/>
      <c r="I444" s="320"/>
      <c r="J444" s="320"/>
      <c r="K444" s="320"/>
      <c r="L444" s="320"/>
      <c r="M444" s="320"/>
      <c r="N444" s="320"/>
      <c r="O444" s="320"/>
      <c r="P444" s="320"/>
      <c r="Q444" s="320"/>
      <c r="R444" s="320"/>
      <c r="S444" s="320"/>
      <c r="T444" s="320"/>
      <c r="U444" s="320"/>
      <c r="V444" s="320"/>
      <c r="W444" s="320"/>
      <c r="X444" s="320"/>
      <c r="Y444" s="320"/>
      <c r="Z444" s="320"/>
      <c r="AA444" s="320"/>
      <c r="AB444" s="320"/>
      <c r="AC444" s="320"/>
      <c r="AD444" s="320"/>
      <c r="AE444" s="320"/>
      <c r="AF444" s="320"/>
      <c r="AG444" s="320"/>
      <c r="AH444" s="320"/>
      <c r="AI444" s="320"/>
      <c r="AJ444" s="320"/>
      <c r="AK444" s="320"/>
      <c r="AL444" s="320"/>
      <c r="AM444" s="320"/>
      <c r="AN444" s="320"/>
      <c r="AO444" s="320"/>
      <c r="AP444" s="320"/>
      <c r="AQ444" s="320"/>
      <c r="AR444" s="320"/>
      <c r="AS444" s="320"/>
      <c r="AT444" s="320"/>
      <c r="AU444" s="320"/>
      <c r="AV444" s="320"/>
      <c r="AW444" s="320"/>
      <c r="AX444" s="320"/>
      <c r="AY444" s="320"/>
      <c r="AZ444" s="320"/>
      <c r="BA444" s="320"/>
      <c r="BB444" s="320"/>
      <c r="BC444" s="320"/>
      <c r="BD444" s="320"/>
      <c r="BE444" s="320"/>
      <c r="BF444" s="320"/>
      <c r="BG444" s="320"/>
      <c r="BH444" s="320"/>
      <c r="BI444" s="320"/>
      <c r="BJ444" s="320"/>
      <c r="BK444" s="320"/>
      <c r="BL444" s="320"/>
      <c r="BM444" s="320"/>
      <c r="BN444" s="320"/>
      <c r="BO444" s="320"/>
      <c r="BP444" s="320"/>
      <c r="BQ444" s="320"/>
      <c r="BR444" s="320"/>
      <c r="BS444" s="320"/>
      <c r="BT444" s="320"/>
      <c r="BU444" s="320"/>
      <c r="BV444" s="320"/>
      <c r="BW444" s="320"/>
      <c r="BX444" s="320"/>
      <c r="BY444" s="320"/>
      <c r="BZ444" s="320"/>
      <c r="CA444" s="320"/>
      <c r="CB444" s="320"/>
      <c r="CC444" s="320"/>
      <c r="CD444" s="320"/>
      <c r="CE444" s="320"/>
      <c r="CF444" s="320"/>
      <c r="CG444" s="320"/>
      <c r="CH444" s="320"/>
      <c r="CI444" s="320"/>
      <c r="CJ444" s="320"/>
      <c r="CK444" s="320"/>
      <c r="CL444" s="320"/>
      <c r="CM444" s="320"/>
      <c r="CN444" s="320"/>
      <c r="CO444" s="320"/>
      <c r="CP444" s="320"/>
      <c r="CQ444" s="320"/>
      <c r="CR444" s="320"/>
      <c r="CS444" s="320"/>
      <c r="CT444" s="320"/>
      <c r="CU444" s="320"/>
      <c r="CV444" s="320"/>
      <c r="CW444" s="320"/>
      <c r="CX444" s="320"/>
      <c r="CY444" s="320"/>
      <c r="CZ444" s="320"/>
      <c r="DA444" s="320"/>
      <c r="DB444" s="320"/>
      <c r="DC444" s="320"/>
      <c r="DD444" s="320"/>
    </row>
    <row r="445">
      <c r="A445" s="320"/>
      <c r="B445" s="320"/>
      <c r="C445" s="320"/>
      <c r="D445" s="320"/>
      <c r="E445" s="320"/>
      <c r="F445" s="320"/>
      <c r="G445" s="320"/>
      <c r="H445" s="320"/>
      <c r="I445" s="320"/>
      <c r="J445" s="320"/>
      <c r="K445" s="320"/>
      <c r="L445" s="320"/>
      <c r="M445" s="320"/>
      <c r="N445" s="320"/>
      <c r="O445" s="320"/>
      <c r="P445" s="320"/>
      <c r="Q445" s="320"/>
      <c r="R445" s="320"/>
      <c r="S445" s="320"/>
      <c r="T445" s="320"/>
      <c r="U445" s="320"/>
      <c r="V445" s="320"/>
      <c r="W445" s="320"/>
      <c r="X445" s="320"/>
      <c r="Y445" s="320"/>
      <c r="Z445" s="320"/>
      <c r="AA445" s="320"/>
      <c r="AB445" s="320"/>
      <c r="AC445" s="320"/>
      <c r="AD445" s="320"/>
      <c r="AE445" s="320"/>
      <c r="AF445" s="320"/>
      <c r="AG445" s="320"/>
      <c r="AH445" s="320"/>
      <c r="AI445" s="320"/>
      <c r="AJ445" s="320"/>
      <c r="AK445" s="320"/>
      <c r="AL445" s="320"/>
      <c r="AM445" s="320"/>
      <c r="AN445" s="320"/>
      <c r="AO445" s="320"/>
      <c r="AP445" s="320"/>
      <c r="AQ445" s="320"/>
      <c r="AR445" s="320"/>
      <c r="AS445" s="320"/>
      <c r="AT445" s="320"/>
      <c r="AU445" s="320"/>
      <c r="AV445" s="320"/>
      <c r="AW445" s="320"/>
      <c r="AX445" s="320"/>
      <c r="AY445" s="320"/>
      <c r="AZ445" s="320"/>
      <c r="BA445" s="320"/>
      <c r="BB445" s="320"/>
      <c r="BC445" s="320"/>
      <c r="BD445" s="320"/>
      <c r="BE445" s="320"/>
      <c r="BF445" s="320"/>
      <c r="BG445" s="320"/>
      <c r="BH445" s="320"/>
      <c r="BI445" s="320"/>
      <c r="BJ445" s="320"/>
      <c r="BK445" s="320"/>
      <c r="BL445" s="320"/>
      <c r="BM445" s="320"/>
      <c r="BN445" s="320"/>
      <c r="BO445" s="320"/>
      <c r="BP445" s="320"/>
      <c r="BQ445" s="320"/>
      <c r="BR445" s="320"/>
      <c r="BS445" s="320"/>
      <c r="BT445" s="320"/>
      <c r="BU445" s="320"/>
      <c r="BV445" s="320"/>
      <c r="BW445" s="320"/>
      <c r="BX445" s="320"/>
      <c r="BY445" s="320"/>
      <c r="BZ445" s="320"/>
      <c r="CA445" s="320"/>
      <c r="CB445" s="320"/>
      <c r="CC445" s="320"/>
      <c r="CD445" s="320"/>
      <c r="CE445" s="320"/>
      <c r="CF445" s="320"/>
      <c r="CG445" s="320"/>
      <c r="CH445" s="320"/>
      <c r="CI445" s="320"/>
      <c r="CJ445" s="320"/>
      <c r="CK445" s="320"/>
      <c r="CL445" s="320"/>
      <c r="CM445" s="320"/>
      <c r="CN445" s="320"/>
      <c r="CO445" s="320"/>
      <c r="CP445" s="320"/>
      <c r="CQ445" s="320"/>
      <c r="CR445" s="320"/>
      <c r="CS445" s="320"/>
      <c r="CT445" s="320"/>
      <c r="CU445" s="320"/>
      <c r="CV445" s="320"/>
      <c r="CW445" s="320"/>
      <c r="CX445" s="320"/>
      <c r="CY445" s="320"/>
      <c r="CZ445" s="320"/>
      <c r="DA445" s="320"/>
      <c r="DB445" s="320"/>
      <c r="DC445" s="320"/>
      <c r="DD445" s="320"/>
    </row>
    <row r="446">
      <c r="A446" s="320"/>
      <c r="B446" s="320"/>
      <c r="C446" s="320"/>
      <c r="D446" s="320"/>
      <c r="E446" s="320"/>
      <c r="F446" s="320"/>
      <c r="G446" s="320"/>
      <c r="H446" s="320"/>
      <c r="I446" s="320"/>
      <c r="J446" s="320"/>
      <c r="K446" s="320"/>
      <c r="L446" s="320"/>
      <c r="M446" s="320"/>
      <c r="N446" s="320"/>
      <c r="O446" s="320"/>
      <c r="P446" s="320"/>
      <c r="Q446" s="320"/>
      <c r="R446" s="320"/>
      <c r="S446" s="320"/>
      <c r="T446" s="320"/>
      <c r="U446" s="320"/>
      <c r="V446" s="320"/>
      <c r="W446" s="320"/>
      <c r="X446" s="320"/>
      <c r="Y446" s="320"/>
      <c r="Z446" s="320"/>
      <c r="AA446" s="320"/>
      <c r="AB446" s="320"/>
      <c r="AC446" s="320"/>
      <c r="AD446" s="320"/>
      <c r="AE446" s="320"/>
      <c r="AF446" s="320"/>
      <c r="AG446" s="320"/>
      <c r="AH446" s="320"/>
      <c r="AI446" s="320"/>
      <c r="AJ446" s="320"/>
      <c r="AK446" s="320"/>
      <c r="AL446" s="320"/>
      <c r="AM446" s="320"/>
      <c r="AN446" s="320"/>
      <c r="AO446" s="320"/>
      <c r="AP446" s="320"/>
      <c r="AQ446" s="320"/>
      <c r="AR446" s="320"/>
      <c r="AS446" s="320"/>
      <c r="AT446" s="320"/>
      <c r="AU446" s="320"/>
      <c r="AV446" s="320"/>
      <c r="AW446" s="320"/>
      <c r="AX446" s="320"/>
      <c r="AY446" s="320"/>
      <c r="AZ446" s="320"/>
      <c r="BA446" s="320"/>
      <c r="BB446" s="320"/>
      <c r="BC446" s="320"/>
      <c r="BD446" s="320"/>
      <c r="BE446" s="320"/>
      <c r="BF446" s="320"/>
      <c r="BG446" s="320"/>
      <c r="BH446" s="320"/>
      <c r="BI446" s="320"/>
      <c r="BJ446" s="320"/>
      <c r="BK446" s="320"/>
      <c r="BL446" s="320"/>
      <c r="BM446" s="320"/>
      <c r="BN446" s="320"/>
      <c r="BO446" s="320"/>
      <c r="BP446" s="320"/>
      <c r="BQ446" s="320"/>
      <c r="BR446" s="320"/>
      <c r="BS446" s="320"/>
      <c r="BT446" s="320"/>
      <c r="BU446" s="320"/>
      <c r="BV446" s="320"/>
      <c r="BW446" s="320"/>
      <c r="BX446" s="320"/>
      <c r="BY446" s="320"/>
      <c r="BZ446" s="320"/>
      <c r="CA446" s="320"/>
      <c r="CB446" s="320"/>
      <c r="CC446" s="320"/>
      <c r="CD446" s="320"/>
      <c r="CE446" s="320"/>
      <c r="CF446" s="320"/>
      <c r="CG446" s="320"/>
      <c r="CH446" s="320"/>
      <c r="CI446" s="320"/>
      <c r="CJ446" s="320"/>
      <c r="CK446" s="320"/>
      <c r="CL446" s="320"/>
      <c r="CM446" s="320"/>
      <c r="CN446" s="320"/>
      <c r="CO446" s="320"/>
      <c r="CP446" s="320"/>
      <c r="CQ446" s="320"/>
      <c r="CR446" s="320"/>
      <c r="CS446" s="320"/>
      <c r="CT446" s="320"/>
      <c r="CU446" s="320"/>
      <c r="CV446" s="320"/>
      <c r="CW446" s="320"/>
      <c r="CX446" s="320"/>
      <c r="CY446" s="320"/>
      <c r="CZ446" s="320"/>
      <c r="DA446" s="320"/>
      <c r="DB446" s="320"/>
      <c r="DC446" s="320"/>
      <c r="DD446" s="320"/>
    </row>
    <row r="447">
      <c r="A447" s="320"/>
      <c r="B447" s="320"/>
      <c r="C447" s="320"/>
      <c r="D447" s="320"/>
      <c r="E447" s="320"/>
      <c r="F447" s="320"/>
      <c r="G447" s="320"/>
      <c r="H447" s="320"/>
      <c r="I447" s="320"/>
      <c r="J447" s="320"/>
      <c r="K447" s="320"/>
      <c r="L447" s="320"/>
      <c r="M447" s="320"/>
      <c r="N447" s="320"/>
      <c r="O447" s="320"/>
      <c r="P447" s="320"/>
      <c r="Q447" s="320"/>
      <c r="R447" s="320"/>
      <c r="S447" s="320"/>
      <c r="T447" s="320"/>
      <c r="U447" s="320"/>
      <c r="V447" s="320"/>
      <c r="W447" s="320"/>
      <c r="X447" s="320"/>
      <c r="Y447" s="320"/>
      <c r="Z447" s="320"/>
      <c r="AA447" s="320"/>
      <c r="AB447" s="320"/>
      <c r="AC447" s="320"/>
      <c r="AD447" s="320"/>
      <c r="AE447" s="320"/>
      <c r="AF447" s="320"/>
      <c r="AG447" s="320"/>
      <c r="AH447" s="320"/>
      <c r="AI447" s="320"/>
      <c r="AJ447" s="320"/>
      <c r="AK447" s="320"/>
      <c r="AL447" s="320"/>
      <c r="AM447" s="320"/>
      <c r="AN447" s="320"/>
      <c r="AO447" s="320"/>
      <c r="AP447" s="320"/>
      <c r="AQ447" s="320"/>
      <c r="AR447" s="320"/>
      <c r="AS447" s="320"/>
      <c r="AT447" s="320"/>
      <c r="AU447" s="320"/>
      <c r="AV447" s="320"/>
      <c r="AW447" s="320"/>
      <c r="AX447" s="320"/>
      <c r="AY447" s="320"/>
      <c r="AZ447" s="320"/>
      <c r="BA447" s="320"/>
      <c r="BB447" s="320"/>
      <c r="BC447" s="320"/>
      <c r="BD447" s="320"/>
      <c r="BE447" s="320"/>
      <c r="BF447" s="320"/>
      <c r="BG447" s="320"/>
      <c r="BH447" s="320"/>
      <c r="BI447" s="320"/>
      <c r="BJ447" s="320"/>
      <c r="BK447" s="320"/>
      <c r="BL447" s="320"/>
      <c r="BM447" s="320"/>
      <c r="BN447" s="320"/>
      <c r="BO447" s="320"/>
      <c r="BP447" s="320"/>
      <c r="BQ447" s="320"/>
      <c r="BR447" s="320"/>
      <c r="BS447" s="320"/>
      <c r="BT447" s="320"/>
      <c r="BU447" s="320"/>
      <c r="BV447" s="320"/>
      <c r="BW447" s="320"/>
      <c r="BX447" s="320"/>
      <c r="BY447" s="320"/>
      <c r="BZ447" s="320"/>
      <c r="CA447" s="320"/>
      <c r="CB447" s="320"/>
      <c r="CC447" s="320"/>
      <c r="CD447" s="320"/>
      <c r="CE447" s="320"/>
      <c r="CF447" s="320"/>
      <c r="CG447" s="320"/>
      <c r="CH447" s="320"/>
      <c r="CI447" s="320"/>
      <c r="CJ447" s="320"/>
      <c r="CK447" s="320"/>
      <c r="CL447" s="320"/>
      <c r="CM447" s="320"/>
      <c r="CN447" s="320"/>
      <c r="CO447" s="320"/>
      <c r="CP447" s="320"/>
      <c r="CQ447" s="320"/>
      <c r="CR447" s="320"/>
      <c r="CS447" s="320"/>
      <c r="CT447" s="320"/>
      <c r="CU447" s="320"/>
      <c r="CV447" s="320"/>
      <c r="CW447" s="320"/>
      <c r="CX447" s="320"/>
      <c r="CY447" s="320"/>
      <c r="CZ447" s="320"/>
      <c r="DA447" s="320"/>
      <c r="DB447" s="320"/>
      <c r="DC447" s="320"/>
      <c r="DD447" s="320"/>
    </row>
    <row r="448">
      <c r="A448" s="320"/>
      <c r="B448" s="320"/>
      <c r="C448" s="320"/>
      <c r="D448" s="320"/>
      <c r="E448" s="320"/>
      <c r="F448" s="320"/>
      <c r="G448" s="320"/>
      <c r="H448" s="320"/>
      <c r="I448" s="320"/>
      <c r="J448" s="320"/>
      <c r="K448" s="320"/>
      <c r="L448" s="320"/>
      <c r="M448" s="320"/>
      <c r="N448" s="320"/>
      <c r="O448" s="320"/>
      <c r="P448" s="320"/>
      <c r="Q448" s="320"/>
      <c r="R448" s="320"/>
      <c r="S448" s="320"/>
      <c r="T448" s="320"/>
      <c r="U448" s="320"/>
      <c r="V448" s="320"/>
      <c r="W448" s="320"/>
      <c r="X448" s="320"/>
      <c r="Y448" s="320"/>
      <c r="Z448" s="320"/>
      <c r="AA448" s="320"/>
      <c r="AB448" s="320"/>
      <c r="AC448" s="320"/>
      <c r="AD448" s="320"/>
      <c r="AE448" s="320"/>
      <c r="AF448" s="320"/>
      <c r="AG448" s="320"/>
      <c r="AH448" s="320"/>
      <c r="AI448" s="320"/>
      <c r="AJ448" s="320"/>
      <c r="AK448" s="320"/>
      <c r="AL448" s="320"/>
      <c r="AM448" s="320"/>
      <c r="AN448" s="320"/>
      <c r="AO448" s="320"/>
      <c r="AP448" s="320"/>
      <c r="AQ448" s="320"/>
      <c r="AR448" s="320"/>
      <c r="AS448" s="320"/>
      <c r="AT448" s="320"/>
      <c r="AU448" s="320"/>
      <c r="AV448" s="320"/>
      <c r="AW448" s="320"/>
      <c r="AX448" s="320"/>
      <c r="AY448" s="320"/>
      <c r="AZ448" s="320"/>
      <c r="BA448" s="320"/>
      <c r="BB448" s="320"/>
      <c r="BC448" s="320"/>
      <c r="BD448" s="320"/>
      <c r="BE448" s="320"/>
      <c r="BF448" s="320"/>
      <c r="BG448" s="320"/>
      <c r="BH448" s="320"/>
      <c r="BI448" s="320"/>
      <c r="BJ448" s="320"/>
      <c r="BK448" s="320"/>
      <c r="BL448" s="320"/>
      <c r="BM448" s="320"/>
      <c r="BN448" s="320"/>
      <c r="BO448" s="320"/>
      <c r="BP448" s="320"/>
      <c r="BQ448" s="320"/>
      <c r="BR448" s="320"/>
      <c r="BS448" s="320"/>
      <c r="BT448" s="320"/>
      <c r="BU448" s="320"/>
      <c r="BV448" s="320"/>
      <c r="BW448" s="320"/>
      <c r="BX448" s="320"/>
      <c r="BY448" s="320"/>
      <c r="BZ448" s="320"/>
      <c r="CA448" s="320"/>
      <c r="CB448" s="320"/>
      <c r="CC448" s="320"/>
      <c r="CD448" s="320"/>
      <c r="CE448" s="320"/>
      <c r="CF448" s="320"/>
      <c r="CG448" s="320"/>
      <c r="CH448" s="320"/>
      <c r="CI448" s="320"/>
      <c r="CJ448" s="320"/>
      <c r="CK448" s="320"/>
      <c r="CL448" s="320"/>
      <c r="CM448" s="320"/>
      <c r="CN448" s="320"/>
      <c r="CO448" s="320"/>
      <c r="CP448" s="320"/>
      <c r="CQ448" s="320"/>
      <c r="CR448" s="320"/>
      <c r="CS448" s="320"/>
      <c r="CT448" s="320"/>
      <c r="CU448" s="320"/>
      <c r="CV448" s="320"/>
      <c r="CW448" s="320"/>
      <c r="CX448" s="320"/>
      <c r="CY448" s="320"/>
      <c r="CZ448" s="320"/>
      <c r="DA448" s="320"/>
      <c r="DB448" s="320"/>
      <c r="DC448" s="320"/>
      <c r="DD448" s="320"/>
    </row>
    <row r="449">
      <c r="A449" s="320"/>
      <c r="B449" s="320"/>
      <c r="C449" s="320"/>
      <c r="D449" s="320"/>
      <c r="E449" s="320"/>
      <c r="F449" s="320"/>
      <c r="G449" s="320"/>
      <c r="H449" s="320"/>
      <c r="I449" s="320"/>
      <c r="J449" s="320"/>
      <c r="K449" s="320"/>
      <c r="L449" s="320"/>
      <c r="M449" s="320"/>
      <c r="N449" s="320"/>
      <c r="O449" s="320"/>
      <c r="P449" s="320"/>
      <c r="Q449" s="320"/>
      <c r="R449" s="320"/>
      <c r="S449" s="320"/>
      <c r="T449" s="320"/>
      <c r="U449" s="320"/>
      <c r="V449" s="320"/>
      <c r="W449" s="320"/>
      <c r="X449" s="320"/>
      <c r="Y449" s="320"/>
      <c r="Z449" s="320"/>
      <c r="AA449" s="320"/>
      <c r="AB449" s="320"/>
      <c r="AC449" s="320"/>
      <c r="AD449" s="320"/>
      <c r="AE449" s="320"/>
      <c r="AF449" s="320"/>
      <c r="AG449" s="320"/>
      <c r="AH449" s="320"/>
      <c r="AI449" s="320"/>
      <c r="AJ449" s="320"/>
      <c r="AK449" s="320"/>
      <c r="AL449" s="320"/>
      <c r="AM449" s="320"/>
      <c r="AN449" s="320"/>
      <c r="AO449" s="320"/>
      <c r="AP449" s="320"/>
      <c r="AQ449" s="320"/>
      <c r="AR449" s="320"/>
      <c r="AS449" s="320"/>
      <c r="AT449" s="320"/>
      <c r="AU449" s="320"/>
      <c r="AV449" s="320"/>
      <c r="AW449" s="320"/>
      <c r="AX449" s="320"/>
      <c r="AY449" s="320"/>
      <c r="AZ449" s="320"/>
      <c r="BA449" s="320"/>
      <c r="BB449" s="320"/>
      <c r="BC449" s="320"/>
      <c r="BD449" s="320"/>
      <c r="BE449" s="320"/>
      <c r="BF449" s="320"/>
      <c r="BG449" s="320"/>
      <c r="BH449" s="320"/>
      <c r="BI449" s="320"/>
      <c r="BJ449" s="320"/>
      <c r="BK449" s="320"/>
      <c r="BL449" s="320"/>
      <c r="BM449" s="320"/>
      <c r="BN449" s="320"/>
      <c r="BO449" s="320"/>
      <c r="BP449" s="320"/>
      <c r="BQ449" s="320"/>
      <c r="BR449" s="320"/>
      <c r="BS449" s="320"/>
      <c r="BT449" s="320"/>
      <c r="BU449" s="320"/>
      <c r="BV449" s="320"/>
      <c r="BW449" s="320"/>
      <c r="BX449" s="320"/>
      <c r="BY449" s="320"/>
      <c r="BZ449" s="320"/>
      <c r="CA449" s="320"/>
      <c r="CB449" s="320"/>
      <c r="CC449" s="320"/>
      <c r="CD449" s="320"/>
      <c r="CE449" s="320"/>
      <c r="CF449" s="320"/>
      <c r="CG449" s="320"/>
      <c r="CH449" s="320"/>
      <c r="CI449" s="320"/>
      <c r="CJ449" s="320"/>
      <c r="CK449" s="320"/>
      <c r="CL449" s="320"/>
      <c r="CM449" s="320"/>
      <c r="CN449" s="320"/>
      <c r="CO449" s="320"/>
      <c r="CP449" s="320"/>
      <c r="CQ449" s="320"/>
      <c r="CR449" s="320"/>
      <c r="CS449" s="320"/>
      <c r="CT449" s="320"/>
      <c r="CU449" s="320"/>
      <c r="CV449" s="320"/>
      <c r="CW449" s="320"/>
      <c r="CX449" s="320"/>
      <c r="CY449" s="320"/>
      <c r="CZ449" s="320"/>
      <c r="DA449" s="320"/>
      <c r="DB449" s="320"/>
      <c r="DC449" s="320"/>
      <c r="DD449" s="320"/>
    </row>
    <row r="450">
      <c r="A450" s="320"/>
      <c r="B450" s="320"/>
      <c r="C450" s="320"/>
      <c r="D450" s="320"/>
      <c r="E450" s="320"/>
      <c r="F450" s="320"/>
      <c r="G450" s="320"/>
      <c r="H450" s="320"/>
      <c r="I450" s="320"/>
      <c r="J450" s="320"/>
      <c r="K450" s="320"/>
      <c r="L450" s="320"/>
      <c r="M450" s="320"/>
      <c r="N450" s="320"/>
      <c r="O450" s="320"/>
      <c r="P450" s="320"/>
      <c r="Q450" s="320"/>
      <c r="R450" s="320"/>
      <c r="S450" s="320"/>
      <c r="T450" s="320"/>
      <c r="U450" s="320"/>
      <c r="V450" s="320"/>
      <c r="W450" s="320"/>
      <c r="X450" s="320"/>
      <c r="Y450" s="320"/>
      <c r="Z450" s="320"/>
      <c r="AA450" s="320"/>
      <c r="AB450" s="320"/>
      <c r="AC450" s="320"/>
      <c r="AD450" s="320"/>
      <c r="AE450" s="320"/>
      <c r="AF450" s="320"/>
      <c r="AG450" s="320"/>
      <c r="AH450" s="320"/>
      <c r="AI450" s="320"/>
      <c r="AJ450" s="320"/>
      <c r="AK450" s="320"/>
      <c r="AL450" s="320"/>
      <c r="AM450" s="320"/>
      <c r="AN450" s="320"/>
      <c r="AO450" s="320"/>
      <c r="AP450" s="320"/>
      <c r="AQ450" s="320"/>
      <c r="AR450" s="320"/>
      <c r="AS450" s="320"/>
      <c r="AT450" s="320"/>
      <c r="AU450" s="320"/>
      <c r="AV450" s="320"/>
      <c r="AW450" s="320"/>
      <c r="AX450" s="320"/>
      <c r="AY450" s="320"/>
      <c r="AZ450" s="320"/>
      <c r="BA450" s="320"/>
      <c r="BB450" s="320"/>
      <c r="BC450" s="320"/>
      <c r="BD450" s="320"/>
      <c r="BE450" s="320"/>
      <c r="BF450" s="320"/>
      <c r="BG450" s="320"/>
      <c r="BH450" s="320"/>
      <c r="BI450" s="320"/>
      <c r="BJ450" s="320"/>
      <c r="BK450" s="320"/>
      <c r="BL450" s="320"/>
      <c r="BM450" s="320"/>
      <c r="BN450" s="320"/>
      <c r="BO450" s="320"/>
      <c r="BP450" s="320"/>
      <c r="BQ450" s="320"/>
      <c r="BR450" s="320"/>
      <c r="BS450" s="320"/>
      <c r="BT450" s="320"/>
      <c r="BU450" s="320"/>
      <c r="BV450" s="320"/>
      <c r="BW450" s="320"/>
      <c r="BX450" s="320"/>
      <c r="BY450" s="320"/>
      <c r="BZ450" s="320"/>
      <c r="CA450" s="320"/>
      <c r="CB450" s="320"/>
      <c r="CC450" s="320"/>
      <c r="CD450" s="320"/>
      <c r="CE450" s="320"/>
      <c r="CF450" s="320"/>
      <c r="CG450" s="320"/>
      <c r="CH450" s="320"/>
      <c r="CI450" s="320"/>
      <c r="CJ450" s="320"/>
      <c r="CK450" s="320"/>
      <c r="CL450" s="320"/>
      <c r="CM450" s="320"/>
      <c r="CN450" s="320"/>
      <c r="CO450" s="320"/>
      <c r="CP450" s="320"/>
      <c r="CQ450" s="320"/>
      <c r="CR450" s="320"/>
      <c r="CS450" s="320"/>
      <c r="CT450" s="320"/>
      <c r="CU450" s="320"/>
      <c r="CV450" s="320"/>
      <c r="CW450" s="320"/>
      <c r="CX450" s="320"/>
      <c r="CY450" s="320"/>
      <c r="CZ450" s="320"/>
      <c r="DA450" s="320"/>
      <c r="DB450" s="320"/>
      <c r="DC450" s="320"/>
      <c r="DD450" s="320"/>
    </row>
    <row r="451">
      <c r="A451" s="320"/>
      <c r="B451" s="320"/>
      <c r="C451" s="320"/>
      <c r="D451" s="320"/>
      <c r="E451" s="320"/>
      <c r="F451" s="320"/>
      <c r="G451" s="320"/>
      <c r="H451" s="320"/>
      <c r="I451" s="320"/>
      <c r="J451" s="320"/>
      <c r="K451" s="320"/>
      <c r="L451" s="320"/>
      <c r="M451" s="320"/>
      <c r="N451" s="320"/>
      <c r="O451" s="320"/>
      <c r="P451" s="320"/>
      <c r="Q451" s="320"/>
      <c r="R451" s="320"/>
      <c r="S451" s="320"/>
      <c r="T451" s="320"/>
      <c r="U451" s="320"/>
      <c r="V451" s="320"/>
      <c r="W451" s="320"/>
      <c r="X451" s="320"/>
      <c r="Y451" s="320"/>
      <c r="Z451" s="320"/>
      <c r="AA451" s="320"/>
      <c r="AB451" s="320"/>
      <c r="AC451" s="320"/>
      <c r="AD451" s="320"/>
      <c r="AE451" s="320"/>
      <c r="AF451" s="320"/>
      <c r="AG451" s="320"/>
      <c r="AH451" s="320"/>
      <c r="AI451" s="320"/>
      <c r="AJ451" s="320"/>
      <c r="AK451" s="320"/>
      <c r="AL451" s="320"/>
      <c r="AM451" s="320"/>
      <c r="AN451" s="320"/>
      <c r="AO451" s="320"/>
      <c r="AP451" s="320"/>
      <c r="AQ451" s="320"/>
      <c r="AR451" s="320"/>
      <c r="AS451" s="320"/>
      <c r="AT451" s="320"/>
      <c r="AU451" s="320"/>
      <c r="AV451" s="320"/>
      <c r="AW451" s="320"/>
      <c r="AX451" s="320"/>
      <c r="AY451" s="320"/>
      <c r="AZ451" s="320"/>
      <c r="BA451" s="320"/>
      <c r="BB451" s="320"/>
      <c r="BC451" s="320"/>
      <c r="BD451" s="320"/>
      <c r="BE451" s="320"/>
      <c r="BF451" s="320"/>
      <c r="BG451" s="320"/>
      <c r="BH451" s="320"/>
      <c r="BI451" s="320"/>
      <c r="BJ451" s="320"/>
      <c r="BK451" s="320"/>
      <c r="BL451" s="320"/>
      <c r="BM451" s="320"/>
      <c r="BN451" s="320"/>
      <c r="BO451" s="320"/>
      <c r="BP451" s="320"/>
      <c r="BQ451" s="320"/>
      <c r="BR451" s="320"/>
      <c r="BS451" s="320"/>
      <c r="BT451" s="320"/>
      <c r="BU451" s="320"/>
      <c r="BV451" s="320"/>
      <c r="BW451" s="320"/>
      <c r="BX451" s="320"/>
      <c r="BY451" s="320"/>
      <c r="BZ451" s="320"/>
      <c r="CA451" s="320"/>
      <c r="CB451" s="320"/>
      <c r="CC451" s="320"/>
      <c r="CD451" s="320"/>
      <c r="CE451" s="320"/>
      <c r="CF451" s="320"/>
      <c r="CG451" s="320"/>
      <c r="CH451" s="320"/>
      <c r="CI451" s="320"/>
      <c r="CJ451" s="320"/>
      <c r="CK451" s="320"/>
      <c r="CL451" s="320"/>
      <c r="CM451" s="320"/>
      <c r="CN451" s="320"/>
      <c r="CO451" s="320"/>
      <c r="CP451" s="320"/>
      <c r="CQ451" s="320"/>
      <c r="CR451" s="320"/>
      <c r="CS451" s="320"/>
      <c r="CT451" s="320"/>
      <c r="CU451" s="320"/>
      <c r="CV451" s="320"/>
      <c r="CW451" s="320"/>
      <c r="CX451" s="320"/>
      <c r="CY451" s="320"/>
      <c r="CZ451" s="320"/>
      <c r="DA451" s="320"/>
      <c r="DB451" s="320"/>
      <c r="DC451" s="320"/>
      <c r="DD451" s="320"/>
    </row>
    <row r="452">
      <c r="A452" s="320"/>
      <c r="B452" s="320"/>
      <c r="C452" s="320"/>
      <c r="D452" s="320"/>
      <c r="E452" s="320"/>
      <c r="F452" s="320"/>
      <c r="G452" s="320"/>
      <c r="H452" s="320"/>
      <c r="I452" s="320"/>
      <c r="J452" s="320"/>
      <c r="K452" s="320"/>
      <c r="L452" s="320"/>
      <c r="M452" s="320"/>
      <c r="N452" s="320"/>
      <c r="O452" s="320"/>
      <c r="P452" s="320"/>
      <c r="Q452" s="320"/>
      <c r="R452" s="320"/>
      <c r="S452" s="320"/>
      <c r="T452" s="320"/>
      <c r="U452" s="320"/>
      <c r="V452" s="320"/>
      <c r="W452" s="320"/>
      <c r="X452" s="320"/>
      <c r="Y452" s="320"/>
      <c r="Z452" s="320"/>
      <c r="AA452" s="320"/>
      <c r="AB452" s="320"/>
      <c r="AC452" s="320"/>
      <c r="AD452" s="320"/>
      <c r="AE452" s="320"/>
      <c r="AF452" s="320"/>
      <c r="AG452" s="320"/>
      <c r="AH452" s="320"/>
      <c r="AI452" s="320"/>
      <c r="AJ452" s="320"/>
      <c r="AK452" s="320"/>
      <c r="AL452" s="320"/>
      <c r="AM452" s="320"/>
      <c r="AN452" s="320"/>
      <c r="AO452" s="320"/>
      <c r="AP452" s="320"/>
      <c r="AQ452" s="320"/>
      <c r="AR452" s="320"/>
      <c r="AS452" s="320"/>
      <c r="AT452" s="320"/>
      <c r="AU452" s="320"/>
      <c r="AV452" s="320"/>
      <c r="AW452" s="320"/>
      <c r="AX452" s="320"/>
      <c r="AY452" s="320"/>
      <c r="AZ452" s="320"/>
      <c r="BA452" s="320"/>
      <c r="BB452" s="320"/>
      <c r="BC452" s="320"/>
      <c r="BD452" s="320"/>
      <c r="BE452" s="320"/>
      <c r="BF452" s="320"/>
      <c r="BG452" s="320"/>
      <c r="BH452" s="320"/>
      <c r="BI452" s="320"/>
      <c r="BJ452" s="320"/>
      <c r="BK452" s="320"/>
      <c r="BL452" s="320"/>
      <c r="BM452" s="320"/>
      <c r="BN452" s="320"/>
      <c r="BO452" s="320"/>
      <c r="BP452" s="320"/>
      <c r="BQ452" s="320"/>
      <c r="BR452" s="320"/>
      <c r="BS452" s="320"/>
      <c r="BT452" s="320"/>
      <c r="BU452" s="320"/>
      <c r="BV452" s="320"/>
      <c r="BW452" s="320"/>
      <c r="BX452" s="320"/>
      <c r="BY452" s="320"/>
      <c r="BZ452" s="320"/>
      <c r="CA452" s="320"/>
      <c r="CB452" s="320"/>
      <c r="CC452" s="320"/>
      <c r="CD452" s="320"/>
      <c r="CE452" s="320"/>
      <c r="CF452" s="320"/>
      <c r="CG452" s="320"/>
      <c r="CH452" s="320"/>
      <c r="CI452" s="320"/>
      <c r="CJ452" s="320"/>
      <c r="CK452" s="320"/>
      <c r="CL452" s="320"/>
      <c r="CM452" s="320"/>
      <c r="CN452" s="320"/>
      <c r="CO452" s="320"/>
      <c r="CP452" s="320"/>
      <c r="CQ452" s="320"/>
      <c r="CR452" s="320"/>
      <c r="CS452" s="320"/>
      <c r="CT452" s="320"/>
      <c r="CU452" s="320"/>
      <c r="CV452" s="320"/>
      <c r="CW452" s="320"/>
      <c r="CX452" s="320"/>
      <c r="CY452" s="320"/>
      <c r="CZ452" s="320"/>
      <c r="DA452" s="320"/>
      <c r="DB452" s="320"/>
      <c r="DC452" s="320"/>
      <c r="DD452" s="320"/>
    </row>
    <row r="453">
      <c r="A453" s="320"/>
      <c r="B453" s="320"/>
      <c r="C453" s="320"/>
      <c r="D453" s="320"/>
      <c r="E453" s="320"/>
      <c r="F453" s="320"/>
      <c r="G453" s="320"/>
      <c r="H453" s="320"/>
      <c r="I453" s="320"/>
      <c r="J453" s="320"/>
      <c r="K453" s="320"/>
      <c r="L453" s="320"/>
      <c r="M453" s="320"/>
      <c r="N453" s="320"/>
      <c r="O453" s="320"/>
      <c r="P453" s="320"/>
      <c r="Q453" s="320"/>
      <c r="R453" s="320"/>
      <c r="S453" s="320"/>
      <c r="T453" s="320"/>
      <c r="U453" s="320"/>
      <c r="V453" s="320"/>
      <c r="W453" s="320"/>
      <c r="X453" s="320"/>
      <c r="Y453" s="320"/>
      <c r="Z453" s="320"/>
      <c r="AA453" s="320"/>
      <c r="AB453" s="320"/>
      <c r="AC453" s="320"/>
      <c r="AD453" s="320"/>
      <c r="AE453" s="320"/>
      <c r="AF453" s="320"/>
      <c r="AG453" s="320"/>
      <c r="AH453" s="320"/>
      <c r="AI453" s="320"/>
      <c r="AJ453" s="320"/>
      <c r="AK453" s="320"/>
      <c r="AL453" s="320"/>
      <c r="AM453" s="320"/>
      <c r="AN453" s="320"/>
      <c r="AO453" s="320"/>
      <c r="AP453" s="320"/>
      <c r="AQ453" s="320"/>
      <c r="AR453" s="320"/>
      <c r="AS453" s="320"/>
      <c r="AT453" s="320"/>
      <c r="AU453" s="320"/>
      <c r="AV453" s="320"/>
      <c r="AW453" s="320"/>
      <c r="AX453" s="320"/>
      <c r="AY453" s="320"/>
      <c r="AZ453" s="320"/>
      <c r="BA453" s="320"/>
      <c r="BB453" s="320"/>
      <c r="BC453" s="320"/>
      <c r="BD453" s="320"/>
      <c r="BE453" s="320"/>
      <c r="BF453" s="320"/>
      <c r="BG453" s="320"/>
      <c r="BH453" s="320"/>
      <c r="BI453" s="320"/>
      <c r="BJ453" s="320"/>
      <c r="BK453" s="320"/>
      <c r="BL453" s="320"/>
      <c r="BM453" s="320"/>
      <c r="BN453" s="320"/>
      <c r="BO453" s="320"/>
      <c r="BP453" s="320"/>
      <c r="BQ453" s="320"/>
      <c r="BR453" s="320"/>
      <c r="BS453" s="320"/>
      <c r="BT453" s="320"/>
      <c r="BU453" s="320"/>
      <c r="BV453" s="320"/>
      <c r="BW453" s="320"/>
      <c r="BX453" s="320"/>
      <c r="BY453" s="320"/>
      <c r="BZ453" s="320"/>
      <c r="CA453" s="320"/>
      <c r="CB453" s="320"/>
      <c r="CC453" s="320"/>
      <c r="CD453" s="320"/>
      <c r="CE453" s="320"/>
      <c r="CF453" s="320"/>
      <c r="CG453" s="320"/>
      <c r="CH453" s="320"/>
      <c r="CI453" s="320"/>
      <c r="CJ453" s="320"/>
      <c r="CK453" s="320"/>
      <c r="CL453" s="320"/>
      <c r="CM453" s="320"/>
      <c r="CN453" s="320"/>
      <c r="CO453" s="320"/>
      <c r="CP453" s="320"/>
      <c r="CQ453" s="320"/>
      <c r="CR453" s="320"/>
      <c r="CS453" s="320"/>
      <c r="CT453" s="320"/>
      <c r="CU453" s="320"/>
      <c r="CV453" s="320"/>
      <c r="CW453" s="320"/>
      <c r="CX453" s="320"/>
      <c r="CY453" s="320"/>
      <c r="CZ453" s="320"/>
      <c r="DA453" s="320"/>
      <c r="DB453" s="320"/>
      <c r="DC453" s="320"/>
      <c r="DD453" s="320"/>
    </row>
    <row r="454">
      <c r="A454" s="320"/>
      <c r="B454" s="320"/>
      <c r="C454" s="320"/>
      <c r="D454" s="320"/>
      <c r="E454" s="320"/>
      <c r="F454" s="320"/>
      <c r="G454" s="320"/>
      <c r="H454" s="320"/>
      <c r="I454" s="320"/>
      <c r="J454" s="320"/>
      <c r="K454" s="320"/>
      <c r="L454" s="320"/>
      <c r="M454" s="320"/>
      <c r="N454" s="320"/>
      <c r="O454" s="320"/>
      <c r="P454" s="320"/>
      <c r="Q454" s="320"/>
      <c r="R454" s="320"/>
      <c r="S454" s="320"/>
      <c r="T454" s="320"/>
      <c r="U454" s="320"/>
      <c r="V454" s="320"/>
      <c r="W454" s="320"/>
      <c r="X454" s="320"/>
      <c r="Y454" s="320"/>
      <c r="Z454" s="320"/>
      <c r="AA454" s="320"/>
      <c r="AB454" s="320"/>
      <c r="AC454" s="320"/>
      <c r="AD454" s="320"/>
      <c r="AE454" s="320"/>
      <c r="AF454" s="320"/>
      <c r="AG454" s="320"/>
      <c r="AH454" s="320"/>
      <c r="AI454" s="320"/>
      <c r="AJ454" s="320"/>
      <c r="AK454" s="320"/>
      <c r="AL454" s="320"/>
      <c r="AM454" s="320"/>
      <c r="AN454" s="320"/>
      <c r="AO454" s="320"/>
      <c r="AP454" s="320"/>
      <c r="AQ454" s="320"/>
      <c r="AR454" s="320"/>
      <c r="AS454" s="320"/>
      <c r="AT454" s="320"/>
      <c r="AU454" s="320"/>
      <c r="AV454" s="320"/>
      <c r="AW454" s="320"/>
      <c r="AX454" s="320"/>
      <c r="AY454" s="320"/>
      <c r="AZ454" s="320"/>
      <c r="BA454" s="320"/>
      <c r="BB454" s="320"/>
      <c r="BC454" s="320"/>
      <c r="BD454" s="320"/>
      <c r="BE454" s="320"/>
      <c r="BF454" s="320"/>
      <c r="BG454" s="320"/>
      <c r="BH454" s="320"/>
      <c r="BI454" s="320"/>
      <c r="BJ454" s="320"/>
      <c r="BK454" s="320"/>
      <c r="BL454" s="320"/>
      <c r="BM454" s="320"/>
      <c r="BN454" s="320"/>
      <c r="BO454" s="320"/>
      <c r="BP454" s="320"/>
      <c r="BQ454" s="320"/>
      <c r="BR454" s="320"/>
      <c r="BS454" s="320"/>
      <c r="BT454" s="320"/>
      <c r="BU454" s="320"/>
      <c r="BV454" s="320"/>
      <c r="BW454" s="320"/>
      <c r="BX454" s="320"/>
      <c r="BY454" s="320"/>
      <c r="BZ454" s="320"/>
      <c r="CA454" s="320"/>
      <c r="CB454" s="320"/>
      <c r="CC454" s="320"/>
      <c r="CD454" s="320"/>
      <c r="CE454" s="320"/>
      <c r="CF454" s="320"/>
      <c r="CG454" s="320"/>
      <c r="CH454" s="320"/>
      <c r="CI454" s="320"/>
      <c r="CJ454" s="320"/>
      <c r="CK454" s="320"/>
      <c r="CL454" s="320"/>
      <c r="CM454" s="320"/>
      <c r="CN454" s="320"/>
      <c r="CO454" s="320"/>
      <c r="CP454" s="320"/>
      <c r="CQ454" s="320"/>
      <c r="CR454" s="320"/>
      <c r="CS454" s="320"/>
      <c r="CT454" s="320"/>
      <c r="CU454" s="320"/>
      <c r="CV454" s="320"/>
      <c r="CW454" s="320"/>
      <c r="CX454" s="320"/>
      <c r="CY454" s="320"/>
      <c r="CZ454" s="320"/>
      <c r="DA454" s="320"/>
      <c r="DB454" s="320"/>
      <c r="DC454" s="320"/>
      <c r="DD454" s="320"/>
    </row>
    <row r="455">
      <c r="A455" s="320"/>
      <c r="B455" s="320"/>
      <c r="C455" s="320"/>
      <c r="D455" s="320"/>
      <c r="E455" s="320"/>
      <c r="F455" s="320"/>
      <c r="G455" s="320"/>
      <c r="H455" s="320"/>
      <c r="I455" s="320"/>
      <c r="J455" s="320"/>
      <c r="K455" s="320"/>
      <c r="L455" s="320"/>
      <c r="M455" s="320"/>
      <c r="N455" s="320"/>
      <c r="O455" s="320"/>
      <c r="P455" s="320"/>
      <c r="Q455" s="320"/>
      <c r="R455" s="320"/>
      <c r="S455" s="320"/>
      <c r="T455" s="320"/>
      <c r="U455" s="320"/>
      <c r="V455" s="320"/>
      <c r="W455" s="320"/>
      <c r="X455" s="320"/>
      <c r="Y455" s="320"/>
      <c r="Z455" s="320"/>
      <c r="AA455" s="320"/>
      <c r="AB455" s="320"/>
      <c r="AC455" s="320"/>
      <c r="AD455" s="320"/>
      <c r="AE455" s="320"/>
      <c r="AF455" s="320"/>
      <c r="AG455" s="320"/>
      <c r="AH455" s="320"/>
      <c r="AI455" s="320"/>
      <c r="AJ455" s="320"/>
      <c r="AK455" s="320"/>
      <c r="AL455" s="320"/>
      <c r="AM455" s="320"/>
      <c r="AN455" s="320"/>
      <c r="AO455" s="320"/>
      <c r="AP455" s="320"/>
      <c r="AQ455" s="320"/>
      <c r="AR455" s="320"/>
      <c r="AS455" s="320"/>
      <c r="AT455" s="320"/>
      <c r="AU455" s="320"/>
      <c r="AV455" s="320"/>
      <c r="AW455" s="320"/>
      <c r="AX455" s="320"/>
      <c r="AY455" s="320"/>
      <c r="AZ455" s="320"/>
      <c r="BA455" s="320"/>
      <c r="BB455" s="320"/>
      <c r="BC455" s="320"/>
      <c r="BD455" s="320"/>
      <c r="BE455" s="320"/>
      <c r="BF455" s="320"/>
      <c r="BG455" s="320"/>
      <c r="BH455" s="320"/>
      <c r="BI455" s="320"/>
      <c r="BJ455" s="320"/>
      <c r="BK455" s="320"/>
      <c r="BL455" s="320"/>
      <c r="BM455" s="320"/>
      <c r="BN455" s="320"/>
      <c r="BO455" s="320"/>
      <c r="BP455" s="320"/>
      <c r="BQ455" s="320"/>
      <c r="BR455" s="320"/>
      <c r="BS455" s="320"/>
      <c r="BT455" s="320"/>
      <c r="BU455" s="320"/>
      <c r="BV455" s="320"/>
      <c r="BW455" s="320"/>
      <c r="BX455" s="320"/>
      <c r="BY455" s="320"/>
      <c r="BZ455" s="320"/>
      <c r="CA455" s="320"/>
      <c r="CB455" s="320"/>
      <c r="CC455" s="320"/>
      <c r="CD455" s="320"/>
      <c r="CE455" s="320"/>
      <c r="CF455" s="320"/>
      <c r="CG455" s="320"/>
      <c r="CH455" s="320"/>
      <c r="CI455" s="320"/>
      <c r="CJ455" s="320"/>
      <c r="CK455" s="320"/>
      <c r="CL455" s="320"/>
      <c r="CM455" s="320"/>
      <c r="CN455" s="320"/>
      <c r="CO455" s="320"/>
      <c r="CP455" s="320"/>
      <c r="CQ455" s="320"/>
      <c r="CR455" s="320"/>
      <c r="CS455" s="320"/>
      <c r="CT455" s="320"/>
      <c r="CU455" s="320"/>
      <c r="CV455" s="320"/>
      <c r="CW455" s="320"/>
      <c r="CX455" s="320"/>
      <c r="CY455" s="320"/>
      <c r="CZ455" s="320"/>
      <c r="DA455" s="320"/>
      <c r="DB455" s="320"/>
      <c r="DC455" s="320"/>
      <c r="DD455" s="320"/>
    </row>
    <row r="456">
      <c r="A456" s="320"/>
      <c r="B456" s="320"/>
      <c r="C456" s="320"/>
      <c r="D456" s="320"/>
      <c r="E456" s="320"/>
      <c r="F456" s="320"/>
      <c r="G456" s="320"/>
      <c r="H456" s="320"/>
      <c r="I456" s="320"/>
      <c r="J456" s="320"/>
      <c r="K456" s="320"/>
      <c r="L456" s="320"/>
      <c r="M456" s="320"/>
      <c r="N456" s="320"/>
      <c r="O456" s="320"/>
      <c r="P456" s="320"/>
      <c r="Q456" s="320"/>
      <c r="R456" s="320"/>
      <c r="S456" s="320"/>
      <c r="T456" s="320"/>
      <c r="U456" s="320"/>
      <c r="V456" s="320"/>
      <c r="W456" s="320"/>
      <c r="X456" s="320"/>
      <c r="Y456" s="320"/>
      <c r="Z456" s="320"/>
      <c r="AA456" s="320"/>
      <c r="AB456" s="320"/>
      <c r="AC456" s="320"/>
      <c r="AD456" s="320"/>
      <c r="AE456" s="320"/>
      <c r="AF456" s="320"/>
      <c r="AG456" s="320"/>
      <c r="AH456" s="320"/>
      <c r="AI456" s="320"/>
      <c r="AJ456" s="320"/>
      <c r="AK456" s="320"/>
      <c r="AL456" s="320"/>
      <c r="AM456" s="320"/>
      <c r="AN456" s="320"/>
      <c r="AO456" s="320"/>
      <c r="AP456" s="320"/>
      <c r="AQ456" s="320"/>
      <c r="AR456" s="320"/>
      <c r="AS456" s="320"/>
      <c r="AT456" s="320"/>
      <c r="AU456" s="320"/>
      <c r="AV456" s="320"/>
      <c r="AW456" s="320"/>
      <c r="AX456" s="320"/>
      <c r="AY456" s="320"/>
      <c r="AZ456" s="320"/>
      <c r="BA456" s="320"/>
      <c r="BB456" s="320"/>
      <c r="BC456" s="320"/>
      <c r="BD456" s="320"/>
      <c r="BE456" s="320"/>
      <c r="BF456" s="320"/>
      <c r="BG456" s="320"/>
      <c r="BH456" s="320"/>
      <c r="BI456" s="320"/>
      <c r="BJ456" s="320"/>
      <c r="BK456" s="320"/>
      <c r="BL456" s="320"/>
      <c r="BM456" s="320"/>
      <c r="BN456" s="320"/>
      <c r="BO456" s="320"/>
      <c r="BP456" s="320"/>
      <c r="BQ456" s="320"/>
      <c r="BR456" s="320"/>
      <c r="BS456" s="320"/>
      <c r="BT456" s="320"/>
      <c r="BU456" s="320"/>
      <c r="BV456" s="320"/>
      <c r="BW456" s="320"/>
      <c r="BX456" s="320"/>
      <c r="BY456" s="320"/>
      <c r="BZ456" s="320"/>
      <c r="CA456" s="320"/>
      <c r="CB456" s="320"/>
      <c r="CC456" s="320"/>
      <c r="CD456" s="320"/>
      <c r="CE456" s="320"/>
      <c r="CF456" s="320"/>
      <c r="CG456" s="320"/>
      <c r="CH456" s="320"/>
      <c r="CI456" s="320"/>
      <c r="CJ456" s="320"/>
      <c r="CK456" s="320"/>
      <c r="CL456" s="320"/>
      <c r="CM456" s="320"/>
      <c r="CN456" s="320"/>
      <c r="CO456" s="320"/>
      <c r="CP456" s="320"/>
      <c r="CQ456" s="320"/>
      <c r="CR456" s="320"/>
      <c r="CS456" s="320"/>
      <c r="CT456" s="320"/>
      <c r="CU456" s="320"/>
      <c r="CV456" s="320"/>
      <c r="CW456" s="320"/>
      <c r="CX456" s="320"/>
      <c r="CY456" s="320"/>
      <c r="CZ456" s="320"/>
      <c r="DA456" s="320"/>
      <c r="DB456" s="320"/>
      <c r="DC456" s="320"/>
      <c r="DD456" s="320"/>
    </row>
    <row r="457">
      <c r="A457" s="320"/>
      <c r="B457" s="320"/>
      <c r="C457" s="320"/>
      <c r="D457" s="320"/>
      <c r="E457" s="320"/>
      <c r="F457" s="320"/>
      <c r="G457" s="320"/>
      <c r="H457" s="320"/>
      <c r="I457" s="320"/>
      <c r="J457" s="320"/>
      <c r="K457" s="320"/>
      <c r="L457" s="320"/>
      <c r="M457" s="320"/>
      <c r="N457" s="320"/>
      <c r="O457" s="320"/>
      <c r="P457" s="320"/>
      <c r="Q457" s="320"/>
      <c r="R457" s="320"/>
      <c r="S457" s="320"/>
      <c r="T457" s="320"/>
      <c r="U457" s="320"/>
      <c r="V457" s="320"/>
      <c r="W457" s="320"/>
      <c r="X457" s="320"/>
      <c r="Y457" s="320"/>
      <c r="Z457" s="320"/>
      <c r="AA457" s="320"/>
      <c r="AB457" s="320"/>
      <c r="AC457" s="320"/>
      <c r="AD457" s="320"/>
      <c r="AE457" s="320"/>
      <c r="AF457" s="320"/>
      <c r="AG457" s="320"/>
      <c r="AH457" s="320"/>
      <c r="AI457" s="320"/>
      <c r="AJ457" s="320"/>
      <c r="AK457" s="320"/>
      <c r="AL457" s="320"/>
      <c r="AM457" s="320"/>
      <c r="AN457" s="320"/>
      <c r="AO457" s="320"/>
      <c r="AP457" s="320"/>
      <c r="AQ457" s="320"/>
      <c r="AR457" s="320"/>
      <c r="AS457" s="320"/>
      <c r="AT457" s="320"/>
      <c r="AU457" s="320"/>
      <c r="AV457" s="320"/>
      <c r="AW457" s="320"/>
      <c r="AX457" s="320"/>
      <c r="AY457" s="320"/>
      <c r="AZ457" s="320"/>
      <c r="BA457" s="320"/>
      <c r="BB457" s="320"/>
      <c r="BC457" s="320"/>
      <c r="BD457" s="320"/>
      <c r="BE457" s="320"/>
      <c r="BF457" s="320"/>
      <c r="BG457" s="320"/>
      <c r="BH457" s="320"/>
      <c r="BI457" s="320"/>
      <c r="BJ457" s="320"/>
      <c r="BK457" s="320"/>
      <c r="BL457" s="320"/>
      <c r="BM457" s="320"/>
      <c r="BN457" s="320"/>
      <c r="BO457" s="320"/>
      <c r="BP457" s="320"/>
      <c r="BQ457" s="320"/>
      <c r="BR457" s="320"/>
      <c r="BS457" s="320"/>
      <c r="BT457" s="320"/>
      <c r="BU457" s="320"/>
      <c r="BV457" s="320"/>
      <c r="BW457" s="320"/>
      <c r="BX457" s="320"/>
      <c r="BY457" s="320"/>
      <c r="BZ457" s="320"/>
      <c r="CA457" s="320"/>
      <c r="CB457" s="320"/>
      <c r="CC457" s="320"/>
      <c r="CD457" s="320"/>
      <c r="CE457" s="320"/>
      <c r="CF457" s="320"/>
      <c r="CG457" s="320"/>
      <c r="CH457" s="320"/>
      <c r="CI457" s="320"/>
      <c r="CJ457" s="320"/>
      <c r="CK457" s="320"/>
      <c r="CL457" s="320"/>
      <c r="CM457" s="320"/>
      <c r="CN457" s="320"/>
      <c r="CO457" s="320"/>
      <c r="CP457" s="320"/>
      <c r="CQ457" s="320"/>
      <c r="CR457" s="320"/>
      <c r="CS457" s="320"/>
      <c r="CT457" s="320"/>
      <c r="CU457" s="320"/>
      <c r="CV457" s="320"/>
      <c r="CW457" s="320"/>
      <c r="CX457" s="320"/>
      <c r="CY457" s="320"/>
      <c r="CZ457" s="320"/>
      <c r="DA457" s="320"/>
      <c r="DB457" s="320"/>
      <c r="DC457" s="320"/>
      <c r="DD457" s="320"/>
    </row>
    <row r="458">
      <c r="A458" s="320"/>
      <c r="B458" s="320"/>
      <c r="C458" s="320"/>
      <c r="D458" s="320"/>
      <c r="E458" s="320"/>
      <c r="F458" s="320"/>
      <c r="G458" s="320"/>
      <c r="H458" s="320"/>
      <c r="I458" s="320"/>
      <c r="J458" s="320"/>
      <c r="K458" s="320"/>
      <c r="L458" s="320"/>
      <c r="M458" s="320"/>
      <c r="N458" s="320"/>
      <c r="O458" s="320"/>
      <c r="P458" s="320"/>
      <c r="Q458" s="320"/>
      <c r="R458" s="320"/>
      <c r="S458" s="320"/>
      <c r="T458" s="320"/>
      <c r="U458" s="320"/>
      <c r="V458" s="320"/>
      <c r="W458" s="320"/>
      <c r="X458" s="320"/>
      <c r="Y458" s="320"/>
      <c r="Z458" s="320"/>
      <c r="AA458" s="320"/>
      <c r="AB458" s="320"/>
      <c r="AC458" s="320"/>
      <c r="AD458" s="320"/>
      <c r="AE458" s="320"/>
      <c r="AF458" s="320"/>
      <c r="AG458" s="320"/>
      <c r="AH458" s="320"/>
      <c r="AI458" s="320"/>
      <c r="AJ458" s="320"/>
      <c r="AK458" s="320"/>
      <c r="AL458" s="320"/>
      <c r="AM458" s="320"/>
      <c r="AN458" s="320"/>
      <c r="AO458" s="320"/>
      <c r="AP458" s="320"/>
      <c r="AQ458" s="320"/>
      <c r="AR458" s="320"/>
      <c r="AS458" s="320"/>
      <c r="AT458" s="320"/>
      <c r="AU458" s="320"/>
      <c r="AV458" s="320"/>
      <c r="AW458" s="320"/>
      <c r="AX458" s="320"/>
      <c r="AY458" s="320"/>
      <c r="AZ458" s="320"/>
      <c r="BA458" s="320"/>
      <c r="BB458" s="320"/>
      <c r="BC458" s="320"/>
      <c r="BD458" s="320"/>
      <c r="BE458" s="320"/>
      <c r="BF458" s="320"/>
      <c r="BG458" s="320"/>
      <c r="BH458" s="320"/>
      <c r="BI458" s="320"/>
      <c r="BJ458" s="320"/>
      <c r="BK458" s="320"/>
      <c r="BL458" s="320"/>
      <c r="BM458" s="320"/>
      <c r="BN458" s="320"/>
      <c r="BO458" s="320"/>
      <c r="BP458" s="320"/>
      <c r="BQ458" s="320"/>
      <c r="BR458" s="320"/>
      <c r="BS458" s="320"/>
      <c r="BT458" s="320"/>
      <c r="BU458" s="320"/>
      <c r="BV458" s="320"/>
      <c r="BW458" s="320"/>
      <c r="BX458" s="320"/>
      <c r="BY458" s="320"/>
      <c r="BZ458" s="320"/>
      <c r="CA458" s="320"/>
      <c r="CB458" s="320"/>
      <c r="CC458" s="320"/>
      <c r="CD458" s="320"/>
      <c r="CE458" s="320"/>
      <c r="CF458" s="320"/>
      <c r="CG458" s="320"/>
      <c r="CH458" s="320"/>
      <c r="CI458" s="320"/>
      <c r="CJ458" s="320"/>
      <c r="CK458" s="320"/>
      <c r="CL458" s="320"/>
      <c r="CM458" s="320"/>
      <c r="CN458" s="320"/>
      <c r="CO458" s="320"/>
      <c r="CP458" s="320"/>
      <c r="CQ458" s="320"/>
      <c r="CR458" s="320"/>
      <c r="CS458" s="320"/>
      <c r="CT458" s="320"/>
      <c r="CU458" s="320"/>
      <c r="CV458" s="320"/>
      <c r="CW458" s="320"/>
      <c r="CX458" s="320"/>
      <c r="CY458" s="320"/>
      <c r="CZ458" s="320"/>
      <c r="DA458" s="320"/>
      <c r="DB458" s="320"/>
      <c r="DC458" s="320"/>
      <c r="DD458" s="320"/>
    </row>
    <row r="459">
      <c r="A459" s="320"/>
      <c r="B459" s="320"/>
      <c r="C459" s="320"/>
      <c r="D459" s="320"/>
      <c r="E459" s="320"/>
      <c r="F459" s="320"/>
      <c r="G459" s="320"/>
      <c r="H459" s="320"/>
      <c r="I459" s="320"/>
      <c r="J459" s="320"/>
      <c r="K459" s="320"/>
      <c r="L459" s="320"/>
      <c r="M459" s="320"/>
      <c r="N459" s="320"/>
      <c r="O459" s="320"/>
      <c r="P459" s="320"/>
      <c r="Q459" s="320"/>
      <c r="R459" s="320"/>
      <c r="S459" s="320"/>
      <c r="T459" s="320"/>
      <c r="U459" s="320"/>
      <c r="V459" s="320"/>
      <c r="W459" s="320"/>
      <c r="X459" s="320"/>
      <c r="Y459" s="320"/>
      <c r="Z459" s="320"/>
      <c r="AA459" s="320"/>
      <c r="AB459" s="320"/>
      <c r="AC459" s="320"/>
      <c r="AD459" s="320"/>
      <c r="AE459" s="320"/>
      <c r="AF459" s="320"/>
      <c r="AG459" s="320"/>
      <c r="AH459" s="320"/>
      <c r="AI459" s="320"/>
      <c r="AJ459" s="320"/>
      <c r="AK459" s="320"/>
      <c r="AL459" s="320"/>
      <c r="AM459" s="320"/>
      <c r="AN459" s="320"/>
      <c r="AO459" s="320"/>
      <c r="AP459" s="320"/>
      <c r="AQ459" s="320"/>
      <c r="AR459" s="320"/>
      <c r="AS459" s="320"/>
      <c r="AT459" s="320"/>
      <c r="AU459" s="320"/>
      <c r="AV459" s="320"/>
      <c r="AW459" s="320"/>
      <c r="AX459" s="320"/>
      <c r="AY459" s="320"/>
      <c r="AZ459" s="320"/>
      <c r="BA459" s="320"/>
      <c r="BB459" s="320"/>
      <c r="BC459" s="320"/>
      <c r="BD459" s="320"/>
      <c r="BE459" s="320"/>
      <c r="BF459" s="320"/>
      <c r="BG459" s="320"/>
      <c r="BH459" s="320"/>
      <c r="BI459" s="320"/>
      <c r="BJ459" s="320"/>
      <c r="BK459" s="320"/>
      <c r="BL459" s="320"/>
      <c r="BM459" s="320"/>
      <c r="BN459" s="320"/>
      <c r="BO459" s="320"/>
      <c r="BP459" s="320"/>
      <c r="BQ459" s="320"/>
      <c r="BR459" s="320"/>
      <c r="BS459" s="320"/>
      <c r="BT459" s="320"/>
      <c r="BU459" s="320"/>
      <c r="BV459" s="320"/>
      <c r="BW459" s="320"/>
      <c r="BX459" s="320"/>
      <c r="BY459" s="320"/>
      <c r="BZ459" s="320"/>
      <c r="CA459" s="320"/>
      <c r="CB459" s="320"/>
      <c r="CC459" s="320"/>
      <c r="CD459" s="320"/>
      <c r="CE459" s="320"/>
      <c r="CF459" s="320"/>
      <c r="CG459" s="320"/>
      <c r="CH459" s="320"/>
      <c r="CI459" s="320"/>
      <c r="CJ459" s="320"/>
      <c r="CK459" s="320"/>
      <c r="CL459" s="320"/>
      <c r="CM459" s="320"/>
      <c r="CN459" s="320"/>
      <c r="CO459" s="320"/>
      <c r="CP459" s="320"/>
      <c r="CQ459" s="320"/>
      <c r="CR459" s="320"/>
      <c r="CS459" s="320"/>
      <c r="CT459" s="320"/>
      <c r="CU459" s="320"/>
      <c r="CV459" s="320"/>
      <c r="CW459" s="320"/>
      <c r="CX459" s="320"/>
      <c r="CY459" s="320"/>
      <c r="CZ459" s="320"/>
      <c r="DA459" s="320"/>
      <c r="DB459" s="320"/>
      <c r="DC459" s="320"/>
      <c r="DD459" s="320"/>
    </row>
    <row r="460">
      <c r="A460" s="320"/>
      <c r="B460" s="320"/>
      <c r="C460" s="320"/>
      <c r="D460" s="320"/>
      <c r="E460" s="320"/>
      <c r="F460" s="320"/>
      <c r="G460" s="320"/>
      <c r="H460" s="320"/>
      <c r="I460" s="320"/>
      <c r="J460" s="320"/>
      <c r="K460" s="320"/>
      <c r="L460" s="320"/>
      <c r="M460" s="320"/>
      <c r="N460" s="320"/>
      <c r="O460" s="320"/>
      <c r="P460" s="320"/>
      <c r="Q460" s="320"/>
      <c r="R460" s="320"/>
      <c r="S460" s="320"/>
      <c r="T460" s="320"/>
      <c r="U460" s="320"/>
      <c r="V460" s="320"/>
      <c r="W460" s="320"/>
      <c r="X460" s="320"/>
      <c r="Y460" s="320"/>
      <c r="Z460" s="320"/>
      <c r="AA460" s="320"/>
      <c r="AB460" s="320"/>
      <c r="AC460" s="320"/>
      <c r="AD460" s="320"/>
      <c r="AE460" s="320"/>
      <c r="AF460" s="320"/>
      <c r="AG460" s="320"/>
      <c r="AH460" s="320"/>
      <c r="AI460" s="320"/>
      <c r="AJ460" s="320"/>
      <c r="AK460" s="320"/>
      <c r="AL460" s="320"/>
      <c r="AM460" s="320"/>
      <c r="AN460" s="320"/>
      <c r="AO460" s="320"/>
      <c r="AP460" s="320"/>
      <c r="AQ460" s="320"/>
      <c r="AR460" s="320"/>
      <c r="AS460" s="320"/>
      <c r="AT460" s="320"/>
      <c r="AU460" s="320"/>
      <c r="AV460" s="320"/>
      <c r="AW460" s="320"/>
      <c r="AX460" s="320"/>
      <c r="AY460" s="320"/>
      <c r="AZ460" s="320"/>
      <c r="BA460" s="320"/>
      <c r="BB460" s="320"/>
      <c r="BC460" s="320"/>
      <c r="BD460" s="320"/>
      <c r="BE460" s="320"/>
      <c r="BF460" s="320"/>
      <c r="BG460" s="320"/>
      <c r="BH460" s="320"/>
      <c r="BI460" s="320"/>
      <c r="BJ460" s="320"/>
      <c r="BK460" s="320"/>
      <c r="BL460" s="320"/>
      <c r="BM460" s="320"/>
      <c r="BN460" s="320"/>
      <c r="BO460" s="320"/>
      <c r="BP460" s="320"/>
      <c r="BQ460" s="320"/>
      <c r="BR460" s="320"/>
      <c r="BS460" s="320"/>
      <c r="BT460" s="320"/>
      <c r="BU460" s="320"/>
      <c r="BV460" s="320"/>
      <c r="BW460" s="320"/>
      <c r="BX460" s="320"/>
      <c r="BY460" s="320"/>
      <c r="BZ460" s="320"/>
      <c r="CA460" s="320"/>
      <c r="CB460" s="320"/>
      <c r="CC460" s="320"/>
      <c r="CD460" s="320"/>
      <c r="CE460" s="320"/>
      <c r="CF460" s="320"/>
      <c r="CG460" s="320"/>
      <c r="CH460" s="320"/>
      <c r="CI460" s="320"/>
      <c r="CJ460" s="320"/>
      <c r="CK460" s="320"/>
      <c r="CL460" s="320"/>
      <c r="CM460" s="320"/>
      <c r="CN460" s="320"/>
      <c r="CO460" s="320"/>
      <c r="CP460" s="320"/>
      <c r="CQ460" s="320"/>
      <c r="CR460" s="320"/>
      <c r="CS460" s="320"/>
      <c r="CT460" s="320"/>
      <c r="CU460" s="320"/>
      <c r="CV460" s="320"/>
      <c r="CW460" s="320"/>
      <c r="CX460" s="320"/>
      <c r="CY460" s="320"/>
      <c r="CZ460" s="320"/>
      <c r="DA460" s="320"/>
      <c r="DB460" s="320"/>
      <c r="DC460" s="320"/>
      <c r="DD460" s="320"/>
    </row>
    <row r="461">
      <c r="A461" s="320"/>
      <c r="B461" s="320"/>
      <c r="C461" s="320"/>
      <c r="D461" s="320"/>
      <c r="E461" s="320"/>
      <c r="F461" s="320"/>
      <c r="G461" s="320"/>
      <c r="H461" s="320"/>
      <c r="I461" s="320"/>
      <c r="J461" s="320"/>
      <c r="K461" s="320"/>
      <c r="L461" s="320"/>
      <c r="M461" s="320"/>
      <c r="N461" s="320"/>
      <c r="O461" s="320"/>
      <c r="P461" s="320"/>
      <c r="Q461" s="320"/>
      <c r="R461" s="320"/>
      <c r="S461" s="320"/>
      <c r="T461" s="320"/>
      <c r="U461" s="320"/>
      <c r="V461" s="320"/>
      <c r="W461" s="320"/>
      <c r="X461" s="320"/>
      <c r="Y461" s="320"/>
      <c r="Z461" s="320"/>
      <c r="AA461" s="320"/>
      <c r="AB461" s="320"/>
      <c r="AC461" s="320"/>
      <c r="AD461" s="320"/>
      <c r="AE461" s="320"/>
      <c r="AF461" s="320"/>
      <c r="AG461" s="320"/>
      <c r="AH461" s="320"/>
      <c r="AI461" s="320"/>
      <c r="AJ461" s="320"/>
      <c r="AK461" s="320"/>
      <c r="AL461" s="320"/>
      <c r="AM461" s="320"/>
      <c r="AN461" s="320"/>
      <c r="AO461" s="320"/>
      <c r="AP461" s="320"/>
      <c r="AQ461" s="320"/>
      <c r="AR461" s="320"/>
      <c r="AS461" s="320"/>
      <c r="AT461" s="320"/>
      <c r="AU461" s="320"/>
      <c r="AV461" s="320"/>
      <c r="AW461" s="320"/>
      <c r="AX461" s="320"/>
      <c r="AY461" s="320"/>
      <c r="AZ461" s="320"/>
      <c r="BA461" s="320"/>
      <c r="BB461" s="320"/>
      <c r="BC461" s="320"/>
      <c r="BD461" s="320"/>
      <c r="BE461" s="320"/>
      <c r="BF461" s="320"/>
      <c r="BG461" s="320"/>
      <c r="BH461" s="320"/>
      <c r="BI461" s="320"/>
      <c r="BJ461" s="320"/>
      <c r="BK461" s="320"/>
      <c r="BL461" s="320"/>
      <c r="BM461" s="320"/>
      <c r="BN461" s="320"/>
      <c r="BO461" s="320"/>
      <c r="BP461" s="320"/>
      <c r="BQ461" s="320"/>
      <c r="BR461" s="320"/>
      <c r="BS461" s="320"/>
      <c r="BT461" s="320"/>
      <c r="BU461" s="320"/>
      <c r="BV461" s="320"/>
      <c r="BW461" s="320"/>
      <c r="BX461" s="320"/>
      <c r="BY461" s="320"/>
      <c r="BZ461" s="320"/>
      <c r="CA461" s="320"/>
      <c r="CB461" s="320"/>
      <c r="CC461" s="320"/>
      <c r="CD461" s="320"/>
      <c r="CE461" s="320"/>
      <c r="CF461" s="320"/>
      <c r="CG461" s="320"/>
      <c r="CH461" s="320"/>
      <c r="CI461" s="320"/>
      <c r="CJ461" s="320"/>
      <c r="CK461" s="320"/>
      <c r="CL461" s="320"/>
      <c r="CM461" s="320"/>
      <c r="CN461" s="320"/>
      <c r="CO461" s="320"/>
      <c r="CP461" s="320"/>
      <c r="CQ461" s="320"/>
      <c r="CR461" s="320"/>
      <c r="CS461" s="320"/>
      <c r="CT461" s="320"/>
      <c r="CU461" s="320"/>
      <c r="CV461" s="320"/>
      <c r="CW461" s="320"/>
      <c r="CX461" s="320"/>
      <c r="CY461" s="320"/>
      <c r="CZ461" s="320"/>
      <c r="DA461" s="320"/>
      <c r="DB461" s="320"/>
      <c r="DC461" s="320"/>
      <c r="DD461" s="320"/>
    </row>
    <row r="462">
      <c r="A462" s="320"/>
      <c r="B462" s="320"/>
      <c r="C462" s="320"/>
      <c r="D462" s="320"/>
      <c r="E462" s="320"/>
      <c r="F462" s="320"/>
      <c r="G462" s="320"/>
      <c r="H462" s="320"/>
      <c r="I462" s="320"/>
      <c r="J462" s="320"/>
      <c r="K462" s="320"/>
      <c r="L462" s="320"/>
      <c r="M462" s="320"/>
      <c r="N462" s="320"/>
      <c r="O462" s="320"/>
      <c r="P462" s="320"/>
      <c r="Q462" s="320"/>
      <c r="R462" s="320"/>
      <c r="S462" s="320"/>
      <c r="T462" s="320"/>
      <c r="U462" s="320"/>
      <c r="V462" s="320"/>
      <c r="W462" s="320"/>
      <c r="X462" s="320"/>
      <c r="Y462" s="320"/>
      <c r="Z462" s="320"/>
      <c r="AA462" s="320"/>
      <c r="AB462" s="320"/>
      <c r="AC462" s="320"/>
      <c r="AD462" s="320"/>
      <c r="AE462" s="320"/>
      <c r="AF462" s="320"/>
      <c r="AG462" s="320"/>
      <c r="AH462" s="320"/>
      <c r="AI462" s="320"/>
      <c r="AJ462" s="320"/>
      <c r="AK462" s="320"/>
      <c r="AL462" s="320"/>
      <c r="AM462" s="320"/>
      <c r="AN462" s="320"/>
      <c r="AO462" s="320"/>
      <c r="AP462" s="320"/>
      <c r="AQ462" s="320"/>
      <c r="AR462" s="320"/>
      <c r="AS462" s="320"/>
      <c r="AT462" s="320"/>
      <c r="AU462" s="320"/>
      <c r="AV462" s="320"/>
      <c r="AW462" s="320"/>
      <c r="AX462" s="320"/>
      <c r="AY462" s="320"/>
      <c r="AZ462" s="320"/>
      <c r="BA462" s="320"/>
      <c r="BB462" s="320"/>
      <c r="BC462" s="320"/>
      <c r="BD462" s="320"/>
      <c r="BE462" s="320"/>
      <c r="BF462" s="320"/>
      <c r="BG462" s="320"/>
      <c r="BH462" s="320"/>
      <c r="BI462" s="320"/>
      <c r="BJ462" s="320"/>
      <c r="BK462" s="320"/>
      <c r="BL462" s="320"/>
      <c r="BM462" s="320"/>
      <c r="BN462" s="320"/>
      <c r="BO462" s="320"/>
      <c r="BP462" s="320"/>
      <c r="BQ462" s="320"/>
      <c r="BR462" s="320"/>
      <c r="BS462" s="320"/>
      <c r="BT462" s="320"/>
      <c r="BU462" s="320"/>
      <c r="BV462" s="320"/>
      <c r="BW462" s="320"/>
      <c r="BX462" s="320"/>
      <c r="BY462" s="320"/>
      <c r="BZ462" s="320"/>
      <c r="CA462" s="320"/>
      <c r="CB462" s="320"/>
      <c r="CC462" s="320"/>
      <c r="CD462" s="320"/>
      <c r="CE462" s="320"/>
      <c r="CF462" s="320"/>
      <c r="CG462" s="320"/>
      <c r="CH462" s="320"/>
      <c r="CI462" s="320"/>
      <c r="CJ462" s="320"/>
      <c r="CK462" s="320"/>
      <c r="CL462" s="320"/>
      <c r="CM462" s="320"/>
      <c r="CN462" s="320"/>
      <c r="CO462" s="320"/>
      <c r="CP462" s="320"/>
      <c r="CQ462" s="320"/>
      <c r="CR462" s="320"/>
      <c r="CS462" s="320"/>
      <c r="CT462" s="320"/>
      <c r="CU462" s="320"/>
      <c r="CV462" s="320"/>
      <c r="CW462" s="320"/>
      <c r="CX462" s="320"/>
      <c r="CY462" s="320"/>
      <c r="CZ462" s="320"/>
      <c r="DA462" s="320"/>
      <c r="DB462" s="320"/>
      <c r="DC462" s="320"/>
      <c r="DD462" s="320"/>
    </row>
    <row r="463">
      <c r="A463" s="320"/>
      <c r="B463" s="320"/>
      <c r="C463" s="320"/>
      <c r="D463" s="320"/>
      <c r="E463" s="320"/>
      <c r="F463" s="320"/>
      <c r="G463" s="320"/>
      <c r="H463" s="320"/>
      <c r="I463" s="320"/>
      <c r="J463" s="320"/>
      <c r="K463" s="320"/>
      <c r="L463" s="320"/>
      <c r="M463" s="320"/>
      <c r="N463" s="320"/>
      <c r="O463" s="320"/>
      <c r="P463" s="320"/>
      <c r="Q463" s="320"/>
      <c r="R463" s="320"/>
      <c r="S463" s="320"/>
      <c r="T463" s="320"/>
      <c r="U463" s="320"/>
      <c r="V463" s="320"/>
      <c r="W463" s="320"/>
      <c r="X463" s="320"/>
      <c r="Y463" s="320"/>
      <c r="Z463" s="320"/>
      <c r="AA463" s="320"/>
      <c r="AB463" s="320"/>
      <c r="AC463" s="320"/>
      <c r="AD463" s="320"/>
      <c r="AE463" s="320"/>
      <c r="AF463" s="320"/>
      <c r="AG463" s="320"/>
      <c r="AH463" s="320"/>
      <c r="AI463" s="320"/>
      <c r="AJ463" s="320"/>
      <c r="AK463" s="320"/>
      <c r="AL463" s="320"/>
      <c r="AM463" s="320"/>
      <c r="AN463" s="320"/>
      <c r="AO463" s="320"/>
      <c r="AP463" s="320"/>
      <c r="AQ463" s="320"/>
      <c r="AR463" s="320"/>
      <c r="AS463" s="320"/>
      <c r="AT463" s="320"/>
      <c r="AU463" s="320"/>
      <c r="AV463" s="320"/>
      <c r="AW463" s="320"/>
      <c r="AX463" s="320"/>
      <c r="AY463" s="320"/>
      <c r="AZ463" s="320"/>
      <c r="BA463" s="320"/>
      <c r="BB463" s="320"/>
      <c r="BC463" s="320"/>
      <c r="BD463" s="320"/>
      <c r="BE463" s="320"/>
      <c r="BF463" s="320"/>
      <c r="BG463" s="320"/>
      <c r="BH463" s="320"/>
      <c r="BI463" s="320"/>
      <c r="BJ463" s="320"/>
      <c r="BK463" s="320"/>
      <c r="BL463" s="320"/>
      <c r="BM463" s="320"/>
      <c r="BN463" s="320"/>
      <c r="BO463" s="320"/>
      <c r="BP463" s="320"/>
      <c r="BQ463" s="320"/>
      <c r="BR463" s="320"/>
      <c r="BS463" s="320"/>
      <c r="BT463" s="320"/>
      <c r="BU463" s="320"/>
      <c r="BV463" s="320"/>
      <c r="BW463" s="320"/>
      <c r="BX463" s="320"/>
      <c r="BY463" s="320"/>
      <c r="BZ463" s="320"/>
      <c r="CA463" s="320"/>
      <c r="CB463" s="320"/>
      <c r="CC463" s="320"/>
      <c r="CD463" s="320"/>
      <c r="CE463" s="320"/>
      <c r="CF463" s="320"/>
      <c r="CG463" s="320"/>
      <c r="CH463" s="320"/>
      <c r="CI463" s="320"/>
      <c r="CJ463" s="320"/>
      <c r="CK463" s="320"/>
      <c r="CL463" s="320"/>
      <c r="CM463" s="320"/>
      <c r="CN463" s="320"/>
      <c r="CO463" s="320"/>
      <c r="CP463" s="320"/>
      <c r="CQ463" s="320"/>
      <c r="CR463" s="320"/>
      <c r="CS463" s="320"/>
      <c r="CT463" s="320"/>
      <c r="CU463" s="320"/>
      <c r="CV463" s="320"/>
      <c r="CW463" s="320"/>
      <c r="CX463" s="320"/>
      <c r="CY463" s="320"/>
      <c r="CZ463" s="320"/>
      <c r="DA463" s="320"/>
      <c r="DB463" s="320"/>
      <c r="DC463" s="320"/>
      <c r="DD463" s="320"/>
    </row>
    <row r="464">
      <c r="A464" s="320"/>
      <c r="B464" s="320"/>
      <c r="C464" s="320"/>
      <c r="D464" s="320"/>
      <c r="E464" s="320"/>
      <c r="F464" s="320"/>
      <c r="G464" s="320"/>
      <c r="H464" s="320"/>
      <c r="I464" s="320"/>
      <c r="J464" s="320"/>
      <c r="K464" s="320"/>
      <c r="L464" s="320"/>
      <c r="M464" s="320"/>
      <c r="N464" s="320"/>
      <c r="O464" s="320"/>
      <c r="P464" s="320"/>
      <c r="Q464" s="320"/>
      <c r="R464" s="320"/>
      <c r="S464" s="320"/>
      <c r="T464" s="320"/>
      <c r="U464" s="320"/>
      <c r="V464" s="320"/>
      <c r="W464" s="320"/>
      <c r="X464" s="320"/>
      <c r="Y464" s="320"/>
      <c r="Z464" s="320"/>
      <c r="AA464" s="320"/>
      <c r="AB464" s="320"/>
      <c r="AC464" s="320"/>
      <c r="AD464" s="320"/>
      <c r="AE464" s="320"/>
      <c r="AF464" s="320"/>
      <c r="AG464" s="320"/>
      <c r="AH464" s="320"/>
      <c r="AI464" s="320"/>
      <c r="AJ464" s="320"/>
      <c r="AK464" s="320"/>
      <c r="AL464" s="320"/>
      <c r="AM464" s="320"/>
      <c r="AN464" s="320"/>
      <c r="AO464" s="320"/>
      <c r="AP464" s="320"/>
      <c r="AQ464" s="320"/>
      <c r="AR464" s="320"/>
      <c r="AS464" s="320"/>
      <c r="AT464" s="320"/>
      <c r="AU464" s="320"/>
      <c r="AV464" s="320"/>
      <c r="AW464" s="320"/>
      <c r="AX464" s="320"/>
      <c r="AY464" s="320"/>
      <c r="AZ464" s="320"/>
      <c r="BA464" s="320"/>
      <c r="BB464" s="320"/>
      <c r="BC464" s="320"/>
      <c r="BD464" s="320"/>
      <c r="BE464" s="320"/>
      <c r="BF464" s="320"/>
      <c r="BG464" s="320"/>
      <c r="BH464" s="320"/>
      <c r="BI464" s="320"/>
      <c r="BJ464" s="320"/>
      <c r="BK464" s="320"/>
      <c r="BL464" s="320"/>
      <c r="BM464" s="320"/>
      <c r="BN464" s="320"/>
      <c r="BO464" s="320"/>
      <c r="BP464" s="320"/>
      <c r="BQ464" s="320"/>
      <c r="BR464" s="320"/>
      <c r="BS464" s="320"/>
      <c r="BT464" s="320"/>
      <c r="BU464" s="320"/>
      <c r="BV464" s="320"/>
      <c r="BW464" s="320"/>
      <c r="BX464" s="320"/>
      <c r="BY464" s="320"/>
      <c r="BZ464" s="320"/>
      <c r="CA464" s="320"/>
      <c r="CB464" s="320"/>
      <c r="CC464" s="320"/>
      <c r="CD464" s="320"/>
      <c r="CE464" s="320"/>
      <c r="CF464" s="320"/>
      <c r="CG464" s="320"/>
      <c r="CH464" s="320"/>
      <c r="CI464" s="320"/>
      <c r="CJ464" s="320"/>
      <c r="CK464" s="320"/>
      <c r="CL464" s="320"/>
      <c r="CM464" s="320"/>
      <c r="CN464" s="320"/>
      <c r="CO464" s="320"/>
      <c r="CP464" s="320"/>
      <c r="CQ464" s="320"/>
      <c r="CR464" s="320"/>
      <c r="CS464" s="320"/>
      <c r="CT464" s="320"/>
      <c r="CU464" s="320"/>
      <c r="CV464" s="320"/>
      <c r="CW464" s="320"/>
      <c r="CX464" s="320"/>
      <c r="CY464" s="320"/>
      <c r="CZ464" s="320"/>
      <c r="DA464" s="320"/>
      <c r="DB464" s="320"/>
      <c r="DC464" s="320"/>
      <c r="DD464" s="320"/>
    </row>
    <row r="465">
      <c r="A465" s="320"/>
      <c r="B465" s="320"/>
      <c r="C465" s="320"/>
      <c r="D465" s="320"/>
      <c r="E465" s="320"/>
      <c r="F465" s="320"/>
      <c r="G465" s="320"/>
      <c r="H465" s="320"/>
      <c r="I465" s="320"/>
      <c r="J465" s="320"/>
      <c r="K465" s="320"/>
      <c r="L465" s="320"/>
      <c r="M465" s="320"/>
      <c r="N465" s="320"/>
      <c r="O465" s="320"/>
      <c r="P465" s="320"/>
      <c r="Q465" s="320"/>
      <c r="R465" s="320"/>
      <c r="S465" s="320"/>
      <c r="T465" s="320"/>
      <c r="U465" s="320"/>
      <c r="V465" s="320"/>
      <c r="W465" s="320"/>
      <c r="X465" s="320"/>
      <c r="Y465" s="320"/>
      <c r="Z465" s="320"/>
      <c r="AA465" s="320"/>
      <c r="AB465" s="320"/>
      <c r="AC465" s="320"/>
      <c r="AD465" s="320"/>
      <c r="AE465" s="320"/>
      <c r="AF465" s="320"/>
      <c r="AG465" s="320"/>
      <c r="AH465" s="320"/>
      <c r="AI465" s="320"/>
      <c r="AJ465" s="320"/>
      <c r="AK465" s="320"/>
      <c r="AL465" s="320"/>
      <c r="AM465" s="320"/>
      <c r="AN465" s="320"/>
      <c r="AO465" s="320"/>
      <c r="AP465" s="320"/>
      <c r="AQ465" s="320"/>
      <c r="AR465" s="320"/>
      <c r="AS465" s="320"/>
      <c r="AT465" s="320"/>
      <c r="AU465" s="320"/>
      <c r="AV465" s="320"/>
      <c r="AW465" s="320"/>
      <c r="AX465" s="320"/>
      <c r="AY465" s="320"/>
      <c r="AZ465" s="320"/>
      <c r="BA465" s="320"/>
      <c r="BB465" s="320"/>
      <c r="BC465" s="320"/>
      <c r="BD465" s="320"/>
      <c r="BE465" s="320"/>
      <c r="BF465" s="320"/>
      <c r="BG465" s="320"/>
      <c r="BH465" s="320"/>
      <c r="BI465" s="320"/>
      <c r="BJ465" s="320"/>
      <c r="BK465" s="320"/>
      <c r="BL465" s="320"/>
      <c r="BM465" s="320"/>
      <c r="BN465" s="320"/>
      <c r="BO465" s="320"/>
      <c r="BP465" s="320"/>
      <c r="BQ465" s="320"/>
      <c r="BR465" s="320"/>
      <c r="BS465" s="320"/>
      <c r="BT465" s="320"/>
      <c r="BU465" s="320"/>
      <c r="BV465" s="320"/>
      <c r="BW465" s="320"/>
      <c r="BX465" s="320"/>
      <c r="BY465" s="320"/>
      <c r="BZ465" s="320"/>
      <c r="CA465" s="320"/>
      <c r="CB465" s="320"/>
      <c r="CC465" s="320"/>
      <c r="CD465" s="320"/>
      <c r="CE465" s="320"/>
      <c r="CF465" s="320"/>
      <c r="CG465" s="320"/>
      <c r="CH465" s="320"/>
      <c r="CI465" s="320"/>
      <c r="CJ465" s="320"/>
      <c r="CK465" s="320"/>
      <c r="CL465" s="320"/>
      <c r="CM465" s="320"/>
      <c r="CN465" s="320"/>
      <c r="CO465" s="320"/>
      <c r="CP465" s="320"/>
      <c r="CQ465" s="320"/>
      <c r="CR465" s="320"/>
      <c r="CS465" s="320"/>
      <c r="CT465" s="320"/>
      <c r="CU465" s="320"/>
      <c r="CV465" s="320"/>
      <c r="CW465" s="320"/>
      <c r="CX465" s="320"/>
      <c r="CY465" s="320"/>
      <c r="CZ465" s="320"/>
      <c r="DA465" s="320"/>
      <c r="DB465" s="320"/>
      <c r="DC465" s="320"/>
      <c r="DD465" s="320"/>
    </row>
    <row r="466">
      <c r="A466" s="320"/>
      <c r="B466" s="320"/>
      <c r="C466" s="320"/>
      <c r="D466" s="320"/>
      <c r="E466" s="320"/>
      <c r="F466" s="320"/>
      <c r="G466" s="320"/>
      <c r="H466" s="320"/>
      <c r="I466" s="320"/>
      <c r="J466" s="320"/>
      <c r="K466" s="320"/>
      <c r="L466" s="320"/>
      <c r="M466" s="320"/>
      <c r="N466" s="320"/>
      <c r="O466" s="320"/>
      <c r="P466" s="320"/>
      <c r="Q466" s="320"/>
      <c r="R466" s="320"/>
      <c r="S466" s="320"/>
      <c r="T466" s="320"/>
      <c r="U466" s="320"/>
      <c r="V466" s="320"/>
      <c r="W466" s="320"/>
      <c r="X466" s="320"/>
      <c r="Y466" s="320"/>
      <c r="Z466" s="320"/>
      <c r="AA466" s="320"/>
      <c r="AB466" s="320"/>
      <c r="AC466" s="320"/>
      <c r="AD466" s="320"/>
      <c r="AE466" s="320"/>
      <c r="AF466" s="320"/>
      <c r="AG466" s="320"/>
      <c r="AH466" s="320"/>
      <c r="AI466" s="320"/>
      <c r="AJ466" s="320"/>
      <c r="AK466" s="320"/>
      <c r="AL466" s="320"/>
      <c r="AM466" s="320"/>
      <c r="AN466" s="320"/>
      <c r="AO466" s="320"/>
      <c r="AP466" s="320"/>
      <c r="AQ466" s="320"/>
      <c r="AR466" s="320"/>
      <c r="AS466" s="320"/>
      <c r="AT466" s="320"/>
      <c r="AU466" s="320"/>
      <c r="AV466" s="320"/>
      <c r="AW466" s="320"/>
      <c r="AX466" s="320"/>
      <c r="AY466" s="320"/>
      <c r="AZ466" s="320"/>
      <c r="BA466" s="320"/>
      <c r="BB466" s="320"/>
      <c r="BC466" s="320"/>
      <c r="BD466" s="320"/>
      <c r="BE466" s="320"/>
      <c r="BF466" s="320"/>
      <c r="BG466" s="320"/>
      <c r="BH466" s="320"/>
      <c r="BI466" s="320"/>
      <c r="BJ466" s="320"/>
      <c r="BK466" s="320"/>
      <c r="BL466" s="320"/>
      <c r="BM466" s="320"/>
      <c r="BN466" s="320"/>
      <c r="BO466" s="320"/>
      <c r="BP466" s="320"/>
      <c r="BQ466" s="320"/>
      <c r="BR466" s="320"/>
      <c r="BS466" s="320"/>
      <c r="BT466" s="320"/>
      <c r="BU466" s="320"/>
      <c r="BV466" s="320"/>
      <c r="BW466" s="320"/>
      <c r="BX466" s="320"/>
      <c r="BY466" s="320"/>
      <c r="BZ466" s="320"/>
      <c r="CA466" s="320"/>
      <c r="CB466" s="320"/>
      <c r="CC466" s="320"/>
      <c r="CD466" s="320"/>
      <c r="CE466" s="320"/>
      <c r="CF466" s="320"/>
      <c r="CG466" s="320"/>
      <c r="CH466" s="320"/>
      <c r="CI466" s="320"/>
      <c r="CJ466" s="320"/>
      <c r="CK466" s="320"/>
      <c r="CL466" s="320"/>
      <c r="CM466" s="320"/>
      <c r="CN466" s="320"/>
      <c r="CO466" s="320"/>
      <c r="CP466" s="320"/>
      <c r="CQ466" s="320"/>
      <c r="CR466" s="320"/>
      <c r="CS466" s="320"/>
      <c r="CT466" s="320"/>
      <c r="CU466" s="320"/>
      <c r="CV466" s="320"/>
      <c r="CW466" s="320"/>
      <c r="CX466" s="320"/>
      <c r="CY466" s="320"/>
      <c r="CZ466" s="320"/>
      <c r="DA466" s="320"/>
      <c r="DB466" s="320"/>
      <c r="DC466" s="320"/>
      <c r="DD466" s="320"/>
    </row>
    <row r="467">
      <c r="A467" s="320"/>
      <c r="B467" s="320"/>
      <c r="C467" s="320"/>
      <c r="D467" s="320"/>
      <c r="E467" s="320"/>
      <c r="F467" s="320"/>
      <c r="G467" s="320"/>
      <c r="H467" s="320"/>
      <c r="I467" s="320"/>
      <c r="J467" s="320"/>
      <c r="K467" s="320"/>
      <c r="L467" s="320"/>
      <c r="M467" s="320"/>
      <c r="N467" s="320"/>
      <c r="O467" s="320"/>
      <c r="P467" s="320"/>
      <c r="Q467" s="320"/>
      <c r="R467" s="320"/>
      <c r="S467" s="320"/>
      <c r="T467" s="320"/>
      <c r="U467" s="320"/>
      <c r="V467" s="320"/>
      <c r="W467" s="320"/>
      <c r="X467" s="320"/>
      <c r="Y467" s="320"/>
      <c r="Z467" s="320"/>
      <c r="AA467" s="320"/>
      <c r="AB467" s="320"/>
      <c r="AC467" s="320"/>
      <c r="AD467" s="320"/>
      <c r="AE467" s="320"/>
      <c r="AF467" s="320"/>
      <c r="AG467" s="320"/>
      <c r="AH467" s="320"/>
      <c r="AI467" s="320"/>
      <c r="AJ467" s="320"/>
      <c r="AK467" s="320"/>
      <c r="AL467" s="320"/>
      <c r="AM467" s="320"/>
      <c r="AN467" s="320"/>
      <c r="AO467" s="320"/>
      <c r="AP467" s="320"/>
      <c r="AQ467" s="320"/>
      <c r="AR467" s="320"/>
      <c r="AS467" s="320"/>
      <c r="AT467" s="320"/>
      <c r="AU467" s="320"/>
      <c r="AV467" s="320"/>
      <c r="AW467" s="320"/>
      <c r="AX467" s="320"/>
      <c r="AY467" s="320"/>
      <c r="AZ467" s="320"/>
      <c r="BA467" s="320"/>
      <c r="BB467" s="320"/>
      <c r="BC467" s="320"/>
      <c r="BD467" s="320"/>
      <c r="BE467" s="320"/>
      <c r="BF467" s="320"/>
      <c r="BG467" s="320"/>
      <c r="BH467" s="320"/>
      <c r="BI467" s="320"/>
      <c r="BJ467" s="320"/>
      <c r="BK467" s="320"/>
      <c r="BL467" s="320"/>
      <c r="BM467" s="320"/>
      <c r="BN467" s="320"/>
      <c r="BO467" s="320"/>
      <c r="BP467" s="320"/>
      <c r="BQ467" s="320"/>
      <c r="BR467" s="320"/>
      <c r="BS467" s="320"/>
      <c r="BT467" s="320"/>
      <c r="BU467" s="320"/>
      <c r="BV467" s="320"/>
      <c r="BW467" s="320"/>
      <c r="BX467" s="320"/>
      <c r="BY467" s="320"/>
      <c r="BZ467" s="320"/>
      <c r="CA467" s="320"/>
      <c r="CB467" s="320"/>
      <c r="CC467" s="320"/>
      <c r="CD467" s="320"/>
      <c r="CE467" s="320"/>
      <c r="CF467" s="320"/>
      <c r="CG467" s="320"/>
      <c r="CH467" s="320"/>
      <c r="CI467" s="320"/>
      <c r="CJ467" s="320"/>
      <c r="CK467" s="320"/>
      <c r="CL467" s="320"/>
      <c r="CM467" s="320"/>
      <c r="CN467" s="320"/>
      <c r="CO467" s="320"/>
      <c r="CP467" s="320"/>
      <c r="CQ467" s="320"/>
      <c r="CR467" s="320"/>
      <c r="CS467" s="320"/>
      <c r="CT467" s="320"/>
      <c r="CU467" s="320"/>
      <c r="CV467" s="320"/>
      <c r="CW467" s="320"/>
      <c r="CX467" s="320"/>
      <c r="CY467" s="320"/>
      <c r="CZ467" s="320"/>
      <c r="DA467" s="320"/>
      <c r="DB467" s="320"/>
      <c r="DC467" s="320"/>
      <c r="DD467" s="320"/>
    </row>
    <row r="468">
      <c r="A468" s="320"/>
      <c r="B468" s="320"/>
      <c r="C468" s="320"/>
      <c r="D468" s="320"/>
      <c r="E468" s="320"/>
      <c r="F468" s="320"/>
      <c r="G468" s="320"/>
      <c r="H468" s="320"/>
      <c r="I468" s="320"/>
      <c r="J468" s="320"/>
      <c r="K468" s="320"/>
      <c r="L468" s="320"/>
      <c r="M468" s="320"/>
      <c r="N468" s="320"/>
      <c r="O468" s="320"/>
      <c r="P468" s="320"/>
      <c r="Q468" s="320"/>
      <c r="R468" s="320"/>
      <c r="S468" s="320"/>
      <c r="T468" s="320"/>
      <c r="U468" s="320"/>
      <c r="V468" s="320"/>
      <c r="W468" s="320"/>
      <c r="X468" s="320"/>
      <c r="Y468" s="320"/>
      <c r="Z468" s="320"/>
      <c r="AA468" s="320"/>
      <c r="AB468" s="320"/>
      <c r="AC468" s="320"/>
      <c r="AD468" s="320"/>
      <c r="AE468" s="320"/>
      <c r="AF468" s="320"/>
      <c r="AG468" s="320"/>
      <c r="AH468" s="320"/>
      <c r="AI468" s="320"/>
      <c r="AJ468" s="320"/>
      <c r="AK468" s="320"/>
      <c r="AL468" s="320"/>
      <c r="AM468" s="320"/>
      <c r="AN468" s="320"/>
      <c r="AO468" s="320"/>
      <c r="AP468" s="320"/>
      <c r="AQ468" s="320"/>
      <c r="AR468" s="320"/>
      <c r="AS468" s="320"/>
      <c r="AT468" s="320"/>
      <c r="AU468" s="320"/>
      <c r="AV468" s="320"/>
      <c r="AW468" s="320"/>
      <c r="AX468" s="320"/>
      <c r="AY468" s="320"/>
      <c r="AZ468" s="320"/>
      <c r="BA468" s="320"/>
      <c r="BB468" s="320"/>
      <c r="BC468" s="320"/>
      <c r="BD468" s="320"/>
      <c r="BE468" s="320"/>
      <c r="BF468" s="320"/>
      <c r="BG468" s="320"/>
      <c r="BH468" s="320"/>
      <c r="BI468" s="320"/>
      <c r="BJ468" s="320"/>
      <c r="BK468" s="320"/>
      <c r="BL468" s="320"/>
      <c r="BM468" s="320"/>
      <c r="BN468" s="320"/>
      <c r="BO468" s="320"/>
      <c r="BP468" s="320"/>
      <c r="BQ468" s="320"/>
      <c r="BR468" s="320"/>
      <c r="BS468" s="320"/>
      <c r="BT468" s="320"/>
      <c r="BU468" s="320"/>
      <c r="BV468" s="320"/>
      <c r="BW468" s="320"/>
      <c r="BX468" s="320"/>
      <c r="BY468" s="320"/>
      <c r="BZ468" s="320"/>
      <c r="CA468" s="320"/>
      <c r="CB468" s="320"/>
      <c r="CC468" s="320"/>
      <c r="CD468" s="320"/>
      <c r="CE468" s="320"/>
      <c r="CF468" s="320"/>
      <c r="CG468" s="320"/>
      <c r="CH468" s="320"/>
      <c r="CI468" s="320"/>
      <c r="CJ468" s="320"/>
      <c r="CK468" s="320"/>
      <c r="CL468" s="320"/>
      <c r="CM468" s="320"/>
      <c r="CN468" s="320"/>
      <c r="CO468" s="320"/>
      <c r="CP468" s="320"/>
      <c r="CQ468" s="320"/>
      <c r="CR468" s="320"/>
      <c r="CS468" s="320"/>
      <c r="CT468" s="320"/>
      <c r="CU468" s="320"/>
      <c r="CV468" s="320"/>
      <c r="CW468" s="320"/>
      <c r="CX468" s="320"/>
      <c r="CY468" s="320"/>
      <c r="CZ468" s="320"/>
      <c r="DA468" s="320"/>
      <c r="DB468" s="320"/>
      <c r="DC468" s="320"/>
      <c r="DD468" s="320"/>
    </row>
    <row r="469">
      <c r="A469" s="320"/>
      <c r="B469" s="320"/>
      <c r="C469" s="320"/>
      <c r="D469" s="320"/>
      <c r="E469" s="320"/>
      <c r="F469" s="320"/>
      <c r="G469" s="320"/>
      <c r="H469" s="320"/>
      <c r="I469" s="320"/>
      <c r="J469" s="320"/>
      <c r="K469" s="320"/>
      <c r="L469" s="320"/>
      <c r="M469" s="320"/>
      <c r="N469" s="320"/>
      <c r="O469" s="320"/>
      <c r="P469" s="320"/>
      <c r="Q469" s="320"/>
      <c r="R469" s="320"/>
      <c r="S469" s="320"/>
      <c r="T469" s="320"/>
      <c r="U469" s="320"/>
      <c r="V469" s="320"/>
      <c r="W469" s="320"/>
      <c r="X469" s="320"/>
      <c r="Y469" s="320"/>
      <c r="Z469" s="320"/>
      <c r="AA469" s="320"/>
      <c r="AB469" s="320"/>
      <c r="AC469" s="320"/>
      <c r="AD469" s="320"/>
      <c r="AE469" s="320"/>
      <c r="AF469" s="320"/>
      <c r="AG469" s="320"/>
      <c r="AH469" s="320"/>
      <c r="AI469" s="320"/>
      <c r="AJ469" s="320"/>
      <c r="AK469" s="320"/>
      <c r="AL469" s="320"/>
      <c r="AM469" s="320"/>
      <c r="AN469" s="320"/>
      <c r="AO469" s="320"/>
      <c r="AP469" s="320"/>
      <c r="AQ469" s="320"/>
      <c r="AR469" s="320"/>
      <c r="AS469" s="320"/>
      <c r="AT469" s="320"/>
      <c r="AU469" s="320"/>
      <c r="AV469" s="320"/>
      <c r="AW469" s="320"/>
      <c r="AX469" s="320"/>
      <c r="AY469" s="320"/>
      <c r="AZ469" s="320"/>
      <c r="BA469" s="320"/>
      <c r="BB469" s="320"/>
      <c r="BC469" s="320"/>
      <c r="BD469" s="320"/>
      <c r="BE469" s="320"/>
      <c r="BF469" s="320"/>
      <c r="BG469" s="320"/>
      <c r="BH469" s="320"/>
      <c r="BI469" s="320"/>
      <c r="BJ469" s="320"/>
      <c r="BK469" s="320"/>
      <c r="BL469" s="320"/>
      <c r="BM469" s="320"/>
      <c r="BN469" s="320"/>
      <c r="BO469" s="320"/>
      <c r="BP469" s="320"/>
      <c r="BQ469" s="320"/>
      <c r="BR469" s="320"/>
      <c r="BS469" s="320"/>
      <c r="BT469" s="320"/>
      <c r="BU469" s="320"/>
      <c r="BV469" s="320"/>
      <c r="BW469" s="320"/>
      <c r="BX469" s="320"/>
      <c r="BY469" s="320"/>
      <c r="BZ469" s="320"/>
      <c r="CA469" s="320"/>
      <c r="CB469" s="320"/>
      <c r="CC469" s="320"/>
      <c r="CD469" s="320"/>
      <c r="CE469" s="320"/>
      <c r="CF469" s="320"/>
      <c r="CG469" s="320"/>
      <c r="CH469" s="320"/>
      <c r="CI469" s="320"/>
      <c r="CJ469" s="320"/>
      <c r="CK469" s="320"/>
      <c r="CL469" s="320"/>
      <c r="CM469" s="320"/>
      <c r="CN469" s="320"/>
      <c r="CO469" s="320"/>
      <c r="CP469" s="320"/>
      <c r="CQ469" s="320"/>
      <c r="CR469" s="320"/>
      <c r="CS469" s="320"/>
      <c r="CT469" s="320"/>
      <c r="CU469" s="320"/>
      <c r="CV469" s="320"/>
      <c r="CW469" s="320"/>
      <c r="CX469" s="320"/>
      <c r="CY469" s="320"/>
      <c r="CZ469" s="320"/>
      <c r="DA469" s="320"/>
      <c r="DB469" s="320"/>
      <c r="DC469" s="320"/>
      <c r="DD469" s="320"/>
    </row>
    <row r="470">
      <c r="A470" s="320"/>
      <c r="B470" s="320"/>
      <c r="C470" s="320"/>
      <c r="D470" s="320"/>
      <c r="E470" s="320"/>
      <c r="F470" s="320"/>
      <c r="G470" s="320"/>
      <c r="H470" s="320"/>
      <c r="I470" s="320"/>
      <c r="J470" s="320"/>
      <c r="K470" s="320"/>
      <c r="L470" s="320"/>
      <c r="M470" s="320"/>
      <c r="N470" s="320"/>
      <c r="O470" s="320"/>
      <c r="P470" s="320"/>
      <c r="Q470" s="320"/>
      <c r="R470" s="320"/>
      <c r="S470" s="320"/>
      <c r="T470" s="320"/>
      <c r="U470" s="320"/>
      <c r="V470" s="320"/>
      <c r="W470" s="320"/>
      <c r="X470" s="320"/>
      <c r="Y470" s="320"/>
      <c r="Z470" s="320"/>
      <c r="AA470" s="320"/>
      <c r="AB470" s="320"/>
      <c r="AC470" s="320"/>
      <c r="AD470" s="320"/>
      <c r="AE470" s="320"/>
      <c r="AF470" s="320"/>
      <c r="AG470" s="320"/>
      <c r="AH470" s="320"/>
      <c r="AI470" s="320"/>
      <c r="AJ470" s="320"/>
      <c r="AK470" s="320"/>
      <c r="AL470" s="320"/>
      <c r="AM470" s="320"/>
      <c r="AN470" s="320"/>
      <c r="AO470" s="320"/>
      <c r="AP470" s="320"/>
      <c r="AQ470" s="320"/>
      <c r="AR470" s="320"/>
      <c r="AS470" s="320"/>
      <c r="AT470" s="320"/>
      <c r="AU470" s="320"/>
      <c r="AV470" s="320"/>
      <c r="AW470" s="320"/>
      <c r="AX470" s="320"/>
      <c r="AY470" s="320"/>
      <c r="AZ470" s="320"/>
      <c r="BA470" s="320"/>
      <c r="BB470" s="320"/>
      <c r="BC470" s="320"/>
      <c r="BD470" s="320"/>
      <c r="BE470" s="320"/>
      <c r="BF470" s="320"/>
      <c r="BG470" s="320"/>
      <c r="BH470" s="320"/>
      <c r="BI470" s="320"/>
      <c r="BJ470" s="320"/>
      <c r="BK470" s="320"/>
      <c r="BL470" s="320"/>
      <c r="BM470" s="320"/>
      <c r="BN470" s="320"/>
      <c r="BO470" s="320"/>
      <c r="BP470" s="320"/>
      <c r="BQ470" s="320"/>
      <c r="BR470" s="320"/>
      <c r="BS470" s="320"/>
      <c r="BT470" s="320"/>
      <c r="BU470" s="320"/>
      <c r="BV470" s="320"/>
      <c r="BW470" s="320"/>
      <c r="BX470" s="320"/>
      <c r="BY470" s="320"/>
      <c r="BZ470" s="320"/>
      <c r="CA470" s="320"/>
      <c r="CB470" s="320"/>
      <c r="CC470" s="320"/>
      <c r="CD470" s="320"/>
      <c r="CE470" s="320"/>
      <c r="CF470" s="320"/>
      <c r="CG470" s="320"/>
      <c r="CH470" s="320"/>
      <c r="CI470" s="320"/>
      <c r="CJ470" s="320"/>
      <c r="CK470" s="320"/>
      <c r="CL470" s="320"/>
      <c r="CM470" s="320"/>
      <c r="CN470" s="320"/>
      <c r="CO470" s="320"/>
      <c r="CP470" s="320"/>
      <c r="CQ470" s="320"/>
      <c r="CR470" s="320"/>
      <c r="CS470" s="320"/>
      <c r="CT470" s="320"/>
      <c r="CU470" s="320"/>
      <c r="CV470" s="320"/>
      <c r="CW470" s="320"/>
      <c r="CX470" s="320"/>
      <c r="CY470" s="320"/>
      <c r="CZ470" s="320"/>
      <c r="DA470" s="320"/>
      <c r="DB470" s="320"/>
      <c r="DC470" s="320"/>
      <c r="DD470" s="320"/>
    </row>
    <row r="471">
      <c r="A471" s="320"/>
      <c r="B471" s="320"/>
      <c r="C471" s="320"/>
      <c r="D471" s="320"/>
      <c r="E471" s="320"/>
      <c r="F471" s="320"/>
      <c r="G471" s="320"/>
      <c r="H471" s="320"/>
      <c r="I471" s="320"/>
      <c r="J471" s="320"/>
      <c r="K471" s="320"/>
      <c r="L471" s="320"/>
      <c r="M471" s="320"/>
      <c r="N471" s="320"/>
      <c r="O471" s="320"/>
      <c r="P471" s="320"/>
      <c r="Q471" s="320"/>
      <c r="R471" s="320"/>
      <c r="S471" s="320"/>
      <c r="T471" s="320"/>
      <c r="U471" s="320"/>
      <c r="V471" s="320"/>
      <c r="W471" s="320"/>
      <c r="X471" s="320"/>
      <c r="Y471" s="320"/>
      <c r="Z471" s="320"/>
      <c r="AA471" s="320"/>
      <c r="AB471" s="320"/>
      <c r="AC471" s="320"/>
      <c r="AD471" s="320"/>
      <c r="AE471" s="320"/>
      <c r="AF471" s="320"/>
      <c r="AG471" s="320"/>
      <c r="AH471" s="320"/>
      <c r="AI471" s="320"/>
      <c r="AJ471" s="320"/>
      <c r="AK471" s="320"/>
      <c r="AL471" s="320"/>
      <c r="AM471" s="320"/>
      <c r="AN471" s="320"/>
      <c r="AO471" s="320"/>
      <c r="AP471" s="320"/>
      <c r="AQ471" s="320"/>
      <c r="AR471" s="320"/>
      <c r="AS471" s="320"/>
      <c r="AT471" s="320"/>
      <c r="AU471" s="320"/>
      <c r="AV471" s="320"/>
      <c r="AW471" s="320"/>
      <c r="AX471" s="320"/>
      <c r="AY471" s="320"/>
      <c r="AZ471" s="320"/>
      <c r="BA471" s="320"/>
      <c r="BB471" s="320"/>
      <c r="BC471" s="320"/>
      <c r="BD471" s="320"/>
      <c r="BE471" s="320"/>
      <c r="BF471" s="320"/>
      <c r="BG471" s="320"/>
      <c r="BH471" s="320"/>
      <c r="BI471" s="320"/>
      <c r="BJ471" s="320"/>
      <c r="BK471" s="320"/>
      <c r="BL471" s="320"/>
      <c r="BM471" s="320"/>
      <c r="BN471" s="320"/>
      <c r="BO471" s="320"/>
      <c r="BP471" s="320"/>
      <c r="BQ471" s="320"/>
      <c r="BR471" s="320"/>
      <c r="BS471" s="320"/>
      <c r="BT471" s="320"/>
      <c r="BU471" s="320"/>
      <c r="BV471" s="320"/>
      <c r="BW471" s="320"/>
      <c r="BX471" s="320"/>
      <c r="BY471" s="320"/>
      <c r="BZ471" s="320"/>
      <c r="CA471" s="320"/>
      <c r="CB471" s="320"/>
      <c r="CC471" s="320"/>
      <c r="CD471" s="320"/>
      <c r="CE471" s="320"/>
      <c r="CF471" s="320"/>
      <c r="CG471" s="320"/>
      <c r="CH471" s="320"/>
      <c r="CI471" s="320"/>
      <c r="CJ471" s="320"/>
      <c r="CK471" s="320"/>
      <c r="CL471" s="320"/>
      <c r="CM471" s="320"/>
      <c r="CN471" s="320"/>
      <c r="CO471" s="320"/>
      <c r="CP471" s="320"/>
      <c r="CQ471" s="320"/>
      <c r="CR471" s="320"/>
      <c r="CS471" s="320"/>
      <c r="CT471" s="320"/>
      <c r="CU471" s="320"/>
      <c r="CV471" s="320"/>
      <c r="CW471" s="320"/>
      <c r="CX471" s="320"/>
      <c r="CY471" s="320"/>
      <c r="CZ471" s="320"/>
      <c r="DA471" s="320"/>
      <c r="DB471" s="320"/>
      <c r="DC471" s="320"/>
      <c r="DD471" s="320"/>
    </row>
    <row r="472">
      <c r="A472" s="320"/>
      <c r="B472" s="320"/>
      <c r="C472" s="320"/>
      <c r="D472" s="320"/>
      <c r="E472" s="320"/>
      <c r="F472" s="320"/>
      <c r="G472" s="320"/>
      <c r="H472" s="320"/>
      <c r="I472" s="320"/>
      <c r="J472" s="320"/>
      <c r="K472" s="320"/>
      <c r="L472" s="320"/>
      <c r="M472" s="320"/>
      <c r="N472" s="320"/>
      <c r="O472" s="320"/>
      <c r="P472" s="320"/>
      <c r="Q472" s="320"/>
      <c r="R472" s="320"/>
      <c r="S472" s="320"/>
      <c r="T472" s="320"/>
      <c r="U472" s="320"/>
      <c r="V472" s="320"/>
      <c r="W472" s="320"/>
      <c r="X472" s="320"/>
      <c r="Y472" s="320"/>
      <c r="Z472" s="320"/>
      <c r="AA472" s="320"/>
      <c r="AB472" s="320"/>
      <c r="AC472" s="320"/>
      <c r="AD472" s="320"/>
      <c r="AE472" s="320"/>
      <c r="AF472" s="320"/>
      <c r="AG472" s="320"/>
      <c r="AH472" s="320"/>
      <c r="AI472" s="320"/>
      <c r="AJ472" s="320"/>
      <c r="AK472" s="320"/>
      <c r="AL472" s="320"/>
      <c r="AM472" s="320"/>
      <c r="AN472" s="320"/>
      <c r="AO472" s="320"/>
      <c r="AP472" s="320"/>
      <c r="AQ472" s="320"/>
      <c r="AR472" s="320"/>
      <c r="AS472" s="320"/>
      <c r="AT472" s="320"/>
      <c r="AU472" s="320"/>
      <c r="AV472" s="320"/>
      <c r="AW472" s="320"/>
      <c r="AX472" s="320"/>
      <c r="AY472" s="320"/>
      <c r="AZ472" s="320"/>
      <c r="BA472" s="320"/>
      <c r="BB472" s="320"/>
      <c r="BC472" s="320"/>
      <c r="BD472" s="320"/>
      <c r="BE472" s="320"/>
      <c r="BF472" s="320"/>
      <c r="BG472" s="320"/>
      <c r="BH472" s="320"/>
      <c r="BI472" s="320"/>
      <c r="BJ472" s="320"/>
      <c r="BK472" s="320"/>
      <c r="BL472" s="320"/>
      <c r="BM472" s="320"/>
      <c r="BN472" s="320"/>
      <c r="BO472" s="320"/>
      <c r="BP472" s="320"/>
      <c r="BQ472" s="320"/>
      <c r="BR472" s="320"/>
      <c r="BS472" s="320"/>
      <c r="BT472" s="320"/>
      <c r="BU472" s="320"/>
      <c r="BV472" s="320"/>
      <c r="BW472" s="320"/>
      <c r="BX472" s="320"/>
      <c r="BY472" s="320"/>
      <c r="BZ472" s="320"/>
      <c r="CA472" s="320"/>
      <c r="CB472" s="320"/>
      <c r="CC472" s="320"/>
      <c r="CD472" s="320"/>
      <c r="CE472" s="320"/>
      <c r="CF472" s="320"/>
      <c r="CG472" s="320"/>
      <c r="CH472" s="320"/>
      <c r="CI472" s="320"/>
      <c r="CJ472" s="320"/>
      <c r="CK472" s="320"/>
      <c r="CL472" s="320"/>
      <c r="CM472" s="320"/>
      <c r="CN472" s="320"/>
      <c r="CO472" s="320"/>
      <c r="CP472" s="320"/>
      <c r="CQ472" s="320"/>
      <c r="CR472" s="320"/>
      <c r="CS472" s="320"/>
      <c r="CT472" s="320"/>
      <c r="CU472" s="320"/>
      <c r="CV472" s="320"/>
      <c r="CW472" s="320"/>
      <c r="CX472" s="320"/>
      <c r="CY472" s="320"/>
      <c r="CZ472" s="320"/>
      <c r="DA472" s="320"/>
      <c r="DB472" s="320"/>
      <c r="DC472" s="320"/>
      <c r="DD472" s="320"/>
    </row>
    <row r="473">
      <c r="A473" s="320"/>
      <c r="B473" s="320"/>
      <c r="C473" s="320"/>
      <c r="D473" s="320"/>
      <c r="E473" s="320"/>
      <c r="F473" s="320"/>
      <c r="G473" s="320"/>
      <c r="H473" s="320"/>
      <c r="I473" s="320"/>
      <c r="J473" s="320"/>
      <c r="K473" s="320"/>
      <c r="L473" s="320"/>
      <c r="M473" s="320"/>
      <c r="N473" s="320"/>
      <c r="O473" s="320"/>
      <c r="P473" s="320"/>
      <c r="Q473" s="320"/>
      <c r="R473" s="320"/>
      <c r="S473" s="320"/>
      <c r="T473" s="320"/>
      <c r="U473" s="320"/>
      <c r="V473" s="320"/>
      <c r="W473" s="320"/>
      <c r="X473" s="320"/>
      <c r="Y473" s="320"/>
      <c r="Z473" s="320"/>
      <c r="AA473" s="320"/>
      <c r="AB473" s="320"/>
      <c r="AC473" s="320"/>
      <c r="AD473" s="320"/>
      <c r="AE473" s="320"/>
      <c r="AF473" s="320"/>
      <c r="AG473" s="320"/>
      <c r="AH473" s="320"/>
      <c r="AI473" s="320"/>
      <c r="AJ473" s="320"/>
      <c r="AK473" s="320"/>
      <c r="AL473" s="320"/>
      <c r="AM473" s="320"/>
      <c r="AN473" s="320"/>
      <c r="AO473" s="320"/>
      <c r="AP473" s="320"/>
      <c r="AQ473" s="320"/>
      <c r="AR473" s="320"/>
      <c r="AS473" s="320"/>
      <c r="AT473" s="320"/>
      <c r="AU473" s="320"/>
      <c r="AV473" s="320"/>
      <c r="AW473" s="320"/>
      <c r="AX473" s="320"/>
      <c r="AY473" s="320"/>
      <c r="AZ473" s="320"/>
      <c r="BA473" s="320"/>
      <c r="BB473" s="320"/>
      <c r="BC473" s="320"/>
      <c r="BD473" s="320"/>
      <c r="BE473" s="320"/>
      <c r="BF473" s="320"/>
      <c r="BG473" s="320"/>
      <c r="BH473" s="320"/>
      <c r="BI473" s="320"/>
      <c r="BJ473" s="320"/>
      <c r="BK473" s="320"/>
      <c r="BL473" s="320"/>
      <c r="BM473" s="320"/>
      <c r="BN473" s="320"/>
      <c r="BO473" s="320"/>
      <c r="BP473" s="320"/>
      <c r="BQ473" s="320"/>
      <c r="BR473" s="320"/>
      <c r="BS473" s="320"/>
      <c r="BT473" s="320"/>
      <c r="BU473" s="320"/>
      <c r="BV473" s="320"/>
      <c r="BW473" s="320"/>
      <c r="BX473" s="320"/>
      <c r="BY473" s="320"/>
      <c r="BZ473" s="320"/>
      <c r="CA473" s="320"/>
      <c r="CB473" s="320"/>
      <c r="CC473" s="320"/>
      <c r="CD473" s="320"/>
      <c r="CE473" s="320"/>
      <c r="CF473" s="320"/>
      <c r="CG473" s="320"/>
      <c r="CH473" s="320"/>
      <c r="CI473" s="320"/>
      <c r="CJ473" s="320"/>
      <c r="CK473" s="320"/>
      <c r="CL473" s="320"/>
      <c r="CM473" s="320"/>
      <c r="CN473" s="320"/>
      <c r="CO473" s="320"/>
      <c r="CP473" s="320"/>
      <c r="CQ473" s="320"/>
      <c r="CR473" s="320"/>
      <c r="CS473" s="320"/>
      <c r="CT473" s="320"/>
      <c r="CU473" s="320"/>
      <c r="CV473" s="320"/>
      <c r="CW473" s="320"/>
      <c r="CX473" s="320"/>
      <c r="CY473" s="320"/>
      <c r="CZ473" s="320"/>
      <c r="DA473" s="320"/>
      <c r="DB473" s="320"/>
      <c r="DC473" s="320"/>
      <c r="DD473" s="320"/>
    </row>
    <row r="474">
      <c r="A474" s="320"/>
      <c r="B474" s="320"/>
      <c r="C474" s="320"/>
      <c r="D474" s="320"/>
      <c r="E474" s="320"/>
      <c r="F474" s="320"/>
      <c r="G474" s="320"/>
      <c r="H474" s="320"/>
      <c r="I474" s="320"/>
      <c r="J474" s="320"/>
      <c r="K474" s="320"/>
      <c r="L474" s="320"/>
      <c r="M474" s="320"/>
      <c r="N474" s="320"/>
      <c r="O474" s="320"/>
      <c r="P474" s="320"/>
      <c r="Q474" s="320"/>
      <c r="R474" s="320"/>
      <c r="S474" s="320"/>
      <c r="T474" s="320"/>
      <c r="U474" s="320"/>
      <c r="V474" s="320"/>
      <c r="W474" s="320"/>
      <c r="X474" s="320"/>
      <c r="Y474" s="320"/>
      <c r="Z474" s="320"/>
      <c r="AA474" s="320"/>
      <c r="AB474" s="320"/>
      <c r="AC474" s="320"/>
      <c r="AD474" s="320"/>
      <c r="AE474" s="320"/>
      <c r="AF474" s="320"/>
      <c r="AG474" s="320"/>
      <c r="AH474" s="320"/>
      <c r="AI474" s="320"/>
      <c r="AJ474" s="320"/>
      <c r="AK474" s="320"/>
      <c r="AL474" s="320"/>
      <c r="AM474" s="320"/>
      <c r="AN474" s="320"/>
      <c r="AO474" s="320"/>
      <c r="AP474" s="320"/>
      <c r="AQ474" s="320"/>
      <c r="AR474" s="320"/>
      <c r="AS474" s="320"/>
      <c r="AT474" s="320"/>
      <c r="AU474" s="320"/>
      <c r="AV474" s="320"/>
      <c r="AW474" s="320"/>
      <c r="AX474" s="320"/>
      <c r="AY474" s="320"/>
      <c r="AZ474" s="320"/>
      <c r="BA474" s="320"/>
      <c r="BB474" s="320"/>
      <c r="BC474" s="320"/>
      <c r="BD474" s="320"/>
      <c r="BE474" s="320"/>
      <c r="BF474" s="320"/>
      <c r="BG474" s="320"/>
      <c r="BH474" s="320"/>
      <c r="BI474" s="320"/>
      <c r="BJ474" s="320"/>
      <c r="BK474" s="320"/>
      <c r="BL474" s="320"/>
      <c r="BM474" s="320"/>
      <c r="BN474" s="320"/>
      <c r="BO474" s="320"/>
      <c r="BP474" s="320"/>
      <c r="BQ474" s="320"/>
      <c r="BR474" s="320"/>
      <c r="BS474" s="320"/>
      <c r="BT474" s="320"/>
      <c r="BU474" s="320"/>
      <c r="BV474" s="320"/>
      <c r="BW474" s="320"/>
      <c r="BX474" s="320"/>
      <c r="BY474" s="320"/>
      <c r="BZ474" s="320"/>
      <c r="CA474" s="320"/>
      <c r="CB474" s="320"/>
      <c r="CC474" s="320"/>
      <c r="CD474" s="320"/>
      <c r="CE474" s="320"/>
      <c r="CF474" s="320"/>
      <c r="CG474" s="320"/>
      <c r="CH474" s="320"/>
      <c r="CI474" s="320"/>
      <c r="CJ474" s="320"/>
      <c r="CK474" s="320"/>
      <c r="CL474" s="320"/>
      <c r="CM474" s="320"/>
      <c r="CN474" s="320"/>
      <c r="CO474" s="320"/>
      <c r="CP474" s="320"/>
      <c r="CQ474" s="320"/>
      <c r="CR474" s="320"/>
      <c r="CS474" s="320"/>
      <c r="CT474" s="320"/>
      <c r="CU474" s="320"/>
      <c r="CV474" s="320"/>
      <c r="CW474" s="320"/>
      <c r="CX474" s="320"/>
      <c r="CY474" s="320"/>
      <c r="CZ474" s="320"/>
      <c r="DA474" s="320"/>
      <c r="DB474" s="320"/>
      <c r="DC474" s="320"/>
      <c r="DD474" s="320"/>
    </row>
    <row r="475">
      <c r="A475" s="320"/>
      <c r="B475" s="320"/>
      <c r="C475" s="320"/>
      <c r="D475" s="320"/>
      <c r="E475" s="320"/>
      <c r="F475" s="320"/>
      <c r="G475" s="320"/>
      <c r="H475" s="320"/>
      <c r="I475" s="320"/>
      <c r="J475" s="320"/>
      <c r="K475" s="320"/>
      <c r="L475" s="320"/>
      <c r="M475" s="320"/>
      <c r="N475" s="320"/>
      <c r="O475" s="320"/>
      <c r="P475" s="320"/>
      <c r="Q475" s="320"/>
      <c r="R475" s="320"/>
      <c r="S475" s="320"/>
      <c r="T475" s="320"/>
      <c r="U475" s="320"/>
      <c r="V475" s="320"/>
      <c r="W475" s="320"/>
      <c r="X475" s="320"/>
      <c r="Y475" s="320"/>
      <c r="Z475" s="320"/>
      <c r="AA475" s="320"/>
      <c r="AB475" s="320"/>
      <c r="AC475" s="320"/>
      <c r="AD475" s="320"/>
      <c r="AE475" s="320"/>
      <c r="AF475" s="320"/>
      <c r="AG475" s="320"/>
      <c r="AH475" s="320"/>
      <c r="AI475" s="320"/>
      <c r="AJ475" s="320"/>
      <c r="AK475" s="320"/>
      <c r="AL475" s="320"/>
      <c r="AM475" s="320"/>
      <c r="AN475" s="320"/>
      <c r="AO475" s="320"/>
      <c r="AP475" s="320"/>
      <c r="AQ475" s="320"/>
      <c r="AR475" s="320"/>
      <c r="AS475" s="320"/>
      <c r="AT475" s="320"/>
      <c r="AU475" s="320"/>
      <c r="AV475" s="320"/>
      <c r="AW475" s="320"/>
      <c r="AX475" s="320"/>
      <c r="AY475" s="320"/>
      <c r="AZ475" s="320"/>
      <c r="BA475" s="320"/>
      <c r="BB475" s="320"/>
      <c r="BC475" s="320"/>
      <c r="BD475" s="320"/>
      <c r="BE475" s="320"/>
      <c r="BF475" s="320"/>
      <c r="BG475" s="320"/>
      <c r="BH475" s="320"/>
      <c r="BI475" s="320"/>
      <c r="BJ475" s="320"/>
      <c r="BK475" s="320"/>
      <c r="BL475" s="320"/>
      <c r="BM475" s="320"/>
      <c r="BN475" s="320"/>
      <c r="BO475" s="320"/>
      <c r="BP475" s="320"/>
      <c r="BQ475" s="320"/>
      <c r="BR475" s="320"/>
      <c r="BS475" s="320"/>
      <c r="BT475" s="320"/>
      <c r="BU475" s="320"/>
      <c r="BV475" s="320"/>
      <c r="BW475" s="320"/>
      <c r="BX475" s="320"/>
      <c r="BY475" s="320"/>
      <c r="BZ475" s="320"/>
      <c r="CA475" s="320"/>
      <c r="CB475" s="320"/>
      <c r="CC475" s="320"/>
      <c r="CD475" s="320"/>
      <c r="CE475" s="320"/>
      <c r="CF475" s="320"/>
      <c r="CG475" s="320"/>
      <c r="CH475" s="320"/>
      <c r="CI475" s="320"/>
      <c r="CJ475" s="320"/>
      <c r="CK475" s="320"/>
      <c r="CL475" s="320"/>
      <c r="CM475" s="320"/>
      <c r="CN475" s="320"/>
      <c r="CO475" s="320"/>
      <c r="CP475" s="320"/>
      <c r="CQ475" s="320"/>
      <c r="CR475" s="320"/>
      <c r="CS475" s="320"/>
      <c r="CT475" s="320"/>
      <c r="CU475" s="320"/>
      <c r="CV475" s="320"/>
      <c r="CW475" s="320"/>
      <c r="CX475" s="320"/>
      <c r="CY475" s="320"/>
      <c r="CZ475" s="320"/>
      <c r="DA475" s="320"/>
      <c r="DB475" s="320"/>
      <c r="DC475" s="320"/>
      <c r="DD475" s="320"/>
    </row>
    <row r="476">
      <c r="A476" s="320"/>
      <c r="B476" s="320"/>
      <c r="C476" s="320"/>
      <c r="D476" s="320"/>
      <c r="E476" s="320"/>
      <c r="F476" s="320"/>
      <c r="G476" s="320"/>
      <c r="H476" s="320"/>
      <c r="I476" s="320"/>
      <c r="J476" s="320"/>
      <c r="K476" s="320"/>
      <c r="L476" s="320"/>
      <c r="M476" s="320"/>
      <c r="N476" s="320"/>
      <c r="O476" s="320"/>
      <c r="P476" s="320"/>
      <c r="Q476" s="320"/>
      <c r="R476" s="320"/>
      <c r="S476" s="320"/>
      <c r="T476" s="320"/>
      <c r="U476" s="320"/>
      <c r="V476" s="320"/>
      <c r="W476" s="320"/>
      <c r="X476" s="320"/>
      <c r="Y476" s="320"/>
      <c r="Z476" s="320"/>
      <c r="AA476" s="320"/>
      <c r="AB476" s="320"/>
      <c r="AC476" s="320"/>
      <c r="AD476" s="320"/>
      <c r="AE476" s="320"/>
      <c r="AF476" s="320"/>
      <c r="AG476" s="320"/>
      <c r="AH476" s="320"/>
      <c r="AI476" s="320"/>
      <c r="AJ476" s="320"/>
      <c r="AK476" s="320"/>
      <c r="AL476" s="320"/>
      <c r="AM476" s="320"/>
      <c r="AN476" s="320"/>
      <c r="AO476" s="320"/>
      <c r="AP476" s="320"/>
      <c r="AQ476" s="320"/>
      <c r="AR476" s="320"/>
      <c r="AS476" s="320"/>
      <c r="AT476" s="320"/>
      <c r="AU476" s="320"/>
      <c r="AV476" s="320"/>
      <c r="AW476" s="320"/>
      <c r="AX476" s="320"/>
      <c r="AY476" s="320"/>
      <c r="AZ476" s="320"/>
      <c r="BA476" s="320"/>
      <c r="BB476" s="320"/>
      <c r="BC476" s="320"/>
      <c r="BD476" s="320"/>
      <c r="BE476" s="320"/>
      <c r="BF476" s="320"/>
      <c r="BG476" s="320"/>
      <c r="BH476" s="320"/>
      <c r="BI476" s="320"/>
      <c r="BJ476" s="320"/>
      <c r="BK476" s="320"/>
      <c r="BL476" s="320"/>
      <c r="BM476" s="320"/>
      <c r="BN476" s="320"/>
      <c r="BO476" s="320"/>
      <c r="BP476" s="320"/>
      <c r="BQ476" s="320"/>
      <c r="BR476" s="320"/>
      <c r="BS476" s="320"/>
      <c r="BT476" s="320"/>
      <c r="BU476" s="320"/>
      <c r="BV476" s="320"/>
      <c r="BW476" s="320"/>
      <c r="BX476" s="320"/>
      <c r="BY476" s="320"/>
      <c r="BZ476" s="320"/>
      <c r="CA476" s="320"/>
      <c r="CB476" s="320"/>
      <c r="CC476" s="320"/>
      <c r="CD476" s="320"/>
      <c r="CE476" s="320"/>
      <c r="CF476" s="320"/>
      <c r="CG476" s="320"/>
      <c r="CH476" s="320"/>
      <c r="CI476" s="320"/>
      <c r="CJ476" s="320"/>
      <c r="CK476" s="320"/>
      <c r="CL476" s="320"/>
      <c r="CM476" s="320"/>
      <c r="CN476" s="320"/>
      <c r="CO476" s="320"/>
      <c r="CP476" s="320"/>
      <c r="CQ476" s="320"/>
      <c r="CR476" s="320"/>
      <c r="CS476" s="320"/>
      <c r="CT476" s="320"/>
      <c r="CU476" s="320"/>
      <c r="CV476" s="320"/>
      <c r="CW476" s="320"/>
      <c r="CX476" s="320"/>
      <c r="CY476" s="320"/>
      <c r="CZ476" s="320"/>
      <c r="DA476" s="320"/>
      <c r="DB476" s="320"/>
      <c r="DC476" s="320"/>
      <c r="DD476" s="320"/>
    </row>
    <row r="477">
      <c r="A477" s="320"/>
      <c r="B477" s="320"/>
      <c r="C477" s="320"/>
      <c r="D477" s="320"/>
      <c r="E477" s="320"/>
      <c r="F477" s="320"/>
      <c r="G477" s="320"/>
      <c r="H477" s="320"/>
      <c r="I477" s="320"/>
      <c r="J477" s="320"/>
      <c r="K477" s="320"/>
      <c r="L477" s="320"/>
      <c r="M477" s="320"/>
      <c r="N477" s="320"/>
      <c r="O477" s="320"/>
      <c r="P477" s="320"/>
      <c r="Q477" s="320"/>
      <c r="R477" s="320"/>
      <c r="S477" s="320"/>
      <c r="T477" s="320"/>
      <c r="U477" s="320"/>
      <c r="V477" s="320"/>
      <c r="W477" s="320"/>
      <c r="X477" s="320"/>
      <c r="Y477" s="320"/>
      <c r="Z477" s="320"/>
      <c r="AA477" s="320"/>
      <c r="AB477" s="320"/>
      <c r="AC477" s="320"/>
      <c r="AD477" s="320"/>
      <c r="AE477" s="320"/>
      <c r="AF477" s="320"/>
      <c r="AG477" s="320"/>
      <c r="AH477" s="320"/>
      <c r="AI477" s="320"/>
      <c r="AJ477" s="320"/>
      <c r="AK477" s="320"/>
      <c r="AL477" s="320"/>
      <c r="AM477" s="320"/>
      <c r="AN477" s="320"/>
      <c r="AO477" s="320"/>
      <c r="AP477" s="320"/>
      <c r="AQ477" s="320"/>
      <c r="AR477" s="320"/>
      <c r="AS477" s="320"/>
      <c r="AT477" s="320"/>
      <c r="AU477" s="320"/>
      <c r="AV477" s="320"/>
      <c r="AW477" s="320"/>
      <c r="AX477" s="320"/>
      <c r="AY477" s="320"/>
      <c r="AZ477" s="320"/>
      <c r="BA477" s="320"/>
      <c r="BB477" s="320"/>
      <c r="BC477" s="320"/>
      <c r="BD477" s="320"/>
      <c r="BE477" s="320"/>
      <c r="BF477" s="320"/>
      <c r="BG477" s="320"/>
      <c r="BH477" s="320"/>
      <c r="BI477" s="320"/>
      <c r="BJ477" s="320"/>
      <c r="BK477" s="320"/>
      <c r="BL477" s="320"/>
      <c r="BM477" s="320"/>
      <c r="BN477" s="320"/>
      <c r="BO477" s="320"/>
      <c r="BP477" s="320"/>
      <c r="BQ477" s="320"/>
      <c r="BR477" s="320"/>
      <c r="BS477" s="320"/>
      <c r="BT477" s="320"/>
      <c r="BU477" s="320"/>
      <c r="BV477" s="320"/>
      <c r="BW477" s="320"/>
      <c r="BX477" s="320"/>
      <c r="BY477" s="320"/>
      <c r="BZ477" s="320"/>
      <c r="CA477" s="320"/>
      <c r="CB477" s="320"/>
      <c r="CC477" s="320"/>
      <c r="CD477" s="320"/>
      <c r="CE477" s="320"/>
      <c r="CF477" s="320"/>
      <c r="CG477" s="320"/>
      <c r="CH477" s="320"/>
      <c r="CI477" s="320"/>
      <c r="CJ477" s="320"/>
      <c r="CK477" s="320"/>
      <c r="CL477" s="320"/>
      <c r="CM477" s="320"/>
      <c r="CN477" s="320"/>
      <c r="CO477" s="320"/>
      <c r="CP477" s="320"/>
      <c r="CQ477" s="320"/>
      <c r="CR477" s="320"/>
      <c r="CS477" s="320"/>
      <c r="CT477" s="320"/>
      <c r="CU477" s="320"/>
      <c r="CV477" s="320"/>
      <c r="CW477" s="320"/>
      <c r="CX477" s="320"/>
      <c r="CY477" s="320"/>
      <c r="CZ477" s="320"/>
      <c r="DA477" s="320"/>
      <c r="DB477" s="320"/>
      <c r="DC477" s="320"/>
      <c r="DD477" s="320"/>
    </row>
    <row r="478">
      <c r="A478" s="320"/>
      <c r="B478" s="320"/>
      <c r="C478" s="320"/>
      <c r="D478" s="320"/>
      <c r="E478" s="320"/>
      <c r="F478" s="320"/>
      <c r="G478" s="320"/>
      <c r="H478" s="320"/>
      <c r="I478" s="320"/>
      <c r="J478" s="320"/>
      <c r="K478" s="320"/>
      <c r="L478" s="320"/>
      <c r="M478" s="320"/>
      <c r="N478" s="320"/>
      <c r="O478" s="320"/>
      <c r="P478" s="320"/>
      <c r="Q478" s="320"/>
      <c r="R478" s="320"/>
      <c r="S478" s="320"/>
      <c r="T478" s="320"/>
      <c r="U478" s="320"/>
      <c r="V478" s="320"/>
      <c r="W478" s="320"/>
      <c r="X478" s="320"/>
      <c r="Y478" s="320"/>
      <c r="Z478" s="320"/>
      <c r="AA478" s="320"/>
      <c r="AB478" s="320"/>
      <c r="AC478" s="320"/>
      <c r="AD478" s="320"/>
      <c r="AE478" s="320"/>
      <c r="AF478" s="320"/>
      <c r="AG478" s="320"/>
      <c r="AH478" s="320"/>
      <c r="AI478" s="320"/>
      <c r="AJ478" s="320"/>
      <c r="AK478" s="320"/>
      <c r="AL478" s="320"/>
      <c r="AM478" s="320"/>
      <c r="AN478" s="320"/>
      <c r="AO478" s="320"/>
      <c r="AP478" s="320"/>
      <c r="AQ478" s="320"/>
      <c r="AR478" s="320"/>
      <c r="AS478" s="320"/>
      <c r="AT478" s="320"/>
      <c r="AU478" s="320"/>
      <c r="AV478" s="320"/>
      <c r="AW478" s="320"/>
      <c r="AX478" s="320"/>
      <c r="AY478" s="320"/>
      <c r="AZ478" s="320"/>
      <c r="BA478" s="320"/>
      <c r="BB478" s="320"/>
      <c r="BC478" s="320"/>
      <c r="BD478" s="320"/>
      <c r="BE478" s="320"/>
      <c r="BF478" s="320"/>
      <c r="BG478" s="320"/>
      <c r="BH478" s="320"/>
      <c r="BI478" s="320"/>
      <c r="BJ478" s="320"/>
      <c r="BK478" s="320"/>
      <c r="BL478" s="320"/>
      <c r="BM478" s="320"/>
      <c r="BN478" s="320"/>
      <c r="BO478" s="320"/>
      <c r="BP478" s="320"/>
      <c r="BQ478" s="320"/>
      <c r="BR478" s="320"/>
      <c r="BS478" s="320"/>
      <c r="BT478" s="320"/>
      <c r="BU478" s="320"/>
      <c r="BV478" s="320"/>
      <c r="BW478" s="320"/>
      <c r="BX478" s="320"/>
      <c r="BY478" s="320"/>
      <c r="BZ478" s="320"/>
      <c r="CA478" s="320"/>
      <c r="CB478" s="320"/>
      <c r="CC478" s="320"/>
      <c r="CD478" s="320"/>
      <c r="CE478" s="320"/>
      <c r="CF478" s="320"/>
      <c r="CG478" s="320"/>
      <c r="CH478" s="320"/>
      <c r="CI478" s="320"/>
      <c r="CJ478" s="320"/>
      <c r="CK478" s="320"/>
      <c r="CL478" s="320"/>
      <c r="CM478" s="320"/>
      <c r="CN478" s="320"/>
      <c r="CO478" s="320"/>
      <c r="CP478" s="320"/>
      <c r="CQ478" s="320"/>
      <c r="CR478" s="320"/>
      <c r="CS478" s="320"/>
      <c r="CT478" s="320"/>
      <c r="CU478" s="320"/>
      <c r="CV478" s="320"/>
      <c r="CW478" s="320"/>
      <c r="CX478" s="320"/>
      <c r="CY478" s="320"/>
      <c r="CZ478" s="320"/>
      <c r="DA478" s="320"/>
      <c r="DB478" s="320"/>
      <c r="DC478" s="320"/>
      <c r="DD478" s="320"/>
    </row>
    <row r="479">
      <c r="A479" s="320"/>
      <c r="B479" s="320"/>
      <c r="C479" s="320"/>
      <c r="D479" s="320"/>
      <c r="E479" s="320"/>
      <c r="F479" s="320"/>
      <c r="G479" s="320"/>
      <c r="H479" s="320"/>
      <c r="I479" s="320"/>
      <c r="J479" s="320"/>
      <c r="K479" s="320"/>
      <c r="L479" s="320"/>
      <c r="M479" s="320"/>
      <c r="N479" s="320"/>
      <c r="O479" s="320"/>
      <c r="P479" s="320"/>
      <c r="Q479" s="320"/>
      <c r="R479" s="320"/>
      <c r="S479" s="320"/>
      <c r="T479" s="320"/>
      <c r="U479" s="320"/>
      <c r="V479" s="320"/>
      <c r="W479" s="320"/>
      <c r="X479" s="320"/>
      <c r="Y479" s="320"/>
      <c r="Z479" s="320"/>
      <c r="AA479" s="320"/>
      <c r="AB479" s="320"/>
      <c r="AC479" s="320"/>
      <c r="AD479" s="320"/>
      <c r="AE479" s="320"/>
      <c r="AF479" s="320"/>
      <c r="AG479" s="320"/>
      <c r="AH479" s="320"/>
      <c r="AI479" s="320"/>
      <c r="AJ479" s="320"/>
      <c r="AK479" s="320"/>
      <c r="AL479" s="320"/>
      <c r="AM479" s="320"/>
      <c r="AN479" s="320"/>
      <c r="AO479" s="320"/>
      <c r="AP479" s="320"/>
      <c r="AQ479" s="320"/>
      <c r="AR479" s="320"/>
      <c r="AS479" s="320"/>
      <c r="AT479" s="320"/>
      <c r="AU479" s="320"/>
      <c r="AV479" s="320"/>
      <c r="AW479" s="320"/>
      <c r="AX479" s="320"/>
      <c r="AY479" s="320"/>
      <c r="AZ479" s="320"/>
      <c r="BA479" s="320"/>
      <c r="BB479" s="320"/>
      <c r="BC479" s="320"/>
      <c r="BD479" s="320"/>
      <c r="BE479" s="320"/>
      <c r="BF479" s="320"/>
      <c r="BG479" s="320"/>
      <c r="BH479" s="320"/>
      <c r="BI479" s="320"/>
      <c r="BJ479" s="320"/>
      <c r="BK479" s="320"/>
      <c r="BL479" s="320"/>
      <c r="BM479" s="320"/>
      <c r="BN479" s="320"/>
      <c r="BO479" s="320"/>
      <c r="BP479" s="320"/>
      <c r="BQ479" s="320"/>
      <c r="BR479" s="320"/>
      <c r="BS479" s="320"/>
      <c r="BT479" s="320"/>
      <c r="BU479" s="320"/>
      <c r="BV479" s="320"/>
      <c r="BW479" s="320"/>
      <c r="BX479" s="320"/>
      <c r="BY479" s="320"/>
      <c r="BZ479" s="320"/>
      <c r="CA479" s="320"/>
      <c r="CB479" s="320"/>
      <c r="CC479" s="320"/>
      <c r="CD479" s="320"/>
      <c r="CE479" s="320"/>
      <c r="CF479" s="320"/>
      <c r="CG479" s="320"/>
      <c r="CH479" s="320"/>
      <c r="CI479" s="320"/>
      <c r="CJ479" s="320"/>
      <c r="CK479" s="320"/>
      <c r="CL479" s="320"/>
      <c r="CM479" s="320"/>
      <c r="CN479" s="320"/>
      <c r="CO479" s="320"/>
      <c r="CP479" s="320"/>
      <c r="CQ479" s="320"/>
      <c r="CR479" s="320"/>
      <c r="CS479" s="320"/>
      <c r="CT479" s="320"/>
      <c r="CU479" s="320"/>
      <c r="CV479" s="320"/>
      <c r="CW479" s="320"/>
      <c r="CX479" s="320"/>
      <c r="CY479" s="320"/>
      <c r="CZ479" s="320"/>
      <c r="DA479" s="320"/>
      <c r="DB479" s="320"/>
      <c r="DC479" s="320"/>
      <c r="DD479" s="320"/>
    </row>
    <row r="480">
      <c r="A480" s="320"/>
      <c r="B480" s="320"/>
      <c r="C480" s="320"/>
      <c r="D480" s="320"/>
      <c r="E480" s="320"/>
      <c r="F480" s="320"/>
      <c r="G480" s="320"/>
      <c r="H480" s="320"/>
      <c r="I480" s="320"/>
      <c r="J480" s="320"/>
      <c r="K480" s="320"/>
      <c r="L480" s="320"/>
      <c r="M480" s="320"/>
      <c r="N480" s="320"/>
      <c r="O480" s="320"/>
      <c r="P480" s="320"/>
      <c r="Q480" s="320"/>
      <c r="R480" s="320"/>
      <c r="S480" s="320"/>
      <c r="T480" s="320"/>
      <c r="U480" s="320"/>
      <c r="V480" s="320"/>
      <c r="W480" s="320"/>
      <c r="X480" s="320"/>
      <c r="Y480" s="320"/>
      <c r="Z480" s="320"/>
      <c r="AA480" s="320"/>
      <c r="AB480" s="320"/>
      <c r="AC480" s="320"/>
      <c r="AD480" s="320"/>
      <c r="AE480" s="320"/>
      <c r="AF480" s="320"/>
      <c r="AG480" s="320"/>
      <c r="AH480" s="320"/>
      <c r="AI480" s="320"/>
      <c r="AJ480" s="320"/>
      <c r="AK480" s="320"/>
      <c r="AL480" s="320"/>
      <c r="AM480" s="320"/>
      <c r="AN480" s="320"/>
      <c r="AO480" s="320"/>
      <c r="AP480" s="320"/>
      <c r="AQ480" s="320"/>
      <c r="AR480" s="320"/>
      <c r="AS480" s="320"/>
      <c r="AT480" s="320"/>
      <c r="AU480" s="320"/>
      <c r="AV480" s="320"/>
      <c r="AW480" s="320"/>
      <c r="AX480" s="320"/>
      <c r="AY480" s="320"/>
      <c r="AZ480" s="320"/>
      <c r="BA480" s="320"/>
      <c r="BB480" s="320"/>
      <c r="BC480" s="320"/>
      <c r="BD480" s="320"/>
      <c r="BE480" s="320"/>
      <c r="BF480" s="320"/>
      <c r="BG480" s="320"/>
      <c r="BH480" s="320"/>
      <c r="BI480" s="320"/>
      <c r="BJ480" s="320"/>
      <c r="BK480" s="320"/>
      <c r="BL480" s="320"/>
      <c r="BM480" s="320"/>
      <c r="BN480" s="320"/>
      <c r="BO480" s="320"/>
      <c r="BP480" s="320"/>
      <c r="BQ480" s="320"/>
      <c r="BR480" s="320"/>
      <c r="BS480" s="320"/>
      <c r="BT480" s="320"/>
      <c r="BU480" s="320"/>
      <c r="BV480" s="320"/>
      <c r="BW480" s="320"/>
      <c r="BX480" s="320"/>
      <c r="BY480" s="320"/>
      <c r="BZ480" s="320"/>
      <c r="CA480" s="320"/>
      <c r="CB480" s="320"/>
      <c r="CC480" s="320"/>
      <c r="CD480" s="320"/>
      <c r="CE480" s="320"/>
      <c r="CF480" s="320"/>
      <c r="CG480" s="320"/>
      <c r="CH480" s="320"/>
      <c r="CI480" s="320"/>
      <c r="CJ480" s="320"/>
      <c r="CK480" s="320"/>
      <c r="CL480" s="320"/>
      <c r="CM480" s="320"/>
      <c r="CN480" s="320"/>
      <c r="CO480" s="320"/>
      <c r="CP480" s="320"/>
      <c r="CQ480" s="320"/>
      <c r="CR480" s="320"/>
      <c r="CS480" s="320"/>
      <c r="CT480" s="320"/>
      <c r="CU480" s="320"/>
      <c r="CV480" s="320"/>
      <c r="CW480" s="320"/>
      <c r="CX480" s="320"/>
      <c r="CY480" s="320"/>
      <c r="CZ480" s="320"/>
      <c r="DA480" s="320"/>
      <c r="DB480" s="320"/>
      <c r="DC480" s="320"/>
      <c r="DD480" s="320"/>
    </row>
    <row r="481">
      <c r="A481" s="320"/>
      <c r="B481" s="320"/>
      <c r="C481" s="320"/>
      <c r="D481" s="320"/>
      <c r="E481" s="320"/>
      <c r="F481" s="320"/>
      <c r="G481" s="320"/>
      <c r="H481" s="320"/>
      <c r="I481" s="320"/>
      <c r="J481" s="320"/>
      <c r="K481" s="320"/>
      <c r="L481" s="320"/>
      <c r="M481" s="320"/>
      <c r="N481" s="320"/>
      <c r="O481" s="320"/>
      <c r="P481" s="320"/>
      <c r="Q481" s="320"/>
      <c r="R481" s="320"/>
      <c r="S481" s="320"/>
      <c r="T481" s="320"/>
      <c r="U481" s="320"/>
      <c r="V481" s="320"/>
      <c r="W481" s="320"/>
      <c r="X481" s="320"/>
      <c r="Y481" s="320"/>
      <c r="Z481" s="320"/>
      <c r="AA481" s="320"/>
      <c r="AB481" s="320"/>
      <c r="AC481" s="320"/>
      <c r="AD481" s="320"/>
      <c r="AE481" s="320"/>
      <c r="AF481" s="320"/>
      <c r="AG481" s="320"/>
      <c r="AH481" s="320"/>
      <c r="AI481" s="320"/>
      <c r="AJ481" s="320"/>
      <c r="AK481" s="320"/>
      <c r="AL481" s="320"/>
      <c r="AM481" s="320"/>
      <c r="AN481" s="320"/>
      <c r="AO481" s="320"/>
      <c r="AP481" s="320"/>
      <c r="AQ481" s="320"/>
      <c r="AR481" s="320"/>
      <c r="AS481" s="320"/>
      <c r="AT481" s="320"/>
      <c r="AU481" s="320"/>
      <c r="AV481" s="320"/>
      <c r="AW481" s="320"/>
      <c r="AX481" s="320"/>
      <c r="AY481" s="320"/>
      <c r="AZ481" s="320"/>
      <c r="BA481" s="320"/>
      <c r="BB481" s="320"/>
      <c r="BC481" s="320"/>
      <c r="BD481" s="320"/>
      <c r="BE481" s="320"/>
      <c r="BF481" s="320"/>
      <c r="BG481" s="320"/>
      <c r="BH481" s="320"/>
      <c r="BI481" s="320"/>
      <c r="BJ481" s="320"/>
      <c r="BK481" s="320"/>
      <c r="BL481" s="320"/>
      <c r="BM481" s="320"/>
      <c r="BN481" s="320"/>
      <c r="BO481" s="320"/>
      <c r="BP481" s="320"/>
      <c r="BQ481" s="320"/>
      <c r="BR481" s="320"/>
      <c r="BS481" s="320"/>
      <c r="BT481" s="320"/>
      <c r="BU481" s="320"/>
      <c r="BV481" s="320"/>
      <c r="BW481" s="320"/>
      <c r="BX481" s="320"/>
      <c r="BY481" s="320"/>
      <c r="BZ481" s="320"/>
      <c r="CA481" s="320"/>
      <c r="CB481" s="320"/>
      <c r="CC481" s="320"/>
      <c r="CD481" s="320"/>
      <c r="CE481" s="320"/>
      <c r="CF481" s="320"/>
      <c r="CG481" s="320"/>
      <c r="CH481" s="320"/>
      <c r="CI481" s="320"/>
      <c r="CJ481" s="320"/>
      <c r="CK481" s="320"/>
      <c r="CL481" s="320"/>
      <c r="CM481" s="320"/>
      <c r="CN481" s="320"/>
      <c r="CO481" s="320"/>
      <c r="CP481" s="320"/>
      <c r="CQ481" s="320"/>
      <c r="CR481" s="320"/>
      <c r="CS481" s="320"/>
      <c r="CT481" s="320"/>
      <c r="CU481" s="320"/>
      <c r="CV481" s="320"/>
      <c r="CW481" s="320"/>
      <c r="CX481" s="320"/>
      <c r="CY481" s="320"/>
      <c r="CZ481" s="320"/>
      <c r="DA481" s="320"/>
      <c r="DB481" s="320"/>
      <c r="DC481" s="320"/>
      <c r="DD481" s="320"/>
    </row>
    <row r="482">
      <c r="A482" s="320"/>
      <c r="B482" s="320"/>
      <c r="C482" s="320"/>
      <c r="D482" s="320"/>
      <c r="E482" s="320"/>
      <c r="F482" s="320"/>
      <c r="G482" s="320"/>
      <c r="H482" s="320"/>
      <c r="I482" s="320"/>
      <c r="J482" s="320"/>
      <c r="K482" s="320"/>
      <c r="L482" s="320"/>
      <c r="M482" s="320"/>
      <c r="N482" s="320"/>
      <c r="O482" s="320"/>
      <c r="P482" s="320"/>
      <c r="Q482" s="320"/>
      <c r="R482" s="320"/>
      <c r="S482" s="320"/>
      <c r="T482" s="320"/>
      <c r="U482" s="320"/>
      <c r="V482" s="320"/>
      <c r="W482" s="320"/>
      <c r="X482" s="320"/>
      <c r="Y482" s="320"/>
      <c r="Z482" s="320"/>
      <c r="AA482" s="320"/>
      <c r="AB482" s="320"/>
      <c r="AC482" s="320"/>
      <c r="AD482" s="320"/>
      <c r="AE482" s="320"/>
      <c r="AF482" s="320"/>
      <c r="AG482" s="320"/>
      <c r="AH482" s="320"/>
      <c r="AI482" s="320"/>
      <c r="AJ482" s="320"/>
      <c r="AK482" s="320"/>
      <c r="AL482" s="320"/>
      <c r="AM482" s="320"/>
      <c r="AN482" s="320"/>
      <c r="AO482" s="320"/>
      <c r="AP482" s="320"/>
      <c r="AQ482" s="320"/>
      <c r="AR482" s="320"/>
      <c r="AS482" s="320"/>
      <c r="AT482" s="320"/>
      <c r="AU482" s="320"/>
      <c r="AV482" s="320"/>
      <c r="AW482" s="320"/>
      <c r="AX482" s="320"/>
      <c r="AY482" s="320"/>
      <c r="AZ482" s="320"/>
      <c r="BA482" s="320"/>
      <c r="BB482" s="320"/>
      <c r="BC482" s="320"/>
      <c r="BD482" s="320"/>
      <c r="BE482" s="320"/>
      <c r="BF482" s="320"/>
      <c r="BG482" s="320"/>
      <c r="BH482" s="320"/>
      <c r="BI482" s="320"/>
      <c r="BJ482" s="320"/>
      <c r="BK482" s="320"/>
      <c r="BL482" s="320"/>
      <c r="BM482" s="320"/>
      <c r="BN482" s="320"/>
      <c r="BO482" s="320"/>
      <c r="BP482" s="320"/>
      <c r="BQ482" s="320"/>
      <c r="BR482" s="320"/>
      <c r="BS482" s="320"/>
      <c r="BT482" s="320"/>
      <c r="BU482" s="320"/>
      <c r="BV482" s="320"/>
      <c r="BW482" s="320"/>
      <c r="BX482" s="320"/>
      <c r="BY482" s="320"/>
      <c r="BZ482" s="320"/>
      <c r="CA482" s="320"/>
      <c r="CB482" s="320"/>
      <c r="CC482" s="320"/>
      <c r="CD482" s="320"/>
      <c r="CE482" s="320"/>
      <c r="CF482" s="320"/>
      <c r="CG482" s="320"/>
      <c r="CH482" s="320"/>
      <c r="CI482" s="320"/>
      <c r="CJ482" s="320"/>
      <c r="CK482" s="320"/>
      <c r="CL482" s="320"/>
      <c r="CM482" s="320"/>
      <c r="CN482" s="320"/>
      <c r="CO482" s="320"/>
      <c r="CP482" s="320"/>
      <c r="CQ482" s="320"/>
      <c r="CR482" s="320"/>
      <c r="CS482" s="320"/>
      <c r="CT482" s="320"/>
      <c r="CU482" s="320"/>
      <c r="CV482" s="320"/>
      <c r="CW482" s="320"/>
      <c r="CX482" s="320"/>
      <c r="CY482" s="320"/>
      <c r="CZ482" s="320"/>
      <c r="DA482" s="320"/>
      <c r="DB482" s="320"/>
      <c r="DC482" s="320"/>
      <c r="DD482" s="320"/>
    </row>
    <row r="483">
      <c r="A483" s="320"/>
      <c r="B483" s="320"/>
      <c r="C483" s="320"/>
      <c r="D483" s="320"/>
      <c r="E483" s="320"/>
      <c r="F483" s="320"/>
      <c r="G483" s="320"/>
      <c r="H483" s="320"/>
      <c r="I483" s="320"/>
      <c r="J483" s="320"/>
      <c r="K483" s="320"/>
      <c r="L483" s="320"/>
      <c r="M483" s="320"/>
      <c r="N483" s="320"/>
      <c r="O483" s="320"/>
      <c r="P483" s="320"/>
      <c r="Q483" s="320"/>
      <c r="R483" s="320"/>
      <c r="S483" s="320"/>
      <c r="T483" s="320"/>
      <c r="U483" s="320"/>
      <c r="V483" s="320"/>
      <c r="W483" s="320"/>
      <c r="X483" s="320"/>
      <c r="Y483" s="320"/>
      <c r="Z483" s="320"/>
      <c r="AA483" s="320"/>
      <c r="AB483" s="320"/>
      <c r="AC483" s="320"/>
      <c r="AD483" s="320"/>
      <c r="AE483" s="320"/>
      <c r="AF483" s="320"/>
      <c r="AG483" s="320"/>
      <c r="AH483" s="320"/>
      <c r="AI483" s="320"/>
      <c r="AJ483" s="320"/>
      <c r="AK483" s="320"/>
      <c r="AL483" s="320"/>
      <c r="AM483" s="320"/>
      <c r="AN483" s="320"/>
      <c r="AO483" s="320"/>
      <c r="AP483" s="320"/>
      <c r="AQ483" s="320"/>
      <c r="AR483" s="320"/>
      <c r="AS483" s="320"/>
      <c r="AT483" s="320"/>
      <c r="AU483" s="320"/>
      <c r="AV483" s="320"/>
      <c r="AW483" s="320"/>
      <c r="AX483" s="320"/>
      <c r="AY483" s="320"/>
      <c r="AZ483" s="320"/>
      <c r="BA483" s="320"/>
      <c r="BB483" s="320"/>
      <c r="BC483" s="320"/>
      <c r="BD483" s="320"/>
      <c r="BE483" s="320"/>
      <c r="BF483" s="320"/>
      <c r="BG483" s="320"/>
      <c r="BH483" s="320"/>
      <c r="BI483" s="320"/>
      <c r="BJ483" s="320"/>
      <c r="BK483" s="320"/>
      <c r="BL483" s="320"/>
      <c r="BM483" s="320"/>
      <c r="BN483" s="320"/>
      <c r="BO483" s="320"/>
      <c r="BP483" s="320"/>
      <c r="BQ483" s="320"/>
      <c r="BR483" s="320"/>
      <c r="BS483" s="320"/>
      <c r="BT483" s="320"/>
      <c r="BU483" s="320"/>
      <c r="BV483" s="320"/>
      <c r="BW483" s="320"/>
      <c r="BX483" s="320"/>
      <c r="BY483" s="320"/>
      <c r="BZ483" s="320"/>
      <c r="CA483" s="320"/>
      <c r="CB483" s="320"/>
      <c r="CC483" s="320"/>
      <c r="CD483" s="320"/>
      <c r="CE483" s="320"/>
      <c r="CF483" s="320"/>
      <c r="CG483" s="320"/>
      <c r="CH483" s="320"/>
      <c r="CI483" s="320"/>
      <c r="CJ483" s="320"/>
      <c r="CK483" s="320"/>
      <c r="CL483" s="320"/>
      <c r="CM483" s="320"/>
      <c r="CN483" s="320"/>
      <c r="CO483" s="320"/>
      <c r="CP483" s="320"/>
      <c r="CQ483" s="320"/>
      <c r="CR483" s="320"/>
      <c r="CS483" s="320"/>
      <c r="CT483" s="320"/>
      <c r="CU483" s="320"/>
      <c r="CV483" s="320"/>
      <c r="CW483" s="320"/>
      <c r="CX483" s="320"/>
      <c r="CY483" s="320"/>
      <c r="CZ483" s="320"/>
      <c r="DA483" s="320"/>
      <c r="DB483" s="320"/>
      <c r="DC483" s="320"/>
      <c r="DD483" s="320"/>
    </row>
    <row r="484">
      <c r="A484" s="320"/>
      <c r="B484" s="320"/>
      <c r="C484" s="320"/>
      <c r="D484" s="320"/>
      <c r="E484" s="320"/>
      <c r="F484" s="320"/>
      <c r="G484" s="320"/>
      <c r="H484" s="320"/>
      <c r="I484" s="320"/>
      <c r="J484" s="320"/>
      <c r="K484" s="320"/>
      <c r="L484" s="320"/>
      <c r="M484" s="320"/>
      <c r="N484" s="320"/>
      <c r="O484" s="320"/>
      <c r="P484" s="320"/>
      <c r="Q484" s="320"/>
      <c r="R484" s="320"/>
      <c r="S484" s="320"/>
      <c r="T484" s="320"/>
      <c r="U484" s="320"/>
      <c r="V484" s="320"/>
      <c r="W484" s="320"/>
      <c r="X484" s="320"/>
      <c r="Y484" s="320"/>
      <c r="Z484" s="320"/>
      <c r="AA484" s="320"/>
      <c r="AB484" s="320"/>
      <c r="AC484" s="320"/>
      <c r="AD484" s="320"/>
      <c r="AE484" s="320"/>
      <c r="AF484" s="320"/>
      <c r="AG484" s="320"/>
      <c r="AH484" s="320"/>
      <c r="AI484" s="320"/>
      <c r="AJ484" s="320"/>
      <c r="AK484" s="320"/>
      <c r="AL484" s="320"/>
      <c r="AM484" s="320"/>
      <c r="AN484" s="320"/>
      <c r="AO484" s="320"/>
      <c r="AP484" s="320"/>
      <c r="AQ484" s="320"/>
      <c r="AR484" s="320"/>
      <c r="AS484" s="320"/>
      <c r="AT484" s="320"/>
      <c r="AU484" s="320"/>
      <c r="AV484" s="320"/>
      <c r="AW484" s="320"/>
      <c r="AX484" s="320"/>
      <c r="AY484" s="320"/>
      <c r="AZ484" s="320"/>
      <c r="BA484" s="320"/>
      <c r="BB484" s="320"/>
      <c r="BC484" s="320"/>
      <c r="BD484" s="320"/>
      <c r="BE484" s="320"/>
      <c r="BF484" s="320"/>
      <c r="BG484" s="320"/>
      <c r="BH484" s="320"/>
      <c r="BI484" s="320"/>
      <c r="BJ484" s="320"/>
      <c r="BK484" s="320"/>
      <c r="BL484" s="320"/>
      <c r="BM484" s="320"/>
      <c r="BN484" s="320"/>
      <c r="BO484" s="320"/>
      <c r="BP484" s="320"/>
      <c r="BQ484" s="320"/>
      <c r="BR484" s="320"/>
      <c r="BS484" s="320"/>
      <c r="BT484" s="320"/>
      <c r="BU484" s="320"/>
      <c r="BV484" s="320"/>
      <c r="BW484" s="320"/>
      <c r="BX484" s="320"/>
      <c r="BY484" s="320"/>
      <c r="BZ484" s="320"/>
      <c r="CA484" s="320"/>
      <c r="CB484" s="320"/>
      <c r="CC484" s="320"/>
      <c r="CD484" s="320"/>
      <c r="CE484" s="320"/>
      <c r="CF484" s="320"/>
      <c r="CG484" s="320"/>
      <c r="CH484" s="320"/>
      <c r="CI484" s="320"/>
      <c r="CJ484" s="320"/>
      <c r="CK484" s="320"/>
      <c r="CL484" s="320"/>
      <c r="CM484" s="320"/>
      <c r="CN484" s="320"/>
      <c r="CO484" s="320"/>
      <c r="CP484" s="320"/>
      <c r="CQ484" s="320"/>
      <c r="CR484" s="320"/>
      <c r="CS484" s="320"/>
      <c r="CT484" s="320"/>
      <c r="CU484" s="320"/>
      <c r="CV484" s="320"/>
      <c r="CW484" s="320"/>
      <c r="CX484" s="320"/>
      <c r="CY484" s="320"/>
      <c r="CZ484" s="320"/>
      <c r="DA484" s="320"/>
      <c r="DB484" s="320"/>
      <c r="DC484" s="320"/>
      <c r="DD484" s="320"/>
    </row>
    <row r="485">
      <c r="A485" s="320"/>
      <c r="B485" s="320"/>
      <c r="C485" s="320"/>
      <c r="D485" s="320"/>
      <c r="E485" s="320"/>
      <c r="F485" s="320"/>
      <c r="G485" s="320"/>
      <c r="H485" s="320"/>
      <c r="I485" s="320"/>
      <c r="J485" s="320"/>
      <c r="K485" s="320"/>
      <c r="L485" s="320"/>
      <c r="M485" s="320"/>
      <c r="N485" s="320"/>
      <c r="O485" s="320"/>
      <c r="P485" s="320"/>
      <c r="Q485" s="320"/>
      <c r="R485" s="320"/>
      <c r="S485" s="320"/>
      <c r="T485" s="320"/>
      <c r="U485" s="320"/>
      <c r="V485" s="320"/>
      <c r="W485" s="320"/>
      <c r="X485" s="320"/>
      <c r="Y485" s="320"/>
      <c r="Z485" s="320"/>
      <c r="AA485" s="320"/>
      <c r="AB485" s="320"/>
      <c r="AC485" s="320"/>
      <c r="AD485" s="320"/>
      <c r="AE485" s="320"/>
      <c r="AF485" s="320"/>
      <c r="AG485" s="320"/>
      <c r="AH485" s="320"/>
      <c r="AI485" s="320"/>
      <c r="AJ485" s="320"/>
      <c r="AK485" s="320"/>
      <c r="AL485" s="320"/>
      <c r="AM485" s="320"/>
      <c r="AN485" s="320"/>
      <c r="AO485" s="320"/>
      <c r="AP485" s="320"/>
      <c r="AQ485" s="320"/>
      <c r="AR485" s="320"/>
      <c r="AS485" s="320"/>
      <c r="AT485" s="320"/>
      <c r="AU485" s="320"/>
      <c r="AV485" s="320"/>
      <c r="AW485" s="320"/>
      <c r="AX485" s="320"/>
      <c r="AY485" s="320"/>
      <c r="AZ485" s="320"/>
      <c r="BA485" s="320"/>
      <c r="BB485" s="320"/>
      <c r="BC485" s="320"/>
      <c r="BD485" s="320"/>
      <c r="BE485" s="320"/>
      <c r="BF485" s="320"/>
      <c r="BG485" s="320"/>
      <c r="BH485" s="320"/>
      <c r="BI485" s="320"/>
      <c r="BJ485" s="320"/>
      <c r="BK485" s="320"/>
      <c r="BL485" s="320"/>
      <c r="BM485" s="320"/>
      <c r="BN485" s="320"/>
      <c r="BO485" s="320"/>
      <c r="BP485" s="320"/>
      <c r="BQ485" s="320"/>
      <c r="BR485" s="320"/>
      <c r="BS485" s="320"/>
      <c r="BT485" s="320"/>
      <c r="BU485" s="320"/>
      <c r="BV485" s="320"/>
      <c r="BW485" s="320"/>
      <c r="BX485" s="320"/>
      <c r="BY485" s="320"/>
      <c r="BZ485" s="320"/>
      <c r="CA485" s="320"/>
      <c r="CB485" s="320"/>
      <c r="CC485" s="320"/>
      <c r="CD485" s="320"/>
      <c r="CE485" s="320"/>
      <c r="CF485" s="320"/>
      <c r="CG485" s="320"/>
      <c r="CH485" s="320"/>
      <c r="CI485" s="320"/>
      <c r="CJ485" s="320"/>
      <c r="CK485" s="320"/>
      <c r="CL485" s="320"/>
      <c r="CM485" s="320"/>
      <c r="CN485" s="320"/>
      <c r="CO485" s="320"/>
      <c r="CP485" s="320"/>
      <c r="CQ485" s="320"/>
      <c r="CR485" s="320"/>
      <c r="CS485" s="320"/>
      <c r="CT485" s="320"/>
      <c r="CU485" s="320"/>
      <c r="CV485" s="320"/>
      <c r="CW485" s="320"/>
      <c r="CX485" s="320"/>
      <c r="CY485" s="320"/>
      <c r="CZ485" s="320"/>
      <c r="DA485" s="320"/>
      <c r="DB485" s="320"/>
      <c r="DC485" s="320"/>
      <c r="DD485" s="320"/>
    </row>
    <row r="486">
      <c r="A486" s="320"/>
      <c r="B486" s="320"/>
      <c r="C486" s="320"/>
      <c r="D486" s="320"/>
      <c r="E486" s="320"/>
      <c r="F486" s="320"/>
      <c r="G486" s="320"/>
      <c r="H486" s="320"/>
      <c r="I486" s="320"/>
      <c r="J486" s="320"/>
      <c r="K486" s="320"/>
      <c r="L486" s="320"/>
      <c r="M486" s="320"/>
      <c r="N486" s="320"/>
      <c r="O486" s="320"/>
      <c r="P486" s="320"/>
      <c r="Q486" s="320"/>
      <c r="R486" s="320"/>
      <c r="S486" s="320"/>
      <c r="T486" s="320"/>
      <c r="U486" s="320"/>
      <c r="V486" s="320"/>
      <c r="W486" s="320"/>
      <c r="X486" s="320"/>
      <c r="Y486" s="320"/>
      <c r="Z486" s="320"/>
      <c r="AA486" s="320"/>
      <c r="AB486" s="320"/>
      <c r="AC486" s="320"/>
      <c r="AD486" s="320"/>
      <c r="AE486" s="320"/>
      <c r="AF486" s="320"/>
      <c r="AG486" s="320"/>
      <c r="AH486" s="320"/>
      <c r="AI486" s="320"/>
      <c r="AJ486" s="320"/>
      <c r="AK486" s="320"/>
      <c r="AL486" s="320"/>
      <c r="AM486" s="320"/>
      <c r="AN486" s="320"/>
      <c r="AO486" s="320"/>
      <c r="AP486" s="320"/>
      <c r="AQ486" s="320"/>
      <c r="AR486" s="320"/>
      <c r="AS486" s="320"/>
      <c r="AT486" s="320"/>
      <c r="AU486" s="320"/>
      <c r="AV486" s="320"/>
      <c r="AW486" s="320"/>
      <c r="AX486" s="320"/>
      <c r="AY486" s="320"/>
      <c r="AZ486" s="320"/>
      <c r="BA486" s="320"/>
      <c r="BB486" s="320"/>
      <c r="BC486" s="320"/>
      <c r="BD486" s="320"/>
      <c r="BE486" s="320"/>
      <c r="BF486" s="320"/>
      <c r="BG486" s="320"/>
      <c r="BH486" s="320"/>
      <c r="BI486" s="320"/>
      <c r="BJ486" s="320"/>
      <c r="BK486" s="320"/>
      <c r="BL486" s="320"/>
      <c r="BM486" s="320"/>
      <c r="BN486" s="320"/>
      <c r="BO486" s="320"/>
      <c r="BP486" s="320"/>
      <c r="BQ486" s="320"/>
      <c r="BR486" s="320"/>
      <c r="BS486" s="320"/>
      <c r="BT486" s="320"/>
      <c r="BU486" s="320"/>
      <c r="BV486" s="320"/>
      <c r="BW486" s="320"/>
      <c r="BX486" s="320"/>
      <c r="BY486" s="320"/>
      <c r="BZ486" s="320"/>
      <c r="CA486" s="320"/>
      <c r="CB486" s="320"/>
      <c r="CC486" s="320"/>
      <c r="CD486" s="320"/>
      <c r="CE486" s="320"/>
      <c r="CF486" s="320"/>
      <c r="CG486" s="320"/>
      <c r="CH486" s="320"/>
      <c r="CI486" s="320"/>
      <c r="CJ486" s="320"/>
      <c r="CK486" s="320"/>
      <c r="CL486" s="320"/>
      <c r="CM486" s="320"/>
      <c r="CN486" s="320"/>
      <c r="CO486" s="320"/>
      <c r="CP486" s="320"/>
      <c r="CQ486" s="320"/>
      <c r="CR486" s="320"/>
      <c r="CS486" s="320"/>
      <c r="CT486" s="320"/>
      <c r="CU486" s="320"/>
      <c r="CV486" s="320"/>
      <c r="CW486" s="320"/>
      <c r="CX486" s="320"/>
      <c r="CY486" s="320"/>
      <c r="CZ486" s="320"/>
      <c r="DA486" s="320"/>
      <c r="DB486" s="320"/>
      <c r="DC486" s="320"/>
      <c r="DD486" s="320"/>
    </row>
    <row r="487">
      <c r="A487" s="320"/>
      <c r="B487" s="320"/>
      <c r="C487" s="320"/>
      <c r="D487" s="320"/>
      <c r="E487" s="320"/>
      <c r="F487" s="320"/>
      <c r="G487" s="320"/>
      <c r="H487" s="320"/>
      <c r="I487" s="320"/>
      <c r="J487" s="320"/>
      <c r="K487" s="320"/>
      <c r="L487" s="320"/>
      <c r="M487" s="320"/>
      <c r="N487" s="320"/>
      <c r="O487" s="320"/>
      <c r="P487" s="320"/>
      <c r="Q487" s="320"/>
      <c r="R487" s="320"/>
      <c r="S487" s="320"/>
      <c r="T487" s="320"/>
      <c r="U487" s="320"/>
      <c r="V487" s="320"/>
      <c r="W487" s="320"/>
      <c r="X487" s="320"/>
      <c r="Y487" s="320"/>
      <c r="Z487" s="320"/>
      <c r="AA487" s="320"/>
      <c r="AB487" s="320"/>
      <c r="AC487" s="320"/>
      <c r="AD487" s="320"/>
      <c r="AE487" s="320"/>
      <c r="AF487" s="320"/>
      <c r="AG487" s="320"/>
      <c r="AH487" s="320"/>
      <c r="AI487" s="320"/>
      <c r="AJ487" s="320"/>
      <c r="AK487" s="320"/>
      <c r="AL487" s="320"/>
      <c r="AM487" s="320"/>
      <c r="AN487" s="320"/>
      <c r="AO487" s="320"/>
      <c r="AP487" s="320"/>
      <c r="AQ487" s="320"/>
      <c r="AR487" s="320"/>
      <c r="AS487" s="320"/>
      <c r="AT487" s="320"/>
      <c r="AU487" s="320"/>
      <c r="AV487" s="320"/>
      <c r="AW487" s="320"/>
      <c r="AX487" s="320"/>
      <c r="AY487" s="320"/>
      <c r="AZ487" s="320"/>
      <c r="BA487" s="320"/>
      <c r="BB487" s="320"/>
      <c r="BC487" s="320"/>
      <c r="BD487" s="320"/>
      <c r="BE487" s="320"/>
      <c r="BF487" s="320"/>
      <c r="BG487" s="320"/>
      <c r="BH487" s="320"/>
      <c r="BI487" s="320"/>
      <c r="BJ487" s="320"/>
      <c r="BK487" s="320"/>
      <c r="BL487" s="320"/>
      <c r="BM487" s="320"/>
      <c r="BN487" s="320"/>
      <c r="BO487" s="320"/>
      <c r="BP487" s="320"/>
      <c r="BQ487" s="320"/>
      <c r="BR487" s="320"/>
      <c r="BS487" s="320"/>
      <c r="BT487" s="320"/>
      <c r="BU487" s="320"/>
      <c r="BV487" s="320"/>
      <c r="BW487" s="320"/>
      <c r="BX487" s="320"/>
      <c r="BY487" s="320"/>
      <c r="BZ487" s="320"/>
      <c r="CA487" s="320"/>
      <c r="CB487" s="320"/>
      <c r="CC487" s="320"/>
      <c r="CD487" s="320"/>
      <c r="CE487" s="320"/>
      <c r="CF487" s="320"/>
      <c r="CG487" s="320"/>
      <c r="CH487" s="320"/>
      <c r="CI487" s="320"/>
      <c r="CJ487" s="320"/>
      <c r="CK487" s="320"/>
      <c r="CL487" s="320"/>
      <c r="CM487" s="320"/>
      <c r="CN487" s="320"/>
      <c r="CO487" s="320"/>
      <c r="CP487" s="320"/>
      <c r="CQ487" s="320"/>
      <c r="CR487" s="320"/>
      <c r="CS487" s="320"/>
      <c r="CT487" s="320"/>
      <c r="CU487" s="320"/>
      <c r="CV487" s="320"/>
      <c r="CW487" s="320"/>
      <c r="CX487" s="320"/>
      <c r="CY487" s="320"/>
      <c r="CZ487" s="320"/>
      <c r="DA487" s="320"/>
      <c r="DB487" s="320"/>
      <c r="DC487" s="320"/>
      <c r="DD487" s="320"/>
    </row>
    <row r="488">
      <c r="A488" s="320"/>
      <c r="B488" s="320"/>
      <c r="C488" s="320"/>
      <c r="D488" s="320"/>
      <c r="E488" s="320"/>
      <c r="F488" s="320"/>
      <c r="G488" s="320"/>
      <c r="H488" s="320"/>
      <c r="I488" s="320"/>
      <c r="J488" s="320"/>
      <c r="K488" s="320"/>
      <c r="L488" s="320"/>
      <c r="M488" s="320"/>
      <c r="N488" s="320"/>
      <c r="O488" s="320"/>
      <c r="P488" s="320"/>
      <c r="Q488" s="320"/>
      <c r="R488" s="320"/>
      <c r="S488" s="320"/>
      <c r="T488" s="320"/>
      <c r="U488" s="320"/>
      <c r="V488" s="320"/>
      <c r="W488" s="320"/>
      <c r="X488" s="320"/>
      <c r="Y488" s="320"/>
      <c r="Z488" s="320"/>
      <c r="AA488" s="320"/>
      <c r="AB488" s="320"/>
      <c r="AC488" s="320"/>
      <c r="AD488" s="320"/>
      <c r="AE488" s="320"/>
      <c r="AF488" s="320"/>
      <c r="AG488" s="320"/>
      <c r="AH488" s="320"/>
      <c r="AI488" s="320"/>
      <c r="AJ488" s="320"/>
      <c r="AK488" s="320"/>
      <c r="AL488" s="320"/>
      <c r="AM488" s="320"/>
      <c r="AN488" s="320"/>
      <c r="AO488" s="320"/>
      <c r="AP488" s="320"/>
      <c r="AQ488" s="320"/>
      <c r="AR488" s="320"/>
      <c r="AS488" s="320"/>
      <c r="AT488" s="320"/>
      <c r="AU488" s="320"/>
      <c r="AV488" s="320"/>
      <c r="AW488" s="320"/>
      <c r="AX488" s="320"/>
      <c r="AY488" s="320"/>
      <c r="AZ488" s="320"/>
      <c r="BA488" s="320"/>
      <c r="BB488" s="320"/>
      <c r="BC488" s="320"/>
      <c r="BD488" s="320"/>
      <c r="BE488" s="320"/>
      <c r="BF488" s="320"/>
      <c r="BG488" s="320"/>
      <c r="BH488" s="320"/>
      <c r="BI488" s="320"/>
      <c r="BJ488" s="320"/>
      <c r="BK488" s="320"/>
      <c r="BL488" s="320"/>
      <c r="BM488" s="320"/>
      <c r="BN488" s="320"/>
      <c r="BO488" s="320"/>
      <c r="BP488" s="320"/>
      <c r="BQ488" s="320"/>
      <c r="BR488" s="320"/>
      <c r="BS488" s="320"/>
      <c r="BT488" s="320"/>
      <c r="BU488" s="320"/>
      <c r="BV488" s="320"/>
      <c r="BW488" s="320"/>
      <c r="BX488" s="320"/>
      <c r="BY488" s="320"/>
      <c r="BZ488" s="320"/>
      <c r="CA488" s="320"/>
      <c r="CB488" s="320"/>
      <c r="CC488" s="320"/>
      <c r="CD488" s="320"/>
      <c r="CE488" s="320"/>
      <c r="CF488" s="320"/>
      <c r="CG488" s="320"/>
      <c r="CH488" s="320"/>
      <c r="CI488" s="320"/>
      <c r="CJ488" s="320"/>
      <c r="CK488" s="320"/>
      <c r="CL488" s="320"/>
      <c r="CM488" s="320"/>
      <c r="CN488" s="320"/>
      <c r="CO488" s="320"/>
      <c r="CP488" s="320"/>
      <c r="CQ488" s="320"/>
      <c r="CR488" s="320"/>
      <c r="CS488" s="320"/>
      <c r="CT488" s="320"/>
      <c r="CU488" s="320"/>
      <c r="CV488" s="320"/>
      <c r="CW488" s="320"/>
      <c r="CX488" s="320"/>
      <c r="CY488" s="320"/>
      <c r="CZ488" s="320"/>
      <c r="DA488" s="320"/>
      <c r="DB488" s="320"/>
      <c r="DC488" s="320"/>
      <c r="DD488" s="320"/>
    </row>
    <row r="489">
      <c r="A489" s="320"/>
      <c r="B489" s="320"/>
      <c r="C489" s="320"/>
      <c r="D489" s="320"/>
      <c r="E489" s="320"/>
      <c r="F489" s="320"/>
      <c r="G489" s="320"/>
      <c r="H489" s="320"/>
      <c r="I489" s="320"/>
      <c r="J489" s="320"/>
      <c r="K489" s="320"/>
      <c r="L489" s="320"/>
      <c r="M489" s="320"/>
      <c r="N489" s="320"/>
      <c r="O489" s="320"/>
      <c r="P489" s="320"/>
      <c r="Q489" s="320"/>
      <c r="R489" s="320"/>
      <c r="S489" s="320"/>
      <c r="T489" s="320"/>
      <c r="U489" s="320"/>
      <c r="V489" s="320"/>
      <c r="W489" s="320"/>
      <c r="X489" s="320"/>
      <c r="Y489" s="320"/>
      <c r="Z489" s="320"/>
      <c r="AA489" s="320"/>
      <c r="AB489" s="320"/>
      <c r="AC489" s="320"/>
      <c r="AD489" s="320"/>
      <c r="AE489" s="320"/>
      <c r="AF489" s="320"/>
      <c r="AG489" s="320"/>
      <c r="AH489" s="320"/>
      <c r="AI489" s="320"/>
      <c r="AJ489" s="320"/>
      <c r="AK489" s="320"/>
      <c r="AL489" s="320"/>
      <c r="AM489" s="320"/>
      <c r="AN489" s="320"/>
      <c r="AO489" s="320"/>
      <c r="AP489" s="320"/>
      <c r="AQ489" s="320"/>
      <c r="AR489" s="320"/>
      <c r="AS489" s="320"/>
      <c r="AT489" s="320"/>
      <c r="AU489" s="320"/>
      <c r="AV489" s="320"/>
      <c r="AW489" s="320"/>
      <c r="AX489" s="320"/>
      <c r="AY489" s="320"/>
      <c r="AZ489" s="320"/>
      <c r="BA489" s="320"/>
      <c r="BB489" s="320"/>
      <c r="BC489" s="320"/>
      <c r="BD489" s="320"/>
      <c r="BE489" s="320"/>
      <c r="BF489" s="320"/>
      <c r="BG489" s="320"/>
      <c r="BH489" s="320"/>
      <c r="BI489" s="320"/>
      <c r="BJ489" s="320"/>
      <c r="BK489" s="320"/>
      <c r="BL489" s="320"/>
      <c r="BM489" s="320"/>
      <c r="BN489" s="320"/>
      <c r="BO489" s="320"/>
      <c r="BP489" s="320"/>
      <c r="BQ489" s="320"/>
      <c r="BR489" s="320"/>
      <c r="BS489" s="320"/>
      <c r="BT489" s="320"/>
      <c r="BU489" s="320"/>
      <c r="BV489" s="320"/>
      <c r="BW489" s="320"/>
      <c r="BX489" s="320"/>
      <c r="BY489" s="320"/>
      <c r="BZ489" s="320"/>
      <c r="CA489" s="320"/>
      <c r="CB489" s="320"/>
      <c r="CC489" s="320"/>
      <c r="CD489" s="320"/>
      <c r="CE489" s="320"/>
      <c r="CF489" s="320"/>
      <c r="CG489" s="320"/>
      <c r="CH489" s="320"/>
      <c r="CI489" s="320"/>
      <c r="CJ489" s="320"/>
      <c r="CK489" s="320"/>
      <c r="CL489" s="320"/>
      <c r="CM489" s="320"/>
      <c r="CN489" s="320"/>
      <c r="CO489" s="320"/>
      <c r="CP489" s="320"/>
      <c r="CQ489" s="320"/>
      <c r="CR489" s="320"/>
      <c r="CS489" s="320"/>
      <c r="CT489" s="320"/>
      <c r="CU489" s="320"/>
      <c r="CV489" s="320"/>
      <c r="CW489" s="320"/>
      <c r="CX489" s="320"/>
      <c r="CY489" s="320"/>
      <c r="CZ489" s="320"/>
      <c r="DA489" s="320"/>
      <c r="DB489" s="320"/>
      <c r="DC489" s="320"/>
      <c r="DD489" s="320"/>
    </row>
    <row r="490">
      <c r="A490" s="320"/>
      <c r="B490" s="320"/>
      <c r="C490" s="320"/>
      <c r="D490" s="320"/>
      <c r="E490" s="320"/>
      <c r="F490" s="320"/>
      <c r="G490" s="320"/>
      <c r="H490" s="320"/>
      <c r="I490" s="320"/>
      <c r="J490" s="320"/>
      <c r="K490" s="320"/>
      <c r="L490" s="320"/>
      <c r="M490" s="320"/>
      <c r="N490" s="320"/>
      <c r="O490" s="320"/>
      <c r="P490" s="320"/>
      <c r="Q490" s="320"/>
      <c r="R490" s="320"/>
      <c r="S490" s="320"/>
      <c r="T490" s="320"/>
      <c r="U490" s="320"/>
      <c r="V490" s="320"/>
      <c r="W490" s="320"/>
      <c r="X490" s="320"/>
      <c r="Y490" s="320"/>
      <c r="Z490" s="320"/>
      <c r="AA490" s="320"/>
      <c r="AB490" s="320"/>
      <c r="AC490" s="320"/>
      <c r="AD490" s="320"/>
      <c r="AE490" s="320"/>
      <c r="AF490" s="320"/>
      <c r="AG490" s="320"/>
      <c r="AH490" s="320"/>
      <c r="AI490" s="320"/>
      <c r="AJ490" s="320"/>
      <c r="AK490" s="320"/>
      <c r="AL490" s="320"/>
      <c r="AM490" s="320"/>
      <c r="AN490" s="320"/>
      <c r="AO490" s="320"/>
      <c r="AP490" s="320"/>
      <c r="AQ490" s="320"/>
      <c r="AR490" s="320"/>
      <c r="AS490" s="320"/>
      <c r="AT490" s="320"/>
      <c r="AU490" s="320"/>
      <c r="AV490" s="320"/>
      <c r="AW490" s="320"/>
      <c r="AX490" s="320"/>
      <c r="AY490" s="320"/>
      <c r="AZ490" s="320"/>
      <c r="BA490" s="320"/>
      <c r="BB490" s="320"/>
      <c r="BC490" s="320"/>
      <c r="BD490" s="320"/>
      <c r="BE490" s="320"/>
      <c r="BF490" s="320"/>
      <c r="BG490" s="320"/>
      <c r="BH490" s="320"/>
      <c r="BI490" s="320"/>
      <c r="BJ490" s="320"/>
      <c r="BK490" s="320"/>
      <c r="BL490" s="320"/>
      <c r="BM490" s="320"/>
      <c r="BN490" s="320"/>
      <c r="BO490" s="320"/>
      <c r="BP490" s="320"/>
      <c r="BQ490" s="320"/>
      <c r="BR490" s="320"/>
      <c r="BS490" s="320"/>
      <c r="BT490" s="320"/>
      <c r="BU490" s="320"/>
      <c r="BV490" s="320"/>
      <c r="BW490" s="320"/>
      <c r="BX490" s="320"/>
      <c r="BY490" s="320"/>
      <c r="BZ490" s="320"/>
      <c r="CA490" s="320"/>
      <c r="CB490" s="320"/>
      <c r="CC490" s="320"/>
      <c r="CD490" s="320"/>
      <c r="CE490" s="320"/>
      <c r="CF490" s="320"/>
      <c r="CG490" s="320"/>
      <c r="CH490" s="320"/>
      <c r="CI490" s="320"/>
      <c r="CJ490" s="320"/>
      <c r="CK490" s="320"/>
      <c r="CL490" s="320"/>
      <c r="CM490" s="320"/>
      <c r="CN490" s="320"/>
      <c r="CO490" s="320"/>
      <c r="CP490" s="320"/>
      <c r="CQ490" s="320"/>
      <c r="CR490" s="320"/>
      <c r="CS490" s="320"/>
      <c r="CT490" s="320"/>
      <c r="CU490" s="320"/>
      <c r="CV490" s="320"/>
      <c r="CW490" s="320"/>
      <c r="CX490" s="320"/>
      <c r="CY490" s="320"/>
      <c r="CZ490" s="320"/>
      <c r="DA490" s="320"/>
      <c r="DB490" s="320"/>
      <c r="DC490" s="320"/>
      <c r="DD490" s="320"/>
    </row>
    <row r="491">
      <c r="A491" s="320"/>
      <c r="B491" s="320"/>
      <c r="C491" s="320"/>
      <c r="D491" s="320"/>
      <c r="E491" s="320"/>
      <c r="F491" s="320"/>
      <c r="G491" s="320"/>
      <c r="H491" s="320"/>
      <c r="I491" s="320"/>
      <c r="J491" s="320"/>
      <c r="K491" s="320"/>
      <c r="L491" s="320"/>
      <c r="M491" s="320"/>
      <c r="N491" s="320"/>
      <c r="O491" s="320"/>
      <c r="P491" s="320"/>
      <c r="Q491" s="320"/>
      <c r="R491" s="320"/>
      <c r="S491" s="320"/>
      <c r="T491" s="320"/>
      <c r="U491" s="320"/>
      <c r="V491" s="320"/>
      <c r="W491" s="320"/>
      <c r="X491" s="320"/>
      <c r="Y491" s="320"/>
      <c r="Z491" s="320"/>
      <c r="AA491" s="320"/>
      <c r="AB491" s="320"/>
      <c r="AC491" s="320"/>
      <c r="AD491" s="320"/>
      <c r="AE491" s="320"/>
      <c r="AF491" s="320"/>
      <c r="AG491" s="320"/>
      <c r="AH491" s="320"/>
      <c r="AI491" s="320"/>
      <c r="AJ491" s="320"/>
      <c r="AK491" s="320"/>
      <c r="AL491" s="320"/>
      <c r="AM491" s="320"/>
      <c r="AN491" s="320"/>
      <c r="AO491" s="320"/>
      <c r="AP491" s="320"/>
      <c r="AQ491" s="320"/>
      <c r="AR491" s="320"/>
      <c r="AS491" s="320"/>
      <c r="AT491" s="320"/>
      <c r="AU491" s="320"/>
      <c r="AV491" s="320"/>
      <c r="AW491" s="320"/>
      <c r="AX491" s="320"/>
      <c r="AY491" s="320"/>
      <c r="AZ491" s="320"/>
      <c r="BA491" s="320"/>
      <c r="BB491" s="320"/>
      <c r="BC491" s="320"/>
      <c r="BD491" s="320"/>
      <c r="BE491" s="320"/>
      <c r="BF491" s="320"/>
      <c r="BG491" s="320"/>
      <c r="BH491" s="320"/>
      <c r="BI491" s="320"/>
      <c r="BJ491" s="320"/>
      <c r="BK491" s="320"/>
      <c r="BL491" s="320"/>
      <c r="BM491" s="320"/>
      <c r="BN491" s="320"/>
      <c r="BO491" s="320"/>
      <c r="BP491" s="320"/>
      <c r="BQ491" s="320"/>
      <c r="BR491" s="320"/>
      <c r="BS491" s="320"/>
      <c r="BT491" s="320"/>
      <c r="BU491" s="320"/>
      <c r="BV491" s="320"/>
      <c r="BW491" s="320"/>
      <c r="BX491" s="320"/>
      <c r="BY491" s="320"/>
      <c r="BZ491" s="320"/>
      <c r="CA491" s="320"/>
      <c r="CB491" s="320"/>
      <c r="CC491" s="320"/>
      <c r="CD491" s="320"/>
      <c r="CE491" s="320"/>
      <c r="CF491" s="320"/>
      <c r="CG491" s="320"/>
      <c r="CH491" s="320"/>
      <c r="CI491" s="320"/>
      <c r="CJ491" s="320"/>
      <c r="CK491" s="320"/>
      <c r="CL491" s="320"/>
      <c r="CM491" s="320"/>
      <c r="CN491" s="320"/>
      <c r="CO491" s="320"/>
      <c r="CP491" s="320"/>
      <c r="CQ491" s="320"/>
      <c r="CR491" s="320"/>
      <c r="CS491" s="320"/>
      <c r="CT491" s="320"/>
      <c r="CU491" s="320"/>
      <c r="CV491" s="320"/>
      <c r="CW491" s="320"/>
      <c r="CX491" s="320"/>
      <c r="CY491" s="320"/>
      <c r="CZ491" s="320"/>
      <c r="DA491" s="320"/>
      <c r="DB491" s="320"/>
      <c r="DC491" s="320"/>
      <c r="DD491" s="320"/>
    </row>
    <row r="492">
      <c r="A492" s="320"/>
      <c r="B492" s="320"/>
      <c r="C492" s="320"/>
      <c r="D492" s="320"/>
      <c r="E492" s="320"/>
      <c r="F492" s="320"/>
      <c r="G492" s="320"/>
      <c r="H492" s="320"/>
      <c r="I492" s="320"/>
      <c r="J492" s="320"/>
      <c r="K492" s="320"/>
      <c r="L492" s="320"/>
      <c r="M492" s="320"/>
      <c r="N492" s="320"/>
      <c r="O492" s="320"/>
      <c r="P492" s="320"/>
      <c r="Q492" s="320"/>
      <c r="R492" s="320"/>
      <c r="S492" s="320"/>
      <c r="T492" s="320"/>
      <c r="U492" s="320"/>
      <c r="V492" s="320"/>
      <c r="W492" s="320"/>
      <c r="X492" s="320"/>
      <c r="Y492" s="320"/>
      <c r="Z492" s="320"/>
      <c r="AA492" s="320"/>
      <c r="AB492" s="320"/>
      <c r="AC492" s="320"/>
      <c r="AD492" s="320"/>
      <c r="AE492" s="320"/>
      <c r="AF492" s="320"/>
      <c r="AG492" s="320"/>
      <c r="AH492" s="320"/>
      <c r="AI492" s="320"/>
      <c r="AJ492" s="320"/>
      <c r="AK492" s="320"/>
      <c r="AL492" s="320"/>
      <c r="AM492" s="320"/>
      <c r="AN492" s="320"/>
      <c r="AO492" s="320"/>
      <c r="AP492" s="320"/>
      <c r="AQ492" s="320"/>
      <c r="AR492" s="320"/>
      <c r="AS492" s="320"/>
      <c r="AT492" s="320"/>
      <c r="AU492" s="320"/>
      <c r="AV492" s="320"/>
      <c r="AW492" s="320"/>
      <c r="AX492" s="320"/>
      <c r="AY492" s="320"/>
      <c r="AZ492" s="320"/>
      <c r="BA492" s="320"/>
      <c r="BB492" s="320"/>
      <c r="BC492" s="320"/>
      <c r="BD492" s="320"/>
      <c r="BE492" s="320"/>
      <c r="BF492" s="320"/>
      <c r="BG492" s="320"/>
      <c r="BH492" s="320"/>
      <c r="BI492" s="320"/>
      <c r="BJ492" s="320"/>
      <c r="BK492" s="320"/>
      <c r="BL492" s="320"/>
      <c r="BM492" s="320"/>
      <c r="BN492" s="320"/>
      <c r="BO492" s="320"/>
      <c r="BP492" s="320"/>
      <c r="BQ492" s="320"/>
      <c r="BR492" s="320"/>
      <c r="BS492" s="320"/>
      <c r="BT492" s="320"/>
      <c r="BU492" s="320"/>
      <c r="BV492" s="320"/>
      <c r="BW492" s="320"/>
      <c r="BX492" s="320"/>
      <c r="BY492" s="320"/>
      <c r="BZ492" s="320"/>
      <c r="CA492" s="320"/>
      <c r="CB492" s="320"/>
      <c r="CC492" s="320"/>
      <c r="CD492" s="320"/>
      <c r="CE492" s="320"/>
      <c r="CF492" s="320"/>
      <c r="CG492" s="320"/>
      <c r="CH492" s="320"/>
      <c r="CI492" s="320"/>
      <c r="CJ492" s="320"/>
      <c r="CK492" s="320"/>
      <c r="CL492" s="320"/>
      <c r="CM492" s="320"/>
      <c r="CN492" s="320"/>
      <c r="CO492" s="320"/>
      <c r="CP492" s="320"/>
      <c r="CQ492" s="320"/>
      <c r="CR492" s="320"/>
      <c r="CS492" s="320"/>
      <c r="CT492" s="320"/>
      <c r="CU492" s="320"/>
      <c r="CV492" s="320"/>
      <c r="CW492" s="320"/>
      <c r="CX492" s="320"/>
      <c r="CY492" s="320"/>
      <c r="CZ492" s="320"/>
      <c r="DA492" s="320"/>
      <c r="DB492" s="320"/>
      <c r="DC492" s="320"/>
      <c r="DD492" s="320"/>
    </row>
    <row r="493">
      <c r="A493" s="320"/>
      <c r="B493" s="320"/>
      <c r="C493" s="320"/>
      <c r="D493" s="320"/>
      <c r="E493" s="320"/>
      <c r="F493" s="320"/>
      <c r="G493" s="320"/>
      <c r="H493" s="320"/>
      <c r="I493" s="320"/>
      <c r="J493" s="320"/>
      <c r="K493" s="320"/>
      <c r="L493" s="320"/>
      <c r="M493" s="320"/>
      <c r="N493" s="320"/>
      <c r="O493" s="320"/>
      <c r="P493" s="320"/>
      <c r="Q493" s="320"/>
      <c r="R493" s="320"/>
      <c r="S493" s="320"/>
      <c r="T493" s="320"/>
      <c r="U493" s="320"/>
      <c r="V493" s="320"/>
      <c r="W493" s="320"/>
      <c r="X493" s="320"/>
      <c r="Y493" s="320"/>
      <c r="Z493" s="320"/>
      <c r="AA493" s="320"/>
      <c r="AB493" s="320"/>
      <c r="AC493" s="320"/>
      <c r="AD493" s="320"/>
      <c r="AE493" s="320"/>
      <c r="AF493" s="320"/>
      <c r="AG493" s="320"/>
      <c r="AH493" s="320"/>
      <c r="AI493" s="320"/>
      <c r="AJ493" s="320"/>
      <c r="AK493" s="320"/>
      <c r="AL493" s="320"/>
      <c r="AM493" s="320"/>
      <c r="AN493" s="320"/>
      <c r="AO493" s="320"/>
      <c r="AP493" s="320"/>
      <c r="AQ493" s="320"/>
      <c r="AR493" s="320"/>
      <c r="AS493" s="320"/>
      <c r="AT493" s="320"/>
      <c r="AU493" s="320"/>
      <c r="AV493" s="320"/>
      <c r="AW493" s="320"/>
      <c r="AX493" s="320"/>
      <c r="AY493" s="320"/>
      <c r="AZ493" s="320"/>
      <c r="BA493" s="320"/>
      <c r="BB493" s="320"/>
      <c r="BC493" s="320"/>
      <c r="BD493" s="320"/>
      <c r="BE493" s="320"/>
      <c r="BF493" s="320"/>
      <c r="BG493" s="320"/>
      <c r="BH493" s="320"/>
      <c r="BI493" s="320"/>
      <c r="BJ493" s="320"/>
      <c r="BK493" s="320"/>
      <c r="BL493" s="320"/>
      <c r="BM493" s="320"/>
      <c r="BN493" s="320"/>
      <c r="BO493" s="320"/>
      <c r="BP493" s="320"/>
      <c r="BQ493" s="320"/>
      <c r="BR493" s="320"/>
      <c r="BS493" s="320"/>
      <c r="BT493" s="320"/>
      <c r="BU493" s="320"/>
      <c r="BV493" s="320"/>
      <c r="BW493" s="320"/>
      <c r="BX493" s="320"/>
      <c r="BY493" s="320"/>
      <c r="BZ493" s="320"/>
      <c r="CA493" s="320"/>
      <c r="CB493" s="320"/>
      <c r="CC493" s="320"/>
      <c r="CD493" s="320"/>
      <c r="CE493" s="320"/>
      <c r="CF493" s="320"/>
      <c r="CG493" s="320"/>
      <c r="CH493" s="320"/>
      <c r="CI493" s="320"/>
      <c r="CJ493" s="320"/>
      <c r="CK493" s="320"/>
      <c r="CL493" s="320"/>
      <c r="CM493" s="320"/>
      <c r="CN493" s="320"/>
      <c r="CO493" s="320"/>
      <c r="CP493" s="320"/>
      <c r="CQ493" s="320"/>
      <c r="CR493" s="320"/>
      <c r="CS493" s="320"/>
      <c r="CT493" s="320"/>
      <c r="CU493" s="320"/>
      <c r="CV493" s="320"/>
      <c r="CW493" s="320"/>
      <c r="CX493" s="320"/>
      <c r="CY493" s="320"/>
      <c r="CZ493" s="320"/>
      <c r="DA493" s="320"/>
      <c r="DB493" s="320"/>
      <c r="DC493" s="320"/>
      <c r="DD493" s="320"/>
    </row>
    <row r="494">
      <c r="A494" s="320"/>
      <c r="B494" s="320"/>
      <c r="C494" s="320"/>
      <c r="D494" s="320"/>
      <c r="E494" s="320"/>
      <c r="F494" s="320"/>
      <c r="G494" s="320"/>
      <c r="H494" s="320"/>
      <c r="I494" s="320"/>
      <c r="J494" s="320"/>
      <c r="K494" s="320"/>
      <c r="L494" s="320"/>
      <c r="M494" s="320"/>
      <c r="N494" s="320"/>
      <c r="O494" s="320"/>
      <c r="P494" s="320"/>
      <c r="Q494" s="320"/>
      <c r="R494" s="320"/>
      <c r="S494" s="320"/>
      <c r="T494" s="320"/>
      <c r="U494" s="320"/>
      <c r="V494" s="320"/>
      <c r="W494" s="320"/>
      <c r="X494" s="320"/>
      <c r="Y494" s="320"/>
      <c r="Z494" s="320"/>
      <c r="AA494" s="320"/>
      <c r="AB494" s="320"/>
      <c r="AC494" s="320"/>
      <c r="AD494" s="320"/>
      <c r="AE494" s="320"/>
      <c r="AF494" s="320"/>
      <c r="AG494" s="320"/>
      <c r="AH494" s="320"/>
      <c r="AI494" s="320"/>
      <c r="AJ494" s="320"/>
      <c r="AK494" s="320"/>
      <c r="AL494" s="320"/>
      <c r="AM494" s="320"/>
      <c r="AN494" s="320"/>
      <c r="AO494" s="320"/>
      <c r="AP494" s="320"/>
      <c r="AQ494" s="320"/>
      <c r="AR494" s="320"/>
      <c r="AS494" s="320"/>
      <c r="AT494" s="320"/>
      <c r="AU494" s="320"/>
      <c r="AV494" s="320"/>
      <c r="AW494" s="320"/>
      <c r="AX494" s="320"/>
      <c r="AY494" s="320"/>
      <c r="AZ494" s="320"/>
      <c r="BA494" s="320"/>
      <c r="BB494" s="320"/>
      <c r="BC494" s="320"/>
      <c r="BD494" s="320"/>
      <c r="BE494" s="320"/>
      <c r="BF494" s="320"/>
      <c r="BG494" s="320"/>
      <c r="BH494" s="320"/>
      <c r="BI494" s="320"/>
      <c r="BJ494" s="320"/>
      <c r="BK494" s="320"/>
      <c r="BL494" s="320"/>
      <c r="BM494" s="320"/>
      <c r="BN494" s="320"/>
      <c r="BO494" s="320"/>
      <c r="BP494" s="320"/>
      <c r="BQ494" s="320"/>
      <c r="BR494" s="320"/>
      <c r="BS494" s="320"/>
      <c r="BT494" s="320"/>
      <c r="BU494" s="320"/>
      <c r="BV494" s="320"/>
      <c r="BW494" s="320"/>
      <c r="BX494" s="320"/>
      <c r="BY494" s="320"/>
      <c r="BZ494" s="320"/>
      <c r="CA494" s="320"/>
      <c r="CB494" s="320"/>
      <c r="CC494" s="320"/>
      <c r="CD494" s="320"/>
      <c r="CE494" s="320"/>
      <c r="CF494" s="320"/>
      <c r="CG494" s="320"/>
      <c r="CH494" s="320"/>
      <c r="CI494" s="320"/>
      <c r="CJ494" s="320"/>
      <c r="CK494" s="320"/>
      <c r="CL494" s="320"/>
      <c r="CM494" s="320"/>
      <c r="CN494" s="320"/>
      <c r="CO494" s="320"/>
      <c r="CP494" s="320"/>
      <c r="CQ494" s="320"/>
      <c r="CR494" s="320"/>
      <c r="CS494" s="320"/>
      <c r="CT494" s="320"/>
      <c r="CU494" s="320"/>
      <c r="CV494" s="320"/>
      <c r="CW494" s="320"/>
      <c r="CX494" s="320"/>
      <c r="CY494" s="320"/>
      <c r="CZ494" s="320"/>
      <c r="DA494" s="320"/>
      <c r="DB494" s="320"/>
      <c r="DC494" s="320"/>
      <c r="DD494" s="320"/>
    </row>
    <row r="495">
      <c r="A495" s="320"/>
      <c r="B495" s="320"/>
      <c r="C495" s="320"/>
      <c r="D495" s="320"/>
      <c r="E495" s="320"/>
      <c r="F495" s="320"/>
      <c r="G495" s="320"/>
      <c r="H495" s="320"/>
      <c r="I495" s="320"/>
      <c r="J495" s="320"/>
      <c r="K495" s="320"/>
      <c r="L495" s="320"/>
      <c r="M495" s="320"/>
      <c r="N495" s="320"/>
      <c r="O495" s="320"/>
      <c r="P495" s="320"/>
      <c r="Q495" s="320"/>
      <c r="R495" s="320"/>
      <c r="S495" s="320"/>
      <c r="T495" s="320"/>
      <c r="U495" s="320"/>
      <c r="V495" s="320"/>
      <c r="W495" s="320"/>
      <c r="X495" s="320"/>
      <c r="Y495" s="320"/>
      <c r="Z495" s="320"/>
      <c r="AA495" s="320"/>
      <c r="AB495" s="320"/>
      <c r="AC495" s="320"/>
      <c r="AD495" s="320"/>
      <c r="AE495" s="320"/>
      <c r="AF495" s="320"/>
      <c r="AG495" s="320"/>
      <c r="AH495" s="320"/>
      <c r="AI495" s="320"/>
      <c r="AJ495" s="320"/>
      <c r="AK495" s="320"/>
      <c r="AL495" s="320"/>
      <c r="AM495" s="320"/>
      <c r="AN495" s="320"/>
      <c r="AO495" s="320"/>
      <c r="AP495" s="320"/>
      <c r="AQ495" s="320"/>
      <c r="AR495" s="320"/>
      <c r="AS495" s="320"/>
      <c r="AT495" s="320"/>
      <c r="AU495" s="320"/>
      <c r="AV495" s="320"/>
      <c r="AW495" s="320"/>
      <c r="AX495" s="320"/>
      <c r="AY495" s="320"/>
      <c r="AZ495" s="320"/>
      <c r="BA495" s="320"/>
      <c r="BB495" s="320"/>
      <c r="BC495" s="320"/>
      <c r="BD495" s="320"/>
      <c r="BE495" s="320"/>
      <c r="BF495" s="320"/>
      <c r="BG495" s="320"/>
      <c r="BH495" s="320"/>
      <c r="BI495" s="320"/>
      <c r="BJ495" s="320"/>
      <c r="BK495" s="320"/>
      <c r="BL495" s="320"/>
      <c r="BM495" s="320"/>
      <c r="BN495" s="320"/>
      <c r="BO495" s="320"/>
      <c r="BP495" s="320"/>
      <c r="BQ495" s="320"/>
      <c r="BR495" s="320"/>
      <c r="BS495" s="320"/>
      <c r="BT495" s="320"/>
      <c r="BU495" s="320"/>
      <c r="BV495" s="320"/>
      <c r="BW495" s="320"/>
      <c r="BX495" s="320"/>
      <c r="BY495" s="320"/>
      <c r="BZ495" s="320"/>
      <c r="CA495" s="320"/>
      <c r="CB495" s="320"/>
      <c r="CC495" s="320"/>
      <c r="CD495" s="320"/>
      <c r="CE495" s="320"/>
      <c r="CF495" s="320"/>
      <c r="CG495" s="320"/>
      <c r="CH495" s="320"/>
      <c r="CI495" s="320"/>
      <c r="CJ495" s="320"/>
      <c r="CK495" s="320"/>
      <c r="CL495" s="320"/>
      <c r="CM495" s="320"/>
      <c r="CN495" s="320"/>
      <c r="CO495" s="320"/>
      <c r="CP495" s="320"/>
      <c r="CQ495" s="320"/>
      <c r="CR495" s="320"/>
      <c r="CS495" s="320"/>
      <c r="CT495" s="320"/>
      <c r="CU495" s="320"/>
      <c r="CV495" s="320"/>
      <c r="CW495" s="320"/>
      <c r="CX495" s="320"/>
      <c r="CY495" s="320"/>
      <c r="CZ495" s="320"/>
      <c r="DA495" s="320"/>
      <c r="DB495" s="320"/>
      <c r="DC495" s="320"/>
      <c r="DD495" s="320"/>
    </row>
    <row r="496">
      <c r="A496" s="320"/>
      <c r="B496" s="320"/>
      <c r="C496" s="320"/>
      <c r="D496" s="320"/>
      <c r="E496" s="320"/>
      <c r="F496" s="320"/>
      <c r="G496" s="320"/>
      <c r="H496" s="320"/>
      <c r="I496" s="320"/>
      <c r="J496" s="320"/>
      <c r="K496" s="320"/>
      <c r="L496" s="320"/>
      <c r="M496" s="320"/>
      <c r="N496" s="320"/>
      <c r="O496" s="320"/>
      <c r="P496" s="320"/>
      <c r="Q496" s="320"/>
      <c r="R496" s="320"/>
      <c r="S496" s="320"/>
      <c r="T496" s="320"/>
      <c r="U496" s="320"/>
      <c r="V496" s="320"/>
      <c r="W496" s="320"/>
      <c r="X496" s="320"/>
      <c r="Y496" s="320"/>
      <c r="Z496" s="320"/>
      <c r="AA496" s="320"/>
      <c r="AB496" s="320"/>
      <c r="AC496" s="320"/>
      <c r="AD496" s="320"/>
      <c r="AE496" s="320"/>
      <c r="AF496" s="320"/>
      <c r="AG496" s="320"/>
      <c r="AH496" s="320"/>
      <c r="AI496" s="320"/>
      <c r="AJ496" s="320"/>
      <c r="AK496" s="320"/>
      <c r="AL496" s="320"/>
      <c r="AM496" s="320"/>
      <c r="AN496" s="320"/>
      <c r="AO496" s="320"/>
      <c r="AP496" s="320"/>
      <c r="AQ496" s="320"/>
      <c r="AR496" s="320"/>
      <c r="AS496" s="320"/>
      <c r="AT496" s="320"/>
      <c r="AU496" s="320"/>
      <c r="AV496" s="320"/>
      <c r="AW496" s="320"/>
      <c r="AX496" s="320"/>
      <c r="AY496" s="320"/>
      <c r="AZ496" s="320"/>
      <c r="BA496" s="320"/>
      <c r="BB496" s="320"/>
      <c r="BC496" s="320"/>
      <c r="BD496" s="320"/>
      <c r="BE496" s="320"/>
      <c r="BF496" s="320"/>
      <c r="BG496" s="320"/>
      <c r="BH496" s="320"/>
      <c r="BI496" s="320"/>
      <c r="BJ496" s="320"/>
      <c r="BK496" s="320"/>
      <c r="BL496" s="320"/>
      <c r="BM496" s="320"/>
      <c r="BN496" s="320"/>
      <c r="BO496" s="320"/>
      <c r="BP496" s="320"/>
      <c r="BQ496" s="320"/>
      <c r="BR496" s="320"/>
      <c r="BS496" s="320"/>
      <c r="BT496" s="320"/>
      <c r="BU496" s="320"/>
      <c r="BV496" s="320"/>
      <c r="BW496" s="320"/>
      <c r="BX496" s="320"/>
      <c r="BY496" s="320"/>
      <c r="BZ496" s="320"/>
      <c r="CA496" s="320"/>
      <c r="CB496" s="320"/>
      <c r="CC496" s="320"/>
      <c r="CD496" s="320"/>
      <c r="CE496" s="320"/>
      <c r="CF496" s="320"/>
      <c r="CG496" s="320"/>
      <c r="CH496" s="320"/>
      <c r="CI496" s="320"/>
      <c r="CJ496" s="320"/>
      <c r="CK496" s="320"/>
      <c r="CL496" s="320"/>
      <c r="CM496" s="320"/>
      <c r="CN496" s="320"/>
      <c r="CO496" s="320"/>
      <c r="CP496" s="320"/>
      <c r="CQ496" s="320"/>
      <c r="CR496" s="320"/>
      <c r="CS496" s="320"/>
      <c r="CT496" s="320"/>
      <c r="CU496" s="320"/>
      <c r="CV496" s="320"/>
      <c r="CW496" s="320"/>
      <c r="CX496" s="320"/>
      <c r="CY496" s="320"/>
      <c r="CZ496" s="320"/>
      <c r="DA496" s="320"/>
      <c r="DB496" s="320"/>
      <c r="DC496" s="320"/>
      <c r="DD496" s="320"/>
    </row>
    <row r="497">
      <c r="A497" s="320"/>
      <c r="B497" s="320"/>
      <c r="C497" s="320"/>
      <c r="D497" s="320"/>
      <c r="E497" s="320"/>
      <c r="F497" s="320"/>
      <c r="G497" s="320"/>
      <c r="H497" s="320"/>
      <c r="I497" s="320"/>
      <c r="J497" s="320"/>
      <c r="K497" s="320"/>
      <c r="L497" s="320"/>
      <c r="M497" s="320"/>
      <c r="N497" s="320"/>
      <c r="O497" s="320"/>
      <c r="P497" s="320"/>
      <c r="Q497" s="320"/>
      <c r="R497" s="320"/>
      <c r="S497" s="320"/>
      <c r="T497" s="320"/>
      <c r="U497" s="320"/>
      <c r="V497" s="320"/>
      <c r="W497" s="320"/>
      <c r="X497" s="320"/>
      <c r="Y497" s="320"/>
      <c r="Z497" s="320"/>
      <c r="AA497" s="320"/>
      <c r="AB497" s="320"/>
      <c r="AC497" s="320"/>
      <c r="AD497" s="320"/>
      <c r="AE497" s="320"/>
      <c r="AF497" s="320"/>
      <c r="AG497" s="320"/>
      <c r="AH497" s="320"/>
      <c r="AI497" s="320"/>
      <c r="AJ497" s="320"/>
      <c r="AK497" s="320"/>
      <c r="AL497" s="320"/>
      <c r="AM497" s="320"/>
      <c r="AN497" s="320"/>
      <c r="AO497" s="320"/>
      <c r="AP497" s="320"/>
      <c r="AQ497" s="320"/>
      <c r="AR497" s="320"/>
      <c r="AS497" s="320"/>
      <c r="AT497" s="320"/>
      <c r="AU497" s="320"/>
      <c r="AV497" s="320"/>
      <c r="AW497" s="320"/>
      <c r="AX497" s="320"/>
      <c r="AY497" s="320"/>
      <c r="AZ497" s="320"/>
      <c r="BA497" s="320"/>
      <c r="BB497" s="320"/>
      <c r="BC497" s="320"/>
      <c r="BD497" s="320"/>
      <c r="BE497" s="320"/>
      <c r="BF497" s="320"/>
      <c r="BG497" s="320"/>
      <c r="BH497" s="320"/>
      <c r="BI497" s="320"/>
      <c r="BJ497" s="320"/>
      <c r="BK497" s="320"/>
      <c r="BL497" s="320"/>
      <c r="BM497" s="320"/>
      <c r="BN497" s="320"/>
      <c r="BO497" s="320"/>
      <c r="BP497" s="320"/>
      <c r="BQ497" s="320"/>
      <c r="BR497" s="320"/>
      <c r="BS497" s="320"/>
      <c r="BT497" s="320"/>
      <c r="BU497" s="320"/>
      <c r="BV497" s="320"/>
      <c r="BW497" s="320"/>
      <c r="BX497" s="320"/>
      <c r="BY497" s="320"/>
      <c r="BZ497" s="320"/>
      <c r="CA497" s="320"/>
      <c r="CB497" s="320"/>
      <c r="CC497" s="320"/>
      <c r="CD497" s="320"/>
      <c r="CE497" s="320"/>
      <c r="CF497" s="320"/>
      <c r="CG497" s="320"/>
      <c r="CH497" s="320"/>
      <c r="CI497" s="320"/>
      <c r="CJ497" s="320"/>
      <c r="CK497" s="320"/>
      <c r="CL497" s="320"/>
      <c r="CM497" s="320"/>
      <c r="CN497" s="320"/>
      <c r="CO497" s="320"/>
      <c r="CP497" s="320"/>
      <c r="CQ497" s="320"/>
      <c r="CR497" s="320"/>
      <c r="CS497" s="320"/>
      <c r="CT497" s="320"/>
      <c r="CU497" s="320"/>
      <c r="CV497" s="320"/>
      <c r="CW497" s="320"/>
      <c r="CX497" s="320"/>
      <c r="CY497" s="320"/>
      <c r="CZ497" s="320"/>
      <c r="DA497" s="320"/>
      <c r="DB497" s="320"/>
      <c r="DC497" s="320"/>
      <c r="DD497" s="320"/>
    </row>
    <row r="498">
      <c r="A498" s="320"/>
      <c r="B498" s="320"/>
      <c r="C498" s="320"/>
      <c r="D498" s="320"/>
      <c r="E498" s="320"/>
      <c r="F498" s="320"/>
      <c r="G498" s="320"/>
      <c r="H498" s="320"/>
      <c r="I498" s="320"/>
      <c r="J498" s="320"/>
      <c r="K498" s="320"/>
      <c r="L498" s="320"/>
      <c r="M498" s="320"/>
      <c r="N498" s="320"/>
      <c r="O498" s="320"/>
      <c r="P498" s="320"/>
      <c r="Q498" s="320"/>
      <c r="R498" s="320"/>
      <c r="S498" s="320"/>
      <c r="T498" s="320"/>
      <c r="U498" s="320"/>
      <c r="V498" s="320"/>
      <c r="W498" s="320"/>
      <c r="X498" s="320"/>
      <c r="Y498" s="320"/>
      <c r="Z498" s="320"/>
      <c r="AA498" s="320"/>
      <c r="AB498" s="320"/>
      <c r="AC498" s="320"/>
      <c r="AD498" s="320"/>
      <c r="AE498" s="320"/>
      <c r="AF498" s="320"/>
      <c r="AG498" s="320"/>
      <c r="AH498" s="320"/>
      <c r="AI498" s="320"/>
      <c r="AJ498" s="320"/>
      <c r="AK498" s="320"/>
      <c r="AL498" s="320"/>
      <c r="AM498" s="320"/>
      <c r="AN498" s="320"/>
      <c r="AO498" s="320"/>
      <c r="AP498" s="320"/>
      <c r="AQ498" s="320"/>
      <c r="AR498" s="320"/>
      <c r="AS498" s="320"/>
      <c r="AT498" s="320"/>
      <c r="AU498" s="320"/>
      <c r="AV498" s="320"/>
      <c r="AW498" s="320"/>
      <c r="AX498" s="320"/>
      <c r="AY498" s="320"/>
      <c r="AZ498" s="320"/>
      <c r="BA498" s="320"/>
      <c r="BB498" s="320"/>
      <c r="BC498" s="320"/>
      <c r="BD498" s="320"/>
      <c r="BE498" s="320"/>
      <c r="BF498" s="320"/>
      <c r="BG498" s="320"/>
      <c r="BH498" s="320"/>
      <c r="BI498" s="320"/>
      <c r="BJ498" s="320"/>
      <c r="BK498" s="320"/>
      <c r="BL498" s="320"/>
      <c r="BM498" s="320"/>
      <c r="BN498" s="320"/>
      <c r="BO498" s="320"/>
      <c r="BP498" s="320"/>
      <c r="BQ498" s="320"/>
      <c r="BR498" s="320"/>
      <c r="BS498" s="320"/>
      <c r="BT498" s="320"/>
      <c r="BU498" s="320"/>
      <c r="BV498" s="320"/>
      <c r="BW498" s="320"/>
      <c r="BX498" s="320"/>
      <c r="BY498" s="320"/>
      <c r="BZ498" s="320"/>
      <c r="CA498" s="320"/>
      <c r="CB498" s="320"/>
      <c r="CC498" s="320"/>
      <c r="CD498" s="320"/>
      <c r="CE498" s="320"/>
      <c r="CF498" s="320"/>
      <c r="CG498" s="320"/>
      <c r="CH498" s="320"/>
      <c r="CI498" s="320"/>
      <c r="CJ498" s="320"/>
      <c r="CK498" s="320"/>
      <c r="CL498" s="320"/>
      <c r="CM498" s="320"/>
      <c r="CN498" s="320"/>
      <c r="CO498" s="320"/>
      <c r="CP498" s="320"/>
      <c r="CQ498" s="320"/>
      <c r="CR498" s="320"/>
      <c r="CS498" s="320"/>
      <c r="CT498" s="320"/>
      <c r="CU498" s="320"/>
      <c r="CV498" s="320"/>
      <c r="CW498" s="320"/>
      <c r="CX498" s="320"/>
      <c r="CY498" s="320"/>
      <c r="CZ498" s="320"/>
      <c r="DA498" s="320"/>
      <c r="DB498" s="320"/>
      <c r="DC498" s="320"/>
      <c r="DD498" s="320"/>
    </row>
    <row r="499">
      <c r="A499" s="320"/>
      <c r="B499" s="320"/>
      <c r="C499" s="320"/>
      <c r="D499" s="320"/>
      <c r="E499" s="320"/>
      <c r="F499" s="320"/>
      <c r="G499" s="320"/>
      <c r="H499" s="320"/>
      <c r="I499" s="320"/>
      <c r="J499" s="320"/>
      <c r="K499" s="320"/>
      <c r="L499" s="320"/>
      <c r="M499" s="320"/>
      <c r="N499" s="320"/>
      <c r="O499" s="320"/>
      <c r="P499" s="320"/>
      <c r="Q499" s="320"/>
      <c r="R499" s="320"/>
      <c r="S499" s="320"/>
      <c r="T499" s="320"/>
      <c r="U499" s="320"/>
      <c r="V499" s="320"/>
      <c r="W499" s="320"/>
      <c r="X499" s="320"/>
      <c r="Y499" s="320"/>
      <c r="Z499" s="320"/>
      <c r="AA499" s="320"/>
      <c r="AB499" s="320"/>
      <c r="AC499" s="320"/>
      <c r="AD499" s="320"/>
      <c r="AE499" s="320"/>
      <c r="AF499" s="320"/>
      <c r="AG499" s="320"/>
      <c r="AH499" s="320"/>
      <c r="AI499" s="320"/>
      <c r="AJ499" s="320"/>
      <c r="AK499" s="320"/>
      <c r="AL499" s="320"/>
      <c r="AM499" s="320"/>
      <c r="AN499" s="320"/>
      <c r="AO499" s="320"/>
      <c r="AP499" s="320"/>
      <c r="AQ499" s="320"/>
      <c r="AR499" s="320"/>
      <c r="AS499" s="320"/>
      <c r="AT499" s="320"/>
      <c r="AU499" s="320"/>
      <c r="AV499" s="320"/>
      <c r="AW499" s="320"/>
      <c r="AX499" s="320"/>
      <c r="AY499" s="320"/>
      <c r="AZ499" s="320"/>
      <c r="BA499" s="320"/>
      <c r="BB499" s="320"/>
      <c r="BC499" s="320"/>
      <c r="BD499" s="320"/>
      <c r="BE499" s="320"/>
      <c r="BF499" s="320"/>
      <c r="BG499" s="320"/>
      <c r="BH499" s="320"/>
      <c r="BI499" s="320"/>
      <c r="BJ499" s="320"/>
      <c r="BK499" s="320"/>
      <c r="BL499" s="320"/>
      <c r="BM499" s="320"/>
      <c r="BN499" s="320"/>
      <c r="BO499" s="320"/>
      <c r="BP499" s="320"/>
      <c r="BQ499" s="320"/>
      <c r="BR499" s="320"/>
      <c r="BS499" s="320"/>
      <c r="BT499" s="320"/>
      <c r="BU499" s="320"/>
      <c r="BV499" s="320"/>
      <c r="BW499" s="320"/>
      <c r="BX499" s="320"/>
      <c r="BY499" s="320"/>
      <c r="BZ499" s="320"/>
      <c r="CA499" s="320"/>
      <c r="CB499" s="320"/>
      <c r="CC499" s="320"/>
      <c r="CD499" s="320"/>
      <c r="CE499" s="320"/>
      <c r="CF499" s="320"/>
      <c r="CG499" s="320"/>
      <c r="CH499" s="320"/>
      <c r="CI499" s="320"/>
      <c r="CJ499" s="320"/>
      <c r="CK499" s="320"/>
      <c r="CL499" s="320"/>
      <c r="CM499" s="320"/>
      <c r="CN499" s="320"/>
      <c r="CO499" s="320"/>
      <c r="CP499" s="320"/>
      <c r="CQ499" s="320"/>
      <c r="CR499" s="320"/>
      <c r="CS499" s="320"/>
      <c r="CT499" s="320"/>
      <c r="CU499" s="320"/>
      <c r="CV499" s="320"/>
      <c r="CW499" s="320"/>
      <c r="CX499" s="320"/>
      <c r="CY499" s="320"/>
      <c r="CZ499" s="320"/>
      <c r="DA499" s="320"/>
      <c r="DB499" s="320"/>
      <c r="DC499" s="320"/>
      <c r="DD499" s="320"/>
    </row>
    <row r="500">
      <c r="A500" s="320"/>
      <c r="B500" s="320"/>
      <c r="C500" s="320"/>
      <c r="D500" s="320"/>
      <c r="E500" s="320"/>
      <c r="F500" s="320"/>
      <c r="G500" s="320"/>
      <c r="H500" s="320"/>
      <c r="I500" s="320"/>
      <c r="J500" s="320"/>
      <c r="K500" s="320"/>
      <c r="L500" s="320"/>
      <c r="M500" s="320"/>
      <c r="N500" s="320"/>
      <c r="O500" s="320"/>
      <c r="P500" s="320"/>
      <c r="Q500" s="320"/>
      <c r="R500" s="320"/>
      <c r="S500" s="320"/>
      <c r="T500" s="320"/>
      <c r="U500" s="320"/>
      <c r="V500" s="320"/>
      <c r="W500" s="320"/>
      <c r="X500" s="320"/>
      <c r="Y500" s="320"/>
      <c r="Z500" s="320"/>
      <c r="AA500" s="320"/>
      <c r="AB500" s="320"/>
      <c r="AC500" s="320"/>
      <c r="AD500" s="320"/>
      <c r="AE500" s="320"/>
      <c r="AF500" s="320"/>
      <c r="AG500" s="320"/>
      <c r="AH500" s="320"/>
      <c r="AI500" s="320"/>
      <c r="AJ500" s="320"/>
      <c r="AK500" s="320"/>
      <c r="AL500" s="320"/>
      <c r="AM500" s="320"/>
      <c r="AN500" s="320"/>
      <c r="AO500" s="320"/>
      <c r="AP500" s="320"/>
      <c r="AQ500" s="320"/>
      <c r="AR500" s="320"/>
      <c r="AS500" s="320"/>
      <c r="AT500" s="320"/>
      <c r="AU500" s="320"/>
      <c r="AV500" s="320"/>
      <c r="AW500" s="320"/>
      <c r="AX500" s="320"/>
      <c r="AY500" s="320"/>
      <c r="AZ500" s="320"/>
      <c r="BA500" s="320"/>
      <c r="BB500" s="320"/>
      <c r="BC500" s="320"/>
      <c r="BD500" s="320"/>
      <c r="BE500" s="320"/>
      <c r="BF500" s="320"/>
      <c r="BG500" s="320"/>
      <c r="BH500" s="320"/>
      <c r="BI500" s="320"/>
      <c r="BJ500" s="320"/>
      <c r="BK500" s="320"/>
      <c r="BL500" s="320"/>
      <c r="BM500" s="320"/>
      <c r="BN500" s="320"/>
      <c r="BO500" s="320"/>
      <c r="BP500" s="320"/>
      <c r="BQ500" s="320"/>
      <c r="BR500" s="320"/>
      <c r="BS500" s="320"/>
      <c r="BT500" s="320"/>
      <c r="BU500" s="320"/>
      <c r="BV500" s="320"/>
      <c r="BW500" s="320"/>
      <c r="BX500" s="320"/>
      <c r="BY500" s="320"/>
      <c r="BZ500" s="320"/>
      <c r="CA500" s="320"/>
      <c r="CB500" s="320"/>
      <c r="CC500" s="320"/>
      <c r="CD500" s="320"/>
      <c r="CE500" s="320"/>
      <c r="CF500" s="320"/>
      <c r="CG500" s="320"/>
      <c r="CH500" s="320"/>
      <c r="CI500" s="320"/>
      <c r="CJ500" s="320"/>
      <c r="CK500" s="320"/>
      <c r="CL500" s="320"/>
      <c r="CM500" s="320"/>
      <c r="CN500" s="320"/>
      <c r="CO500" s="320"/>
      <c r="CP500" s="320"/>
      <c r="CQ500" s="320"/>
      <c r="CR500" s="320"/>
      <c r="CS500" s="320"/>
      <c r="CT500" s="320"/>
      <c r="CU500" s="320"/>
      <c r="CV500" s="320"/>
      <c r="CW500" s="320"/>
      <c r="CX500" s="320"/>
      <c r="CY500" s="320"/>
      <c r="CZ500" s="320"/>
      <c r="DA500" s="320"/>
      <c r="DB500" s="320"/>
      <c r="DC500" s="320"/>
      <c r="DD500" s="320"/>
    </row>
    <row r="501">
      <c r="A501" s="320"/>
      <c r="B501" s="320"/>
      <c r="C501" s="320"/>
      <c r="D501" s="320"/>
      <c r="E501" s="320"/>
      <c r="F501" s="320"/>
      <c r="G501" s="320"/>
      <c r="H501" s="320"/>
      <c r="I501" s="320"/>
      <c r="J501" s="320"/>
      <c r="K501" s="320"/>
      <c r="L501" s="320"/>
      <c r="M501" s="320"/>
      <c r="N501" s="320"/>
      <c r="O501" s="320"/>
      <c r="P501" s="320"/>
      <c r="Q501" s="320"/>
      <c r="R501" s="320"/>
      <c r="S501" s="320"/>
      <c r="T501" s="320"/>
      <c r="U501" s="320"/>
      <c r="V501" s="320"/>
      <c r="W501" s="320"/>
      <c r="X501" s="320"/>
      <c r="Y501" s="320"/>
      <c r="Z501" s="320"/>
      <c r="AA501" s="320"/>
      <c r="AB501" s="320"/>
      <c r="AC501" s="320"/>
      <c r="AD501" s="320"/>
      <c r="AE501" s="320"/>
      <c r="AF501" s="320"/>
      <c r="AG501" s="320"/>
      <c r="AH501" s="320"/>
      <c r="AI501" s="320"/>
      <c r="AJ501" s="320"/>
      <c r="AK501" s="320"/>
      <c r="AL501" s="320"/>
      <c r="AM501" s="320"/>
      <c r="AN501" s="320"/>
      <c r="AO501" s="320"/>
      <c r="AP501" s="320"/>
      <c r="AQ501" s="320"/>
      <c r="AR501" s="320"/>
      <c r="AS501" s="320"/>
      <c r="AT501" s="320"/>
      <c r="AU501" s="320"/>
      <c r="AV501" s="320"/>
      <c r="AW501" s="320"/>
      <c r="AX501" s="320"/>
      <c r="AY501" s="320"/>
      <c r="AZ501" s="320"/>
      <c r="BA501" s="320"/>
      <c r="BB501" s="320"/>
      <c r="BC501" s="320"/>
      <c r="BD501" s="320"/>
      <c r="BE501" s="320"/>
      <c r="BF501" s="320"/>
      <c r="BG501" s="320"/>
      <c r="BH501" s="320"/>
      <c r="BI501" s="320"/>
      <c r="BJ501" s="320"/>
      <c r="BK501" s="320"/>
      <c r="BL501" s="320"/>
      <c r="BM501" s="320"/>
      <c r="BN501" s="320"/>
      <c r="BO501" s="320"/>
      <c r="BP501" s="320"/>
      <c r="BQ501" s="320"/>
      <c r="BR501" s="320"/>
      <c r="BS501" s="320"/>
      <c r="BT501" s="320"/>
      <c r="BU501" s="320"/>
      <c r="BV501" s="320"/>
      <c r="BW501" s="320"/>
      <c r="BX501" s="320"/>
      <c r="BY501" s="320"/>
      <c r="BZ501" s="320"/>
      <c r="CA501" s="320"/>
      <c r="CB501" s="320"/>
      <c r="CC501" s="320"/>
      <c r="CD501" s="320"/>
      <c r="CE501" s="320"/>
      <c r="CF501" s="320"/>
      <c r="CG501" s="320"/>
      <c r="CH501" s="320"/>
      <c r="CI501" s="320"/>
      <c r="CJ501" s="320"/>
      <c r="CK501" s="320"/>
      <c r="CL501" s="320"/>
      <c r="CM501" s="320"/>
      <c r="CN501" s="320"/>
      <c r="CO501" s="320"/>
      <c r="CP501" s="320"/>
      <c r="CQ501" s="320"/>
      <c r="CR501" s="320"/>
      <c r="CS501" s="320"/>
      <c r="CT501" s="320"/>
      <c r="CU501" s="320"/>
      <c r="CV501" s="320"/>
      <c r="CW501" s="320"/>
      <c r="CX501" s="320"/>
      <c r="CY501" s="320"/>
      <c r="CZ501" s="320"/>
      <c r="DA501" s="320"/>
      <c r="DB501" s="320"/>
      <c r="DC501" s="320"/>
      <c r="DD501" s="320"/>
    </row>
    <row r="502">
      <c r="A502" s="320"/>
      <c r="B502" s="320"/>
      <c r="C502" s="320"/>
      <c r="D502" s="320"/>
      <c r="E502" s="320"/>
      <c r="F502" s="320"/>
      <c r="G502" s="320"/>
      <c r="H502" s="320"/>
      <c r="I502" s="320"/>
      <c r="J502" s="320"/>
      <c r="K502" s="320"/>
      <c r="L502" s="320"/>
      <c r="M502" s="320"/>
      <c r="N502" s="320"/>
      <c r="O502" s="320"/>
      <c r="P502" s="320"/>
      <c r="Q502" s="320"/>
      <c r="R502" s="320"/>
      <c r="S502" s="320"/>
      <c r="T502" s="320"/>
      <c r="U502" s="320"/>
      <c r="V502" s="320"/>
      <c r="W502" s="320"/>
      <c r="X502" s="320"/>
      <c r="Y502" s="320"/>
      <c r="Z502" s="320"/>
      <c r="AA502" s="320"/>
      <c r="AB502" s="320"/>
      <c r="AC502" s="320"/>
      <c r="AD502" s="320"/>
      <c r="AE502" s="320"/>
      <c r="AF502" s="320"/>
      <c r="AG502" s="320"/>
      <c r="AH502" s="320"/>
      <c r="AI502" s="320"/>
      <c r="AJ502" s="320"/>
      <c r="AK502" s="320"/>
      <c r="AL502" s="320"/>
      <c r="AM502" s="320"/>
      <c r="AN502" s="320"/>
      <c r="AO502" s="320"/>
      <c r="AP502" s="320"/>
      <c r="AQ502" s="320"/>
      <c r="AR502" s="320"/>
      <c r="AS502" s="320"/>
      <c r="AT502" s="320"/>
      <c r="AU502" s="320"/>
      <c r="AV502" s="320"/>
      <c r="AW502" s="320"/>
      <c r="AX502" s="320"/>
      <c r="AY502" s="320"/>
      <c r="AZ502" s="320"/>
      <c r="BA502" s="320"/>
      <c r="BB502" s="320"/>
      <c r="BC502" s="320"/>
      <c r="BD502" s="320"/>
      <c r="BE502" s="320"/>
      <c r="BF502" s="320"/>
      <c r="BG502" s="320"/>
      <c r="BH502" s="320"/>
      <c r="BI502" s="320"/>
      <c r="BJ502" s="320"/>
      <c r="BK502" s="320"/>
      <c r="BL502" s="320"/>
      <c r="BM502" s="320"/>
      <c r="BN502" s="320"/>
      <c r="BO502" s="320"/>
      <c r="BP502" s="320"/>
      <c r="BQ502" s="320"/>
      <c r="BR502" s="320"/>
      <c r="BS502" s="320"/>
      <c r="BT502" s="320"/>
      <c r="BU502" s="320"/>
      <c r="BV502" s="320"/>
      <c r="BW502" s="320"/>
      <c r="BX502" s="320"/>
      <c r="BY502" s="320"/>
      <c r="BZ502" s="320"/>
      <c r="CA502" s="320"/>
      <c r="CB502" s="320"/>
      <c r="CC502" s="320"/>
      <c r="CD502" s="320"/>
      <c r="CE502" s="320"/>
      <c r="CF502" s="320"/>
      <c r="CG502" s="320"/>
      <c r="CH502" s="320"/>
      <c r="CI502" s="320"/>
      <c r="CJ502" s="320"/>
      <c r="CK502" s="320"/>
      <c r="CL502" s="320"/>
      <c r="CM502" s="320"/>
      <c r="CN502" s="320"/>
      <c r="CO502" s="320"/>
      <c r="CP502" s="320"/>
      <c r="CQ502" s="320"/>
      <c r="CR502" s="320"/>
      <c r="CS502" s="320"/>
      <c r="CT502" s="320"/>
      <c r="CU502" s="320"/>
      <c r="CV502" s="320"/>
      <c r="CW502" s="320"/>
      <c r="CX502" s="320"/>
      <c r="CY502" s="320"/>
      <c r="CZ502" s="320"/>
      <c r="DA502" s="320"/>
      <c r="DB502" s="320"/>
      <c r="DC502" s="320"/>
      <c r="DD502" s="320"/>
    </row>
    <row r="503">
      <c r="A503" s="320"/>
      <c r="B503" s="320"/>
      <c r="C503" s="320"/>
      <c r="D503" s="320"/>
      <c r="E503" s="320"/>
      <c r="F503" s="320"/>
      <c r="G503" s="320"/>
      <c r="H503" s="320"/>
      <c r="I503" s="320"/>
      <c r="J503" s="320"/>
      <c r="K503" s="320"/>
      <c r="L503" s="320"/>
      <c r="M503" s="320"/>
      <c r="N503" s="320"/>
      <c r="O503" s="320"/>
      <c r="P503" s="320"/>
      <c r="Q503" s="320"/>
      <c r="R503" s="320"/>
      <c r="S503" s="320"/>
      <c r="T503" s="320"/>
      <c r="U503" s="320"/>
      <c r="V503" s="320"/>
      <c r="W503" s="320"/>
      <c r="X503" s="320"/>
      <c r="Y503" s="320"/>
      <c r="Z503" s="320"/>
      <c r="AA503" s="320"/>
      <c r="AB503" s="320"/>
      <c r="AC503" s="320"/>
      <c r="AD503" s="320"/>
      <c r="AE503" s="320"/>
      <c r="AF503" s="320"/>
      <c r="AG503" s="320"/>
      <c r="AH503" s="320"/>
      <c r="AI503" s="320"/>
      <c r="AJ503" s="320"/>
      <c r="AK503" s="320"/>
      <c r="AL503" s="320"/>
      <c r="AM503" s="320"/>
      <c r="AN503" s="320"/>
      <c r="AO503" s="320"/>
      <c r="AP503" s="320"/>
      <c r="AQ503" s="320"/>
      <c r="AR503" s="320"/>
      <c r="AS503" s="320"/>
      <c r="AT503" s="320"/>
      <c r="AU503" s="320"/>
      <c r="AV503" s="320"/>
      <c r="AW503" s="320"/>
      <c r="AX503" s="320"/>
      <c r="AY503" s="320"/>
      <c r="AZ503" s="320"/>
      <c r="BA503" s="320"/>
      <c r="BB503" s="320"/>
      <c r="BC503" s="320"/>
      <c r="BD503" s="320"/>
      <c r="BE503" s="320"/>
      <c r="BF503" s="320"/>
      <c r="BG503" s="320"/>
      <c r="BH503" s="320"/>
      <c r="BI503" s="320"/>
      <c r="BJ503" s="320"/>
      <c r="BK503" s="320"/>
      <c r="BL503" s="320"/>
      <c r="BM503" s="320"/>
      <c r="BN503" s="320"/>
      <c r="BO503" s="320"/>
      <c r="BP503" s="320"/>
      <c r="BQ503" s="320"/>
      <c r="BR503" s="320"/>
      <c r="BS503" s="320"/>
      <c r="BT503" s="320"/>
      <c r="BU503" s="320"/>
      <c r="BV503" s="320"/>
      <c r="BW503" s="320"/>
      <c r="BX503" s="320"/>
      <c r="BY503" s="320"/>
      <c r="BZ503" s="320"/>
      <c r="CA503" s="320"/>
      <c r="CB503" s="320"/>
      <c r="CC503" s="320"/>
      <c r="CD503" s="320"/>
      <c r="CE503" s="320"/>
      <c r="CF503" s="320"/>
      <c r="CG503" s="320"/>
      <c r="CH503" s="320"/>
      <c r="CI503" s="320"/>
      <c r="CJ503" s="320"/>
      <c r="CK503" s="320"/>
      <c r="CL503" s="320"/>
      <c r="CM503" s="320"/>
      <c r="CN503" s="320"/>
      <c r="CO503" s="320"/>
      <c r="CP503" s="320"/>
      <c r="CQ503" s="320"/>
      <c r="CR503" s="320"/>
      <c r="CS503" s="320"/>
      <c r="CT503" s="320"/>
      <c r="CU503" s="320"/>
      <c r="CV503" s="320"/>
      <c r="CW503" s="320"/>
      <c r="CX503" s="320"/>
      <c r="CY503" s="320"/>
      <c r="CZ503" s="320"/>
      <c r="DA503" s="320"/>
      <c r="DB503" s="320"/>
      <c r="DC503" s="320"/>
      <c r="DD503" s="320"/>
    </row>
    <row r="504">
      <c r="A504" s="320"/>
      <c r="B504" s="320"/>
      <c r="C504" s="320"/>
      <c r="D504" s="320"/>
      <c r="E504" s="320"/>
      <c r="F504" s="320"/>
      <c r="G504" s="320"/>
      <c r="H504" s="320"/>
      <c r="I504" s="320"/>
      <c r="J504" s="320"/>
      <c r="K504" s="320"/>
      <c r="L504" s="320"/>
      <c r="M504" s="320"/>
      <c r="N504" s="320"/>
      <c r="O504" s="320"/>
      <c r="P504" s="320"/>
      <c r="Q504" s="320"/>
      <c r="R504" s="320"/>
      <c r="S504" s="320"/>
      <c r="T504" s="320"/>
      <c r="U504" s="320"/>
      <c r="V504" s="320"/>
      <c r="W504" s="320"/>
      <c r="X504" s="320"/>
      <c r="Y504" s="320"/>
      <c r="Z504" s="320"/>
      <c r="AA504" s="320"/>
      <c r="AB504" s="320"/>
      <c r="AC504" s="320"/>
      <c r="AD504" s="320"/>
      <c r="AE504" s="320"/>
      <c r="AF504" s="320"/>
      <c r="AG504" s="320"/>
      <c r="AH504" s="320"/>
      <c r="AI504" s="320"/>
      <c r="AJ504" s="320"/>
      <c r="AK504" s="320"/>
      <c r="AL504" s="320"/>
      <c r="AM504" s="320"/>
      <c r="AN504" s="320"/>
      <c r="AO504" s="320"/>
      <c r="AP504" s="320"/>
      <c r="AQ504" s="320"/>
      <c r="AR504" s="320"/>
      <c r="AS504" s="320"/>
      <c r="AT504" s="320"/>
      <c r="AU504" s="320"/>
      <c r="AV504" s="320"/>
      <c r="AW504" s="320"/>
      <c r="AX504" s="320"/>
      <c r="AY504" s="320"/>
      <c r="AZ504" s="320"/>
      <c r="BA504" s="320"/>
      <c r="BB504" s="320"/>
      <c r="BC504" s="320"/>
      <c r="BD504" s="320"/>
      <c r="BE504" s="320"/>
      <c r="BF504" s="320"/>
      <c r="BG504" s="320"/>
      <c r="BH504" s="320"/>
      <c r="BI504" s="320"/>
      <c r="BJ504" s="320"/>
      <c r="BK504" s="320"/>
      <c r="BL504" s="320"/>
      <c r="BM504" s="320"/>
      <c r="BN504" s="320"/>
      <c r="BO504" s="320"/>
      <c r="BP504" s="320"/>
      <c r="BQ504" s="320"/>
      <c r="BR504" s="320"/>
      <c r="BS504" s="320"/>
      <c r="BT504" s="320"/>
      <c r="BU504" s="320"/>
      <c r="BV504" s="320"/>
      <c r="BW504" s="320"/>
      <c r="BX504" s="320"/>
      <c r="BY504" s="320"/>
      <c r="BZ504" s="320"/>
      <c r="CA504" s="320"/>
      <c r="CB504" s="320"/>
      <c r="CC504" s="320"/>
      <c r="CD504" s="320"/>
      <c r="CE504" s="320"/>
      <c r="CF504" s="320"/>
      <c r="CG504" s="320"/>
      <c r="CH504" s="320"/>
      <c r="CI504" s="320"/>
      <c r="CJ504" s="320"/>
      <c r="CK504" s="320"/>
      <c r="CL504" s="320"/>
      <c r="CM504" s="320"/>
      <c r="CN504" s="320"/>
      <c r="CO504" s="320"/>
      <c r="CP504" s="320"/>
      <c r="CQ504" s="320"/>
      <c r="CR504" s="320"/>
      <c r="CS504" s="320"/>
      <c r="CT504" s="320"/>
      <c r="CU504" s="320"/>
      <c r="CV504" s="320"/>
      <c r="CW504" s="320"/>
      <c r="CX504" s="320"/>
      <c r="CY504" s="320"/>
      <c r="CZ504" s="320"/>
      <c r="DA504" s="320"/>
      <c r="DB504" s="320"/>
      <c r="DC504" s="320"/>
      <c r="DD504" s="320"/>
    </row>
    <row r="505">
      <c r="A505" s="320"/>
      <c r="B505" s="320"/>
      <c r="C505" s="320"/>
      <c r="D505" s="320"/>
      <c r="E505" s="320"/>
      <c r="F505" s="320"/>
      <c r="G505" s="320"/>
      <c r="H505" s="320"/>
      <c r="I505" s="320"/>
      <c r="J505" s="320"/>
      <c r="K505" s="320"/>
      <c r="L505" s="320"/>
      <c r="M505" s="320"/>
      <c r="N505" s="320"/>
      <c r="O505" s="320"/>
      <c r="P505" s="320"/>
      <c r="Q505" s="320"/>
      <c r="R505" s="320"/>
      <c r="S505" s="320"/>
      <c r="T505" s="320"/>
      <c r="U505" s="320"/>
      <c r="V505" s="320"/>
      <c r="W505" s="320"/>
      <c r="X505" s="320"/>
      <c r="Y505" s="320"/>
      <c r="Z505" s="320"/>
      <c r="AA505" s="320"/>
      <c r="AB505" s="320"/>
      <c r="AC505" s="320"/>
      <c r="AD505" s="320"/>
      <c r="AE505" s="320"/>
      <c r="AF505" s="320"/>
      <c r="AG505" s="320"/>
      <c r="AH505" s="320"/>
      <c r="AI505" s="320"/>
      <c r="AJ505" s="320"/>
      <c r="AK505" s="320"/>
      <c r="AL505" s="320"/>
      <c r="AM505" s="320"/>
      <c r="AN505" s="320"/>
      <c r="AO505" s="320"/>
      <c r="AP505" s="320"/>
      <c r="AQ505" s="320"/>
      <c r="AR505" s="320"/>
      <c r="AS505" s="320"/>
      <c r="AT505" s="320"/>
      <c r="AU505" s="320"/>
      <c r="AV505" s="320"/>
      <c r="AW505" s="320"/>
      <c r="AX505" s="320"/>
      <c r="AY505" s="320"/>
      <c r="AZ505" s="320"/>
      <c r="BA505" s="320"/>
      <c r="BB505" s="320"/>
      <c r="BC505" s="320"/>
      <c r="BD505" s="320"/>
      <c r="BE505" s="320"/>
      <c r="BF505" s="320"/>
      <c r="BG505" s="320"/>
      <c r="BH505" s="320"/>
      <c r="BI505" s="320"/>
      <c r="BJ505" s="320"/>
      <c r="BK505" s="320"/>
      <c r="BL505" s="320"/>
      <c r="BM505" s="320"/>
      <c r="BN505" s="320"/>
      <c r="BO505" s="320"/>
      <c r="BP505" s="320"/>
      <c r="BQ505" s="320"/>
      <c r="BR505" s="320"/>
      <c r="BS505" s="320"/>
      <c r="BT505" s="320"/>
      <c r="BU505" s="320"/>
      <c r="BV505" s="320"/>
      <c r="BW505" s="320"/>
      <c r="BX505" s="320"/>
      <c r="BY505" s="320"/>
      <c r="BZ505" s="320"/>
      <c r="CA505" s="320"/>
      <c r="CB505" s="320"/>
      <c r="CC505" s="320"/>
      <c r="CD505" s="320"/>
      <c r="CE505" s="320"/>
      <c r="CF505" s="320"/>
      <c r="CG505" s="320"/>
      <c r="CH505" s="320"/>
      <c r="CI505" s="320"/>
      <c r="CJ505" s="320"/>
      <c r="CK505" s="320"/>
      <c r="CL505" s="320"/>
      <c r="CM505" s="320"/>
      <c r="CN505" s="320"/>
      <c r="CO505" s="320"/>
      <c r="CP505" s="320"/>
      <c r="CQ505" s="320"/>
      <c r="CR505" s="320"/>
      <c r="CS505" s="320"/>
      <c r="CT505" s="320"/>
      <c r="CU505" s="320"/>
      <c r="CV505" s="320"/>
      <c r="CW505" s="320"/>
      <c r="CX505" s="320"/>
      <c r="CY505" s="320"/>
      <c r="CZ505" s="320"/>
      <c r="DA505" s="320"/>
      <c r="DB505" s="320"/>
      <c r="DC505" s="320"/>
      <c r="DD505" s="320"/>
    </row>
    <row r="506">
      <c r="A506" s="320"/>
      <c r="B506" s="320"/>
      <c r="C506" s="320"/>
      <c r="D506" s="320"/>
      <c r="E506" s="320"/>
      <c r="F506" s="320"/>
      <c r="G506" s="320"/>
      <c r="H506" s="320"/>
      <c r="I506" s="320"/>
      <c r="J506" s="320"/>
      <c r="K506" s="320"/>
      <c r="L506" s="320"/>
      <c r="M506" s="320"/>
      <c r="N506" s="320"/>
      <c r="O506" s="320"/>
      <c r="P506" s="320"/>
      <c r="Q506" s="320"/>
      <c r="R506" s="320"/>
      <c r="S506" s="320"/>
      <c r="T506" s="320"/>
      <c r="U506" s="320"/>
      <c r="V506" s="320"/>
      <c r="W506" s="320"/>
      <c r="X506" s="320"/>
      <c r="Y506" s="320"/>
      <c r="Z506" s="320"/>
      <c r="AA506" s="320"/>
      <c r="AB506" s="320"/>
      <c r="AC506" s="320"/>
      <c r="AD506" s="320"/>
      <c r="AE506" s="320"/>
      <c r="AF506" s="320"/>
      <c r="AG506" s="320"/>
      <c r="AH506" s="320"/>
      <c r="AI506" s="320"/>
      <c r="AJ506" s="320"/>
      <c r="AK506" s="320"/>
      <c r="AL506" s="320"/>
      <c r="AM506" s="320"/>
      <c r="AN506" s="320"/>
      <c r="AO506" s="320"/>
      <c r="AP506" s="320"/>
      <c r="AQ506" s="320"/>
      <c r="AR506" s="320"/>
      <c r="AS506" s="320"/>
      <c r="AT506" s="320"/>
      <c r="AU506" s="320"/>
      <c r="AV506" s="320"/>
      <c r="AW506" s="320"/>
      <c r="AX506" s="320"/>
      <c r="AY506" s="320"/>
      <c r="AZ506" s="320"/>
      <c r="BA506" s="320"/>
      <c r="BB506" s="320"/>
      <c r="BC506" s="320"/>
      <c r="BD506" s="320"/>
      <c r="BE506" s="320"/>
      <c r="BF506" s="320"/>
      <c r="BG506" s="320"/>
      <c r="BH506" s="320"/>
      <c r="BI506" s="320"/>
      <c r="BJ506" s="320"/>
      <c r="BK506" s="320"/>
      <c r="BL506" s="320"/>
      <c r="BM506" s="320"/>
      <c r="BN506" s="320"/>
      <c r="BO506" s="320"/>
      <c r="BP506" s="320"/>
      <c r="BQ506" s="320"/>
      <c r="BR506" s="320"/>
      <c r="BS506" s="320"/>
      <c r="BT506" s="320"/>
      <c r="BU506" s="320"/>
      <c r="BV506" s="320"/>
      <c r="BW506" s="320"/>
      <c r="BX506" s="320"/>
      <c r="BY506" s="320"/>
      <c r="BZ506" s="320"/>
      <c r="CA506" s="320"/>
      <c r="CB506" s="320"/>
      <c r="CC506" s="320"/>
      <c r="CD506" s="320"/>
      <c r="CE506" s="320"/>
      <c r="CF506" s="320"/>
      <c r="CG506" s="320"/>
      <c r="CH506" s="320"/>
      <c r="CI506" s="320"/>
      <c r="CJ506" s="320"/>
      <c r="CK506" s="320"/>
      <c r="CL506" s="320"/>
      <c r="CM506" s="320"/>
      <c r="CN506" s="320"/>
      <c r="CO506" s="320"/>
      <c r="CP506" s="320"/>
      <c r="CQ506" s="320"/>
      <c r="CR506" s="320"/>
      <c r="CS506" s="320"/>
      <c r="CT506" s="320"/>
      <c r="CU506" s="320"/>
      <c r="CV506" s="320"/>
      <c r="CW506" s="320"/>
      <c r="CX506" s="320"/>
      <c r="CY506" s="320"/>
      <c r="CZ506" s="320"/>
      <c r="DA506" s="320"/>
      <c r="DB506" s="320"/>
      <c r="DC506" s="320"/>
      <c r="DD506" s="320"/>
    </row>
    <row r="507">
      <c r="A507" s="320"/>
      <c r="B507" s="320"/>
      <c r="C507" s="320"/>
      <c r="D507" s="320"/>
      <c r="E507" s="320"/>
      <c r="F507" s="320"/>
      <c r="G507" s="320"/>
      <c r="H507" s="320"/>
      <c r="I507" s="320"/>
      <c r="J507" s="320"/>
      <c r="K507" s="320"/>
      <c r="L507" s="320"/>
      <c r="M507" s="320"/>
      <c r="N507" s="320"/>
      <c r="O507" s="320"/>
      <c r="P507" s="320"/>
      <c r="Q507" s="320"/>
      <c r="R507" s="320"/>
      <c r="S507" s="320"/>
      <c r="T507" s="320"/>
      <c r="U507" s="320"/>
      <c r="V507" s="320"/>
      <c r="W507" s="320"/>
      <c r="X507" s="320"/>
      <c r="Y507" s="320"/>
      <c r="Z507" s="320"/>
      <c r="AA507" s="320"/>
      <c r="AB507" s="320"/>
      <c r="AC507" s="320"/>
      <c r="AD507" s="320"/>
      <c r="AE507" s="320"/>
      <c r="AF507" s="320"/>
      <c r="AG507" s="320"/>
      <c r="AH507" s="320"/>
      <c r="AI507" s="320"/>
      <c r="AJ507" s="320"/>
      <c r="AK507" s="320"/>
      <c r="AL507" s="320"/>
      <c r="AM507" s="320"/>
      <c r="AN507" s="320"/>
      <c r="AO507" s="320"/>
      <c r="AP507" s="320"/>
      <c r="AQ507" s="320"/>
      <c r="AR507" s="320"/>
      <c r="AS507" s="320"/>
      <c r="AT507" s="320"/>
      <c r="AU507" s="320"/>
      <c r="AV507" s="320"/>
      <c r="AW507" s="320"/>
      <c r="AX507" s="320"/>
      <c r="AY507" s="320"/>
      <c r="AZ507" s="320"/>
      <c r="BA507" s="320"/>
      <c r="BB507" s="320"/>
      <c r="BC507" s="320"/>
      <c r="BD507" s="320"/>
      <c r="BE507" s="320"/>
      <c r="BF507" s="320"/>
      <c r="BG507" s="320"/>
      <c r="BH507" s="320"/>
      <c r="BI507" s="320"/>
      <c r="BJ507" s="320"/>
      <c r="BK507" s="320"/>
      <c r="BL507" s="320"/>
      <c r="BM507" s="320"/>
      <c r="BN507" s="320"/>
      <c r="BO507" s="320"/>
      <c r="BP507" s="320"/>
      <c r="BQ507" s="320"/>
      <c r="BR507" s="320"/>
      <c r="BS507" s="320"/>
      <c r="BT507" s="320"/>
      <c r="BU507" s="320"/>
      <c r="BV507" s="320"/>
      <c r="BW507" s="320"/>
      <c r="BX507" s="320"/>
      <c r="BY507" s="320"/>
      <c r="BZ507" s="320"/>
      <c r="CA507" s="320"/>
      <c r="CB507" s="320"/>
      <c r="CC507" s="320"/>
      <c r="CD507" s="320"/>
      <c r="CE507" s="320"/>
      <c r="CF507" s="320"/>
      <c r="CG507" s="320"/>
      <c r="CH507" s="320"/>
      <c r="CI507" s="320"/>
      <c r="CJ507" s="320"/>
      <c r="CK507" s="320"/>
      <c r="CL507" s="320"/>
      <c r="CM507" s="320"/>
      <c r="CN507" s="320"/>
      <c r="CO507" s="320"/>
      <c r="CP507" s="320"/>
      <c r="CQ507" s="320"/>
      <c r="CR507" s="320"/>
      <c r="CS507" s="320"/>
      <c r="CT507" s="320"/>
      <c r="CU507" s="320"/>
      <c r="CV507" s="320"/>
      <c r="CW507" s="320"/>
      <c r="CX507" s="320"/>
      <c r="CY507" s="320"/>
      <c r="CZ507" s="320"/>
      <c r="DA507" s="320"/>
      <c r="DB507" s="320"/>
      <c r="DC507" s="320"/>
      <c r="DD507" s="320"/>
    </row>
    <row r="508">
      <c r="A508" s="320"/>
      <c r="B508" s="320"/>
      <c r="C508" s="320"/>
      <c r="D508" s="320"/>
      <c r="E508" s="320"/>
      <c r="F508" s="320"/>
      <c r="G508" s="320"/>
      <c r="H508" s="320"/>
      <c r="I508" s="320"/>
      <c r="J508" s="320"/>
      <c r="K508" s="320"/>
      <c r="L508" s="320"/>
      <c r="M508" s="320"/>
      <c r="N508" s="320"/>
      <c r="O508" s="320"/>
      <c r="P508" s="320"/>
      <c r="Q508" s="320"/>
      <c r="R508" s="320"/>
      <c r="S508" s="320"/>
      <c r="T508" s="320"/>
      <c r="U508" s="320"/>
      <c r="V508" s="320"/>
      <c r="W508" s="320"/>
      <c r="X508" s="320"/>
      <c r="Y508" s="320"/>
      <c r="Z508" s="320"/>
      <c r="AA508" s="320"/>
      <c r="AB508" s="320"/>
      <c r="AC508" s="320"/>
      <c r="AD508" s="320"/>
      <c r="AE508" s="320"/>
      <c r="AF508" s="320"/>
      <c r="AG508" s="320"/>
      <c r="AH508" s="320"/>
      <c r="AI508" s="320"/>
      <c r="AJ508" s="320"/>
      <c r="AK508" s="320"/>
      <c r="AL508" s="320"/>
      <c r="AM508" s="320"/>
      <c r="AN508" s="320"/>
      <c r="AO508" s="320"/>
      <c r="AP508" s="320"/>
      <c r="AQ508" s="320"/>
      <c r="AR508" s="320"/>
      <c r="AS508" s="320"/>
      <c r="AT508" s="320"/>
      <c r="AU508" s="320"/>
      <c r="AV508" s="320"/>
      <c r="AW508" s="320"/>
      <c r="AX508" s="320"/>
      <c r="AY508" s="320"/>
      <c r="AZ508" s="320"/>
      <c r="BA508" s="320"/>
      <c r="BB508" s="320"/>
      <c r="BC508" s="320"/>
      <c r="BD508" s="320"/>
      <c r="BE508" s="320"/>
      <c r="BF508" s="320"/>
      <c r="BG508" s="320"/>
      <c r="BH508" s="320"/>
      <c r="BI508" s="320"/>
      <c r="BJ508" s="320"/>
      <c r="BK508" s="320"/>
      <c r="BL508" s="320"/>
      <c r="BM508" s="320"/>
      <c r="BN508" s="320"/>
      <c r="BO508" s="320"/>
      <c r="BP508" s="320"/>
      <c r="BQ508" s="320"/>
      <c r="BR508" s="320"/>
      <c r="BS508" s="320"/>
      <c r="BT508" s="320"/>
      <c r="BU508" s="320"/>
      <c r="BV508" s="320"/>
      <c r="BW508" s="320"/>
      <c r="BX508" s="320"/>
      <c r="BY508" s="320"/>
      <c r="BZ508" s="320"/>
      <c r="CA508" s="320"/>
      <c r="CB508" s="320"/>
      <c r="CC508" s="320"/>
      <c r="CD508" s="320"/>
      <c r="CE508" s="320"/>
      <c r="CF508" s="320"/>
      <c r="CG508" s="320"/>
      <c r="CH508" s="320"/>
      <c r="CI508" s="320"/>
      <c r="CJ508" s="320"/>
      <c r="CK508" s="320"/>
      <c r="CL508" s="320"/>
      <c r="CM508" s="320"/>
      <c r="CN508" s="320"/>
      <c r="CO508" s="320"/>
      <c r="CP508" s="320"/>
      <c r="CQ508" s="320"/>
      <c r="CR508" s="320"/>
      <c r="CS508" s="320"/>
      <c r="CT508" s="320"/>
      <c r="CU508" s="320"/>
      <c r="CV508" s="320"/>
      <c r="CW508" s="320"/>
      <c r="CX508" s="320"/>
      <c r="CY508" s="320"/>
      <c r="CZ508" s="320"/>
      <c r="DA508" s="320"/>
      <c r="DB508" s="320"/>
      <c r="DC508" s="320"/>
      <c r="DD508" s="320"/>
    </row>
    <row r="509">
      <c r="A509" s="320"/>
      <c r="B509" s="320"/>
      <c r="C509" s="320"/>
      <c r="D509" s="320"/>
      <c r="E509" s="320"/>
      <c r="F509" s="320"/>
      <c r="G509" s="320"/>
      <c r="H509" s="320"/>
      <c r="I509" s="320"/>
      <c r="J509" s="320"/>
      <c r="K509" s="320"/>
      <c r="L509" s="320"/>
      <c r="M509" s="320"/>
      <c r="N509" s="320"/>
      <c r="O509" s="320"/>
      <c r="P509" s="320"/>
      <c r="Q509" s="320"/>
      <c r="R509" s="320"/>
      <c r="S509" s="320"/>
      <c r="T509" s="320"/>
      <c r="U509" s="320"/>
      <c r="V509" s="320"/>
      <c r="W509" s="320"/>
      <c r="X509" s="320"/>
      <c r="Y509" s="320"/>
      <c r="Z509" s="320"/>
      <c r="AA509" s="320"/>
      <c r="AB509" s="320"/>
      <c r="AC509" s="320"/>
      <c r="AD509" s="320"/>
      <c r="AE509" s="320"/>
      <c r="AF509" s="320"/>
      <c r="AG509" s="320"/>
      <c r="AH509" s="320"/>
      <c r="AI509" s="320"/>
      <c r="AJ509" s="320"/>
      <c r="AK509" s="320"/>
      <c r="AL509" s="320"/>
      <c r="AM509" s="320"/>
      <c r="AN509" s="320"/>
      <c r="AO509" s="320"/>
      <c r="AP509" s="320"/>
      <c r="AQ509" s="320"/>
      <c r="AR509" s="320"/>
      <c r="AS509" s="320"/>
      <c r="AT509" s="320"/>
      <c r="AU509" s="320"/>
      <c r="AV509" s="320"/>
      <c r="AW509" s="320"/>
      <c r="AX509" s="320"/>
      <c r="AY509" s="320"/>
      <c r="AZ509" s="320"/>
      <c r="BA509" s="320"/>
      <c r="BB509" s="320"/>
      <c r="BC509" s="320"/>
      <c r="BD509" s="320"/>
      <c r="BE509" s="320"/>
      <c r="BF509" s="320"/>
      <c r="BG509" s="320"/>
      <c r="BH509" s="320"/>
      <c r="BI509" s="320"/>
      <c r="BJ509" s="320"/>
      <c r="BK509" s="320"/>
      <c r="BL509" s="320"/>
      <c r="BM509" s="320"/>
      <c r="BN509" s="320"/>
      <c r="BO509" s="320"/>
      <c r="BP509" s="320"/>
      <c r="BQ509" s="320"/>
      <c r="BR509" s="320"/>
      <c r="BS509" s="320"/>
      <c r="BT509" s="320"/>
      <c r="BU509" s="320"/>
      <c r="BV509" s="320"/>
      <c r="BW509" s="320"/>
      <c r="BX509" s="320"/>
      <c r="BY509" s="320"/>
      <c r="BZ509" s="320"/>
      <c r="CA509" s="320"/>
      <c r="CB509" s="320"/>
      <c r="CC509" s="320"/>
      <c r="CD509" s="320"/>
      <c r="CE509" s="320"/>
      <c r="CF509" s="320"/>
      <c r="CG509" s="320"/>
      <c r="CH509" s="320"/>
      <c r="CI509" s="320"/>
      <c r="CJ509" s="320"/>
      <c r="CK509" s="320"/>
      <c r="CL509" s="320"/>
      <c r="CM509" s="320"/>
      <c r="CN509" s="320"/>
      <c r="CO509" s="320"/>
      <c r="CP509" s="320"/>
      <c r="CQ509" s="320"/>
      <c r="CR509" s="320"/>
      <c r="CS509" s="320"/>
      <c r="CT509" s="320"/>
      <c r="CU509" s="320"/>
      <c r="CV509" s="320"/>
      <c r="CW509" s="320"/>
      <c r="CX509" s="320"/>
      <c r="CY509" s="320"/>
      <c r="CZ509" s="320"/>
      <c r="DA509" s="320"/>
      <c r="DB509" s="320"/>
      <c r="DC509" s="320"/>
      <c r="DD509" s="320"/>
    </row>
    <row r="510">
      <c r="A510" s="320"/>
      <c r="B510" s="320"/>
      <c r="C510" s="320"/>
      <c r="D510" s="320"/>
      <c r="E510" s="320"/>
      <c r="F510" s="320"/>
      <c r="G510" s="320"/>
      <c r="H510" s="320"/>
      <c r="I510" s="320"/>
      <c r="J510" s="320"/>
      <c r="K510" s="320"/>
      <c r="L510" s="320"/>
      <c r="M510" s="320"/>
      <c r="N510" s="320"/>
      <c r="O510" s="320"/>
      <c r="P510" s="320"/>
      <c r="Q510" s="320"/>
      <c r="R510" s="320"/>
      <c r="S510" s="320"/>
      <c r="T510" s="320"/>
      <c r="U510" s="320"/>
      <c r="V510" s="320"/>
      <c r="W510" s="320"/>
      <c r="X510" s="320"/>
      <c r="Y510" s="320"/>
      <c r="Z510" s="320"/>
      <c r="AA510" s="320"/>
      <c r="AB510" s="320"/>
      <c r="AC510" s="320"/>
      <c r="AD510" s="320"/>
      <c r="AE510" s="320"/>
      <c r="AF510" s="320"/>
      <c r="AG510" s="320"/>
      <c r="AH510" s="320"/>
      <c r="AI510" s="320"/>
      <c r="AJ510" s="320"/>
      <c r="AK510" s="320"/>
      <c r="AL510" s="320"/>
      <c r="AM510" s="320"/>
      <c r="AN510" s="320"/>
      <c r="AO510" s="320"/>
      <c r="AP510" s="320"/>
      <c r="AQ510" s="320"/>
      <c r="AR510" s="320"/>
      <c r="AS510" s="320"/>
      <c r="AT510" s="320"/>
      <c r="AU510" s="320"/>
      <c r="AV510" s="320"/>
      <c r="AW510" s="320"/>
      <c r="AX510" s="320"/>
      <c r="AY510" s="320"/>
      <c r="AZ510" s="320"/>
      <c r="BA510" s="320"/>
      <c r="BB510" s="320"/>
      <c r="BC510" s="320"/>
      <c r="BD510" s="320"/>
      <c r="BE510" s="320"/>
      <c r="BF510" s="320"/>
      <c r="BG510" s="320"/>
      <c r="BH510" s="320"/>
      <c r="BI510" s="320"/>
      <c r="BJ510" s="320"/>
      <c r="BK510" s="320"/>
      <c r="BL510" s="320"/>
      <c r="BM510" s="320"/>
      <c r="BN510" s="320"/>
      <c r="BO510" s="320"/>
      <c r="BP510" s="320"/>
      <c r="BQ510" s="320"/>
      <c r="BR510" s="320"/>
      <c r="BS510" s="320"/>
      <c r="BT510" s="320"/>
      <c r="BU510" s="320"/>
      <c r="BV510" s="320"/>
      <c r="BW510" s="320"/>
      <c r="BX510" s="320"/>
      <c r="BY510" s="320"/>
      <c r="BZ510" s="320"/>
      <c r="CA510" s="320"/>
      <c r="CB510" s="320"/>
      <c r="CC510" s="320"/>
      <c r="CD510" s="320"/>
      <c r="CE510" s="320"/>
      <c r="CF510" s="320"/>
      <c r="CG510" s="320"/>
      <c r="CH510" s="320"/>
      <c r="CI510" s="320"/>
      <c r="CJ510" s="320"/>
      <c r="CK510" s="320"/>
      <c r="CL510" s="320"/>
      <c r="CM510" s="320"/>
      <c r="CN510" s="320"/>
      <c r="CO510" s="320"/>
      <c r="CP510" s="320"/>
      <c r="CQ510" s="320"/>
      <c r="CR510" s="320"/>
      <c r="CS510" s="320"/>
      <c r="CT510" s="320"/>
      <c r="CU510" s="320"/>
      <c r="CV510" s="320"/>
      <c r="CW510" s="320"/>
      <c r="CX510" s="320"/>
      <c r="CY510" s="320"/>
      <c r="CZ510" s="320"/>
      <c r="DA510" s="320"/>
      <c r="DB510" s="320"/>
      <c r="DC510" s="320"/>
      <c r="DD510" s="320"/>
    </row>
    <row r="511">
      <c r="A511" s="320"/>
      <c r="B511" s="320"/>
      <c r="C511" s="320"/>
      <c r="D511" s="320"/>
      <c r="E511" s="320"/>
      <c r="F511" s="320"/>
      <c r="G511" s="320"/>
      <c r="H511" s="320"/>
      <c r="I511" s="320"/>
      <c r="J511" s="320"/>
      <c r="K511" s="320"/>
      <c r="L511" s="320"/>
      <c r="M511" s="320"/>
      <c r="N511" s="320"/>
      <c r="O511" s="320"/>
      <c r="P511" s="320"/>
      <c r="Q511" s="320"/>
      <c r="R511" s="320"/>
      <c r="S511" s="320"/>
      <c r="T511" s="320"/>
      <c r="U511" s="320"/>
      <c r="V511" s="320"/>
      <c r="W511" s="320"/>
      <c r="X511" s="320"/>
      <c r="Y511" s="320"/>
      <c r="Z511" s="320"/>
      <c r="AA511" s="320"/>
      <c r="AB511" s="320"/>
      <c r="AC511" s="320"/>
      <c r="AD511" s="320"/>
      <c r="AE511" s="320"/>
      <c r="AF511" s="320"/>
      <c r="AG511" s="320"/>
      <c r="AH511" s="320"/>
      <c r="AI511" s="320"/>
      <c r="AJ511" s="320"/>
      <c r="AK511" s="320"/>
      <c r="AL511" s="320"/>
      <c r="AM511" s="320"/>
      <c r="AN511" s="320"/>
      <c r="AO511" s="320"/>
      <c r="AP511" s="320"/>
      <c r="AQ511" s="320"/>
      <c r="AR511" s="320"/>
      <c r="AS511" s="320"/>
      <c r="AT511" s="320"/>
      <c r="AU511" s="320"/>
      <c r="AV511" s="320"/>
      <c r="AW511" s="320"/>
      <c r="AX511" s="320"/>
      <c r="AY511" s="320"/>
      <c r="AZ511" s="320"/>
      <c r="BA511" s="320"/>
      <c r="BB511" s="320"/>
      <c r="BC511" s="320"/>
      <c r="BD511" s="320"/>
      <c r="BE511" s="320"/>
      <c r="BF511" s="320"/>
      <c r="BG511" s="320"/>
      <c r="BH511" s="320"/>
      <c r="BI511" s="320"/>
      <c r="BJ511" s="320"/>
      <c r="BK511" s="320"/>
      <c r="BL511" s="320"/>
      <c r="BM511" s="320"/>
      <c r="BN511" s="320"/>
      <c r="BO511" s="320"/>
      <c r="BP511" s="320"/>
      <c r="BQ511" s="320"/>
      <c r="BR511" s="320"/>
      <c r="BS511" s="320"/>
      <c r="BT511" s="320"/>
      <c r="BU511" s="320"/>
      <c r="BV511" s="320"/>
      <c r="BW511" s="320"/>
      <c r="BX511" s="320"/>
      <c r="BY511" s="320"/>
      <c r="BZ511" s="320"/>
      <c r="CA511" s="320"/>
      <c r="CB511" s="320"/>
      <c r="CC511" s="320"/>
      <c r="CD511" s="320"/>
      <c r="CE511" s="320"/>
      <c r="CF511" s="320"/>
      <c r="CG511" s="320"/>
      <c r="CH511" s="320"/>
      <c r="CI511" s="320"/>
      <c r="CJ511" s="320"/>
      <c r="CK511" s="320"/>
      <c r="CL511" s="320"/>
      <c r="CM511" s="320"/>
      <c r="CN511" s="320"/>
      <c r="CO511" s="320"/>
      <c r="CP511" s="320"/>
      <c r="CQ511" s="320"/>
      <c r="CR511" s="320"/>
      <c r="CS511" s="320"/>
      <c r="CT511" s="320"/>
      <c r="CU511" s="320"/>
      <c r="CV511" s="320"/>
      <c r="CW511" s="320"/>
      <c r="CX511" s="320"/>
      <c r="CY511" s="320"/>
      <c r="CZ511" s="320"/>
      <c r="DA511" s="320"/>
      <c r="DB511" s="320"/>
      <c r="DC511" s="320"/>
      <c r="DD511" s="320"/>
    </row>
    <row r="512">
      <c r="A512" s="320"/>
      <c r="B512" s="320"/>
      <c r="C512" s="320"/>
      <c r="D512" s="320"/>
      <c r="E512" s="320"/>
      <c r="F512" s="320"/>
      <c r="G512" s="320"/>
      <c r="H512" s="320"/>
      <c r="I512" s="320"/>
      <c r="J512" s="320"/>
      <c r="K512" s="320"/>
      <c r="L512" s="320"/>
      <c r="M512" s="320"/>
      <c r="N512" s="320"/>
      <c r="O512" s="320"/>
      <c r="P512" s="320"/>
      <c r="Q512" s="320"/>
      <c r="R512" s="320"/>
      <c r="S512" s="320"/>
      <c r="T512" s="320"/>
      <c r="U512" s="320"/>
      <c r="V512" s="320"/>
      <c r="W512" s="320"/>
      <c r="X512" s="320"/>
      <c r="Y512" s="320"/>
      <c r="Z512" s="320"/>
      <c r="AA512" s="320"/>
      <c r="AB512" s="320"/>
      <c r="AC512" s="320"/>
      <c r="AD512" s="320"/>
      <c r="AE512" s="320"/>
      <c r="AF512" s="320"/>
      <c r="AG512" s="320"/>
      <c r="AH512" s="320"/>
      <c r="AI512" s="320"/>
      <c r="AJ512" s="320"/>
      <c r="AK512" s="320"/>
      <c r="AL512" s="320"/>
      <c r="AM512" s="320"/>
      <c r="AN512" s="320"/>
      <c r="AO512" s="320"/>
      <c r="AP512" s="320"/>
      <c r="AQ512" s="320"/>
      <c r="AR512" s="320"/>
      <c r="AS512" s="320"/>
      <c r="AT512" s="320"/>
      <c r="AU512" s="320"/>
      <c r="AV512" s="320"/>
      <c r="AW512" s="320"/>
      <c r="AX512" s="320"/>
      <c r="AY512" s="320"/>
      <c r="AZ512" s="320"/>
      <c r="BA512" s="320"/>
      <c r="BB512" s="320"/>
      <c r="BC512" s="320"/>
      <c r="BD512" s="320"/>
      <c r="BE512" s="320"/>
      <c r="BF512" s="320"/>
      <c r="BG512" s="320"/>
      <c r="BH512" s="320"/>
      <c r="BI512" s="320"/>
      <c r="BJ512" s="320"/>
      <c r="BK512" s="320"/>
      <c r="BL512" s="320"/>
      <c r="BM512" s="320"/>
      <c r="BN512" s="320"/>
      <c r="BO512" s="320"/>
      <c r="BP512" s="320"/>
      <c r="BQ512" s="320"/>
      <c r="BR512" s="320"/>
      <c r="BS512" s="320"/>
      <c r="BT512" s="320"/>
      <c r="BU512" s="320"/>
      <c r="BV512" s="320"/>
      <c r="BW512" s="320"/>
      <c r="BX512" s="320"/>
      <c r="BY512" s="320"/>
      <c r="BZ512" s="320"/>
      <c r="CA512" s="320"/>
      <c r="CB512" s="320"/>
      <c r="CC512" s="320"/>
      <c r="CD512" s="320"/>
      <c r="CE512" s="320"/>
      <c r="CF512" s="320"/>
      <c r="CG512" s="320"/>
      <c r="CH512" s="320"/>
      <c r="CI512" s="320"/>
      <c r="CJ512" s="320"/>
      <c r="CK512" s="320"/>
      <c r="CL512" s="320"/>
      <c r="CM512" s="320"/>
      <c r="CN512" s="320"/>
      <c r="CO512" s="320"/>
      <c r="CP512" s="320"/>
      <c r="CQ512" s="320"/>
      <c r="CR512" s="320"/>
      <c r="CS512" s="320"/>
      <c r="CT512" s="320"/>
      <c r="CU512" s="320"/>
      <c r="CV512" s="320"/>
      <c r="CW512" s="320"/>
      <c r="CX512" s="320"/>
      <c r="CY512" s="320"/>
      <c r="CZ512" s="320"/>
      <c r="DA512" s="320"/>
      <c r="DB512" s="320"/>
      <c r="DC512" s="320"/>
      <c r="DD512" s="320"/>
    </row>
    <row r="513">
      <c r="A513" s="320"/>
      <c r="B513" s="320"/>
      <c r="C513" s="320"/>
      <c r="D513" s="320"/>
      <c r="E513" s="320"/>
      <c r="F513" s="320"/>
      <c r="G513" s="320"/>
      <c r="H513" s="320"/>
      <c r="I513" s="320"/>
      <c r="J513" s="320"/>
      <c r="K513" s="320"/>
      <c r="L513" s="320"/>
      <c r="M513" s="320"/>
      <c r="N513" s="320"/>
      <c r="O513" s="320"/>
      <c r="P513" s="320"/>
      <c r="Q513" s="320"/>
      <c r="R513" s="320"/>
      <c r="S513" s="320"/>
      <c r="T513" s="320"/>
      <c r="U513" s="320"/>
      <c r="V513" s="320"/>
      <c r="W513" s="320"/>
      <c r="X513" s="320"/>
      <c r="Y513" s="320"/>
      <c r="Z513" s="320"/>
      <c r="AA513" s="320"/>
      <c r="AB513" s="320"/>
      <c r="AC513" s="320"/>
      <c r="AD513" s="320"/>
      <c r="AE513" s="320"/>
      <c r="AF513" s="320"/>
      <c r="AG513" s="320"/>
      <c r="AH513" s="320"/>
      <c r="AI513" s="320"/>
      <c r="AJ513" s="320"/>
      <c r="AK513" s="320"/>
      <c r="AL513" s="320"/>
      <c r="AM513" s="320"/>
      <c r="AN513" s="320"/>
      <c r="AO513" s="320"/>
      <c r="AP513" s="320"/>
      <c r="AQ513" s="320"/>
      <c r="AR513" s="320"/>
      <c r="AS513" s="320"/>
      <c r="AT513" s="320"/>
      <c r="AU513" s="320"/>
      <c r="AV513" s="320"/>
      <c r="AW513" s="320"/>
      <c r="AX513" s="320"/>
      <c r="AY513" s="320"/>
      <c r="AZ513" s="320"/>
      <c r="BA513" s="320"/>
      <c r="BB513" s="320"/>
      <c r="BC513" s="320"/>
      <c r="BD513" s="320"/>
      <c r="BE513" s="320"/>
      <c r="BF513" s="320"/>
      <c r="BG513" s="320"/>
      <c r="BH513" s="320"/>
      <c r="BI513" s="320"/>
      <c r="BJ513" s="320"/>
      <c r="BK513" s="320"/>
      <c r="BL513" s="320"/>
      <c r="BM513" s="320"/>
      <c r="BN513" s="320"/>
      <c r="BO513" s="320"/>
      <c r="BP513" s="320"/>
      <c r="BQ513" s="320"/>
      <c r="BR513" s="320"/>
      <c r="BS513" s="320"/>
      <c r="BT513" s="320"/>
      <c r="BU513" s="320"/>
      <c r="BV513" s="320"/>
      <c r="BW513" s="320"/>
      <c r="BX513" s="320"/>
      <c r="BY513" s="320"/>
      <c r="BZ513" s="320"/>
      <c r="CA513" s="320"/>
      <c r="CB513" s="320"/>
      <c r="CC513" s="320"/>
      <c r="CD513" s="320"/>
      <c r="CE513" s="320"/>
      <c r="CF513" s="320"/>
      <c r="CG513" s="320"/>
      <c r="CH513" s="320"/>
      <c r="CI513" s="320"/>
      <c r="CJ513" s="320"/>
      <c r="CK513" s="320"/>
      <c r="CL513" s="320"/>
      <c r="CM513" s="320"/>
      <c r="CN513" s="320"/>
      <c r="CO513" s="320"/>
      <c r="CP513" s="320"/>
      <c r="CQ513" s="320"/>
      <c r="CR513" s="320"/>
      <c r="CS513" s="320"/>
      <c r="CT513" s="320"/>
      <c r="CU513" s="320"/>
      <c r="CV513" s="320"/>
      <c r="CW513" s="320"/>
      <c r="CX513" s="320"/>
      <c r="CY513" s="320"/>
      <c r="CZ513" s="320"/>
      <c r="DA513" s="320"/>
      <c r="DB513" s="320"/>
      <c r="DC513" s="320"/>
      <c r="DD513" s="320"/>
    </row>
    <row r="514">
      <c r="A514" s="320"/>
      <c r="B514" s="320"/>
      <c r="C514" s="320"/>
      <c r="D514" s="320"/>
      <c r="E514" s="320"/>
      <c r="F514" s="320"/>
      <c r="G514" s="320"/>
      <c r="H514" s="320"/>
      <c r="I514" s="320"/>
      <c r="J514" s="320"/>
      <c r="K514" s="320"/>
      <c r="L514" s="320"/>
      <c r="M514" s="320"/>
      <c r="N514" s="320"/>
      <c r="O514" s="320"/>
      <c r="P514" s="320"/>
      <c r="Q514" s="320"/>
      <c r="R514" s="320"/>
      <c r="S514" s="320"/>
      <c r="T514" s="320"/>
      <c r="U514" s="320"/>
      <c r="V514" s="320"/>
      <c r="W514" s="320"/>
      <c r="X514" s="320"/>
      <c r="Y514" s="320"/>
      <c r="Z514" s="320"/>
      <c r="AA514" s="320"/>
      <c r="AB514" s="320"/>
      <c r="AC514" s="320"/>
      <c r="AD514" s="320"/>
      <c r="AE514" s="320"/>
      <c r="AF514" s="320"/>
      <c r="AG514" s="320"/>
      <c r="AH514" s="320"/>
      <c r="AI514" s="320"/>
      <c r="AJ514" s="320"/>
      <c r="AK514" s="320"/>
      <c r="AL514" s="320"/>
      <c r="AM514" s="320"/>
      <c r="AN514" s="320"/>
      <c r="AO514" s="320"/>
      <c r="AP514" s="320"/>
      <c r="AQ514" s="320"/>
      <c r="AR514" s="320"/>
      <c r="AS514" s="320"/>
      <c r="AT514" s="320"/>
      <c r="AU514" s="320"/>
      <c r="AV514" s="320"/>
      <c r="AW514" s="320"/>
      <c r="AX514" s="320"/>
      <c r="AY514" s="320"/>
      <c r="AZ514" s="320"/>
      <c r="BA514" s="320"/>
      <c r="BB514" s="320"/>
      <c r="BC514" s="320"/>
      <c r="BD514" s="320"/>
      <c r="BE514" s="320"/>
      <c r="BF514" s="320"/>
      <c r="BG514" s="320"/>
      <c r="BH514" s="320"/>
      <c r="BI514" s="320"/>
      <c r="BJ514" s="320"/>
      <c r="BK514" s="320"/>
      <c r="BL514" s="320"/>
      <c r="BM514" s="320"/>
      <c r="BN514" s="320"/>
      <c r="BO514" s="320"/>
      <c r="BP514" s="320"/>
      <c r="BQ514" s="320"/>
      <c r="BR514" s="320"/>
      <c r="BS514" s="320"/>
      <c r="BT514" s="320"/>
      <c r="BU514" s="320"/>
      <c r="BV514" s="320"/>
      <c r="BW514" s="320"/>
      <c r="BX514" s="320"/>
      <c r="BY514" s="320"/>
      <c r="BZ514" s="320"/>
      <c r="CA514" s="320"/>
      <c r="CB514" s="320"/>
      <c r="CC514" s="320"/>
      <c r="CD514" s="320"/>
      <c r="CE514" s="320"/>
      <c r="CF514" s="320"/>
      <c r="CG514" s="320"/>
      <c r="CH514" s="320"/>
      <c r="CI514" s="320"/>
      <c r="CJ514" s="320"/>
      <c r="CK514" s="320"/>
      <c r="CL514" s="320"/>
      <c r="CM514" s="320"/>
      <c r="CN514" s="320"/>
      <c r="CO514" s="320"/>
      <c r="CP514" s="320"/>
      <c r="CQ514" s="320"/>
      <c r="CR514" s="320"/>
      <c r="CS514" s="320"/>
      <c r="CT514" s="320"/>
      <c r="CU514" s="320"/>
      <c r="CV514" s="320"/>
      <c r="CW514" s="320"/>
      <c r="CX514" s="320"/>
      <c r="CY514" s="320"/>
      <c r="CZ514" s="320"/>
      <c r="DA514" s="320"/>
      <c r="DB514" s="320"/>
      <c r="DC514" s="320"/>
      <c r="DD514" s="320"/>
    </row>
    <row r="515">
      <c r="A515" s="320"/>
      <c r="B515" s="320"/>
      <c r="C515" s="320"/>
      <c r="D515" s="320"/>
      <c r="E515" s="320"/>
      <c r="F515" s="320"/>
      <c r="G515" s="320"/>
      <c r="H515" s="320"/>
      <c r="I515" s="320"/>
      <c r="J515" s="320"/>
      <c r="K515" s="320"/>
      <c r="L515" s="320"/>
      <c r="M515" s="320"/>
      <c r="N515" s="320"/>
      <c r="O515" s="320"/>
      <c r="P515" s="320"/>
      <c r="Q515" s="320"/>
      <c r="R515" s="320"/>
      <c r="S515" s="320"/>
      <c r="T515" s="320"/>
      <c r="U515" s="320"/>
      <c r="V515" s="320"/>
      <c r="W515" s="320"/>
      <c r="X515" s="320"/>
      <c r="Y515" s="320"/>
      <c r="Z515" s="320"/>
      <c r="AA515" s="320"/>
      <c r="AB515" s="320"/>
      <c r="AC515" s="320"/>
      <c r="AD515" s="320"/>
      <c r="AE515" s="320"/>
      <c r="AF515" s="320"/>
      <c r="AG515" s="320"/>
      <c r="AH515" s="320"/>
      <c r="AI515" s="320"/>
      <c r="AJ515" s="320"/>
      <c r="AK515" s="320"/>
      <c r="AL515" s="320"/>
      <c r="AM515" s="320"/>
      <c r="AN515" s="320"/>
      <c r="AO515" s="320"/>
      <c r="AP515" s="320"/>
      <c r="AQ515" s="320"/>
      <c r="AR515" s="320"/>
      <c r="AS515" s="320"/>
      <c r="AT515" s="320"/>
      <c r="AU515" s="320"/>
      <c r="AV515" s="320"/>
      <c r="AW515" s="320"/>
      <c r="AX515" s="320"/>
      <c r="AY515" s="320"/>
      <c r="AZ515" s="320"/>
      <c r="BA515" s="320"/>
      <c r="BB515" s="320"/>
      <c r="BC515" s="320"/>
      <c r="BD515" s="320"/>
      <c r="BE515" s="320"/>
      <c r="BF515" s="320"/>
      <c r="BG515" s="320"/>
      <c r="BH515" s="320"/>
      <c r="BI515" s="320"/>
      <c r="BJ515" s="320"/>
      <c r="BK515" s="320"/>
      <c r="BL515" s="320"/>
      <c r="BM515" s="320"/>
      <c r="BN515" s="320"/>
      <c r="BO515" s="320"/>
      <c r="BP515" s="320"/>
      <c r="BQ515" s="320"/>
      <c r="BR515" s="320"/>
      <c r="BS515" s="320"/>
      <c r="BT515" s="320"/>
      <c r="BU515" s="320"/>
      <c r="BV515" s="320"/>
      <c r="BW515" s="320"/>
      <c r="BX515" s="320"/>
      <c r="BY515" s="320"/>
      <c r="BZ515" s="320"/>
      <c r="CA515" s="320"/>
      <c r="CB515" s="320"/>
      <c r="CC515" s="320"/>
      <c r="CD515" s="320"/>
      <c r="CE515" s="320"/>
      <c r="CF515" s="320"/>
      <c r="CG515" s="320"/>
      <c r="CH515" s="320"/>
      <c r="CI515" s="320"/>
      <c r="CJ515" s="320"/>
      <c r="CK515" s="320"/>
      <c r="CL515" s="320"/>
      <c r="CM515" s="320"/>
      <c r="CN515" s="320"/>
      <c r="CO515" s="320"/>
      <c r="CP515" s="320"/>
      <c r="CQ515" s="320"/>
      <c r="CR515" s="320"/>
      <c r="CS515" s="320"/>
      <c r="CT515" s="320"/>
      <c r="CU515" s="320"/>
      <c r="CV515" s="320"/>
      <c r="CW515" s="320"/>
      <c r="CX515" s="320"/>
      <c r="CY515" s="320"/>
      <c r="CZ515" s="320"/>
      <c r="DA515" s="320"/>
      <c r="DB515" s="320"/>
      <c r="DC515" s="320"/>
      <c r="DD515" s="320"/>
    </row>
    <row r="516">
      <c r="A516" s="320"/>
      <c r="B516" s="320"/>
      <c r="C516" s="320"/>
      <c r="D516" s="320"/>
      <c r="E516" s="320"/>
      <c r="F516" s="320"/>
      <c r="G516" s="320"/>
      <c r="H516" s="320"/>
      <c r="I516" s="320"/>
      <c r="J516" s="320"/>
      <c r="K516" s="320"/>
      <c r="L516" s="320"/>
      <c r="M516" s="320"/>
      <c r="N516" s="320"/>
      <c r="O516" s="320"/>
      <c r="P516" s="320"/>
      <c r="Q516" s="320"/>
      <c r="R516" s="320"/>
      <c r="S516" s="320"/>
      <c r="T516" s="320"/>
      <c r="U516" s="320"/>
      <c r="V516" s="320"/>
      <c r="W516" s="320"/>
      <c r="X516" s="320"/>
      <c r="Y516" s="320"/>
      <c r="Z516" s="320"/>
      <c r="AA516" s="320"/>
      <c r="AB516" s="320"/>
      <c r="AC516" s="320"/>
      <c r="AD516" s="320"/>
      <c r="AE516" s="320"/>
      <c r="AF516" s="320"/>
      <c r="AG516" s="320"/>
      <c r="AH516" s="320"/>
      <c r="AI516" s="320"/>
      <c r="AJ516" s="320"/>
      <c r="AK516" s="320"/>
      <c r="AL516" s="320"/>
      <c r="AM516" s="320"/>
      <c r="AN516" s="320"/>
      <c r="AO516" s="320"/>
      <c r="AP516" s="320"/>
      <c r="AQ516" s="320"/>
      <c r="AR516" s="320"/>
      <c r="AS516" s="320"/>
      <c r="AT516" s="320"/>
      <c r="AU516" s="320"/>
      <c r="AV516" s="320"/>
      <c r="AW516" s="320"/>
      <c r="AX516" s="320"/>
      <c r="AY516" s="320"/>
      <c r="AZ516" s="320"/>
      <c r="BA516" s="320"/>
      <c r="BB516" s="320"/>
      <c r="BC516" s="320"/>
      <c r="BD516" s="320"/>
      <c r="BE516" s="320"/>
      <c r="BF516" s="320"/>
      <c r="BG516" s="320"/>
      <c r="BH516" s="320"/>
      <c r="BI516" s="320"/>
      <c r="BJ516" s="320"/>
      <c r="BK516" s="320"/>
      <c r="BL516" s="320"/>
      <c r="BM516" s="320"/>
      <c r="BN516" s="320"/>
      <c r="BO516" s="320"/>
      <c r="BP516" s="320"/>
      <c r="BQ516" s="320"/>
      <c r="BR516" s="320"/>
      <c r="BS516" s="320"/>
      <c r="BT516" s="320"/>
      <c r="BU516" s="320"/>
      <c r="BV516" s="320"/>
      <c r="BW516" s="320"/>
      <c r="BX516" s="320"/>
      <c r="BY516" s="320"/>
      <c r="BZ516" s="320"/>
      <c r="CA516" s="320"/>
      <c r="CB516" s="320"/>
      <c r="CC516" s="320"/>
      <c r="CD516" s="320"/>
      <c r="CE516" s="320"/>
      <c r="CF516" s="320"/>
      <c r="CG516" s="320"/>
      <c r="CH516" s="320"/>
      <c r="CI516" s="320"/>
      <c r="CJ516" s="320"/>
      <c r="CK516" s="320"/>
      <c r="CL516" s="320"/>
      <c r="CM516" s="320"/>
      <c r="CN516" s="320"/>
      <c r="CO516" s="320"/>
      <c r="CP516" s="320"/>
      <c r="CQ516" s="320"/>
      <c r="CR516" s="320"/>
      <c r="CS516" s="320"/>
      <c r="CT516" s="320"/>
      <c r="CU516" s="320"/>
      <c r="CV516" s="320"/>
      <c r="CW516" s="320"/>
      <c r="CX516" s="320"/>
      <c r="CY516" s="320"/>
      <c r="CZ516" s="320"/>
      <c r="DA516" s="320"/>
      <c r="DB516" s="320"/>
      <c r="DC516" s="320"/>
      <c r="DD516" s="320"/>
    </row>
    <row r="517">
      <c r="A517" s="320"/>
      <c r="B517" s="320"/>
      <c r="C517" s="320"/>
      <c r="D517" s="320"/>
      <c r="E517" s="320"/>
      <c r="F517" s="320"/>
      <c r="G517" s="320"/>
      <c r="H517" s="320"/>
      <c r="I517" s="320"/>
      <c r="J517" s="320"/>
      <c r="K517" s="320"/>
      <c r="L517" s="320"/>
      <c r="M517" s="320"/>
      <c r="N517" s="320"/>
      <c r="O517" s="320"/>
      <c r="P517" s="320"/>
      <c r="Q517" s="320"/>
      <c r="R517" s="320"/>
      <c r="S517" s="320"/>
      <c r="T517" s="320"/>
      <c r="U517" s="320"/>
      <c r="V517" s="320"/>
      <c r="W517" s="320"/>
      <c r="X517" s="320"/>
      <c r="Y517" s="320"/>
      <c r="Z517" s="320"/>
      <c r="AA517" s="320"/>
      <c r="AB517" s="320"/>
      <c r="AC517" s="320"/>
      <c r="AD517" s="320"/>
      <c r="AE517" s="320"/>
      <c r="AF517" s="320"/>
      <c r="AG517" s="320"/>
      <c r="AH517" s="320"/>
      <c r="AI517" s="320"/>
      <c r="AJ517" s="320"/>
      <c r="AK517" s="320"/>
      <c r="AL517" s="320"/>
      <c r="AM517" s="320"/>
      <c r="AN517" s="320"/>
      <c r="AO517" s="320"/>
      <c r="AP517" s="320"/>
      <c r="AQ517" s="320"/>
      <c r="AR517" s="320"/>
      <c r="AS517" s="320"/>
      <c r="AT517" s="320"/>
      <c r="AU517" s="320"/>
      <c r="AV517" s="320"/>
      <c r="AW517" s="320"/>
      <c r="AX517" s="320"/>
      <c r="AY517" s="320"/>
      <c r="AZ517" s="320"/>
      <c r="BA517" s="320"/>
      <c r="BB517" s="320"/>
      <c r="BC517" s="320"/>
      <c r="BD517" s="320"/>
      <c r="BE517" s="320"/>
      <c r="BF517" s="320"/>
      <c r="BG517" s="320"/>
      <c r="BH517" s="320"/>
      <c r="BI517" s="320"/>
      <c r="BJ517" s="320"/>
      <c r="BK517" s="320"/>
      <c r="BL517" s="320"/>
      <c r="BM517" s="320"/>
      <c r="BN517" s="320"/>
      <c r="BO517" s="320"/>
      <c r="BP517" s="320"/>
      <c r="BQ517" s="320"/>
      <c r="BR517" s="320"/>
      <c r="BS517" s="320"/>
      <c r="BT517" s="320"/>
      <c r="BU517" s="320"/>
      <c r="BV517" s="320"/>
      <c r="BW517" s="320"/>
      <c r="BX517" s="320"/>
      <c r="BY517" s="320"/>
      <c r="BZ517" s="320"/>
      <c r="CA517" s="320"/>
      <c r="CB517" s="320"/>
      <c r="CC517" s="320"/>
      <c r="CD517" s="320"/>
      <c r="CE517" s="320"/>
      <c r="CF517" s="320"/>
      <c r="CG517" s="320"/>
      <c r="CH517" s="320"/>
      <c r="CI517" s="320"/>
      <c r="CJ517" s="320"/>
      <c r="CK517" s="320"/>
      <c r="CL517" s="320"/>
      <c r="CM517" s="320"/>
      <c r="CN517" s="320"/>
      <c r="CO517" s="320"/>
      <c r="CP517" s="320"/>
      <c r="CQ517" s="320"/>
      <c r="CR517" s="320"/>
      <c r="CS517" s="320"/>
      <c r="CT517" s="320"/>
      <c r="CU517" s="320"/>
      <c r="CV517" s="320"/>
      <c r="CW517" s="320"/>
      <c r="CX517" s="320"/>
      <c r="CY517" s="320"/>
      <c r="CZ517" s="320"/>
      <c r="DA517" s="320"/>
      <c r="DB517" s="320"/>
      <c r="DC517" s="320"/>
      <c r="DD517" s="320"/>
    </row>
    <row r="518">
      <c r="A518" s="320"/>
      <c r="B518" s="320"/>
      <c r="C518" s="320"/>
      <c r="D518" s="320"/>
      <c r="E518" s="320"/>
      <c r="F518" s="320"/>
      <c r="G518" s="320"/>
      <c r="H518" s="320"/>
      <c r="I518" s="320"/>
      <c r="J518" s="320"/>
      <c r="K518" s="320"/>
      <c r="L518" s="320"/>
      <c r="M518" s="320"/>
      <c r="N518" s="320"/>
      <c r="O518" s="320"/>
      <c r="P518" s="320"/>
      <c r="Q518" s="320"/>
      <c r="R518" s="320"/>
      <c r="S518" s="320"/>
      <c r="T518" s="320"/>
      <c r="U518" s="320"/>
      <c r="V518" s="320"/>
      <c r="W518" s="320"/>
      <c r="X518" s="320"/>
      <c r="Y518" s="320"/>
      <c r="Z518" s="320"/>
      <c r="AA518" s="320"/>
      <c r="AB518" s="320"/>
      <c r="AC518" s="320"/>
      <c r="AD518" s="320"/>
      <c r="AE518" s="320"/>
      <c r="AF518" s="320"/>
      <c r="AG518" s="320"/>
      <c r="AH518" s="320"/>
      <c r="AI518" s="320"/>
      <c r="AJ518" s="320"/>
      <c r="AK518" s="320"/>
      <c r="AL518" s="320"/>
      <c r="AM518" s="320"/>
      <c r="AN518" s="320"/>
      <c r="AO518" s="320"/>
      <c r="AP518" s="320"/>
      <c r="AQ518" s="320"/>
      <c r="AR518" s="320"/>
      <c r="AS518" s="320"/>
      <c r="AT518" s="320"/>
      <c r="AU518" s="320"/>
      <c r="AV518" s="320"/>
      <c r="AW518" s="320"/>
      <c r="AX518" s="320"/>
      <c r="AY518" s="320"/>
      <c r="AZ518" s="320"/>
      <c r="BA518" s="320"/>
      <c r="BB518" s="320"/>
      <c r="BC518" s="320"/>
      <c r="BD518" s="320"/>
      <c r="BE518" s="320"/>
      <c r="BF518" s="320"/>
      <c r="BG518" s="320"/>
      <c r="BH518" s="320"/>
      <c r="BI518" s="320"/>
      <c r="BJ518" s="320"/>
      <c r="BK518" s="320"/>
      <c r="BL518" s="320"/>
      <c r="BM518" s="320"/>
      <c r="BN518" s="320"/>
      <c r="BO518" s="320"/>
      <c r="BP518" s="320"/>
      <c r="BQ518" s="320"/>
      <c r="BR518" s="320"/>
      <c r="BS518" s="320"/>
      <c r="BT518" s="320"/>
      <c r="BU518" s="320"/>
      <c r="BV518" s="320"/>
      <c r="BW518" s="320"/>
      <c r="BX518" s="320"/>
      <c r="BY518" s="320"/>
      <c r="BZ518" s="320"/>
      <c r="CA518" s="320"/>
      <c r="CB518" s="320"/>
      <c r="CC518" s="320"/>
      <c r="CD518" s="320"/>
      <c r="CE518" s="320"/>
      <c r="CF518" s="320"/>
      <c r="CG518" s="320"/>
      <c r="CH518" s="320"/>
      <c r="CI518" s="320"/>
      <c r="CJ518" s="320"/>
      <c r="CK518" s="320"/>
      <c r="CL518" s="320"/>
      <c r="CM518" s="320"/>
      <c r="CN518" s="320"/>
      <c r="CO518" s="320"/>
      <c r="CP518" s="320"/>
      <c r="CQ518" s="320"/>
      <c r="CR518" s="320"/>
      <c r="CS518" s="320"/>
      <c r="CT518" s="320"/>
      <c r="CU518" s="320"/>
      <c r="CV518" s="320"/>
      <c r="CW518" s="320"/>
      <c r="CX518" s="320"/>
      <c r="CY518" s="320"/>
      <c r="CZ518" s="320"/>
      <c r="DA518" s="320"/>
      <c r="DB518" s="320"/>
      <c r="DC518" s="320"/>
      <c r="DD518" s="320"/>
    </row>
    <row r="519">
      <c r="A519" s="320"/>
      <c r="B519" s="320"/>
      <c r="C519" s="320"/>
      <c r="D519" s="320"/>
      <c r="E519" s="320"/>
      <c r="F519" s="320"/>
      <c r="G519" s="320"/>
      <c r="H519" s="320"/>
      <c r="I519" s="320"/>
      <c r="J519" s="320"/>
      <c r="K519" s="320"/>
      <c r="L519" s="320"/>
      <c r="M519" s="320"/>
      <c r="N519" s="320"/>
      <c r="O519" s="320"/>
      <c r="P519" s="320"/>
      <c r="Q519" s="320"/>
      <c r="R519" s="320"/>
      <c r="S519" s="320"/>
      <c r="T519" s="320"/>
      <c r="U519" s="320"/>
      <c r="V519" s="320"/>
      <c r="W519" s="320"/>
      <c r="X519" s="320"/>
      <c r="Y519" s="320"/>
      <c r="Z519" s="320"/>
      <c r="AA519" s="320"/>
      <c r="AB519" s="320"/>
      <c r="AC519" s="320"/>
      <c r="AD519" s="320"/>
      <c r="AE519" s="320"/>
      <c r="AF519" s="320"/>
      <c r="AG519" s="320"/>
      <c r="AH519" s="320"/>
      <c r="AI519" s="320"/>
      <c r="AJ519" s="320"/>
      <c r="AK519" s="320"/>
      <c r="AL519" s="320"/>
      <c r="AM519" s="320"/>
      <c r="AN519" s="320"/>
      <c r="AO519" s="320"/>
      <c r="AP519" s="320"/>
      <c r="AQ519" s="320"/>
      <c r="AR519" s="320"/>
      <c r="AS519" s="320"/>
      <c r="AT519" s="320"/>
      <c r="AU519" s="320"/>
      <c r="AV519" s="320"/>
      <c r="AW519" s="320"/>
      <c r="AX519" s="320"/>
      <c r="AY519" s="320"/>
      <c r="AZ519" s="320"/>
      <c r="BA519" s="320"/>
      <c r="BB519" s="320"/>
      <c r="BC519" s="320"/>
      <c r="BD519" s="320"/>
      <c r="BE519" s="320"/>
      <c r="BF519" s="320"/>
      <c r="BG519" s="320"/>
      <c r="BH519" s="320"/>
      <c r="BI519" s="320"/>
      <c r="BJ519" s="320"/>
      <c r="BK519" s="320"/>
      <c r="BL519" s="320"/>
      <c r="BM519" s="320"/>
      <c r="BN519" s="320"/>
      <c r="BO519" s="320"/>
      <c r="BP519" s="320"/>
      <c r="BQ519" s="320"/>
      <c r="BR519" s="320"/>
      <c r="BS519" s="320"/>
      <c r="BT519" s="320"/>
      <c r="BU519" s="320"/>
      <c r="BV519" s="320"/>
      <c r="BW519" s="320"/>
      <c r="BX519" s="320"/>
      <c r="BY519" s="320"/>
      <c r="BZ519" s="320"/>
      <c r="CA519" s="320"/>
      <c r="CB519" s="320"/>
      <c r="CC519" s="320"/>
      <c r="CD519" s="320"/>
      <c r="CE519" s="320"/>
      <c r="CF519" s="320"/>
      <c r="CG519" s="320"/>
      <c r="CH519" s="320"/>
      <c r="CI519" s="320"/>
      <c r="CJ519" s="320"/>
      <c r="CK519" s="320"/>
      <c r="CL519" s="320"/>
      <c r="CM519" s="320"/>
      <c r="CN519" s="320"/>
      <c r="CO519" s="320"/>
      <c r="CP519" s="320"/>
      <c r="CQ519" s="320"/>
      <c r="CR519" s="320"/>
      <c r="CS519" s="320"/>
      <c r="CT519" s="320"/>
      <c r="CU519" s="320"/>
      <c r="CV519" s="320"/>
      <c r="CW519" s="320"/>
      <c r="CX519" s="320"/>
      <c r="CY519" s="320"/>
      <c r="CZ519" s="320"/>
      <c r="DA519" s="320"/>
      <c r="DB519" s="320"/>
      <c r="DC519" s="320"/>
      <c r="DD519" s="320"/>
    </row>
    <row r="520">
      <c r="A520" s="320"/>
      <c r="B520" s="320"/>
      <c r="C520" s="320"/>
      <c r="D520" s="320"/>
      <c r="E520" s="320"/>
      <c r="F520" s="320"/>
      <c r="G520" s="320"/>
      <c r="H520" s="320"/>
      <c r="I520" s="320"/>
      <c r="J520" s="320"/>
      <c r="K520" s="320"/>
      <c r="L520" s="320"/>
      <c r="M520" s="320"/>
      <c r="N520" s="320"/>
      <c r="O520" s="320"/>
      <c r="P520" s="320"/>
      <c r="Q520" s="320"/>
      <c r="R520" s="320"/>
      <c r="S520" s="320"/>
      <c r="T520" s="320"/>
      <c r="U520" s="320"/>
      <c r="V520" s="320"/>
      <c r="W520" s="320"/>
      <c r="X520" s="320"/>
      <c r="Y520" s="320"/>
      <c r="Z520" s="320"/>
      <c r="AA520" s="320"/>
      <c r="AB520" s="320"/>
      <c r="AC520" s="320"/>
      <c r="AD520" s="320"/>
      <c r="AE520" s="320"/>
      <c r="AF520" s="320"/>
      <c r="AG520" s="320"/>
      <c r="AH520" s="320"/>
      <c r="AI520" s="320"/>
      <c r="AJ520" s="320"/>
      <c r="AK520" s="320"/>
      <c r="AL520" s="320"/>
      <c r="AM520" s="320"/>
      <c r="AN520" s="320"/>
      <c r="AO520" s="320"/>
      <c r="AP520" s="320"/>
      <c r="AQ520" s="320"/>
      <c r="AR520" s="320"/>
      <c r="AS520" s="320"/>
      <c r="AT520" s="320"/>
      <c r="AU520" s="320"/>
      <c r="AV520" s="320"/>
      <c r="AW520" s="320"/>
      <c r="AX520" s="320"/>
      <c r="AY520" s="320"/>
      <c r="AZ520" s="320"/>
      <c r="BA520" s="320"/>
      <c r="BB520" s="320"/>
      <c r="BC520" s="320"/>
      <c r="BD520" s="320"/>
      <c r="BE520" s="320"/>
      <c r="BF520" s="320"/>
      <c r="BG520" s="320"/>
      <c r="BH520" s="320"/>
      <c r="BI520" s="320"/>
      <c r="BJ520" s="320"/>
      <c r="BK520" s="320"/>
      <c r="BL520" s="320"/>
      <c r="BM520" s="320"/>
      <c r="BN520" s="320"/>
      <c r="BO520" s="320"/>
      <c r="BP520" s="320"/>
      <c r="BQ520" s="320"/>
      <c r="BR520" s="320"/>
      <c r="BS520" s="320"/>
      <c r="BT520" s="320"/>
      <c r="BU520" s="320"/>
      <c r="BV520" s="320"/>
      <c r="BW520" s="320"/>
      <c r="BX520" s="320"/>
      <c r="BY520" s="320"/>
      <c r="BZ520" s="320"/>
      <c r="CA520" s="320"/>
      <c r="CB520" s="320"/>
      <c r="CC520" s="320"/>
      <c r="CD520" s="320"/>
      <c r="CE520" s="320"/>
      <c r="CF520" s="320"/>
      <c r="CG520" s="320"/>
      <c r="CH520" s="320"/>
      <c r="CI520" s="320"/>
      <c r="CJ520" s="320"/>
      <c r="CK520" s="320"/>
      <c r="CL520" s="320"/>
      <c r="CM520" s="320"/>
      <c r="CN520" s="320"/>
      <c r="CO520" s="320"/>
      <c r="CP520" s="320"/>
      <c r="CQ520" s="320"/>
      <c r="CR520" s="320"/>
      <c r="CS520" s="320"/>
      <c r="CT520" s="320"/>
      <c r="CU520" s="320"/>
      <c r="CV520" s="320"/>
      <c r="CW520" s="320"/>
      <c r="CX520" s="320"/>
      <c r="CY520" s="320"/>
      <c r="CZ520" s="320"/>
      <c r="DA520" s="320"/>
      <c r="DB520" s="320"/>
      <c r="DC520" s="320"/>
      <c r="DD520" s="320"/>
    </row>
    <row r="521">
      <c r="A521" s="320"/>
      <c r="B521" s="320"/>
      <c r="C521" s="320"/>
      <c r="D521" s="320"/>
      <c r="E521" s="320"/>
      <c r="F521" s="320"/>
      <c r="G521" s="320"/>
      <c r="H521" s="320"/>
      <c r="I521" s="320"/>
      <c r="J521" s="320"/>
      <c r="K521" s="320"/>
      <c r="L521" s="320"/>
      <c r="M521" s="320"/>
      <c r="N521" s="320"/>
      <c r="O521" s="320"/>
      <c r="P521" s="320"/>
      <c r="Q521" s="320"/>
      <c r="R521" s="320"/>
      <c r="S521" s="320"/>
      <c r="T521" s="320"/>
      <c r="U521" s="320"/>
      <c r="V521" s="320"/>
      <c r="W521" s="320"/>
      <c r="X521" s="320"/>
      <c r="Y521" s="320"/>
      <c r="Z521" s="320"/>
      <c r="AA521" s="320"/>
      <c r="AB521" s="320"/>
      <c r="AC521" s="320"/>
      <c r="AD521" s="320"/>
      <c r="AE521" s="320"/>
      <c r="AF521" s="320"/>
      <c r="AG521" s="320"/>
      <c r="AH521" s="320"/>
      <c r="AI521" s="320"/>
      <c r="AJ521" s="320"/>
      <c r="AK521" s="320"/>
      <c r="AL521" s="320"/>
      <c r="AM521" s="320"/>
      <c r="AN521" s="320"/>
      <c r="AO521" s="320"/>
      <c r="AP521" s="320"/>
      <c r="AQ521" s="320"/>
      <c r="AR521" s="320"/>
      <c r="AS521" s="320"/>
      <c r="AT521" s="320"/>
      <c r="AU521" s="320"/>
      <c r="AV521" s="320"/>
      <c r="AW521" s="320"/>
      <c r="AX521" s="320"/>
      <c r="AY521" s="320"/>
      <c r="AZ521" s="320"/>
      <c r="BA521" s="320"/>
      <c r="BB521" s="320"/>
      <c r="BC521" s="320"/>
      <c r="BD521" s="320"/>
      <c r="BE521" s="320"/>
      <c r="BF521" s="320"/>
      <c r="BG521" s="320"/>
      <c r="BH521" s="320"/>
      <c r="BI521" s="320"/>
      <c r="BJ521" s="320"/>
      <c r="BK521" s="320"/>
      <c r="BL521" s="320"/>
      <c r="BM521" s="320"/>
      <c r="BN521" s="320"/>
      <c r="BO521" s="320"/>
      <c r="BP521" s="320"/>
      <c r="BQ521" s="320"/>
      <c r="BR521" s="320"/>
      <c r="BS521" s="320"/>
      <c r="BT521" s="320"/>
      <c r="BU521" s="320"/>
      <c r="BV521" s="320"/>
      <c r="BW521" s="320"/>
      <c r="BX521" s="320"/>
      <c r="BY521" s="320"/>
      <c r="BZ521" s="320"/>
      <c r="CA521" s="320"/>
      <c r="CB521" s="320"/>
      <c r="CC521" s="320"/>
      <c r="CD521" s="320"/>
      <c r="CE521" s="320"/>
      <c r="CF521" s="320"/>
      <c r="CG521" s="320"/>
      <c r="CH521" s="320"/>
      <c r="CI521" s="320"/>
      <c r="CJ521" s="320"/>
      <c r="CK521" s="320"/>
      <c r="CL521" s="320"/>
      <c r="CM521" s="320"/>
      <c r="CN521" s="320"/>
      <c r="CO521" s="320"/>
      <c r="CP521" s="320"/>
      <c r="CQ521" s="320"/>
      <c r="CR521" s="320"/>
      <c r="CS521" s="320"/>
      <c r="CT521" s="320"/>
      <c r="CU521" s="320"/>
      <c r="CV521" s="320"/>
      <c r="CW521" s="320"/>
      <c r="CX521" s="320"/>
      <c r="CY521" s="320"/>
      <c r="CZ521" s="320"/>
      <c r="DA521" s="320"/>
      <c r="DB521" s="320"/>
      <c r="DC521" s="320"/>
      <c r="DD521" s="320"/>
    </row>
    <row r="522">
      <c r="A522" s="320"/>
      <c r="B522" s="320"/>
      <c r="C522" s="320"/>
      <c r="D522" s="320"/>
      <c r="E522" s="320"/>
      <c r="F522" s="320"/>
      <c r="G522" s="320"/>
      <c r="H522" s="320"/>
      <c r="I522" s="320"/>
      <c r="J522" s="320"/>
      <c r="K522" s="320"/>
      <c r="L522" s="320"/>
      <c r="M522" s="320"/>
      <c r="N522" s="320"/>
      <c r="O522" s="320"/>
      <c r="P522" s="320"/>
      <c r="Q522" s="320"/>
      <c r="R522" s="320"/>
      <c r="S522" s="320"/>
      <c r="T522" s="320"/>
      <c r="U522" s="320"/>
      <c r="V522" s="320"/>
      <c r="W522" s="320"/>
      <c r="X522" s="320"/>
      <c r="Y522" s="320"/>
      <c r="Z522" s="320"/>
      <c r="AA522" s="320"/>
      <c r="AB522" s="320"/>
      <c r="AC522" s="320"/>
      <c r="AD522" s="320"/>
      <c r="AE522" s="320"/>
      <c r="AF522" s="320"/>
      <c r="AG522" s="320"/>
      <c r="AH522" s="320"/>
      <c r="AI522" s="320"/>
      <c r="AJ522" s="320"/>
      <c r="AK522" s="320"/>
      <c r="AL522" s="320"/>
      <c r="AM522" s="320"/>
      <c r="AN522" s="320"/>
      <c r="AO522" s="320"/>
      <c r="AP522" s="320"/>
      <c r="AQ522" s="320"/>
      <c r="AR522" s="320"/>
      <c r="AS522" s="320"/>
      <c r="AT522" s="320"/>
      <c r="AU522" s="320"/>
      <c r="AV522" s="320"/>
      <c r="AW522" s="320"/>
      <c r="AX522" s="320"/>
      <c r="AY522" s="320"/>
      <c r="AZ522" s="320"/>
      <c r="BA522" s="320"/>
      <c r="BB522" s="320"/>
      <c r="BC522" s="320"/>
      <c r="BD522" s="320"/>
      <c r="BE522" s="320"/>
      <c r="BF522" s="320"/>
      <c r="BG522" s="320"/>
      <c r="BH522" s="320"/>
      <c r="BI522" s="320"/>
      <c r="BJ522" s="320"/>
      <c r="BK522" s="320"/>
      <c r="BL522" s="320"/>
      <c r="BM522" s="320"/>
      <c r="BN522" s="320"/>
      <c r="BO522" s="320"/>
      <c r="BP522" s="320"/>
      <c r="BQ522" s="320"/>
      <c r="BR522" s="320"/>
      <c r="BS522" s="320"/>
      <c r="BT522" s="320"/>
      <c r="BU522" s="320"/>
      <c r="BV522" s="320"/>
      <c r="BW522" s="320"/>
      <c r="BX522" s="320"/>
      <c r="BY522" s="320"/>
      <c r="BZ522" s="320"/>
      <c r="CA522" s="320"/>
      <c r="CB522" s="320"/>
      <c r="CC522" s="320"/>
      <c r="CD522" s="320"/>
      <c r="CE522" s="320"/>
      <c r="CF522" s="320"/>
      <c r="CG522" s="320"/>
      <c r="CH522" s="320"/>
      <c r="CI522" s="320"/>
      <c r="CJ522" s="320"/>
      <c r="CK522" s="320"/>
      <c r="CL522" s="320"/>
      <c r="CM522" s="320"/>
      <c r="CN522" s="320"/>
      <c r="CO522" s="320"/>
      <c r="CP522" s="320"/>
      <c r="CQ522" s="320"/>
      <c r="CR522" s="320"/>
      <c r="CS522" s="320"/>
      <c r="CT522" s="320"/>
      <c r="CU522" s="320"/>
      <c r="CV522" s="320"/>
      <c r="CW522" s="320"/>
      <c r="CX522" s="320"/>
      <c r="CY522" s="320"/>
      <c r="CZ522" s="320"/>
      <c r="DA522" s="320"/>
      <c r="DB522" s="320"/>
      <c r="DC522" s="320"/>
      <c r="DD522" s="320"/>
    </row>
    <row r="523">
      <c r="A523" s="320"/>
      <c r="B523" s="320"/>
      <c r="C523" s="320"/>
      <c r="D523" s="320"/>
      <c r="E523" s="320"/>
      <c r="F523" s="320"/>
      <c r="G523" s="320"/>
      <c r="H523" s="320"/>
      <c r="I523" s="320"/>
      <c r="J523" s="320"/>
      <c r="K523" s="320"/>
      <c r="L523" s="320"/>
      <c r="M523" s="320"/>
      <c r="N523" s="320"/>
      <c r="O523" s="320"/>
      <c r="P523" s="320"/>
      <c r="Q523" s="320"/>
      <c r="R523" s="320"/>
      <c r="S523" s="320"/>
      <c r="T523" s="320"/>
      <c r="U523" s="320"/>
      <c r="V523" s="320"/>
      <c r="W523" s="320"/>
      <c r="X523" s="320"/>
      <c r="Y523" s="320"/>
      <c r="Z523" s="320"/>
      <c r="AA523" s="320"/>
      <c r="AB523" s="320"/>
      <c r="AC523" s="320"/>
      <c r="AD523" s="320"/>
      <c r="AE523" s="320"/>
      <c r="AF523" s="320"/>
      <c r="AG523" s="320"/>
      <c r="AH523" s="320"/>
      <c r="AI523" s="320"/>
      <c r="AJ523" s="320"/>
      <c r="AK523" s="320"/>
      <c r="AL523" s="320"/>
      <c r="AM523" s="320"/>
      <c r="AN523" s="320"/>
      <c r="AO523" s="320"/>
      <c r="AP523" s="320"/>
      <c r="AQ523" s="320"/>
      <c r="AR523" s="320"/>
      <c r="AS523" s="320"/>
      <c r="AT523" s="320"/>
      <c r="AU523" s="320"/>
      <c r="AV523" s="320"/>
      <c r="AW523" s="320"/>
      <c r="AX523" s="320"/>
      <c r="AY523" s="320"/>
      <c r="AZ523" s="320"/>
      <c r="BA523" s="320"/>
      <c r="BB523" s="320"/>
      <c r="BC523" s="320"/>
      <c r="BD523" s="320"/>
      <c r="BE523" s="320"/>
      <c r="BF523" s="320"/>
      <c r="BG523" s="320"/>
      <c r="BH523" s="320"/>
      <c r="BI523" s="320"/>
      <c r="BJ523" s="320"/>
      <c r="BK523" s="320"/>
      <c r="BL523" s="320"/>
      <c r="BM523" s="320"/>
      <c r="BN523" s="320"/>
      <c r="BO523" s="320"/>
      <c r="BP523" s="320"/>
      <c r="BQ523" s="320"/>
      <c r="BR523" s="320"/>
      <c r="BS523" s="320"/>
      <c r="BT523" s="320"/>
      <c r="BU523" s="320"/>
      <c r="BV523" s="320"/>
      <c r="BW523" s="320"/>
      <c r="BX523" s="320"/>
      <c r="BY523" s="320"/>
      <c r="BZ523" s="320"/>
      <c r="CA523" s="320"/>
      <c r="CB523" s="320"/>
      <c r="CC523" s="320"/>
      <c r="CD523" s="320"/>
      <c r="CE523" s="320"/>
      <c r="CF523" s="320"/>
      <c r="CG523" s="320"/>
      <c r="CH523" s="320"/>
      <c r="CI523" s="320"/>
      <c r="CJ523" s="320"/>
      <c r="CK523" s="320"/>
      <c r="CL523" s="320"/>
      <c r="CM523" s="320"/>
      <c r="CN523" s="320"/>
      <c r="CO523" s="320"/>
      <c r="CP523" s="320"/>
      <c r="CQ523" s="320"/>
      <c r="CR523" s="320"/>
      <c r="CS523" s="320"/>
      <c r="CT523" s="320"/>
      <c r="CU523" s="320"/>
      <c r="CV523" s="320"/>
      <c r="CW523" s="320"/>
      <c r="CX523" s="320"/>
      <c r="CY523" s="320"/>
      <c r="CZ523" s="320"/>
      <c r="DA523" s="320"/>
      <c r="DB523" s="320"/>
      <c r="DC523" s="320"/>
      <c r="DD523" s="320"/>
    </row>
    <row r="524">
      <c r="A524" s="320"/>
      <c r="B524" s="320"/>
      <c r="C524" s="320"/>
      <c r="D524" s="320"/>
      <c r="E524" s="320"/>
      <c r="F524" s="320"/>
      <c r="G524" s="320"/>
      <c r="H524" s="320"/>
      <c r="I524" s="320"/>
      <c r="J524" s="320"/>
      <c r="K524" s="320"/>
      <c r="L524" s="320"/>
      <c r="M524" s="320"/>
      <c r="N524" s="320"/>
      <c r="O524" s="320"/>
      <c r="P524" s="320"/>
      <c r="Q524" s="320"/>
      <c r="R524" s="320"/>
      <c r="S524" s="320"/>
      <c r="T524" s="320"/>
      <c r="U524" s="320"/>
      <c r="V524" s="320"/>
      <c r="W524" s="320"/>
      <c r="X524" s="320"/>
      <c r="Y524" s="320"/>
      <c r="Z524" s="320"/>
      <c r="AA524" s="320"/>
      <c r="AB524" s="320"/>
      <c r="AC524" s="320"/>
      <c r="AD524" s="320"/>
      <c r="AE524" s="320"/>
      <c r="AF524" s="320"/>
      <c r="AG524" s="320"/>
      <c r="AH524" s="320"/>
      <c r="AI524" s="320"/>
      <c r="AJ524" s="320"/>
      <c r="AK524" s="320"/>
      <c r="AL524" s="320"/>
      <c r="AM524" s="320"/>
      <c r="AN524" s="320"/>
      <c r="AO524" s="320"/>
      <c r="AP524" s="320"/>
      <c r="AQ524" s="320"/>
      <c r="AR524" s="320"/>
      <c r="AS524" s="320"/>
      <c r="AT524" s="320"/>
      <c r="AU524" s="320"/>
      <c r="AV524" s="320"/>
      <c r="AW524" s="320"/>
      <c r="AX524" s="320"/>
      <c r="AY524" s="320"/>
      <c r="AZ524" s="320"/>
      <c r="BA524" s="320"/>
      <c r="BB524" s="320"/>
      <c r="BC524" s="320"/>
      <c r="BD524" s="320"/>
      <c r="BE524" s="320"/>
      <c r="BF524" s="320"/>
      <c r="BG524" s="320"/>
      <c r="BH524" s="320"/>
      <c r="BI524" s="320"/>
      <c r="BJ524" s="320"/>
      <c r="BK524" s="320"/>
      <c r="BL524" s="320"/>
      <c r="BM524" s="320"/>
      <c r="BN524" s="320"/>
      <c r="BO524" s="320"/>
      <c r="BP524" s="320"/>
      <c r="BQ524" s="320"/>
      <c r="BR524" s="320"/>
      <c r="BS524" s="320"/>
      <c r="BT524" s="320"/>
      <c r="BU524" s="320"/>
      <c r="BV524" s="320"/>
      <c r="BW524" s="320"/>
      <c r="BX524" s="320"/>
      <c r="BY524" s="320"/>
      <c r="BZ524" s="320"/>
      <c r="CA524" s="320"/>
      <c r="CB524" s="320"/>
      <c r="CC524" s="320"/>
      <c r="CD524" s="320"/>
      <c r="CE524" s="320"/>
      <c r="CF524" s="320"/>
      <c r="CG524" s="320"/>
      <c r="CH524" s="320"/>
      <c r="CI524" s="320"/>
      <c r="CJ524" s="320"/>
      <c r="CK524" s="320"/>
      <c r="CL524" s="320"/>
      <c r="CM524" s="320"/>
      <c r="CN524" s="320"/>
      <c r="CO524" s="320"/>
      <c r="CP524" s="320"/>
      <c r="CQ524" s="320"/>
      <c r="CR524" s="320"/>
      <c r="CS524" s="320"/>
      <c r="CT524" s="320"/>
      <c r="CU524" s="320"/>
      <c r="CV524" s="320"/>
      <c r="CW524" s="320"/>
      <c r="CX524" s="320"/>
      <c r="CY524" s="320"/>
      <c r="CZ524" s="320"/>
      <c r="DA524" s="320"/>
      <c r="DB524" s="320"/>
      <c r="DC524" s="320"/>
      <c r="DD524" s="320"/>
    </row>
    <row r="525">
      <c r="A525" s="320"/>
      <c r="B525" s="320"/>
      <c r="C525" s="320"/>
      <c r="D525" s="320"/>
      <c r="E525" s="320"/>
      <c r="F525" s="320"/>
      <c r="G525" s="320"/>
      <c r="H525" s="320"/>
      <c r="I525" s="320"/>
      <c r="J525" s="320"/>
      <c r="K525" s="320"/>
      <c r="L525" s="320"/>
      <c r="M525" s="320"/>
      <c r="N525" s="320"/>
      <c r="O525" s="320"/>
      <c r="P525" s="320"/>
      <c r="Q525" s="320"/>
      <c r="R525" s="320"/>
      <c r="S525" s="320"/>
      <c r="T525" s="320"/>
      <c r="U525" s="320"/>
      <c r="V525" s="320"/>
      <c r="W525" s="320"/>
      <c r="X525" s="320"/>
      <c r="Y525" s="320"/>
      <c r="Z525" s="320"/>
      <c r="AA525" s="320"/>
      <c r="AB525" s="320"/>
      <c r="AC525" s="320"/>
      <c r="AD525" s="320"/>
      <c r="AE525" s="320"/>
      <c r="AF525" s="320"/>
      <c r="AG525" s="320"/>
      <c r="AH525" s="320"/>
      <c r="AI525" s="320"/>
      <c r="AJ525" s="320"/>
      <c r="AK525" s="320"/>
      <c r="AL525" s="320"/>
      <c r="AM525" s="320"/>
      <c r="AN525" s="320"/>
      <c r="AO525" s="320"/>
      <c r="AP525" s="320"/>
      <c r="AQ525" s="320"/>
      <c r="AR525" s="320"/>
      <c r="AS525" s="320"/>
      <c r="AT525" s="320"/>
      <c r="AU525" s="320"/>
      <c r="AV525" s="320"/>
      <c r="AW525" s="320"/>
      <c r="AX525" s="320"/>
      <c r="AY525" s="320"/>
      <c r="AZ525" s="320"/>
      <c r="BA525" s="320"/>
      <c r="BB525" s="320"/>
      <c r="BC525" s="320"/>
      <c r="BD525" s="320"/>
      <c r="BE525" s="320"/>
      <c r="BF525" s="320"/>
      <c r="BG525" s="320"/>
      <c r="BH525" s="320"/>
      <c r="BI525" s="320"/>
      <c r="BJ525" s="320"/>
      <c r="BK525" s="320"/>
      <c r="BL525" s="320"/>
      <c r="BM525" s="320"/>
      <c r="BN525" s="320"/>
      <c r="BO525" s="320"/>
      <c r="BP525" s="320"/>
      <c r="BQ525" s="320"/>
      <c r="BR525" s="320"/>
      <c r="BS525" s="320"/>
      <c r="BT525" s="320"/>
      <c r="BU525" s="320"/>
      <c r="BV525" s="320"/>
      <c r="BW525" s="320"/>
      <c r="BX525" s="320"/>
      <c r="BY525" s="320"/>
      <c r="BZ525" s="320"/>
      <c r="CA525" s="320"/>
      <c r="CB525" s="320"/>
      <c r="CC525" s="320"/>
      <c r="CD525" s="320"/>
      <c r="CE525" s="320"/>
      <c r="CF525" s="320"/>
      <c r="CG525" s="320"/>
      <c r="CH525" s="320"/>
      <c r="CI525" s="320"/>
      <c r="CJ525" s="320"/>
      <c r="CK525" s="320"/>
      <c r="CL525" s="320"/>
      <c r="CM525" s="320"/>
      <c r="CN525" s="320"/>
      <c r="CO525" s="320"/>
      <c r="CP525" s="320"/>
      <c r="CQ525" s="320"/>
      <c r="CR525" s="320"/>
      <c r="CS525" s="320"/>
      <c r="CT525" s="320"/>
      <c r="CU525" s="320"/>
      <c r="CV525" s="320"/>
      <c r="CW525" s="320"/>
      <c r="CX525" s="320"/>
      <c r="CY525" s="320"/>
      <c r="CZ525" s="320"/>
      <c r="DA525" s="320"/>
      <c r="DB525" s="320"/>
      <c r="DC525" s="320"/>
      <c r="DD525" s="320"/>
    </row>
    <row r="526">
      <c r="A526" s="320"/>
      <c r="B526" s="320"/>
      <c r="C526" s="320"/>
      <c r="D526" s="320"/>
      <c r="E526" s="320"/>
      <c r="F526" s="320"/>
      <c r="G526" s="320"/>
      <c r="H526" s="320"/>
      <c r="I526" s="320"/>
      <c r="J526" s="320"/>
      <c r="K526" s="320"/>
      <c r="L526" s="320"/>
      <c r="M526" s="320"/>
      <c r="N526" s="320"/>
      <c r="O526" s="320"/>
      <c r="P526" s="320"/>
      <c r="Q526" s="320"/>
      <c r="R526" s="320"/>
      <c r="S526" s="320"/>
      <c r="T526" s="320"/>
      <c r="U526" s="320"/>
      <c r="V526" s="320"/>
      <c r="W526" s="320"/>
      <c r="X526" s="320"/>
      <c r="Y526" s="320"/>
      <c r="Z526" s="320"/>
      <c r="AA526" s="320"/>
      <c r="AB526" s="320"/>
      <c r="AC526" s="320"/>
      <c r="AD526" s="320"/>
      <c r="AE526" s="320"/>
      <c r="AF526" s="320"/>
      <c r="AG526" s="320"/>
      <c r="AH526" s="320"/>
      <c r="AI526" s="320"/>
      <c r="AJ526" s="320"/>
      <c r="AK526" s="320"/>
      <c r="AL526" s="320"/>
      <c r="AM526" s="320"/>
      <c r="AN526" s="320"/>
      <c r="AO526" s="320"/>
      <c r="AP526" s="320"/>
      <c r="AQ526" s="320"/>
      <c r="AR526" s="320"/>
      <c r="AS526" s="320"/>
      <c r="AT526" s="320"/>
      <c r="AU526" s="320"/>
      <c r="AV526" s="320"/>
      <c r="AW526" s="320"/>
      <c r="AX526" s="320"/>
      <c r="AY526" s="320"/>
      <c r="AZ526" s="320"/>
      <c r="BA526" s="320"/>
      <c r="BB526" s="320"/>
      <c r="BC526" s="320"/>
      <c r="BD526" s="320"/>
      <c r="BE526" s="320"/>
      <c r="BF526" s="320"/>
      <c r="BG526" s="320"/>
      <c r="BH526" s="320"/>
      <c r="BI526" s="320"/>
      <c r="BJ526" s="320"/>
      <c r="BK526" s="320"/>
      <c r="BL526" s="320"/>
      <c r="BM526" s="320"/>
      <c r="BN526" s="320"/>
      <c r="BO526" s="320"/>
      <c r="BP526" s="320"/>
      <c r="BQ526" s="320"/>
      <c r="BR526" s="320"/>
      <c r="BS526" s="320"/>
      <c r="BT526" s="320"/>
      <c r="BU526" s="320"/>
      <c r="BV526" s="320"/>
      <c r="BW526" s="320"/>
      <c r="BX526" s="320"/>
      <c r="BY526" s="320"/>
      <c r="BZ526" s="320"/>
      <c r="CA526" s="320"/>
      <c r="CB526" s="320"/>
      <c r="CC526" s="320"/>
      <c r="CD526" s="320"/>
      <c r="CE526" s="320"/>
      <c r="CF526" s="320"/>
      <c r="CG526" s="320"/>
      <c r="CH526" s="320"/>
      <c r="CI526" s="320"/>
      <c r="CJ526" s="320"/>
      <c r="CK526" s="320"/>
      <c r="CL526" s="320"/>
      <c r="CM526" s="320"/>
      <c r="CN526" s="320"/>
      <c r="CO526" s="320"/>
      <c r="CP526" s="320"/>
      <c r="CQ526" s="320"/>
      <c r="CR526" s="320"/>
      <c r="CS526" s="320"/>
      <c r="CT526" s="320"/>
      <c r="CU526" s="320"/>
      <c r="CV526" s="320"/>
      <c r="CW526" s="320"/>
      <c r="CX526" s="320"/>
      <c r="CY526" s="320"/>
      <c r="CZ526" s="320"/>
      <c r="DA526" s="320"/>
      <c r="DB526" s="320"/>
      <c r="DC526" s="320"/>
      <c r="DD526" s="320"/>
    </row>
    <row r="527">
      <c r="A527" s="320"/>
      <c r="B527" s="320"/>
      <c r="C527" s="320"/>
      <c r="D527" s="320"/>
      <c r="E527" s="320"/>
      <c r="F527" s="320"/>
      <c r="G527" s="320"/>
      <c r="H527" s="320"/>
      <c r="I527" s="320"/>
      <c r="J527" s="320"/>
      <c r="K527" s="320"/>
      <c r="L527" s="320"/>
      <c r="M527" s="320"/>
      <c r="N527" s="320"/>
      <c r="O527" s="320"/>
      <c r="P527" s="320"/>
      <c r="Q527" s="320"/>
      <c r="R527" s="320"/>
      <c r="S527" s="320"/>
      <c r="T527" s="320"/>
      <c r="U527" s="320"/>
      <c r="V527" s="320"/>
      <c r="W527" s="320"/>
      <c r="X527" s="320"/>
      <c r="Y527" s="320"/>
      <c r="Z527" s="320"/>
      <c r="AA527" s="320"/>
      <c r="AB527" s="320"/>
      <c r="AC527" s="320"/>
      <c r="AD527" s="320"/>
      <c r="AE527" s="320"/>
      <c r="AF527" s="320"/>
      <c r="AG527" s="320"/>
      <c r="AH527" s="320"/>
      <c r="AI527" s="320"/>
      <c r="AJ527" s="320"/>
      <c r="AK527" s="320"/>
      <c r="AL527" s="320"/>
      <c r="AM527" s="320"/>
      <c r="AN527" s="320"/>
      <c r="AO527" s="320"/>
      <c r="AP527" s="320"/>
      <c r="AQ527" s="320"/>
      <c r="AR527" s="320"/>
      <c r="AS527" s="320"/>
      <c r="AT527" s="320"/>
      <c r="AU527" s="320"/>
      <c r="AV527" s="320"/>
      <c r="AW527" s="320"/>
      <c r="AX527" s="320"/>
      <c r="AY527" s="320"/>
      <c r="AZ527" s="320"/>
      <c r="BA527" s="320"/>
      <c r="BB527" s="320"/>
      <c r="BC527" s="320"/>
      <c r="BD527" s="320"/>
      <c r="BE527" s="320"/>
      <c r="BF527" s="320"/>
      <c r="BG527" s="320"/>
      <c r="BH527" s="320"/>
      <c r="BI527" s="320"/>
      <c r="BJ527" s="320"/>
      <c r="BK527" s="320"/>
      <c r="BL527" s="320"/>
      <c r="BM527" s="320"/>
      <c r="BN527" s="320"/>
      <c r="BO527" s="320"/>
      <c r="BP527" s="320"/>
      <c r="BQ527" s="320"/>
      <c r="BR527" s="320"/>
      <c r="BS527" s="320"/>
      <c r="BT527" s="320"/>
      <c r="BU527" s="320"/>
      <c r="BV527" s="320"/>
      <c r="BW527" s="320"/>
      <c r="BX527" s="320"/>
      <c r="BY527" s="320"/>
      <c r="BZ527" s="320"/>
      <c r="CA527" s="320"/>
      <c r="CB527" s="320"/>
      <c r="CC527" s="320"/>
      <c r="CD527" s="320"/>
      <c r="CE527" s="320"/>
      <c r="CF527" s="320"/>
      <c r="CG527" s="320"/>
      <c r="CH527" s="320"/>
      <c r="CI527" s="320"/>
      <c r="CJ527" s="320"/>
      <c r="CK527" s="320"/>
      <c r="CL527" s="320"/>
      <c r="CM527" s="320"/>
      <c r="CN527" s="320"/>
      <c r="CO527" s="320"/>
      <c r="CP527" s="320"/>
      <c r="CQ527" s="320"/>
      <c r="CR527" s="320"/>
      <c r="CS527" s="320"/>
      <c r="CT527" s="320"/>
      <c r="CU527" s="320"/>
      <c r="CV527" s="320"/>
      <c r="CW527" s="320"/>
      <c r="CX527" s="320"/>
      <c r="CY527" s="320"/>
      <c r="CZ527" s="320"/>
      <c r="DA527" s="320"/>
      <c r="DB527" s="320"/>
      <c r="DC527" s="320"/>
      <c r="DD527" s="320"/>
    </row>
    <row r="528">
      <c r="A528" s="320"/>
      <c r="B528" s="320"/>
      <c r="C528" s="320"/>
      <c r="D528" s="320"/>
      <c r="E528" s="320"/>
      <c r="F528" s="320"/>
      <c r="G528" s="320"/>
      <c r="H528" s="320"/>
      <c r="I528" s="320"/>
      <c r="J528" s="320"/>
      <c r="K528" s="320"/>
      <c r="L528" s="320"/>
      <c r="M528" s="320"/>
      <c r="N528" s="320"/>
      <c r="O528" s="320"/>
      <c r="P528" s="320"/>
      <c r="Q528" s="320"/>
      <c r="R528" s="320"/>
      <c r="S528" s="320"/>
      <c r="T528" s="320"/>
      <c r="U528" s="320"/>
      <c r="V528" s="320"/>
      <c r="W528" s="320"/>
      <c r="X528" s="320"/>
      <c r="Y528" s="320"/>
      <c r="Z528" s="320"/>
      <c r="AA528" s="320"/>
      <c r="AB528" s="320"/>
      <c r="AC528" s="320"/>
      <c r="AD528" s="320"/>
      <c r="AE528" s="320"/>
      <c r="AF528" s="320"/>
      <c r="AG528" s="320"/>
      <c r="AH528" s="320"/>
      <c r="AI528" s="320"/>
      <c r="AJ528" s="320"/>
      <c r="AK528" s="320"/>
      <c r="AL528" s="320"/>
      <c r="AM528" s="320"/>
      <c r="AN528" s="320"/>
      <c r="AO528" s="320"/>
      <c r="AP528" s="320"/>
      <c r="AQ528" s="320"/>
      <c r="AR528" s="320"/>
      <c r="AS528" s="320"/>
      <c r="AT528" s="320"/>
      <c r="AU528" s="320"/>
      <c r="AV528" s="320"/>
      <c r="AW528" s="320"/>
      <c r="AX528" s="320"/>
      <c r="AY528" s="320"/>
      <c r="AZ528" s="320"/>
      <c r="BA528" s="320"/>
      <c r="BB528" s="320"/>
      <c r="BC528" s="320"/>
      <c r="BD528" s="320"/>
      <c r="BE528" s="320"/>
      <c r="BF528" s="320"/>
      <c r="BG528" s="320"/>
      <c r="BH528" s="320"/>
      <c r="BI528" s="320"/>
      <c r="BJ528" s="320"/>
      <c r="BK528" s="320"/>
      <c r="BL528" s="320"/>
      <c r="BM528" s="320"/>
      <c r="BN528" s="320"/>
      <c r="BO528" s="320"/>
      <c r="BP528" s="320"/>
      <c r="BQ528" s="320"/>
      <c r="BR528" s="320"/>
      <c r="BS528" s="320"/>
      <c r="BT528" s="320"/>
      <c r="BU528" s="320"/>
      <c r="BV528" s="320"/>
      <c r="BW528" s="320"/>
      <c r="BX528" s="320"/>
      <c r="BY528" s="320"/>
      <c r="BZ528" s="320"/>
      <c r="CA528" s="320"/>
      <c r="CB528" s="320"/>
      <c r="CC528" s="320"/>
      <c r="CD528" s="320"/>
      <c r="CE528" s="320"/>
      <c r="CF528" s="320"/>
      <c r="CG528" s="320"/>
      <c r="CH528" s="320"/>
      <c r="CI528" s="320"/>
      <c r="CJ528" s="320"/>
      <c r="CK528" s="320"/>
      <c r="CL528" s="320"/>
      <c r="CM528" s="320"/>
      <c r="CN528" s="320"/>
      <c r="CO528" s="320"/>
      <c r="CP528" s="320"/>
      <c r="CQ528" s="320"/>
      <c r="CR528" s="320"/>
      <c r="CS528" s="320"/>
      <c r="CT528" s="320"/>
      <c r="CU528" s="320"/>
      <c r="CV528" s="320"/>
      <c r="CW528" s="320"/>
      <c r="CX528" s="320"/>
      <c r="CY528" s="320"/>
      <c r="CZ528" s="320"/>
      <c r="DA528" s="320"/>
      <c r="DB528" s="320"/>
      <c r="DC528" s="320"/>
      <c r="DD528" s="320"/>
    </row>
    <row r="529">
      <c r="A529" s="320"/>
      <c r="B529" s="320"/>
      <c r="C529" s="320"/>
      <c r="D529" s="320"/>
      <c r="E529" s="320"/>
      <c r="F529" s="320"/>
      <c r="G529" s="320"/>
      <c r="H529" s="320"/>
      <c r="I529" s="320"/>
      <c r="J529" s="320"/>
      <c r="K529" s="320"/>
      <c r="L529" s="320"/>
      <c r="M529" s="320"/>
      <c r="N529" s="320"/>
      <c r="O529" s="320"/>
      <c r="P529" s="320"/>
      <c r="Q529" s="320"/>
      <c r="R529" s="320"/>
      <c r="S529" s="320"/>
      <c r="T529" s="320"/>
      <c r="U529" s="320"/>
      <c r="V529" s="320"/>
      <c r="W529" s="320"/>
      <c r="X529" s="320"/>
      <c r="Y529" s="320"/>
      <c r="Z529" s="320"/>
      <c r="AA529" s="320"/>
      <c r="AB529" s="320"/>
      <c r="AC529" s="320"/>
      <c r="AD529" s="320"/>
      <c r="AE529" s="320"/>
      <c r="AF529" s="320"/>
      <c r="AG529" s="320"/>
      <c r="AH529" s="320"/>
      <c r="AI529" s="320"/>
      <c r="AJ529" s="320"/>
      <c r="AK529" s="320"/>
      <c r="AL529" s="320"/>
      <c r="AM529" s="320"/>
      <c r="AN529" s="320"/>
      <c r="AO529" s="320"/>
      <c r="AP529" s="320"/>
      <c r="AQ529" s="320"/>
      <c r="AR529" s="320"/>
      <c r="AS529" s="320"/>
      <c r="AT529" s="320"/>
      <c r="AU529" s="320"/>
      <c r="AV529" s="320"/>
      <c r="AW529" s="320"/>
      <c r="AX529" s="320"/>
      <c r="AY529" s="320"/>
      <c r="AZ529" s="320"/>
      <c r="BA529" s="320"/>
      <c r="BB529" s="320"/>
      <c r="BC529" s="320"/>
      <c r="BD529" s="320"/>
      <c r="BE529" s="320"/>
      <c r="BF529" s="320"/>
      <c r="BG529" s="320"/>
      <c r="BH529" s="320"/>
      <c r="BI529" s="320"/>
      <c r="BJ529" s="320"/>
      <c r="BK529" s="320"/>
      <c r="BL529" s="320"/>
      <c r="BM529" s="320"/>
      <c r="BN529" s="320"/>
      <c r="BO529" s="320"/>
      <c r="BP529" s="320"/>
      <c r="BQ529" s="320"/>
      <c r="BR529" s="320"/>
      <c r="BS529" s="320"/>
      <c r="BT529" s="320"/>
      <c r="BU529" s="320"/>
      <c r="BV529" s="320"/>
      <c r="BW529" s="320"/>
      <c r="BX529" s="320"/>
      <c r="BY529" s="320"/>
      <c r="BZ529" s="320"/>
      <c r="CA529" s="320"/>
      <c r="CB529" s="320"/>
      <c r="CC529" s="320"/>
      <c r="CD529" s="320"/>
      <c r="CE529" s="320"/>
      <c r="CF529" s="320"/>
      <c r="CG529" s="320"/>
      <c r="CH529" s="320"/>
      <c r="CI529" s="320"/>
      <c r="CJ529" s="320"/>
      <c r="CK529" s="320"/>
      <c r="CL529" s="320"/>
      <c r="CM529" s="320"/>
      <c r="CN529" s="320"/>
      <c r="CO529" s="320"/>
      <c r="CP529" s="320"/>
      <c r="CQ529" s="320"/>
      <c r="CR529" s="320"/>
      <c r="CS529" s="320"/>
      <c r="CT529" s="320"/>
      <c r="CU529" s="320"/>
      <c r="CV529" s="320"/>
      <c r="CW529" s="320"/>
      <c r="CX529" s="320"/>
      <c r="CY529" s="320"/>
      <c r="CZ529" s="320"/>
      <c r="DA529" s="320"/>
      <c r="DB529" s="320"/>
      <c r="DC529" s="320"/>
      <c r="DD529" s="320"/>
    </row>
    <row r="530">
      <c r="A530" s="320"/>
      <c r="B530" s="320"/>
      <c r="C530" s="320"/>
      <c r="D530" s="320"/>
      <c r="E530" s="320"/>
      <c r="F530" s="320"/>
      <c r="G530" s="320"/>
      <c r="H530" s="320"/>
      <c r="I530" s="320"/>
      <c r="J530" s="320"/>
      <c r="K530" s="320"/>
      <c r="L530" s="320"/>
      <c r="M530" s="320"/>
      <c r="N530" s="320"/>
      <c r="O530" s="320"/>
      <c r="P530" s="320"/>
      <c r="Q530" s="320"/>
      <c r="R530" s="320"/>
      <c r="S530" s="320"/>
      <c r="T530" s="320"/>
      <c r="U530" s="320"/>
      <c r="V530" s="320"/>
      <c r="W530" s="320"/>
      <c r="X530" s="320"/>
      <c r="Y530" s="320"/>
      <c r="Z530" s="320"/>
      <c r="AA530" s="320"/>
      <c r="AB530" s="320"/>
      <c r="AC530" s="320"/>
      <c r="AD530" s="320"/>
      <c r="AE530" s="320"/>
      <c r="AF530" s="320"/>
      <c r="AG530" s="320"/>
      <c r="AH530" s="320"/>
      <c r="AI530" s="320"/>
      <c r="AJ530" s="320"/>
      <c r="AK530" s="320"/>
      <c r="AL530" s="320"/>
      <c r="AM530" s="320"/>
      <c r="AN530" s="320"/>
      <c r="AO530" s="320"/>
      <c r="AP530" s="320"/>
      <c r="AQ530" s="320"/>
      <c r="AR530" s="320"/>
      <c r="AS530" s="320"/>
      <c r="AT530" s="320"/>
      <c r="AU530" s="320"/>
      <c r="AV530" s="320"/>
      <c r="AW530" s="320"/>
      <c r="AX530" s="320"/>
      <c r="AY530" s="320"/>
      <c r="AZ530" s="320"/>
      <c r="BA530" s="320"/>
      <c r="BB530" s="320"/>
      <c r="BC530" s="320"/>
      <c r="BD530" s="320"/>
      <c r="BE530" s="320"/>
      <c r="BF530" s="320"/>
      <c r="BG530" s="320"/>
      <c r="BH530" s="320"/>
      <c r="BI530" s="320"/>
      <c r="BJ530" s="320"/>
      <c r="BK530" s="320"/>
      <c r="BL530" s="320"/>
      <c r="BM530" s="320"/>
      <c r="BN530" s="320"/>
      <c r="BO530" s="320"/>
      <c r="BP530" s="320"/>
      <c r="BQ530" s="320"/>
      <c r="BR530" s="320"/>
      <c r="BS530" s="320"/>
      <c r="BT530" s="320"/>
      <c r="BU530" s="320"/>
      <c r="BV530" s="320"/>
      <c r="BW530" s="320"/>
      <c r="BX530" s="320"/>
      <c r="BY530" s="320"/>
      <c r="BZ530" s="320"/>
      <c r="CA530" s="320"/>
      <c r="CB530" s="320"/>
      <c r="CC530" s="320"/>
      <c r="CD530" s="320"/>
      <c r="CE530" s="320"/>
      <c r="CF530" s="320"/>
      <c r="CG530" s="320"/>
      <c r="CH530" s="320"/>
      <c r="CI530" s="320"/>
      <c r="CJ530" s="320"/>
      <c r="CK530" s="320"/>
      <c r="CL530" s="320"/>
      <c r="CM530" s="320"/>
      <c r="CN530" s="320"/>
      <c r="CO530" s="320"/>
      <c r="CP530" s="320"/>
      <c r="CQ530" s="320"/>
      <c r="CR530" s="320"/>
      <c r="CS530" s="320"/>
      <c r="CT530" s="320"/>
      <c r="CU530" s="320"/>
      <c r="CV530" s="320"/>
      <c r="CW530" s="320"/>
      <c r="CX530" s="320"/>
      <c r="CY530" s="320"/>
      <c r="CZ530" s="320"/>
      <c r="DA530" s="320"/>
      <c r="DB530" s="320"/>
      <c r="DC530" s="320"/>
      <c r="DD530" s="320"/>
    </row>
    <row r="531">
      <c r="A531" s="320"/>
      <c r="B531" s="320"/>
      <c r="C531" s="320"/>
      <c r="D531" s="320"/>
      <c r="E531" s="320"/>
      <c r="F531" s="320"/>
      <c r="G531" s="320"/>
      <c r="H531" s="320"/>
      <c r="I531" s="320"/>
      <c r="J531" s="320"/>
      <c r="K531" s="320"/>
      <c r="L531" s="320"/>
      <c r="M531" s="320"/>
      <c r="N531" s="320"/>
      <c r="O531" s="320"/>
      <c r="P531" s="320"/>
      <c r="Q531" s="320"/>
      <c r="R531" s="320"/>
      <c r="S531" s="320"/>
      <c r="T531" s="320"/>
      <c r="U531" s="320"/>
      <c r="V531" s="320"/>
      <c r="W531" s="320"/>
      <c r="X531" s="320"/>
      <c r="Y531" s="320"/>
      <c r="Z531" s="320"/>
      <c r="AA531" s="320"/>
      <c r="AB531" s="320"/>
      <c r="AC531" s="320"/>
      <c r="AD531" s="320"/>
      <c r="AE531" s="320"/>
      <c r="AF531" s="320"/>
      <c r="AG531" s="320"/>
      <c r="AH531" s="320"/>
      <c r="AI531" s="320"/>
      <c r="AJ531" s="320"/>
      <c r="AK531" s="320"/>
      <c r="AL531" s="320"/>
      <c r="AM531" s="320"/>
      <c r="AN531" s="320"/>
      <c r="AO531" s="320"/>
      <c r="AP531" s="320"/>
      <c r="AQ531" s="320"/>
      <c r="AR531" s="320"/>
      <c r="AS531" s="320"/>
      <c r="AT531" s="320"/>
      <c r="AU531" s="320"/>
      <c r="AV531" s="320"/>
      <c r="AW531" s="320"/>
      <c r="AX531" s="320"/>
      <c r="AY531" s="320"/>
      <c r="AZ531" s="320"/>
      <c r="BA531" s="320"/>
      <c r="BB531" s="320"/>
      <c r="BC531" s="320"/>
      <c r="BD531" s="320"/>
      <c r="BE531" s="320"/>
      <c r="BF531" s="320"/>
      <c r="BG531" s="320"/>
      <c r="BH531" s="320"/>
      <c r="BI531" s="320"/>
      <c r="BJ531" s="320"/>
      <c r="BK531" s="320"/>
      <c r="BL531" s="320"/>
      <c r="BM531" s="320"/>
      <c r="BN531" s="320"/>
      <c r="BO531" s="320"/>
      <c r="BP531" s="320"/>
      <c r="BQ531" s="320"/>
      <c r="BR531" s="320"/>
      <c r="BS531" s="320"/>
      <c r="BT531" s="320"/>
      <c r="BU531" s="320"/>
      <c r="BV531" s="320"/>
      <c r="BW531" s="320"/>
      <c r="BX531" s="320"/>
      <c r="BY531" s="320"/>
      <c r="BZ531" s="320"/>
      <c r="CA531" s="320"/>
      <c r="CB531" s="320"/>
      <c r="CC531" s="320"/>
      <c r="CD531" s="320"/>
      <c r="CE531" s="320"/>
      <c r="CF531" s="320"/>
      <c r="CG531" s="320"/>
      <c r="CH531" s="320"/>
      <c r="CI531" s="320"/>
      <c r="CJ531" s="320"/>
      <c r="CK531" s="320"/>
      <c r="CL531" s="320"/>
      <c r="CM531" s="320"/>
      <c r="CN531" s="320"/>
      <c r="CO531" s="320"/>
      <c r="CP531" s="320"/>
      <c r="CQ531" s="320"/>
      <c r="CR531" s="320"/>
      <c r="CS531" s="320"/>
      <c r="CT531" s="320"/>
      <c r="CU531" s="320"/>
      <c r="CV531" s="320"/>
      <c r="CW531" s="320"/>
      <c r="CX531" s="320"/>
      <c r="CY531" s="320"/>
      <c r="CZ531" s="320"/>
      <c r="DA531" s="320"/>
      <c r="DB531" s="320"/>
      <c r="DC531" s="320"/>
      <c r="DD531" s="320"/>
    </row>
    <row r="532">
      <c r="A532" s="320"/>
      <c r="B532" s="320"/>
      <c r="C532" s="320"/>
      <c r="D532" s="320"/>
      <c r="E532" s="320"/>
      <c r="F532" s="320"/>
      <c r="G532" s="320"/>
      <c r="H532" s="320"/>
      <c r="I532" s="320"/>
      <c r="J532" s="320"/>
      <c r="K532" s="320"/>
      <c r="L532" s="320"/>
      <c r="M532" s="320"/>
      <c r="N532" s="320"/>
      <c r="O532" s="320"/>
      <c r="P532" s="320"/>
      <c r="Q532" s="320"/>
      <c r="R532" s="320"/>
      <c r="S532" s="320"/>
      <c r="T532" s="320"/>
      <c r="U532" s="320"/>
      <c r="V532" s="320"/>
      <c r="W532" s="320"/>
      <c r="X532" s="320"/>
      <c r="Y532" s="320"/>
      <c r="Z532" s="320"/>
      <c r="AA532" s="320"/>
      <c r="AB532" s="320"/>
      <c r="AC532" s="320"/>
      <c r="AD532" s="320"/>
      <c r="AE532" s="320"/>
      <c r="AF532" s="320"/>
      <c r="AG532" s="320"/>
      <c r="AH532" s="320"/>
      <c r="AI532" s="320"/>
      <c r="AJ532" s="320"/>
      <c r="AK532" s="320"/>
      <c r="AL532" s="320"/>
      <c r="AM532" s="320"/>
      <c r="AN532" s="320"/>
      <c r="AO532" s="320"/>
      <c r="AP532" s="320"/>
      <c r="AQ532" s="320"/>
      <c r="AR532" s="320"/>
      <c r="AS532" s="320"/>
      <c r="AT532" s="320"/>
      <c r="AU532" s="320"/>
      <c r="AV532" s="320"/>
      <c r="AW532" s="320"/>
      <c r="AX532" s="320"/>
      <c r="AY532" s="320"/>
      <c r="AZ532" s="320"/>
      <c r="BA532" s="320"/>
      <c r="BB532" s="320"/>
      <c r="BC532" s="320"/>
      <c r="BD532" s="320"/>
      <c r="BE532" s="320"/>
      <c r="BF532" s="320"/>
      <c r="BG532" s="320"/>
      <c r="BH532" s="320"/>
      <c r="BI532" s="320"/>
      <c r="BJ532" s="320"/>
      <c r="BK532" s="320"/>
      <c r="BL532" s="320"/>
      <c r="BM532" s="320"/>
      <c r="BN532" s="320"/>
      <c r="BO532" s="320"/>
      <c r="BP532" s="320"/>
      <c r="BQ532" s="320"/>
      <c r="BR532" s="320"/>
      <c r="BS532" s="320"/>
      <c r="BT532" s="320"/>
      <c r="BU532" s="320"/>
      <c r="BV532" s="320"/>
      <c r="BW532" s="320"/>
      <c r="BX532" s="320"/>
      <c r="BY532" s="320"/>
      <c r="BZ532" s="320"/>
      <c r="CA532" s="320"/>
      <c r="CB532" s="320"/>
      <c r="CC532" s="320"/>
      <c r="CD532" s="320"/>
      <c r="CE532" s="320"/>
      <c r="CF532" s="320"/>
      <c r="CG532" s="320"/>
      <c r="CH532" s="320"/>
      <c r="CI532" s="320"/>
      <c r="CJ532" s="320"/>
      <c r="CK532" s="320"/>
      <c r="CL532" s="320"/>
      <c r="CM532" s="320"/>
      <c r="CN532" s="320"/>
      <c r="CO532" s="320"/>
      <c r="CP532" s="320"/>
      <c r="CQ532" s="320"/>
      <c r="CR532" s="320"/>
      <c r="CS532" s="320"/>
      <c r="CT532" s="320"/>
      <c r="CU532" s="320"/>
      <c r="CV532" s="320"/>
      <c r="CW532" s="320"/>
      <c r="CX532" s="320"/>
      <c r="CY532" s="320"/>
      <c r="CZ532" s="320"/>
      <c r="DA532" s="320"/>
      <c r="DB532" s="320"/>
      <c r="DC532" s="320"/>
      <c r="DD532" s="320"/>
    </row>
    <row r="533">
      <c r="A533" s="320"/>
      <c r="B533" s="320"/>
      <c r="C533" s="320"/>
      <c r="D533" s="320"/>
      <c r="E533" s="320"/>
      <c r="F533" s="320"/>
      <c r="G533" s="320"/>
      <c r="H533" s="320"/>
      <c r="I533" s="320"/>
      <c r="J533" s="320"/>
      <c r="K533" s="320"/>
      <c r="L533" s="320"/>
      <c r="M533" s="320"/>
      <c r="N533" s="320"/>
      <c r="O533" s="320"/>
      <c r="P533" s="320"/>
      <c r="Q533" s="320"/>
      <c r="R533" s="320"/>
      <c r="S533" s="320"/>
      <c r="T533" s="320"/>
      <c r="U533" s="320"/>
      <c r="V533" s="320"/>
      <c r="W533" s="320"/>
      <c r="X533" s="320"/>
      <c r="Y533" s="320"/>
      <c r="Z533" s="320"/>
      <c r="AA533" s="320"/>
      <c r="AB533" s="320"/>
      <c r="AC533" s="320"/>
      <c r="AD533" s="320"/>
      <c r="AE533" s="320"/>
      <c r="AF533" s="320"/>
      <c r="AG533" s="320"/>
      <c r="AH533" s="320"/>
      <c r="AI533" s="320"/>
      <c r="AJ533" s="320"/>
      <c r="AK533" s="320"/>
      <c r="AL533" s="320"/>
      <c r="AM533" s="320"/>
      <c r="AN533" s="320"/>
      <c r="AO533" s="320"/>
      <c r="AP533" s="320"/>
      <c r="AQ533" s="320"/>
      <c r="AR533" s="320"/>
      <c r="AS533" s="320"/>
      <c r="AT533" s="320"/>
      <c r="AU533" s="320"/>
      <c r="AV533" s="320"/>
      <c r="AW533" s="320"/>
      <c r="AX533" s="320"/>
      <c r="AY533" s="320"/>
      <c r="AZ533" s="320"/>
      <c r="BA533" s="320"/>
      <c r="BB533" s="320"/>
      <c r="BC533" s="320"/>
      <c r="BD533" s="320"/>
      <c r="BE533" s="320"/>
      <c r="BF533" s="320"/>
      <c r="BG533" s="320"/>
      <c r="BH533" s="320"/>
      <c r="BI533" s="320"/>
      <c r="BJ533" s="320"/>
      <c r="BK533" s="320"/>
      <c r="BL533" s="320"/>
      <c r="BM533" s="320"/>
      <c r="BN533" s="320"/>
      <c r="BO533" s="320"/>
      <c r="BP533" s="320"/>
      <c r="BQ533" s="320"/>
      <c r="BR533" s="320"/>
      <c r="BS533" s="320"/>
      <c r="BT533" s="320"/>
      <c r="BU533" s="320"/>
      <c r="BV533" s="320"/>
      <c r="BW533" s="320"/>
      <c r="BX533" s="320"/>
      <c r="BY533" s="320"/>
      <c r="BZ533" s="320"/>
      <c r="CA533" s="320"/>
      <c r="CB533" s="320"/>
      <c r="CC533" s="320"/>
      <c r="CD533" s="320"/>
      <c r="CE533" s="320"/>
      <c r="CF533" s="320"/>
      <c r="CG533" s="320"/>
      <c r="CH533" s="320"/>
      <c r="CI533" s="320"/>
      <c r="CJ533" s="320"/>
      <c r="CK533" s="320"/>
      <c r="CL533" s="320"/>
      <c r="CM533" s="320"/>
      <c r="CN533" s="320"/>
      <c r="CO533" s="320"/>
      <c r="CP533" s="320"/>
      <c r="CQ533" s="320"/>
      <c r="CR533" s="320"/>
      <c r="CS533" s="320"/>
      <c r="CT533" s="320"/>
      <c r="CU533" s="320"/>
      <c r="CV533" s="320"/>
      <c r="CW533" s="320"/>
      <c r="CX533" s="320"/>
      <c r="CY533" s="320"/>
      <c r="CZ533" s="320"/>
      <c r="DA533" s="320"/>
      <c r="DB533" s="320"/>
      <c r="DC533" s="320"/>
      <c r="DD533" s="320"/>
    </row>
    <row r="534">
      <c r="A534" s="320"/>
      <c r="B534" s="320"/>
      <c r="C534" s="320"/>
      <c r="D534" s="320"/>
      <c r="E534" s="320"/>
      <c r="F534" s="320"/>
      <c r="G534" s="320"/>
      <c r="H534" s="320"/>
      <c r="I534" s="320"/>
      <c r="J534" s="320"/>
      <c r="K534" s="320"/>
      <c r="L534" s="320"/>
      <c r="M534" s="320"/>
      <c r="N534" s="320"/>
      <c r="O534" s="320"/>
      <c r="P534" s="320"/>
      <c r="Q534" s="320"/>
      <c r="R534" s="320"/>
      <c r="S534" s="320"/>
      <c r="T534" s="320"/>
      <c r="U534" s="320"/>
      <c r="V534" s="320"/>
      <c r="W534" s="320"/>
      <c r="X534" s="320"/>
      <c r="Y534" s="320"/>
      <c r="Z534" s="320"/>
      <c r="AA534" s="320"/>
      <c r="AB534" s="320"/>
      <c r="AC534" s="320"/>
      <c r="AD534" s="320"/>
      <c r="AE534" s="320"/>
      <c r="AF534" s="320"/>
      <c r="AG534" s="320"/>
      <c r="AH534" s="320"/>
      <c r="AI534" s="320"/>
      <c r="AJ534" s="320"/>
      <c r="AK534" s="320"/>
      <c r="AL534" s="320"/>
      <c r="AM534" s="320"/>
      <c r="AN534" s="320"/>
      <c r="AO534" s="320"/>
      <c r="AP534" s="320"/>
      <c r="AQ534" s="320"/>
      <c r="AR534" s="320"/>
      <c r="AS534" s="320"/>
      <c r="AT534" s="320"/>
      <c r="AU534" s="320"/>
      <c r="AV534" s="320"/>
      <c r="AW534" s="320"/>
      <c r="AX534" s="320"/>
      <c r="AY534" s="320"/>
      <c r="AZ534" s="320"/>
      <c r="BA534" s="320"/>
      <c r="BB534" s="320"/>
      <c r="BC534" s="320"/>
      <c r="BD534" s="320"/>
      <c r="BE534" s="320"/>
      <c r="BF534" s="320"/>
      <c r="BG534" s="320"/>
      <c r="BH534" s="320"/>
      <c r="BI534" s="320"/>
      <c r="BJ534" s="320"/>
      <c r="BK534" s="320"/>
      <c r="BL534" s="320"/>
      <c r="BM534" s="320"/>
      <c r="BN534" s="320"/>
      <c r="BO534" s="320"/>
      <c r="BP534" s="320"/>
      <c r="BQ534" s="320"/>
      <c r="BR534" s="320"/>
      <c r="BS534" s="320"/>
      <c r="BT534" s="320"/>
      <c r="BU534" s="320"/>
      <c r="BV534" s="320"/>
      <c r="BW534" s="320"/>
      <c r="BX534" s="320"/>
      <c r="BY534" s="320"/>
      <c r="BZ534" s="320"/>
      <c r="CA534" s="320"/>
      <c r="CB534" s="320"/>
      <c r="CC534" s="320"/>
      <c r="CD534" s="320"/>
      <c r="CE534" s="320"/>
      <c r="CF534" s="320"/>
      <c r="CG534" s="320"/>
      <c r="CH534" s="320"/>
      <c r="CI534" s="320"/>
      <c r="CJ534" s="320"/>
      <c r="CK534" s="320"/>
      <c r="CL534" s="320"/>
      <c r="CM534" s="320"/>
      <c r="CN534" s="320"/>
      <c r="CO534" s="320"/>
      <c r="CP534" s="320"/>
      <c r="CQ534" s="320"/>
      <c r="CR534" s="320"/>
      <c r="CS534" s="320"/>
      <c r="CT534" s="320"/>
      <c r="CU534" s="320"/>
      <c r="CV534" s="320"/>
      <c r="CW534" s="320"/>
      <c r="CX534" s="320"/>
      <c r="CY534" s="320"/>
      <c r="CZ534" s="320"/>
      <c r="DA534" s="320"/>
      <c r="DB534" s="320"/>
      <c r="DC534" s="320"/>
      <c r="DD534" s="320"/>
    </row>
    <row r="535">
      <c r="A535" s="320"/>
      <c r="B535" s="320"/>
      <c r="C535" s="320"/>
      <c r="D535" s="320"/>
      <c r="E535" s="320"/>
      <c r="F535" s="320"/>
      <c r="G535" s="320"/>
      <c r="H535" s="320"/>
      <c r="I535" s="320"/>
      <c r="J535" s="320"/>
      <c r="K535" s="320"/>
      <c r="L535" s="320"/>
      <c r="M535" s="320"/>
      <c r="N535" s="320"/>
      <c r="O535" s="320"/>
      <c r="P535" s="320"/>
      <c r="Q535" s="320"/>
      <c r="R535" s="320"/>
      <c r="S535" s="320"/>
      <c r="T535" s="320"/>
      <c r="U535" s="320"/>
      <c r="V535" s="320"/>
      <c r="W535" s="320"/>
      <c r="X535" s="320"/>
      <c r="Y535" s="320"/>
      <c r="Z535" s="320"/>
      <c r="AA535" s="320"/>
      <c r="AB535" s="320"/>
      <c r="AC535" s="320"/>
      <c r="AD535" s="320"/>
      <c r="AE535" s="320"/>
      <c r="AF535" s="320"/>
      <c r="AG535" s="320"/>
      <c r="AH535" s="320"/>
      <c r="AI535" s="320"/>
      <c r="AJ535" s="320"/>
      <c r="AK535" s="320"/>
      <c r="AL535" s="320"/>
      <c r="AM535" s="320"/>
      <c r="AN535" s="320"/>
      <c r="AO535" s="320"/>
      <c r="AP535" s="320"/>
      <c r="AQ535" s="320"/>
      <c r="AR535" s="320"/>
      <c r="AS535" s="320"/>
      <c r="AT535" s="320"/>
      <c r="AU535" s="320"/>
      <c r="AV535" s="320"/>
      <c r="AW535" s="320"/>
      <c r="AX535" s="320"/>
      <c r="AY535" s="320"/>
      <c r="AZ535" s="320"/>
      <c r="BA535" s="320"/>
      <c r="BB535" s="320"/>
      <c r="BC535" s="320"/>
      <c r="BD535" s="320"/>
      <c r="BE535" s="320"/>
      <c r="BF535" s="320"/>
      <c r="BG535" s="320"/>
      <c r="BH535" s="320"/>
      <c r="BI535" s="320"/>
      <c r="BJ535" s="320"/>
      <c r="BK535" s="320"/>
      <c r="BL535" s="320"/>
      <c r="BM535" s="320"/>
      <c r="BN535" s="320"/>
      <c r="BO535" s="320"/>
      <c r="BP535" s="320"/>
      <c r="BQ535" s="320"/>
      <c r="BR535" s="320"/>
      <c r="BS535" s="320"/>
      <c r="BT535" s="320"/>
      <c r="BU535" s="320"/>
      <c r="BV535" s="320"/>
      <c r="BW535" s="320"/>
      <c r="BX535" s="320"/>
      <c r="BY535" s="320"/>
      <c r="BZ535" s="320"/>
      <c r="CA535" s="320"/>
      <c r="CB535" s="320"/>
      <c r="CC535" s="320"/>
      <c r="CD535" s="320"/>
      <c r="CE535" s="320"/>
      <c r="CF535" s="320"/>
      <c r="CG535" s="320"/>
      <c r="CH535" s="320"/>
      <c r="CI535" s="320"/>
      <c r="CJ535" s="320"/>
      <c r="CK535" s="320"/>
      <c r="CL535" s="320"/>
      <c r="CM535" s="320"/>
      <c r="CN535" s="320"/>
      <c r="CO535" s="320"/>
      <c r="CP535" s="320"/>
      <c r="CQ535" s="320"/>
      <c r="CR535" s="320"/>
      <c r="CS535" s="320"/>
      <c r="CT535" s="320"/>
      <c r="CU535" s="320"/>
      <c r="CV535" s="320"/>
      <c r="CW535" s="320"/>
      <c r="CX535" s="320"/>
      <c r="CY535" s="320"/>
      <c r="CZ535" s="320"/>
      <c r="DA535" s="320"/>
      <c r="DB535" s="320"/>
      <c r="DC535" s="320"/>
      <c r="DD535" s="320"/>
    </row>
    <row r="536">
      <c r="A536" s="320"/>
      <c r="B536" s="320"/>
      <c r="C536" s="320"/>
      <c r="D536" s="320"/>
      <c r="E536" s="320"/>
      <c r="F536" s="320"/>
      <c r="G536" s="320"/>
      <c r="H536" s="320"/>
      <c r="I536" s="320"/>
      <c r="J536" s="320"/>
      <c r="K536" s="320"/>
      <c r="L536" s="320"/>
      <c r="M536" s="320"/>
      <c r="N536" s="320"/>
      <c r="O536" s="320"/>
      <c r="P536" s="320"/>
      <c r="Q536" s="320"/>
      <c r="R536" s="320"/>
      <c r="S536" s="320"/>
      <c r="T536" s="320"/>
      <c r="U536" s="320"/>
      <c r="V536" s="320"/>
      <c r="W536" s="320"/>
      <c r="X536" s="320"/>
      <c r="Y536" s="320"/>
      <c r="Z536" s="320"/>
      <c r="AA536" s="320"/>
      <c r="AB536" s="320"/>
      <c r="AC536" s="320"/>
      <c r="AD536" s="320"/>
      <c r="AE536" s="320"/>
      <c r="AF536" s="320"/>
      <c r="AG536" s="320"/>
      <c r="AH536" s="320"/>
      <c r="AI536" s="320"/>
      <c r="AJ536" s="320"/>
      <c r="AK536" s="320"/>
      <c r="AL536" s="320"/>
      <c r="AM536" s="320"/>
      <c r="AN536" s="320"/>
      <c r="AO536" s="320"/>
      <c r="AP536" s="320"/>
      <c r="AQ536" s="320"/>
      <c r="AR536" s="320"/>
      <c r="AS536" s="320"/>
      <c r="AT536" s="320"/>
      <c r="AU536" s="320"/>
      <c r="AV536" s="320"/>
      <c r="AW536" s="320"/>
      <c r="AX536" s="320"/>
      <c r="AY536" s="320"/>
      <c r="AZ536" s="320"/>
      <c r="BA536" s="320"/>
      <c r="BB536" s="320"/>
      <c r="BC536" s="320"/>
      <c r="BD536" s="320"/>
      <c r="BE536" s="320"/>
      <c r="BF536" s="320"/>
      <c r="BG536" s="320"/>
      <c r="BH536" s="320"/>
      <c r="BI536" s="320"/>
      <c r="BJ536" s="320"/>
      <c r="BK536" s="320"/>
      <c r="BL536" s="320"/>
      <c r="BM536" s="320"/>
      <c r="BN536" s="320"/>
      <c r="BO536" s="320"/>
      <c r="BP536" s="320"/>
      <c r="BQ536" s="320"/>
      <c r="BR536" s="320"/>
      <c r="BS536" s="320"/>
      <c r="BT536" s="320"/>
      <c r="BU536" s="320"/>
      <c r="BV536" s="320"/>
      <c r="BW536" s="320"/>
      <c r="BX536" s="320"/>
      <c r="BY536" s="320"/>
      <c r="BZ536" s="320"/>
      <c r="CA536" s="320"/>
      <c r="CB536" s="320"/>
      <c r="CC536" s="320"/>
      <c r="CD536" s="320"/>
      <c r="CE536" s="320"/>
      <c r="CF536" s="320"/>
      <c r="CG536" s="320"/>
      <c r="CH536" s="320"/>
      <c r="CI536" s="320"/>
      <c r="CJ536" s="320"/>
      <c r="CK536" s="320"/>
      <c r="CL536" s="320"/>
      <c r="CM536" s="320"/>
      <c r="CN536" s="320"/>
      <c r="CO536" s="320"/>
      <c r="CP536" s="320"/>
      <c r="CQ536" s="320"/>
      <c r="CR536" s="320"/>
      <c r="CS536" s="320"/>
      <c r="CT536" s="320"/>
      <c r="CU536" s="320"/>
      <c r="CV536" s="320"/>
      <c r="CW536" s="320"/>
      <c r="CX536" s="320"/>
      <c r="CY536" s="320"/>
      <c r="CZ536" s="320"/>
      <c r="DA536" s="320"/>
      <c r="DB536" s="320"/>
      <c r="DC536" s="320"/>
      <c r="DD536" s="320"/>
    </row>
    <row r="537">
      <c r="A537" s="320"/>
      <c r="B537" s="320"/>
      <c r="C537" s="320"/>
      <c r="D537" s="320"/>
      <c r="E537" s="320"/>
      <c r="F537" s="320"/>
      <c r="G537" s="320"/>
      <c r="H537" s="320"/>
      <c r="I537" s="320"/>
      <c r="J537" s="320"/>
      <c r="K537" s="320"/>
      <c r="L537" s="320"/>
      <c r="M537" s="320"/>
      <c r="N537" s="320"/>
      <c r="O537" s="320"/>
      <c r="P537" s="320"/>
      <c r="Q537" s="320"/>
      <c r="R537" s="320"/>
      <c r="S537" s="320"/>
      <c r="T537" s="320"/>
      <c r="U537" s="320"/>
      <c r="V537" s="320"/>
      <c r="W537" s="320"/>
      <c r="X537" s="320"/>
      <c r="Y537" s="320"/>
      <c r="Z537" s="320"/>
      <c r="AA537" s="320"/>
      <c r="AB537" s="320"/>
      <c r="AC537" s="320"/>
      <c r="AD537" s="320"/>
      <c r="AE537" s="320"/>
      <c r="AF537" s="320"/>
      <c r="AG537" s="320"/>
      <c r="AH537" s="320"/>
      <c r="AI537" s="320"/>
      <c r="AJ537" s="320"/>
      <c r="AK537" s="320"/>
      <c r="AL537" s="320"/>
      <c r="AM537" s="320"/>
      <c r="AN537" s="320"/>
      <c r="AO537" s="320"/>
      <c r="AP537" s="320"/>
      <c r="AQ537" s="320"/>
      <c r="AR537" s="320"/>
      <c r="AS537" s="320"/>
      <c r="AT537" s="320"/>
      <c r="AU537" s="320"/>
      <c r="AV537" s="320"/>
      <c r="AW537" s="320"/>
      <c r="AX537" s="320"/>
      <c r="AY537" s="320"/>
      <c r="AZ537" s="320"/>
      <c r="BA537" s="320"/>
      <c r="BB537" s="320"/>
      <c r="BC537" s="320"/>
      <c r="BD537" s="320"/>
      <c r="BE537" s="320"/>
      <c r="BF537" s="320"/>
      <c r="BG537" s="320"/>
      <c r="BH537" s="320"/>
      <c r="BI537" s="320"/>
      <c r="BJ537" s="320"/>
      <c r="BK537" s="320"/>
      <c r="BL537" s="320"/>
      <c r="BM537" s="320"/>
      <c r="BN537" s="320"/>
      <c r="BO537" s="320"/>
      <c r="BP537" s="320"/>
      <c r="BQ537" s="320"/>
      <c r="BR537" s="320"/>
      <c r="BS537" s="320"/>
      <c r="BT537" s="320"/>
      <c r="BU537" s="320"/>
      <c r="BV537" s="320"/>
      <c r="BW537" s="320"/>
      <c r="BX537" s="320"/>
      <c r="BY537" s="320"/>
      <c r="BZ537" s="320"/>
      <c r="CA537" s="320"/>
      <c r="CB537" s="320"/>
      <c r="CC537" s="320"/>
      <c r="CD537" s="320"/>
      <c r="CE537" s="320"/>
      <c r="CF537" s="320"/>
      <c r="CG537" s="320"/>
      <c r="CH537" s="320"/>
      <c r="CI537" s="320"/>
      <c r="CJ537" s="320"/>
      <c r="CK537" s="320"/>
      <c r="CL537" s="320"/>
      <c r="CM537" s="320"/>
      <c r="CN537" s="320"/>
      <c r="CO537" s="320"/>
      <c r="CP537" s="320"/>
      <c r="CQ537" s="320"/>
      <c r="CR537" s="320"/>
      <c r="CS537" s="320"/>
      <c r="CT537" s="320"/>
      <c r="CU537" s="320"/>
      <c r="CV537" s="320"/>
      <c r="CW537" s="320"/>
      <c r="CX537" s="320"/>
      <c r="CY537" s="320"/>
      <c r="CZ537" s="320"/>
      <c r="DA537" s="320"/>
      <c r="DB537" s="320"/>
      <c r="DC537" s="320"/>
      <c r="DD537" s="320"/>
    </row>
    <row r="538">
      <c r="A538" s="320"/>
      <c r="B538" s="320"/>
      <c r="C538" s="320"/>
      <c r="D538" s="320"/>
      <c r="E538" s="320"/>
      <c r="F538" s="320"/>
      <c r="G538" s="320"/>
      <c r="H538" s="320"/>
      <c r="I538" s="320"/>
      <c r="J538" s="320"/>
      <c r="K538" s="320"/>
      <c r="L538" s="320"/>
      <c r="M538" s="320"/>
      <c r="N538" s="320"/>
      <c r="O538" s="320"/>
      <c r="P538" s="320"/>
      <c r="Q538" s="320"/>
      <c r="R538" s="320"/>
      <c r="S538" s="320"/>
      <c r="T538" s="320"/>
      <c r="U538" s="320"/>
      <c r="V538" s="320"/>
      <c r="W538" s="320"/>
      <c r="X538" s="320"/>
      <c r="Y538" s="320"/>
      <c r="Z538" s="320"/>
      <c r="AA538" s="320"/>
      <c r="AB538" s="320"/>
      <c r="AC538" s="320"/>
      <c r="AD538" s="320"/>
      <c r="AE538" s="320"/>
      <c r="AF538" s="320"/>
      <c r="AG538" s="320"/>
      <c r="AH538" s="320"/>
      <c r="AI538" s="320"/>
      <c r="AJ538" s="320"/>
      <c r="AK538" s="320"/>
      <c r="AL538" s="320"/>
      <c r="AM538" s="320"/>
      <c r="AN538" s="320"/>
      <c r="AO538" s="320"/>
      <c r="AP538" s="320"/>
      <c r="AQ538" s="320"/>
      <c r="AR538" s="320"/>
      <c r="AS538" s="320"/>
      <c r="AT538" s="320"/>
      <c r="AU538" s="320"/>
      <c r="AV538" s="320"/>
      <c r="AW538" s="320"/>
      <c r="AX538" s="320"/>
      <c r="AY538" s="320"/>
      <c r="AZ538" s="320"/>
      <c r="BA538" s="320"/>
      <c r="BB538" s="320"/>
      <c r="BC538" s="320"/>
      <c r="BD538" s="320"/>
      <c r="BE538" s="320"/>
      <c r="BF538" s="320"/>
      <c r="BG538" s="320"/>
      <c r="BH538" s="320"/>
      <c r="BI538" s="320"/>
      <c r="BJ538" s="320"/>
      <c r="BK538" s="320"/>
      <c r="BL538" s="320"/>
      <c r="BM538" s="320"/>
      <c r="BN538" s="320"/>
      <c r="BO538" s="320"/>
      <c r="BP538" s="320"/>
      <c r="BQ538" s="320"/>
      <c r="BR538" s="320"/>
      <c r="BS538" s="320"/>
      <c r="BT538" s="320"/>
      <c r="BU538" s="320"/>
      <c r="BV538" s="320"/>
      <c r="BW538" s="320"/>
      <c r="BX538" s="320"/>
      <c r="BY538" s="320"/>
      <c r="BZ538" s="320"/>
      <c r="CA538" s="320"/>
      <c r="CB538" s="320"/>
      <c r="CC538" s="320"/>
      <c r="CD538" s="320"/>
      <c r="CE538" s="320"/>
      <c r="CF538" s="320"/>
      <c r="CG538" s="320"/>
      <c r="CH538" s="320"/>
      <c r="CI538" s="320"/>
      <c r="CJ538" s="320"/>
      <c r="CK538" s="320"/>
      <c r="CL538" s="320"/>
      <c r="CM538" s="320"/>
      <c r="CN538" s="320"/>
      <c r="CO538" s="320"/>
      <c r="CP538" s="320"/>
      <c r="CQ538" s="320"/>
      <c r="CR538" s="320"/>
      <c r="CS538" s="320"/>
      <c r="CT538" s="320"/>
      <c r="CU538" s="320"/>
      <c r="CV538" s="320"/>
      <c r="CW538" s="320"/>
      <c r="CX538" s="320"/>
      <c r="CY538" s="320"/>
      <c r="CZ538" s="320"/>
      <c r="DA538" s="320"/>
      <c r="DB538" s="320"/>
      <c r="DC538" s="320"/>
      <c r="DD538" s="320"/>
    </row>
    <row r="539">
      <c r="A539" s="320"/>
      <c r="B539" s="320"/>
      <c r="C539" s="320"/>
      <c r="D539" s="320"/>
      <c r="E539" s="320"/>
      <c r="F539" s="320"/>
      <c r="G539" s="320"/>
      <c r="H539" s="320"/>
      <c r="I539" s="320"/>
      <c r="J539" s="320"/>
      <c r="K539" s="320"/>
      <c r="L539" s="320"/>
      <c r="M539" s="320"/>
      <c r="N539" s="320"/>
      <c r="O539" s="320"/>
      <c r="P539" s="320"/>
      <c r="Q539" s="320"/>
      <c r="R539" s="320"/>
      <c r="S539" s="320"/>
      <c r="T539" s="320"/>
      <c r="U539" s="320"/>
      <c r="V539" s="320"/>
      <c r="W539" s="320"/>
      <c r="X539" s="320"/>
      <c r="Y539" s="320"/>
      <c r="Z539" s="320"/>
      <c r="AA539" s="320"/>
      <c r="AB539" s="320"/>
      <c r="AC539" s="320"/>
      <c r="AD539" s="320"/>
      <c r="AE539" s="320"/>
      <c r="AF539" s="320"/>
      <c r="AG539" s="320"/>
      <c r="AH539" s="320"/>
      <c r="AI539" s="320"/>
      <c r="AJ539" s="320"/>
      <c r="AK539" s="320"/>
      <c r="AL539" s="320"/>
      <c r="AM539" s="320"/>
      <c r="AN539" s="320"/>
      <c r="AO539" s="320"/>
      <c r="AP539" s="320"/>
      <c r="AQ539" s="320"/>
      <c r="AR539" s="320"/>
      <c r="AS539" s="320"/>
      <c r="AT539" s="320"/>
      <c r="AU539" s="320"/>
      <c r="AV539" s="320"/>
      <c r="AW539" s="320"/>
      <c r="AX539" s="320"/>
      <c r="AY539" s="320"/>
      <c r="AZ539" s="320"/>
      <c r="BA539" s="320"/>
      <c r="BB539" s="320"/>
      <c r="BC539" s="320"/>
      <c r="BD539" s="320"/>
      <c r="BE539" s="320"/>
      <c r="BF539" s="320"/>
      <c r="BG539" s="320"/>
      <c r="BH539" s="320"/>
      <c r="BI539" s="320"/>
      <c r="BJ539" s="320"/>
      <c r="BK539" s="320"/>
      <c r="BL539" s="320"/>
      <c r="BM539" s="320"/>
      <c r="BN539" s="320"/>
      <c r="BO539" s="320"/>
      <c r="BP539" s="320"/>
      <c r="BQ539" s="320"/>
      <c r="BR539" s="320"/>
      <c r="BS539" s="320"/>
      <c r="BT539" s="320"/>
      <c r="BU539" s="320"/>
      <c r="BV539" s="320"/>
      <c r="BW539" s="320"/>
      <c r="BX539" s="320"/>
      <c r="BY539" s="320"/>
      <c r="BZ539" s="320"/>
      <c r="CA539" s="320"/>
      <c r="CB539" s="320"/>
      <c r="CC539" s="320"/>
      <c r="CD539" s="320"/>
      <c r="CE539" s="320"/>
      <c r="CF539" s="320"/>
      <c r="CG539" s="320"/>
      <c r="CH539" s="320"/>
      <c r="CI539" s="320"/>
      <c r="CJ539" s="320"/>
      <c r="CK539" s="320"/>
      <c r="CL539" s="320"/>
      <c r="CM539" s="320"/>
      <c r="CN539" s="320"/>
      <c r="CO539" s="320"/>
      <c r="CP539" s="320"/>
      <c r="CQ539" s="320"/>
      <c r="CR539" s="320"/>
      <c r="CS539" s="320"/>
      <c r="CT539" s="320"/>
      <c r="CU539" s="320"/>
      <c r="CV539" s="320"/>
      <c r="CW539" s="320"/>
      <c r="CX539" s="320"/>
      <c r="CY539" s="320"/>
      <c r="CZ539" s="320"/>
      <c r="DA539" s="320"/>
      <c r="DB539" s="320"/>
      <c r="DC539" s="320"/>
      <c r="DD539" s="320"/>
    </row>
    <row r="540">
      <c r="A540" s="320"/>
      <c r="B540" s="320"/>
      <c r="C540" s="320"/>
      <c r="D540" s="320"/>
      <c r="E540" s="320"/>
      <c r="F540" s="320"/>
      <c r="G540" s="320"/>
      <c r="H540" s="320"/>
      <c r="I540" s="320"/>
      <c r="J540" s="320"/>
      <c r="K540" s="320"/>
      <c r="L540" s="320"/>
      <c r="M540" s="320"/>
      <c r="N540" s="320"/>
      <c r="O540" s="320"/>
      <c r="P540" s="320"/>
      <c r="Q540" s="320"/>
      <c r="R540" s="320"/>
      <c r="S540" s="320"/>
      <c r="T540" s="320"/>
      <c r="U540" s="320"/>
      <c r="V540" s="320"/>
      <c r="W540" s="320"/>
      <c r="X540" s="320"/>
      <c r="Y540" s="320"/>
      <c r="Z540" s="320"/>
      <c r="AA540" s="320"/>
      <c r="AB540" s="320"/>
      <c r="AC540" s="320"/>
      <c r="AD540" s="320"/>
      <c r="AE540" s="320"/>
      <c r="AF540" s="320"/>
      <c r="AG540" s="320"/>
      <c r="AH540" s="320"/>
      <c r="AI540" s="320"/>
      <c r="AJ540" s="320"/>
      <c r="AK540" s="320"/>
      <c r="AL540" s="320"/>
      <c r="AM540" s="320"/>
      <c r="AN540" s="320"/>
      <c r="AO540" s="320"/>
      <c r="AP540" s="320"/>
      <c r="AQ540" s="320"/>
      <c r="AR540" s="320"/>
      <c r="AS540" s="320"/>
      <c r="AT540" s="320"/>
      <c r="AU540" s="320"/>
      <c r="AV540" s="320"/>
      <c r="AW540" s="320"/>
      <c r="AX540" s="320"/>
      <c r="AY540" s="320"/>
      <c r="AZ540" s="320"/>
      <c r="BA540" s="320"/>
      <c r="BB540" s="320"/>
      <c r="BC540" s="320"/>
      <c r="BD540" s="320"/>
      <c r="BE540" s="320"/>
      <c r="BF540" s="320"/>
      <c r="BG540" s="320"/>
      <c r="BH540" s="320"/>
      <c r="BI540" s="320"/>
      <c r="BJ540" s="320"/>
      <c r="BK540" s="320"/>
      <c r="BL540" s="320"/>
      <c r="BM540" s="320"/>
      <c r="BN540" s="320"/>
      <c r="BO540" s="320"/>
      <c r="BP540" s="320"/>
      <c r="BQ540" s="320"/>
      <c r="BR540" s="320"/>
      <c r="BS540" s="320"/>
      <c r="BT540" s="320"/>
      <c r="BU540" s="320"/>
      <c r="BV540" s="320"/>
      <c r="BW540" s="320"/>
      <c r="BX540" s="320"/>
      <c r="BY540" s="320"/>
      <c r="BZ540" s="320"/>
      <c r="CA540" s="320"/>
      <c r="CB540" s="320"/>
      <c r="CC540" s="320"/>
      <c r="CD540" s="320"/>
      <c r="CE540" s="320"/>
      <c r="CF540" s="320"/>
      <c r="CG540" s="320"/>
      <c r="CH540" s="320"/>
      <c r="CI540" s="320"/>
      <c r="CJ540" s="320"/>
      <c r="CK540" s="320"/>
      <c r="CL540" s="320"/>
      <c r="CM540" s="320"/>
      <c r="CN540" s="320"/>
      <c r="CO540" s="320"/>
      <c r="CP540" s="320"/>
      <c r="CQ540" s="320"/>
      <c r="CR540" s="320"/>
      <c r="CS540" s="320"/>
      <c r="CT540" s="320"/>
      <c r="CU540" s="320"/>
      <c r="CV540" s="320"/>
      <c r="CW540" s="320"/>
      <c r="CX540" s="320"/>
      <c r="CY540" s="320"/>
      <c r="CZ540" s="320"/>
      <c r="DA540" s="320"/>
      <c r="DB540" s="320"/>
      <c r="DC540" s="320"/>
      <c r="DD540" s="320"/>
    </row>
    <row r="541">
      <c r="A541" s="320"/>
      <c r="B541" s="320"/>
      <c r="C541" s="320"/>
      <c r="D541" s="320"/>
      <c r="E541" s="320"/>
      <c r="F541" s="320"/>
      <c r="G541" s="320"/>
      <c r="H541" s="320"/>
      <c r="I541" s="320"/>
      <c r="J541" s="320"/>
      <c r="K541" s="320"/>
      <c r="L541" s="320"/>
      <c r="M541" s="320"/>
      <c r="N541" s="320"/>
      <c r="O541" s="320"/>
      <c r="P541" s="320"/>
      <c r="Q541" s="320"/>
      <c r="R541" s="320"/>
      <c r="S541" s="320"/>
      <c r="T541" s="320"/>
      <c r="U541" s="320"/>
      <c r="V541" s="320"/>
      <c r="W541" s="320"/>
      <c r="X541" s="320"/>
      <c r="Y541" s="320"/>
      <c r="Z541" s="320"/>
      <c r="AA541" s="320"/>
      <c r="AB541" s="320"/>
      <c r="AC541" s="320"/>
      <c r="AD541" s="320"/>
      <c r="AE541" s="320"/>
      <c r="AF541" s="320"/>
      <c r="AG541" s="320"/>
      <c r="AH541" s="320"/>
      <c r="AI541" s="320"/>
      <c r="AJ541" s="320"/>
      <c r="AK541" s="320"/>
      <c r="AL541" s="320"/>
      <c r="AM541" s="320"/>
      <c r="AN541" s="320"/>
      <c r="AO541" s="320"/>
      <c r="AP541" s="320"/>
      <c r="AQ541" s="320"/>
      <c r="AR541" s="320"/>
      <c r="AS541" s="320"/>
      <c r="AT541" s="320"/>
      <c r="AU541" s="320"/>
      <c r="AV541" s="320"/>
      <c r="AW541" s="320"/>
      <c r="AX541" s="320"/>
      <c r="AY541" s="320"/>
      <c r="AZ541" s="320"/>
      <c r="BA541" s="320"/>
      <c r="BB541" s="320"/>
      <c r="BC541" s="320"/>
      <c r="BD541" s="320"/>
      <c r="BE541" s="320"/>
      <c r="BF541" s="320"/>
      <c r="BG541" s="320"/>
      <c r="BH541" s="320"/>
      <c r="BI541" s="320"/>
      <c r="BJ541" s="320"/>
      <c r="BK541" s="320"/>
      <c r="BL541" s="320"/>
      <c r="BM541" s="320"/>
      <c r="BN541" s="320"/>
      <c r="BO541" s="320"/>
      <c r="BP541" s="320"/>
      <c r="BQ541" s="320"/>
      <c r="BR541" s="320"/>
      <c r="BS541" s="320"/>
      <c r="BT541" s="320"/>
      <c r="BU541" s="320"/>
      <c r="BV541" s="320"/>
      <c r="BW541" s="320"/>
      <c r="BX541" s="320"/>
      <c r="BY541" s="320"/>
      <c r="BZ541" s="320"/>
      <c r="CA541" s="320"/>
      <c r="CB541" s="320"/>
      <c r="CC541" s="320"/>
      <c r="CD541" s="320"/>
      <c r="CE541" s="320"/>
      <c r="CF541" s="320"/>
      <c r="CG541" s="320"/>
      <c r="CH541" s="320"/>
      <c r="CI541" s="320"/>
      <c r="CJ541" s="320"/>
      <c r="CK541" s="320"/>
      <c r="CL541" s="320"/>
      <c r="CM541" s="320"/>
      <c r="CN541" s="320"/>
      <c r="CO541" s="320"/>
      <c r="CP541" s="320"/>
      <c r="CQ541" s="320"/>
      <c r="CR541" s="320"/>
      <c r="CS541" s="320"/>
      <c r="CT541" s="320"/>
      <c r="CU541" s="320"/>
      <c r="CV541" s="320"/>
      <c r="CW541" s="320"/>
      <c r="CX541" s="320"/>
      <c r="CY541" s="320"/>
      <c r="CZ541" s="320"/>
      <c r="DA541" s="320"/>
      <c r="DB541" s="320"/>
      <c r="DC541" s="320"/>
      <c r="DD541" s="320"/>
    </row>
    <row r="542">
      <c r="A542" s="320"/>
      <c r="B542" s="320"/>
      <c r="C542" s="320"/>
      <c r="D542" s="320"/>
      <c r="E542" s="320"/>
      <c r="F542" s="320"/>
      <c r="G542" s="320"/>
      <c r="H542" s="320"/>
      <c r="I542" s="320"/>
      <c r="J542" s="320"/>
      <c r="K542" s="320"/>
      <c r="L542" s="320"/>
      <c r="M542" s="320"/>
      <c r="N542" s="320"/>
      <c r="O542" s="320"/>
      <c r="P542" s="320"/>
      <c r="Q542" s="320"/>
      <c r="R542" s="320"/>
      <c r="S542" s="320"/>
      <c r="T542" s="320"/>
      <c r="U542" s="320"/>
      <c r="V542" s="320"/>
      <c r="W542" s="320"/>
      <c r="X542" s="320"/>
      <c r="Y542" s="320"/>
      <c r="Z542" s="320"/>
      <c r="AA542" s="320"/>
      <c r="AB542" s="320"/>
      <c r="AC542" s="320"/>
      <c r="AD542" s="320"/>
      <c r="AE542" s="320"/>
      <c r="AF542" s="320"/>
      <c r="AG542" s="320"/>
      <c r="AH542" s="320"/>
      <c r="AI542" s="320"/>
      <c r="AJ542" s="320"/>
      <c r="AK542" s="320"/>
      <c r="AL542" s="320"/>
      <c r="AM542" s="320"/>
      <c r="AN542" s="320"/>
      <c r="AO542" s="320"/>
      <c r="AP542" s="320"/>
      <c r="AQ542" s="320"/>
      <c r="AR542" s="320"/>
      <c r="AS542" s="320"/>
      <c r="AT542" s="320"/>
      <c r="AU542" s="320"/>
      <c r="AV542" s="320"/>
      <c r="AW542" s="320"/>
      <c r="AX542" s="320"/>
      <c r="AY542" s="320"/>
      <c r="AZ542" s="320"/>
      <c r="BA542" s="320"/>
      <c r="BB542" s="320"/>
      <c r="BC542" s="320"/>
      <c r="BD542" s="320"/>
      <c r="BE542" s="320"/>
      <c r="BF542" s="320"/>
      <c r="BG542" s="320"/>
      <c r="BH542" s="320"/>
      <c r="BI542" s="320"/>
      <c r="BJ542" s="320"/>
      <c r="BK542" s="320"/>
      <c r="BL542" s="320"/>
      <c r="BM542" s="320"/>
      <c r="BN542" s="320"/>
      <c r="BO542" s="320"/>
      <c r="BP542" s="320"/>
      <c r="BQ542" s="320"/>
      <c r="BR542" s="320"/>
      <c r="BS542" s="320"/>
      <c r="BT542" s="320"/>
      <c r="BU542" s="320"/>
      <c r="BV542" s="320"/>
      <c r="BW542" s="320"/>
      <c r="BX542" s="320"/>
      <c r="BY542" s="320"/>
      <c r="BZ542" s="320"/>
      <c r="CA542" s="320"/>
      <c r="CB542" s="320"/>
      <c r="CC542" s="320"/>
      <c r="CD542" s="320"/>
      <c r="CE542" s="320"/>
      <c r="CF542" s="320"/>
      <c r="CG542" s="320"/>
      <c r="CH542" s="320"/>
      <c r="CI542" s="320"/>
      <c r="CJ542" s="320"/>
      <c r="CK542" s="320"/>
      <c r="CL542" s="320"/>
      <c r="CM542" s="320"/>
      <c r="CN542" s="320"/>
      <c r="CO542" s="320"/>
      <c r="CP542" s="320"/>
      <c r="CQ542" s="320"/>
      <c r="CR542" s="320"/>
      <c r="CS542" s="320"/>
      <c r="CT542" s="320"/>
      <c r="CU542" s="320"/>
      <c r="CV542" s="320"/>
      <c r="CW542" s="320"/>
      <c r="CX542" s="320"/>
      <c r="CY542" s="320"/>
      <c r="CZ542" s="320"/>
      <c r="DA542" s="320"/>
      <c r="DB542" s="320"/>
      <c r="DC542" s="320"/>
      <c r="DD542" s="320"/>
    </row>
    <row r="543">
      <c r="A543" s="320"/>
      <c r="B543" s="320"/>
      <c r="C543" s="320"/>
      <c r="D543" s="320"/>
      <c r="E543" s="320"/>
      <c r="F543" s="320"/>
      <c r="G543" s="320"/>
      <c r="H543" s="320"/>
      <c r="I543" s="320"/>
      <c r="J543" s="320"/>
      <c r="K543" s="320"/>
      <c r="L543" s="320"/>
      <c r="M543" s="320"/>
      <c r="N543" s="320"/>
      <c r="O543" s="320"/>
      <c r="P543" s="320"/>
      <c r="Q543" s="320"/>
      <c r="R543" s="320"/>
      <c r="S543" s="320"/>
      <c r="T543" s="320"/>
      <c r="U543" s="320"/>
      <c r="V543" s="320"/>
      <c r="W543" s="320"/>
      <c r="X543" s="320"/>
      <c r="Y543" s="320"/>
      <c r="Z543" s="320"/>
      <c r="AA543" s="320"/>
      <c r="AB543" s="320"/>
      <c r="AC543" s="320"/>
      <c r="AD543" s="320"/>
      <c r="AE543" s="320"/>
      <c r="AF543" s="320"/>
      <c r="AG543" s="320"/>
      <c r="AH543" s="320"/>
      <c r="AI543" s="320"/>
      <c r="AJ543" s="320"/>
      <c r="AK543" s="320"/>
      <c r="AL543" s="320"/>
      <c r="AM543" s="320"/>
      <c r="AN543" s="320"/>
      <c r="AO543" s="320"/>
      <c r="AP543" s="320"/>
      <c r="AQ543" s="320"/>
      <c r="AR543" s="320"/>
      <c r="AS543" s="320"/>
      <c r="AT543" s="320"/>
      <c r="AU543" s="320"/>
      <c r="AV543" s="320"/>
      <c r="AW543" s="320"/>
      <c r="AX543" s="320"/>
      <c r="AY543" s="320"/>
      <c r="AZ543" s="320"/>
      <c r="BA543" s="320"/>
      <c r="BB543" s="320"/>
      <c r="BC543" s="320"/>
      <c r="BD543" s="320"/>
      <c r="BE543" s="320"/>
      <c r="BF543" s="320"/>
      <c r="BG543" s="320"/>
      <c r="BH543" s="320"/>
      <c r="BI543" s="320"/>
      <c r="BJ543" s="320"/>
      <c r="BK543" s="320"/>
      <c r="BL543" s="320"/>
      <c r="BM543" s="320"/>
      <c r="BN543" s="320"/>
      <c r="BO543" s="320"/>
      <c r="BP543" s="320"/>
      <c r="BQ543" s="320"/>
      <c r="BR543" s="320"/>
      <c r="BS543" s="320"/>
      <c r="BT543" s="320"/>
      <c r="BU543" s="320"/>
      <c r="BV543" s="320"/>
      <c r="BW543" s="320"/>
      <c r="BX543" s="320"/>
      <c r="BY543" s="320"/>
      <c r="BZ543" s="320"/>
      <c r="CA543" s="320"/>
      <c r="CB543" s="320"/>
      <c r="CC543" s="320"/>
      <c r="CD543" s="320"/>
      <c r="CE543" s="320"/>
      <c r="CF543" s="320"/>
      <c r="CG543" s="320"/>
      <c r="CH543" s="320"/>
      <c r="CI543" s="320"/>
      <c r="CJ543" s="320"/>
      <c r="CK543" s="320"/>
      <c r="CL543" s="320"/>
      <c r="CM543" s="320"/>
      <c r="CN543" s="320"/>
      <c r="CO543" s="320"/>
      <c r="CP543" s="320"/>
      <c r="CQ543" s="320"/>
      <c r="CR543" s="320"/>
      <c r="CS543" s="320"/>
      <c r="CT543" s="320"/>
      <c r="CU543" s="320"/>
      <c r="CV543" s="320"/>
      <c r="CW543" s="320"/>
      <c r="CX543" s="320"/>
      <c r="CY543" s="320"/>
      <c r="CZ543" s="320"/>
      <c r="DA543" s="320"/>
      <c r="DB543" s="320"/>
      <c r="DC543" s="320"/>
      <c r="DD543" s="320"/>
    </row>
    <row r="544">
      <c r="A544" s="320"/>
      <c r="B544" s="320"/>
      <c r="C544" s="320"/>
      <c r="D544" s="320"/>
      <c r="E544" s="320"/>
      <c r="F544" s="320"/>
      <c r="G544" s="320"/>
      <c r="H544" s="320"/>
      <c r="I544" s="320"/>
      <c r="J544" s="320"/>
      <c r="K544" s="320"/>
      <c r="L544" s="320"/>
      <c r="M544" s="320"/>
      <c r="N544" s="320"/>
      <c r="O544" s="320"/>
      <c r="P544" s="320"/>
      <c r="Q544" s="320"/>
      <c r="R544" s="320"/>
      <c r="S544" s="320"/>
      <c r="T544" s="320"/>
      <c r="U544" s="320"/>
      <c r="V544" s="320"/>
      <c r="W544" s="320"/>
      <c r="X544" s="320"/>
      <c r="Y544" s="320"/>
      <c r="Z544" s="320"/>
      <c r="AA544" s="320"/>
      <c r="AB544" s="320"/>
      <c r="AC544" s="320"/>
      <c r="AD544" s="320"/>
      <c r="AE544" s="320"/>
      <c r="AF544" s="320"/>
      <c r="AG544" s="320"/>
      <c r="AH544" s="320"/>
      <c r="AI544" s="320"/>
      <c r="AJ544" s="320"/>
      <c r="AK544" s="320"/>
      <c r="AL544" s="320"/>
      <c r="AM544" s="320"/>
      <c r="AN544" s="320"/>
      <c r="AO544" s="320"/>
      <c r="AP544" s="320"/>
      <c r="AQ544" s="320"/>
      <c r="AR544" s="320"/>
      <c r="AS544" s="320"/>
      <c r="AT544" s="320"/>
      <c r="AU544" s="320"/>
      <c r="AV544" s="320"/>
      <c r="AW544" s="320"/>
      <c r="AX544" s="320"/>
      <c r="AY544" s="320"/>
      <c r="AZ544" s="320"/>
      <c r="BA544" s="320"/>
      <c r="BB544" s="320"/>
      <c r="BC544" s="320"/>
      <c r="BD544" s="320"/>
      <c r="BE544" s="320"/>
      <c r="BF544" s="320"/>
      <c r="BG544" s="320"/>
      <c r="BH544" s="320"/>
      <c r="BI544" s="320"/>
      <c r="BJ544" s="320"/>
      <c r="BK544" s="320"/>
      <c r="BL544" s="320"/>
      <c r="BM544" s="320"/>
      <c r="BN544" s="320"/>
      <c r="BO544" s="320"/>
      <c r="BP544" s="320"/>
      <c r="BQ544" s="320"/>
      <c r="BR544" s="320"/>
      <c r="BS544" s="320"/>
      <c r="BT544" s="320"/>
      <c r="BU544" s="320"/>
      <c r="BV544" s="320"/>
      <c r="BW544" s="320"/>
      <c r="BX544" s="320"/>
      <c r="BY544" s="320"/>
      <c r="BZ544" s="320"/>
      <c r="CA544" s="320"/>
      <c r="CB544" s="320"/>
      <c r="CC544" s="320"/>
      <c r="CD544" s="320"/>
      <c r="CE544" s="320"/>
      <c r="CF544" s="320"/>
      <c r="CG544" s="320"/>
      <c r="CH544" s="320"/>
      <c r="CI544" s="320"/>
      <c r="CJ544" s="320"/>
      <c r="CK544" s="320"/>
      <c r="CL544" s="320"/>
      <c r="CM544" s="320"/>
      <c r="CN544" s="320"/>
      <c r="CO544" s="320"/>
      <c r="CP544" s="320"/>
      <c r="CQ544" s="320"/>
      <c r="CR544" s="320"/>
      <c r="CS544" s="320"/>
      <c r="CT544" s="320"/>
      <c r="CU544" s="320"/>
      <c r="CV544" s="320"/>
      <c r="CW544" s="320"/>
      <c r="CX544" s="320"/>
      <c r="CY544" s="320"/>
      <c r="CZ544" s="320"/>
      <c r="DA544" s="320"/>
      <c r="DB544" s="320"/>
      <c r="DC544" s="320"/>
      <c r="DD544" s="320"/>
    </row>
    <row r="545">
      <c r="A545" s="320"/>
      <c r="B545" s="320"/>
      <c r="C545" s="320"/>
      <c r="D545" s="320"/>
      <c r="E545" s="320"/>
      <c r="F545" s="320"/>
      <c r="G545" s="320"/>
      <c r="H545" s="320"/>
      <c r="I545" s="320"/>
      <c r="J545" s="320"/>
      <c r="K545" s="320"/>
      <c r="L545" s="320"/>
      <c r="M545" s="320"/>
      <c r="N545" s="320"/>
      <c r="O545" s="320"/>
      <c r="P545" s="320"/>
      <c r="Q545" s="320"/>
      <c r="R545" s="320"/>
      <c r="S545" s="320"/>
      <c r="T545" s="320"/>
      <c r="U545" s="320"/>
      <c r="V545" s="320"/>
      <c r="W545" s="320"/>
      <c r="X545" s="320"/>
      <c r="Y545" s="320"/>
      <c r="Z545" s="320"/>
      <c r="AA545" s="320"/>
      <c r="AB545" s="320"/>
      <c r="AC545" s="320"/>
      <c r="AD545" s="320"/>
      <c r="AE545" s="320"/>
      <c r="AF545" s="320"/>
      <c r="AG545" s="320"/>
      <c r="AH545" s="320"/>
      <c r="AI545" s="320"/>
      <c r="AJ545" s="320"/>
      <c r="AK545" s="320"/>
      <c r="AL545" s="320"/>
      <c r="AM545" s="320"/>
      <c r="AN545" s="320"/>
      <c r="AO545" s="320"/>
      <c r="AP545" s="320"/>
      <c r="AQ545" s="320"/>
      <c r="AR545" s="320"/>
      <c r="AS545" s="320"/>
      <c r="AT545" s="320"/>
      <c r="AU545" s="320"/>
      <c r="AV545" s="320"/>
      <c r="AW545" s="320"/>
      <c r="AX545" s="320"/>
      <c r="AY545" s="320"/>
      <c r="AZ545" s="320"/>
      <c r="BA545" s="320"/>
      <c r="BB545" s="320"/>
      <c r="BC545" s="320"/>
      <c r="BD545" s="320"/>
      <c r="BE545" s="320"/>
      <c r="BF545" s="320"/>
      <c r="BG545" s="320"/>
      <c r="BH545" s="320"/>
      <c r="BI545" s="320"/>
      <c r="BJ545" s="320"/>
      <c r="BK545" s="320"/>
      <c r="BL545" s="320"/>
      <c r="BM545" s="320"/>
      <c r="BN545" s="320"/>
      <c r="BO545" s="320"/>
      <c r="BP545" s="320"/>
      <c r="BQ545" s="320"/>
      <c r="BR545" s="320"/>
      <c r="BS545" s="320"/>
      <c r="BT545" s="320"/>
      <c r="BU545" s="320"/>
      <c r="BV545" s="320"/>
      <c r="BW545" s="320"/>
      <c r="BX545" s="320"/>
      <c r="BY545" s="320"/>
      <c r="BZ545" s="320"/>
      <c r="CA545" s="320"/>
      <c r="CB545" s="320"/>
      <c r="CC545" s="320"/>
      <c r="CD545" s="320"/>
      <c r="CE545" s="320"/>
      <c r="CF545" s="320"/>
      <c r="CG545" s="320"/>
      <c r="CH545" s="320"/>
      <c r="CI545" s="320"/>
      <c r="CJ545" s="320"/>
      <c r="CK545" s="320"/>
      <c r="CL545" s="320"/>
      <c r="CM545" s="320"/>
      <c r="CN545" s="320"/>
      <c r="CO545" s="320"/>
      <c r="CP545" s="320"/>
      <c r="CQ545" s="320"/>
      <c r="CR545" s="320"/>
      <c r="CS545" s="320"/>
      <c r="CT545" s="320"/>
      <c r="CU545" s="320"/>
      <c r="CV545" s="320"/>
      <c r="CW545" s="320"/>
      <c r="CX545" s="320"/>
      <c r="CY545" s="320"/>
      <c r="CZ545" s="320"/>
      <c r="DA545" s="320"/>
      <c r="DB545" s="320"/>
      <c r="DC545" s="320"/>
      <c r="DD545" s="320"/>
    </row>
    <row r="546">
      <c r="A546" s="320"/>
      <c r="B546" s="320"/>
      <c r="C546" s="320"/>
      <c r="D546" s="320"/>
      <c r="E546" s="320"/>
      <c r="F546" s="320"/>
      <c r="G546" s="320"/>
      <c r="H546" s="320"/>
      <c r="I546" s="320"/>
      <c r="J546" s="320"/>
      <c r="K546" s="320"/>
      <c r="L546" s="320"/>
      <c r="M546" s="320"/>
      <c r="N546" s="320"/>
      <c r="O546" s="320"/>
      <c r="P546" s="320"/>
      <c r="Q546" s="320"/>
      <c r="R546" s="320"/>
      <c r="S546" s="320"/>
      <c r="T546" s="320"/>
      <c r="U546" s="320"/>
      <c r="V546" s="320"/>
      <c r="W546" s="320"/>
      <c r="X546" s="320"/>
      <c r="Y546" s="320"/>
      <c r="Z546" s="320"/>
      <c r="AA546" s="320"/>
      <c r="AB546" s="320"/>
      <c r="AC546" s="320"/>
      <c r="AD546" s="320"/>
      <c r="AE546" s="320"/>
      <c r="AF546" s="320"/>
      <c r="AG546" s="320"/>
      <c r="AH546" s="320"/>
      <c r="AI546" s="320"/>
      <c r="AJ546" s="320"/>
      <c r="AK546" s="320"/>
      <c r="AL546" s="320"/>
      <c r="AM546" s="320"/>
      <c r="AN546" s="320"/>
      <c r="AO546" s="320"/>
      <c r="AP546" s="320"/>
      <c r="AQ546" s="320"/>
      <c r="AR546" s="320"/>
      <c r="AS546" s="320"/>
      <c r="AT546" s="320"/>
      <c r="AU546" s="320"/>
      <c r="AV546" s="320"/>
      <c r="AW546" s="320"/>
      <c r="AX546" s="320"/>
      <c r="AY546" s="320"/>
      <c r="AZ546" s="320"/>
      <c r="BA546" s="320"/>
      <c r="BB546" s="320"/>
      <c r="BC546" s="320"/>
      <c r="BD546" s="320"/>
      <c r="BE546" s="320"/>
      <c r="BF546" s="320"/>
      <c r="BG546" s="320"/>
      <c r="BH546" s="320"/>
      <c r="BI546" s="320"/>
      <c r="BJ546" s="320"/>
      <c r="BK546" s="320"/>
      <c r="BL546" s="320"/>
      <c r="BM546" s="320"/>
      <c r="BN546" s="320"/>
      <c r="BO546" s="320"/>
      <c r="BP546" s="320"/>
      <c r="BQ546" s="320"/>
      <c r="BR546" s="320"/>
      <c r="BS546" s="320"/>
      <c r="BT546" s="320"/>
      <c r="BU546" s="320"/>
      <c r="BV546" s="320"/>
      <c r="BW546" s="320"/>
      <c r="BX546" s="320"/>
      <c r="BY546" s="320"/>
      <c r="BZ546" s="320"/>
      <c r="CA546" s="320"/>
      <c r="CB546" s="320"/>
      <c r="CC546" s="320"/>
      <c r="CD546" s="320"/>
      <c r="CE546" s="320"/>
      <c r="CF546" s="320"/>
      <c r="CG546" s="320"/>
      <c r="CH546" s="320"/>
      <c r="CI546" s="320"/>
      <c r="CJ546" s="320"/>
      <c r="CK546" s="320"/>
      <c r="CL546" s="320"/>
      <c r="CM546" s="320"/>
      <c r="CN546" s="320"/>
      <c r="CO546" s="320"/>
      <c r="CP546" s="320"/>
      <c r="CQ546" s="320"/>
      <c r="CR546" s="320"/>
      <c r="CS546" s="320"/>
      <c r="CT546" s="320"/>
      <c r="CU546" s="320"/>
      <c r="CV546" s="320"/>
      <c r="CW546" s="320"/>
      <c r="CX546" s="320"/>
      <c r="CY546" s="320"/>
      <c r="CZ546" s="320"/>
      <c r="DA546" s="320"/>
      <c r="DB546" s="320"/>
      <c r="DC546" s="320"/>
      <c r="DD546" s="320"/>
    </row>
    <row r="547">
      <c r="A547" s="320"/>
      <c r="B547" s="320"/>
      <c r="C547" s="320"/>
      <c r="D547" s="320"/>
      <c r="E547" s="320"/>
      <c r="F547" s="320"/>
      <c r="G547" s="320"/>
      <c r="H547" s="320"/>
      <c r="I547" s="320"/>
      <c r="J547" s="320"/>
      <c r="K547" s="320"/>
      <c r="L547" s="320"/>
      <c r="M547" s="320"/>
      <c r="N547" s="320"/>
      <c r="O547" s="320"/>
      <c r="P547" s="320"/>
      <c r="Q547" s="320"/>
      <c r="R547" s="320"/>
      <c r="S547" s="320"/>
      <c r="T547" s="320"/>
      <c r="U547" s="320"/>
      <c r="V547" s="320"/>
      <c r="W547" s="320"/>
      <c r="X547" s="320"/>
      <c r="Y547" s="320"/>
      <c r="Z547" s="320"/>
      <c r="AA547" s="320"/>
      <c r="AB547" s="320"/>
      <c r="AC547" s="320"/>
      <c r="AD547" s="320"/>
      <c r="AE547" s="320"/>
      <c r="AF547" s="320"/>
      <c r="AG547" s="320"/>
      <c r="AH547" s="320"/>
      <c r="AI547" s="320"/>
      <c r="AJ547" s="320"/>
      <c r="AK547" s="320"/>
      <c r="AL547" s="320"/>
      <c r="AM547" s="320"/>
      <c r="AN547" s="320"/>
      <c r="AO547" s="320"/>
      <c r="AP547" s="320"/>
      <c r="AQ547" s="320"/>
      <c r="AR547" s="320"/>
      <c r="AS547" s="320"/>
      <c r="AT547" s="320"/>
      <c r="AU547" s="320"/>
      <c r="AV547" s="320"/>
      <c r="AW547" s="320"/>
      <c r="AX547" s="320"/>
      <c r="AY547" s="320"/>
      <c r="AZ547" s="320"/>
      <c r="BA547" s="320"/>
      <c r="BB547" s="320"/>
      <c r="BC547" s="320"/>
      <c r="BD547" s="320"/>
      <c r="BE547" s="320"/>
      <c r="BF547" s="320"/>
      <c r="BG547" s="320"/>
      <c r="BH547" s="320"/>
      <c r="BI547" s="320"/>
      <c r="BJ547" s="320"/>
      <c r="BK547" s="320"/>
      <c r="BL547" s="320"/>
      <c r="BM547" s="320"/>
      <c r="BN547" s="320"/>
      <c r="BO547" s="320"/>
      <c r="BP547" s="320"/>
      <c r="BQ547" s="320"/>
      <c r="BR547" s="320"/>
      <c r="BS547" s="320"/>
      <c r="BT547" s="320"/>
      <c r="BU547" s="320"/>
      <c r="BV547" s="320"/>
      <c r="BW547" s="320"/>
      <c r="BX547" s="320"/>
      <c r="BY547" s="320"/>
      <c r="BZ547" s="320"/>
      <c r="CA547" s="320"/>
      <c r="CB547" s="320"/>
      <c r="CC547" s="320"/>
      <c r="CD547" s="320"/>
      <c r="CE547" s="320"/>
      <c r="CF547" s="320"/>
      <c r="CG547" s="320"/>
      <c r="CH547" s="320"/>
      <c r="CI547" s="320"/>
      <c r="CJ547" s="320"/>
      <c r="CK547" s="320"/>
      <c r="CL547" s="320"/>
      <c r="CM547" s="320"/>
      <c r="CN547" s="320"/>
      <c r="CO547" s="320"/>
      <c r="CP547" s="320"/>
      <c r="CQ547" s="320"/>
      <c r="CR547" s="320"/>
      <c r="CS547" s="320"/>
      <c r="CT547" s="320"/>
      <c r="CU547" s="320"/>
      <c r="CV547" s="320"/>
      <c r="CW547" s="320"/>
      <c r="CX547" s="320"/>
      <c r="CY547" s="320"/>
      <c r="CZ547" s="320"/>
      <c r="DA547" s="320"/>
      <c r="DB547" s="320"/>
      <c r="DC547" s="320"/>
      <c r="DD547" s="320"/>
    </row>
    <row r="548">
      <c r="A548" s="320"/>
      <c r="B548" s="320"/>
      <c r="C548" s="320"/>
      <c r="D548" s="320"/>
      <c r="E548" s="320"/>
      <c r="F548" s="320"/>
      <c r="G548" s="320"/>
      <c r="H548" s="320"/>
      <c r="I548" s="320"/>
      <c r="J548" s="320"/>
      <c r="K548" s="320"/>
      <c r="L548" s="320"/>
      <c r="M548" s="320"/>
      <c r="N548" s="320"/>
      <c r="O548" s="320"/>
      <c r="P548" s="320"/>
      <c r="Q548" s="320"/>
      <c r="R548" s="320"/>
      <c r="S548" s="320"/>
      <c r="T548" s="320"/>
      <c r="U548" s="320"/>
      <c r="V548" s="320"/>
      <c r="W548" s="320"/>
      <c r="X548" s="320"/>
      <c r="Y548" s="320"/>
      <c r="Z548" s="320"/>
      <c r="AA548" s="320"/>
      <c r="AB548" s="320"/>
      <c r="AC548" s="320"/>
      <c r="AD548" s="320"/>
      <c r="AE548" s="320"/>
      <c r="AF548" s="320"/>
      <c r="AG548" s="320"/>
      <c r="AH548" s="320"/>
      <c r="AI548" s="320"/>
      <c r="AJ548" s="320"/>
      <c r="AK548" s="320"/>
      <c r="AL548" s="320"/>
      <c r="AM548" s="320"/>
      <c r="AN548" s="320"/>
      <c r="AO548" s="320"/>
      <c r="AP548" s="320"/>
      <c r="AQ548" s="320"/>
      <c r="AR548" s="320"/>
      <c r="AS548" s="320"/>
      <c r="AT548" s="320"/>
      <c r="AU548" s="320"/>
      <c r="AV548" s="320"/>
      <c r="AW548" s="320"/>
      <c r="AX548" s="320"/>
      <c r="AY548" s="320"/>
      <c r="AZ548" s="320"/>
      <c r="BA548" s="320"/>
      <c r="BB548" s="320"/>
      <c r="BC548" s="320"/>
      <c r="BD548" s="320"/>
      <c r="BE548" s="320"/>
      <c r="BF548" s="320"/>
      <c r="BG548" s="320"/>
      <c r="BH548" s="320"/>
      <c r="BI548" s="320"/>
      <c r="BJ548" s="320"/>
      <c r="BK548" s="320"/>
      <c r="BL548" s="320"/>
      <c r="BM548" s="320"/>
      <c r="BN548" s="320"/>
      <c r="BO548" s="320"/>
      <c r="BP548" s="320"/>
      <c r="BQ548" s="320"/>
      <c r="BR548" s="320"/>
      <c r="BS548" s="320"/>
      <c r="BT548" s="320"/>
      <c r="BU548" s="320"/>
      <c r="BV548" s="320"/>
      <c r="BW548" s="320"/>
      <c r="BX548" s="320"/>
      <c r="BY548" s="320"/>
      <c r="BZ548" s="320"/>
      <c r="CA548" s="320"/>
      <c r="CB548" s="320"/>
      <c r="CC548" s="320"/>
      <c r="CD548" s="320"/>
      <c r="CE548" s="320"/>
      <c r="CF548" s="320"/>
      <c r="CG548" s="320"/>
      <c r="CH548" s="320"/>
      <c r="CI548" s="320"/>
      <c r="CJ548" s="320"/>
      <c r="CK548" s="320"/>
      <c r="CL548" s="320"/>
      <c r="CM548" s="320"/>
      <c r="CN548" s="320"/>
      <c r="CO548" s="320"/>
      <c r="CP548" s="320"/>
      <c r="CQ548" s="320"/>
      <c r="CR548" s="320"/>
      <c r="CS548" s="320"/>
      <c r="CT548" s="320"/>
      <c r="CU548" s="320"/>
      <c r="CV548" s="320"/>
      <c r="CW548" s="320"/>
      <c r="CX548" s="320"/>
      <c r="CY548" s="320"/>
      <c r="CZ548" s="320"/>
      <c r="DA548" s="320"/>
      <c r="DB548" s="320"/>
      <c r="DC548" s="320"/>
      <c r="DD548" s="320"/>
    </row>
    <row r="549">
      <c r="A549" s="320"/>
      <c r="B549" s="320"/>
      <c r="C549" s="320"/>
      <c r="D549" s="320"/>
      <c r="E549" s="320"/>
      <c r="F549" s="320"/>
      <c r="G549" s="320"/>
      <c r="H549" s="320"/>
      <c r="I549" s="320"/>
      <c r="J549" s="320"/>
      <c r="K549" s="320"/>
      <c r="L549" s="320"/>
      <c r="M549" s="320"/>
      <c r="N549" s="320"/>
      <c r="O549" s="320"/>
      <c r="P549" s="320"/>
      <c r="Q549" s="320"/>
      <c r="R549" s="320"/>
      <c r="S549" s="320"/>
      <c r="T549" s="320"/>
      <c r="U549" s="320"/>
      <c r="V549" s="320"/>
      <c r="W549" s="320"/>
      <c r="X549" s="320"/>
      <c r="Y549" s="320"/>
      <c r="Z549" s="320"/>
      <c r="AA549" s="320"/>
      <c r="AB549" s="320"/>
      <c r="AC549" s="320"/>
      <c r="AD549" s="320"/>
      <c r="AE549" s="320"/>
      <c r="AF549" s="320"/>
      <c r="AG549" s="320"/>
      <c r="AH549" s="320"/>
      <c r="AI549" s="320"/>
      <c r="AJ549" s="320"/>
      <c r="AK549" s="320"/>
      <c r="AL549" s="320"/>
      <c r="AM549" s="320"/>
      <c r="AN549" s="320"/>
      <c r="AO549" s="320"/>
      <c r="AP549" s="320"/>
      <c r="AQ549" s="320"/>
      <c r="AR549" s="320"/>
      <c r="AS549" s="320"/>
      <c r="AT549" s="320"/>
      <c r="AU549" s="320"/>
      <c r="AV549" s="320"/>
      <c r="AW549" s="320"/>
      <c r="AX549" s="320"/>
      <c r="AY549" s="320"/>
      <c r="AZ549" s="320"/>
      <c r="BA549" s="320"/>
      <c r="BB549" s="320"/>
      <c r="BC549" s="320"/>
      <c r="BD549" s="320"/>
      <c r="BE549" s="320"/>
      <c r="BF549" s="320"/>
      <c r="BG549" s="320"/>
      <c r="BH549" s="320"/>
      <c r="BI549" s="320"/>
      <c r="BJ549" s="320"/>
      <c r="BK549" s="320"/>
      <c r="BL549" s="320"/>
      <c r="BM549" s="320"/>
      <c r="BN549" s="320"/>
      <c r="BO549" s="320"/>
      <c r="BP549" s="320"/>
      <c r="BQ549" s="320"/>
      <c r="BR549" s="320"/>
      <c r="BS549" s="320"/>
      <c r="BT549" s="320"/>
      <c r="BU549" s="320"/>
      <c r="BV549" s="320"/>
      <c r="BW549" s="320"/>
      <c r="BX549" s="320"/>
      <c r="BY549" s="320"/>
      <c r="BZ549" s="320"/>
      <c r="CA549" s="320"/>
      <c r="CB549" s="320"/>
      <c r="CC549" s="320"/>
      <c r="CD549" s="320"/>
      <c r="CE549" s="320"/>
      <c r="CF549" s="320"/>
      <c r="CG549" s="320"/>
      <c r="CH549" s="320"/>
      <c r="CI549" s="320"/>
      <c r="CJ549" s="320"/>
      <c r="CK549" s="320"/>
      <c r="CL549" s="320"/>
      <c r="CM549" s="320"/>
      <c r="CN549" s="320"/>
      <c r="CO549" s="320"/>
      <c r="CP549" s="320"/>
      <c r="CQ549" s="320"/>
      <c r="CR549" s="320"/>
      <c r="CS549" s="320"/>
      <c r="CT549" s="320"/>
      <c r="CU549" s="320"/>
      <c r="CV549" s="320"/>
      <c r="CW549" s="320"/>
      <c r="CX549" s="320"/>
      <c r="CY549" s="320"/>
      <c r="CZ549" s="320"/>
      <c r="DA549" s="320"/>
      <c r="DB549" s="320"/>
      <c r="DC549" s="320"/>
      <c r="DD549" s="320"/>
    </row>
    <row r="550">
      <c r="A550" s="320"/>
      <c r="B550" s="320"/>
      <c r="C550" s="320"/>
      <c r="D550" s="320"/>
      <c r="E550" s="320"/>
      <c r="F550" s="320"/>
      <c r="G550" s="320"/>
      <c r="H550" s="320"/>
      <c r="I550" s="320"/>
      <c r="J550" s="320"/>
      <c r="K550" s="320"/>
      <c r="L550" s="320"/>
      <c r="M550" s="320"/>
      <c r="N550" s="320"/>
      <c r="O550" s="320"/>
      <c r="P550" s="320"/>
      <c r="Q550" s="320"/>
      <c r="R550" s="320"/>
      <c r="S550" s="320"/>
      <c r="T550" s="320"/>
      <c r="U550" s="320"/>
      <c r="V550" s="320"/>
      <c r="W550" s="320"/>
      <c r="X550" s="320"/>
      <c r="Y550" s="320"/>
      <c r="Z550" s="320"/>
      <c r="AA550" s="320"/>
      <c r="AB550" s="320"/>
      <c r="AC550" s="320"/>
      <c r="AD550" s="320"/>
      <c r="AE550" s="320"/>
      <c r="AF550" s="320"/>
      <c r="AG550" s="320"/>
      <c r="AH550" s="320"/>
      <c r="AI550" s="320"/>
      <c r="AJ550" s="320"/>
      <c r="AK550" s="320"/>
      <c r="AL550" s="320"/>
      <c r="AM550" s="320"/>
      <c r="AN550" s="320"/>
      <c r="AO550" s="320"/>
      <c r="AP550" s="320"/>
      <c r="AQ550" s="320"/>
      <c r="AR550" s="320"/>
      <c r="AS550" s="320"/>
      <c r="AT550" s="320"/>
      <c r="AU550" s="320"/>
      <c r="AV550" s="320"/>
      <c r="AW550" s="320"/>
      <c r="AX550" s="320"/>
      <c r="AY550" s="320"/>
      <c r="AZ550" s="320"/>
      <c r="BA550" s="320"/>
      <c r="BB550" s="320"/>
      <c r="BC550" s="320"/>
      <c r="BD550" s="320"/>
      <c r="BE550" s="320"/>
      <c r="BF550" s="320"/>
      <c r="BG550" s="320"/>
      <c r="BH550" s="320"/>
      <c r="BI550" s="320"/>
      <c r="BJ550" s="320"/>
      <c r="BK550" s="320"/>
      <c r="BL550" s="320"/>
      <c r="BM550" s="320"/>
      <c r="BN550" s="320"/>
      <c r="BO550" s="320"/>
      <c r="BP550" s="320"/>
      <c r="BQ550" s="320"/>
      <c r="BR550" s="320"/>
      <c r="BS550" s="320"/>
      <c r="BT550" s="320"/>
      <c r="BU550" s="320"/>
      <c r="BV550" s="320"/>
      <c r="BW550" s="320"/>
      <c r="BX550" s="320"/>
      <c r="BY550" s="320"/>
      <c r="BZ550" s="320"/>
      <c r="CA550" s="320"/>
      <c r="CB550" s="320"/>
      <c r="CC550" s="320"/>
      <c r="CD550" s="320"/>
      <c r="CE550" s="320"/>
      <c r="CF550" s="320"/>
      <c r="CG550" s="320"/>
      <c r="CH550" s="320"/>
      <c r="CI550" s="320"/>
      <c r="CJ550" s="320"/>
      <c r="CK550" s="320"/>
      <c r="CL550" s="320"/>
      <c r="CM550" s="320"/>
      <c r="CN550" s="320"/>
      <c r="CO550" s="320"/>
      <c r="CP550" s="320"/>
      <c r="CQ550" s="320"/>
      <c r="CR550" s="320"/>
      <c r="CS550" s="320"/>
      <c r="CT550" s="320"/>
      <c r="CU550" s="320"/>
      <c r="CV550" s="320"/>
      <c r="CW550" s="320"/>
      <c r="CX550" s="320"/>
      <c r="CY550" s="320"/>
      <c r="CZ550" s="320"/>
      <c r="DA550" s="320"/>
      <c r="DB550" s="320"/>
      <c r="DC550" s="320"/>
      <c r="DD550" s="320"/>
    </row>
    <row r="551">
      <c r="A551" s="320"/>
      <c r="B551" s="320"/>
      <c r="C551" s="320"/>
      <c r="D551" s="320"/>
      <c r="E551" s="320"/>
      <c r="F551" s="320"/>
      <c r="G551" s="320"/>
      <c r="H551" s="320"/>
      <c r="I551" s="320"/>
      <c r="J551" s="320"/>
      <c r="K551" s="320"/>
      <c r="L551" s="320"/>
      <c r="M551" s="320"/>
      <c r="N551" s="320"/>
      <c r="O551" s="320"/>
      <c r="P551" s="320"/>
      <c r="Q551" s="320"/>
      <c r="R551" s="320"/>
      <c r="S551" s="320"/>
      <c r="T551" s="320"/>
      <c r="U551" s="320"/>
      <c r="V551" s="320"/>
      <c r="W551" s="320"/>
      <c r="X551" s="320"/>
      <c r="Y551" s="320"/>
      <c r="Z551" s="320"/>
      <c r="AA551" s="320"/>
      <c r="AB551" s="320"/>
      <c r="AC551" s="320"/>
      <c r="AD551" s="320"/>
      <c r="AE551" s="320"/>
      <c r="AF551" s="320"/>
      <c r="AG551" s="320"/>
      <c r="AH551" s="320"/>
      <c r="AI551" s="320"/>
      <c r="AJ551" s="320"/>
      <c r="AK551" s="320"/>
      <c r="AL551" s="320"/>
      <c r="AM551" s="320"/>
      <c r="AN551" s="320"/>
      <c r="AO551" s="320"/>
      <c r="AP551" s="320"/>
      <c r="AQ551" s="320"/>
      <c r="AR551" s="320"/>
      <c r="AS551" s="320"/>
      <c r="AT551" s="320"/>
      <c r="AU551" s="320"/>
      <c r="AV551" s="320"/>
      <c r="AW551" s="320"/>
      <c r="AX551" s="320"/>
      <c r="AY551" s="320"/>
      <c r="AZ551" s="320"/>
      <c r="BA551" s="320"/>
      <c r="BB551" s="320"/>
      <c r="BC551" s="320"/>
      <c r="BD551" s="320"/>
      <c r="BE551" s="320"/>
      <c r="BF551" s="320"/>
      <c r="BG551" s="320"/>
      <c r="BH551" s="320"/>
      <c r="BI551" s="320"/>
      <c r="BJ551" s="320"/>
      <c r="BK551" s="320"/>
      <c r="BL551" s="320"/>
      <c r="BM551" s="320"/>
      <c r="BN551" s="320"/>
      <c r="BO551" s="320"/>
      <c r="BP551" s="320"/>
      <c r="BQ551" s="320"/>
      <c r="BR551" s="320"/>
      <c r="BS551" s="320"/>
      <c r="BT551" s="320"/>
      <c r="BU551" s="320"/>
      <c r="BV551" s="320"/>
      <c r="BW551" s="320"/>
      <c r="BX551" s="320"/>
      <c r="BY551" s="320"/>
      <c r="BZ551" s="320"/>
      <c r="CA551" s="320"/>
      <c r="CB551" s="320"/>
      <c r="CC551" s="320"/>
      <c r="CD551" s="320"/>
      <c r="CE551" s="320"/>
      <c r="CF551" s="320"/>
      <c r="CG551" s="320"/>
      <c r="CH551" s="320"/>
      <c r="CI551" s="320"/>
      <c r="CJ551" s="320"/>
      <c r="CK551" s="320"/>
      <c r="CL551" s="320"/>
      <c r="CM551" s="320"/>
      <c r="CN551" s="320"/>
      <c r="CO551" s="320"/>
      <c r="CP551" s="320"/>
      <c r="CQ551" s="320"/>
      <c r="CR551" s="320"/>
      <c r="CS551" s="320"/>
      <c r="CT551" s="320"/>
      <c r="CU551" s="320"/>
      <c r="CV551" s="320"/>
      <c r="CW551" s="320"/>
      <c r="CX551" s="320"/>
      <c r="CY551" s="320"/>
      <c r="CZ551" s="320"/>
      <c r="DA551" s="320"/>
      <c r="DB551" s="320"/>
      <c r="DC551" s="320"/>
      <c r="DD551" s="320"/>
    </row>
    <row r="552">
      <c r="A552" s="320"/>
      <c r="B552" s="320"/>
      <c r="C552" s="320"/>
      <c r="D552" s="320"/>
      <c r="E552" s="320"/>
      <c r="F552" s="320"/>
      <c r="G552" s="320"/>
      <c r="H552" s="320"/>
      <c r="I552" s="320"/>
      <c r="J552" s="320"/>
      <c r="K552" s="320"/>
      <c r="L552" s="320"/>
      <c r="M552" s="320"/>
      <c r="N552" s="320"/>
      <c r="O552" s="320"/>
      <c r="P552" s="320"/>
      <c r="Q552" s="320"/>
      <c r="R552" s="320"/>
      <c r="S552" s="320"/>
      <c r="T552" s="320"/>
      <c r="U552" s="320"/>
      <c r="V552" s="320"/>
      <c r="W552" s="320"/>
      <c r="X552" s="320"/>
      <c r="Y552" s="320"/>
      <c r="Z552" s="320"/>
      <c r="AA552" s="320"/>
      <c r="AB552" s="320"/>
      <c r="AC552" s="320"/>
      <c r="AD552" s="320"/>
      <c r="AE552" s="320"/>
      <c r="AF552" s="320"/>
      <c r="AG552" s="320"/>
      <c r="AH552" s="320"/>
      <c r="AI552" s="320"/>
      <c r="AJ552" s="320"/>
      <c r="AK552" s="320"/>
      <c r="AL552" s="320"/>
      <c r="AM552" s="320"/>
      <c r="AN552" s="320"/>
      <c r="AO552" s="320"/>
      <c r="AP552" s="320"/>
      <c r="AQ552" s="320"/>
      <c r="AR552" s="320"/>
      <c r="AS552" s="320"/>
      <c r="AT552" s="320"/>
      <c r="AU552" s="320"/>
      <c r="AV552" s="320"/>
      <c r="AW552" s="320"/>
      <c r="AX552" s="320"/>
      <c r="AY552" s="320"/>
      <c r="AZ552" s="320"/>
      <c r="BA552" s="320"/>
      <c r="BB552" s="320"/>
      <c r="BC552" s="320"/>
      <c r="BD552" s="320"/>
      <c r="BE552" s="320"/>
      <c r="BF552" s="320"/>
      <c r="BG552" s="320"/>
      <c r="BH552" s="320"/>
      <c r="BI552" s="320"/>
      <c r="BJ552" s="320"/>
      <c r="BK552" s="320"/>
      <c r="BL552" s="320"/>
      <c r="BM552" s="320"/>
      <c r="BN552" s="320"/>
      <c r="BO552" s="320"/>
      <c r="BP552" s="320"/>
      <c r="BQ552" s="320"/>
      <c r="BR552" s="320"/>
      <c r="BS552" s="320"/>
      <c r="BT552" s="320"/>
      <c r="BU552" s="320"/>
      <c r="BV552" s="320"/>
      <c r="BW552" s="320"/>
      <c r="BX552" s="320"/>
      <c r="BY552" s="320"/>
      <c r="BZ552" s="320"/>
      <c r="CA552" s="320"/>
      <c r="CB552" s="320"/>
      <c r="CC552" s="320"/>
      <c r="CD552" s="320"/>
      <c r="CE552" s="320"/>
      <c r="CF552" s="320"/>
      <c r="CG552" s="320"/>
      <c r="CH552" s="320"/>
      <c r="CI552" s="320"/>
      <c r="CJ552" s="320"/>
      <c r="CK552" s="320"/>
      <c r="CL552" s="320"/>
      <c r="CM552" s="320"/>
      <c r="CN552" s="320"/>
      <c r="CO552" s="320"/>
      <c r="CP552" s="320"/>
      <c r="CQ552" s="320"/>
      <c r="CR552" s="320"/>
      <c r="CS552" s="320"/>
      <c r="CT552" s="320"/>
      <c r="CU552" s="320"/>
      <c r="CV552" s="320"/>
      <c r="CW552" s="320"/>
      <c r="CX552" s="320"/>
      <c r="CY552" s="320"/>
      <c r="CZ552" s="320"/>
      <c r="DA552" s="320"/>
      <c r="DB552" s="320"/>
      <c r="DC552" s="320"/>
      <c r="DD552" s="320"/>
    </row>
    <row r="553">
      <c r="A553" s="320"/>
      <c r="B553" s="320"/>
      <c r="C553" s="320"/>
      <c r="D553" s="320"/>
      <c r="E553" s="320"/>
      <c r="F553" s="320"/>
      <c r="G553" s="320"/>
      <c r="H553" s="320"/>
      <c r="I553" s="320"/>
      <c r="J553" s="320"/>
      <c r="K553" s="320"/>
      <c r="L553" s="320"/>
      <c r="M553" s="320"/>
      <c r="N553" s="320"/>
      <c r="O553" s="320"/>
      <c r="P553" s="320"/>
      <c r="Q553" s="320"/>
      <c r="R553" s="320"/>
      <c r="S553" s="320"/>
      <c r="T553" s="320"/>
      <c r="U553" s="320"/>
      <c r="V553" s="320"/>
      <c r="W553" s="320"/>
      <c r="X553" s="320"/>
      <c r="Y553" s="320"/>
      <c r="Z553" s="320"/>
      <c r="AA553" s="320"/>
      <c r="AB553" s="320"/>
      <c r="AC553" s="320"/>
      <c r="AD553" s="320"/>
      <c r="AE553" s="320"/>
      <c r="AF553" s="320"/>
      <c r="AG553" s="320"/>
      <c r="AH553" s="320"/>
      <c r="AI553" s="320"/>
      <c r="AJ553" s="320"/>
      <c r="AK553" s="320"/>
      <c r="AL553" s="320"/>
      <c r="AM553" s="320"/>
      <c r="AN553" s="320"/>
      <c r="AO553" s="320"/>
      <c r="AP553" s="320"/>
      <c r="AQ553" s="320"/>
      <c r="AR553" s="320"/>
      <c r="AS553" s="320"/>
      <c r="AT553" s="320"/>
      <c r="AU553" s="320"/>
      <c r="AV553" s="320"/>
      <c r="AW553" s="320"/>
      <c r="AX553" s="320"/>
      <c r="AY553" s="320"/>
      <c r="AZ553" s="320"/>
      <c r="BA553" s="320"/>
      <c r="BB553" s="320"/>
      <c r="BC553" s="320"/>
      <c r="BD553" s="320"/>
      <c r="BE553" s="320"/>
      <c r="BF553" s="320"/>
      <c r="BG553" s="320"/>
      <c r="BH553" s="320"/>
      <c r="BI553" s="320"/>
      <c r="BJ553" s="320"/>
      <c r="BK553" s="320"/>
      <c r="BL553" s="320"/>
      <c r="BM553" s="320"/>
      <c r="BN553" s="320"/>
      <c r="BO553" s="320"/>
      <c r="BP553" s="320"/>
      <c r="BQ553" s="320"/>
      <c r="BR553" s="320"/>
      <c r="BS553" s="320"/>
      <c r="BT553" s="320"/>
      <c r="BU553" s="320"/>
      <c r="BV553" s="320"/>
      <c r="BW553" s="320"/>
      <c r="BX553" s="320"/>
      <c r="BY553" s="320"/>
      <c r="BZ553" s="320"/>
      <c r="CA553" s="320"/>
      <c r="CB553" s="320"/>
      <c r="CC553" s="320"/>
      <c r="CD553" s="320"/>
      <c r="CE553" s="320"/>
      <c r="CF553" s="320"/>
      <c r="CG553" s="320"/>
      <c r="CH553" s="320"/>
      <c r="CI553" s="320"/>
      <c r="CJ553" s="320"/>
      <c r="CK553" s="320"/>
      <c r="CL553" s="320"/>
      <c r="CM553" s="320"/>
      <c r="CN553" s="320"/>
      <c r="CO553" s="320"/>
      <c r="CP553" s="320"/>
      <c r="CQ553" s="320"/>
      <c r="CR553" s="320"/>
      <c r="CS553" s="320"/>
      <c r="CT553" s="320"/>
      <c r="CU553" s="320"/>
      <c r="CV553" s="320"/>
      <c r="CW553" s="320"/>
      <c r="CX553" s="320"/>
      <c r="CY553" s="320"/>
      <c r="CZ553" s="320"/>
      <c r="DA553" s="320"/>
      <c r="DB553" s="320"/>
      <c r="DC553" s="320"/>
      <c r="DD553" s="320"/>
    </row>
    <row r="554">
      <c r="A554" s="320"/>
      <c r="B554" s="320"/>
      <c r="C554" s="320"/>
      <c r="D554" s="320"/>
      <c r="E554" s="320"/>
      <c r="F554" s="320"/>
      <c r="G554" s="320"/>
      <c r="H554" s="320"/>
      <c r="I554" s="320"/>
      <c r="J554" s="320"/>
      <c r="K554" s="320"/>
      <c r="L554" s="320"/>
      <c r="M554" s="320"/>
      <c r="N554" s="320"/>
      <c r="O554" s="320"/>
      <c r="P554" s="320"/>
      <c r="Q554" s="320"/>
      <c r="R554" s="320"/>
      <c r="S554" s="320"/>
      <c r="T554" s="320"/>
      <c r="U554" s="320"/>
      <c r="V554" s="320"/>
      <c r="W554" s="320"/>
      <c r="X554" s="320"/>
      <c r="Y554" s="320"/>
      <c r="Z554" s="320"/>
      <c r="AA554" s="320"/>
      <c r="AB554" s="320"/>
      <c r="AC554" s="320"/>
      <c r="AD554" s="320"/>
      <c r="AE554" s="320"/>
      <c r="AF554" s="320"/>
      <c r="AG554" s="320"/>
      <c r="AH554" s="320"/>
      <c r="AI554" s="320"/>
      <c r="AJ554" s="320"/>
      <c r="AK554" s="320"/>
      <c r="AL554" s="320"/>
      <c r="AM554" s="320"/>
      <c r="AN554" s="320"/>
      <c r="AO554" s="320"/>
      <c r="AP554" s="320"/>
      <c r="AQ554" s="320"/>
      <c r="AR554" s="320"/>
      <c r="AS554" s="320"/>
      <c r="AT554" s="320"/>
      <c r="AU554" s="320"/>
      <c r="AV554" s="320"/>
      <c r="AW554" s="320"/>
      <c r="AX554" s="320"/>
      <c r="AY554" s="320"/>
      <c r="AZ554" s="320"/>
      <c r="BA554" s="320"/>
      <c r="BB554" s="320"/>
      <c r="BC554" s="320"/>
      <c r="BD554" s="320"/>
      <c r="BE554" s="320"/>
      <c r="BF554" s="320"/>
      <c r="BG554" s="320"/>
      <c r="BH554" s="320"/>
      <c r="BI554" s="320"/>
      <c r="BJ554" s="320"/>
      <c r="BK554" s="320"/>
      <c r="BL554" s="320"/>
      <c r="BM554" s="320"/>
      <c r="BN554" s="320"/>
      <c r="BO554" s="320"/>
      <c r="BP554" s="320"/>
      <c r="BQ554" s="320"/>
      <c r="BR554" s="320"/>
      <c r="BS554" s="320"/>
      <c r="BT554" s="320"/>
      <c r="BU554" s="320"/>
      <c r="BV554" s="320"/>
      <c r="BW554" s="320"/>
      <c r="BX554" s="320"/>
      <c r="BY554" s="320"/>
      <c r="BZ554" s="320"/>
      <c r="CA554" s="320"/>
      <c r="CB554" s="320"/>
      <c r="CC554" s="320"/>
      <c r="CD554" s="320"/>
      <c r="CE554" s="320"/>
      <c r="CF554" s="320"/>
      <c r="CG554" s="320"/>
      <c r="CH554" s="320"/>
      <c r="CI554" s="320"/>
      <c r="CJ554" s="320"/>
      <c r="CK554" s="320"/>
      <c r="CL554" s="320"/>
      <c r="CM554" s="320"/>
      <c r="CN554" s="320"/>
      <c r="CO554" s="320"/>
      <c r="CP554" s="320"/>
      <c r="CQ554" s="320"/>
      <c r="CR554" s="320"/>
      <c r="CS554" s="320"/>
      <c r="CT554" s="320"/>
      <c r="CU554" s="320"/>
      <c r="CV554" s="320"/>
      <c r="CW554" s="320"/>
      <c r="CX554" s="320"/>
      <c r="CY554" s="320"/>
      <c r="CZ554" s="320"/>
      <c r="DA554" s="320"/>
      <c r="DB554" s="320"/>
      <c r="DC554" s="320"/>
      <c r="DD554" s="320"/>
    </row>
    <row r="555">
      <c r="A555" s="320"/>
      <c r="B555" s="320"/>
      <c r="C555" s="320"/>
      <c r="D555" s="320"/>
      <c r="E555" s="320"/>
      <c r="F555" s="320"/>
      <c r="G555" s="320"/>
      <c r="H555" s="320"/>
      <c r="I555" s="320"/>
      <c r="J555" s="320"/>
      <c r="K555" s="320"/>
      <c r="L555" s="320"/>
      <c r="M555" s="320"/>
      <c r="N555" s="320"/>
      <c r="O555" s="320"/>
      <c r="P555" s="320"/>
      <c r="Q555" s="320"/>
      <c r="R555" s="320"/>
      <c r="S555" s="320"/>
      <c r="T555" s="320"/>
      <c r="U555" s="320"/>
      <c r="V555" s="320"/>
      <c r="W555" s="320"/>
      <c r="X555" s="320"/>
      <c r="Y555" s="320"/>
      <c r="Z555" s="320"/>
      <c r="AA555" s="320"/>
      <c r="AB555" s="320"/>
      <c r="AC555" s="320"/>
      <c r="AD555" s="320"/>
      <c r="AE555" s="320"/>
      <c r="AF555" s="320"/>
      <c r="AG555" s="320"/>
      <c r="AH555" s="320"/>
      <c r="AI555" s="320"/>
      <c r="AJ555" s="320"/>
      <c r="AK555" s="320"/>
      <c r="AL555" s="320"/>
      <c r="AM555" s="320"/>
      <c r="AN555" s="320"/>
      <c r="AO555" s="320"/>
      <c r="AP555" s="320"/>
      <c r="AQ555" s="320"/>
      <c r="AR555" s="320"/>
      <c r="AS555" s="320"/>
      <c r="AT555" s="320"/>
      <c r="AU555" s="320"/>
      <c r="AV555" s="320"/>
      <c r="AW555" s="320"/>
      <c r="AX555" s="320"/>
      <c r="AY555" s="320"/>
      <c r="AZ555" s="320"/>
      <c r="BA555" s="320"/>
      <c r="BB555" s="320"/>
      <c r="BC555" s="320"/>
      <c r="BD555" s="320"/>
      <c r="BE555" s="320"/>
      <c r="BF555" s="320"/>
      <c r="BG555" s="320"/>
      <c r="BH555" s="320"/>
      <c r="BI555" s="320"/>
      <c r="BJ555" s="320"/>
      <c r="BK555" s="320"/>
      <c r="BL555" s="320"/>
      <c r="BM555" s="320"/>
      <c r="BN555" s="320"/>
      <c r="BO555" s="320"/>
      <c r="BP555" s="320"/>
      <c r="BQ555" s="320"/>
      <c r="BR555" s="320"/>
      <c r="BS555" s="320"/>
      <c r="BT555" s="320"/>
      <c r="BU555" s="320"/>
      <c r="BV555" s="320"/>
      <c r="BW555" s="320"/>
      <c r="BX555" s="320"/>
      <c r="BY555" s="320"/>
      <c r="BZ555" s="320"/>
      <c r="CA555" s="320"/>
      <c r="CB555" s="320"/>
      <c r="CC555" s="320"/>
      <c r="CD555" s="320"/>
      <c r="CE555" s="320"/>
      <c r="CF555" s="320"/>
      <c r="CG555" s="320"/>
      <c r="CH555" s="320"/>
      <c r="CI555" s="320"/>
      <c r="CJ555" s="320"/>
      <c r="CK555" s="320"/>
      <c r="CL555" s="320"/>
      <c r="CM555" s="320"/>
      <c r="CN555" s="320"/>
      <c r="CO555" s="320"/>
      <c r="CP555" s="320"/>
      <c r="CQ555" s="320"/>
      <c r="CR555" s="320"/>
      <c r="CS555" s="320"/>
      <c r="CT555" s="320"/>
      <c r="CU555" s="320"/>
      <c r="CV555" s="320"/>
      <c r="CW555" s="320"/>
      <c r="CX555" s="320"/>
      <c r="CY555" s="320"/>
      <c r="CZ555" s="320"/>
      <c r="DA555" s="320"/>
      <c r="DB555" s="320"/>
      <c r="DC555" s="320"/>
      <c r="DD555" s="320"/>
    </row>
    <row r="556">
      <c r="A556" s="320"/>
      <c r="B556" s="320"/>
      <c r="C556" s="320"/>
      <c r="D556" s="320"/>
      <c r="E556" s="320"/>
      <c r="F556" s="320"/>
      <c r="G556" s="320"/>
      <c r="H556" s="320"/>
      <c r="I556" s="320"/>
      <c r="J556" s="320"/>
      <c r="K556" s="320"/>
      <c r="L556" s="320"/>
      <c r="M556" s="320"/>
      <c r="N556" s="320"/>
      <c r="O556" s="320"/>
      <c r="P556" s="320"/>
      <c r="Q556" s="320"/>
      <c r="R556" s="320"/>
      <c r="S556" s="320"/>
      <c r="T556" s="320"/>
      <c r="U556" s="320"/>
      <c r="V556" s="320"/>
      <c r="W556" s="320"/>
      <c r="X556" s="320"/>
      <c r="Y556" s="320"/>
      <c r="Z556" s="320"/>
      <c r="AA556" s="320"/>
      <c r="AB556" s="320"/>
      <c r="AC556" s="320"/>
      <c r="AD556" s="320"/>
      <c r="AE556" s="320"/>
      <c r="AF556" s="320"/>
      <c r="AG556" s="320"/>
      <c r="AH556" s="320"/>
      <c r="AI556" s="320"/>
      <c r="AJ556" s="320"/>
      <c r="AK556" s="320"/>
      <c r="AL556" s="320"/>
      <c r="AM556" s="320"/>
      <c r="AN556" s="320"/>
      <c r="AO556" s="320"/>
      <c r="AP556" s="320"/>
      <c r="AQ556" s="320"/>
      <c r="AR556" s="320"/>
      <c r="AS556" s="320"/>
      <c r="AT556" s="320"/>
      <c r="AU556" s="320"/>
      <c r="AV556" s="320"/>
      <c r="AW556" s="320"/>
      <c r="AX556" s="320"/>
      <c r="AY556" s="320"/>
      <c r="AZ556" s="320"/>
      <c r="BA556" s="320"/>
      <c r="BB556" s="320"/>
      <c r="BC556" s="320"/>
      <c r="BD556" s="320"/>
      <c r="BE556" s="320"/>
      <c r="BF556" s="320"/>
      <c r="BG556" s="320"/>
      <c r="BH556" s="320"/>
      <c r="BI556" s="320"/>
      <c r="BJ556" s="320"/>
      <c r="BK556" s="320"/>
      <c r="BL556" s="320"/>
      <c r="BM556" s="320"/>
      <c r="BN556" s="320"/>
      <c r="BO556" s="320"/>
      <c r="BP556" s="320"/>
      <c r="BQ556" s="320"/>
      <c r="BR556" s="320"/>
      <c r="BS556" s="320"/>
      <c r="BT556" s="320"/>
      <c r="BU556" s="320"/>
      <c r="BV556" s="320"/>
      <c r="BW556" s="320"/>
      <c r="BX556" s="320"/>
      <c r="BY556" s="320"/>
      <c r="BZ556" s="320"/>
      <c r="CA556" s="320"/>
      <c r="CB556" s="320"/>
      <c r="CC556" s="320"/>
      <c r="CD556" s="320"/>
      <c r="CE556" s="320"/>
      <c r="CF556" s="320"/>
      <c r="CG556" s="320"/>
      <c r="CH556" s="320"/>
      <c r="CI556" s="320"/>
      <c r="CJ556" s="320"/>
      <c r="CK556" s="320"/>
      <c r="CL556" s="320"/>
      <c r="CM556" s="320"/>
      <c r="CN556" s="320"/>
      <c r="CO556" s="320"/>
      <c r="CP556" s="320"/>
      <c r="CQ556" s="320"/>
      <c r="CR556" s="320"/>
      <c r="CS556" s="320"/>
      <c r="CT556" s="320"/>
      <c r="CU556" s="320"/>
      <c r="CV556" s="320"/>
      <c r="CW556" s="320"/>
      <c r="CX556" s="320"/>
      <c r="CY556" s="320"/>
      <c r="CZ556" s="320"/>
      <c r="DA556" s="320"/>
      <c r="DB556" s="320"/>
      <c r="DC556" s="320"/>
      <c r="DD556" s="320"/>
    </row>
    <row r="557">
      <c r="A557" s="320"/>
      <c r="B557" s="320"/>
      <c r="C557" s="320"/>
      <c r="D557" s="320"/>
      <c r="E557" s="320"/>
      <c r="F557" s="320"/>
      <c r="G557" s="320"/>
      <c r="H557" s="320"/>
      <c r="I557" s="320"/>
      <c r="J557" s="320"/>
      <c r="K557" s="320"/>
      <c r="L557" s="320"/>
      <c r="M557" s="320"/>
      <c r="N557" s="320"/>
      <c r="O557" s="320"/>
      <c r="P557" s="320"/>
      <c r="Q557" s="320"/>
      <c r="R557" s="320"/>
      <c r="S557" s="320"/>
      <c r="T557" s="320"/>
      <c r="U557" s="320"/>
      <c r="V557" s="320"/>
      <c r="W557" s="320"/>
      <c r="X557" s="320"/>
      <c r="Y557" s="320"/>
      <c r="Z557" s="320"/>
      <c r="AA557" s="320"/>
      <c r="AB557" s="320"/>
      <c r="AC557" s="320"/>
      <c r="AD557" s="320"/>
      <c r="AE557" s="320"/>
      <c r="AF557" s="320"/>
      <c r="AG557" s="320"/>
      <c r="AH557" s="320"/>
      <c r="AI557" s="320"/>
      <c r="AJ557" s="320"/>
      <c r="AK557" s="320"/>
      <c r="AL557" s="320"/>
      <c r="AM557" s="320"/>
      <c r="AN557" s="320"/>
      <c r="AO557" s="320"/>
      <c r="AP557" s="320"/>
      <c r="AQ557" s="320"/>
      <c r="AR557" s="320"/>
      <c r="AS557" s="320"/>
      <c r="AT557" s="320"/>
      <c r="AU557" s="320"/>
      <c r="AV557" s="320"/>
      <c r="AW557" s="320"/>
      <c r="AX557" s="320"/>
      <c r="AY557" s="320"/>
      <c r="AZ557" s="320"/>
      <c r="BA557" s="320"/>
      <c r="BB557" s="320"/>
      <c r="BC557" s="320"/>
      <c r="BD557" s="320"/>
      <c r="BE557" s="320"/>
      <c r="BF557" s="320"/>
      <c r="BG557" s="320"/>
      <c r="BH557" s="320"/>
      <c r="BI557" s="320"/>
      <c r="BJ557" s="320"/>
      <c r="BK557" s="320"/>
      <c r="BL557" s="320"/>
      <c r="BM557" s="320"/>
      <c r="BN557" s="320"/>
      <c r="BO557" s="320"/>
      <c r="BP557" s="320"/>
      <c r="BQ557" s="320"/>
      <c r="BR557" s="320"/>
      <c r="BS557" s="320"/>
      <c r="BT557" s="320"/>
      <c r="BU557" s="320"/>
      <c r="BV557" s="320"/>
      <c r="BW557" s="320"/>
      <c r="BX557" s="320"/>
      <c r="BY557" s="320"/>
      <c r="BZ557" s="320"/>
      <c r="CA557" s="320"/>
      <c r="CB557" s="320"/>
      <c r="CC557" s="320"/>
      <c r="CD557" s="320"/>
      <c r="CE557" s="320"/>
      <c r="CF557" s="320"/>
      <c r="CG557" s="320"/>
      <c r="CH557" s="320"/>
      <c r="CI557" s="320"/>
      <c r="CJ557" s="320"/>
      <c r="CK557" s="320"/>
      <c r="CL557" s="320"/>
      <c r="CM557" s="320"/>
      <c r="CN557" s="320"/>
      <c r="CO557" s="320"/>
      <c r="CP557" s="320"/>
      <c r="CQ557" s="320"/>
      <c r="CR557" s="320"/>
      <c r="CS557" s="320"/>
      <c r="CT557" s="320"/>
      <c r="CU557" s="320"/>
      <c r="CV557" s="320"/>
      <c r="CW557" s="320"/>
      <c r="CX557" s="320"/>
      <c r="CY557" s="320"/>
      <c r="CZ557" s="320"/>
      <c r="DA557" s="320"/>
      <c r="DB557" s="320"/>
      <c r="DC557" s="320"/>
      <c r="DD557" s="320"/>
    </row>
    <row r="558">
      <c r="A558" s="320"/>
      <c r="B558" s="320"/>
      <c r="C558" s="320"/>
      <c r="D558" s="320"/>
      <c r="E558" s="320"/>
      <c r="F558" s="320"/>
      <c r="G558" s="320"/>
      <c r="H558" s="320"/>
      <c r="I558" s="320"/>
      <c r="J558" s="320"/>
      <c r="K558" s="320"/>
      <c r="L558" s="320"/>
      <c r="M558" s="320"/>
      <c r="N558" s="320"/>
      <c r="O558" s="320"/>
      <c r="P558" s="320"/>
      <c r="Q558" s="320"/>
      <c r="R558" s="320"/>
      <c r="S558" s="320"/>
      <c r="T558" s="320"/>
      <c r="U558" s="320"/>
      <c r="V558" s="320"/>
      <c r="W558" s="320"/>
      <c r="X558" s="320"/>
      <c r="Y558" s="320"/>
      <c r="Z558" s="320"/>
      <c r="AA558" s="320"/>
      <c r="AB558" s="320"/>
      <c r="AC558" s="320"/>
      <c r="AD558" s="320"/>
      <c r="AE558" s="320"/>
      <c r="AF558" s="320"/>
      <c r="AG558" s="320"/>
      <c r="AH558" s="320"/>
      <c r="AI558" s="320"/>
      <c r="AJ558" s="320"/>
      <c r="AK558" s="320"/>
      <c r="AL558" s="320"/>
      <c r="AM558" s="320"/>
      <c r="AN558" s="320"/>
      <c r="AO558" s="320"/>
      <c r="AP558" s="320"/>
      <c r="AQ558" s="320"/>
      <c r="AR558" s="320"/>
      <c r="AS558" s="320"/>
      <c r="AT558" s="320"/>
      <c r="AU558" s="320"/>
      <c r="AV558" s="320"/>
      <c r="AW558" s="320"/>
      <c r="AX558" s="320"/>
      <c r="AY558" s="320"/>
      <c r="AZ558" s="320"/>
      <c r="BA558" s="320"/>
      <c r="BB558" s="320"/>
      <c r="BC558" s="320"/>
      <c r="BD558" s="320"/>
      <c r="BE558" s="320"/>
      <c r="BF558" s="320"/>
      <c r="BG558" s="320"/>
      <c r="BH558" s="320"/>
      <c r="BI558" s="320"/>
      <c r="BJ558" s="320"/>
      <c r="BK558" s="320"/>
      <c r="BL558" s="320"/>
      <c r="BM558" s="320"/>
      <c r="BN558" s="320"/>
      <c r="BO558" s="320"/>
      <c r="BP558" s="320"/>
      <c r="BQ558" s="320"/>
      <c r="BR558" s="320"/>
      <c r="BS558" s="320"/>
      <c r="BT558" s="320"/>
      <c r="BU558" s="320"/>
      <c r="BV558" s="320"/>
      <c r="BW558" s="320"/>
      <c r="BX558" s="320"/>
      <c r="BY558" s="320"/>
      <c r="BZ558" s="320"/>
      <c r="CA558" s="320"/>
      <c r="CB558" s="320"/>
      <c r="CC558" s="320"/>
      <c r="CD558" s="320"/>
      <c r="CE558" s="320"/>
      <c r="CF558" s="320"/>
      <c r="CG558" s="320"/>
      <c r="CH558" s="320"/>
      <c r="CI558" s="320"/>
      <c r="CJ558" s="320"/>
      <c r="CK558" s="320"/>
      <c r="CL558" s="320"/>
      <c r="CM558" s="320"/>
      <c r="CN558" s="320"/>
      <c r="CO558" s="320"/>
      <c r="CP558" s="320"/>
      <c r="CQ558" s="320"/>
      <c r="CR558" s="320"/>
      <c r="CS558" s="320"/>
      <c r="CT558" s="320"/>
      <c r="CU558" s="320"/>
      <c r="CV558" s="320"/>
      <c r="CW558" s="320"/>
      <c r="CX558" s="320"/>
      <c r="CY558" s="320"/>
      <c r="CZ558" s="320"/>
      <c r="DA558" s="320"/>
      <c r="DB558" s="320"/>
      <c r="DC558" s="320"/>
      <c r="DD558" s="320"/>
    </row>
    <row r="559">
      <c r="A559" s="320"/>
      <c r="B559" s="320"/>
      <c r="C559" s="320"/>
      <c r="D559" s="320"/>
      <c r="E559" s="320"/>
      <c r="F559" s="320"/>
      <c r="G559" s="320"/>
      <c r="H559" s="320"/>
      <c r="I559" s="320"/>
      <c r="J559" s="320"/>
      <c r="K559" s="320"/>
      <c r="L559" s="320"/>
      <c r="M559" s="320"/>
      <c r="N559" s="320"/>
      <c r="O559" s="320"/>
      <c r="P559" s="320"/>
      <c r="Q559" s="320"/>
      <c r="R559" s="320"/>
      <c r="S559" s="320"/>
      <c r="T559" s="320"/>
      <c r="U559" s="320"/>
      <c r="V559" s="320"/>
      <c r="W559" s="320"/>
      <c r="X559" s="320"/>
      <c r="Y559" s="320"/>
      <c r="Z559" s="320"/>
      <c r="AA559" s="320"/>
      <c r="AB559" s="320"/>
      <c r="AC559" s="320"/>
      <c r="AD559" s="320"/>
      <c r="AE559" s="320"/>
      <c r="AF559" s="320"/>
      <c r="AG559" s="320"/>
      <c r="AH559" s="320"/>
      <c r="AI559" s="320"/>
      <c r="AJ559" s="320"/>
      <c r="AK559" s="320"/>
      <c r="AL559" s="320"/>
      <c r="AM559" s="320"/>
      <c r="AN559" s="320"/>
      <c r="AO559" s="320"/>
      <c r="AP559" s="320"/>
      <c r="AQ559" s="320"/>
      <c r="AR559" s="320"/>
      <c r="AS559" s="320"/>
      <c r="AT559" s="320"/>
      <c r="AU559" s="320"/>
      <c r="AV559" s="320"/>
      <c r="AW559" s="320"/>
      <c r="AX559" s="320"/>
      <c r="AY559" s="320"/>
      <c r="AZ559" s="320"/>
      <c r="BA559" s="320"/>
      <c r="BB559" s="320"/>
      <c r="BC559" s="320"/>
      <c r="BD559" s="320"/>
      <c r="BE559" s="320"/>
      <c r="BF559" s="320"/>
      <c r="BG559" s="320"/>
      <c r="BH559" s="320"/>
      <c r="BI559" s="320"/>
      <c r="BJ559" s="320"/>
      <c r="BK559" s="320"/>
      <c r="BL559" s="320"/>
      <c r="BM559" s="320"/>
      <c r="BN559" s="320"/>
      <c r="BO559" s="320"/>
      <c r="BP559" s="320"/>
      <c r="BQ559" s="320"/>
      <c r="BR559" s="320"/>
      <c r="BS559" s="320"/>
      <c r="BT559" s="320"/>
      <c r="BU559" s="320"/>
      <c r="BV559" s="320"/>
      <c r="BW559" s="320"/>
      <c r="BX559" s="320"/>
      <c r="BY559" s="320"/>
      <c r="BZ559" s="320"/>
      <c r="CA559" s="320"/>
      <c r="CB559" s="320"/>
      <c r="CC559" s="320"/>
      <c r="CD559" s="320"/>
      <c r="CE559" s="320"/>
      <c r="CF559" s="320"/>
      <c r="CG559" s="320"/>
      <c r="CH559" s="320"/>
      <c r="CI559" s="320"/>
      <c r="CJ559" s="320"/>
      <c r="CK559" s="320"/>
      <c r="CL559" s="320"/>
      <c r="CM559" s="320"/>
      <c r="CN559" s="320"/>
      <c r="CO559" s="320"/>
      <c r="CP559" s="320"/>
      <c r="CQ559" s="320"/>
      <c r="CR559" s="320"/>
      <c r="CS559" s="320"/>
      <c r="CT559" s="320"/>
      <c r="CU559" s="320"/>
      <c r="CV559" s="320"/>
      <c r="CW559" s="320"/>
      <c r="CX559" s="320"/>
      <c r="CY559" s="320"/>
      <c r="CZ559" s="320"/>
      <c r="DA559" s="320"/>
      <c r="DB559" s="320"/>
      <c r="DC559" s="320"/>
      <c r="DD559" s="320"/>
    </row>
    <row r="560">
      <c r="A560" s="320"/>
      <c r="B560" s="320"/>
      <c r="C560" s="320"/>
      <c r="D560" s="320"/>
      <c r="E560" s="320"/>
      <c r="F560" s="320"/>
      <c r="G560" s="320"/>
      <c r="H560" s="320"/>
      <c r="I560" s="320"/>
      <c r="J560" s="320"/>
      <c r="K560" s="320"/>
      <c r="L560" s="320"/>
      <c r="M560" s="320"/>
      <c r="N560" s="320"/>
      <c r="O560" s="320"/>
      <c r="P560" s="320"/>
      <c r="Q560" s="320"/>
      <c r="R560" s="320"/>
      <c r="S560" s="320"/>
      <c r="T560" s="320"/>
      <c r="U560" s="320"/>
      <c r="V560" s="320"/>
      <c r="W560" s="320"/>
      <c r="X560" s="320"/>
      <c r="Y560" s="320"/>
      <c r="Z560" s="320"/>
      <c r="AA560" s="320"/>
      <c r="AB560" s="320"/>
      <c r="AC560" s="320"/>
      <c r="AD560" s="320"/>
      <c r="AE560" s="320"/>
      <c r="AF560" s="320"/>
      <c r="AG560" s="320"/>
      <c r="AH560" s="320"/>
      <c r="AI560" s="320"/>
      <c r="AJ560" s="320"/>
      <c r="AK560" s="320"/>
      <c r="AL560" s="320"/>
      <c r="AM560" s="320"/>
      <c r="AN560" s="320"/>
      <c r="AO560" s="320"/>
      <c r="AP560" s="320"/>
      <c r="AQ560" s="320"/>
      <c r="AR560" s="320"/>
      <c r="AS560" s="320"/>
      <c r="AT560" s="320"/>
      <c r="AU560" s="320"/>
      <c r="AV560" s="320"/>
      <c r="AW560" s="320"/>
      <c r="AX560" s="320"/>
      <c r="AY560" s="320"/>
      <c r="AZ560" s="320"/>
      <c r="BA560" s="320"/>
      <c r="BB560" s="320"/>
      <c r="BC560" s="320"/>
      <c r="BD560" s="320"/>
      <c r="BE560" s="320"/>
      <c r="BF560" s="320"/>
      <c r="BG560" s="320"/>
      <c r="BH560" s="320"/>
      <c r="BI560" s="320"/>
      <c r="BJ560" s="320"/>
      <c r="BK560" s="320"/>
      <c r="BL560" s="320"/>
      <c r="BM560" s="320"/>
      <c r="BN560" s="320"/>
      <c r="BO560" s="320"/>
      <c r="BP560" s="320"/>
      <c r="BQ560" s="320"/>
      <c r="BR560" s="320"/>
      <c r="BS560" s="320"/>
      <c r="BT560" s="320"/>
      <c r="BU560" s="320"/>
      <c r="BV560" s="320"/>
      <c r="BW560" s="320"/>
      <c r="BX560" s="320"/>
      <c r="BY560" s="320"/>
      <c r="BZ560" s="320"/>
      <c r="CA560" s="320"/>
      <c r="CB560" s="320"/>
      <c r="CC560" s="320"/>
      <c r="CD560" s="320"/>
      <c r="CE560" s="320"/>
      <c r="CF560" s="320"/>
      <c r="CG560" s="320"/>
      <c r="CH560" s="320"/>
      <c r="CI560" s="320"/>
      <c r="CJ560" s="320"/>
      <c r="CK560" s="320"/>
      <c r="CL560" s="320"/>
      <c r="CM560" s="320"/>
      <c r="CN560" s="320"/>
      <c r="CO560" s="320"/>
      <c r="CP560" s="320"/>
      <c r="CQ560" s="320"/>
      <c r="CR560" s="320"/>
      <c r="CS560" s="320"/>
      <c r="CT560" s="320"/>
      <c r="CU560" s="320"/>
      <c r="CV560" s="320"/>
      <c r="CW560" s="320"/>
      <c r="CX560" s="320"/>
      <c r="CY560" s="320"/>
      <c r="CZ560" s="320"/>
      <c r="DA560" s="320"/>
      <c r="DB560" s="320"/>
      <c r="DC560" s="320"/>
      <c r="DD560" s="320"/>
    </row>
    <row r="561">
      <c r="A561" s="320"/>
      <c r="B561" s="320"/>
      <c r="C561" s="320"/>
      <c r="D561" s="320"/>
      <c r="E561" s="320"/>
      <c r="F561" s="320"/>
      <c r="G561" s="320"/>
      <c r="H561" s="320"/>
      <c r="I561" s="320"/>
      <c r="J561" s="320"/>
      <c r="K561" s="320"/>
      <c r="L561" s="320"/>
      <c r="M561" s="320"/>
      <c r="N561" s="320"/>
      <c r="O561" s="320"/>
      <c r="P561" s="320"/>
      <c r="Q561" s="320"/>
      <c r="R561" s="320"/>
      <c r="S561" s="320"/>
      <c r="T561" s="320"/>
      <c r="U561" s="320"/>
      <c r="V561" s="320"/>
      <c r="W561" s="320"/>
      <c r="X561" s="320"/>
      <c r="Y561" s="320"/>
      <c r="Z561" s="320"/>
      <c r="AA561" s="320"/>
      <c r="AB561" s="320"/>
      <c r="AC561" s="320"/>
      <c r="AD561" s="320"/>
      <c r="AE561" s="320"/>
      <c r="AF561" s="320"/>
      <c r="AG561" s="320"/>
      <c r="AH561" s="320"/>
      <c r="AI561" s="320"/>
      <c r="AJ561" s="320"/>
      <c r="AK561" s="320"/>
      <c r="AL561" s="320"/>
      <c r="AM561" s="320"/>
      <c r="AN561" s="320"/>
      <c r="AO561" s="320"/>
      <c r="AP561" s="320"/>
      <c r="AQ561" s="320"/>
      <c r="AR561" s="320"/>
      <c r="AS561" s="320"/>
      <c r="AT561" s="320"/>
      <c r="AU561" s="320"/>
      <c r="AV561" s="320"/>
      <c r="AW561" s="320"/>
      <c r="AX561" s="320"/>
      <c r="AY561" s="320"/>
      <c r="AZ561" s="320"/>
      <c r="BA561" s="320"/>
      <c r="BB561" s="320"/>
      <c r="BC561" s="320"/>
      <c r="BD561" s="320"/>
      <c r="BE561" s="320"/>
      <c r="BF561" s="320"/>
      <c r="BG561" s="320"/>
      <c r="BH561" s="320"/>
      <c r="BI561" s="320"/>
      <c r="BJ561" s="320"/>
      <c r="BK561" s="320"/>
      <c r="BL561" s="320"/>
      <c r="BM561" s="320"/>
      <c r="BN561" s="320"/>
      <c r="BO561" s="320"/>
      <c r="BP561" s="320"/>
      <c r="BQ561" s="320"/>
      <c r="BR561" s="320"/>
      <c r="BS561" s="320"/>
      <c r="BT561" s="320"/>
      <c r="BU561" s="320"/>
      <c r="BV561" s="320"/>
      <c r="BW561" s="320"/>
      <c r="BX561" s="320"/>
      <c r="BY561" s="320"/>
      <c r="BZ561" s="320"/>
      <c r="CA561" s="320"/>
      <c r="CB561" s="320"/>
      <c r="CC561" s="320"/>
      <c r="CD561" s="320"/>
      <c r="CE561" s="320"/>
      <c r="CF561" s="320"/>
      <c r="CG561" s="320"/>
      <c r="CH561" s="320"/>
      <c r="CI561" s="320"/>
      <c r="CJ561" s="320"/>
      <c r="CK561" s="320"/>
      <c r="CL561" s="320"/>
      <c r="CM561" s="320"/>
      <c r="CN561" s="320"/>
      <c r="CO561" s="320"/>
      <c r="CP561" s="320"/>
      <c r="CQ561" s="320"/>
      <c r="CR561" s="320"/>
      <c r="CS561" s="320"/>
      <c r="CT561" s="320"/>
      <c r="CU561" s="320"/>
      <c r="CV561" s="320"/>
      <c r="CW561" s="320"/>
      <c r="CX561" s="320"/>
      <c r="CY561" s="320"/>
      <c r="CZ561" s="320"/>
      <c r="DA561" s="320"/>
      <c r="DB561" s="320"/>
      <c r="DC561" s="320"/>
      <c r="DD561" s="320"/>
    </row>
    <row r="562">
      <c r="A562" s="320"/>
      <c r="B562" s="320"/>
      <c r="C562" s="320"/>
      <c r="D562" s="320"/>
      <c r="E562" s="320"/>
      <c r="F562" s="320"/>
      <c r="G562" s="320"/>
      <c r="H562" s="320"/>
      <c r="I562" s="320"/>
      <c r="J562" s="320"/>
      <c r="K562" s="320"/>
      <c r="L562" s="320"/>
      <c r="M562" s="320"/>
      <c r="N562" s="320"/>
      <c r="O562" s="320"/>
      <c r="P562" s="320"/>
      <c r="Q562" s="320"/>
      <c r="R562" s="320"/>
      <c r="S562" s="320"/>
      <c r="T562" s="320"/>
      <c r="U562" s="320"/>
      <c r="V562" s="320"/>
      <c r="W562" s="320"/>
      <c r="X562" s="320"/>
      <c r="Y562" s="320"/>
      <c r="Z562" s="320"/>
      <c r="AA562" s="320"/>
      <c r="AB562" s="320"/>
      <c r="AC562" s="320"/>
      <c r="AD562" s="320"/>
      <c r="AE562" s="320"/>
      <c r="AF562" s="320"/>
      <c r="AG562" s="320"/>
      <c r="AH562" s="320"/>
      <c r="AI562" s="320"/>
      <c r="AJ562" s="320"/>
      <c r="AK562" s="320"/>
      <c r="AL562" s="320"/>
      <c r="AM562" s="320"/>
      <c r="AN562" s="320"/>
      <c r="AO562" s="320"/>
      <c r="AP562" s="320"/>
      <c r="AQ562" s="320"/>
      <c r="AR562" s="320"/>
      <c r="AS562" s="320"/>
      <c r="AT562" s="320"/>
      <c r="AU562" s="320"/>
      <c r="AV562" s="320"/>
      <c r="AW562" s="320"/>
      <c r="AX562" s="320"/>
      <c r="AY562" s="320"/>
      <c r="AZ562" s="320"/>
      <c r="BA562" s="320"/>
      <c r="BB562" s="320"/>
      <c r="BC562" s="320"/>
      <c r="BD562" s="320"/>
      <c r="BE562" s="320"/>
      <c r="BF562" s="320"/>
      <c r="BG562" s="320"/>
      <c r="BH562" s="320"/>
      <c r="BI562" s="320"/>
      <c r="BJ562" s="320"/>
      <c r="BK562" s="320"/>
      <c r="BL562" s="320"/>
      <c r="BM562" s="320"/>
      <c r="BN562" s="320"/>
      <c r="BO562" s="320"/>
      <c r="BP562" s="320"/>
      <c r="BQ562" s="320"/>
      <c r="BR562" s="320"/>
      <c r="BS562" s="320"/>
      <c r="BT562" s="320"/>
      <c r="BU562" s="320"/>
      <c r="BV562" s="320"/>
      <c r="BW562" s="320"/>
      <c r="BX562" s="320"/>
      <c r="BY562" s="320"/>
      <c r="BZ562" s="320"/>
      <c r="CA562" s="320"/>
      <c r="CB562" s="320"/>
      <c r="CC562" s="320"/>
      <c r="CD562" s="320"/>
      <c r="CE562" s="320"/>
      <c r="CF562" s="320"/>
      <c r="CG562" s="320"/>
      <c r="CH562" s="320"/>
      <c r="CI562" s="320"/>
      <c r="CJ562" s="320"/>
      <c r="CK562" s="320"/>
      <c r="CL562" s="320"/>
      <c r="CM562" s="320"/>
      <c r="CN562" s="320"/>
      <c r="CO562" s="320"/>
      <c r="CP562" s="320"/>
      <c r="CQ562" s="320"/>
      <c r="CR562" s="320"/>
      <c r="CS562" s="320"/>
      <c r="CT562" s="320"/>
      <c r="CU562" s="320"/>
      <c r="CV562" s="320"/>
      <c r="CW562" s="320"/>
      <c r="CX562" s="320"/>
      <c r="CY562" s="320"/>
      <c r="CZ562" s="320"/>
      <c r="DA562" s="320"/>
      <c r="DB562" s="320"/>
      <c r="DC562" s="320"/>
      <c r="DD562" s="320"/>
    </row>
    <row r="563">
      <c r="A563" s="320"/>
      <c r="B563" s="320"/>
      <c r="C563" s="320"/>
      <c r="D563" s="320"/>
      <c r="E563" s="320"/>
      <c r="F563" s="320"/>
      <c r="G563" s="320"/>
      <c r="H563" s="320"/>
      <c r="I563" s="320"/>
      <c r="J563" s="320"/>
      <c r="K563" s="320"/>
      <c r="L563" s="320"/>
      <c r="M563" s="320"/>
      <c r="N563" s="320"/>
      <c r="O563" s="320"/>
      <c r="P563" s="320"/>
      <c r="Q563" s="320"/>
      <c r="R563" s="320"/>
      <c r="S563" s="320"/>
      <c r="T563" s="320"/>
      <c r="U563" s="320"/>
      <c r="V563" s="320"/>
      <c r="W563" s="320"/>
      <c r="X563" s="320"/>
      <c r="Y563" s="320"/>
      <c r="Z563" s="320"/>
      <c r="AA563" s="320"/>
      <c r="AB563" s="320"/>
      <c r="AC563" s="320"/>
      <c r="AD563" s="320"/>
      <c r="AE563" s="320"/>
      <c r="AF563" s="320"/>
      <c r="AG563" s="320"/>
      <c r="AH563" s="320"/>
      <c r="AI563" s="320"/>
      <c r="AJ563" s="320"/>
      <c r="AK563" s="320"/>
      <c r="AL563" s="320"/>
      <c r="AM563" s="320"/>
      <c r="AN563" s="320"/>
      <c r="AO563" s="320"/>
      <c r="AP563" s="320"/>
      <c r="AQ563" s="320"/>
      <c r="AR563" s="320"/>
      <c r="AS563" s="320"/>
      <c r="AT563" s="320"/>
      <c r="AU563" s="320"/>
      <c r="AV563" s="320"/>
      <c r="AW563" s="320"/>
      <c r="AX563" s="320"/>
      <c r="AY563" s="320"/>
      <c r="AZ563" s="320"/>
      <c r="BA563" s="320"/>
      <c r="BB563" s="320"/>
      <c r="BC563" s="320"/>
      <c r="BD563" s="320"/>
      <c r="BE563" s="320"/>
      <c r="BF563" s="320"/>
      <c r="BG563" s="320"/>
      <c r="BH563" s="320"/>
      <c r="BI563" s="320"/>
      <c r="BJ563" s="320"/>
      <c r="BK563" s="320"/>
      <c r="BL563" s="320"/>
      <c r="BM563" s="320"/>
      <c r="BN563" s="320"/>
      <c r="BO563" s="320"/>
      <c r="BP563" s="320"/>
      <c r="BQ563" s="320"/>
      <c r="BR563" s="320"/>
      <c r="BS563" s="320"/>
      <c r="BT563" s="320"/>
      <c r="BU563" s="320"/>
      <c r="BV563" s="320"/>
      <c r="BW563" s="320"/>
      <c r="BX563" s="320"/>
      <c r="BY563" s="320"/>
      <c r="BZ563" s="320"/>
      <c r="CA563" s="320"/>
      <c r="CB563" s="320"/>
      <c r="CC563" s="320"/>
      <c r="CD563" s="320"/>
      <c r="CE563" s="320"/>
      <c r="CF563" s="320"/>
      <c r="CG563" s="320"/>
      <c r="CH563" s="320"/>
      <c r="CI563" s="320"/>
      <c r="CJ563" s="320"/>
      <c r="CK563" s="320"/>
      <c r="CL563" s="320"/>
      <c r="CM563" s="320"/>
      <c r="CN563" s="320"/>
      <c r="CO563" s="320"/>
      <c r="CP563" s="320"/>
      <c r="CQ563" s="320"/>
      <c r="CR563" s="320"/>
      <c r="CS563" s="320"/>
      <c r="CT563" s="320"/>
      <c r="CU563" s="320"/>
      <c r="CV563" s="320"/>
      <c r="CW563" s="320"/>
      <c r="CX563" s="320"/>
      <c r="CY563" s="320"/>
      <c r="CZ563" s="320"/>
      <c r="DA563" s="320"/>
      <c r="DB563" s="320"/>
      <c r="DC563" s="320"/>
      <c r="DD563" s="320"/>
    </row>
    <row r="564">
      <c r="A564" s="320"/>
      <c r="B564" s="320"/>
      <c r="C564" s="320"/>
      <c r="D564" s="320"/>
      <c r="E564" s="320"/>
      <c r="F564" s="320"/>
      <c r="G564" s="320"/>
      <c r="H564" s="320"/>
      <c r="I564" s="320"/>
      <c r="J564" s="320"/>
      <c r="K564" s="320"/>
      <c r="L564" s="320"/>
      <c r="M564" s="320"/>
      <c r="N564" s="320"/>
      <c r="O564" s="320"/>
      <c r="P564" s="320"/>
      <c r="Q564" s="320"/>
      <c r="R564" s="320"/>
      <c r="S564" s="320"/>
      <c r="T564" s="320"/>
      <c r="U564" s="320"/>
      <c r="V564" s="320"/>
      <c r="W564" s="320"/>
      <c r="X564" s="320"/>
      <c r="Y564" s="320"/>
      <c r="Z564" s="320"/>
      <c r="AA564" s="320"/>
      <c r="AB564" s="320"/>
      <c r="AC564" s="320"/>
      <c r="AD564" s="320"/>
      <c r="AE564" s="320"/>
      <c r="AF564" s="320"/>
      <c r="AG564" s="320"/>
      <c r="AH564" s="320"/>
      <c r="AI564" s="320"/>
      <c r="AJ564" s="320"/>
      <c r="AK564" s="320"/>
      <c r="AL564" s="320"/>
      <c r="AM564" s="320"/>
      <c r="AN564" s="320"/>
      <c r="AO564" s="320"/>
      <c r="AP564" s="320"/>
      <c r="AQ564" s="320"/>
      <c r="AR564" s="320"/>
      <c r="AS564" s="320"/>
      <c r="AT564" s="320"/>
      <c r="AU564" s="320"/>
      <c r="AV564" s="320"/>
      <c r="AW564" s="320"/>
      <c r="AX564" s="320"/>
      <c r="AY564" s="320"/>
      <c r="AZ564" s="320"/>
      <c r="BA564" s="320"/>
      <c r="BB564" s="320"/>
      <c r="BC564" s="320"/>
      <c r="BD564" s="320"/>
      <c r="BE564" s="320"/>
      <c r="BF564" s="320"/>
      <c r="BG564" s="320"/>
      <c r="BH564" s="320"/>
      <c r="BI564" s="320"/>
      <c r="BJ564" s="320"/>
      <c r="BK564" s="320"/>
      <c r="BL564" s="320"/>
      <c r="BM564" s="320"/>
      <c r="BN564" s="320"/>
      <c r="BO564" s="320"/>
      <c r="BP564" s="320"/>
      <c r="BQ564" s="320"/>
      <c r="BR564" s="320"/>
      <c r="BS564" s="320"/>
      <c r="BT564" s="320"/>
      <c r="BU564" s="320"/>
      <c r="BV564" s="320"/>
      <c r="BW564" s="320"/>
      <c r="BX564" s="320"/>
      <c r="BY564" s="320"/>
      <c r="BZ564" s="320"/>
      <c r="CA564" s="320"/>
      <c r="CB564" s="320"/>
      <c r="CC564" s="320"/>
      <c r="CD564" s="320"/>
      <c r="CE564" s="320"/>
      <c r="CF564" s="320"/>
      <c r="CG564" s="320"/>
      <c r="CH564" s="320"/>
      <c r="CI564" s="320"/>
      <c r="CJ564" s="320"/>
      <c r="CK564" s="320"/>
      <c r="CL564" s="320"/>
      <c r="CM564" s="320"/>
      <c r="CN564" s="320"/>
      <c r="CO564" s="320"/>
      <c r="CP564" s="320"/>
      <c r="CQ564" s="320"/>
      <c r="CR564" s="320"/>
      <c r="CS564" s="320"/>
      <c r="CT564" s="320"/>
      <c r="CU564" s="320"/>
      <c r="CV564" s="320"/>
      <c r="CW564" s="320"/>
      <c r="CX564" s="320"/>
      <c r="CY564" s="320"/>
      <c r="CZ564" s="320"/>
      <c r="DA564" s="320"/>
      <c r="DB564" s="320"/>
      <c r="DC564" s="320"/>
      <c r="DD564" s="320"/>
    </row>
    <row r="565">
      <c r="A565" s="320"/>
      <c r="B565" s="320"/>
      <c r="C565" s="320"/>
      <c r="D565" s="320"/>
      <c r="E565" s="320"/>
      <c r="F565" s="320"/>
      <c r="G565" s="320"/>
      <c r="H565" s="320"/>
      <c r="I565" s="320"/>
      <c r="J565" s="320"/>
      <c r="K565" s="320"/>
      <c r="L565" s="320"/>
      <c r="M565" s="320"/>
      <c r="N565" s="320"/>
      <c r="O565" s="320"/>
      <c r="P565" s="320"/>
      <c r="Q565" s="320"/>
      <c r="R565" s="320"/>
      <c r="S565" s="320"/>
      <c r="T565" s="320"/>
      <c r="U565" s="320"/>
      <c r="V565" s="320"/>
      <c r="W565" s="320"/>
      <c r="X565" s="320"/>
      <c r="Y565" s="320"/>
      <c r="Z565" s="320"/>
      <c r="AA565" s="320"/>
      <c r="AB565" s="320"/>
      <c r="AC565" s="320"/>
      <c r="AD565" s="320"/>
      <c r="AE565" s="320"/>
      <c r="AF565" s="320"/>
      <c r="AG565" s="320"/>
      <c r="AH565" s="320"/>
      <c r="AI565" s="320"/>
      <c r="AJ565" s="320"/>
      <c r="AK565" s="320"/>
      <c r="AL565" s="320"/>
      <c r="AM565" s="320"/>
      <c r="AN565" s="320"/>
      <c r="AO565" s="320"/>
      <c r="AP565" s="320"/>
      <c r="AQ565" s="320"/>
      <c r="AR565" s="320"/>
      <c r="AS565" s="320"/>
      <c r="AT565" s="320"/>
      <c r="AU565" s="320"/>
      <c r="AV565" s="320"/>
      <c r="AW565" s="320"/>
      <c r="AX565" s="320"/>
      <c r="AY565" s="320"/>
      <c r="AZ565" s="320"/>
      <c r="BA565" s="320"/>
      <c r="BB565" s="320"/>
      <c r="BC565" s="320"/>
      <c r="BD565" s="320"/>
      <c r="BE565" s="320"/>
      <c r="BF565" s="320"/>
      <c r="BG565" s="320"/>
      <c r="BH565" s="320"/>
      <c r="BI565" s="320"/>
      <c r="BJ565" s="320"/>
      <c r="BK565" s="320"/>
      <c r="BL565" s="320"/>
      <c r="BM565" s="320"/>
      <c r="BN565" s="320"/>
      <c r="BO565" s="320"/>
      <c r="BP565" s="320"/>
      <c r="BQ565" s="320"/>
      <c r="BR565" s="320"/>
      <c r="BS565" s="320"/>
      <c r="BT565" s="320"/>
      <c r="BU565" s="320"/>
      <c r="BV565" s="320"/>
      <c r="BW565" s="320"/>
      <c r="BX565" s="320"/>
      <c r="BY565" s="320"/>
      <c r="BZ565" s="320"/>
      <c r="CA565" s="320"/>
      <c r="CB565" s="320"/>
      <c r="CC565" s="320"/>
      <c r="CD565" s="320"/>
      <c r="CE565" s="320"/>
      <c r="CF565" s="320"/>
      <c r="CG565" s="320"/>
      <c r="CH565" s="320"/>
      <c r="CI565" s="320"/>
      <c r="CJ565" s="320"/>
      <c r="CK565" s="320"/>
      <c r="CL565" s="320"/>
      <c r="CM565" s="320"/>
      <c r="CN565" s="320"/>
      <c r="CO565" s="320"/>
      <c r="CP565" s="320"/>
      <c r="CQ565" s="320"/>
      <c r="CR565" s="320"/>
      <c r="CS565" s="320"/>
      <c r="CT565" s="320"/>
      <c r="CU565" s="320"/>
      <c r="CV565" s="320"/>
      <c r="CW565" s="320"/>
      <c r="CX565" s="320"/>
      <c r="CY565" s="320"/>
      <c r="CZ565" s="320"/>
      <c r="DA565" s="320"/>
      <c r="DB565" s="320"/>
      <c r="DC565" s="320"/>
      <c r="DD565" s="320"/>
    </row>
    <row r="566">
      <c r="A566" s="320"/>
      <c r="B566" s="320"/>
      <c r="C566" s="320"/>
      <c r="D566" s="320"/>
      <c r="E566" s="320"/>
      <c r="F566" s="320"/>
      <c r="G566" s="320"/>
      <c r="H566" s="320"/>
      <c r="I566" s="320"/>
      <c r="J566" s="320"/>
      <c r="K566" s="320"/>
      <c r="L566" s="320"/>
      <c r="M566" s="320"/>
      <c r="N566" s="320"/>
      <c r="O566" s="320"/>
      <c r="P566" s="320"/>
      <c r="Q566" s="320"/>
      <c r="R566" s="320"/>
      <c r="S566" s="320"/>
      <c r="T566" s="320"/>
      <c r="U566" s="320"/>
      <c r="V566" s="320"/>
      <c r="W566" s="320"/>
      <c r="X566" s="320"/>
      <c r="Y566" s="320"/>
      <c r="Z566" s="320"/>
      <c r="AA566" s="320"/>
      <c r="AB566" s="320"/>
      <c r="AC566" s="320"/>
      <c r="AD566" s="320"/>
      <c r="AE566" s="320"/>
      <c r="AF566" s="320"/>
      <c r="AG566" s="320"/>
      <c r="AH566" s="320"/>
      <c r="AI566" s="320"/>
      <c r="AJ566" s="320"/>
      <c r="AK566" s="320"/>
      <c r="AL566" s="320"/>
      <c r="AM566" s="320"/>
      <c r="AN566" s="320"/>
      <c r="AO566" s="320"/>
      <c r="AP566" s="320"/>
      <c r="AQ566" s="320"/>
      <c r="AR566" s="320"/>
      <c r="AS566" s="320"/>
      <c r="AT566" s="320"/>
      <c r="AU566" s="320"/>
      <c r="AV566" s="320"/>
      <c r="AW566" s="320"/>
      <c r="AX566" s="320"/>
      <c r="AY566" s="320"/>
      <c r="AZ566" s="320"/>
      <c r="BA566" s="320"/>
      <c r="BB566" s="320"/>
      <c r="BC566" s="320"/>
      <c r="BD566" s="320"/>
      <c r="BE566" s="320"/>
      <c r="BF566" s="320"/>
      <c r="BG566" s="320"/>
      <c r="BH566" s="320"/>
      <c r="BI566" s="320"/>
      <c r="BJ566" s="320"/>
      <c r="BK566" s="320"/>
      <c r="BL566" s="320"/>
      <c r="BM566" s="320"/>
      <c r="BN566" s="320"/>
      <c r="BO566" s="320"/>
      <c r="BP566" s="320"/>
      <c r="BQ566" s="320"/>
      <c r="BR566" s="320"/>
      <c r="BS566" s="320"/>
      <c r="BT566" s="320"/>
      <c r="BU566" s="320"/>
      <c r="BV566" s="320"/>
      <c r="BW566" s="320"/>
      <c r="BX566" s="320"/>
      <c r="BY566" s="320"/>
      <c r="BZ566" s="320"/>
      <c r="CA566" s="320"/>
      <c r="CB566" s="320"/>
      <c r="CC566" s="320"/>
      <c r="CD566" s="320"/>
      <c r="CE566" s="320"/>
      <c r="CF566" s="320"/>
      <c r="CG566" s="320"/>
      <c r="CH566" s="320"/>
      <c r="CI566" s="320"/>
      <c r="CJ566" s="320"/>
      <c r="CK566" s="320"/>
      <c r="CL566" s="320"/>
      <c r="CM566" s="320"/>
      <c r="CN566" s="320"/>
      <c r="CO566" s="320"/>
      <c r="CP566" s="320"/>
      <c r="CQ566" s="320"/>
      <c r="CR566" s="320"/>
      <c r="CS566" s="320"/>
      <c r="CT566" s="320"/>
      <c r="CU566" s="320"/>
      <c r="CV566" s="320"/>
      <c r="CW566" s="320"/>
      <c r="CX566" s="320"/>
      <c r="CY566" s="320"/>
      <c r="CZ566" s="320"/>
      <c r="DA566" s="320"/>
      <c r="DB566" s="320"/>
      <c r="DC566" s="320"/>
      <c r="DD566" s="320"/>
    </row>
    <row r="567">
      <c r="A567" s="320"/>
      <c r="B567" s="320"/>
      <c r="C567" s="320"/>
      <c r="D567" s="320"/>
      <c r="E567" s="320"/>
      <c r="F567" s="320"/>
      <c r="G567" s="320"/>
      <c r="H567" s="320"/>
      <c r="I567" s="320"/>
      <c r="J567" s="320"/>
      <c r="K567" s="320"/>
      <c r="L567" s="320"/>
      <c r="M567" s="320"/>
      <c r="N567" s="320"/>
      <c r="O567" s="320"/>
      <c r="P567" s="320"/>
      <c r="Q567" s="320"/>
      <c r="R567" s="320"/>
      <c r="S567" s="320"/>
      <c r="T567" s="320"/>
      <c r="U567" s="320"/>
      <c r="V567" s="320"/>
      <c r="W567" s="320"/>
      <c r="X567" s="320"/>
      <c r="Y567" s="320"/>
      <c r="Z567" s="320"/>
      <c r="AA567" s="320"/>
      <c r="AB567" s="320"/>
      <c r="AC567" s="320"/>
      <c r="AD567" s="320"/>
      <c r="AE567" s="320"/>
      <c r="AF567" s="320"/>
      <c r="AG567" s="320"/>
      <c r="AH567" s="320"/>
      <c r="AI567" s="320"/>
      <c r="AJ567" s="320"/>
      <c r="AK567" s="320"/>
      <c r="AL567" s="320"/>
      <c r="AM567" s="320"/>
      <c r="AN567" s="320"/>
      <c r="AO567" s="320"/>
      <c r="AP567" s="320"/>
      <c r="AQ567" s="320"/>
      <c r="AR567" s="320"/>
      <c r="AS567" s="320"/>
      <c r="AT567" s="320"/>
      <c r="AU567" s="320"/>
      <c r="AV567" s="320"/>
      <c r="AW567" s="320"/>
      <c r="AX567" s="320"/>
      <c r="AY567" s="320"/>
      <c r="AZ567" s="320"/>
      <c r="BA567" s="320"/>
      <c r="BB567" s="320"/>
      <c r="BC567" s="320"/>
      <c r="BD567" s="320"/>
      <c r="BE567" s="320"/>
      <c r="BF567" s="320"/>
      <c r="BG567" s="320"/>
      <c r="BH567" s="320"/>
      <c r="BI567" s="320"/>
      <c r="BJ567" s="320"/>
      <c r="BK567" s="320"/>
      <c r="BL567" s="320"/>
      <c r="BM567" s="320"/>
      <c r="BN567" s="320"/>
      <c r="BO567" s="320"/>
      <c r="BP567" s="320"/>
      <c r="BQ567" s="320"/>
      <c r="BR567" s="320"/>
      <c r="BS567" s="320"/>
      <c r="BT567" s="320"/>
      <c r="BU567" s="320"/>
      <c r="BV567" s="320"/>
      <c r="BW567" s="320"/>
      <c r="BX567" s="320"/>
      <c r="BY567" s="320"/>
      <c r="BZ567" s="320"/>
      <c r="CA567" s="320"/>
      <c r="CB567" s="320"/>
      <c r="CC567" s="320"/>
      <c r="CD567" s="320"/>
      <c r="CE567" s="320"/>
      <c r="CF567" s="320"/>
      <c r="CG567" s="320"/>
      <c r="CH567" s="320"/>
      <c r="CI567" s="320"/>
      <c r="CJ567" s="320"/>
      <c r="CK567" s="320"/>
      <c r="CL567" s="320"/>
      <c r="CM567" s="320"/>
      <c r="CN567" s="320"/>
      <c r="CO567" s="320"/>
      <c r="CP567" s="320"/>
      <c r="CQ567" s="320"/>
      <c r="CR567" s="320"/>
      <c r="CS567" s="320"/>
      <c r="CT567" s="320"/>
      <c r="CU567" s="320"/>
      <c r="CV567" s="320"/>
      <c r="CW567" s="320"/>
      <c r="CX567" s="320"/>
      <c r="CY567" s="320"/>
      <c r="CZ567" s="320"/>
      <c r="DA567" s="320"/>
      <c r="DB567" s="320"/>
      <c r="DC567" s="320"/>
      <c r="DD567" s="320"/>
    </row>
    <row r="568">
      <c r="A568" s="320"/>
      <c r="B568" s="320"/>
      <c r="C568" s="320"/>
      <c r="D568" s="320"/>
      <c r="E568" s="320"/>
      <c r="F568" s="320"/>
      <c r="G568" s="320"/>
      <c r="H568" s="320"/>
      <c r="I568" s="320"/>
      <c r="J568" s="320"/>
      <c r="K568" s="320"/>
      <c r="L568" s="320"/>
      <c r="M568" s="320"/>
      <c r="N568" s="320"/>
      <c r="O568" s="320"/>
      <c r="P568" s="320"/>
      <c r="Q568" s="320"/>
      <c r="R568" s="320"/>
      <c r="S568" s="320"/>
      <c r="T568" s="320"/>
      <c r="U568" s="320"/>
      <c r="V568" s="320"/>
      <c r="W568" s="320"/>
      <c r="X568" s="320"/>
      <c r="Y568" s="320"/>
      <c r="Z568" s="320"/>
      <c r="AA568" s="320"/>
      <c r="AB568" s="320"/>
      <c r="AC568" s="320"/>
      <c r="AD568" s="320"/>
      <c r="AE568" s="320"/>
      <c r="AF568" s="320"/>
      <c r="AG568" s="320"/>
      <c r="AH568" s="320"/>
      <c r="AI568" s="320"/>
      <c r="AJ568" s="320"/>
      <c r="AK568" s="320"/>
      <c r="AL568" s="320"/>
      <c r="AM568" s="320"/>
      <c r="AN568" s="320"/>
      <c r="AO568" s="320"/>
      <c r="AP568" s="320"/>
      <c r="AQ568" s="320"/>
      <c r="AR568" s="320"/>
      <c r="AS568" s="320"/>
      <c r="AT568" s="320"/>
      <c r="AU568" s="320"/>
      <c r="AV568" s="320"/>
      <c r="AW568" s="320"/>
      <c r="AX568" s="320"/>
      <c r="AY568" s="320"/>
      <c r="AZ568" s="320"/>
      <c r="BA568" s="320"/>
      <c r="BB568" s="320"/>
      <c r="BC568" s="320"/>
      <c r="BD568" s="320"/>
      <c r="BE568" s="320"/>
      <c r="BF568" s="320"/>
      <c r="BG568" s="320"/>
      <c r="BH568" s="320"/>
      <c r="BI568" s="320"/>
      <c r="BJ568" s="320"/>
      <c r="BK568" s="320"/>
      <c r="BL568" s="320"/>
      <c r="BM568" s="320"/>
      <c r="BN568" s="320"/>
      <c r="BO568" s="320"/>
      <c r="BP568" s="320"/>
      <c r="BQ568" s="320"/>
      <c r="BR568" s="320"/>
      <c r="BS568" s="320"/>
      <c r="BT568" s="320"/>
      <c r="BU568" s="320"/>
      <c r="BV568" s="320"/>
      <c r="BW568" s="320"/>
      <c r="BX568" s="320"/>
      <c r="BY568" s="320"/>
      <c r="BZ568" s="320"/>
      <c r="CA568" s="320"/>
      <c r="CB568" s="320"/>
      <c r="CC568" s="320"/>
      <c r="CD568" s="320"/>
      <c r="CE568" s="320"/>
      <c r="CF568" s="320"/>
      <c r="CG568" s="320"/>
      <c r="CH568" s="320"/>
      <c r="CI568" s="320"/>
      <c r="CJ568" s="320"/>
      <c r="CK568" s="320"/>
      <c r="CL568" s="320"/>
      <c r="CM568" s="320"/>
      <c r="CN568" s="320"/>
      <c r="CO568" s="320"/>
      <c r="CP568" s="320"/>
      <c r="CQ568" s="320"/>
      <c r="CR568" s="320"/>
      <c r="CS568" s="320"/>
      <c r="CT568" s="320"/>
      <c r="CU568" s="320"/>
      <c r="CV568" s="320"/>
      <c r="CW568" s="320"/>
      <c r="CX568" s="320"/>
      <c r="CY568" s="320"/>
      <c r="CZ568" s="320"/>
      <c r="DA568" s="320"/>
      <c r="DB568" s="320"/>
      <c r="DC568" s="320"/>
      <c r="DD568" s="320"/>
    </row>
    <row r="569">
      <c r="A569" s="320"/>
      <c r="B569" s="320"/>
      <c r="C569" s="320"/>
      <c r="D569" s="320"/>
      <c r="E569" s="320"/>
      <c r="F569" s="320"/>
      <c r="G569" s="320"/>
      <c r="H569" s="320"/>
      <c r="I569" s="320"/>
      <c r="J569" s="320"/>
      <c r="K569" s="320"/>
      <c r="L569" s="320"/>
      <c r="M569" s="320"/>
      <c r="N569" s="320"/>
      <c r="O569" s="320"/>
      <c r="P569" s="320"/>
      <c r="Q569" s="320"/>
      <c r="R569" s="320"/>
      <c r="S569" s="320"/>
      <c r="T569" s="320"/>
      <c r="U569" s="320"/>
      <c r="V569" s="320"/>
      <c r="W569" s="320"/>
      <c r="X569" s="320"/>
      <c r="Y569" s="320"/>
      <c r="Z569" s="320"/>
      <c r="AA569" s="320"/>
      <c r="AB569" s="320"/>
      <c r="AC569" s="320"/>
      <c r="AD569" s="320"/>
      <c r="AE569" s="320"/>
      <c r="AF569" s="320"/>
      <c r="AG569" s="320"/>
      <c r="AH569" s="320"/>
      <c r="AI569" s="320"/>
      <c r="AJ569" s="320"/>
      <c r="AK569" s="320"/>
      <c r="AL569" s="320"/>
      <c r="AM569" s="320"/>
      <c r="AN569" s="320"/>
      <c r="AO569" s="320"/>
      <c r="AP569" s="320"/>
      <c r="AQ569" s="320"/>
      <c r="AR569" s="320"/>
      <c r="AS569" s="320"/>
      <c r="AT569" s="320"/>
      <c r="AU569" s="320"/>
      <c r="AV569" s="320"/>
      <c r="AW569" s="320"/>
      <c r="AX569" s="320"/>
      <c r="AY569" s="320"/>
      <c r="AZ569" s="320"/>
      <c r="BA569" s="320"/>
      <c r="BB569" s="320"/>
      <c r="BC569" s="320"/>
      <c r="BD569" s="320"/>
      <c r="BE569" s="320"/>
      <c r="BF569" s="320"/>
      <c r="BG569" s="320"/>
      <c r="BH569" s="320"/>
      <c r="BI569" s="320"/>
      <c r="BJ569" s="320"/>
      <c r="BK569" s="320"/>
      <c r="BL569" s="320"/>
      <c r="BM569" s="320"/>
      <c r="BN569" s="320"/>
      <c r="BO569" s="320"/>
      <c r="BP569" s="320"/>
      <c r="BQ569" s="320"/>
      <c r="BR569" s="320"/>
      <c r="BS569" s="320"/>
      <c r="BT569" s="320"/>
      <c r="BU569" s="320"/>
      <c r="BV569" s="320"/>
      <c r="BW569" s="320"/>
      <c r="BX569" s="320"/>
      <c r="BY569" s="320"/>
      <c r="BZ569" s="320"/>
      <c r="CA569" s="320"/>
      <c r="CB569" s="320"/>
      <c r="CC569" s="320"/>
      <c r="CD569" s="320"/>
      <c r="CE569" s="320"/>
      <c r="CF569" s="320"/>
      <c r="CG569" s="320"/>
      <c r="CH569" s="320"/>
      <c r="CI569" s="320"/>
      <c r="CJ569" s="320"/>
      <c r="CK569" s="320"/>
      <c r="CL569" s="320"/>
      <c r="CM569" s="320"/>
      <c r="CN569" s="320"/>
      <c r="CO569" s="320"/>
      <c r="CP569" s="320"/>
      <c r="CQ569" s="320"/>
      <c r="CR569" s="320"/>
      <c r="CS569" s="320"/>
      <c r="CT569" s="320"/>
      <c r="CU569" s="320"/>
      <c r="CV569" s="320"/>
      <c r="CW569" s="320"/>
      <c r="CX569" s="320"/>
      <c r="CY569" s="320"/>
      <c r="CZ569" s="320"/>
      <c r="DA569" s="320"/>
      <c r="DB569" s="320"/>
      <c r="DC569" s="320"/>
      <c r="DD569" s="320"/>
    </row>
    <row r="570">
      <c r="A570" s="320"/>
      <c r="B570" s="320"/>
      <c r="C570" s="320"/>
      <c r="D570" s="320"/>
      <c r="E570" s="320"/>
      <c r="F570" s="320"/>
      <c r="G570" s="320"/>
      <c r="H570" s="320"/>
      <c r="I570" s="320"/>
      <c r="J570" s="320"/>
      <c r="K570" s="320"/>
      <c r="L570" s="320"/>
      <c r="M570" s="320"/>
      <c r="N570" s="320"/>
      <c r="O570" s="320"/>
      <c r="P570" s="320"/>
      <c r="Q570" s="320"/>
      <c r="R570" s="320"/>
      <c r="S570" s="320"/>
      <c r="T570" s="320"/>
      <c r="U570" s="320"/>
      <c r="V570" s="320"/>
      <c r="W570" s="320"/>
      <c r="X570" s="320"/>
      <c r="Y570" s="320"/>
      <c r="Z570" s="320"/>
      <c r="AA570" s="320"/>
      <c r="AB570" s="320"/>
      <c r="AC570" s="320"/>
      <c r="AD570" s="320"/>
      <c r="AE570" s="320"/>
      <c r="AF570" s="320"/>
      <c r="AG570" s="320"/>
      <c r="AH570" s="320"/>
      <c r="AI570" s="320"/>
      <c r="AJ570" s="320"/>
      <c r="AK570" s="320"/>
      <c r="AL570" s="320"/>
      <c r="AM570" s="320"/>
      <c r="AN570" s="320"/>
      <c r="AO570" s="320"/>
      <c r="AP570" s="320"/>
      <c r="AQ570" s="320"/>
      <c r="AR570" s="320"/>
      <c r="AS570" s="320"/>
      <c r="AT570" s="320"/>
      <c r="AU570" s="320"/>
      <c r="AV570" s="320"/>
      <c r="AW570" s="320"/>
      <c r="AX570" s="320"/>
      <c r="AY570" s="320"/>
      <c r="AZ570" s="320"/>
      <c r="BA570" s="320"/>
      <c r="BB570" s="320"/>
      <c r="BC570" s="320"/>
      <c r="BD570" s="320"/>
      <c r="BE570" s="320"/>
      <c r="BF570" s="320"/>
      <c r="BG570" s="320"/>
      <c r="BH570" s="320"/>
      <c r="BI570" s="320"/>
      <c r="BJ570" s="320"/>
      <c r="BK570" s="320"/>
      <c r="BL570" s="320"/>
      <c r="BM570" s="320"/>
      <c r="BN570" s="320"/>
      <c r="BO570" s="320"/>
      <c r="BP570" s="320"/>
      <c r="BQ570" s="320"/>
      <c r="BR570" s="320"/>
      <c r="BS570" s="320"/>
      <c r="BT570" s="320"/>
      <c r="BU570" s="320"/>
      <c r="BV570" s="320"/>
      <c r="BW570" s="320"/>
      <c r="BX570" s="320"/>
      <c r="BY570" s="320"/>
      <c r="BZ570" s="320"/>
      <c r="CA570" s="320"/>
      <c r="CB570" s="320"/>
      <c r="CC570" s="320"/>
      <c r="CD570" s="320"/>
      <c r="CE570" s="320"/>
      <c r="CF570" s="320"/>
      <c r="CG570" s="320"/>
      <c r="CH570" s="320"/>
      <c r="CI570" s="320"/>
      <c r="CJ570" s="320"/>
      <c r="CK570" s="320"/>
      <c r="CL570" s="320"/>
      <c r="CM570" s="320"/>
      <c r="CN570" s="320"/>
      <c r="CO570" s="320"/>
      <c r="CP570" s="320"/>
      <c r="CQ570" s="320"/>
      <c r="CR570" s="320"/>
      <c r="CS570" s="320"/>
      <c r="CT570" s="320"/>
      <c r="CU570" s="320"/>
      <c r="CV570" s="320"/>
      <c r="CW570" s="320"/>
      <c r="CX570" s="320"/>
      <c r="CY570" s="320"/>
      <c r="CZ570" s="320"/>
      <c r="DA570" s="320"/>
      <c r="DB570" s="320"/>
      <c r="DC570" s="320"/>
      <c r="DD570" s="320"/>
    </row>
    <row r="571">
      <c r="A571" s="320"/>
      <c r="B571" s="320"/>
      <c r="C571" s="320"/>
      <c r="D571" s="320"/>
      <c r="E571" s="320"/>
      <c r="F571" s="320"/>
      <c r="G571" s="320"/>
      <c r="H571" s="320"/>
      <c r="I571" s="320"/>
      <c r="J571" s="320"/>
      <c r="K571" s="320"/>
      <c r="L571" s="320"/>
      <c r="M571" s="320"/>
      <c r="N571" s="320"/>
      <c r="O571" s="320"/>
      <c r="P571" s="320"/>
      <c r="Q571" s="320"/>
      <c r="R571" s="320"/>
      <c r="S571" s="320"/>
      <c r="T571" s="320"/>
      <c r="U571" s="320"/>
      <c r="V571" s="320"/>
      <c r="W571" s="320"/>
      <c r="X571" s="320"/>
      <c r="Y571" s="320"/>
      <c r="Z571" s="320"/>
      <c r="AA571" s="320"/>
      <c r="AB571" s="320"/>
      <c r="AC571" s="320"/>
      <c r="AD571" s="320"/>
      <c r="AE571" s="320"/>
      <c r="AF571" s="320"/>
      <c r="AG571" s="320"/>
      <c r="AH571" s="320"/>
      <c r="AI571" s="320"/>
      <c r="AJ571" s="320"/>
      <c r="AK571" s="320"/>
      <c r="AL571" s="320"/>
      <c r="AM571" s="320"/>
      <c r="AN571" s="320"/>
      <c r="AO571" s="320"/>
      <c r="AP571" s="320"/>
      <c r="AQ571" s="320"/>
      <c r="AR571" s="320"/>
      <c r="AS571" s="320"/>
      <c r="AT571" s="320"/>
      <c r="AU571" s="320"/>
      <c r="AV571" s="320"/>
      <c r="AW571" s="320"/>
      <c r="AX571" s="320"/>
      <c r="AY571" s="320"/>
      <c r="AZ571" s="320"/>
      <c r="BA571" s="320"/>
      <c r="BB571" s="320"/>
      <c r="BC571" s="320"/>
      <c r="BD571" s="320"/>
      <c r="BE571" s="320"/>
      <c r="BF571" s="320"/>
      <c r="BG571" s="320"/>
      <c r="BH571" s="320"/>
      <c r="BI571" s="320"/>
      <c r="BJ571" s="320"/>
      <c r="BK571" s="320"/>
      <c r="BL571" s="320"/>
      <c r="BM571" s="320"/>
      <c r="BN571" s="320"/>
      <c r="BO571" s="320"/>
      <c r="BP571" s="320"/>
      <c r="BQ571" s="320"/>
      <c r="BR571" s="320"/>
      <c r="BS571" s="320"/>
      <c r="BT571" s="320"/>
      <c r="BU571" s="320"/>
      <c r="BV571" s="320"/>
      <c r="BW571" s="320"/>
      <c r="BX571" s="320"/>
      <c r="BY571" s="320"/>
      <c r="BZ571" s="320"/>
      <c r="CA571" s="320"/>
      <c r="CB571" s="320"/>
      <c r="CC571" s="320"/>
      <c r="CD571" s="320"/>
      <c r="CE571" s="320"/>
      <c r="CF571" s="320"/>
      <c r="CG571" s="320"/>
      <c r="CH571" s="320"/>
      <c r="CI571" s="320"/>
      <c r="CJ571" s="320"/>
      <c r="CK571" s="320"/>
      <c r="CL571" s="320"/>
      <c r="CM571" s="320"/>
      <c r="CN571" s="320"/>
      <c r="CO571" s="320"/>
      <c r="CP571" s="320"/>
      <c r="CQ571" s="320"/>
      <c r="CR571" s="320"/>
      <c r="CS571" s="320"/>
      <c r="CT571" s="320"/>
      <c r="CU571" s="320"/>
      <c r="CV571" s="320"/>
      <c r="CW571" s="320"/>
      <c r="CX571" s="320"/>
      <c r="CY571" s="320"/>
      <c r="CZ571" s="320"/>
      <c r="DA571" s="320"/>
      <c r="DB571" s="320"/>
      <c r="DC571" s="320"/>
      <c r="DD571" s="320"/>
    </row>
    <row r="572">
      <c r="A572" s="320"/>
      <c r="B572" s="320"/>
      <c r="C572" s="320"/>
      <c r="D572" s="320"/>
      <c r="E572" s="320"/>
      <c r="F572" s="320"/>
      <c r="G572" s="320"/>
      <c r="H572" s="320"/>
      <c r="I572" s="320"/>
      <c r="J572" s="320"/>
      <c r="K572" s="320"/>
      <c r="L572" s="320"/>
      <c r="M572" s="320"/>
      <c r="N572" s="320"/>
      <c r="O572" s="320"/>
      <c r="P572" s="320"/>
      <c r="Q572" s="320"/>
      <c r="R572" s="320"/>
      <c r="S572" s="320"/>
      <c r="T572" s="320"/>
      <c r="U572" s="320"/>
      <c r="V572" s="320"/>
      <c r="W572" s="320"/>
      <c r="X572" s="320"/>
      <c r="Y572" s="320"/>
      <c r="Z572" s="320"/>
      <c r="AA572" s="320"/>
      <c r="AB572" s="320"/>
      <c r="AC572" s="320"/>
      <c r="AD572" s="320"/>
      <c r="AE572" s="320"/>
      <c r="AF572" s="320"/>
      <c r="AG572" s="320"/>
      <c r="AH572" s="320"/>
      <c r="AI572" s="320"/>
      <c r="AJ572" s="320"/>
      <c r="AK572" s="320"/>
      <c r="AL572" s="320"/>
      <c r="AM572" s="320"/>
      <c r="AN572" s="320"/>
      <c r="AO572" s="320"/>
      <c r="AP572" s="320"/>
      <c r="AQ572" s="320"/>
      <c r="AR572" s="320"/>
      <c r="AS572" s="320"/>
      <c r="AT572" s="320"/>
      <c r="AU572" s="320"/>
      <c r="AV572" s="320"/>
      <c r="AW572" s="320"/>
      <c r="AX572" s="320"/>
      <c r="AY572" s="320"/>
      <c r="AZ572" s="320"/>
      <c r="BA572" s="320"/>
      <c r="BB572" s="320"/>
      <c r="BC572" s="320"/>
      <c r="BD572" s="320"/>
      <c r="BE572" s="320"/>
      <c r="BF572" s="320"/>
      <c r="BG572" s="320"/>
      <c r="BH572" s="320"/>
      <c r="BI572" s="320"/>
      <c r="BJ572" s="320"/>
      <c r="BK572" s="320"/>
      <c r="BL572" s="320"/>
      <c r="BM572" s="320"/>
      <c r="BN572" s="320"/>
      <c r="BO572" s="320"/>
      <c r="BP572" s="320"/>
      <c r="BQ572" s="320"/>
      <c r="BR572" s="320"/>
      <c r="BS572" s="320"/>
      <c r="BT572" s="320"/>
      <c r="BU572" s="320"/>
      <c r="BV572" s="320"/>
      <c r="BW572" s="320"/>
      <c r="BX572" s="320"/>
      <c r="BY572" s="320"/>
      <c r="BZ572" s="320"/>
      <c r="CA572" s="320"/>
      <c r="CB572" s="320"/>
      <c r="CC572" s="320"/>
      <c r="CD572" s="320"/>
      <c r="CE572" s="320"/>
      <c r="CF572" s="320"/>
      <c r="CG572" s="320"/>
      <c r="CH572" s="320"/>
      <c r="CI572" s="320"/>
      <c r="CJ572" s="320"/>
      <c r="CK572" s="320"/>
      <c r="CL572" s="320"/>
      <c r="CM572" s="320"/>
      <c r="CN572" s="320"/>
      <c r="CO572" s="320"/>
      <c r="CP572" s="320"/>
      <c r="CQ572" s="320"/>
      <c r="CR572" s="320"/>
      <c r="CS572" s="320"/>
      <c r="CT572" s="320"/>
      <c r="CU572" s="320"/>
      <c r="CV572" s="320"/>
      <c r="CW572" s="320"/>
      <c r="CX572" s="320"/>
      <c r="CY572" s="320"/>
      <c r="CZ572" s="320"/>
      <c r="DA572" s="320"/>
      <c r="DB572" s="320"/>
      <c r="DC572" s="320"/>
      <c r="DD572" s="320"/>
    </row>
    <row r="573">
      <c r="A573" s="320"/>
      <c r="B573" s="320"/>
      <c r="C573" s="320"/>
      <c r="D573" s="320"/>
      <c r="E573" s="320"/>
      <c r="F573" s="320"/>
      <c r="G573" s="320"/>
      <c r="H573" s="320"/>
      <c r="I573" s="320"/>
      <c r="J573" s="320"/>
      <c r="K573" s="320"/>
      <c r="L573" s="320"/>
      <c r="M573" s="320"/>
      <c r="N573" s="320"/>
      <c r="O573" s="320"/>
      <c r="P573" s="320"/>
      <c r="Q573" s="320"/>
      <c r="R573" s="320"/>
      <c r="S573" s="320"/>
      <c r="T573" s="320"/>
      <c r="U573" s="320"/>
      <c r="V573" s="320"/>
      <c r="W573" s="320"/>
      <c r="X573" s="320"/>
      <c r="Y573" s="320"/>
      <c r="Z573" s="320"/>
      <c r="AA573" s="320"/>
      <c r="AB573" s="320"/>
      <c r="AC573" s="320"/>
      <c r="AD573" s="320"/>
      <c r="AE573" s="320"/>
      <c r="AF573" s="320"/>
      <c r="AG573" s="320"/>
      <c r="AH573" s="320"/>
      <c r="AI573" s="320"/>
      <c r="AJ573" s="320"/>
      <c r="AK573" s="320"/>
      <c r="AL573" s="320"/>
      <c r="AM573" s="320"/>
      <c r="AN573" s="320"/>
      <c r="AO573" s="320"/>
      <c r="AP573" s="320"/>
      <c r="AQ573" s="320"/>
      <c r="AR573" s="320"/>
      <c r="AS573" s="320"/>
      <c r="AT573" s="320"/>
      <c r="AU573" s="320"/>
      <c r="AV573" s="320"/>
      <c r="AW573" s="320"/>
      <c r="AX573" s="320"/>
      <c r="AY573" s="320"/>
      <c r="AZ573" s="320"/>
      <c r="BA573" s="320"/>
      <c r="BB573" s="320"/>
      <c r="BC573" s="320"/>
      <c r="BD573" s="320"/>
      <c r="BE573" s="320"/>
      <c r="BF573" s="320"/>
      <c r="BG573" s="320"/>
      <c r="BH573" s="320"/>
      <c r="BI573" s="320"/>
      <c r="BJ573" s="320"/>
      <c r="BK573" s="320"/>
      <c r="BL573" s="320"/>
      <c r="BM573" s="320"/>
      <c r="BN573" s="320"/>
      <c r="BO573" s="320"/>
      <c r="BP573" s="320"/>
      <c r="BQ573" s="320"/>
      <c r="BR573" s="320"/>
      <c r="BS573" s="320"/>
      <c r="BT573" s="320"/>
      <c r="BU573" s="320"/>
      <c r="BV573" s="320"/>
      <c r="BW573" s="320"/>
      <c r="BX573" s="320"/>
      <c r="BY573" s="320"/>
      <c r="BZ573" s="320"/>
      <c r="CA573" s="320"/>
      <c r="CB573" s="320"/>
      <c r="CC573" s="320"/>
      <c r="CD573" s="320"/>
      <c r="CE573" s="320"/>
      <c r="CF573" s="320"/>
      <c r="CG573" s="320"/>
      <c r="CH573" s="320"/>
      <c r="CI573" s="320"/>
      <c r="CJ573" s="320"/>
      <c r="CK573" s="320"/>
      <c r="CL573" s="320"/>
      <c r="CM573" s="320"/>
      <c r="CN573" s="320"/>
      <c r="CO573" s="320"/>
      <c r="CP573" s="320"/>
      <c r="CQ573" s="320"/>
      <c r="CR573" s="320"/>
      <c r="CS573" s="320"/>
      <c r="CT573" s="320"/>
      <c r="CU573" s="320"/>
      <c r="CV573" s="320"/>
      <c r="CW573" s="320"/>
      <c r="CX573" s="320"/>
      <c r="CY573" s="320"/>
      <c r="CZ573" s="320"/>
      <c r="DA573" s="320"/>
      <c r="DB573" s="320"/>
      <c r="DC573" s="320"/>
      <c r="DD573" s="320"/>
    </row>
    <row r="574">
      <c r="A574" s="320"/>
      <c r="B574" s="320"/>
      <c r="C574" s="320"/>
      <c r="D574" s="320"/>
      <c r="E574" s="320"/>
      <c r="F574" s="320"/>
      <c r="G574" s="320"/>
      <c r="H574" s="320"/>
      <c r="I574" s="320"/>
      <c r="J574" s="320"/>
      <c r="K574" s="320"/>
      <c r="L574" s="320"/>
      <c r="M574" s="320"/>
      <c r="N574" s="320"/>
      <c r="O574" s="320"/>
      <c r="P574" s="320"/>
      <c r="Q574" s="320"/>
      <c r="R574" s="320"/>
      <c r="S574" s="320"/>
      <c r="T574" s="320"/>
      <c r="U574" s="320"/>
      <c r="V574" s="320"/>
      <c r="W574" s="320"/>
      <c r="X574" s="320"/>
      <c r="Y574" s="320"/>
      <c r="Z574" s="320"/>
      <c r="AA574" s="320"/>
      <c r="AB574" s="320"/>
      <c r="AC574" s="320"/>
      <c r="AD574" s="320"/>
      <c r="AE574" s="320"/>
      <c r="AF574" s="320"/>
      <c r="AG574" s="320"/>
      <c r="AH574" s="320"/>
      <c r="AI574" s="320"/>
      <c r="AJ574" s="320"/>
      <c r="AK574" s="320"/>
      <c r="AL574" s="320"/>
      <c r="AM574" s="320"/>
      <c r="AN574" s="320"/>
      <c r="AO574" s="320"/>
      <c r="AP574" s="320"/>
      <c r="AQ574" s="320"/>
      <c r="AR574" s="320"/>
      <c r="AS574" s="320"/>
      <c r="AT574" s="320"/>
      <c r="AU574" s="320"/>
      <c r="AV574" s="320"/>
      <c r="AW574" s="320"/>
      <c r="AX574" s="320"/>
      <c r="AY574" s="320"/>
      <c r="AZ574" s="320"/>
      <c r="BA574" s="320"/>
      <c r="BB574" s="320"/>
      <c r="BC574" s="320"/>
      <c r="BD574" s="320"/>
      <c r="BE574" s="320"/>
      <c r="BF574" s="320"/>
      <c r="BG574" s="320"/>
      <c r="BH574" s="320"/>
      <c r="BI574" s="320"/>
      <c r="BJ574" s="320"/>
      <c r="BK574" s="320"/>
      <c r="BL574" s="320"/>
      <c r="BM574" s="320"/>
      <c r="BN574" s="320"/>
      <c r="BO574" s="320"/>
      <c r="BP574" s="320"/>
      <c r="BQ574" s="320"/>
      <c r="BR574" s="320"/>
      <c r="BS574" s="320"/>
      <c r="BT574" s="320"/>
      <c r="BU574" s="320"/>
      <c r="BV574" s="320"/>
      <c r="BW574" s="320"/>
      <c r="BX574" s="320"/>
      <c r="BY574" s="320"/>
      <c r="BZ574" s="320"/>
      <c r="CA574" s="320"/>
      <c r="CB574" s="320"/>
      <c r="CC574" s="320"/>
      <c r="CD574" s="320"/>
      <c r="CE574" s="320"/>
      <c r="CF574" s="320"/>
      <c r="CG574" s="320"/>
      <c r="CH574" s="320"/>
      <c r="CI574" s="320"/>
      <c r="CJ574" s="320"/>
      <c r="CK574" s="320"/>
      <c r="CL574" s="320"/>
      <c r="CM574" s="320"/>
      <c r="CN574" s="320"/>
      <c r="CO574" s="320"/>
      <c r="CP574" s="320"/>
      <c r="CQ574" s="320"/>
      <c r="CR574" s="320"/>
      <c r="CS574" s="320"/>
      <c r="CT574" s="320"/>
      <c r="CU574" s="320"/>
      <c r="CV574" s="320"/>
      <c r="CW574" s="320"/>
      <c r="CX574" s="320"/>
      <c r="CY574" s="320"/>
      <c r="CZ574" s="320"/>
      <c r="DA574" s="320"/>
      <c r="DB574" s="320"/>
      <c r="DC574" s="320"/>
      <c r="DD574" s="320"/>
    </row>
    <row r="575">
      <c r="A575" s="320"/>
      <c r="B575" s="320"/>
      <c r="C575" s="320"/>
      <c r="D575" s="320"/>
      <c r="E575" s="320"/>
      <c r="F575" s="320"/>
      <c r="G575" s="320"/>
      <c r="H575" s="320"/>
      <c r="I575" s="320"/>
      <c r="J575" s="320"/>
      <c r="K575" s="320"/>
      <c r="L575" s="320"/>
      <c r="M575" s="320"/>
      <c r="N575" s="320"/>
      <c r="O575" s="320"/>
      <c r="P575" s="320"/>
      <c r="Q575" s="320"/>
      <c r="R575" s="320"/>
      <c r="S575" s="320"/>
      <c r="T575" s="320"/>
      <c r="U575" s="320"/>
      <c r="V575" s="320"/>
      <c r="W575" s="320"/>
      <c r="X575" s="320"/>
      <c r="Y575" s="320"/>
      <c r="Z575" s="320"/>
      <c r="AA575" s="320"/>
      <c r="AB575" s="320"/>
      <c r="AC575" s="320"/>
      <c r="AD575" s="320"/>
      <c r="AE575" s="320"/>
      <c r="AF575" s="320"/>
      <c r="AG575" s="320"/>
      <c r="AH575" s="320"/>
      <c r="AI575" s="320"/>
      <c r="AJ575" s="320"/>
      <c r="AK575" s="320"/>
      <c r="AL575" s="320"/>
      <c r="AM575" s="320"/>
      <c r="AN575" s="320"/>
      <c r="AO575" s="320"/>
      <c r="AP575" s="320"/>
      <c r="AQ575" s="320"/>
      <c r="AR575" s="320"/>
      <c r="AS575" s="320"/>
      <c r="AT575" s="320"/>
      <c r="AU575" s="320"/>
      <c r="AV575" s="320"/>
      <c r="AW575" s="320"/>
      <c r="AX575" s="320"/>
      <c r="AY575" s="320"/>
      <c r="AZ575" s="320"/>
      <c r="BA575" s="320"/>
      <c r="BB575" s="320"/>
      <c r="BC575" s="320"/>
      <c r="BD575" s="320"/>
      <c r="BE575" s="320"/>
      <c r="BF575" s="320"/>
      <c r="BG575" s="320"/>
      <c r="BH575" s="320"/>
      <c r="BI575" s="320"/>
      <c r="BJ575" s="320"/>
      <c r="BK575" s="320"/>
      <c r="BL575" s="320"/>
      <c r="BM575" s="320"/>
      <c r="BN575" s="320"/>
      <c r="BO575" s="320"/>
      <c r="BP575" s="320"/>
      <c r="BQ575" s="320"/>
      <c r="BR575" s="320"/>
      <c r="BS575" s="320"/>
      <c r="BT575" s="320"/>
      <c r="BU575" s="320"/>
      <c r="BV575" s="320"/>
      <c r="BW575" s="320"/>
      <c r="BX575" s="320"/>
      <c r="BY575" s="320"/>
      <c r="BZ575" s="320"/>
      <c r="CA575" s="320"/>
      <c r="CB575" s="320"/>
      <c r="CC575" s="320"/>
      <c r="CD575" s="320"/>
      <c r="CE575" s="320"/>
      <c r="CF575" s="320"/>
      <c r="CG575" s="320"/>
      <c r="CH575" s="320"/>
      <c r="CI575" s="320"/>
      <c r="CJ575" s="320"/>
      <c r="CK575" s="320"/>
      <c r="CL575" s="320"/>
      <c r="CM575" s="320"/>
      <c r="CN575" s="320"/>
      <c r="CO575" s="320"/>
      <c r="CP575" s="320"/>
      <c r="CQ575" s="320"/>
      <c r="CR575" s="320"/>
      <c r="CS575" s="320"/>
      <c r="CT575" s="320"/>
      <c r="CU575" s="320"/>
      <c r="CV575" s="320"/>
      <c r="CW575" s="320"/>
      <c r="CX575" s="320"/>
      <c r="CY575" s="320"/>
      <c r="CZ575" s="320"/>
      <c r="DA575" s="320"/>
      <c r="DB575" s="320"/>
      <c r="DC575" s="320"/>
      <c r="DD575" s="320"/>
    </row>
    <row r="576">
      <c r="A576" s="320"/>
      <c r="B576" s="320"/>
      <c r="C576" s="320"/>
      <c r="D576" s="320"/>
      <c r="E576" s="320"/>
      <c r="F576" s="320"/>
      <c r="G576" s="320"/>
      <c r="H576" s="320"/>
      <c r="I576" s="320"/>
      <c r="J576" s="320"/>
      <c r="K576" s="320"/>
      <c r="L576" s="320"/>
      <c r="M576" s="320"/>
      <c r="N576" s="320"/>
      <c r="O576" s="320"/>
      <c r="P576" s="320"/>
      <c r="Q576" s="320"/>
      <c r="R576" s="320"/>
      <c r="S576" s="320"/>
      <c r="T576" s="320"/>
      <c r="U576" s="320"/>
      <c r="V576" s="320"/>
      <c r="W576" s="320"/>
      <c r="X576" s="320"/>
      <c r="Y576" s="320"/>
      <c r="Z576" s="320"/>
      <c r="AA576" s="320"/>
      <c r="AB576" s="320"/>
      <c r="AC576" s="320"/>
      <c r="AD576" s="320"/>
      <c r="AE576" s="320"/>
      <c r="AF576" s="320"/>
      <c r="AG576" s="320"/>
      <c r="AH576" s="320"/>
      <c r="AI576" s="320"/>
      <c r="AJ576" s="320"/>
      <c r="AK576" s="320"/>
      <c r="AL576" s="320"/>
      <c r="AM576" s="320"/>
      <c r="AN576" s="320"/>
      <c r="AO576" s="320"/>
      <c r="AP576" s="320"/>
      <c r="AQ576" s="320"/>
      <c r="AR576" s="320"/>
      <c r="AS576" s="320"/>
      <c r="AT576" s="320"/>
      <c r="AU576" s="320"/>
      <c r="AV576" s="320"/>
      <c r="AW576" s="320"/>
      <c r="AX576" s="320"/>
      <c r="AY576" s="320"/>
      <c r="AZ576" s="320"/>
      <c r="BA576" s="320"/>
      <c r="BB576" s="320"/>
      <c r="BC576" s="320"/>
      <c r="BD576" s="320"/>
      <c r="BE576" s="320"/>
      <c r="BF576" s="320"/>
      <c r="BG576" s="320"/>
      <c r="BH576" s="320"/>
      <c r="BI576" s="320"/>
      <c r="BJ576" s="320"/>
      <c r="BK576" s="320"/>
      <c r="BL576" s="320"/>
      <c r="BM576" s="320"/>
      <c r="BN576" s="320"/>
      <c r="BO576" s="320"/>
      <c r="BP576" s="320"/>
      <c r="BQ576" s="320"/>
      <c r="BR576" s="320"/>
      <c r="BS576" s="320"/>
      <c r="BT576" s="320"/>
      <c r="BU576" s="320"/>
      <c r="BV576" s="320"/>
      <c r="BW576" s="320"/>
      <c r="BX576" s="320"/>
      <c r="BY576" s="320"/>
      <c r="BZ576" s="320"/>
      <c r="CA576" s="320"/>
      <c r="CB576" s="320"/>
      <c r="CC576" s="320"/>
      <c r="CD576" s="320"/>
      <c r="CE576" s="320"/>
      <c r="CF576" s="320"/>
      <c r="CG576" s="320"/>
      <c r="CH576" s="320"/>
      <c r="CI576" s="320"/>
      <c r="CJ576" s="320"/>
      <c r="CK576" s="320"/>
      <c r="CL576" s="320"/>
      <c r="CM576" s="320"/>
      <c r="CN576" s="320"/>
      <c r="CO576" s="320"/>
      <c r="CP576" s="320"/>
      <c r="CQ576" s="320"/>
      <c r="CR576" s="320"/>
      <c r="CS576" s="320"/>
      <c r="CT576" s="320"/>
      <c r="CU576" s="320"/>
      <c r="CV576" s="320"/>
      <c r="CW576" s="320"/>
      <c r="CX576" s="320"/>
      <c r="CY576" s="320"/>
      <c r="CZ576" s="320"/>
      <c r="DA576" s="320"/>
      <c r="DB576" s="320"/>
      <c r="DC576" s="320"/>
      <c r="DD576" s="320"/>
    </row>
    <row r="577">
      <c r="A577" s="320"/>
      <c r="B577" s="320"/>
      <c r="C577" s="320"/>
      <c r="D577" s="320"/>
      <c r="E577" s="320"/>
      <c r="F577" s="320"/>
      <c r="G577" s="320"/>
      <c r="H577" s="320"/>
      <c r="I577" s="320"/>
      <c r="J577" s="320"/>
      <c r="K577" s="320"/>
      <c r="L577" s="320"/>
      <c r="M577" s="320"/>
      <c r="N577" s="320"/>
      <c r="O577" s="320"/>
      <c r="P577" s="320"/>
      <c r="Q577" s="320"/>
      <c r="R577" s="320"/>
      <c r="S577" s="320"/>
      <c r="T577" s="320"/>
      <c r="U577" s="320"/>
      <c r="V577" s="320"/>
      <c r="W577" s="320"/>
      <c r="X577" s="320"/>
      <c r="Y577" s="320"/>
      <c r="Z577" s="320"/>
      <c r="AA577" s="320"/>
      <c r="AB577" s="320"/>
      <c r="AC577" s="320"/>
      <c r="AD577" s="320"/>
      <c r="AE577" s="320"/>
      <c r="AF577" s="320"/>
      <c r="AG577" s="320"/>
      <c r="AH577" s="320"/>
      <c r="AI577" s="320"/>
      <c r="AJ577" s="320"/>
      <c r="AK577" s="320"/>
      <c r="AL577" s="320"/>
      <c r="AM577" s="320"/>
      <c r="AN577" s="320"/>
      <c r="AO577" s="320"/>
      <c r="AP577" s="320"/>
      <c r="AQ577" s="320"/>
      <c r="AR577" s="320"/>
      <c r="AS577" s="320"/>
      <c r="AT577" s="320"/>
      <c r="AU577" s="320"/>
      <c r="AV577" s="320"/>
      <c r="AW577" s="320"/>
      <c r="AX577" s="320"/>
      <c r="AY577" s="320"/>
      <c r="AZ577" s="320"/>
      <c r="BA577" s="320"/>
      <c r="BB577" s="320"/>
      <c r="BC577" s="320"/>
      <c r="BD577" s="320"/>
      <c r="BE577" s="320"/>
      <c r="BF577" s="320"/>
      <c r="BG577" s="320"/>
      <c r="BH577" s="320"/>
      <c r="BI577" s="320"/>
      <c r="BJ577" s="320"/>
      <c r="BK577" s="320"/>
      <c r="BL577" s="320"/>
      <c r="BM577" s="320"/>
      <c r="BN577" s="320"/>
      <c r="BO577" s="320"/>
      <c r="BP577" s="320"/>
      <c r="BQ577" s="320"/>
      <c r="BR577" s="320"/>
      <c r="BS577" s="320"/>
      <c r="BT577" s="320"/>
      <c r="BU577" s="320"/>
      <c r="BV577" s="320"/>
      <c r="BW577" s="320"/>
      <c r="BX577" s="320"/>
      <c r="BY577" s="320"/>
      <c r="BZ577" s="320"/>
      <c r="CA577" s="320"/>
      <c r="CB577" s="320"/>
      <c r="CC577" s="320"/>
      <c r="CD577" s="320"/>
      <c r="CE577" s="320"/>
      <c r="CF577" s="320"/>
      <c r="CG577" s="320"/>
      <c r="CH577" s="320"/>
      <c r="CI577" s="320"/>
      <c r="CJ577" s="320"/>
      <c r="CK577" s="320"/>
      <c r="CL577" s="320"/>
      <c r="CM577" s="320"/>
      <c r="CN577" s="320"/>
      <c r="CO577" s="320"/>
      <c r="CP577" s="320"/>
      <c r="CQ577" s="320"/>
      <c r="CR577" s="320"/>
      <c r="CS577" s="320"/>
      <c r="CT577" s="320"/>
      <c r="CU577" s="320"/>
      <c r="CV577" s="320"/>
      <c r="CW577" s="320"/>
      <c r="CX577" s="320"/>
      <c r="CY577" s="320"/>
      <c r="CZ577" s="320"/>
      <c r="DA577" s="320"/>
      <c r="DB577" s="320"/>
      <c r="DC577" s="320"/>
      <c r="DD577" s="320"/>
    </row>
    <row r="578">
      <c r="A578" s="320"/>
      <c r="B578" s="320"/>
      <c r="C578" s="320"/>
      <c r="D578" s="320"/>
      <c r="E578" s="320"/>
      <c r="F578" s="320"/>
      <c r="G578" s="320"/>
      <c r="H578" s="320"/>
      <c r="I578" s="320"/>
      <c r="J578" s="320"/>
      <c r="K578" s="320"/>
      <c r="L578" s="320"/>
      <c r="M578" s="320"/>
      <c r="N578" s="320"/>
      <c r="O578" s="320"/>
      <c r="P578" s="320"/>
      <c r="Q578" s="320"/>
      <c r="R578" s="320"/>
      <c r="S578" s="320"/>
      <c r="T578" s="320"/>
      <c r="U578" s="320"/>
      <c r="V578" s="320"/>
      <c r="W578" s="320"/>
      <c r="X578" s="320"/>
      <c r="Y578" s="320"/>
      <c r="Z578" s="320"/>
      <c r="AA578" s="320"/>
      <c r="AB578" s="320"/>
      <c r="AC578" s="320"/>
      <c r="AD578" s="320"/>
      <c r="AE578" s="320"/>
      <c r="AF578" s="320"/>
      <c r="AG578" s="320"/>
      <c r="AH578" s="320"/>
      <c r="AI578" s="320"/>
      <c r="AJ578" s="320"/>
      <c r="AK578" s="320"/>
      <c r="AL578" s="320"/>
      <c r="AM578" s="320"/>
      <c r="AN578" s="320"/>
      <c r="AO578" s="320"/>
      <c r="AP578" s="320"/>
      <c r="AQ578" s="320"/>
      <c r="AR578" s="320"/>
      <c r="AS578" s="320"/>
      <c r="AT578" s="320"/>
      <c r="AU578" s="320"/>
      <c r="AV578" s="320"/>
      <c r="AW578" s="320"/>
      <c r="AX578" s="320"/>
      <c r="AY578" s="320"/>
      <c r="AZ578" s="320"/>
      <c r="BA578" s="320"/>
      <c r="BB578" s="320"/>
      <c r="BC578" s="320"/>
      <c r="BD578" s="320"/>
      <c r="BE578" s="320"/>
      <c r="BF578" s="320"/>
      <c r="BG578" s="320"/>
      <c r="BH578" s="320"/>
      <c r="BI578" s="320"/>
      <c r="BJ578" s="320"/>
      <c r="BK578" s="320"/>
      <c r="BL578" s="320"/>
      <c r="BM578" s="320"/>
      <c r="BN578" s="320"/>
      <c r="BO578" s="320"/>
      <c r="BP578" s="320"/>
      <c r="BQ578" s="320"/>
      <c r="BR578" s="320"/>
      <c r="BS578" s="320"/>
      <c r="BT578" s="320"/>
      <c r="BU578" s="320"/>
      <c r="BV578" s="320"/>
      <c r="BW578" s="320"/>
      <c r="BX578" s="320"/>
      <c r="BY578" s="320"/>
      <c r="BZ578" s="320"/>
      <c r="CA578" s="320"/>
      <c r="CB578" s="320"/>
      <c r="CC578" s="320"/>
      <c r="CD578" s="320"/>
      <c r="CE578" s="320"/>
      <c r="CF578" s="320"/>
      <c r="CG578" s="320"/>
      <c r="CH578" s="320"/>
      <c r="CI578" s="320"/>
      <c r="CJ578" s="320"/>
      <c r="CK578" s="320"/>
      <c r="CL578" s="320"/>
      <c r="CM578" s="320"/>
      <c r="CN578" s="320"/>
      <c r="CO578" s="320"/>
      <c r="CP578" s="320"/>
      <c r="CQ578" s="320"/>
      <c r="CR578" s="320"/>
      <c r="CS578" s="320"/>
      <c r="CT578" s="320"/>
      <c r="CU578" s="320"/>
      <c r="CV578" s="320"/>
      <c r="CW578" s="320"/>
      <c r="CX578" s="320"/>
      <c r="CY578" s="320"/>
      <c r="CZ578" s="320"/>
      <c r="DA578" s="320"/>
      <c r="DB578" s="320"/>
      <c r="DC578" s="320"/>
      <c r="DD578" s="320"/>
    </row>
    <row r="579">
      <c r="A579" s="320"/>
      <c r="B579" s="320"/>
      <c r="C579" s="320"/>
      <c r="D579" s="320"/>
      <c r="E579" s="320"/>
      <c r="F579" s="320"/>
      <c r="G579" s="320"/>
      <c r="H579" s="320"/>
      <c r="I579" s="320"/>
      <c r="J579" s="320"/>
      <c r="K579" s="320"/>
      <c r="L579" s="320"/>
      <c r="M579" s="320"/>
      <c r="N579" s="320"/>
      <c r="O579" s="320"/>
      <c r="P579" s="320"/>
      <c r="Q579" s="320"/>
      <c r="R579" s="320"/>
      <c r="S579" s="320"/>
      <c r="T579" s="320"/>
      <c r="U579" s="320"/>
      <c r="V579" s="320"/>
      <c r="W579" s="320"/>
      <c r="X579" s="320"/>
      <c r="Y579" s="320"/>
      <c r="Z579" s="320"/>
      <c r="AA579" s="320"/>
      <c r="AB579" s="320"/>
      <c r="AC579" s="320"/>
      <c r="AD579" s="320"/>
      <c r="AE579" s="320"/>
      <c r="AF579" s="320"/>
      <c r="AG579" s="320"/>
      <c r="AH579" s="320"/>
      <c r="AI579" s="320"/>
      <c r="AJ579" s="320"/>
      <c r="AK579" s="320"/>
      <c r="AL579" s="320"/>
      <c r="AM579" s="320"/>
      <c r="AN579" s="320"/>
      <c r="AO579" s="320"/>
      <c r="AP579" s="320"/>
      <c r="AQ579" s="320"/>
      <c r="AR579" s="320"/>
      <c r="AS579" s="320"/>
      <c r="AT579" s="320"/>
      <c r="AU579" s="320"/>
      <c r="AV579" s="320"/>
      <c r="AW579" s="320"/>
      <c r="AX579" s="320"/>
      <c r="AY579" s="320"/>
      <c r="AZ579" s="320"/>
      <c r="BA579" s="320"/>
      <c r="BB579" s="320"/>
      <c r="BC579" s="320"/>
      <c r="BD579" s="320"/>
      <c r="BE579" s="320"/>
      <c r="BF579" s="320"/>
      <c r="BG579" s="320"/>
      <c r="BH579" s="320"/>
      <c r="BI579" s="320"/>
      <c r="BJ579" s="320"/>
      <c r="BK579" s="320"/>
      <c r="BL579" s="320"/>
      <c r="BM579" s="320"/>
      <c r="BN579" s="320"/>
      <c r="BO579" s="320"/>
      <c r="BP579" s="320"/>
      <c r="BQ579" s="320"/>
      <c r="BR579" s="320"/>
      <c r="BS579" s="320"/>
      <c r="BT579" s="320"/>
      <c r="BU579" s="320"/>
      <c r="BV579" s="320"/>
      <c r="BW579" s="320"/>
      <c r="BX579" s="320"/>
      <c r="BY579" s="320"/>
      <c r="BZ579" s="320"/>
      <c r="CA579" s="320"/>
      <c r="CB579" s="320"/>
      <c r="CC579" s="320"/>
      <c r="CD579" s="320"/>
      <c r="CE579" s="320"/>
      <c r="CF579" s="320"/>
      <c r="CG579" s="320"/>
      <c r="CH579" s="320"/>
      <c r="CI579" s="320"/>
      <c r="CJ579" s="320"/>
      <c r="CK579" s="320"/>
      <c r="CL579" s="320"/>
      <c r="CM579" s="320"/>
      <c r="CN579" s="320"/>
      <c r="CO579" s="320"/>
      <c r="CP579" s="320"/>
      <c r="CQ579" s="320"/>
      <c r="CR579" s="320"/>
      <c r="CS579" s="320"/>
      <c r="CT579" s="320"/>
      <c r="CU579" s="320"/>
      <c r="CV579" s="320"/>
      <c r="CW579" s="320"/>
      <c r="CX579" s="320"/>
      <c r="CY579" s="320"/>
      <c r="CZ579" s="320"/>
      <c r="DA579" s="320"/>
      <c r="DB579" s="320"/>
      <c r="DC579" s="320"/>
      <c r="DD579" s="320"/>
    </row>
    <row r="580">
      <c r="A580" s="320"/>
      <c r="B580" s="320"/>
      <c r="C580" s="320"/>
      <c r="D580" s="320"/>
      <c r="E580" s="320"/>
      <c r="F580" s="320"/>
      <c r="G580" s="320"/>
      <c r="H580" s="320"/>
      <c r="I580" s="320"/>
      <c r="J580" s="320"/>
      <c r="K580" s="320"/>
      <c r="L580" s="320"/>
      <c r="M580" s="320"/>
      <c r="N580" s="320"/>
      <c r="O580" s="320"/>
      <c r="P580" s="320"/>
      <c r="Q580" s="320"/>
      <c r="R580" s="320"/>
      <c r="S580" s="320"/>
      <c r="T580" s="320"/>
      <c r="U580" s="320"/>
      <c r="V580" s="320"/>
      <c r="W580" s="320"/>
      <c r="X580" s="320"/>
      <c r="Y580" s="320"/>
      <c r="Z580" s="320"/>
      <c r="AA580" s="320"/>
      <c r="AB580" s="320"/>
      <c r="AC580" s="320"/>
      <c r="AD580" s="320"/>
      <c r="AE580" s="320"/>
      <c r="AF580" s="320"/>
      <c r="AG580" s="320"/>
      <c r="AH580" s="320"/>
      <c r="AI580" s="320"/>
      <c r="AJ580" s="320"/>
      <c r="AK580" s="320"/>
      <c r="AL580" s="320"/>
      <c r="AM580" s="320"/>
      <c r="AN580" s="320"/>
      <c r="AO580" s="320"/>
      <c r="AP580" s="320"/>
      <c r="AQ580" s="320"/>
      <c r="AR580" s="320"/>
      <c r="AS580" s="320"/>
      <c r="AT580" s="320"/>
      <c r="AU580" s="320"/>
      <c r="AV580" s="320"/>
      <c r="AW580" s="320"/>
      <c r="AX580" s="320"/>
      <c r="AY580" s="320"/>
      <c r="AZ580" s="320"/>
      <c r="BA580" s="320"/>
      <c r="BB580" s="320"/>
      <c r="BC580" s="320"/>
      <c r="BD580" s="320"/>
      <c r="BE580" s="320"/>
      <c r="BF580" s="320"/>
      <c r="BG580" s="320"/>
      <c r="BH580" s="320"/>
      <c r="BI580" s="320"/>
      <c r="BJ580" s="320"/>
      <c r="BK580" s="320"/>
      <c r="BL580" s="320"/>
      <c r="BM580" s="320"/>
      <c r="BN580" s="320"/>
      <c r="BO580" s="320"/>
      <c r="BP580" s="320"/>
      <c r="BQ580" s="320"/>
      <c r="BR580" s="320"/>
      <c r="BS580" s="320"/>
      <c r="BT580" s="320"/>
      <c r="BU580" s="320"/>
      <c r="BV580" s="320"/>
      <c r="BW580" s="320"/>
      <c r="BX580" s="320"/>
      <c r="BY580" s="320"/>
      <c r="BZ580" s="320"/>
      <c r="CA580" s="320"/>
      <c r="CB580" s="320"/>
      <c r="CC580" s="320"/>
      <c r="CD580" s="320"/>
      <c r="CE580" s="320"/>
      <c r="CF580" s="320"/>
      <c r="CG580" s="320"/>
      <c r="CH580" s="320"/>
      <c r="CI580" s="320"/>
      <c r="CJ580" s="320"/>
      <c r="CK580" s="320"/>
      <c r="CL580" s="320"/>
      <c r="CM580" s="320"/>
      <c r="CN580" s="320"/>
      <c r="CO580" s="320"/>
      <c r="CP580" s="320"/>
      <c r="CQ580" s="320"/>
      <c r="CR580" s="320"/>
      <c r="CS580" s="320"/>
      <c r="CT580" s="320"/>
      <c r="CU580" s="320"/>
      <c r="CV580" s="320"/>
      <c r="CW580" s="320"/>
      <c r="CX580" s="320"/>
      <c r="CY580" s="320"/>
      <c r="CZ580" s="320"/>
      <c r="DA580" s="320"/>
      <c r="DB580" s="320"/>
      <c r="DC580" s="320"/>
      <c r="DD580" s="320"/>
    </row>
    <row r="581">
      <c r="A581" s="320"/>
      <c r="B581" s="320"/>
      <c r="C581" s="320"/>
      <c r="D581" s="320"/>
      <c r="E581" s="320"/>
      <c r="F581" s="320"/>
      <c r="G581" s="320"/>
      <c r="H581" s="320"/>
      <c r="I581" s="320"/>
      <c r="J581" s="320"/>
      <c r="K581" s="320"/>
      <c r="L581" s="320"/>
      <c r="M581" s="320"/>
      <c r="N581" s="320"/>
      <c r="O581" s="320"/>
      <c r="P581" s="320"/>
      <c r="Q581" s="320"/>
      <c r="R581" s="320"/>
      <c r="S581" s="320"/>
      <c r="T581" s="320"/>
      <c r="U581" s="320"/>
      <c r="V581" s="320"/>
      <c r="W581" s="320"/>
      <c r="X581" s="320"/>
      <c r="Y581" s="320"/>
      <c r="Z581" s="320"/>
      <c r="AA581" s="320"/>
      <c r="AB581" s="320"/>
      <c r="AC581" s="320"/>
      <c r="AD581" s="320"/>
      <c r="AE581" s="320"/>
      <c r="AF581" s="320"/>
      <c r="AG581" s="320"/>
      <c r="AH581" s="320"/>
      <c r="AI581" s="320"/>
      <c r="AJ581" s="320"/>
      <c r="AK581" s="320"/>
      <c r="AL581" s="320"/>
      <c r="AM581" s="320"/>
      <c r="AN581" s="320"/>
      <c r="AO581" s="320"/>
      <c r="AP581" s="320"/>
      <c r="AQ581" s="320"/>
      <c r="AR581" s="320"/>
      <c r="AS581" s="320"/>
      <c r="AT581" s="320"/>
      <c r="AU581" s="320"/>
      <c r="AV581" s="320"/>
      <c r="AW581" s="320"/>
      <c r="AX581" s="320"/>
      <c r="AY581" s="320"/>
      <c r="AZ581" s="320"/>
      <c r="BA581" s="320"/>
      <c r="BB581" s="320"/>
      <c r="BC581" s="320"/>
      <c r="BD581" s="320"/>
      <c r="BE581" s="320"/>
      <c r="BF581" s="320"/>
      <c r="BG581" s="320"/>
      <c r="BH581" s="320"/>
      <c r="BI581" s="320"/>
      <c r="BJ581" s="320"/>
      <c r="BK581" s="320"/>
      <c r="BL581" s="320"/>
      <c r="BM581" s="320"/>
      <c r="BN581" s="320"/>
      <c r="BO581" s="320"/>
      <c r="BP581" s="320"/>
      <c r="BQ581" s="320"/>
      <c r="BR581" s="320"/>
      <c r="BS581" s="320"/>
      <c r="BT581" s="320"/>
      <c r="BU581" s="320"/>
      <c r="BV581" s="320"/>
      <c r="BW581" s="320"/>
      <c r="BX581" s="320"/>
      <c r="BY581" s="320"/>
      <c r="BZ581" s="320"/>
      <c r="CA581" s="320"/>
      <c r="CB581" s="320"/>
      <c r="CC581" s="320"/>
      <c r="CD581" s="320"/>
      <c r="CE581" s="320"/>
      <c r="CF581" s="320"/>
      <c r="CG581" s="320"/>
      <c r="CH581" s="320"/>
      <c r="CI581" s="320"/>
      <c r="CJ581" s="320"/>
      <c r="CK581" s="320"/>
      <c r="CL581" s="320"/>
      <c r="CM581" s="320"/>
      <c r="CN581" s="320"/>
      <c r="CO581" s="320"/>
      <c r="CP581" s="320"/>
      <c r="CQ581" s="320"/>
      <c r="CR581" s="320"/>
      <c r="CS581" s="320"/>
      <c r="CT581" s="320"/>
      <c r="CU581" s="320"/>
      <c r="CV581" s="320"/>
      <c r="CW581" s="320"/>
      <c r="CX581" s="320"/>
      <c r="CY581" s="320"/>
      <c r="CZ581" s="320"/>
      <c r="DA581" s="320"/>
      <c r="DB581" s="320"/>
      <c r="DC581" s="320"/>
      <c r="DD581" s="320"/>
    </row>
    <row r="582">
      <c r="A582" s="320"/>
      <c r="B582" s="320"/>
      <c r="C582" s="320"/>
      <c r="D582" s="320"/>
      <c r="E582" s="320"/>
      <c r="F582" s="320"/>
      <c r="G582" s="320"/>
      <c r="H582" s="320"/>
      <c r="I582" s="320"/>
      <c r="J582" s="320"/>
      <c r="K582" s="320"/>
      <c r="L582" s="320"/>
      <c r="M582" s="320"/>
      <c r="N582" s="320"/>
      <c r="O582" s="320"/>
      <c r="P582" s="320"/>
      <c r="Q582" s="320"/>
      <c r="R582" s="320"/>
      <c r="S582" s="320"/>
      <c r="T582" s="320"/>
      <c r="U582" s="320"/>
      <c r="V582" s="320"/>
      <c r="W582" s="320"/>
      <c r="X582" s="320"/>
      <c r="Y582" s="320"/>
      <c r="Z582" s="320"/>
      <c r="AA582" s="320"/>
      <c r="AB582" s="320"/>
      <c r="AC582" s="320"/>
      <c r="AD582" s="320"/>
      <c r="AE582" s="320"/>
      <c r="AF582" s="320"/>
      <c r="AG582" s="320"/>
      <c r="AH582" s="320"/>
      <c r="AI582" s="320"/>
      <c r="AJ582" s="320"/>
      <c r="AK582" s="320"/>
      <c r="AL582" s="320"/>
      <c r="AM582" s="320"/>
      <c r="AN582" s="320"/>
      <c r="AO582" s="320"/>
      <c r="AP582" s="320"/>
      <c r="AQ582" s="320"/>
      <c r="AR582" s="320"/>
      <c r="AS582" s="320"/>
      <c r="AT582" s="320"/>
      <c r="AU582" s="320"/>
      <c r="AV582" s="320"/>
      <c r="AW582" s="320"/>
      <c r="AX582" s="320"/>
      <c r="AY582" s="320"/>
      <c r="AZ582" s="320"/>
      <c r="BA582" s="320"/>
      <c r="BB582" s="320"/>
      <c r="BC582" s="320"/>
      <c r="BD582" s="320"/>
      <c r="BE582" s="320"/>
      <c r="BF582" s="320"/>
      <c r="BG582" s="320"/>
      <c r="BH582" s="320"/>
      <c r="BI582" s="320"/>
      <c r="BJ582" s="320"/>
      <c r="BK582" s="320"/>
      <c r="BL582" s="320"/>
      <c r="BM582" s="320"/>
      <c r="BN582" s="320"/>
      <c r="BO582" s="320"/>
      <c r="BP582" s="320"/>
      <c r="BQ582" s="320"/>
      <c r="BR582" s="320"/>
      <c r="BS582" s="320"/>
      <c r="BT582" s="320"/>
      <c r="BU582" s="320"/>
      <c r="BV582" s="320"/>
      <c r="BW582" s="320"/>
      <c r="BX582" s="320"/>
      <c r="BY582" s="320"/>
      <c r="BZ582" s="320"/>
      <c r="CA582" s="320"/>
      <c r="CB582" s="320"/>
      <c r="CC582" s="320"/>
      <c r="CD582" s="320"/>
      <c r="CE582" s="320"/>
      <c r="CF582" s="320"/>
      <c r="CG582" s="320"/>
      <c r="CH582" s="320"/>
      <c r="CI582" s="320"/>
      <c r="CJ582" s="320"/>
      <c r="CK582" s="320"/>
      <c r="CL582" s="320"/>
      <c r="CM582" s="320"/>
      <c r="CN582" s="320"/>
      <c r="CO582" s="320"/>
      <c r="CP582" s="320"/>
      <c r="CQ582" s="320"/>
      <c r="CR582" s="320"/>
      <c r="CS582" s="320"/>
      <c r="CT582" s="320"/>
      <c r="CU582" s="320"/>
      <c r="CV582" s="320"/>
      <c r="CW582" s="320"/>
      <c r="CX582" s="320"/>
      <c r="CY582" s="320"/>
      <c r="CZ582" s="320"/>
      <c r="DA582" s="320"/>
      <c r="DB582" s="320"/>
      <c r="DC582" s="320"/>
      <c r="DD582" s="320"/>
    </row>
    <row r="583">
      <c r="A583" s="320"/>
      <c r="B583" s="320"/>
      <c r="C583" s="320"/>
      <c r="D583" s="320"/>
      <c r="E583" s="320"/>
      <c r="F583" s="320"/>
      <c r="G583" s="320"/>
      <c r="H583" s="320"/>
      <c r="I583" s="320"/>
      <c r="J583" s="320"/>
      <c r="K583" s="320"/>
      <c r="L583" s="320"/>
      <c r="M583" s="320"/>
      <c r="N583" s="320"/>
      <c r="O583" s="320"/>
      <c r="P583" s="320"/>
      <c r="Q583" s="320"/>
      <c r="R583" s="320"/>
      <c r="S583" s="320"/>
      <c r="T583" s="320"/>
      <c r="U583" s="320"/>
      <c r="V583" s="320"/>
      <c r="W583" s="320"/>
      <c r="X583" s="320"/>
      <c r="Y583" s="320"/>
      <c r="Z583" s="320"/>
      <c r="AA583" s="320"/>
      <c r="AB583" s="320"/>
      <c r="AC583" s="320"/>
      <c r="AD583" s="320"/>
      <c r="AE583" s="320"/>
      <c r="AF583" s="320"/>
      <c r="AG583" s="320"/>
      <c r="AH583" s="320"/>
      <c r="AI583" s="320"/>
      <c r="AJ583" s="320"/>
      <c r="AK583" s="320"/>
      <c r="AL583" s="320"/>
      <c r="AM583" s="320"/>
      <c r="AN583" s="320"/>
      <c r="AO583" s="320"/>
      <c r="AP583" s="320"/>
      <c r="AQ583" s="320"/>
      <c r="AR583" s="320"/>
      <c r="AS583" s="320"/>
      <c r="AT583" s="320"/>
      <c r="AU583" s="320"/>
      <c r="AV583" s="320"/>
      <c r="AW583" s="320"/>
      <c r="AX583" s="320"/>
      <c r="AY583" s="320"/>
      <c r="AZ583" s="320"/>
      <c r="BA583" s="320"/>
      <c r="BB583" s="320"/>
      <c r="BC583" s="320"/>
      <c r="BD583" s="320"/>
      <c r="BE583" s="320"/>
      <c r="BF583" s="320"/>
      <c r="BG583" s="320"/>
      <c r="BH583" s="320"/>
      <c r="BI583" s="320"/>
      <c r="BJ583" s="320"/>
      <c r="BK583" s="320"/>
      <c r="BL583" s="320"/>
      <c r="BM583" s="320"/>
      <c r="BN583" s="320"/>
      <c r="BO583" s="320"/>
      <c r="BP583" s="320"/>
      <c r="BQ583" s="320"/>
      <c r="BR583" s="320"/>
      <c r="BS583" s="320"/>
      <c r="BT583" s="320"/>
      <c r="BU583" s="320"/>
      <c r="BV583" s="320"/>
      <c r="BW583" s="320"/>
      <c r="BX583" s="320"/>
      <c r="BY583" s="320"/>
      <c r="BZ583" s="320"/>
      <c r="CA583" s="320"/>
      <c r="CB583" s="320"/>
      <c r="CC583" s="320"/>
      <c r="CD583" s="320"/>
      <c r="CE583" s="320"/>
      <c r="CF583" s="320"/>
      <c r="CG583" s="320"/>
      <c r="CH583" s="320"/>
      <c r="CI583" s="320"/>
      <c r="CJ583" s="320"/>
      <c r="CK583" s="320"/>
      <c r="CL583" s="320"/>
      <c r="CM583" s="320"/>
      <c r="CN583" s="320"/>
      <c r="CO583" s="320"/>
      <c r="CP583" s="320"/>
      <c r="CQ583" s="320"/>
      <c r="CR583" s="320"/>
      <c r="CS583" s="320"/>
      <c r="CT583" s="320"/>
      <c r="CU583" s="320"/>
      <c r="CV583" s="320"/>
      <c r="CW583" s="320"/>
      <c r="CX583" s="320"/>
      <c r="CY583" s="320"/>
      <c r="CZ583" s="320"/>
      <c r="DA583" s="320"/>
      <c r="DB583" s="320"/>
      <c r="DC583" s="320"/>
      <c r="DD583" s="320"/>
    </row>
    <row r="584">
      <c r="A584" s="320"/>
      <c r="B584" s="320"/>
      <c r="C584" s="320"/>
      <c r="D584" s="320"/>
      <c r="E584" s="320"/>
      <c r="F584" s="320"/>
      <c r="G584" s="320"/>
      <c r="H584" s="320"/>
      <c r="I584" s="320"/>
      <c r="J584" s="320"/>
      <c r="K584" s="320"/>
      <c r="L584" s="320"/>
      <c r="M584" s="320"/>
      <c r="N584" s="320"/>
      <c r="O584" s="320"/>
      <c r="P584" s="320"/>
      <c r="Q584" s="320"/>
      <c r="R584" s="320"/>
      <c r="S584" s="320"/>
      <c r="T584" s="320"/>
      <c r="U584" s="320"/>
      <c r="V584" s="320"/>
      <c r="W584" s="320"/>
      <c r="X584" s="320"/>
      <c r="Y584" s="320"/>
      <c r="Z584" s="320"/>
      <c r="AA584" s="320"/>
      <c r="AB584" s="320"/>
      <c r="AC584" s="320"/>
      <c r="AD584" s="320"/>
      <c r="AE584" s="320"/>
      <c r="AF584" s="320"/>
      <c r="AG584" s="320"/>
      <c r="AH584" s="320"/>
      <c r="AI584" s="320"/>
      <c r="AJ584" s="320"/>
      <c r="AK584" s="320"/>
      <c r="AL584" s="320"/>
      <c r="AM584" s="320"/>
      <c r="AN584" s="320"/>
      <c r="AO584" s="320"/>
      <c r="AP584" s="320"/>
      <c r="AQ584" s="320"/>
      <c r="AR584" s="320"/>
      <c r="AS584" s="320"/>
      <c r="AT584" s="320"/>
      <c r="AU584" s="320"/>
      <c r="AV584" s="320"/>
      <c r="AW584" s="320"/>
      <c r="AX584" s="320"/>
      <c r="AY584" s="320"/>
      <c r="AZ584" s="320"/>
      <c r="BA584" s="320"/>
      <c r="BB584" s="320"/>
      <c r="BC584" s="320"/>
      <c r="BD584" s="320"/>
      <c r="BE584" s="320"/>
      <c r="BF584" s="320"/>
      <c r="BG584" s="320"/>
      <c r="BH584" s="320"/>
      <c r="BI584" s="320"/>
      <c r="BJ584" s="320"/>
      <c r="BK584" s="320"/>
      <c r="BL584" s="320"/>
      <c r="BM584" s="320"/>
      <c r="BN584" s="320"/>
      <c r="BO584" s="320"/>
      <c r="BP584" s="320"/>
      <c r="BQ584" s="320"/>
      <c r="BR584" s="320"/>
      <c r="BS584" s="320"/>
      <c r="BT584" s="320"/>
      <c r="BU584" s="320"/>
      <c r="BV584" s="320"/>
      <c r="BW584" s="320"/>
      <c r="BX584" s="320"/>
      <c r="BY584" s="320"/>
      <c r="BZ584" s="320"/>
      <c r="CA584" s="320"/>
      <c r="CB584" s="320"/>
      <c r="CC584" s="320"/>
      <c r="CD584" s="320"/>
      <c r="CE584" s="320"/>
      <c r="CF584" s="320"/>
      <c r="CG584" s="320"/>
      <c r="CH584" s="320"/>
      <c r="CI584" s="320"/>
      <c r="CJ584" s="320"/>
      <c r="CK584" s="320"/>
      <c r="CL584" s="320"/>
      <c r="CM584" s="320"/>
      <c r="CN584" s="320"/>
      <c r="CO584" s="320"/>
      <c r="CP584" s="320"/>
      <c r="CQ584" s="320"/>
      <c r="CR584" s="320"/>
      <c r="CS584" s="320"/>
      <c r="CT584" s="320"/>
      <c r="CU584" s="320"/>
      <c r="CV584" s="320"/>
      <c r="CW584" s="320"/>
      <c r="CX584" s="320"/>
      <c r="CY584" s="320"/>
      <c r="CZ584" s="320"/>
      <c r="DA584" s="320"/>
      <c r="DB584" s="320"/>
      <c r="DC584" s="320"/>
      <c r="DD584" s="320"/>
    </row>
    <row r="585">
      <c r="A585" s="320"/>
      <c r="B585" s="320"/>
      <c r="C585" s="320"/>
      <c r="D585" s="320"/>
      <c r="E585" s="320"/>
      <c r="F585" s="320"/>
      <c r="G585" s="320"/>
      <c r="H585" s="320"/>
      <c r="I585" s="320"/>
      <c r="J585" s="320"/>
      <c r="K585" s="320"/>
      <c r="L585" s="320"/>
      <c r="M585" s="320"/>
      <c r="N585" s="320"/>
      <c r="O585" s="320"/>
      <c r="P585" s="320"/>
      <c r="Q585" s="320"/>
      <c r="R585" s="320"/>
      <c r="S585" s="320"/>
      <c r="T585" s="320"/>
      <c r="U585" s="320"/>
      <c r="V585" s="320"/>
      <c r="W585" s="320"/>
      <c r="X585" s="320"/>
      <c r="Y585" s="320"/>
      <c r="Z585" s="320"/>
      <c r="AA585" s="320"/>
      <c r="AB585" s="320"/>
      <c r="AC585" s="320"/>
      <c r="AD585" s="320"/>
      <c r="AE585" s="320"/>
      <c r="AF585" s="320"/>
      <c r="AG585" s="320"/>
      <c r="AH585" s="320"/>
      <c r="AI585" s="320"/>
      <c r="AJ585" s="320"/>
      <c r="AK585" s="320"/>
      <c r="AL585" s="320"/>
      <c r="AM585" s="320"/>
      <c r="AN585" s="320"/>
      <c r="AO585" s="320"/>
      <c r="AP585" s="320"/>
      <c r="AQ585" s="320"/>
      <c r="AR585" s="320"/>
      <c r="AS585" s="320"/>
      <c r="AT585" s="320"/>
      <c r="AU585" s="320"/>
      <c r="AV585" s="320"/>
      <c r="AW585" s="320"/>
      <c r="AX585" s="320"/>
      <c r="AY585" s="320"/>
      <c r="AZ585" s="320"/>
      <c r="BA585" s="320"/>
      <c r="BB585" s="320"/>
      <c r="BC585" s="320"/>
      <c r="BD585" s="320"/>
      <c r="BE585" s="320"/>
      <c r="BF585" s="320"/>
      <c r="BG585" s="320"/>
      <c r="BH585" s="320"/>
      <c r="BI585" s="320"/>
      <c r="BJ585" s="320"/>
      <c r="BK585" s="320"/>
      <c r="BL585" s="320"/>
      <c r="BM585" s="320"/>
      <c r="BN585" s="320"/>
      <c r="BO585" s="320"/>
      <c r="BP585" s="320"/>
      <c r="BQ585" s="320"/>
      <c r="BR585" s="320"/>
      <c r="BS585" s="320"/>
      <c r="BT585" s="320"/>
      <c r="BU585" s="320"/>
      <c r="BV585" s="320"/>
      <c r="BW585" s="320"/>
      <c r="BX585" s="320"/>
      <c r="BY585" s="320"/>
      <c r="BZ585" s="320"/>
      <c r="CA585" s="320"/>
      <c r="CB585" s="320"/>
      <c r="CC585" s="320"/>
      <c r="CD585" s="320"/>
      <c r="CE585" s="320"/>
      <c r="CF585" s="320"/>
      <c r="CG585" s="320"/>
      <c r="CH585" s="320"/>
      <c r="CI585" s="320"/>
      <c r="CJ585" s="320"/>
      <c r="CK585" s="320"/>
      <c r="CL585" s="320"/>
      <c r="CM585" s="320"/>
      <c r="CN585" s="320"/>
      <c r="CO585" s="320"/>
      <c r="CP585" s="320"/>
      <c r="CQ585" s="320"/>
      <c r="CR585" s="320"/>
      <c r="CS585" s="320"/>
      <c r="CT585" s="320"/>
      <c r="CU585" s="320"/>
      <c r="CV585" s="320"/>
      <c r="CW585" s="320"/>
      <c r="CX585" s="320"/>
      <c r="CY585" s="320"/>
      <c r="CZ585" s="320"/>
      <c r="DA585" s="320"/>
      <c r="DB585" s="320"/>
      <c r="DC585" s="320"/>
      <c r="DD585" s="320"/>
    </row>
    <row r="586">
      <c r="A586" s="320"/>
      <c r="B586" s="320"/>
      <c r="C586" s="320"/>
      <c r="D586" s="320"/>
      <c r="E586" s="320"/>
      <c r="F586" s="320"/>
      <c r="G586" s="320"/>
      <c r="H586" s="320"/>
      <c r="I586" s="320"/>
      <c r="J586" s="320"/>
      <c r="K586" s="320"/>
      <c r="L586" s="320"/>
      <c r="M586" s="320"/>
      <c r="N586" s="320"/>
      <c r="O586" s="320"/>
      <c r="P586" s="320"/>
      <c r="Q586" s="320"/>
      <c r="R586" s="320"/>
      <c r="S586" s="320"/>
      <c r="T586" s="320"/>
      <c r="U586" s="320"/>
      <c r="V586" s="320"/>
      <c r="W586" s="320"/>
      <c r="X586" s="320"/>
      <c r="Y586" s="320"/>
      <c r="Z586" s="320"/>
      <c r="AA586" s="320"/>
      <c r="AB586" s="320"/>
      <c r="AC586" s="320"/>
      <c r="AD586" s="320"/>
      <c r="AE586" s="320"/>
      <c r="AF586" s="320"/>
      <c r="AG586" s="320"/>
      <c r="AH586" s="320"/>
      <c r="AI586" s="320"/>
      <c r="AJ586" s="320"/>
      <c r="AK586" s="320"/>
      <c r="AL586" s="320"/>
      <c r="AM586" s="320"/>
      <c r="AN586" s="320"/>
      <c r="AO586" s="320"/>
      <c r="AP586" s="320"/>
      <c r="AQ586" s="320"/>
      <c r="AR586" s="320"/>
      <c r="AS586" s="320"/>
      <c r="AT586" s="320"/>
      <c r="AU586" s="320"/>
      <c r="AV586" s="320"/>
      <c r="AW586" s="320"/>
      <c r="AX586" s="320"/>
      <c r="AY586" s="320"/>
      <c r="AZ586" s="320"/>
      <c r="BA586" s="320"/>
      <c r="BB586" s="320"/>
      <c r="BC586" s="320"/>
      <c r="BD586" s="320"/>
      <c r="BE586" s="320"/>
      <c r="BF586" s="320"/>
      <c r="BG586" s="320"/>
      <c r="BH586" s="320"/>
      <c r="BI586" s="320"/>
      <c r="BJ586" s="320"/>
      <c r="BK586" s="320"/>
      <c r="BL586" s="320"/>
      <c r="BM586" s="320"/>
      <c r="BN586" s="320"/>
      <c r="BO586" s="320"/>
      <c r="BP586" s="320"/>
      <c r="BQ586" s="320"/>
      <c r="BR586" s="320"/>
      <c r="BS586" s="320"/>
      <c r="BT586" s="320"/>
      <c r="BU586" s="320"/>
      <c r="BV586" s="320"/>
      <c r="BW586" s="320"/>
      <c r="BX586" s="320"/>
      <c r="BY586" s="320"/>
      <c r="BZ586" s="320"/>
      <c r="CA586" s="320"/>
      <c r="CB586" s="320"/>
      <c r="CC586" s="320"/>
      <c r="CD586" s="320"/>
      <c r="CE586" s="320"/>
      <c r="CF586" s="320"/>
      <c r="CG586" s="320"/>
      <c r="CH586" s="320"/>
      <c r="CI586" s="320"/>
      <c r="CJ586" s="320"/>
      <c r="CK586" s="320"/>
      <c r="CL586" s="320"/>
      <c r="CM586" s="320"/>
      <c r="CN586" s="320"/>
      <c r="CO586" s="320"/>
      <c r="CP586" s="320"/>
      <c r="CQ586" s="320"/>
      <c r="CR586" s="320"/>
      <c r="CS586" s="320"/>
      <c r="CT586" s="320"/>
      <c r="CU586" s="320"/>
      <c r="CV586" s="320"/>
      <c r="CW586" s="320"/>
      <c r="CX586" s="320"/>
      <c r="CY586" s="320"/>
      <c r="CZ586" s="320"/>
      <c r="DA586" s="320"/>
      <c r="DB586" s="320"/>
      <c r="DC586" s="320"/>
      <c r="DD586" s="320"/>
    </row>
    <row r="587">
      <c r="A587" s="320"/>
      <c r="B587" s="320"/>
      <c r="C587" s="320"/>
      <c r="D587" s="320"/>
      <c r="E587" s="320"/>
      <c r="F587" s="320"/>
      <c r="G587" s="320"/>
      <c r="H587" s="320"/>
      <c r="I587" s="320"/>
      <c r="J587" s="320"/>
      <c r="K587" s="320"/>
      <c r="L587" s="320"/>
      <c r="M587" s="320"/>
      <c r="N587" s="320"/>
      <c r="O587" s="320"/>
      <c r="P587" s="320"/>
      <c r="Q587" s="320"/>
      <c r="R587" s="320"/>
      <c r="S587" s="320"/>
      <c r="T587" s="320"/>
      <c r="U587" s="320"/>
      <c r="V587" s="320"/>
      <c r="W587" s="320"/>
      <c r="X587" s="320"/>
      <c r="Y587" s="320"/>
      <c r="Z587" s="320"/>
      <c r="AA587" s="320"/>
      <c r="AB587" s="320"/>
      <c r="AC587" s="320"/>
      <c r="AD587" s="320"/>
      <c r="AE587" s="320"/>
      <c r="AF587" s="320"/>
      <c r="AG587" s="320"/>
      <c r="AH587" s="320"/>
      <c r="AI587" s="320"/>
      <c r="AJ587" s="320"/>
      <c r="AK587" s="320"/>
      <c r="AL587" s="320"/>
      <c r="AM587" s="320"/>
      <c r="AN587" s="320"/>
      <c r="AO587" s="320"/>
      <c r="AP587" s="320"/>
      <c r="AQ587" s="320"/>
      <c r="AR587" s="320"/>
      <c r="AS587" s="320"/>
      <c r="AT587" s="320"/>
      <c r="AU587" s="320"/>
      <c r="AV587" s="320"/>
      <c r="AW587" s="320"/>
      <c r="AX587" s="320"/>
      <c r="AY587" s="320"/>
      <c r="AZ587" s="320"/>
      <c r="BA587" s="320"/>
      <c r="BB587" s="320"/>
      <c r="BC587" s="320"/>
      <c r="BD587" s="320"/>
      <c r="BE587" s="320"/>
      <c r="BF587" s="320"/>
      <c r="BG587" s="320"/>
      <c r="BH587" s="320"/>
      <c r="BI587" s="320"/>
      <c r="BJ587" s="320"/>
      <c r="BK587" s="320"/>
      <c r="BL587" s="320"/>
      <c r="BM587" s="320"/>
      <c r="BN587" s="320"/>
      <c r="BO587" s="320"/>
      <c r="BP587" s="320"/>
      <c r="BQ587" s="320"/>
      <c r="BR587" s="320"/>
      <c r="BS587" s="320"/>
      <c r="BT587" s="320"/>
      <c r="BU587" s="320"/>
      <c r="BV587" s="320"/>
      <c r="BW587" s="320"/>
      <c r="BX587" s="320"/>
      <c r="BY587" s="320"/>
      <c r="BZ587" s="320"/>
      <c r="CA587" s="320"/>
      <c r="CB587" s="320"/>
      <c r="CC587" s="320"/>
      <c r="CD587" s="320"/>
      <c r="CE587" s="320"/>
      <c r="CF587" s="320"/>
      <c r="CG587" s="320"/>
      <c r="CH587" s="320"/>
      <c r="CI587" s="320"/>
      <c r="CJ587" s="320"/>
      <c r="CK587" s="320"/>
      <c r="CL587" s="320"/>
      <c r="CM587" s="320"/>
      <c r="CN587" s="320"/>
      <c r="CO587" s="320"/>
      <c r="CP587" s="320"/>
      <c r="CQ587" s="320"/>
      <c r="CR587" s="320"/>
      <c r="CS587" s="320"/>
      <c r="CT587" s="320"/>
      <c r="CU587" s="320"/>
      <c r="CV587" s="320"/>
      <c r="CW587" s="320"/>
      <c r="CX587" s="320"/>
      <c r="CY587" s="320"/>
      <c r="CZ587" s="320"/>
      <c r="DA587" s="320"/>
      <c r="DB587" s="320"/>
      <c r="DC587" s="320"/>
      <c r="DD587" s="320"/>
    </row>
    <row r="588">
      <c r="A588" s="320"/>
      <c r="B588" s="320"/>
      <c r="C588" s="320"/>
      <c r="D588" s="320"/>
      <c r="E588" s="320"/>
      <c r="F588" s="320"/>
      <c r="G588" s="320"/>
      <c r="H588" s="320"/>
      <c r="I588" s="320"/>
      <c r="J588" s="320"/>
      <c r="K588" s="320"/>
      <c r="L588" s="320"/>
      <c r="M588" s="320"/>
      <c r="N588" s="320"/>
      <c r="O588" s="320"/>
      <c r="P588" s="320"/>
      <c r="Q588" s="320"/>
      <c r="R588" s="320"/>
      <c r="S588" s="320"/>
      <c r="T588" s="320"/>
      <c r="U588" s="320"/>
      <c r="V588" s="320"/>
      <c r="W588" s="320"/>
      <c r="X588" s="320"/>
      <c r="Y588" s="320"/>
      <c r="Z588" s="320"/>
      <c r="AA588" s="320"/>
      <c r="AB588" s="320"/>
      <c r="AC588" s="320"/>
      <c r="AD588" s="320"/>
      <c r="AE588" s="320"/>
      <c r="AF588" s="320"/>
      <c r="AG588" s="320"/>
      <c r="AH588" s="320"/>
      <c r="AI588" s="320"/>
      <c r="AJ588" s="320"/>
      <c r="AK588" s="320"/>
      <c r="AL588" s="320"/>
      <c r="AM588" s="320"/>
      <c r="AN588" s="320"/>
      <c r="AO588" s="320"/>
      <c r="AP588" s="320"/>
      <c r="AQ588" s="320"/>
      <c r="AR588" s="320"/>
      <c r="AS588" s="320"/>
      <c r="AT588" s="320"/>
      <c r="AU588" s="320"/>
      <c r="AV588" s="320"/>
      <c r="AW588" s="320"/>
      <c r="AX588" s="320"/>
      <c r="AY588" s="320"/>
      <c r="AZ588" s="320"/>
      <c r="BA588" s="320"/>
      <c r="BB588" s="320"/>
      <c r="BC588" s="320"/>
      <c r="BD588" s="320"/>
      <c r="BE588" s="320"/>
      <c r="BF588" s="320"/>
      <c r="BG588" s="320"/>
      <c r="BH588" s="320"/>
      <c r="BI588" s="320"/>
      <c r="BJ588" s="320"/>
      <c r="BK588" s="320"/>
      <c r="BL588" s="320"/>
      <c r="BM588" s="320"/>
      <c r="BN588" s="320"/>
      <c r="BO588" s="320"/>
      <c r="BP588" s="320"/>
      <c r="BQ588" s="320"/>
      <c r="BR588" s="320"/>
      <c r="BS588" s="320"/>
      <c r="BT588" s="320"/>
      <c r="BU588" s="320"/>
      <c r="BV588" s="320"/>
      <c r="BW588" s="320"/>
      <c r="BX588" s="320"/>
      <c r="BY588" s="320"/>
      <c r="BZ588" s="320"/>
      <c r="CA588" s="320"/>
      <c r="CB588" s="320"/>
      <c r="CC588" s="320"/>
      <c r="CD588" s="320"/>
      <c r="CE588" s="320"/>
      <c r="CF588" s="320"/>
      <c r="CG588" s="320"/>
      <c r="CH588" s="320"/>
      <c r="CI588" s="320"/>
      <c r="CJ588" s="320"/>
      <c r="CK588" s="320"/>
      <c r="CL588" s="320"/>
      <c r="CM588" s="320"/>
      <c r="CN588" s="320"/>
      <c r="CO588" s="320"/>
      <c r="CP588" s="320"/>
      <c r="CQ588" s="320"/>
      <c r="CR588" s="320"/>
      <c r="CS588" s="320"/>
      <c r="CT588" s="320"/>
      <c r="CU588" s="320"/>
      <c r="CV588" s="320"/>
      <c r="CW588" s="320"/>
      <c r="CX588" s="320"/>
      <c r="CY588" s="320"/>
      <c r="CZ588" s="320"/>
      <c r="DA588" s="320"/>
      <c r="DB588" s="320"/>
      <c r="DC588" s="320"/>
      <c r="DD588" s="320"/>
    </row>
    <row r="589">
      <c r="A589" s="320"/>
      <c r="B589" s="320"/>
      <c r="C589" s="320"/>
      <c r="D589" s="320"/>
      <c r="E589" s="320"/>
      <c r="F589" s="320"/>
      <c r="G589" s="320"/>
      <c r="H589" s="320"/>
      <c r="I589" s="320"/>
      <c r="J589" s="320"/>
      <c r="K589" s="320"/>
      <c r="L589" s="320"/>
      <c r="M589" s="320"/>
      <c r="N589" s="320"/>
      <c r="O589" s="320"/>
      <c r="P589" s="320"/>
      <c r="Q589" s="320"/>
      <c r="R589" s="320"/>
      <c r="S589" s="320"/>
      <c r="T589" s="320"/>
      <c r="U589" s="320"/>
      <c r="V589" s="320"/>
      <c r="W589" s="320"/>
      <c r="X589" s="320"/>
      <c r="Y589" s="320"/>
      <c r="Z589" s="320"/>
      <c r="AA589" s="320"/>
      <c r="AB589" s="320"/>
      <c r="AC589" s="320"/>
      <c r="AD589" s="320"/>
      <c r="AE589" s="320"/>
      <c r="AF589" s="320"/>
      <c r="AG589" s="320"/>
      <c r="AH589" s="320"/>
      <c r="AI589" s="320"/>
      <c r="AJ589" s="320"/>
      <c r="AK589" s="320"/>
      <c r="AL589" s="320"/>
      <c r="AM589" s="320"/>
      <c r="AN589" s="320"/>
      <c r="AO589" s="320"/>
      <c r="AP589" s="320"/>
      <c r="AQ589" s="320"/>
      <c r="AR589" s="320"/>
      <c r="AS589" s="320"/>
      <c r="AT589" s="320"/>
      <c r="AU589" s="320"/>
      <c r="AV589" s="320"/>
      <c r="AW589" s="320"/>
      <c r="AX589" s="320"/>
      <c r="AY589" s="320"/>
      <c r="AZ589" s="320"/>
      <c r="BA589" s="320"/>
      <c r="BB589" s="320"/>
      <c r="BC589" s="320"/>
      <c r="BD589" s="320"/>
      <c r="BE589" s="320"/>
      <c r="BF589" s="320"/>
      <c r="BG589" s="320"/>
      <c r="BH589" s="320"/>
      <c r="BI589" s="320"/>
      <c r="BJ589" s="320"/>
      <c r="BK589" s="320"/>
      <c r="BL589" s="320"/>
      <c r="BM589" s="320"/>
      <c r="BN589" s="320"/>
      <c r="BO589" s="320"/>
      <c r="BP589" s="320"/>
      <c r="BQ589" s="320"/>
      <c r="BR589" s="320"/>
      <c r="BS589" s="320"/>
      <c r="BT589" s="320"/>
      <c r="BU589" s="320"/>
      <c r="BV589" s="320"/>
      <c r="BW589" s="320"/>
      <c r="BX589" s="320"/>
      <c r="BY589" s="320"/>
      <c r="BZ589" s="320"/>
      <c r="CA589" s="320"/>
      <c r="CB589" s="320"/>
      <c r="CC589" s="320"/>
      <c r="CD589" s="320"/>
      <c r="CE589" s="320"/>
      <c r="CF589" s="320"/>
      <c r="CG589" s="320"/>
      <c r="CH589" s="320"/>
      <c r="CI589" s="320"/>
      <c r="CJ589" s="320"/>
      <c r="CK589" s="320"/>
      <c r="CL589" s="320"/>
      <c r="CM589" s="320"/>
      <c r="CN589" s="320"/>
      <c r="CO589" s="320"/>
      <c r="CP589" s="320"/>
      <c r="CQ589" s="320"/>
      <c r="CR589" s="320"/>
      <c r="CS589" s="320"/>
      <c r="CT589" s="320"/>
      <c r="CU589" s="320"/>
      <c r="CV589" s="320"/>
      <c r="CW589" s="320"/>
      <c r="CX589" s="320"/>
      <c r="CY589" s="320"/>
      <c r="CZ589" s="320"/>
      <c r="DA589" s="320"/>
      <c r="DB589" s="320"/>
      <c r="DC589" s="320"/>
      <c r="DD589" s="320"/>
    </row>
    <row r="590">
      <c r="A590" s="320"/>
      <c r="B590" s="320"/>
      <c r="C590" s="320"/>
      <c r="D590" s="320"/>
      <c r="E590" s="320"/>
      <c r="F590" s="320"/>
      <c r="G590" s="320"/>
      <c r="H590" s="320"/>
      <c r="I590" s="320"/>
      <c r="J590" s="320"/>
      <c r="K590" s="320"/>
      <c r="L590" s="320"/>
      <c r="M590" s="320"/>
      <c r="N590" s="320"/>
      <c r="O590" s="320"/>
      <c r="P590" s="320"/>
      <c r="Q590" s="320"/>
      <c r="R590" s="320"/>
      <c r="S590" s="320"/>
      <c r="T590" s="320"/>
      <c r="U590" s="320"/>
      <c r="V590" s="320"/>
      <c r="W590" s="320"/>
      <c r="X590" s="320"/>
      <c r="Y590" s="320"/>
      <c r="Z590" s="320"/>
      <c r="AA590" s="320"/>
      <c r="AB590" s="320"/>
      <c r="AC590" s="320"/>
      <c r="AD590" s="320"/>
      <c r="AE590" s="320"/>
      <c r="AF590" s="320"/>
      <c r="AG590" s="320"/>
      <c r="AH590" s="320"/>
      <c r="AI590" s="320"/>
      <c r="AJ590" s="320"/>
      <c r="AK590" s="320"/>
      <c r="AL590" s="320"/>
      <c r="AM590" s="320"/>
      <c r="AN590" s="320"/>
      <c r="AO590" s="320"/>
      <c r="AP590" s="320"/>
      <c r="AQ590" s="320"/>
      <c r="AR590" s="320"/>
      <c r="AS590" s="320"/>
      <c r="AT590" s="320"/>
      <c r="AU590" s="320"/>
      <c r="AV590" s="320"/>
      <c r="AW590" s="320"/>
      <c r="AX590" s="320"/>
      <c r="AY590" s="320"/>
      <c r="AZ590" s="320"/>
      <c r="BA590" s="320"/>
      <c r="BB590" s="320"/>
      <c r="BC590" s="320"/>
      <c r="BD590" s="320"/>
      <c r="BE590" s="320"/>
      <c r="BF590" s="320"/>
      <c r="BG590" s="320"/>
      <c r="BH590" s="320"/>
      <c r="BI590" s="320"/>
      <c r="BJ590" s="320"/>
      <c r="BK590" s="320"/>
      <c r="BL590" s="320"/>
      <c r="BM590" s="320"/>
      <c r="BN590" s="320"/>
      <c r="BO590" s="320"/>
      <c r="BP590" s="320"/>
      <c r="BQ590" s="320"/>
      <c r="BR590" s="320"/>
      <c r="BS590" s="320"/>
      <c r="BT590" s="320"/>
      <c r="BU590" s="320"/>
      <c r="BV590" s="320"/>
      <c r="BW590" s="320"/>
      <c r="BX590" s="320"/>
      <c r="BY590" s="320"/>
      <c r="BZ590" s="320"/>
      <c r="CA590" s="320"/>
      <c r="CB590" s="320"/>
      <c r="CC590" s="320"/>
      <c r="CD590" s="320"/>
      <c r="CE590" s="320"/>
      <c r="CF590" s="320"/>
      <c r="CG590" s="320"/>
      <c r="CH590" s="320"/>
      <c r="CI590" s="320"/>
      <c r="CJ590" s="320"/>
      <c r="CK590" s="320"/>
      <c r="CL590" s="320"/>
      <c r="CM590" s="320"/>
      <c r="CN590" s="320"/>
      <c r="CO590" s="320"/>
      <c r="CP590" s="320"/>
      <c r="CQ590" s="320"/>
      <c r="CR590" s="320"/>
      <c r="CS590" s="320"/>
      <c r="CT590" s="320"/>
      <c r="CU590" s="320"/>
      <c r="CV590" s="320"/>
      <c r="CW590" s="320"/>
      <c r="CX590" s="320"/>
      <c r="CY590" s="320"/>
      <c r="CZ590" s="320"/>
      <c r="DA590" s="320"/>
      <c r="DB590" s="320"/>
      <c r="DC590" s="320"/>
      <c r="DD590" s="320"/>
    </row>
    <row r="591">
      <c r="A591" s="320"/>
      <c r="B591" s="320"/>
      <c r="C591" s="320"/>
      <c r="D591" s="320"/>
      <c r="E591" s="320"/>
      <c r="F591" s="320"/>
      <c r="G591" s="320"/>
      <c r="H591" s="320"/>
      <c r="I591" s="320"/>
      <c r="J591" s="320"/>
      <c r="K591" s="320"/>
      <c r="L591" s="320"/>
      <c r="M591" s="320"/>
      <c r="N591" s="320"/>
      <c r="O591" s="320"/>
      <c r="P591" s="320"/>
      <c r="Q591" s="320"/>
      <c r="R591" s="320"/>
      <c r="S591" s="320"/>
      <c r="T591" s="320"/>
      <c r="U591" s="320"/>
      <c r="V591" s="320"/>
      <c r="W591" s="320"/>
      <c r="X591" s="320"/>
      <c r="Y591" s="320"/>
      <c r="Z591" s="320"/>
      <c r="AA591" s="320"/>
      <c r="AB591" s="320"/>
      <c r="AC591" s="320"/>
      <c r="AD591" s="320"/>
      <c r="AE591" s="320"/>
      <c r="AF591" s="320"/>
      <c r="AG591" s="320"/>
      <c r="AH591" s="320"/>
      <c r="AI591" s="320"/>
      <c r="AJ591" s="320"/>
      <c r="AK591" s="320"/>
      <c r="AL591" s="320"/>
      <c r="AM591" s="320"/>
      <c r="AN591" s="320"/>
      <c r="AO591" s="320"/>
      <c r="AP591" s="320"/>
      <c r="AQ591" s="320"/>
      <c r="AR591" s="320"/>
      <c r="AS591" s="320"/>
      <c r="AT591" s="320"/>
      <c r="AU591" s="320"/>
      <c r="AV591" s="320"/>
      <c r="AW591" s="320"/>
      <c r="AX591" s="320"/>
      <c r="AY591" s="320"/>
      <c r="AZ591" s="320"/>
      <c r="BA591" s="320"/>
      <c r="BB591" s="320"/>
      <c r="BC591" s="320"/>
      <c r="BD591" s="320"/>
      <c r="BE591" s="320"/>
      <c r="BF591" s="320"/>
      <c r="BG591" s="320"/>
      <c r="BH591" s="320"/>
      <c r="BI591" s="320"/>
      <c r="BJ591" s="320"/>
      <c r="BK591" s="320"/>
      <c r="BL591" s="320"/>
      <c r="BM591" s="320"/>
      <c r="BN591" s="320"/>
      <c r="BO591" s="320"/>
      <c r="BP591" s="320"/>
      <c r="BQ591" s="320"/>
      <c r="BR591" s="320"/>
      <c r="BS591" s="320"/>
      <c r="BT591" s="320"/>
      <c r="BU591" s="320"/>
      <c r="BV591" s="320"/>
      <c r="BW591" s="320"/>
      <c r="BX591" s="320"/>
      <c r="BY591" s="320"/>
      <c r="BZ591" s="320"/>
      <c r="CA591" s="320"/>
      <c r="CB591" s="320"/>
      <c r="CC591" s="320"/>
      <c r="CD591" s="320"/>
      <c r="CE591" s="320"/>
      <c r="CF591" s="320"/>
      <c r="CG591" s="320"/>
      <c r="CH591" s="320"/>
      <c r="CI591" s="320"/>
      <c r="CJ591" s="320"/>
      <c r="CK591" s="320"/>
      <c r="CL591" s="320"/>
      <c r="CM591" s="320"/>
      <c r="CN591" s="320"/>
      <c r="CO591" s="320"/>
      <c r="CP591" s="320"/>
      <c r="CQ591" s="320"/>
      <c r="CR591" s="320"/>
      <c r="CS591" s="320"/>
      <c r="CT591" s="320"/>
      <c r="CU591" s="320"/>
      <c r="CV591" s="320"/>
      <c r="CW591" s="320"/>
      <c r="CX591" s="320"/>
      <c r="CY591" s="320"/>
      <c r="CZ591" s="320"/>
      <c r="DA591" s="320"/>
      <c r="DB591" s="320"/>
      <c r="DC591" s="320"/>
      <c r="DD591" s="320"/>
    </row>
    <row r="592">
      <c r="A592" s="320"/>
      <c r="B592" s="320"/>
      <c r="C592" s="320"/>
      <c r="D592" s="320"/>
      <c r="E592" s="320"/>
      <c r="F592" s="320"/>
      <c r="G592" s="320"/>
      <c r="H592" s="320"/>
      <c r="I592" s="320"/>
      <c r="J592" s="320"/>
      <c r="K592" s="320"/>
      <c r="L592" s="320"/>
      <c r="M592" s="320"/>
      <c r="N592" s="320"/>
      <c r="O592" s="320"/>
      <c r="P592" s="320"/>
      <c r="Q592" s="320"/>
      <c r="R592" s="320"/>
      <c r="S592" s="320"/>
      <c r="T592" s="320"/>
      <c r="U592" s="320"/>
      <c r="V592" s="320"/>
      <c r="W592" s="320"/>
      <c r="X592" s="320"/>
      <c r="Y592" s="320"/>
      <c r="Z592" s="320"/>
      <c r="AA592" s="320"/>
      <c r="AB592" s="320"/>
      <c r="AC592" s="320"/>
      <c r="AD592" s="320"/>
      <c r="AE592" s="320"/>
      <c r="AF592" s="320"/>
      <c r="AG592" s="320"/>
      <c r="AH592" s="320"/>
      <c r="AI592" s="320"/>
      <c r="AJ592" s="320"/>
      <c r="AK592" s="320"/>
      <c r="AL592" s="320"/>
      <c r="AM592" s="320"/>
      <c r="AN592" s="320"/>
      <c r="AO592" s="320"/>
      <c r="AP592" s="320"/>
      <c r="AQ592" s="320"/>
      <c r="AR592" s="320"/>
      <c r="AS592" s="320"/>
      <c r="AT592" s="320"/>
      <c r="AU592" s="320"/>
      <c r="AV592" s="320"/>
      <c r="AW592" s="320"/>
      <c r="AX592" s="320"/>
      <c r="AY592" s="320"/>
      <c r="AZ592" s="320"/>
      <c r="BA592" s="320"/>
      <c r="BB592" s="320"/>
      <c r="BC592" s="320"/>
      <c r="BD592" s="320"/>
      <c r="BE592" s="320"/>
      <c r="BF592" s="320"/>
      <c r="BG592" s="320"/>
      <c r="BH592" s="320"/>
      <c r="BI592" s="320"/>
      <c r="BJ592" s="320"/>
      <c r="BK592" s="320"/>
      <c r="BL592" s="320"/>
      <c r="BM592" s="320"/>
      <c r="BN592" s="320"/>
      <c r="BO592" s="320"/>
      <c r="BP592" s="320"/>
      <c r="BQ592" s="320"/>
      <c r="BR592" s="320"/>
      <c r="BS592" s="320"/>
      <c r="BT592" s="320"/>
      <c r="BU592" s="320"/>
      <c r="BV592" s="320"/>
      <c r="BW592" s="320"/>
      <c r="BX592" s="320"/>
      <c r="BY592" s="320"/>
      <c r="BZ592" s="320"/>
      <c r="CA592" s="320"/>
      <c r="CB592" s="320"/>
      <c r="CC592" s="320"/>
      <c r="CD592" s="320"/>
      <c r="CE592" s="320"/>
      <c r="CF592" s="320"/>
      <c r="CG592" s="320"/>
      <c r="CH592" s="320"/>
      <c r="CI592" s="320"/>
      <c r="CJ592" s="320"/>
      <c r="CK592" s="320"/>
      <c r="CL592" s="320"/>
      <c r="CM592" s="320"/>
      <c r="CN592" s="320"/>
      <c r="CO592" s="320"/>
      <c r="CP592" s="320"/>
      <c r="CQ592" s="320"/>
      <c r="CR592" s="320"/>
      <c r="CS592" s="320"/>
      <c r="CT592" s="320"/>
      <c r="CU592" s="320"/>
      <c r="CV592" s="320"/>
      <c r="CW592" s="320"/>
      <c r="CX592" s="320"/>
      <c r="CY592" s="320"/>
      <c r="CZ592" s="320"/>
      <c r="DA592" s="320"/>
      <c r="DB592" s="320"/>
      <c r="DC592" s="320"/>
      <c r="DD592" s="320"/>
    </row>
    <row r="593">
      <c r="A593" s="320"/>
      <c r="B593" s="320"/>
      <c r="C593" s="320"/>
      <c r="D593" s="320"/>
      <c r="E593" s="320"/>
      <c r="F593" s="320"/>
      <c r="G593" s="320"/>
      <c r="H593" s="320"/>
      <c r="I593" s="320"/>
      <c r="J593" s="320"/>
      <c r="K593" s="320"/>
      <c r="L593" s="320"/>
      <c r="M593" s="320"/>
      <c r="N593" s="320"/>
      <c r="O593" s="320"/>
      <c r="P593" s="320"/>
      <c r="Q593" s="320"/>
      <c r="R593" s="320"/>
      <c r="S593" s="320"/>
      <c r="T593" s="320"/>
      <c r="U593" s="320"/>
      <c r="V593" s="320"/>
      <c r="W593" s="320"/>
      <c r="X593" s="320"/>
      <c r="Y593" s="320"/>
      <c r="Z593" s="320"/>
      <c r="AA593" s="320"/>
      <c r="AB593" s="320"/>
      <c r="AC593" s="320"/>
      <c r="AD593" s="320"/>
      <c r="AE593" s="320"/>
      <c r="AF593" s="320"/>
      <c r="AG593" s="320"/>
      <c r="AH593" s="320"/>
      <c r="AI593" s="320"/>
      <c r="AJ593" s="320"/>
      <c r="AK593" s="320"/>
      <c r="AL593" s="320"/>
      <c r="AM593" s="320"/>
      <c r="AN593" s="320"/>
      <c r="AO593" s="320"/>
      <c r="AP593" s="320"/>
      <c r="AQ593" s="320"/>
      <c r="AR593" s="320"/>
      <c r="AS593" s="320"/>
      <c r="AT593" s="320"/>
      <c r="AU593" s="320"/>
      <c r="AV593" s="320"/>
      <c r="AW593" s="320"/>
      <c r="AX593" s="320"/>
      <c r="AY593" s="320"/>
      <c r="AZ593" s="320"/>
      <c r="BA593" s="320"/>
      <c r="BB593" s="320"/>
      <c r="BC593" s="320"/>
      <c r="BD593" s="320"/>
      <c r="BE593" s="320"/>
      <c r="BF593" s="320"/>
      <c r="BG593" s="320"/>
      <c r="BH593" s="320"/>
      <c r="BI593" s="320"/>
      <c r="BJ593" s="320"/>
      <c r="BK593" s="320"/>
      <c r="BL593" s="320"/>
      <c r="BM593" s="320"/>
      <c r="BN593" s="320"/>
      <c r="BO593" s="320"/>
      <c r="BP593" s="320"/>
      <c r="BQ593" s="320"/>
      <c r="BR593" s="320"/>
      <c r="BS593" s="320"/>
      <c r="BT593" s="320"/>
      <c r="BU593" s="320"/>
      <c r="BV593" s="320"/>
      <c r="BW593" s="320"/>
      <c r="BX593" s="320"/>
      <c r="BY593" s="320"/>
      <c r="BZ593" s="320"/>
      <c r="CA593" s="320"/>
      <c r="CB593" s="320"/>
      <c r="CC593" s="320"/>
      <c r="CD593" s="320"/>
      <c r="CE593" s="320"/>
      <c r="CF593" s="320"/>
      <c r="CG593" s="320"/>
      <c r="CH593" s="320"/>
      <c r="CI593" s="320"/>
      <c r="CJ593" s="320"/>
      <c r="CK593" s="320"/>
      <c r="CL593" s="320"/>
      <c r="CM593" s="320"/>
      <c r="CN593" s="320"/>
      <c r="CO593" s="320"/>
      <c r="CP593" s="320"/>
      <c r="CQ593" s="320"/>
      <c r="CR593" s="320"/>
      <c r="CS593" s="320"/>
      <c r="CT593" s="320"/>
      <c r="CU593" s="320"/>
      <c r="CV593" s="320"/>
      <c r="CW593" s="320"/>
      <c r="CX593" s="320"/>
      <c r="CY593" s="320"/>
      <c r="CZ593" s="320"/>
      <c r="DA593" s="320"/>
      <c r="DB593" s="320"/>
      <c r="DC593" s="320"/>
      <c r="DD593" s="320"/>
    </row>
    <row r="594">
      <c r="A594" s="320"/>
      <c r="B594" s="320"/>
      <c r="C594" s="320"/>
      <c r="D594" s="320"/>
      <c r="E594" s="320"/>
      <c r="F594" s="320"/>
      <c r="G594" s="320"/>
      <c r="H594" s="320"/>
      <c r="I594" s="320"/>
      <c r="J594" s="320"/>
      <c r="K594" s="320"/>
      <c r="L594" s="320"/>
      <c r="M594" s="320"/>
      <c r="N594" s="320"/>
      <c r="O594" s="320"/>
      <c r="P594" s="320"/>
      <c r="Q594" s="320"/>
      <c r="R594" s="320"/>
      <c r="S594" s="320"/>
      <c r="T594" s="320"/>
      <c r="U594" s="320"/>
      <c r="V594" s="320"/>
      <c r="W594" s="320"/>
      <c r="X594" s="320"/>
      <c r="Y594" s="320"/>
      <c r="Z594" s="320"/>
      <c r="AA594" s="320"/>
      <c r="AB594" s="320"/>
      <c r="AC594" s="320"/>
      <c r="AD594" s="320"/>
      <c r="AE594" s="320"/>
      <c r="AF594" s="320"/>
      <c r="AG594" s="320"/>
      <c r="AH594" s="320"/>
      <c r="AI594" s="320"/>
      <c r="AJ594" s="320"/>
      <c r="AK594" s="320"/>
      <c r="AL594" s="320"/>
      <c r="AM594" s="320"/>
      <c r="AN594" s="320"/>
      <c r="AO594" s="320"/>
      <c r="AP594" s="320"/>
      <c r="AQ594" s="320"/>
      <c r="AR594" s="320"/>
      <c r="AS594" s="320"/>
      <c r="AT594" s="320"/>
      <c r="AU594" s="320"/>
      <c r="AV594" s="320"/>
      <c r="AW594" s="320"/>
      <c r="AX594" s="320"/>
      <c r="AY594" s="320"/>
      <c r="AZ594" s="320"/>
      <c r="BA594" s="320"/>
      <c r="BB594" s="320"/>
      <c r="BC594" s="320"/>
      <c r="BD594" s="320"/>
      <c r="BE594" s="320"/>
      <c r="BF594" s="320"/>
      <c r="BG594" s="320"/>
      <c r="BH594" s="320"/>
      <c r="BI594" s="320"/>
      <c r="BJ594" s="320"/>
      <c r="BK594" s="320"/>
      <c r="BL594" s="320"/>
      <c r="BM594" s="320"/>
      <c r="BN594" s="320"/>
      <c r="BO594" s="320"/>
      <c r="BP594" s="320"/>
      <c r="BQ594" s="320"/>
      <c r="BR594" s="320"/>
      <c r="BS594" s="320"/>
      <c r="BT594" s="320"/>
      <c r="BU594" s="320"/>
      <c r="BV594" s="320"/>
      <c r="BW594" s="320"/>
      <c r="BX594" s="320"/>
      <c r="BY594" s="320"/>
      <c r="BZ594" s="320"/>
      <c r="CA594" s="320"/>
      <c r="CB594" s="320"/>
      <c r="CC594" s="320"/>
      <c r="CD594" s="320"/>
      <c r="CE594" s="320"/>
      <c r="CF594" s="320"/>
      <c r="CG594" s="320"/>
      <c r="CH594" s="320"/>
      <c r="CI594" s="320"/>
      <c r="CJ594" s="320"/>
      <c r="CK594" s="320"/>
      <c r="CL594" s="320"/>
      <c r="CM594" s="320"/>
      <c r="CN594" s="320"/>
      <c r="CO594" s="320"/>
      <c r="CP594" s="320"/>
      <c r="CQ594" s="320"/>
      <c r="CR594" s="320"/>
      <c r="CS594" s="320"/>
      <c r="CT594" s="320"/>
      <c r="CU594" s="320"/>
      <c r="CV594" s="320"/>
      <c r="CW594" s="320"/>
      <c r="CX594" s="320"/>
      <c r="CY594" s="320"/>
      <c r="CZ594" s="320"/>
      <c r="DA594" s="320"/>
      <c r="DB594" s="320"/>
      <c r="DC594" s="320"/>
      <c r="DD594" s="320"/>
    </row>
    <row r="595">
      <c r="A595" s="320"/>
      <c r="B595" s="320"/>
      <c r="C595" s="320"/>
      <c r="D595" s="320"/>
      <c r="E595" s="320"/>
      <c r="F595" s="320"/>
      <c r="G595" s="320"/>
      <c r="H595" s="320"/>
      <c r="I595" s="320"/>
      <c r="J595" s="320"/>
      <c r="K595" s="320"/>
      <c r="L595" s="320"/>
      <c r="M595" s="320"/>
      <c r="N595" s="320"/>
      <c r="O595" s="320"/>
      <c r="P595" s="320"/>
      <c r="Q595" s="320"/>
      <c r="R595" s="320"/>
      <c r="S595" s="320"/>
      <c r="T595" s="320"/>
      <c r="U595" s="320"/>
      <c r="V595" s="320"/>
      <c r="W595" s="320"/>
      <c r="X595" s="320"/>
      <c r="Y595" s="320"/>
      <c r="Z595" s="320"/>
      <c r="AA595" s="320"/>
      <c r="AB595" s="320"/>
      <c r="AC595" s="320"/>
      <c r="AD595" s="320"/>
      <c r="AE595" s="320"/>
      <c r="AF595" s="320"/>
      <c r="AG595" s="320"/>
      <c r="AH595" s="320"/>
      <c r="AI595" s="320"/>
      <c r="AJ595" s="320"/>
      <c r="AK595" s="320"/>
      <c r="AL595" s="320"/>
      <c r="AM595" s="320"/>
      <c r="AN595" s="320"/>
      <c r="AO595" s="320"/>
      <c r="AP595" s="320"/>
      <c r="AQ595" s="320"/>
      <c r="AR595" s="320"/>
      <c r="AS595" s="320"/>
      <c r="AT595" s="320"/>
      <c r="AU595" s="320"/>
      <c r="AV595" s="320"/>
      <c r="AW595" s="320"/>
      <c r="AX595" s="320"/>
      <c r="AY595" s="320"/>
      <c r="AZ595" s="320"/>
      <c r="BA595" s="320"/>
      <c r="BB595" s="320"/>
      <c r="BC595" s="320"/>
      <c r="BD595" s="320"/>
      <c r="BE595" s="320"/>
      <c r="BF595" s="320"/>
      <c r="BG595" s="320"/>
      <c r="BH595" s="320"/>
      <c r="BI595" s="320"/>
      <c r="BJ595" s="320"/>
      <c r="BK595" s="320"/>
      <c r="BL595" s="320"/>
      <c r="BM595" s="320"/>
      <c r="BN595" s="320"/>
      <c r="BO595" s="320"/>
      <c r="BP595" s="320"/>
      <c r="BQ595" s="320"/>
      <c r="BR595" s="320"/>
      <c r="BS595" s="320"/>
      <c r="BT595" s="320"/>
      <c r="BU595" s="320"/>
      <c r="BV595" s="320"/>
      <c r="BW595" s="320"/>
      <c r="BX595" s="320"/>
      <c r="BY595" s="320"/>
      <c r="BZ595" s="320"/>
      <c r="CA595" s="320"/>
      <c r="CB595" s="320"/>
      <c r="CC595" s="320"/>
      <c r="CD595" s="320"/>
      <c r="CE595" s="320"/>
      <c r="CF595" s="320"/>
      <c r="CG595" s="320"/>
      <c r="CH595" s="320"/>
      <c r="CI595" s="320"/>
      <c r="CJ595" s="320"/>
      <c r="CK595" s="320"/>
      <c r="CL595" s="320"/>
      <c r="CM595" s="320"/>
      <c r="CN595" s="320"/>
      <c r="CO595" s="320"/>
      <c r="CP595" s="320"/>
      <c r="CQ595" s="320"/>
      <c r="CR595" s="320"/>
      <c r="CS595" s="320"/>
      <c r="CT595" s="320"/>
      <c r="CU595" s="320"/>
      <c r="CV595" s="320"/>
      <c r="CW595" s="320"/>
      <c r="CX595" s="320"/>
      <c r="CY595" s="320"/>
      <c r="CZ595" s="320"/>
      <c r="DA595" s="320"/>
      <c r="DB595" s="320"/>
      <c r="DC595" s="320"/>
      <c r="DD595" s="320"/>
    </row>
    <row r="596">
      <c r="A596" s="320"/>
      <c r="B596" s="320"/>
      <c r="C596" s="320"/>
      <c r="D596" s="320"/>
      <c r="E596" s="320"/>
      <c r="F596" s="320"/>
      <c r="G596" s="320"/>
      <c r="H596" s="320"/>
      <c r="I596" s="320"/>
      <c r="J596" s="320"/>
      <c r="K596" s="320"/>
      <c r="L596" s="320"/>
      <c r="M596" s="320"/>
      <c r="N596" s="320"/>
      <c r="O596" s="320"/>
      <c r="P596" s="320"/>
      <c r="Q596" s="320"/>
      <c r="R596" s="320"/>
      <c r="S596" s="320"/>
      <c r="T596" s="320"/>
      <c r="U596" s="320"/>
      <c r="V596" s="320"/>
      <c r="W596" s="320"/>
      <c r="X596" s="320"/>
      <c r="Y596" s="320"/>
      <c r="Z596" s="320"/>
      <c r="AA596" s="320"/>
      <c r="AB596" s="320"/>
      <c r="AC596" s="320"/>
      <c r="AD596" s="320"/>
      <c r="AE596" s="320"/>
      <c r="AF596" s="320"/>
      <c r="AG596" s="320"/>
      <c r="AH596" s="320"/>
      <c r="AI596" s="320"/>
      <c r="AJ596" s="320"/>
      <c r="AK596" s="320"/>
      <c r="AL596" s="320"/>
      <c r="AM596" s="320"/>
      <c r="AN596" s="320"/>
      <c r="AO596" s="320"/>
      <c r="AP596" s="320"/>
      <c r="AQ596" s="320"/>
      <c r="AR596" s="320"/>
      <c r="AS596" s="320"/>
      <c r="AT596" s="320"/>
      <c r="AU596" s="320"/>
      <c r="AV596" s="320"/>
      <c r="AW596" s="320"/>
      <c r="AX596" s="320"/>
      <c r="AY596" s="320"/>
      <c r="AZ596" s="320"/>
      <c r="BA596" s="320"/>
      <c r="BB596" s="320"/>
      <c r="BC596" s="320"/>
      <c r="BD596" s="320"/>
      <c r="BE596" s="320"/>
      <c r="BF596" s="320"/>
      <c r="BG596" s="320"/>
      <c r="BH596" s="320"/>
      <c r="BI596" s="320"/>
      <c r="BJ596" s="320"/>
      <c r="BK596" s="320"/>
      <c r="BL596" s="320"/>
      <c r="BM596" s="320"/>
      <c r="BN596" s="320"/>
      <c r="BO596" s="320"/>
      <c r="BP596" s="320"/>
      <c r="BQ596" s="320"/>
      <c r="BR596" s="320"/>
      <c r="BS596" s="320"/>
      <c r="BT596" s="320"/>
      <c r="BU596" s="320"/>
      <c r="BV596" s="320"/>
      <c r="BW596" s="320"/>
      <c r="BX596" s="320"/>
      <c r="BY596" s="320"/>
      <c r="BZ596" s="320"/>
      <c r="CA596" s="320"/>
      <c r="CB596" s="320"/>
      <c r="CC596" s="320"/>
      <c r="CD596" s="320"/>
      <c r="CE596" s="320"/>
      <c r="CF596" s="320"/>
      <c r="CG596" s="320"/>
      <c r="CH596" s="320"/>
      <c r="CI596" s="320"/>
      <c r="CJ596" s="320"/>
      <c r="CK596" s="320"/>
      <c r="CL596" s="320"/>
      <c r="CM596" s="320"/>
      <c r="CN596" s="320"/>
      <c r="CO596" s="320"/>
      <c r="CP596" s="320"/>
      <c r="CQ596" s="320"/>
      <c r="CR596" s="320"/>
      <c r="CS596" s="320"/>
      <c r="CT596" s="320"/>
      <c r="CU596" s="320"/>
      <c r="CV596" s="320"/>
      <c r="CW596" s="320"/>
      <c r="CX596" s="320"/>
      <c r="CY596" s="320"/>
      <c r="CZ596" s="320"/>
      <c r="DA596" s="320"/>
      <c r="DB596" s="320"/>
      <c r="DC596" s="320"/>
      <c r="DD596" s="320"/>
    </row>
    <row r="597">
      <c r="A597" s="320"/>
      <c r="B597" s="320"/>
      <c r="C597" s="320"/>
      <c r="D597" s="320"/>
      <c r="E597" s="320"/>
      <c r="F597" s="320"/>
      <c r="G597" s="320"/>
      <c r="H597" s="320"/>
      <c r="I597" s="320"/>
      <c r="J597" s="320"/>
      <c r="K597" s="320"/>
      <c r="L597" s="320"/>
      <c r="M597" s="320"/>
      <c r="N597" s="320"/>
      <c r="O597" s="320"/>
      <c r="P597" s="320"/>
      <c r="Q597" s="320"/>
      <c r="R597" s="320"/>
      <c r="S597" s="320"/>
      <c r="T597" s="320"/>
      <c r="U597" s="320"/>
      <c r="V597" s="320"/>
      <c r="W597" s="320"/>
      <c r="X597" s="320"/>
      <c r="Y597" s="320"/>
      <c r="Z597" s="320"/>
      <c r="AA597" s="320"/>
      <c r="AB597" s="320"/>
      <c r="AC597" s="320"/>
      <c r="AD597" s="320"/>
      <c r="AE597" s="320"/>
      <c r="AF597" s="320"/>
      <c r="AG597" s="320"/>
      <c r="AH597" s="320"/>
      <c r="AI597" s="320"/>
      <c r="AJ597" s="320"/>
      <c r="AK597" s="320"/>
      <c r="AL597" s="320"/>
      <c r="AM597" s="320"/>
      <c r="AN597" s="320"/>
      <c r="AO597" s="320"/>
      <c r="AP597" s="320"/>
      <c r="AQ597" s="320"/>
      <c r="AR597" s="320"/>
      <c r="AS597" s="320"/>
      <c r="AT597" s="320"/>
      <c r="AU597" s="320"/>
      <c r="AV597" s="320"/>
      <c r="AW597" s="320"/>
      <c r="AX597" s="320"/>
      <c r="AY597" s="320"/>
      <c r="AZ597" s="320"/>
      <c r="BA597" s="320"/>
      <c r="BB597" s="320"/>
      <c r="BC597" s="320"/>
      <c r="BD597" s="320"/>
      <c r="BE597" s="320"/>
      <c r="BF597" s="320"/>
      <c r="BG597" s="320"/>
      <c r="BH597" s="320"/>
      <c r="BI597" s="320"/>
      <c r="BJ597" s="320"/>
      <c r="BK597" s="320"/>
      <c r="BL597" s="320"/>
      <c r="BM597" s="320"/>
      <c r="BN597" s="320"/>
      <c r="BO597" s="320"/>
      <c r="BP597" s="320"/>
      <c r="BQ597" s="320"/>
      <c r="BR597" s="320"/>
      <c r="BS597" s="320"/>
      <c r="BT597" s="320"/>
      <c r="BU597" s="320"/>
      <c r="BV597" s="320"/>
      <c r="BW597" s="320"/>
      <c r="BX597" s="320"/>
      <c r="BY597" s="320"/>
      <c r="BZ597" s="320"/>
      <c r="CA597" s="320"/>
      <c r="CB597" s="320"/>
      <c r="CC597" s="320"/>
      <c r="CD597" s="320"/>
      <c r="CE597" s="320"/>
      <c r="CF597" s="320"/>
      <c r="CG597" s="320"/>
      <c r="CH597" s="320"/>
      <c r="CI597" s="320"/>
      <c r="CJ597" s="320"/>
      <c r="CK597" s="320"/>
      <c r="CL597" s="320"/>
      <c r="CM597" s="320"/>
      <c r="CN597" s="320"/>
      <c r="CO597" s="320"/>
      <c r="CP597" s="320"/>
      <c r="CQ597" s="320"/>
      <c r="CR597" s="320"/>
      <c r="CS597" s="320"/>
      <c r="CT597" s="320"/>
      <c r="CU597" s="320"/>
      <c r="CV597" s="320"/>
      <c r="CW597" s="320"/>
      <c r="CX597" s="320"/>
      <c r="CY597" s="320"/>
      <c r="CZ597" s="320"/>
      <c r="DA597" s="320"/>
      <c r="DB597" s="320"/>
      <c r="DC597" s="320"/>
      <c r="DD597" s="320"/>
    </row>
    <row r="598">
      <c r="A598" s="320"/>
      <c r="B598" s="320"/>
      <c r="C598" s="320"/>
      <c r="D598" s="320"/>
      <c r="E598" s="320"/>
      <c r="F598" s="320"/>
      <c r="G598" s="320"/>
      <c r="H598" s="320"/>
      <c r="I598" s="320"/>
      <c r="J598" s="320"/>
      <c r="K598" s="320"/>
      <c r="L598" s="320"/>
      <c r="M598" s="320"/>
      <c r="N598" s="320"/>
      <c r="O598" s="320"/>
      <c r="P598" s="320"/>
      <c r="Q598" s="320"/>
      <c r="R598" s="320"/>
      <c r="S598" s="320"/>
      <c r="T598" s="320"/>
      <c r="U598" s="320"/>
      <c r="V598" s="320"/>
      <c r="W598" s="320"/>
      <c r="X598" s="320"/>
      <c r="Y598" s="320"/>
      <c r="Z598" s="320"/>
      <c r="AA598" s="320"/>
      <c r="AB598" s="320"/>
      <c r="AC598" s="320"/>
      <c r="AD598" s="320"/>
      <c r="AE598" s="320"/>
      <c r="AF598" s="320"/>
      <c r="AG598" s="320"/>
      <c r="AH598" s="320"/>
      <c r="AI598" s="320"/>
      <c r="AJ598" s="320"/>
      <c r="AK598" s="320"/>
      <c r="AL598" s="320"/>
      <c r="AM598" s="320"/>
      <c r="AN598" s="320"/>
      <c r="AO598" s="320"/>
      <c r="AP598" s="320"/>
      <c r="AQ598" s="320"/>
      <c r="AR598" s="320"/>
      <c r="AS598" s="320"/>
      <c r="AT598" s="320"/>
      <c r="AU598" s="320"/>
      <c r="AV598" s="320"/>
      <c r="AW598" s="320"/>
      <c r="AX598" s="320"/>
      <c r="AY598" s="320"/>
      <c r="AZ598" s="320"/>
      <c r="BA598" s="320"/>
      <c r="BB598" s="320"/>
      <c r="BC598" s="320"/>
      <c r="BD598" s="320"/>
      <c r="BE598" s="320"/>
      <c r="BF598" s="320"/>
      <c r="BG598" s="320"/>
      <c r="BH598" s="320"/>
      <c r="BI598" s="320"/>
      <c r="BJ598" s="320"/>
      <c r="BK598" s="320"/>
      <c r="BL598" s="320"/>
      <c r="BM598" s="320"/>
      <c r="BN598" s="320"/>
      <c r="BO598" s="320"/>
      <c r="BP598" s="320"/>
      <c r="BQ598" s="320"/>
      <c r="BR598" s="320"/>
      <c r="BS598" s="320"/>
      <c r="BT598" s="320"/>
      <c r="BU598" s="320"/>
      <c r="BV598" s="320"/>
      <c r="BW598" s="320"/>
      <c r="BX598" s="320"/>
      <c r="BY598" s="320"/>
      <c r="BZ598" s="320"/>
      <c r="CA598" s="320"/>
      <c r="CB598" s="320"/>
      <c r="CC598" s="320"/>
      <c r="CD598" s="320"/>
      <c r="CE598" s="320"/>
      <c r="CF598" s="320"/>
      <c r="CG598" s="320"/>
      <c r="CH598" s="320"/>
      <c r="CI598" s="320"/>
      <c r="CJ598" s="320"/>
      <c r="CK598" s="320"/>
      <c r="CL598" s="320"/>
      <c r="CM598" s="320"/>
      <c r="CN598" s="320"/>
      <c r="CO598" s="320"/>
      <c r="CP598" s="320"/>
      <c r="CQ598" s="320"/>
      <c r="CR598" s="320"/>
      <c r="CS598" s="320"/>
      <c r="CT598" s="320"/>
      <c r="CU598" s="320"/>
      <c r="CV598" s="320"/>
      <c r="CW598" s="320"/>
      <c r="CX598" s="320"/>
      <c r="CY598" s="320"/>
      <c r="CZ598" s="320"/>
      <c r="DA598" s="320"/>
      <c r="DB598" s="320"/>
      <c r="DC598" s="320"/>
      <c r="DD598" s="320"/>
    </row>
    <row r="599">
      <c r="A599" s="320"/>
      <c r="B599" s="320"/>
      <c r="C599" s="320"/>
      <c r="D599" s="320"/>
      <c r="E599" s="320"/>
      <c r="F599" s="320"/>
      <c r="G599" s="320"/>
      <c r="H599" s="320"/>
      <c r="I599" s="320"/>
      <c r="J599" s="320"/>
      <c r="K599" s="320"/>
      <c r="L599" s="320"/>
      <c r="M599" s="320"/>
      <c r="N599" s="320"/>
      <c r="O599" s="320"/>
      <c r="P599" s="320"/>
      <c r="Q599" s="320"/>
      <c r="R599" s="320"/>
      <c r="S599" s="320"/>
      <c r="T599" s="320"/>
      <c r="U599" s="320"/>
      <c r="V599" s="320"/>
      <c r="W599" s="320"/>
      <c r="X599" s="320"/>
      <c r="Y599" s="320"/>
      <c r="Z599" s="320"/>
      <c r="AA599" s="320"/>
      <c r="AB599" s="320"/>
      <c r="AC599" s="320"/>
      <c r="AD599" s="320"/>
      <c r="AE599" s="320"/>
      <c r="AF599" s="320"/>
      <c r="AG599" s="320"/>
      <c r="AH599" s="320"/>
      <c r="AI599" s="320"/>
      <c r="AJ599" s="320"/>
      <c r="AK599" s="320"/>
      <c r="AL599" s="320"/>
      <c r="AM599" s="320"/>
      <c r="AN599" s="320"/>
      <c r="AO599" s="320"/>
      <c r="AP599" s="320"/>
      <c r="AQ599" s="320"/>
      <c r="AR599" s="320"/>
      <c r="AS599" s="320"/>
      <c r="AT599" s="320"/>
      <c r="AU599" s="320"/>
      <c r="AV599" s="320"/>
      <c r="AW599" s="320"/>
      <c r="AX599" s="320"/>
      <c r="AY599" s="320"/>
      <c r="AZ599" s="320"/>
      <c r="BA599" s="320"/>
      <c r="BB599" s="320"/>
      <c r="BC599" s="320"/>
      <c r="BD599" s="320"/>
      <c r="BE599" s="320"/>
      <c r="BF599" s="320"/>
      <c r="BG599" s="320"/>
      <c r="BH599" s="320"/>
      <c r="BI599" s="320"/>
      <c r="BJ599" s="320"/>
      <c r="BK599" s="320"/>
      <c r="BL599" s="320"/>
      <c r="BM599" s="320"/>
      <c r="BN599" s="320"/>
      <c r="BO599" s="320"/>
      <c r="BP599" s="320"/>
      <c r="BQ599" s="320"/>
      <c r="BR599" s="320"/>
      <c r="BS599" s="320"/>
      <c r="BT599" s="320"/>
      <c r="BU599" s="320"/>
      <c r="BV599" s="320"/>
      <c r="BW599" s="320"/>
      <c r="BX599" s="320"/>
      <c r="BY599" s="320"/>
      <c r="BZ599" s="320"/>
      <c r="CA599" s="320"/>
      <c r="CB599" s="320"/>
      <c r="CC599" s="320"/>
      <c r="CD599" s="320"/>
      <c r="CE599" s="320"/>
      <c r="CF599" s="320"/>
      <c r="CG599" s="320"/>
      <c r="CH599" s="320"/>
      <c r="CI599" s="320"/>
      <c r="CJ599" s="320"/>
      <c r="CK599" s="320"/>
      <c r="CL599" s="320"/>
      <c r="CM599" s="320"/>
      <c r="CN599" s="320"/>
      <c r="CO599" s="320"/>
      <c r="CP599" s="320"/>
      <c r="CQ599" s="320"/>
      <c r="CR599" s="320"/>
      <c r="CS599" s="320"/>
      <c r="CT599" s="320"/>
      <c r="CU599" s="320"/>
      <c r="CV599" s="320"/>
      <c r="CW599" s="320"/>
      <c r="CX599" s="320"/>
      <c r="CY599" s="320"/>
      <c r="CZ599" s="320"/>
      <c r="DA599" s="320"/>
      <c r="DB599" s="320"/>
      <c r="DC599" s="320"/>
      <c r="DD599" s="320"/>
    </row>
    <row r="600">
      <c r="A600" s="320"/>
      <c r="B600" s="320"/>
      <c r="C600" s="320"/>
      <c r="D600" s="320"/>
      <c r="E600" s="320"/>
      <c r="F600" s="320"/>
      <c r="G600" s="320"/>
      <c r="H600" s="320"/>
      <c r="I600" s="320"/>
      <c r="J600" s="320"/>
      <c r="K600" s="320"/>
      <c r="L600" s="320"/>
      <c r="M600" s="320"/>
      <c r="N600" s="320"/>
      <c r="O600" s="320"/>
      <c r="P600" s="320"/>
      <c r="Q600" s="320"/>
      <c r="R600" s="320"/>
      <c r="S600" s="320"/>
      <c r="T600" s="320"/>
      <c r="U600" s="320"/>
      <c r="V600" s="320"/>
      <c r="W600" s="320"/>
      <c r="X600" s="320"/>
      <c r="Y600" s="320"/>
      <c r="Z600" s="320"/>
      <c r="AA600" s="320"/>
      <c r="AB600" s="320"/>
      <c r="AC600" s="320"/>
      <c r="AD600" s="320"/>
      <c r="AE600" s="320"/>
      <c r="AF600" s="320"/>
      <c r="AG600" s="320"/>
      <c r="AH600" s="320"/>
      <c r="AI600" s="320"/>
      <c r="AJ600" s="320"/>
      <c r="AK600" s="320"/>
      <c r="AL600" s="320"/>
      <c r="AM600" s="320"/>
      <c r="AN600" s="320"/>
      <c r="AO600" s="320"/>
      <c r="AP600" s="320"/>
      <c r="AQ600" s="320"/>
      <c r="AR600" s="320"/>
      <c r="AS600" s="320"/>
      <c r="AT600" s="320"/>
      <c r="AU600" s="320"/>
      <c r="AV600" s="320"/>
      <c r="AW600" s="320"/>
      <c r="AX600" s="320"/>
      <c r="AY600" s="320"/>
      <c r="AZ600" s="320"/>
      <c r="BA600" s="320"/>
      <c r="BB600" s="320"/>
      <c r="BC600" s="320"/>
      <c r="BD600" s="320"/>
      <c r="BE600" s="320"/>
      <c r="BF600" s="320"/>
      <c r="BG600" s="320"/>
      <c r="BH600" s="320"/>
      <c r="BI600" s="320"/>
      <c r="BJ600" s="320"/>
      <c r="BK600" s="320"/>
      <c r="BL600" s="320"/>
      <c r="BM600" s="320"/>
      <c r="BN600" s="320"/>
      <c r="BO600" s="320"/>
      <c r="BP600" s="320"/>
      <c r="BQ600" s="320"/>
      <c r="BR600" s="320"/>
      <c r="BS600" s="320"/>
      <c r="BT600" s="320"/>
      <c r="BU600" s="320"/>
      <c r="BV600" s="320"/>
      <c r="BW600" s="320"/>
      <c r="BX600" s="320"/>
      <c r="BY600" s="320"/>
      <c r="BZ600" s="320"/>
      <c r="CA600" s="320"/>
      <c r="CB600" s="320"/>
      <c r="CC600" s="320"/>
      <c r="CD600" s="320"/>
      <c r="CE600" s="320"/>
      <c r="CF600" s="320"/>
      <c r="CG600" s="320"/>
      <c r="CH600" s="320"/>
      <c r="CI600" s="320"/>
      <c r="CJ600" s="320"/>
      <c r="CK600" s="320"/>
      <c r="CL600" s="320"/>
      <c r="CM600" s="320"/>
      <c r="CN600" s="320"/>
      <c r="CO600" s="320"/>
      <c r="CP600" s="320"/>
      <c r="CQ600" s="320"/>
      <c r="CR600" s="320"/>
      <c r="CS600" s="320"/>
      <c r="CT600" s="320"/>
      <c r="CU600" s="320"/>
      <c r="CV600" s="320"/>
      <c r="CW600" s="320"/>
      <c r="CX600" s="320"/>
      <c r="CY600" s="320"/>
      <c r="CZ600" s="320"/>
      <c r="DA600" s="320"/>
      <c r="DB600" s="320"/>
      <c r="DC600" s="320"/>
      <c r="DD600" s="320"/>
    </row>
    <row r="601">
      <c r="A601" s="320"/>
      <c r="B601" s="320"/>
      <c r="C601" s="320"/>
      <c r="D601" s="320"/>
      <c r="E601" s="320"/>
      <c r="F601" s="320"/>
      <c r="G601" s="320"/>
      <c r="H601" s="320"/>
      <c r="I601" s="320"/>
      <c r="J601" s="320"/>
      <c r="K601" s="320"/>
      <c r="L601" s="320"/>
      <c r="M601" s="320"/>
      <c r="N601" s="320"/>
      <c r="O601" s="320"/>
      <c r="P601" s="320"/>
      <c r="Q601" s="320"/>
      <c r="R601" s="320"/>
      <c r="S601" s="320"/>
      <c r="T601" s="320"/>
      <c r="U601" s="320"/>
      <c r="V601" s="320"/>
      <c r="W601" s="320"/>
      <c r="X601" s="320"/>
      <c r="Y601" s="320"/>
      <c r="Z601" s="320"/>
      <c r="AA601" s="320"/>
      <c r="AB601" s="320"/>
      <c r="AC601" s="320"/>
      <c r="AD601" s="320"/>
      <c r="AE601" s="320"/>
      <c r="AF601" s="320"/>
      <c r="AG601" s="320"/>
      <c r="AH601" s="320"/>
      <c r="AI601" s="320"/>
      <c r="AJ601" s="320"/>
      <c r="AK601" s="320"/>
      <c r="AL601" s="320"/>
      <c r="AM601" s="320"/>
      <c r="AN601" s="320"/>
      <c r="AO601" s="320"/>
      <c r="AP601" s="320"/>
      <c r="AQ601" s="320"/>
      <c r="AR601" s="320"/>
      <c r="AS601" s="320"/>
      <c r="AT601" s="320"/>
      <c r="AU601" s="320"/>
      <c r="AV601" s="320"/>
      <c r="AW601" s="320"/>
      <c r="AX601" s="320"/>
      <c r="AY601" s="320"/>
      <c r="AZ601" s="320"/>
      <c r="BA601" s="320"/>
      <c r="BB601" s="320"/>
      <c r="BC601" s="320"/>
      <c r="BD601" s="320"/>
      <c r="BE601" s="320"/>
      <c r="BF601" s="320"/>
      <c r="BG601" s="320"/>
      <c r="BH601" s="320"/>
      <c r="BI601" s="320"/>
      <c r="BJ601" s="320"/>
      <c r="BK601" s="320"/>
      <c r="BL601" s="320"/>
      <c r="BM601" s="320"/>
      <c r="BN601" s="320"/>
      <c r="BO601" s="320"/>
      <c r="BP601" s="320"/>
      <c r="BQ601" s="320"/>
      <c r="BR601" s="320"/>
      <c r="BS601" s="320"/>
      <c r="BT601" s="320"/>
      <c r="BU601" s="320"/>
      <c r="BV601" s="320"/>
      <c r="BW601" s="320"/>
      <c r="BX601" s="320"/>
      <c r="BY601" s="320"/>
      <c r="BZ601" s="320"/>
      <c r="CA601" s="320"/>
      <c r="CB601" s="320"/>
      <c r="CC601" s="320"/>
      <c r="CD601" s="320"/>
      <c r="CE601" s="320"/>
      <c r="CF601" s="320"/>
      <c r="CG601" s="320"/>
      <c r="CH601" s="320"/>
      <c r="CI601" s="320"/>
      <c r="CJ601" s="320"/>
      <c r="CK601" s="320"/>
      <c r="CL601" s="320"/>
      <c r="CM601" s="320"/>
      <c r="CN601" s="320"/>
      <c r="CO601" s="320"/>
      <c r="CP601" s="320"/>
      <c r="CQ601" s="320"/>
      <c r="CR601" s="320"/>
      <c r="CS601" s="320"/>
      <c r="CT601" s="320"/>
      <c r="CU601" s="320"/>
      <c r="CV601" s="320"/>
      <c r="CW601" s="320"/>
      <c r="CX601" s="320"/>
      <c r="CY601" s="320"/>
      <c r="CZ601" s="320"/>
      <c r="DA601" s="320"/>
      <c r="DB601" s="320"/>
      <c r="DC601" s="320"/>
      <c r="DD601" s="320"/>
    </row>
    <row r="602">
      <c r="A602" s="320"/>
      <c r="B602" s="320"/>
      <c r="C602" s="320"/>
      <c r="D602" s="320"/>
      <c r="E602" s="320"/>
      <c r="F602" s="320"/>
      <c r="G602" s="320"/>
      <c r="H602" s="320"/>
      <c r="I602" s="320"/>
      <c r="J602" s="320"/>
      <c r="K602" s="320"/>
      <c r="L602" s="320"/>
      <c r="M602" s="320"/>
      <c r="N602" s="320"/>
      <c r="O602" s="320"/>
      <c r="P602" s="320"/>
      <c r="Q602" s="320"/>
      <c r="R602" s="320"/>
      <c r="S602" s="320"/>
      <c r="T602" s="320"/>
      <c r="U602" s="320"/>
      <c r="V602" s="320"/>
      <c r="W602" s="320"/>
      <c r="X602" s="320"/>
      <c r="Y602" s="320"/>
      <c r="Z602" s="320"/>
      <c r="AA602" s="320"/>
      <c r="AB602" s="320"/>
      <c r="AC602" s="320"/>
      <c r="AD602" s="320"/>
      <c r="AE602" s="320"/>
      <c r="AF602" s="320"/>
      <c r="AG602" s="320"/>
      <c r="AH602" s="320"/>
      <c r="AI602" s="320"/>
      <c r="AJ602" s="320"/>
      <c r="AK602" s="320"/>
      <c r="AL602" s="320"/>
      <c r="AM602" s="320"/>
      <c r="AN602" s="320"/>
      <c r="AO602" s="320"/>
      <c r="AP602" s="320"/>
      <c r="AQ602" s="320"/>
      <c r="AR602" s="320"/>
      <c r="AS602" s="320"/>
      <c r="AT602" s="320"/>
      <c r="AU602" s="320"/>
      <c r="AV602" s="320"/>
      <c r="AW602" s="320"/>
      <c r="AX602" s="320"/>
      <c r="AY602" s="320"/>
      <c r="AZ602" s="320"/>
      <c r="BA602" s="320"/>
      <c r="BB602" s="320"/>
      <c r="BC602" s="320"/>
      <c r="BD602" s="320"/>
      <c r="BE602" s="320"/>
      <c r="BF602" s="320"/>
      <c r="BG602" s="320"/>
      <c r="BH602" s="320"/>
      <c r="BI602" s="320"/>
      <c r="BJ602" s="320"/>
      <c r="BK602" s="320"/>
      <c r="BL602" s="320"/>
      <c r="BM602" s="320"/>
      <c r="BN602" s="320"/>
      <c r="BO602" s="320"/>
      <c r="BP602" s="320"/>
      <c r="BQ602" s="320"/>
      <c r="BR602" s="320"/>
      <c r="BS602" s="320"/>
      <c r="BT602" s="320"/>
      <c r="BU602" s="320"/>
      <c r="BV602" s="320"/>
      <c r="BW602" s="320"/>
      <c r="BX602" s="320"/>
      <c r="BY602" s="320"/>
      <c r="BZ602" s="320"/>
      <c r="CA602" s="320"/>
      <c r="CB602" s="320"/>
      <c r="CC602" s="320"/>
      <c r="CD602" s="320"/>
      <c r="CE602" s="320"/>
      <c r="CF602" s="320"/>
      <c r="CG602" s="320"/>
      <c r="CH602" s="320"/>
      <c r="CI602" s="320"/>
      <c r="CJ602" s="320"/>
      <c r="CK602" s="320"/>
      <c r="CL602" s="320"/>
      <c r="CM602" s="320"/>
      <c r="CN602" s="320"/>
      <c r="CO602" s="320"/>
      <c r="CP602" s="320"/>
      <c r="CQ602" s="320"/>
      <c r="CR602" s="320"/>
      <c r="CS602" s="320"/>
      <c r="CT602" s="320"/>
      <c r="CU602" s="320"/>
      <c r="CV602" s="320"/>
      <c r="CW602" s="320"/>
      <c r="CX602" s="320"/>
      <c r="CY602" s="320"/>
      <c r="CZ602" s="320"/>
      <c r="DA602" s="320"/>
      <c r="DB602" s="320"/>
      <c r="DC602" s="320"/>
      <c r="DD602" s="320"/>
    </row>
    <row r="603">
      <c r="A603" s="320"/>
      <c r="B603" s="320"/>
      <c r="C603" s="320"/>
      <c r="D603" s="320"/>
      <c r="E603" s="320"/>
      <c r="F603" s="320"/>
      <c r="G603" s="320"/>
      <c r="H603" s="320"/>
      <c r="I603" s="320"/>
      <c r="J603" s="320"/>
      <c r="K603" s="320"/>
      <c r="L603" s="320"/>
      <c r="M603" s="320"/>
      <c r="N603" s="320"/>
      <c r="O603" s="320"/>
      <c r="P603" s="320"/>
      <c r="Q603" s="320"/>
      <c r="R603" s="320"/>
      <c r="S603" s="320"/>
      <c r="T603" s="320"/>
      <c r="U603" s="320"/>
      <c r="V603" s="320"/>
      <c r="W603" s="320"/>
      <c r="X603" s="320"/>
      <c r="Y603" s="320"/>
      <c r="Z603" s="320"/>
      <c r="AA603" s="320"/>
      <c r="AB603" s="320"/>
      <c r="AC603" s="320"/>
      <c r="AD603" s="320"/>
      <c r="AE603" s="320"/>
      <c r="AF603" s="320"/>
      <c r="AG603" s="320"/>
      <c r="AH603" s="320"/>
      <c r="AI603" s="320"/>
      <c r="AJ603" s="320"/>
      <c r="AK603" s="320"/>
      <c r="AL603" s="320"/>
      <c r="AM603" s="320"/>
      <c r="AN603" s="320"/>
      <c r="AO603" s="320"/>
      <c r="AP603" s="320"/>
      <c r="AQ603" s="320"/>
      <c r="AR603" s="320"/>
      <c r="AS603" s="320"/>
      <c r="AT603" s="320"/>
      <c r="AU603" s="320"/>
      <c r="AV603" s="320"/>
      <c r="AW603" s="320"/>
      <c r="AX603" s="320"/>
      <c r="AY603" s="320"/>
      <c r="AZ603" s="320"/>
      <c r="BA603" s="320"/>
      <c r="BB603" s="320"/>
      <c r="BC603" s="320"/>
      <c r="BD603" s="320"/>
      <c r="BE603" s="320"/>
      <c r="BF603" s="320"/>
      <c r="BG603" s="320"/>
      <c r="BH603" s="320"/>
      <c r="BI603" s="320"/>
      <c r="BJ603" s="320"/>
      <c r="BK603" s="320"/>
      <c r="BL603" s="320"/>
      <c r="BM603" s="320"/>
      <c r="BN603" s="320"/>
      <c r="BO603" s="320"/>
      <c r="BP603" s="320"/>
      <c r="BQ603" s="320"/>
      <c r="BR603" s="320"/>
      <c r="BS603" s="320"/>
      <c r="BT603" s="320"/>
      <c r="BU603" s="320"/>
      <c r="BV603" s="320"/>
      <c r="BW603" s="320"/>
      <c r="BX603" s="320"/>
      <c r="BY603" s="320"/>
      <c r="BZ603" s="320"/>
      <c r="CA603" s="320"/>
      <c r="CB603" s="320"/>
      <c r="CC603" s="320"/>
      <c r="CD603" s="320"/>
      <c r="CE603" s="320"/>
      <c r="CF603" s="320"/>
      <c r="CG603" s="320"/>
      <c r="CH603" s="320"/>
      <c r="CI603" s="320"/>
      <c r="CJ603" s="320"/>
      <c r="CK603" s="320"/>
      <c r="CL603" s="320"/>
      <c r="CM603" s="320"/>
      <c r="CN603" s="320"/>
      <c r="CO603" s="320"/>
      <c r="CP603" s="320"/>
      <c r="CQ603" s="320"/>
      <c r="CR603" s="320"/>
      <c r="CS603" s="320"/>
      <c r="CT603" s="320"/>
      <c r="CU603" s="320"/>
      <c r="CV603" s="320"/>
      <c r="CW603" s="320"/>
      <c r="CX603" s="320"/>
      <c r="CY603" s="320"/>
      <c r="CZ603" s="320"/>
      <c r="DA603" s="320"/>
      <c r="DB603" s="320"/>
      <c r="DC603" s="320"/>
      <c r="DD603" s="320"/>
    </row>
    <row r="604">
      <c r="A604" s="320"/>
      <c r="B604" s="320"/>
      <c r="C604" s="320"/>
      <c r="D604" s="320"/>
      <c r="E604" s="320"/>
      <c r="F604" s="320"/>
      <c r="G604" s="320"/>
      <c r="H604" s="320"/>
      <c r="I604" s="320"/>
      <c r="J604" s="320"/>
      <c r="K604" s="320"/>
      <c r="L604" s="320"/>
      <c r="M604" s="320"/>
      <c r="N604" s="320"/>
      <c r="O604" s="320"/>
      <c r="P604" s="320"/>
      <c r="Q604" s="320"/>
      <c r="R604" s="320"/>
      <c r="S604" s="320"/>
      <c r="T604" s="320"/>
      <c r="U604" s="320"/>
      <c r="V604" s="320"/>
      <c r="W604" s="320"/>
      <c r="X604" s="320"/>
      <c r="Y604" s="320"/>
      <c r="Z604" s="320"/>
      <c r="AA604" s="320"/>
      <c r="AB604" s="320"/>
      <c r="AC604" s="320"/>
      <c r="AD604" s="320"/>
      <c r="AE604" s="320"/>
      <c r="AF604" s="320"/>
      <c r="AG604" s="320"/>
      <c r="AH604" s="320"/>
      <c r="AI604" s="320"/>
      <c r="AJ604" s="320"/>
      <c r="AK604" s="320"/>
      <c r="AL604" s="320"/>
      <c r="AM604" s="320"/>
      <c r="AN604" s="320"/>
      <c r="AO604" s="320"/>
      <c r="AP604" s="320"/>
      <c r="AQ604" s="320"/>
      <c r="AR604" s="320"/>
      <c r="AS604" s="320"/>
      <c r="AT604" s="320"/>
      <c r="AU604" s="320"/>
      <c r="AV604" s="320"/>
      <c r="AW604" s="320"/>
      <c r="AX604" s="320"/>
      <c r="AY604" s="320"/>
      <c r="AZ604" s="320"/>
      <c r="BA604" s="320"/>
      <c r="BB604" s="320"/>
      <c r="BC604" s="320"/>
      <c r="BD604" s="320"/>
      <c r="BE604" s="320"/>
      <c r="BF604" s="320"/>
      <c r="BG604" s="320"/>
      <c r="BH604" s="320"/>
      <c r="BI604" s="320"/>
      <c r="BJ604" s="320"/>
      <c r="BK604" s="320"/>
      <c r="BL604" s="320"/>
      <c r="BM604" s="320"/>
      <c r="BN604" s="320"/>
      <c r="BO604" s="320"/>
      <c r="BP604" s="320"/>
      <c r="BQ604" s="320"/>
      <c r="BR604" s="320"/>
      <c r="BS604" s="320"/>
      <c r="BT604" s="320"/>
      <c r="BU604" s="320"/>
      <c r="BV604" s="320"/>
      <c r="BW604" s="320"/>
      <c r="BX604" s="320"/>
      <c r="BY604" s="320"/>
      <c r="BZ604" s="320"/>
      <c r="CA604" s="320"/>
      <c r="CB604" s="320"/>
      <c r="CC604" s="320"/>
      <c r="CD604" s="320"/>
      <c r="CE604" s="320"/>
      <c r="CF604" s="320"/>
      <c r="CG604" s="320"/>
      <c r="CH604" s="320"/>
      <c r="CI604" s="320"/>
      <c r="CJ604" s="320"/>
      <c r="CK604" s="320"/>
      <c r="CL604" s="320"/>
      <c r="CM604" s="320"/>
      <c r="CN604" s="320"/>
      <c r="CO604" s="320"/>
      <c r="CP604" s="320"/>
      <c r="CQ604" s="320"/>
      <c r="CR604" s="320"/>
      <c r="CS604" s="320"/>
      <c r="CT604" s="320"/>
      <c r="CU604" s="320"/>
      <c r="CV604" s="320"/>
      <c r="CW604" s="320"/>
      <c r="CX604" s="320"/>
      <c r="CY604" s="320"/>
      <c r="CZ604" s="320"/>
      <c r="DA604" s="320"/>
      <c r="DB604" s="320"/>
      <c r="DC604" s="320"/>
      <c r="DD604" s="320"/>
    </row>
    <row r="605">
      <c r="A605" s="320"/>
      <c r="B605" s="320"/>
      <c r="C605" s="320"/>
      <c r="D605" s="320"/>
      <c r="E605" s="320"/>
      <c r="F605" s="320"/>
      <c r="G605" s="320"/>
      <c r="H605" s="320"/>
      <c r="I605" s="320"/>
      <c r="J605" s="320"/>
      <c r="K605" s="320"/>
      <c r="L605" s="320"/>
      <c r="M605" s="320"/>
      <c r="N605" s="320"/>
      <c r="O605" s="320"/>
      <c r="P605" s="320"/>
      <c r="Q605" s="320"/>
      <c r="R605" s="320"/>
      <c r="S605" s="320"/>
      <c r="T605" s="320"/>
      <c r="U605" s="320"/>
      <c r="V605" s="320"/>
      <c r="W605" s="320"/>
      <c r="X605" s="320"/>
      <c r="Y605" s="320"/>
      <c r="Z605" s="320"/>
      <c r="AA605" s="320"/>
      <c r="AB605" s="320"/>
      <c r="AC605" s="320"/>
      <c r="AD605" s="320"/>
      <c r="AE605" s="320"/>
      <c r="AF605" s="320"/>
      <c r="AG605" s="320"/>
      <c r="AH605" s="320"/>
      <c r="AI605" s="320"/>
      <c r="AJ605" s="320"/>
      <c r="AK605" s="320"/>
      <c r="AL605" s="320"/>
      <c r="AM605" s="320"/>
      <c r="AN605" s="320"/>
      <c r="AO605" s="320"/>
      <c r="AP605" s="320"/>
      <c r="AQ605" s="320"/>
      <c r="AR605" s="320"/>
      <c r="AS605" s="320"/>
      <c r="AT605" s="320"/>
      <c r="AU605" s="320"/>
      <c r="AV605" s="320"/>
      <c r="AW605" s="320"/>
      <c r="AX605" s="320"/>
      <c r="AY605" s="320"/>
      <c r="AZ605" s="320"/>
      <c r="BA605" s="320"/>
      <c r="BB605" s="320"/>
      <c r="BC605" s="320"/>
      <c r="BD605" s="320"/>
      <c r="BE605" s="320"/>
      <c r="BF605" s="320"/>
      <c r="BG605" s="320"/>
      <c r="BH605" s="320"/>
      <c r="BI605" s="320"/>
      <c r="BJ605" s="320"/>
      <c r="BK605" s="320"/>
      <c r="BL605" s="320"/>
      <c r="BM605" s="320"/>
      <c r="BN605" s="320"/>
      <c r="BO605" s="320"/>
      <c r="BP605" s="320"/>
      <c r="BQ605" s="320"/>
      <c r="BR605" s="320"/>
      <c r="BS605" s="320"/>
      <c r="BT605" s="320"/>
      <c r="BU605" s="320"/>
      <c r="BV605" s="320"/>
      <c r="BW605" s="320"/>
      <c r="BX605" s="320"/>
      <c r="BY605" s="320"/>
      <c r="BZ605" s="320"/>
      <c r="CA605" s="320"/>
      <c r="CB605" s="320"/>
      <c r="CC605" s="320"/>
      <c r="CD605" s="320"/>
      <c r="CE605" s="320"/>
      <c r="CF605" s="320"/>
      <c r="CG605" s="320"/>
      <c r="CH605" s="320"/>
      <c r="CI605" s="320"/>
      <c r="CJ605" s="320"/>
      <c r="CK605" s="320"/>
      <c r="CL605" s="320"/>
      <c r="CM605" s="320"/>
      <c r="CN605" s="320"/>
      <c r="CO605" s="320"/>
      <c r="CP605" s="320"/>
      <c r="CQ605" s="320"/>
      <c r="CR605" s="320"/>
      <c r="CS605" s="320"/>
      <c r="CT605" s="320"/>
      <c r="CU605" s="320"/>
      <c r="CV605" s="320"/>
      <c r="CW605" s="320"/>
      <c r="CX605" s="320"/>
      <c r="CY605" s="320"/>
      <c r="CZ605" s="320"/>
      <c r="DA605" s="320"/>
      <c r="DB605" s="320"/>
      <c r="DC605" s="320"/>
      <c r="DD605" s="320"/>
    </row>
    <row r="606">
      <c r="A606" s="320"/>
      <c r="B606" s="320"/>
      <c r="C606" s="320"/>
      <c r="D606" s="320"/>
      <c r="E606" s="320"/>
      <c r="F606" s="320"/>
      <c r="G606" s="320"/>
      <c r="H606" s="320"/>
      <c r="I606" s="320"/>
      <c r="J606" s="320"/>
      <c r="K606" s="320"/>
      <c r="L606" s="320"/>
      <c r="M606" s="320"/>
      <c r="N606" s="320"/>
      <c r="O606" s="320"/>
      <c r="P606" s="320"/>
      <c r="Q606" s="320"/>
      <c r="R606" s="320"/>
      <c r="S606" s="320"/>
      <c r="T606" s="320"/>
      <c r="U606" s="320"/>
      <c r="V606" s="320"/>
      <c r="W606" s="320"/>
      <c r="X606" s="320"/>
      <c r="Y606" s="320"/>
      <c r="Z606" s="320"/>
      <c r="AA606" s="320"/>
      <c r="AB606" s="320"/>
      <c r="AC606" s="320"/>
      <c r="AD606" s="320"/>
      <c r="AE606" s="320"/>
      <c r="AF606" s="320"/>
      <c r="AG606" s="320"/>
      <c r="AH606" s="320"/>
      <c r="AI606" s="320"/>
      <c r="AJ606" s="320"/>
      <c r="AK606" s="320"/>
      <c r="AL606" s="320"/>
      <c r="AM606" s="320"/>
      <c r="AN606" s="320"/>
      <c r="AO606" s="320"/>
      <c r="AP606" s="320"/>
      <c r="AQ606" s="320"/>
      <c r="AR606" s="320"/>
      <c r="AS606" s="320"/>
      <c r="AT606" s="320"/>
      <c r="AU606" s="320"/>
      <c r="AV606" s="320"/>
      <c r="AW606" s="320"/>
      <c r="AX606" s="320"/>
      <c r="AY606" s="320"/>
      <c r="AZ606" s="320"/>
      <c r="BA606" s="320"/>
      <c r="BB606" s="320"/>
      <c r="BC606" s="320"/>
      <c r="BD606" s="320"/>
      <c r="BE606" s="320"/>
      <c r="BF606" s="320"/>
      <c r="BG606" s="320"/>
      <c r="BH606" s="320"/>
      <c r="BI606" s="320"/>
      <c r="BJ606" s="320"/>
      <c r="BK606" s="320"/>
      <c r="BL606" s="320"/>
      <c r="BM606" s="320"/>
      <c r="BN606" s="320"/>
      <c r="BO606" s="320"/>
      <c r="BP606" s="320"/>
      <c r="BQ606" s="320"/>
      <c r="BR606" s="320"/>
      <c r="BS606" s="320"/>
      <c r="BT606" s="320"/>
      <c r="BU606" s="320"/>
      <c r="BV606" s="320"/>
      <c r="BW606" s="320"/>
      <c r="BX606" s="320"/>
      <c r="BY606" s="320"/>
      <c r="BZ606" s="320"/>
      <c r="CA606" s="320"/>
      <c r="CB606" s="320"/>
      <c r="CC606" s="320"/>
      <c r="CD606" s="320"/>
      <c r="CE606" s="320"/>
      <c r="CF606" s="320"/>
      <c r="CG606" s="320"/>
      <c r="CH606" s="320"/>
      <c r="CI606" s="320"/>
      <c r="CJ606" s="320"/>
      <c r="CK606" s="320"/>
      <c r="CL606" s="320"/>
      <c r="CM606" s="320"/>
      <c r="CN606" s="320"/>
      <c r="CO606" s="320"/>
      <c r="CP606" s="320"/>
      <c r="CQ606" s="320"/>
      <c r="CR606" s="320"/>
      <c r="CS606" s="320"/>
      <c r="CT606" s="320"/>
      <c r="CU606" s="320"/>
      <c r="CV606" s="320"/>
      <c r="CW606" s="320"/>
      <c r="CX606" s="320"/>
      <c r="CY606" s="320"/>
      <c r="CZ606" s="320"/>
      <c r="DA606" s="320"/>
      <c r="DB606" s="320"/>
      <c r="DC606" s="320"/>
      <c r="DD606" s="320"/>
    </row>
    <row r="607">
      <c r="A607" s="320"/>
      <c r="B607" s="320"/>
      <c r="C607" s="320"/>
      <c r="D607" s="320"/>
      <c r="E607" s="320"/>
      <c r="F607" s="320"/>
      <c r="G607" s="320"/>
      <c r="H607" s="320"/>
      <c r="I607" s="320"/>
      <c r="J607" s="320"/>
      <c r="K607" s="320"/>
      <c r="L607" s="320"/>
      <c r="M607" s="320"/>
      <c r="N607" s="320"/>
      <c r="O607" s="320"/>
      <c r="P607" s="320"/>
      <c r="Q607" s="320"/>
      <c r="R607" s="320"/>
      <c r="S607" s="320"/>
      <c r="T607" s="320"/>
      <c r="U607" s="320"/>
      <c r="V607" s="320"/>
      <c r="W607" s="320"/>
      <c r="X607" s="320"/>
      <c r="Y607" s="320"/>
      <c r="Z607" s="320"/>
      <c r="AA607" s="320"/>
      <c r="AB607" s="320"/>
      <c r="AC607" s="320"/>
      <c r="AD607" s="320"/>
      <c r="AE607" s="320"/>
      <c r="AF607" s="320"/>
      <c r="AG607" s="320"/>
      <c r="AH607" s="320"/>
      <c r="AI607" s="320"/>
      <c r="AJ607" s="320"/>
      <c r="AK607" s="320"/>
      <c r="AL607" s="320"/>
      <c r="AM607" s="320"/>
      <c r="AN607" s="320"/>
      <c r="AO607" s="320"/>
      <c r="AP607" s="320"/>
      <c r="AQ607" s="320"/>
      <c r="AR607" s="320"/>
      <c r="AS607" s="320"/>
      <c r="AT607" s="320"/>
      <c r="AU607" s="320"/>
      <c r="AV607" s="320"/>
      <c r="AW607" s="320"/>
      <c r="AX607" s="320"/>
      <c r="AY607" s="320"/>
      <c r="AZ607" s="320"/>
      <c r="BA607" s="320"/>
      <c r="BB607" s="320"/>
      <c r="BC607" s="320"/>
      <c r="BD607" s="320"/>
      <c r="BE607" s="320"/>
      <c r="BF607" s="320"/>
      <c r="BG607" s="320"/>
      <c r="BH607" s="320"/>
      <c r="BI607" s="320"/>
      <c r="BJ607" s="320"/>
      <c r="BK607" s="320"/>
      <c r="BL607" s="320"/>
      <c r="BM607" s="320"/>
      <c r="BN607" s="320"/>
      <c r="BO607" s="320"/>
      <c r="BP607" s="320"/>
      <c r="BQ607" s="320"/>
      <c r="BR607" s="320"/>
      <c r="BS607" s="320"/>
      <c r="BT607" s="320"/>
      <c r="BU607" s="320"/>
      <c r="BV607" s="320"/>
      <c r="BW607" s="320"/>
      <c r="BX607" s="320"/>
      <c r="BY607" s="320"/>
      <c r="BZ607" s="320"/>
      <c r="CA607" s="320"/>
      <c r="CB607" s="320"/>
      <c r="CC607" s="320"/>
      <c r="CD607" s="320"/>
      <c r="CE607" s="320"/>
      <c r="CF607" s="320"/>
      <c r="CG607" s="320"/>
      <c r="CH607" s="320"/>
      <c r="CI607" s="320"/>
      <c r="CJ607" s="320"/>
      <c r="CK607" s="320"/>
      <c r="CL607" s="320"/>
      <c r="CM607" s="320"/>
      <c r="CN607" s="320"/>
      <c r="CO607" s="320"/>
      <c r="CP607" s="320"/>
      <c r="CQ607" s="320"/>
      <c r="CR607" s="320"/>
      <c r="CS607" s="320"/>
      <c r="CT607" s="320"/>
      <c r="CU607" s="320"/>
      <c r="CV607" s="320"/>
      <c r="CW607" s="320"/>
      <c r="CX607" s="320"/>
      <c r="CY607" s="320"/>
      <c r="CZ607" s="320"/>
      <c r="DA607" s="320"/>
      <c r="DB607" s="320"/>
      <c r="DC607" s="320"/>
      <c r="DD607" s="320"/>
    </row>
    <row r="608">
      <c r="A608" s="320"/>
      <c r="B608" s="320"/>
      <c r="C608" s="320"/>
      <c r="D608" s="320"/>
      <c r="E608" s="320"/>
      <c r="F608" s="320"/>
      <c r="G608" s="320"/>
      <c r="H608" s="320"/>
      <c r="I608" s="320"/>
      <c r="J608" s="320"/>
      <c r="K608" s="320"/>
      <c r="L608" s="320"/>
      <c r="M608" s="320"/>
      <c r="N608" s="320"/>
      <c r="O608" s="320"/>
      <c r="P608" s="320"/>
      <c r="Q608" s="320"/>
      <c r="R608" s="320"/>
      <c r="S608" s="320"/>
      <c r="T608" s="320"/>
      <c r="U608" s="320"/>
      <c r="V608" s="320"/>
      <c r="W608" s="320"/>
      <c r="X608" s="320"/>
      <c r="Y608" s="320"/>
      <c r="Z608" s="320"/>
      <c r="AA608" s="320"/>
      <c r="AB608" s="320"/>
      <c r="AC608" s="320"/>
      <c r="AD608" s="320"/>
      <c r="AE608" s="320"/>
      <c r="AF608" s="320"/>
      <c r="AG608" s="320"/>
      <c r="AH608" s="320"/>
      <c r="AI608" s="320"/>
      <c r="AJ608" s="320"/>
      <c r="AK608" s="320"/>
      <c r="AL608" s="320"/>
      <c r="AM608" s="320"/>
      <c r="AN608" s="320"/>
      <c r="AO608" s="320"/>
      <c r="AP608" s="320"/>
      <c r="AQ608" s="320"/>
      <c r="AR608" s="320"/>
      <c r="AS608" s="320"/>
      <c r="AT608" s="320"/>
      <c r="AU608" s="320"/>
      <c r="AV608" s="320"/>
      <c r="AW608" s="320"/>
      <c r="AX608" s="320"/>
      <c r="AY608" s="320"/>
      <c r="AZ608" s="320"/>
      <c r="BA608" s="320"/>
      <c r="BB608" s="320"/>
      <c r="BC608" s="320"/>
      <c r="BD608" s="320"/>
      <c r="BE608" s="320"/>
      <c r="BF608" s="320"/>
      <c r="BG608" s="320"/>
      <c r="BH608" s="320"/>
      <c r="BI608" s="320"/>
      <c r="BJ608" s="320"/>
      <c r="BK608" s="320"/>
      <c r="BL608" s="320"/>
      <c r="BM608" s="320"/>
      <c r="BN608" s="320"/>
      <c r="BO608" s="320"/>
      <c r="BP608" s="320"/>
      <c r="BQ608" s="320"/>
      <c r="BR608" s="320"/>
      <c r="BS608" s="320"/>
      <c r="BT608" s="320"/>
      <c r="BU608" s="320"/>
      <c r="BV608" s="320"/>
      <c r="BW608" s="320"/>
      <c r="BX608" s="320"/>
      <c r="BY608" s="320"/>
      <c r="BZ608" s="320"/>
      <c r="CA608" s="320"/>
      <c r="CB608" s="320"/>
      <c r="CC608" s="320"/>
      <c r="CD608" s="320"/>
      <c r="CE608" s="320"/>
      <c r="CF608" s="320"/>
      <c r="CG608" s="320"/>
      <c r="CH608" s="320"/>
      <c r="CI608" s="320"/>
      <c r="CJ608" s="320"/>
      <c r="CK608" s="320"/>
      <c r="CL608" s="320"/>
      <c r="CM608" s="320"/>
      <c r="CN608" s="320"/>
      <c r="CO608" s="320"/>
      <c r="CP608" s="320"/>
      <c r="CQ608" s="320"/>
      <c r="CR608" s="320"/>
      <c r="CS608" s="320"/>
      <c r="CT608" s="320"/>
      <c r="CU608" s="320"/>
      <c r="CV608" s="320"/>
      <c r="CW608" s="320"/>
      <c r="CX608" s="320"/>
      <c r="CY608" s="320"/>
      <c r="CZ608" s="320"/>
      <c r="DA608" s="320"/>
      <c r="DB608" s="320"/>
      <c r="DC608" s="320"/>
      <c r="DD608" s="320"/>
    </row>
    <row r="609">
      <c r="A609" s="320"/>
      <c r="B609" s="320"/>
      <c r="C609" s="320"/>
      <c r="D609" s="320"/>
      <c r="E609" s="320"/>
      <c r="F609" s="320"/>
      <c r="G609" s="320"/>
      <c r="H609" s="320"/>
      <c r="I609" s="320"/>
      <c r="J609" s="320"/>
      <c r="K609" s="320"/>
      <c r="L609" s="320"/>
      <c r="M609" s="320"/>
      <c r="N609" s="320"/>
      <c r="O609" s="320"/>
      <c r="P609" s="320"/>
      <c r="Q609" s="320"/>
      <c r="R609" s="320"/>
      <c r="S609" s="320"/>
      <c r="T609" s="320"/>
      <c r="U609" s="320"/>
      <c r="V609" s="320"/>
      <c r="W609" s="320"/>
      <c r="X609" s="320"/>
      <c r="Y609" s="320"/>
      <c r="Z609" s="320"/>
      <c r="AA609" s="320"/>
      <c r="AB609" s="320"/>
      <c r="AC609" s="320"/>
      <c r="AD609" s="320"/>
      <c r="AE609" s="320"/>
      <c r="AF609" s="320"/>
      <c r="AG609" s="320"/>
      <c r="AH609" s="320"/>
      <c r="AI609" s="320"/>
      <c r="AJ609" s="320"/>
      <c r="AK609" s="320"/>
      <c r="AL609" s="320"/>
      <c r="AM609" s="320"/>
      <c r="AN609" s="320"/>
      <c r="AO609" s="320"/>
      <c r="AP609" s="320"/>
      <c r="AQ609" s="320"/>
      <c r="AR609" s="320"/>
      <c r="AS609" s="320"/>
      <c r="AT609" s="320"/>
      <c r="AU609" s="320"/>
      <c r="AV609" s="320"/>
      <c r="AW609" s="320"/>
      <c r="AX609" s="320"/>
      <c r="AY609" s="320"/>
      <c r="AZ609" s="320"/>
      <c r="BA609" s="320"/>
      <c r="BB609" s="320"/>
      <c r="BC609" s="320"/>
      <c r="BD609" s="320"/>
      <c r="BE609" s="320"/>
      <c r="BF609" s="320"/>
      <c r="BG609" s="320"/>
      <c r="BH609" s="320"/>
      <c r="BI609" s="320"/>
      <c r="BJ609" s="320"/>
      <c r="BK609" s="320"/>
      <c r="BL609" s="320"/>
      <c r="BM609" s="320"/>
      <c r="BN609" s="320"/>
      <c r="BO609" s="320"/>
      <c r="BP609" s="320"/>
      <c r="BQ609" s="320"/>
      <c r="BR609" s="320"/>
      <c r="BS609" s="320"/>
      <c r="BT609" s="320"/>
      <c r="BU609" s="320"/>
      <c r="BV609" s="320"/>
      <c r="BW609" s="320"/>
      <c r="BX609" s="320"/>
      <c r="BY609" s="320"/>
      <c r="BZ609" s="320"/>
      <c r="CA609" s="320"/>
      <c r="CB609" s="320"/>
      <c r="CC609" s="320"/>
      <c r="CD609" s="320"/>
      <c r="CE609" s="320"/>
      <c r="CF609" s="320"/>
      <c r="CG609" s="320"/>
      <c r="CH609" s="320"/>
      <c r="CI609" s="320"/>
      <c r="CJ609" s="320"/>
      <c r="CK609" s="320"/>
      <c r="CL609" s="320"/>
      <c r="CM609" s="320"/>
      <c r="CN609" s="320"/>
      <c r="CO609" s="320"/>
      <c r="CP609" s="320"/>
      <c r="CQ609" s="320"/>
      <c r="CR609" s="320"/>
      <c r="CS609" s="320"/>
      <c r="CT609" s="320"/>
      <c r="CU609" s="320"/>
      <c r="CV609" s="320"/>
      <c r="CW609" s="320"/>
      <c r="CX609" s="320"/>
      <c r="CY609" s="320"/>
      <c r="CZ609" s="320"/>
      <c r="DA609" s="320"/>
      <c r="DB609" s="320"/>
      <c r="DC609" s="320"/>
      <c r="DD609" s="320"/>
    </row>
    <row r="610">
      <c r="A610" s="320"/>
      <c r="B610" s="320"/>
      <c r="C610" s="320"/>
      <c r="D610" s="320"/>
      <c r="E610" s="320"/>
      <c r="F610" s="320"/>
      <c r="G610" s="320"/>
      <c r="H610" s="320"/>
      <c r="I610" s="320"/>
      <c r="J610" s="320"/>
      <c r="K610" s="320"/>
      <c r="L610" s="320"/>
      <c r="M610" s="320"/>
      <c r="N610" s="320"/>
      <c r="O610" s="320"/>
      <c r="P610" s="320"/>
      <c r="Q610" s="320"/>
      <c r="R610" s="320"/>
      <c r="S610" s="320"/>
      <c r="T610" s="320"/>
      <c r="U610" s="320"/>
      <c r="V610" s="320"/>
      <c r="W610" s="320"/>
      <c r="X610" s="320"/>
      <c r="Y610" s="320"/>
      <c r="Z610" s="320"/>
      <c r="AA610" s="320"/>
      <c r="AB610" s="320"/>
      <c r="AC610" s="320"/>
      <c r="AD610" s="320"/>
      <c r="AE610" s="320"/>
      <c r="AF610" s="320"/>
      <c r="AG610" s="320"/>
      <c r="AH610" s="320"/>
      <c r="AI610" s="320"/>
      <c r="AJ610" s="320"/>
      <c r="AK610" s="320"/>
      <c r="AL610" s="320"/>
      <c r="AM610" s="320"/>
      <c r="AN610" s="320"/>
      <c r="AO610" s="320"/>
      <c r="AP610" s="320"/>
      <c r="AQ610" s="320"/>
      <c r="AR610" s="320"/>
      <c r="AS610" s="320"/>
      <c r="AT610" s="320"/>
      <c r="AU610" s="320"/>
      <c r="AV610" s="320"/>
      <c r="AW610" s="320"/>
      <c r="AX610" s="320"/>
      <c r="AY610" s="320"/>
      <c r="AZ610" s="320"/>
      <c r="BA610" s="320"/>
      <c r="BB610" s="320"/>
      <c r="BC610" s="320"/>
      <c r="BD610" s="320"/>
      <c r="BE610" s="320"/>
      <c r="BF610" s="320"/>
      <c r="BG610" s="320"/>
      <c r="BH610" s="320"/>
      <c r="BI610" s="320"/>
      <c r="BJ610" s="320"/>
      <c r="BK610" s="320"/>
      <c r="BL610" s="320"/>
      <c r="BM610" s="320"/>
      <c r="BN610" s="320"/>
      <c r="BO610" s="320"/>
      <c r="BP610" s="320"/>
      <c r="BQ610" s="320"/>
      <c r="BR610" s="320"/>
      <c r="BS610" s="320"/>
      <c r="BT610" s="320"/>
      <c r="BU610" s="320"/>
      <c r="BV610" s="320"/>
      <c r="BW610" s="320"/>
      <c r="BX610" s="320"/>
      <c r="BY610" s="320"/>
      <c r="BZ610" s="320"/>
      <c r="CA610" s="320"/>
      <c r="CB610" s="320"/>
      <c r="CC610" s="320"/>
      <c r="CD610" s="320"/>
      <c r="CE610" s="320"/>
      <c r="CF610" s="320"/>
      <c r="CG610" s="320"/>
      <c r="CH610" s="320"/>
      <c r="CI610" s="320"/>
      <c r="CJ610" s="320"/>
      <c r="CK610" s="320"/>
      <c r="CL610" s="320"/>
      <c r="CM610" s="320"/>
      <c r="CN610" s="320"/>
      <c r="CO610" s="320"/>
      <c r="CP610" s="320"/>
      <c r="CQ610" s="320"/>
      <c r="CR610" s="320"/>
      <c r="CS610" s="320"/>
      <c r="CT610" s="320"/>
      <c r="CU610" s="320"/>
      <c r="CV610" s="320"/>
      <c r="CW610" s="320"/>
      <c r="CX610" s="320"/>
      <c r="CY610" s="320"/>
      <c r="CZ610" s="320"/>
      <c r="DA610" s="320"/>
      <c r="DB610" s="320"/>
      <c r="DC610" s="320"/>
      <c r="DD610" s="320"/>
    </row>
    <row r="611">
      <c r="A611" s="320"/>
      <c r="B611" s="320"/>
      <c r="C611" s="320"/>
      <c r="D611" s="320"/>
      <c r="E611" s="320"/>
      <c r="F611" s="320"/>
      <c r="G611" s="320"/>
      <c r="H611" s="320"/>
      <c r="I611" s="320"/>
      <c r="J611" s="320"/>
      <c r="K611" s="320"/>
      <c r="L611" s="320"/>
      <c r="M611" s="320"/>
      <c r="N611" s="320"/>
      <c r="O611" s="320"/>
      <c r="P611" s="320"/>
      <c r="Q611" s="320"/>
      <c r="R611" s="320"/>
      <c r="S611" s="320"/>
      <c r="T611" s="320"/>
      <c r="U611" s="320"/>
      <c r="V611" s="320"/>
      <c r="W611" s="320"/>
      <c r="X611" s="320"/>
      <c r="Y611" s="320"/>
      <c r="Z611" s="320"/>
      <c r="AA611" s="320"/>
      <c r="AB611" s="320"/>
      <c r="AC611" s="320"/>
      <c r="AD611" s="320"/>
      <c r="AE611" s="320"/>
      <c r="AF611" s="320"/>
      <c r="AG611" s="320"/>
      <c r="AH611" s="320"/>
      <c r="AI611" s="320"/>
      <c r="AJ611" s="320"/>
      <c r="AK611" s="320"/>
      <c r="AL611" s="320"/>
      <c r="AM611" s="320"/>
      <c r="AN611" s="320"/>
      <c r="AO611" s="320"/>
      <c r="AP611" s="320"/>
      <c r="AQ611" s="320"/>
      <c r="AR611" s="320"/>
      <c r="AS611" s="320"/>
      <c r="AT611" s="320"/>
      <c r="AU611" s="320"/>
      <c r="AV611" s="320"/>
      <c r="AW611" s="320"/>
      <c r="AX611" s="320"/>
      <c r="AY611" s="320"/>
      <c r="AZ611" s="320"/>
      <c r="BA611" s="320"/>
      <c r="BB611" s="320"/>
      <c r="BC611" s="320"/>
      <c r="BD611" s="320"/>
      <c r="BE611" s="320"/>
      <c r="BF611" s="320"/>
      <c r="BG611" s="320"/>
      <c r="BH611" s="320"/>
      <c r="BI611" s="320"/>
      <c r="BJ611" s="320"/>
      <c r="BK611" s="320"/>
      <c r="BL611" s="320"/>
      <c r="BM611" s="320"/>
      <c r="BN611" s="320"/>
      <c r="BO611" s="320"/>
      <c r="BP611" s="320"/>
      <c r="BQ611" s="320"/>
      <c r="BR611" s="320"/>
      <c r="BS611" s="320"/>
      <c r="BT611" s="320"/>
      <c r="BU611" s="320"/>
      <c r="BV611" s="320"/>
      <c r="BW611" s="320"/>
      <c r="BX611" s="320"/>
      <c r="BY611" s="320"/>
      <c r="BZ611" s="320"/>
      <c r="CA611" s="320"/>
      <c r="CB611" s="320"/>
      <c r="CC611" s="320"/>
      <c r="CD611" s="320"/>
      <c r="CE611" s="320"/>
      <c r="CF611" s="320"/>
      <c r="CG611" s="320"/>
      <c r="CH611" s="320"/>
      <c r="CI611" s="320"/>
      <c r="CJ611" s="320"/>
      <c r="CK611" s="320"/>
      <c r="CL611" s="320"/>
      <c r="CM611" s="320"/>
      <c r="CN611" s="320"/>
      <c r="CO611" s="320"/>
      <c r="CP611" s="320"/>
      <c r="CQ611" s="320"/>
      <c r="CR611" s="320"/>
      <c r="CS611" s="320"/>
      <c r="CT611" s="320"/>
      <c r="CU611" s="320"/>
      <c r="CV611" s="320"/>
      <c r="CW611" s="320"/>
      <c r="CX611" s="320"/>
      <c r="CY611" s="320"/>
      <c r="CZ611" s="320"/>
      <c r="DA611" s="320"/>
      <c r="DB611" s="320"/>
      <c r="DC611" s="320"/>
      <c r="DD611" s="320"/>
    </row>
    <row r="612">
      <c r="A612" s="320"/>
      <c r="B612" s="320"/>
      <c r="C612" s="320"/>
      <c r="D612" s="320"/>
      <c r="E612" s="320"/>
      <c r="F612" s="320"/>
      <c r="G612" s="320"/>
      <c r="H612" s="320"/>
      <c r="I612" s="320"/>
      <c r="J612" s="320"/>
      <c r="K612" s="320"/>
      <c r="L612" s="320"/>
      <c r="M612" s="320"/>
      <c r="N612" s="320"/>
      <c r="O612" s="320"/>
      <c r="P612" s="320"/>
      <c r="Q612" s="320"/>
      <c r="R612" s="320"/>
      <c r="S612" s="320"/>
      <c r="T612" s="320"/>
      <c r="U612" s="320"/>
      <c r="V612" s="320"/>
      <c r="W612" s="320"/>
      <c r="X612" s="320"/>
      <c r="Y612" s="320"/>
      <c r="Z612" s="320"/>
      <c r="AA612" s="320"/>
      <c r="AB612" s="320"/>
      <c r="AC612" s="320"/>
      <c r="AD612" s="320"/>
      <c r="AE612" s="320"/>
      <c r="AF612" s="320"/>
      <c r="AG612" s="320"/>
      <c r="AH612" s="320"/>
      <c r="AI612" s="320"/>
      <c r="AJ612" s="320"/>
      <c r="AK612" s="320"/>
      <c r="AL612" s="320"/>
      <c r="AM612" s="320"/>
      <c r="AN612" s="320"/>
      <c r="AO612" s="320"/>
      <c r="AP612" s="320"/>
      <c r="AQ612" s="320"/>
      <c r="AR612" s="320"/>
      <c r="AS612" s="320"/>
      <c r="AT612" s="320"/>
      <c r="AU612" s="320"/>
      <c r="AV612" s="320"/>
      <c r="AW612" s="320"/>
      <c r="AX612" s="320"/>
      <c r="AY612" s="320"/>
      <c r="AZ612" s="320"/>
      <c r="BA612" s="320"/>
      <c r="BB612" s="320"/>
      <c r="BC612" s="320"/>
      <c r="BD612" s="320"/>
      <c r="BE612" s="320"/>
      <c r="BF612" s="320"/>
      <c r="BG612" s="320"/>
      <c r="BH612" s="320"/>
      <c r="BI612" s="320"/>
      <c r="BJ612" s="320"/>
      <c r="BK612" s="320"/>
      <c r="BL612" s="320"/>
      <c r="BM612" s="320"/>
      <c r="BN612" s="320"/>
      <c r="BO612" s="320"/>
      <c r="BP612" s="320"/>
      <c r="BQ612" s="320"/>
      <c r="BR612" s="320"/>
      <c r="BS612" s="320"/>
      <c r="BT612" s="320"/>
      <c r="BU612" s="320"/>
      <c r="BV612" s="320"/>
      <c r="BW612" s="320"/>
      <c r="BX612" s="320"/>
      <c r="BY612" s="320"/>
      <c r="BZ612" s="320"/>
      <c r="CA612" s="320"/>
      <c r="CB612" s="320"/>
      <c r="CC612" s="320"/>
      <c r="CD612" s="320"/>
      <c r="CE612" s="320"/>
      <c r="CF612" s="320"/>
      <c r="CG612" s="320"/>
      <c r="CH612" s="320"/>
      <c r="CI612" s="320"/>
      <c r="CJ612" s="320"/>
      <c r="CK612" s="320"/>
      <c r="CL612" s="320"/>
      <c r="CM612" s="320"/>
      <c r="CN612" s="320"/>
      <c r="CO612" s="320"/>
      <c r="CP612" s="320"/>
      <c r="CQ612" s="320"/>
      <c r="CR612" s="320"/>
      <c r="CS612" s="320"/>
      <c r="CT612" s="320"/>
      <c r="CU612" s="320"/>
      <c r="CV612" s="320"/>
      <c r="CW612" s="320"/>
      <c r="CX612" s="320"/>
      <c r="CY612" s="320"/>
      <c r="CZ612" s="320"/>
      <c r="DA612" s="320"/>
      <c r="DB612" s="320"/>
      <c r="DC612" s="320"/>
      <c r="DD612" s="320"/>
    </row>
    <row r="613">
      <c r="A613" s="320"/>
      <c r="B613" s="320"/>
      <c r="C613" s="320"/>
      <c r="D613" s="320"/>
      <c r="E613" s="320"/>
      <c r="F613" s="320"/>
      <c r="G613" s="320"/>
      <c r="H613" s="320"/>
      <c r="I613" s="320"/>
      <c r="J613" s="320"/>
      <c r="K613" s="320"/>
      <c r="L613" s="320"/>
      <c r="M613" s="320"/>
      <c r="N613" s="320"/>
      <c r="O613" s="320"/>
      <c r="P613" s="320"/>
      <c r="Q613" s="320"/>
      <c r="R613" s="320"/>
      <c r="S613" s="320"/>
      <c r="T613" s="320"/>
      <c r="U613" s="320"/>
      <c r="V613" s="320"/>
      <c r="W613" s="320"/>
      <c r="X613" s="320"/>
      <c r="Y613" s="320"/>
      <c r="Z613" s="320"/>
      <c r="AA613" s="320"/>
      <c r="AB613" s="320"/>
      <c r="AC613" s="320"/>
      <c r="AD613" s="320"/>
      <c r="AE613" s="320"/>
      <c r="AF613" s="320"/>
      <c r="AG613" s="320"/>
      <c r="AH613" s="320"/>
      <c r="AI613" s="320"/>
      <c r="AJ613" s="320"/>
      <c r="AK613" s="320"/>
      <c r="AL613" s="320"/>
      <c r="AM613" s="320"/>
      <c r="AN613" s="320"/>
      <c r="AO613" s="320"/>
      <c r="AP613" s="320"/>
      <c r="AQ613" s="320"/>
      <c r="AR613" s="320"/>
      <c r="AS613" s="320"/>
      <c r="AT613" s="320"/>
      <c r="AU613" s="320"/>
      <c r="AV613" s="320"/>
      <c r="AW613" s="320"/>
      <c r="AX613" s="320"/>
      <c r="AY613" s="320"/>
      <c r="AZ613" s="320"/>
      <c r="BA613" s="320"/>
      <c r="BB613" s="320"/>
      <c r="BC613" s="320"/>
      <c r="BD613" s="320"/>
      <c r="BE613" s="320"/>
      <c r="BF613" s="320"/>
      <c r="BG613" s="320"/>
      <c r="BH613" s="320"/>
      <c r="BI613" s="320"/>
      <c r="BJ613" s="320"/>
      <c r="BK613" s="320"/>
      <c r="BL613" s="320"/>
      <c r="BM613" s="320"/>
      <c r="BN613" s="320"/>
      <c r="BO613" s="320"/>
      <c r="BP613" s="320"/>
      <c r="BQ613" s="320"/>
      <c r="BR613" s="320"/>
      <c r="BS613" s="320"/>
      <c r="BT613" s="320"/>
      <c r="BU613" s="320"/>
      <c r="BV613" s="320"/>
      <c r="BW613" s="320"/>
      <c r="BX613" s="320"/>
      <c r="BY613" s="320"/>
      <c r="BZ613" s="320"/>
      <c r="CA613" s="320"/>
      <c r="CB613" s="320"/>
      <c r="CC613" s="320"/>
      <c r="CD613" s="320"/>
      <c r="CE613" s="320"/>
      <c r="CF613" s="320"/>
      <c r="CG613" s="320"/>
      <c r="CH613" s="320"/>
      <c r="CI613" s="320"/>
      <c r="CJ613" s="320"/>
      <c r="CK613" s="320"/>
      <c r="CL613" s="320"/>
      <c r="CM613" s="320"/>
      <c r="CN613" s="320"/>
      <c r="CO613" s="320"/>
      <c r="CP613" s="320"/>
      <c r="CQ613" s="320"/>
      <c r="CR613" s="320"/>
      <c r="CS613" s="320"/>
      <c r="CT613" s="320"/>
      <c r="CU613" s="320"/>
      <c r="CV613" s="320"/>
      <c r="CW613" s="320"/>
      <c r="CX613" s="320"/>
      <c r="CY613" s="320"/>
      <c r="CZ613" s="320"/>
      <c r="DA613" s="320"/>
      <c r="DB613" s="320"/>
      <c r="DC613" s="320"/>
      <c r="DD613" s="320"/>
    </row>
    <row r="614">
      <c r="A614" s="320"/>
      <c r="B614" s="320"/>
      <c r="C614" s="320"/>
      <c r="D614" s="320"/>
      <c r="E614" s="320"/>
      <c r="F614" s="320"/>
      <c r="G614" s="320"/>
      <c r="H614" s="320"/>
      <c r="I614" s="320"/>
      <c r="J614" s="320"/>
      <c r="K614" s="320"/>
      <c r="L614" s="320"/>
      <c r="M614" s="320"/>
      <c r="N614" s="320"/>
      <c r="O614" s="320"/>
      <c r="P614" s="320"/>
      <c r="Q614" s="320"/>
      <c r="R614" s="320"/>
      <c r="S614" s="320"/>
      <c r="T614" s="320"/>
      <c r="U614" s="320"/>
      <c r="V614" s="320"/>
      <c r="W614" s="320"/>
      <c r="X614" s="320"/>
      <c r="Y614" s="320"/>
      <c r="Z614" s="320"/>
      <c r="AA614" s="320"/>
      <c r="AB614" s="320"/>
      <c r="AC614" s="320"/>
      <c r="AD614" s="320"/>
      <c r="AE614" s="320"/>
      <c r="AF614" s="320"/>
      <c r="AG614" s="320"/>
      <c r="AH614" s="320"/>
      <c r="AI614" s="320"/>
      <c r="AJ614" s="320"/>
      <c r="AK614" s="320"/>
      <c r="AL614" s="320"/>
      <c r="AM614" s="320"/>
      <c r="AN614" s="320"/>
      <c r="AO614" s="320"/>
      <c r="AP614" s="320"/>
      <c r="AQ614" s="320"/>
      <c r="AR614" s="320"/>
      <c r="AS614" s="320"/>
      <c r="AT614" s="320"/>
      <c r="AU614" s="320"/>
      <c r="AV614" s="320"/>
      <c r="AW614" s="320"/>
      <c r="AX614" s="320"/>
      <c r="AY614" s="320"/>
      <c r="AZ614" s="320"/>
      <c r="BA614" s="320"/>
      <c r="BB614" s="320"/>
      <c r="BC614" s="320"/>
      <c r="BD614" s="320"/>
      <c r="BE614" s="320"/>
      <c r="BF614" s="320"/>
      <c r="BG614" s="320"/>
      <c r="BH614" s="320"/>
      <c r="BI614" s="320"/>
      <c r="BJ614" s="320"/>
      <c r="BK614" s="320"/>
      <c r="BL614" s="320"/>
      <c r="BM614" s="320"/>
      <c r="BN614" s="320"/>
      <c r="BO614" s="320"/>
      <c r="BP614" s="320"/>
      <c r="BQ614" s="320"/>
      <c r="BR614" s="320"/>
      <c r="BS614" s="320"/>
      <c r="BT614" s="320"/>
      <c r="BU614" s="320"/>
      <c r="BV614" s="320"/>
      <c r="BW614" s="320"/>
      <c r="BX614" s="320"/>
      <c r="BY614" s="320"/>
      <c r="BZ614" s="320"/>
      <c r="CA614" s="320"/>
      <c r="CB614" s="320"/>
      <c r="CC614" s="320"/>
      <c r="CD614" s="320"/>
      <c r="CE614" s="320"/>
      <c r="CF614" s="320"/>
      <c r="CG614" s="320"/>
      <c r="CH614" s="320"/>
      <c r="CI614" s="320"/>
      <c r="CJ614" s="320"/>
      <c r="CK614" s="320"/>
      <c r="CL614" s="320"/>
      <c r="CM614" s="320"/>
      <c r="CN614" s="320"/>
      <c r="CO614" s="320"/>
      <c r="CP614" s="320"/>
      <c r="CQ614" s="320"/>
      <c r="CR614" s="320"/>
      <c r="CS614" s="320"/>
      <c r="CT614" s="320"/>
      <c r="CU614" s="320"/>
      <c r="CV614" s="320"/>
      <c r="CW614" s="320"/>
      <c r="CX614" s="320"/>
      <c r="CY614" s="320"/>
      <c r="CZ614" s="320"/>
      <c r="DA614" s="320"/>
      <c r="DB614" s="320"/>
      <c r="DC614" s="320"/>
      <c r="DD614" s="320"/>
    </row>
    <row r="615">
      <c r="A615" s="320"/>
      <c r="B615" s="320"/>
      <c r="C615" s="320"/>
      <c r="D615" s="320"/>
      <c r="E615" s="320"/>
      <c r="F615" s="320"/>
      <c r="G615" s="320"/>
      <c r="H615" s="320"/>
      <c r="I615" s="320"/>
      <c r="J615" s="320"/>
      <c r="K615" s="320"/>
      <c r="L615" s="320"/>
      <c r="M615" s="320"/>
      <c r="N615" s="320"/>
      <c r="O615" s="320"/>
      <c r="P615" s="320"/>
      <c r="Q615" s="320"/>
      <c r="R615" s="320"/>
      <c r="S615" s="320"/>
      <c r="T615" s="320"/>
      <c r="U615" s="320"/>
      <c r="V615" s="320"/>
      <c r="W615" s="320"/>
      <c r="X615" s="320"/>
      <c r="Y615" s="320"/>
      <c r="Z615" s="320"/>
      <c r="AA615" s="320"/>
      <c r="AB615" s="320"/>
      <c r="AC615" s="320"/>
      <c r="AD615" s="320"/>
      <c r="AE615" s="320"/>
      <c r="AF615" s="320"/>
      <c r="AG615" s="320"/>
      <c r="AH615" s="320"/>
      <c r="AI615" s="320"/>
      <c r="AJ615" s="320"/>
      <c r="AK615" s="320"/>
      <c r="AL615" s="320"/>
      <c r="AM615" s="320"/>
      <c r="AN615" s="320"/>
      <c r="AO615" s="320"/>
      <c r="AP615" s="320"/>
      <c r="AQ615" s="320"/>
      <c r="AR615" s="320"/>
      <c r="AS615" s="320"/>
      <c r="AT615" s="320"/>
      <c r="AU615" s="320"/>
      <c r="AV615" s="320"/>
      <c r="AW615" s="320"/>
      <c r="AX615" s="320"/>
      <c r="AY615" s="320"/>
      <c r="AZ615" s="320"/>
      <c r="BA615" s="320"/>
      <c r="BB615" s="320"/>
      <c r="BC615" s="320"/>
      <c r="BD615" s="320"/>
      <c r="BE615" s="320"/>
      <c r="BF615" s="320"/>
      <c r="BG615" s="320"/>
      <c r="BH615" s="320"/>
      <c r="BI615" s="320"/>
      <c r="BJ615" s="320"/>
      <c r="BK615" s="320"/>
      <c r="BL615" s="320"/>
      <c r="BM615" s="320"/>
      <c r="BN615" s="320"/>
      <c r="BO615" s="320"/>
      <c r="BP615" s="320"/>
      <c r="BQ615" s="320"/>
      <c r="BR615" s="320"/>
      <c r="BS615" s="320"/>
      <c r="BT615" s="320"/>
      <c r="BU615" s="320"/>
      <c r="BV615" s="320"/>
      <c r="BW615" s="320"/>
      <c r="BX615" s="320"/>
      <c r="BY615" s="320"/>
      <c r="BZ615" s="320"/>
      <c r="CA615" s="320"/>
      <c r="CB615" s="320"/>
      <c r="CC615" s="320"/>
      <c r="CD615" s="320"/>
      <c r="CE615" s="320"/>
      <c r="CF615" s="320"/>
      <c r="CG615" s="320"/>
      <c r="CH615" s="320"/>
      <c r="CI615" s="320"/>
      <c r="CJ615" s="320"/>
      <c r="CK615" s="320"/>
      <c r="CL615" s="320"/>
      <c r="CM615" s="320"/>
      <c r="CN615" s="320"/>
      <c r="CO615" s="320"/>
      <c r="CP615" s="320"/>
      <c r="CQ615" s="320"/>
      <c r="CR615" s="320"/>
      <c r="CS615" s="320"/>
      <c r="CT615" s="320"/>
      <c r="CU615" s="320"/>
      <c r="CV615" s="320"/>
      <c r="CW615" s="320"/>
      <c r="CX615" s="320"/>
      <c r="CY615" s="320"/>
      <c r="CZ615" s="320"/>
      <c r="DA615" s="320"/>
      <c r="DB615" s="320"/>
      <c r="DC615" s="320"/>
      <c r="DD615" s="320"/>
    </row>
    <row r="616">
      <c r="A616" s="320"/>
      <c r="B616" s="320"/>
      <c r="C616" s="320"/>
      <c r="D616" s="320"/>
      <c r="E616" s="320"/>
      <c r="F616" s="320"/>
      <c r="G616" s="320"/>
      <c r="H616" s="320"/>
      <c r="I616" s="320"/>
      <c r="J616" s="320"/>
      <c r="K616" s="320"/>
      <c r="L616" s="320"/>
      <c r="M616" s="320"/>
      <c r="N616" s="320"/>
      <c r="O616" s="320"/>
      <c r="P616" s="320"/>
      <c r="Q616" s="320"/>
      <c r="R616" s="320"/>
      <c r="S616" s="320"/>
      <c r="T616" s="320"/>
      <c r="U616" s="320"/>
      <c r="V616" s="320"/>
      <c r="W616" s="320"/>
      <c r="X616" s="320"/>
      <c r="Y616" s="320"/>
      <c r="Z616" s="320"/>
      <c r="AA616" s="320"/>
      <c r="AB616" s="320"/>
      <c r="AC616" s="320"/>
      <c r="AD616" s="320"/>
      <c r="AE616" s="320"/>
      <c r="AF616" s="320"/>
      <c r="AG616" s="320"/>
      <c r="AH616" s="320"/>
      <c r="AI616" s="320"/>
      <c r="AJ616" s="320"/>
      <c r="AK616" s="320"/>
      <c r="AL616" s="320"/>
      <c r="AM616" s="320"/>
      <c r="AN616" s="320"/>
      <c r="AO616" s="320"/>
      <c r="AP616" s="320"/>
      <c r="AQ616" s="320"/>
      <c r="AR616" s="320"/>
      <c r="AS616" s="320"/>
      <c r="AT616" s="320"/>
      <c r="AU616" s="320"/>
      <c r="AV616" s="320"/>
      <c r="AW616" s="320"/>
      <c r="AX616" s="320"/>
      <c r="AY616" s="320"/>
      <c r="AZ616" s="320"/>
      <c r="BA616" s="320"/>
      <c r="BB616" s="320"/>
      <c r="BC616" s="320"/>
      <c r="BD616" s="320"/>
      <c r="BE616" s="320"/>
      <c r="BF616" s="320"/>
      <c r="BG616" s="320"/>
      <c r="BH616" s="320"/>
      <c r="BI616" s="320"/>
      <c r="BJ616" s="320"/>
      <c r="BK616" s="320"/>
      <c r="BL616" s="320"/>
      <c r="BM616" s="320"/>
      <c r="BN616" s="320"/>
      <c r="BO616" s="320"/>
      <c r="BP616" s="320"/>
      <c r="BQ616" s="320"/>
      <c r="BR616" s="320"/>
      <c r="BS616" s="320"/>
      <c r="BT616" s="320"/>
      <c r="BU616" s="320"/>
      <c r="BV616" s="320"/>
      <c r="BW616" s="320"/>
      <c r="BX616" s="320"/>
      <c r="BY616" s="320"/>
      <c r="BZ616" s="320"/>
      <c r="CA616" s="320"/>
      <c r="CB616" s="320"/>
      <c r="CC616" s="320"/>
      <c r="CD616" s="320"/>
      <c r="CE616" s="320"/>
      <c r="CF616" s="320"/>
      <c r="CG616" s="320"/>
      <c r="CH616" s="320"/>
      <c r="CI616" s="320"/>
      <c r="CJ616" s="320"/>
      <c r="CK616" s="320"/>
      <c r="CL616" s="320"/>
      <c r="CM616" s="320"/>
      <c r="CN616" s="320"/>
      <c r="CO616" s="320"/>
      <c r="CP616" s="320"/>
      <c r="CQ616" s="320"/>
      <c r="CR616" s="320"/>
      <c r="CS616" s="320"/>
      <c r="CT616" s="320"/>
      <c r="CU616" s="320"/>
      <c r="CV616" s="320"/>
      <c r="CW616" s="320"/>
      <c r="CX616" s="320"/>
      <c r="CY616" s="320"/>
      <c r="CZ616" s="320"/>
      <c r="DA616" s="320"/>
      <c r="DB616" s="320"/>
      <c r="DC616" s="320"/>
      <c r="DD616" s="320"/>
    </row>
    <row r="617">
      <c r="A617" s="320"/>
      <c r="B617" s="320"/>
      <c r="C617" s="320"/>
      <c r="D617" s="320"/>
      <c r="E617" s="320"/>
      <c r="F617" s="320"/>
      <c r="G617" s="320"/>
      <c r="H617" s="320"/>
      <c r="I617" s="320"/>
      <c r="J617" s="320"/>
      <c r="K617" s="320"/>
      <c r="L617" s="320"/>
      <c r="M617" s="320"/>
      <c r="N617" s="320"/>
      <c r="O617" s="320"/>
      <c r="P617" s="320"/>
      <c r="Q617" s="320"/>
      <c r="R617" s="320"/>
      <c r="S617" s="320"/>
      <c r="T617" s="320"/>
      <c r="U617" s="320"/>
      <c r="V617" s="320"/>
      <c r="W617" s="320"/>
      <c r="X617" s="320"/>
      <c r="Y617" s="320"/>
      <c r="Z617" s="320"/>
      <c r="AA617" s="320"/>
      <c r="AB617" s="320"/>
      <c r="AC617" s="320"/>
      <c r="AD617" s="320"/>
      <c r="AE617" s="320"/>
      <c r="AF617" s="320"/>
      <c r="AG617" s="320"/>
      <c r="AH617" s="320"/>
      <c r="AI617" s="320"/>
      <c r="AJ617" s="320"/>
      <c r="AK617" s="320"/>
      <c r="AL617" s="320"/>
      <c r="AM617" s="320"/>
      <c r="AN617" s="320"/>
      <c r="AO617" s="320"/>
      <c r="AP617" s="320"/>
      <c r="AQ617" s="320"/>
      <c r="AR617" s="320"/>
      <c r="AS617" s="320"/>
      <c r="AT617" s="320"/>
      <c r="AU617" s="320"/>
      <c r="AV617" s="320"/>
      <c r="AW617" s="320"/>
      <c r="AX617" s="320"/>
      <c r="AY617" s="320"/>
      <c r="AZ617" s="320"/>
      <c r="BA617" s="320"/>
      <c r="BB617" s="320"/>
      <c r="BC617" s="320"/>
      <c r="BD617" s="320"/>
      <c r="BE617" s="320"/>
      <c r="BF617" s="320"/>
      <c r="BG617" s="320"/>
      <c r="BH617" s="320"/>
      <c r="BI617" s="320"/>
      <c r="BJ617" s="320"/>
      <c r="BK617" s="320"/>
      <c r="BL617" s="320"/>
      <c r="BM617" s="320"/>
      <c r="BN617" s="320"/>
      <c r="BO617" s="320"/>
      <c r="BP617" s="320"/>
      <c r="BQ617" s="320"/>
      <c r="BR617" s="320"/>
      <c r="BS617" s="320"/>
      <c r="BT617" s="320"/>
      <c r="BU617" s="320"/>
      <c r="BV617" s="320"/>
      <c r="BW617" s="320"/>
      <c r="BX617" s="320"/>
      <c r="BY617" s="320"/>
      <c r="BZ617" s="320"/>
      <c r="CA617" s="320"/>
      <c r="CB617" s="320"/>
      <c r="CC617" s="320"/>
      <c r="CD617" s="320"/>
      <c r="CE617" s="320"/>
      <c r="CF617" s="320"/>
      <c r="CG617" s="320"/>
      <c r="CH617" s="320"/>
      <c r="CI617" s="320"/>
      <c r="CJ617" s="320"/>
      <c r="CK617" s="320"/>
      <c r="CL617" s="320"/>
      <c r="CM617" s="320"/>
      <c r="CN617" s="320"/>
      <c r="CO617" s="320"/>
      <c r="CP617" s="320"/>
      <c r="CQ617" s="320"/>
      <c r="CR617" s="320"/>
      <c r="CS617" s="320"/>
      <c r="CT617" s="320"/>
      <c r="CU617" s="320"/>
      <c r="CV617" s="320"/>
      <c r="CW617" s="320"/>
      <c r="CX617" s="320"/>
      <c r="CY617" s="320"/>
      <c r="CZ617" s="320"/>
      <c r="DA617" s="320"/>
      <c r="DB617" s="320"/>
      <c r="DC617" s="320"/>
      <c r="DD617" s="320"/>
    </row>
    <row r="618">
      <c r="A618" s="320"/>
      <c r="B618" s="320"/>
      <c r="C618" s="320"/>
      <c r="D618" s="320"/>
      <c r="E618" s="320"/>
      <c r="F618" s="320"/>
      <c r="G618" s="320"/>
      <c r="H618" s="320"/>
      <c r="I618" s="320"/>
      <c r="J618" s="320"/>
      <c r="K618" s="320"/>
      <c r="L618" s="320"/>
      <c r="M618" s="320"/>
      <c r="N618" s="320"/>
      <c r="O618" s="320"/>
      <c r="P618" s="320"/>
      <c r="Q618" s="320"/>
      <c r="R618" s="320"/>
      <c r="S618" s="320"/>
      <c r="T618" s="320"/>
      <c r="U618" s="320"/>
      <c r="V618" s="320"/>
      <c r="W618" s="320"/>
      <c r="X618" s="320"/>
      <c r="Y618" s="320"/>
      <c r="Z618" s="320"/>
      <c r="AA618" s="320"/>
      <c r="AB618" s="320"/>
      <c r="AC618" s="320"/>
      <c r="AD618" s="320"/>
      <c r="AE618" s="320"/>
      <c r="AF618" s="320"/>
      <c r="AG618" s="320"/>
      <c r="AH618" s="320"/>
      <c r="AI618" s="320"/>
      <c r="AJ618" s="320"/>
      <c r="AK618" s="320"/>
      <c r="AL618" s="320"/>
      <c r="AM618" s="320"/>
      <c r="AN618" s="320"/>
      <c r="AO618" s="320"/>
      <c r="AP618" s="320"/>
      <c r="AQ618" s="320"/>
      <c r="AR618" s="320"/>
      <c r="AS618" s="320"/>
      <c r="AT618" s="320"/>
      <c r="AU618" s="320"/>
      <c r="AV618" s="320"/>
      <c r="AW618" s="320"/>
      <c r="AX618" s="320"/>
      <c r="AY618" s="320"/>
      <c r="AZ618" s="320"/>
      <c r="BA618" s="320"/>
      <c r="BB618" s="320"/>
      <c r="BC618" s="320"/>
      <c r="BD618" s="320"/>
      <c r="BE618" s="320"/>
      <c r="BF618" s="320"/>
      <c r="BG618" s="320"/>
      <c r="BH618" s="320"/>
      <c r="BI618" s="320"/>
      <c r="BJ618" s="320"/>
      <c r="BK618" s="320"/>
      <c r="BL618" s="320"/>
      <c r="BM618" s="320"/>
      <c r="BN618" s="320"/>
      <c r="BO618" s="320"/>
      <c r="BP618" s="320"/>
      <c r="BQ618" s="320"/>
      <c r="BR618" s="320"/>
      <c r="BS618" s="320"/>
      <c r="BT618" s="320"/>
      <c r="BU618" s="320"/>
      <c r="BV618" s="320"/>
      <c r="BW618" s="320"/>
      <c r="BX618" s="320"/>
      <c r="BY618" s="320"/>
      <c r="BZ618" s="320"/>
      <c r="CA618" s="320"/>
      <c r="CB618" s="320"/>
      <c r="CC618" s="320"/>
      <c r="CD618" s="320"/>
      <c r="CE618" s="320"/>
      <c r="CF618" s="320"/>
      <c r="CG618" s="320"/>
      <c r="CH618" s="320"/>
      <c r="CI618" s="320"/>
      <c r="CJ618" s="320"/>
      <c r="CK618" s="320"/>
      <c r="CL618" s="320"/>
      <c r="CM618" s="320"/>
      <c r="CN618" s="320"/>
      <c r="CO618" s="320"/>
      <c r="CP618" s="320"/>
      <c r="CQ618" s="320"/>
      <c r="CR618" s="320"/>
      <c r="CS618" s="320"/>
      <c r="CT618" s="320"/>
      <c r="CU618" s="320"/>
      <c r="CV618" s="320"/>
      <c r="CW618" s="320"/>
      <c r="CX618" s="320"/>
      <c r="CY618" s="320"/>
      <c r="CZ618" s="320"/>
      <c r="DA618" s="320"/>
      <c r="DB618" s="320"/>
      <c r="DC618" s="320"/>
      <c r="DD618" s="320"/>
    </row>
    <row r="619">
      <c r="A619" s="320"/>
      <c r="B619" s="320"/>
      <c r="C619" s="320"/>
      <c r="D619" s="320"/>
      <c r="E619" s="320"/>
      <c r="F619" s="320"/>
      <c r="G619" s="320"/>
      <c r="H619" s="320"/>
      <c r="I619" s="320"/>
      <c r="J619" s="320"/>
      <c r="K619" s="320"/>
      <c r="L619" s="320"/>
      <c r="M619" s="320"/>
      <c r="N619" s="320"/>
      <c r="O619" s="320"/>
      <c r="P619" s="320"/>
      <c r="Q619" s="320"/>
      <c r="R619" s="320"/>
      <c r="S619" s="320"/>
      <c r="T619" s="320"/>
      <c r="U619" s="320"/>
      <c r="V619" s="320"/>
      <c r="W619" s="320"/>
      <c r="X619" s="320"/>
      <c r="Y619" s="320"/>
      <c r="Z619" s="320"/>
      <c r="AA619" s="320"/>
      <c r="AB619" s="320"/>
      <c r="AC619" s="320"/>
      <c r="AD619" s="320"/>
      <c r="AE619" s="320"/>
      <c r="AF619" s="320"/>
      <c r="AG619" s="320"/>
      <c r="AH619" s="320"/>
      <c r="AI619" s="320"/>
      <c r="AJ619" s="320"/>
      <c r="AK619" s="320"/>
      <c r="AL619" s="320"/>
      <c r="AM619" s="320"/>
      <c r="AN619" s="320"/>
      <c r="AO619" s="320"/>
      <c r="AP619" s="320"/>
      <c r="AQ619" s="320"/>
      <c r="AR619" s="320"/>
      <c r="AS619" s="320"/>
      <c r="AT619" s="320"/>
      <c r="AU619" s="320"/>
      <c r="AV619" s="320"/>
      <c r="AW619" s="320"/>
      <c r="AX619" s="320"/>
      <c r="AY619" s="320"/>
      <c r="AZ619" s="320"/>
      <c r="BA619" s="320"/>
      <c r="BB619" s="320"/>
      <c r="BC619" s="320"/>
      <c r="BD619" s="320"/>
      <c r="BE619" s="320"/>
      <c r="BF619" s="320"/>
      <c r="BG619" s="320"/>
      <c r="BH619" s="320"/>
      <c r="BI619" s="320"/>
      <c r="BJ619" s="320"/>
      <c r="BK619" s="320"/>
      <c r="BL619" s="320"/>
      <c r="BM619" s="320"/>
      <c r="BN619" s="320"/>
      <c r="BO619" s="320"/>
      <c r="BP619" s="320"/>
      <c r="BQ619" s="320"/>
      <c r="BR619" s="320"/>
      <c r="BS619" s="320"/>
      <c r="BT619" s="320"/>
      <c r="BU619" s="320"/>
      <c r="BV619" s="320"/>
      <c r="BW619" s="320"/>
      <c r="BX619" s="320"/>
      <c r="BY619" s="320"/>
      <c r="BZ619" s="320"/>
      <c r="CA619" s="320"/>
      <c r="CB619" s="320"/>
      <c r="CC619" s="320"/>
      <c r="CD619" s="320"/>
      <c r="CE619" s="320"/>
      <c r="CF619" s="320"/>
      <c r="CG619" s="320"/>
      <c r="CH619" s="320"/>
      <c r="CI619" s="320"/>
      <c r="CJ619" s="320"/>
      <c r="CK619" s="320"/>
      <c r="CL619" s="320"/>
      <c r="CM619" s="320"/>
      <c r="CN619" s="320"/>
      <c r="CO619" s="320"/>
      <c r="CP619" s="320"/>
      <c r="CQ619" s="320"/>
      <c r="CR619" s="320"/>
      <c r="CS619" s="320"/>
      <c r="CT619" s="320"/>
      <c r="CU619" s="320"/>
      <c r="CV619" s="320"/>
      <c r="CW619" s="320"/>
      <c r="CX619" s="320"/>
      <c r="CY619" s="320"/>
      <c r="CZ619" s="320"/>
      <c r="DA619" s="320"/>
      <c r="DB619" s="320"/>
      <c r="DC619" s="320"/>
      <c r="DD619" s="320"/>
    </row>
    <row r="620">
      <c r="A620" s="320"/>
      <c r="B620" s="320"/>
      <c r="C620" s="320"/>
      <c r="D620" s="320"/>
      <c r="E620" s="320"/>
      <c r="F620" s="320"/>
      <c r="G620" s="320"/>
      <c r="H620" s="320"/>
      <c r="I620" s="320"/>
      <c r="J620" s="320"/>
      <c r="K620" s="320"/>
      <c r="L620" s="320"/>
      <c r="M620" s="320"/>
      <c r="N620" s="320"/>
      <c r="O620" s="320"/>
      <c r="P620" s="320"/>
      <c r="Q620" s="320"/>
      <c r="R620" s="320"/>
      <c r="S620" s="320"/>
      <c r="T620" s="320"/>
      <c r="U620" s="320"/>
      <c r="V620" s="320"/>
      <c r="W620" s="320"/>
      <c r="X620" s="320"/>
      <c r="Y620" s="320"/>
      <c r="Z620" s="320"/>
      <c r="AA620" s="320"/>
      <c r="AB620" s="320"/>
      <c r="AC620" s="320"/>
      <c r="AD620" s="320"/>
      <c r="AE620" s="320"/>
      <c r="AF620" s="320"/>
      <c r="AG620" s="320"/>
      <c r="AH620" s="320"/>
      <c r="AI620" s="320"/>
      <c r="AJ620" s="320"/>
      <c r="AK620" s="320"/>
      <c r="AL620" s="320"/>
      <c r="AM620" s="320"/>
      <c r="AN620" s="320"/>
      <c r="AO620" s="320"/>
      <c r="AP620" s="320"/>
      <c r="AQ620" s="320"/>
      <c r="AR620" s="320"/>
      <c r="AS620" s="320"/>
      <c r="AT620" s="320"/>
      <c r="AU620" s="320"/>
      <c r="AV620" s="320"/>
      <c r="AW620" s="320"/>
      <c r="AX620" s="320"/>
      <c r="AY620" s="320"/>
      <c r="AZ620" s="320"/>
      <c r="BA620" s="320"/>
      <c r="BB620" s="320"/>
      <c r="BC620" s="320"/>
      <c r="BD620" s="320"/>
      <c r="BE620" s="320"/>
      <c r="BF620" s="320"/>
      <c r="BG620" s="320"/>
      <c r="BH620" s="320"/>
      <c r="BI620" s="320"/>
      <c r="BJ620" s="320"/>
      <c r="BK620" s="320"/>
      <c r="BL620" s="320"/>
      <c r="BM620" s="320"/>
      <c r="BN620" s="320"/>
      <c r="BO620" s="320"/>
      <c r="BP620" s="320"/>
      <c r="BQ620" s="320"/>
      <c r="BR620" s="320"/>
      <c r="BS620" s="320"/>
      <c r="BT620" s="320"/>
      <c r="BU620" s="320"/>
      <c r="BV620" s="320"/>
      <c r="BW620" s="320"/>
      <c r="BX620" s="320"/>
      <c r="BY620" s="320"/>
      <c r="BZ620" s="320"/>
      <c r="CA620" s="320"/>
      <c r="CB620" s="320"/>
      <c r="CC620" s="320"/>
      <c r="CD620" s="320"/>
      <c r="CE620" s="320"/>
      <c r="CF620" s="320"/>
      <c r="CG620" s="320"/>
      <c r="CH620" s="320"/>
      <c r="CI620" s="320"/>
      <c r="CJ620" s="320"/>
      <c r="CK620" s="320"/>
      <c r="CL620" s="320"/>
      <c r="CM620" s="320"/>
      <c r="CN620" s="320"/>
      <c r="CO620" s="320"/>
      <c r="CP620" s="320"/>
      <c r="CQ620" s="320"/>
      <c r="CR620" s="320"/>
      <c r="CS620" s="320"/>
      <c r="CT620" s="320"/>
      <c r="CU620" s="320"/>
      <c r="CV620" s="320"/>
      <c r="CW620" s="320"/>
      <c r="CX620" s="320"/>
      <c r="CY620" s="320"/>
      <c r="CZ620" s="320"/>
      <c r="DA620" s="320"/>
      <c r="DB620" s="320"/>
      <c r="DC620" s="320"/>
      <c r="DD620" s="320"/>
    </row>
    <row r="621">
      <c r="A621" s="320"/>
      <c r="B621" s="320"/>
      <c r="C621" s="320"/>
      <c r="D621" s="320"/>
      <c r="E621" s="320"/>
      <c r="F621" s="320"/>
      <c r="G621" s="320"/>
      <c r="H621" s="320"/>
      <c r="I621" s="320"/>
      <c r="J621" s="320"/>
      <c r="K621" s="320"/>
      <c r="L621" s="320"/>
      <c r="M621" s="320"/>
      <c r="N621" s="320"/>
      <c r="O621" s="320"/>
      <c r="P621" s="320"/>
      <c r="Q621" s="320"/>
      <c r="R621" s="320"/>
      <c r="S621" s="320"/>
      <c r="T621" s="320"/>
      <c r="U621" s="320"/>
      <c r="V621" s="320"/>
      <c r="W621" s="320"/>
      <c r="X621" s="320"/>
      <c r="Y621" s="320"/>
      <c r="Z621" s="320"/>
      <c r="AA621" s="320"/>
      <c r="AB621" s="320"/>
      <c r="AC621" s="320"/>
      <c r="AD621" s="320"/>
      <c r="AE621" s="320"/>
      <c r="AF621" s="320"/>
      <c r="AG621" s="320"/>
      <c r="AH621" s="320"/>
      <c r="AI621" s="320"/>
      <c r="AJ621" s="320"/>
      <c r="AK621" s="320"/>
      <c r="AL621" s="320"/>
      <c r="AM621" s="320"/>
      <c r="AN621" s="320"/>
      <c r="AO621" s="320"/>
      <c r="AP621" s="320"/>
      <c r="AQ621" s="320"/>
      <c r="AR621" s="320"/>
      <c r="AS621" s="320"/>
      <c r="AT621" s="320"/>
      <c r="AU621" s="320"/>
      <c r="AV621" s="320"/>
      <c r="AW621" s="320"/>
      <c r="AX621" s="320"/>
      <c r="AY621" s="320"/>
      <c r="AZ621" s="320"/>
      <c r="BA621" s="320"/>
      <c r="BB621" s="320"/>
      <c r="BC621" s="320"/>
      <c r="BD621" s="320"/>
      <c r="BE621" s="320"/>
      <c r="BF621" s="320"/>
      <c r="BG621" s="320"/>
      <c r="BH621" s="320"/>
      <c r="BI621" s="320"/>
      <c r="BJ621" s="320"/>
      <c r="BK621" s="320"/>
      <c r="BL621" s="320"/>
      <c r="BM621" s="320"/>
      <c r="BN621" s="320"/>
      <c r="BO621" s="320"/>
      <c r="BP621" s="320"/>
      <c r="BQ621" s="320"/>
      <c r="BR621" s="320"/>
      <c r="BS621" s="320"/>
      <c r="BT621" s="320"/>
      <c r="BU621" s="320"/>
      <c r="BV621" s="320"/>
      <c r="BW621" s="320"/>
      <c r="BX621" s="320"/>
      <c r="BY621" s="320"/>
      <c r="BZ621" s="320"/>
      <c r="CA621" s="320"/>
      <c r="CB621" s="320"/>
      <c r="CC621" s="320"/>
      <c r="CD621" s="320"/>
      <c r="CE621" s="320"/>
      <c r="CF621" s="320"/>
      <c r="CG621" s="320"/>
      <c r="CH621" s="320"/>
      <c r="CI621" s="320"/>
      <c r="CJ621" s="320"/>
      <c r="CK621" s="320"/>
      <c r="CL621" s="320"/>
      <c r="CM621" s="320"/>
      <c r="CN621" s="320"/>
      <c r="CO621" s="320"/>
      <c r="CP621" s="320"/>
      <c r="CQ621" s="320"/>
      <c r="CR621" s="320"/>
      <c r="CS621" s="320"/>
      <c r="CT621" s="320"/>
      <c r="CU621" s="320"/>
      <c r="CV621" s="320"/>
      <c r="CW621" s="320"/>
      <c r="CX621" s="320"/>
      <c r="CY621" s="320"/>
      <c r="CZ621" s="320"/>
      <c r="DA621" s="320"/>
      <c r="DB621" s="320"/>
      <c r="DC621" s="320"/>
      <c r="DD621" s="320"/>
    </row>
    <row r="622">
      <c r="A622" s="320"/>
      <c r="B622" s="320"/>
      <c r="C622" s="320"/>
      <c r="D622" s="320"/>
      <c r="E622" s="320"/>
      <c r="F622" s="320"/>
      <c r="G622" s="320"/>
      <c r="H622" s="320"/>
      <c r="I622" s="320"/>
      <c r="J622" s="320"/>
      <c r="K622" s="320"/>
      <c r="L622" s="320"/>
      <c r="M622" s="320"/>
      <c r="N622" s="320"/>
      <c r="O622" s="320"/>
      <c r="P622" s="320"/>
      <c r="Q622" s="320"/>
      <c r="R622" s="320"/>
      <c r="S622" s="320"/>
      <c r="T622" s="320"/>
      <c r="U622" s="320"/>
      <c r="V622" s="320"/>
      <c r="W622" s="320"/>
      <c r="X622" s="320"/>
      <c r="Y622" s="320"/>
      <c r="Z622" s="320"/>
      <c r="AA622" s="320"/>
      <c r="AB622" s="320"/>
      <c r="AC622" s="320"/>
      <c r="AD622" s="320"/>
      <c r="AE622" s="320"/>
      <c r="AF622" s="320"/>
      <c r="AG622" s="320"/>
      <c r="AH622" s="320"/>
      <c r="AI622" s="320"/>
      <c r="AJ622" s="320"/>
      <c r="AK622" s="320"/>
      <c r="AL622" s="320"/>
      <c r="AM622" s="320"/>
      <c r="AN622" s="320"/>
      <c r="AO622" s="320"/>
      <c r="AP622" s="320"/>
      <c r="AQ622" s="320"/>
      <c r="AR622" s="320"/>
      <c r="AS622" s="320"/>
      <c r="AT622" s="320"/>
      <c r="AU622" s="320"/>
      <c r="AV622" s="320"/>
      <c r="AW622" s="320"/>
      <c r="AX622" s="320"/>
      <c r="AY622" s="320"/>
      <c r="AZ622" s="320"/>
      <c r="BA622" s="320"/>
      <c r="BB622" s="320"/>
      <c r="BC622" s="320"/>
      <c r="BD622" s="320"/>
      <c r="BE622" s="320"/>
      <c r="BF622" s="320"/>
      <c r="BG622" s="320"/>
      <c r="BH622" s="320"/>
      <c r="BI622" s="320"/>
      <c r="BJ622" s="320"/>
      <c r="BK622" s="320"/>
      <c r="BL622" s="320"/>
      <c r="BM622" s="320"/>
      <c r="BN622" s="320"/>
      <c r="BO622" s="320"/>
      <c r="BP622" s="320"/>
      <c r="BQ622" s="320"/>
      <c r="BR622" s="320"/>
      <c r="BS622" s="320"/>
      <c r="BT622" s="320"/>
      <c r="BU622" s="320"/>
      <c r="BV622" s="320"/>
      <c r="BW622" s="320"/>
      <c r="BX622" s="320"/>
      <c r="BY622" s="320"/>
      <c r="BZ622" s="320"/>
      <c r="CA622" s="320"/>
      <c r="CB622" s="320"/>
      <c r="CC622" s="320"/>
      <c r="CD622" s="320"/>
      <c r="CE622" s="320"/>
      <c r="CF622" s="320"/>
      <c r="CG622" s="320"/>
      <c r="CH622" s="320"/>
      <c r="CI622" s="320"/>
      <c r="CJ622" s="320"/>
      <c r="CK622" s="320"/>
      <c r="CL622" s="320"/>
      <c r="CM622" s="320"/>
      <c r="CN622" s="320"/>
      <c r="CO622" s="320"/>
      <c r="CP622" s="320"/>
      <c r="CQ622" s="320"/>
      <c r="CR622" s="320"/>
      <c r="CS622" s="320"/>
      <c r="CT622" s="320"/>
      <c r="CU622" s="320"/>
      <c r="CV622" s="320"/>
      <c r="CW622" s="320"/>
      <c r="CX622" s="320"/>
      <c r="CY622" s="320"/>
      <c r="CZ622" s="320"/>
      <c r="DA622" s="320"/>
      <c r="DB622" s="320"/>
      <c r="DC622" s="320"/>
      <c r="DD622" s="320"/>
    </row>
    <row r="623">
      <c r="A623" s="320"/>
      <c r="B623" s="320"/>
      <c r="C623" s="320"/>
      <c r="D623" s="320"/>
      <c r="E623" s="320"/>
      <c r="F623" s="320"/>
      <c r="G623" s="320"/>
      <c r="H623" s="320"/>
      <c r="I623" s="320"/>
      <c r="J623" s="320"/>
      <c r="K623" s="320"/>
      <c r="L623" s="320"/>
      <c r="M623" s="320"/>
      <c r="N623" s="320"/>
      <c r="O623" s="320"/>
      <c r="P623" s="320"/>
      <c r="Q623" s="320"/>
      <c r="R623" s="320"/>
      <c r="S623" s="320"/>
      <c r="T623" s="320"/>
      <c r="U623" s="320"/>
      <c r="V623" s="320"/>
      <c r="W623" s="320"/>
      <c r="X623" s="320"/>
      <c r="Y623" s="320"/>
      <c r="Z623" s="320"/>
      <c r="AA623" s="320"/>
      <c r="AB623" s="320"/>
      <c r="AC623" s="320"/>
      <c r="AD623" s="320"/>
      <c r="AE623" s="320"/>
      <c r="AF623" s="320"/>
      <c r="AG623" s="320"/>
      <c r="AH623" s="320"/>
      <c r="AI623" s="320"/>
      <c r="AJ623" s="320"/>
      <c r="AK623" s="320"/>
      <c r="AL623" s="320"/>
      <c r="AM623" s="320"/>
      <c r="AN623" s="320"/>
      <c r="AO623" s="320"/>
      <c r="AP623" s="320"/>
      <c r="AQ623" s="320"/>
      <c r="AR623" s="320"/>
      <c r="AS623" s="320"/>
      <c r="AT623" s="320"/>
      <c r="AU623" s="320"/>
      <c r="AV623" s="320"/>
      <c r="AW623" s="320"/>
      <c r="AX623" s="320"/>
      <c r="AY623" s="320"/>
      <c r="AZ623" s="320"/>
      <c r="BA623" s="320"/>
      <c r="BB623" s="320"/>
      <c r="BC623" s="320"/>
      <c r="BD623" s="320"/>
      <c r="BE623" s="320"/>
      <c r="BF623" s="320"/>
      <c r="BG623" s="320"/>
      <c r="BH623" s="320"/>
      <c r="BI623" s="320"/>
      <c r="BJ623" s="320"/>
      <c r="BK623" s="320"/>
      <c r="BL623" s="320"/>
      <c r="BM623" s="320"/>
      <c r="BN623" s="320"/>
      <c r="BO623" s="320"/>
      <c r="BP623" s="320"/>
      <c r="BQ623" s="320"/>
      <c r="BR623" s="320"/>
      <c r="BS623" s="320"/>
      <c r="BT623" s="320"/>
      <c r="BU623" s="320"/>
      <c r="BV623" s="320"/>
      <c r="BW623" s="320"/>
      <c r="BX623" s="320"/>
      <c r="BY623" s="320"/>
      <c r="BZ623" s="320"/>
      <c r="CA623" s="320"/>
      <c r="CB623" s="320"/>
      <c r="CC623" s="320"/>
      <c r="CD623" s="320"/>
      <c r="CE623" s="320"/>
      <c r="CF623" s="320"/>
      <c r="CG623" s="320"/>
      <c r="CH623" s="320"/>
      <c r="CI623" s="320"/>
      <c r="CJ623" s="320"/>
      <c r="CK623" s="320"/>
      <c r="CL623" s="320"/>
      <c r="CM623" s="320"/>
      <c r="CN623" s="320"/>
      <c r="CO623" s="320"/>
      <c r="CP623" s="320"/>
      <c r="CQ623" s="320"/>
      <c r="CR623" s="320"/>
      <c r="CS623" s="320"/>
      <c r="CT623" s="320"/>
      <c r="CU623" s="320"/>
      <c r="CV623" s="320"/>
      <c r="CW623" s="320"/>
      <c r="CX623" s="320"/>
      <c r="CY623" s="320"/>
      <c r="CZ623" s="320"/>
      <c r="DA623" s="320"/>
      <c r="DB623" s="320"/>
      <c r="DC623" s="320"/>
      <c r="DD623" s="320"/>
    </row>
    <row r="624">
      <c r="A624" s="320"/>
      <c r="B624" s="320"/>
      <c r="C624" s="320"/>
      <c r="D624" s="320"/>
      <c r="E624" s="320"/>
      <c r="F624" s="320"/>
      <c r="G624" s="320"/>
      <c r="H624" s="320"/>
      <c r="I624" s="320"/>
      <c r="J624" s="320"/>
      <c r="K624" s="320"/>
      <c r="L624" s="320"/>
      <c r="M624" s="320"/>
      <c r="N624" s="320"/>
      <c r="O624" s="320"/>
      <c r="P624" s="320"/>
      <c r="Q624" s="320"/>
      <c r="R624" s="320"/>
      <c r="S624" s="320"/>
      <c r="T624" s="320"/>
      <c r="U624" s="320"/>
      <c r="V624" s="320"/>
      <c r="W624" s="320"/>
      <c r="X624" s="320"/>
      <c r="Y624" s="320"/>
      <c r="Z624" s="320"/>
      <c r="AA624" s="320"/>
      <c r="AB624" s="320"/>
      <c r="AC624" s="320"/>
      <c r="AD624" s="320"/>
      <c r="AE624" s="320"/>
      <c r="AF624" s="320"/>
      <c r="AG624" s="320"/>
      <c r="AH624" s="320"/>
      <c r="AI624" s="320"/>
      <c r="AJ624" s="320"/>
      <c r="AK624" s="320"/>
      <c r="AL624" s="320"/>
      <c r="AM624" s="320"/>
      <c r="AN624" s="320"/>
      <c r="AO624" s="320"/>
      <c r="AP624" s="320"/>
      <c r="AQ624" s="320"/>
      <c r="AR624" s="320"/>
      <c r="AS624" s="320"/>
      <c r="AT624" s="320"/>
      <c r="AU624" s="320"/>
      <c r="AV624" s="320"/>
      <c r="AW624" s="320"/>
      <c r="AX624" s="320"/>
      <c r="AY624" s="320"/>
      <c r="AZ624" s="320"/>
      <c r="BA624" s="320"/>
      <c r="BB624" s="320"/>
      <c r="BC624" s="320"/>
      <c r="BD624" s="320"/>
      <c r="BE624" s="320"/>
      <c r="BF624" s="320"/>
      <c r="BG624" s="320"/>
      <c r="BH624" s="320"/>
      <c r="BI624" s="320"/>
      <c r="BJ624" s="320"/>
      <c r="BK624" s="320"/>
      <c r="BL624" s="320"/>
      <c r="BM624" s="320"/>
      <c r="BN624" s="320"/>
      <c r="BO624" s="320"/>
      <c r="BP624" s="320"/>
      <c r="BQ624" s="320"/>
      <c r="BR624" s="320"/>
      <c r="BS624" s="320"/>
      <c r="BT624" s="320"/>
      <c r="BU624" s="320"/>
      <c r="BV624" s="320"/>
      <c r="BW624" s="320"/>
      <c r="BX624" s="320"/>
      <c r="BY624" s="320"/>
      <c r="BZ624" s="320"/>
      <c r="CA624" s="320"/>
      <c r="CB624" s="320"/>
      <c r="CC624" s="320"/>
      <c r="CD624" s="320"/>
      <c r="CE624" s="320"/>
      <c r="CF624" s="320"/>
      <c r="CG624" s="320"/>
      <c r="CH624" s="320"/>
      <c r="CI624" s="320"/>
      <c r="CJ624" s="320"/>
      <c r="CK624" s="320"/>
      <c r="CL624" s="320"/>
      <c r="CM624" s="320"/>
      <c r="CN624" s="320"/>
      <c r="CO624" s="320"/>
      <c r="CP624" s="320"/>
      <c r="CQ624" s="320"/>
      <c r="CR624" s="320"/>
      <c r="CS624" s="320"/>
      <c r="CT624" s="320"/>
      <c r="CU624" s="320"/>
      <c r="CV624" s="320"/>
      <c r="CW624" s="320"/>
      <c r="CX624" s="320"/>
      <c r="CY624" s="320"/>
      <c r="CZ624" s="320"/>
      <c r="DA624" s="320"/>
      <c r="DB624" s="320"/>
      <c r="DC624" s="320"/>
      <c r="DD624" s="320"/>
    </row>
    <row r="625">
      <c r="A625" s="320"/>
      <c r="B625" s="320"/>
      <c r="C625" s="320"/>
      <c r="D625" s="320"/>
      <c r="E625" s="320"/>
      <c r="F625" s="320"/>
      <c r="G625" s="320"/>
      <c r="H625" s="320"/>
      <c r="I625" s="320"/>
      <c r="J625" s="320"/>
      <c r="K625" s="320"/>
      <c r="L625" s="320"/>
      <c r="M625" s="320"/>
      <c r="N625" s="320"/>
      <c r="O625" s="320"/>
      <c r="P625" s="320"/>
      <c r="Q625" s="320"/>
      <c r="R625" s="320"/>
      <c r="S625" s="320"/>
      <c r="T625" s="320"/>
      <c r="U625" s="320"/>
      <c r="V625" s="320"/>
      <c r="W625" s="320"/>
      <c r="X625" s="320"/>
      <c r="Y625" s="320"/>
      <c r="Z625" s="320"/>
      <c r="AA625" s="320"/>
      <c r="AB625" s="320"/>
      <c r="AC625" s="320"/>
      <c r="AD625" s="320"/>
      <c r="AE625" s="320"/>
      <c r="AF625" s="320"/>
      <c r="AG625" s="320"/>
      <c r="AH625" s="320"/>
      <c r="AI625" s="320"/>
      <c r="AJ625" s="320"/>
      <c r="AK625" s="320"/>
      <c r="AL625" s="320"/>
      <c r="AM625" s="320"/>
      <c r="AN625" s="320"/>
      <c r="AO625" s="320"/>
      <c r="AP625" s="320"/>
      <c r="AQ625" s="320"/>
      <c r="AR625" s="320"/>
      <c r="AS625" s="320"/>
      <c r="AT625" s="320"/>
      <c r="AU625" s="320"/>
      <c r="AV625" s="320"/>
      <c r="AW625" s="320"/>
      <c r="AX625" s="320"/>
      <c r="AY625" s="320"/>
      <c r="AZ625" s="320"/>
      <c r="BA625" s="320"/>
      <c r="BB625" s="320"/>
      <c r="BC625" s="320"/>
      <c r="BD625" s="320"/>
      <c r="BE625" s="320"/>
      <c r="BF625" s="320"/>
      <c r="BG625" s="320"/>
      <c r="BH625" s="320"/>
      <c r="BI625" s="320"/>
      <c r="BJ625" s="320"/>
      <c r="BK625" s="320"/>
      <c r="BL625" s="320"/>
      <c r="BM625" s="320"/>
      <c r="BN625" s="320"/>
      <c r="BO625" s="320"/>
      <c r="BP625" s="320"/>
      <c r="BQ625" s="320"/>
      <c r="BR625" s="320"/>
      <c r="BS625" s="320"/>
      <c r="BT625" s="320"/>
      <c r="BU625" s="320"/>
      <c r="BV625" s="320"/>
      <c r="BW625" s="320"/>
      <c r="BX625" s="320"/>
      <c r="BY625" s="320"/>
      <c r="BZ625" s="320"/>
      <c r="CA625" s="320"/>
      <c r="CB625" s="320"/>
      <c r="CC625" s="320"/>
      <c r="CD625" s="320"/>
      <c r="CE625" s="320"/>
      <c r="CF625" s="320"/>
      <c r="CG625" s="320"/>
      <c r="CH625" s="320"/>
      <c r="CI625" s="320"/>
      <c r="CJ625" s="320"/>
      <c r="CK625" s="320"/>
      <c r="CL625" s="320"/>
      <c r="CM625" s="320"/>
      <c r="CN625" s="320"/>
      <c r="CO625" s="320"/>
      <c r="CP625" s="320"/>
      <c r="CQ625" s="320"/>
      <c r="CR625" s="320"/>
      <c r="CS625" s="320"/>
      <c r="CT625" s="320"/>
      <c r="CU625" s="320"/>
      <c r="CV625" s="320"/>
      <c r="CW625" s="320"/>
      <c r="CX625" s="320"/>
      <c r="CY625" s="320"/>
      <c r="CZ625" s="320"/>
      <c r="DA625" s="320"/>
      <c r="DB625" s="320"/>
      <c r="DC625" s="320"/>
      <c r="DD625" s="320"/>
    </row>
    <row r="626">
      <c r="A626" s="320"/>
      <c r="B626" s="320"/>
      <c r="C626" s="320"/>
      <c r="D626" s="320"/>
      <c r="E626" s="320"/>
      <c r="F626" s="320"/>
      <c r="G626" s="320"/>
      <c r="H626" s="320"/>
      <c r="I626" s="320"/>
      <c r="J626" s="320"/>
      <c r="K626" s="320"/>
      <c r="L626" s="320"/>
      <c r="M626" s="320"/>
      <c r="N626" s="320"/>
      <c r="O626" s="320"/>
      <c r="P626" s="320"/>
      <c r="Q626" s="320"/>
      <c r="R626" s="320"/>
      <c r="S626" s="320"/>
      <c r="T626" s="320"/>
      <c r="U626" s="320"/>
      <c r="V626" s="320"/>
      <c r="W626" s="320"/>
      <c r="X626" s="320"/>
      <c r="Y626" s="320"/>
      <c r="Z626" s="320"/>
      <c r="AA626" s="320"/>
      <c r="AB626" s="320"/>
      <c r="AC626" s="320"/>
      <c r="AD626" s="320"/>
      <c r="AE626" s="320"/>
      <c r="AF626" s="320"/>
      <c r="AG626" s="320"/>
      <c r="AH626" s="320"/>
      <c r="AI626" s="320"/>
      <c r="AJ626" s="320"/>
      <c r="AK626" s="320"/>
      <c r="AL626" s="320"/>
      <c r="AM626" s="320"/>
      <c r="AN626" s="320"/>
      <c r="AO626" s="320"/>
      <c r="AP626" s="320"/>
      <c r="AQ626" s="320"/>
      <c r="AR626" s="320"/>
      <c r="AS626" s="320"/>
      <c r="AT626" s="320"/>
      <c r="AU626" s="320"/>
      <c r="AV626" s="320"/>
      <c r="AW626" s="320"/>
      <c r="AX626" s="320"/>
      <c r="AY626" s="320"/>
      <c r="AZ626" s="320"/>
      <c r="BA626" s="320"/>
      <c r="BB626" s="320"/>
      <c r="BC626" s="320"/>
      <c r="BD626" s="320"/>
      <c r="BE626" s="320"/>
      <c r="BF626" s="320"/>
      <c r="BG626" s="320"/>
      <c r="BH626" s="320"/>
      <c r="BI626" s="320"/>
      <c r="BJ626" s="320"/>
      <c r="BK626" s="320"/>
      <c r="BL626" s="320"/>
      <c r="BM626" s="320"/>
      <c r="BN626" s="320"/>
      <c r="BO626" s="320"/>
      <c r="BP626" s="320"/>
      <c r="BQ626" s="320"/>
      <c r="BR626" s="320"/>
      <c r="BS626" s="320"/>
      <c r="BT626" s="320"/>
      <c r="BU626" s="320"/>
      <c r="BV626" s="320"/>
      <c r="BW626" s="320"/>
      <c r="BX626" s="320"/>
      <c r="BY626" s="320"/>
      <c r="BZ626" s="320"/>
      <c r="CA626" s="320"/>
      <c r="CB626" s="320"/>
      <c r="CC626" s="320"/>
      <c r="CD626" s="320"/>
      <c r="CE626" s="320"/>
      <c r="CF626" s="320"/>
      <c r="CG626" s="320"/>
      <c r="CH626" s="320"/>
      <c r="CI626" s="320"/>
      <c r="CJ626" s="320"/>
      <c r="CK626" s="320"/>
      <c r="CL626" s="320"/>
      <c r="CM626" s="320"/>
      <c r="CN626" s="320"/>
      <c r="CO626" s="320"/>
      <c r="CP626" s="320"/>
      <c r="CQ626" s="320"/>
      <c r="CR626" s="320"/>
      <c r="CS626" s="320"/>
      <c r="CT626" s="320"/>
      <c r="CU626" s="320"/>
      <c r="CV626" s="320"/>
      <c r="CW626" s="320"/>
      <c r="CX626" s="320"/>
      <c r="CY626" s="320"/>
      <c r="CZ626" s="320"/>
      <c r="DA626" s="320"/>
      <c r="DB626" s="320"/>
      <c r="DC626" s="320"/>
      <c r="DD626" s="320"/>
    </row>
    <row r="627">
      <c r="A627" s="320"/>
      <c r="B627" s="320"/>
      <c r="C627" s="320"/>
      <c r="D627" s="320"/>
      <c r="E627" s="320"/>
      <c r="F627" s="320"/>
      <c r="G627" s="320"/>
      <c r="H627" s="320"/>
      <c r="I627" s="320"/>
      <c r="J627" s="320"/>
      <c r="K627" s="320"/>
      <c r="L627" s="320"/>
      <c r="M627" s="320"/>
      <c r="N627" s="320"/>
      <c r="O627" s="320"/>
      <c r="P627" s="320"/>
      <c r="Q627" s="320"/>
      <c r="R627" s="320"/>
      <c r="S627" s="320"/>
      <c r="T627" s="320"/>
      <c r="U627" s="320"/>
      <c r="V627" s="320"/>
      <c r="W627" s="320"/>
      <c r="X627" s="320"/>
      <c r="Y627" s="320"/>
      <c r="Z627" s="320"/>
      <c r="AA627" s="320"/>
      <c r="AB627" s="320"/>
      <c r="AC627" s="320"/>
      <c r="AD627" s="320"/>
      <c r="AE627" s="320"/>
      <c r="AF627" s="320"/>
      <c r="AG627" s="320"/>
      <c r="AH627" s="320"/>
      <c r="AI627" s="320"/>
      <c r="AJ627" s="320"/>
      <c r="AK627" s="320"/>
      <c r="AL627" s="320"/>
      <c r="AM627" s="320"/>
      <c r="AN627" s="320"/>
      <c r="AO627" s="320"/>
      <c r="AP627" s="320"/>
      <c r="AQ627" s="320"/>
      <c r="AR627" s="320"/>
      <c r="AS627" s="320"/>
      <c r="AT627" s="320"/>
      <c r="AU627" s="320"/>
      <c r="AV627" s="320"/>
      <c r="AW627" s="320"/>
      <c r="AX627" s="320"/>
      <c r="AY627" s="320"/>
      <c r="AZ627" s="320"/>
      <c r="BA627" s="320"/>
      <c r="BB627" s="320"/>
      <c r="BC627" s="320"/>
      <c r="BD627" s="320"/>
      <c r="BE627" s="320"/>
      <c r="BF627" s="320"/>
      <c r="BG627" s="320"/>
      <c r="BH627" s="320"/>
      <c r="BI627" s="320"/>
      <c r="BJ627" s="320"/>
      <c r="BK627" s="320"/>
      <c r="BL627" s="320"/>
      <c r="BM627" s="320"/>
      <c r="BN627" s="320"/>
      <c r="BO627" s="320"/>
      <c r="BP627" s="320"/>
      <c r="BQ627" s="320"/>
      <c r="BR627" s="320"/>
      <c r="BS627" s="320"/>
      <c r="BT627" s="320"/>
      <c r="BU627" s="320"/>
      <c r="BV627" s="320"/>
      <c r="BW627" s="320"/>
      <c r="BX627" s="320"/>
      <c r="BY627" s="320"/>
      <c r="BZ627" s="320"/>
      <c r="CA627" s="320"/>
      <c r="CB627" s="320"/>
      <c r="CC627" s="320"/>
      <c r="CD627" s="320"/>
      <c r="CE627" s="320"/>
      <c r="CF627" s="320"/>
      <c r="CG627" s="320"/>
      <c r="CH627" s="320"/>
      <c r="CI627" s="320"/>
      <c r="CJ627" s="320"/>
      <c r="CK627" s="320"/>
      <c r="CL627" s="320"/>
      <c r="CM627" s="320"/>
      <c r="CN627" s="320"/>
      <c r="CO627" s="320"/>
      <c r="CP627" s="320"/>
      <c r="CQ627" s="320"/>
      <c r="CR627" s="320"/>
      <c r="CS627" s="320"/>
      <c r="CT627" s="320"/>
      <c r="CU627" s="320"/>
      <c r="CV627" s="320"/>
      <c r="CW627" s="320"/>
      <c r="CX627" s="320"/>
      <c r="CY627" s="320"/>
      <c r="CZ627" s="320"/>
      <c r="DA627" s="320"/>
      <c r="DB627" s="320"/>
      <c r="DC627" s="320"/>
      <c r="DD627" s="320"/>
    </row>
    <row r="628">
      <c r="A628" s="320"/>
      <c r="B628" s="320"/>
      <c r="C628" s="320"/>
      <c r="D628" s="320"/>
      <c r="E628" s="320"/>
      <c r="F628" s="320"/>
      <c r="G628" s="320"/>
      <c r="H628" s="320"/>
      <c r="I628" s="320"/>
      <c r="J628" s="320"/>
      <c r="K628" s="320"/>
      <c r="L628" s="320"/>
      <c r="M628" s="320"/>
      <c r="N628" s="320"/>
      <c r="O628" s="320"/>
      <c r="P628" s="320"/>
      <c r="Q628" s="320"/>
      <c r="R628" s="320"/>
      <c r="S628" s="320"/>
      <c r="T628" s="320"/>
      <c r="U628" s="320"/>
      <c r="V628" s="320"/>
      <c r="W628" s="320"/>
      <c r="X628" s="320"/>
      <c r="Y628" s="320"/>
      <c r="Z628" s="320"/>
      <c r="AA628" s="320"/>
      <c r="AB628" s="320"/>
      <c r="AC628" s="320"/>
      <c r="AD628" s="320"/>
      <c r="AE628" s="320"/>
      <c r="AF628" s="320"/>
      <c r="AG628" s="320"/>
      <c r="AH628" s="320"/>
      <c r="AI628" s="320"/>
      <c r="AJ628" s="320"/>
      <c r="AK628" s="320"/>
      <c r="AL628" s="320"/>
      <c r="AM628" s="320"/>
      <c r="AN628" s="320"/>
      <c r="AO628" s="320"/>
      <c r="AP628" s="320"/>
      <c r="AQ628" s="320"/>
      <c r="AR628" s="320"/>
      <c r="AS628" s="320"/>
      <c r="AT628" s="320"/>
      <c r="AU628" s="320"/>
      <c r="AV628" s="320"/>
      <c r="AW628" s="320"/>
      <c r="AX628" s="320"/>
      <c r="AY628" s="320"/>
      <c r="AZ628" s="320"/>
      <c r="BA628" s="320"/>
      <c r="BB628" s="320"/>
      <c r="BC628" s="320"/>
      <c r="BD628" s="320"/>
      <c r="BE628" s="320"/>
      <c r="BF628" s="320"/>
      <c r="BG628" s="320"/>
      <c r="BH628" s="320"/>
      <c r="BI628" s="320"/>
      <c r="BJ628" s="320"/>
      <c r="BK628" s="320"/>
      <c r="BL628" s="320"/>
      <c r="BM628" s="320"/>
      <c r="BN628" s="320"/>
      <c r="BO628" s="320"/>
      <c r="BP628" s="320"/>
      <c r="BQ628" s="320"/>
      <c r="BR628" s="320"/>
      <c r="BS628" s="320"/>
      <c r="BT628" s="320"/>
      <c r="BU628" s="320"/>
      <c r="BV628" s="320"/>
      <c r="BW628" s="320"/>
      <c r="BX628" s="320"/>
      <c r="BY628" s="320"/>
      <c r="BZ628" s="320"/>
      <c r="CA628" s="320"/>
      <c r="CB628" s="320"/>
      <c r="CC628" s="320"/>
      <c r="CD628" s="320"/>
      <c r="CE628" s="320"/>
      <c r="CF628" s="320"/>
      <c r="CG628" s="320"/>
      <c r="CH628" s="320"/>
      <c r="CI628" s="320"/>
      <c r="CJ628" s="320"/>
      <c r="CK628" s="320"/>
      <c r="CL628" s="320"/>
      <c r="CM628" s="320"/>
      <c r="CN628" s="320"/>
      <c r="CO628" s="320"/>
      <c r="CP628" s="320"/>
      <c r="CQ628" s="320"/>
      <c r="CR628" s="320"/>
      <c r="CS628" s="320"/>
      <c r="CT628" s="320"/>
      <c r="CU628" s="320"/>
      <c r="CV628" s="320"/>
      <c r="CW628" s="320"/>
      <c r="CX628" s="320"/>
      <c r="CY628" s="320"/>
      <c r="CZ628" s="320"/>
      <c r="DA628" s="320"/>
      <c r="DB628" s="320"/>
      <c r="DC628" s="320"/>
      <c r="DD628" s="320"/>
    </row>
    <row r="629">
      <c r="A629" s="320"/>
      <c r="B629" s="320"/>
      <c r="C629" s="320"/>
      <c r="D629" s="320"/>
      <c r="E629" s="320"/>
      <c r="F629" s="320"/>
      <c r="G629" s="320"/>
      <c r="H629" s="320"/>
      <c r="I629" s="320"/>
      <c r="J629" s="320"/>
      <c r="K629" s="320"/>
      <c r="L629" s="320"/>
      <c r="M629" s="320"/>
      <c r="N629" s="320"/>
      <c r="O629" s="320"/>
      <c r="P629" s="320"/>
      <c r="Q629" s="320"/>
      <c r="R629" s="320"/>
      <c r="S629" s="320"/>
      <c r="T629" s="320"/>
      <c r="U629" s="320"/>
      <c r="V629" s="320"/>
      <c r="W629" s="320"/>
      <c r="X629" s="320"/>
      <c r="Y629" s="320"/>
      <c r="Z629" s="320"/>
      <c r="AA629" s="320"/>
      <c r="AB629" s="320"/>
      <c r="AC629" s="320"/>
      <c r="AD629" s="320"/>
      <c r="AE629" s="320"/>
      <c r="AF629" s="320"/>
      <c r="AG629" s="320"/>
      <c r="AH629" s="320"/>
      <c r="AI629" s="320"/>
      <c r="AJ629" s="320"/>
      <c r="AK629" s="320"/>
      <c r="AL629" s="320"/>
      <c r="AM629" s="320"/>
      <c r="AN629" s="320"/>
      <c r="AO629" s="320"/>
      <c r="AP629" s="320"/>
      <c r="AQ629" s="320"/>
      <c r="AR629" s="320"/>
      <c r="AS629" s="320"/>
      <c r="AT629" s="320"/>
      <c r="AU629" s="320"/>
      <c r="AV629" s="320"/>
      <c r="AW629" s="320"/>
      <c r="AX629" s="320"/>
      <c r="AY629" s="320"/>
      <c r="AZ629" s="320"/>
      <c r="BA629" s="320"/>
      <c r="BB629" s="320"/>
      <c r="BC629" s="320"/>
      <c r="BD629" s="320"/>
      <c r="BE629" s="320"/>
      <c r="BF629" s="320"/>
      <c r="BG629" s="320"/>
      <c r="BH629" s="320"/>
      <c r="BI629" s="320"/>
      <c r="BJ629" s="320"/>
      <c r="BK629" s="320"/>
      <c r="BL629" s="320"/>
      <c r="BM629" s="320"/>
      <c r="BN629" s="320"/>
      <c r="BO629" s="320"/>
      <c r="BP629" s="320"/>
      <c r="BQ629" s="320"/>
      <c r="BR629" s="320"/>
      <c r="BS629" s="320"/>
      <c r="BT629" s="320"/>
      <c r="BU629" s="320"/>
      <c r="BV629" s="320"/>
      <c r="BW629" s="320"/>
      <c r="BX629" s="320"/>
      <c r="BY629" s="320"/>
      <c r="BZ629" s="320"/>
      <c r="CA629" s="320"/>
      <c r="CB629" s="320"/>
      <c r="CC629" s="320"/>
      <c r="CD629" s="320"/>
      <c r="CE629" s="320"/>
      <c r="CF629" s="320"/>
      <c r="CG629" s="320"/>
      <c r="CH629" s="320"/>
      <c r="CI629" s="320"/>
      <c r="CJ629" s="320"/>
      <c r="CK629" s="320"/>
      <c r="CL629" s="320"/>
      <c r="CM629" s="320"/>
      <c r="CN629" s="320"/>
      <c r="CO629" s="320"/>
      <c r="CP629" s="320"/>
      <c r="CQ629" s="320"/>
      <c r="CR629" s="320"/>
      <c r="CS629" s="320"/>
      <c r="CT629" s="320"/>
      <c r="CU629" s="320"/>
      <c r="CV629" s="320"/>
      <c r="CW629" s="320"/>
      <c r="CX629" s="320"/>
      <c r="CY629" s="320"/>
      <c r="CZ629" s="320"/>
      <c r="DA629" s="320"/>
      <c r="DB629" s="320"/>
      <c r="DC629" s="320"/>
      <c r="DD629" s="320"/>
    </row>
    <row r="630">
      <c r="A630" s="320"/>
      <c r="B630" s="320"/>
      <c r="C630" s="320"/>
      <c r="D630" s="320"/>
      <c r="E630" s="320"/>
      <c r="F630" s="320"/>
      <c r="G630" s="320"/>
      <c r="H630" s="320"/>
      <c r="I630" s="320"/>
      <c r="J630" s="320"/>
      <c r="K630" s="320"/>
      <c r="L630" s="320"/>
      <c r="M630" s="320"/>
      <c r="N630" s="320"/>
      <c r="O630" s="320"/>
      <c r="P630" s="320"/>
      <c r="Q630" s="320"/>
      <c r="R630" s="320"/>
      <c r="S630" s="320"/>
      <c r="T630" s="320"/>
      <c r="U630" s="320"/>
      <c r="V630" s="320"/>
      <c r="W630" s="320"/>
      <c r="X630" s="320"/>
      <c r="Y630" s="320"/>
      <c r="Z630" s="320"/>
      <c r="AA630" s="320"/>
      <c r="AB630" s="320"/>
      <c r="AC630" s="320"/>
      <c r="AD630" s="320"/>
      <c r="AE630" s="320"/>
      <c r="AF630" s="320"/>
      <c r="AG630" s="320"/>
      <c r="AH630" s="320"/>
      <c r="AI630" s="320"/>
      <c r="AJ630" s="320"/>
      <c r="AK630" s="320"/>
      <c r="AL630" s="320"/>
      <c r="AM630" s="320"/>
      <c r="AN630" s="320"/>
      <c r="AO630" s="320"/>
      <c r="AP630" s="320"/>
      <c r="AQ630" s="320"/>
      <c r="AR630" s="320"/>
      <c r="AS630" s="320"/>
      <c r="AT630" s="320"/>
      <c r="AU630" s="320"/>
      <c r="AV630" s="320"/>
      <c r="AW630" s="320"/>
      <c r="AX630" s="320"/>
      <c r="AY630" s="320"/>
      <c r="AZ630" s="320"/>
      <c r="BA630" s="320"/>
      <c r="BB630" s="320"/>
      <c r="BC630" s="320"/>
      <c r="BD630" s="320"/>
      <c r="BE630" s="320"/>
      <c r="BF630" s="320"/>
      <c r="BG630" s="320"/>
      <c r="BH630" s="320"/>
      <c r="BI630" s="320"/>
      <c r="BJ630" s="320"/>
      <c r="BK630" s="320"/>
      <c r="BL630" s="320"/>
      <c r="BM630" s="320"/>
      <c r="BN630" s="320"/>
      <c r="BO630" s="320"/>
      <c r="BP630" s="320"/>
      <c r="BQ630" s="320"/>
      <c r="BR630" s="320"/>
      <c r="BS630" s="320"/>
      <c r="BT630" s="320"/>
      <c r="BU630" s="320"/>
      <c r="BV630" s="320"/>
      <c r="BW630" s="320"/>
      <c r="BX630" s="320"/>
      <c r="BY630" s="320"/>
      <c r="BZ630" s="320"/>
      <c r="CA630" s="320"/>
      <c r="CB630" s="320"/>
      <c r="CC630" s="320"/>
      <c r="CD630" s="320"/>
      <c r="CE630" s="320"/>
      <c r="CF630" s="320"/>
      <c r="CG630" s="320"/>
      <c r="CH630" s="320"/>
      <c r="CI630" s="320"/>
      <c r="CJ630" s="320"/>
      <c r="CK630" s="320"/>
      <c r="CL630" s="320"/>
      <c r="CM630" s="320"/>
      <c r="CN630" s="320"/>
      <c r="CO630" s="320"/>
      <c r="CP630" s="320"/>
      <c r="CQ630" s="320"/>
      <c r="CR630" s="320"/>
      <c r="CS630" s="320"/>
      <c r="CT630" s="320"/>
      <c r="CU630" s="320"/>
      <c r="CV630" s="320"/>
      <c r="CW630" s="320"/>
      <c r="CX630" s="320"/>
      <c r="CY630" s="320"/>
      <c r="CZ630" s="320"/>
      <c r="DA630" s="320"/>
      <c r="DB630" s="320"/>
      <c r="DC630" s="320"/>
      <c r="DD630" s="320"/>
    </row>
    <row r="631">
      <c r="A631" s="320"/>
      <c r="B631" s="320"/>
      <c r="C631" s="320"/>
      <c r="D631" s="320"/>
      <c r="E631" s="320"/>
      <c r="F631" s="320"/>
      <c r="G631" s="320"/>
      <c r="H631" s="320"/>
      <c r="I631" s="320"/>
      <c r="J631" s="320"/>
      <c r="K631" s="320"/>
      <c r="L631" s="320"/>
      <c r="M631" s="320"/>
      <c r="N631" s="320"/>
      <c r="O631" s="320"/>
      <c r="P631" s="320"/>
      <c r="Q631" s="320"/>
      <c r="R631" s="320"/>
      <c r="S631" s="320"/>
      <c r="T631" s="320"/>
      <c r="U631" s="320"/>
      <c r="V631" s="320"/>
      <c r="W631" s="320"/>
      <c r="X631" s="320"/>
      <c r="Y631" s="320"/>
      <c r="Z631" s="320"/>
      <c r="AA631" s="320"/>
      <c r="AB631" s="320"/>
      <c r="AC631" s="320"/>
      <c r="AD631" s="320"/>
      <c r="AE631" s="320"/>
      <c r="AF631" s="320"/>
      <c r="AG631" s="320"/>
      <c r="AH631" s="320"/>
      <c r="AI631" s="320"/>
      <c r="AJ631" s="320"/>
      <c r="AK631" s="320"/>
      <c r="AL631" s="320"/>
      <c r="AM631" s="320"/>
      <c r="AN631" s="320"/>
      <c r="AO631" s="320"/>
      <c r="AP631" s="320"/>
      <c r="AQ631" s="320"/>
      <c r="AR631" s="320"/>
      <c r="AS631" s="320"/>
      <c r="AT631" s="320"/>
      <c r="AU631" s="320"/>
      <c r="AV631" s="320"/>
      <c r="AW631" s="320"/>
      <c r="AX631" s="320"/>
      <c r="AY631" s="320"/>
      <c r="AZ631" s="320"/>
      <c r="BA631" s="320"/>
      <c r="BB631" s="320"/>
      <c r="BC631" s="320"/>
      <c r="BD631" s="320"/>
      <c r="BE631" s="320"/>
      <c r="BF631" s="320"/>
      <c r="BG631" s="320"/>
      <c r="BH631" s="320"/>
      <c r="BI631" s="320"/>
      <c r="BJ631" s="320"/>
      <c r="BK631" s="320"/>
      <c r="BL631" s="320"/>
      <c r="BM631" s="320"/>
      <c r="BN631" s="320"/>
      <c r="BO631" s="320"/>
      <c r="BP631" s="320"/>
      <c r="BQ631" s="320"/>
      <c r="BR631" s="320"/>
      <c r="BS631" s="320"/>
      <c r="BT631" s="320"/>
      <c r="BU631" s="320"/>
      <c r="BV631" s="320"/>
      <c r="BW631" s="320"/>
      <c r="BX631" s="320"/>
      <c r="BY631" s="320"/>
      <c r="BZ631" s="320"/>
      <c r="CA631" s="320"/>
      <c r="CB631" s="320"/>
      <c r="CC631" s="320"/>
      <c r="CD631" s="320"/>
      <c r="CE631" s="320"/>
      <c r="CF631" s="320"/>
      <c r="CG631" s="320"/>
      <c r="CH631" s="320"/>
      <c r="CI631" s="320"/>
      <c r="CJ631" s="320"/>
      <c r="CK631" s="320"/>
      <c r="CL631" s="320"/>
      <c r="CM631" s="320"/>
      <c r="CN631" s="320"/>
      <c r="CO631" s="320"/>
      <c r="CP631" s="320"/>
      <c r="CQ631" s="320"/>
      <c r="CR631" s="320"/>
      <c r="CS631" s="320"/>
      <c r="CT631" s="320"/>
      <c r="CU631" s="320"/>
      <c r="CV631" s="320"/>
      <c r="CW631" s="320"/>
      <c r="CX631" s="320"/>
      <c r="CY631" s="320"/>
      <c r="CZ631" s="320"/>
      <c r="DA631" s="320"/>
      <c r="DB631" s="320"/>
      <c r="DC631" s="320"/>
      <c r="DD631" s="320"/>
    </row>
    <row r="632">
      <c r="A632" s="320"/>
      <c r="B632" s="320"/>
      <c r="C632" s="320"/>
      <c r="D632" s="320"/>
      <c r="E632" s="320"/>
      <c r="F632" s="320"/>
      <c r="G632" s="320"/>
      <c r="H632" s="320"/>
      <c r="I632" s="320"/>
      <c r="J632" s="320"/>
      <c r="K632" s="320"/>
      <c r="L632" s="320"/>
      <c r="M632" s="320"/>
      <c r="N632" s="320"/>
      <c r="O632" s="320"/>
      <c r="P632" s="320"/>
      <c r="Q632" s="320"/>
      <c r="R632" s="320"/>
      <c r="S632" s="320"/>
      <c r="T632" s="320"/>
      <c r="U632" s="320"/>
      <c r="V632" s="320"/>
      <c r="W632" s="320"/>
      <c r="X632" s="320"/>
      <c r="Y632" s="320"/>
      <c r="Z632" s="320"/>
      <c r="AA632" s="320"/>
      <c r="AB632" s="320"/>
      <c r="AC632" s="320"/>
      <c r="AD632" s="320"/>
      <c r="AE632" s="320"/>
      <c r="AF632" s="320"/>
      <c r="AG632" s="320"/>
      <c r="AH632" s="320"/>
      <c r="AI632" s="320"/>
      <c r="AJ632" s="320"/>
      <c r="AK632" s="320"/>
      <c r="AL632" s="320"/>
      <c r="AM632" s="320"/>
      <c r="AN632" s="320"/>
      <c r="AO632" s="320"/>
      <c r="AP632" s="320"/>
      <c r="AQ632" s="320"/>
      <c r="AR632" s="320"/>
      <c r="AS632" s="320"/>
      <c r="AT632" s="320"/>
      <c r="AU632" s="320"/>
      <c r="AV632" s="320"/>
      <c r="AW632" s="320"/>
      <c r="AX632" s="320"/>
      <c r="AY632" s="320"/>
      <c r="AZ632" s="320"/>
      <c r="BA632" s="320"/>
      <c r="BB632" s="320"/>
      <c r="BC632" s="320"/>
      <c r="BD632" s="320"/>
      <c r="BE632" s="320"/>
      <c r="BF632" s="320"/>
      <c r="BG632" s="320"/>
      <c r="BH632" s="320"/>
      <c r="BI632" s="320"/>
      <c r="BJ632" s="320"/>
      <c r="BK632" s="320"/>
      <c r="BL632" s="320"/>
      <c r="BM632" s="320"/>
      <c r="BN632" s="320"/>
      <c r="BO632" s="320"/>
      <c r="BP632" s="320"/>
      <c r="BQ632" s="320"/>
      <c r="BR632" s="320"/>
      <c r="BS632" s="320"/>
      <c r="BT632" s="320"/>
      <c r="BU632" s="320"/>
      <c r="BV632" s="320"/>
      <c r="BW632" s="320"/>
      <c r="BX632" s="320"/>
      <c r="BY632" s="320"/>
      <c r="BZ632" s="320"/>
      <c r="CA632" s="320"/>
      <c r="CB632" s="320"/>
      <c r="CC632" s="320"/>
      <c r="CD632" s="320"/>
      <c r="CE632" s="320"/>
      <c r="CF632" s="320"/>
      <c r="CG632" s="320"/>
      <c r="CH632" s="320"/>
      <c r="CI632" s="320"/>
      <c r="CJ632" s="320"/>
      <c r="CK632" s="320"/>
      <c r="CL632" s="320"/>
      <c r="CM632" s="320"/>
      <c r="CN632" s="320"/>
      <c r="CO632" s="320"/>
      <c r="CP632" s="320"/>
      <c r="CQ632" s="320"/>
      <c r="CR632" s="320"/>
      <c r="CS632" s="320"/>
      <c r="CT632" s="320"/>
      <c r="CU632" s="320"/>
      <c r="CV632" s="320"/>
      <c r="CW632" s="320"/>
      <c r="CX632" s="320"/>
      <c r="CY632" s="320"/>
      <c r="CZ632" s="320"/>
      <c r="DA632" s="320"/>
      <c r="DB632" s="320"/>
      <c r="DC632" s="320"/>
      <c r="DD632" s="320"/>
    </row>
    <row r="633">
      <c r="A633" s="320"/>
      <c r="B633" s="320"/>
      <c r="C633" s="320"/>
      <c r="D633" s="320"/>
      <c r="E633" s="320"/>
      <c r="F633" s="320"/>
      <c r="G633" s="320"/>
      <c r="H633" s="320"/>
      <c r="I633" s="320"/>
      <c r="J633" s="320"/>
      <c r="K633" s="320"/>
      <c r="L633" s="320"/>
      <c r="M633" s="320"/>
      <c r="N633" s="320"/>
      <c r="O633" s="320"/>
      <c r="P633" s="320"/>
      <c r="Q633" s="320"/>
      <c r="R633" s="320"/>
      <c r="S633" s="320"/>
      <c r="T633" s="320"/>
      <c r="U633" s="320"/>
      <c r="V633" s="320"/>
      <c r="W633" s="320"/>
      <c r="X633" s="320"/>
      <c r="Y633" s="320"/>
      <c r="Z633" s="320"/>
      <c r="AA633" s="320"/>
      <c r="AB633" s="320"/>
      <c r="AC633" s="320"/>
      <c r="AD633" s="320"/>
      <c r="AE633" s="320"/>
      <c r="AF633" s="320"/>
      <c r="AG633" s="320"/>
      <c r="AH633" s="320"/>
      <c r="AI633" s="320"/>
      <c r="AJ633" s="320"/>
      <c r="AK633" s="320"/>
      <c r="AL633" s="320"/>
      <c r="AM633" s="320"/>
      <c r="AN633" s="320"/>
      <c r="AO633" s="320"/>
      <c r="AP633" s="320"/>
      <c r="AQ633" s="320"/>
      <c r="AR633" s="320"/>
      <c r="AS633" s="320"/>
      <c r="AT633" s="320"/>
      <c r="AU633" s="320"/>
      <c r="AV633" s="320"/>
      <c r="AW633" s="320"/>
      <c r="AX633" s="320"/>
      <c r="AY633" s="320"/>
      <c r="AZ633" s="320"/>
      <c r="BA633" s="320"/>
      <c r="BB633" s="320"/>
      <c r="BC633" s="320"/>
      <c r="BD633" s="320"/>
      <c r="BE633" s="320"/>
      <c r="BF633" s="320"/>
      <c r="BG633" s="320"/>
      <c r="BH633" s="320"/>
      <c r="BI633" s="320"/>
      <c r="BJ633" s="320"/>
      <c r="BK633" s="320"/>
      <c r="BL633" s="320"/>
      <c r="BM633" s="320"/>
      <c r="BN633" s="320"/>
      <c r="BO633" s="320"/>
      <c r="BP633" s="320"/>
      <c r="BQ633" s="320"/>
      <c r="BR633" s="320"/>
      <c r="BS633" s="320"/>
      <c r="BT633" s="320"/>
      <c r="BU633" s="320"/>
      <c r="BV633" s="320"/>
      <c r="BW633" s="320"/>
      <c r="BX633" s="320"/>
      <c r="BY633" s="320"/>
      <c r="BZ633" s="320"/>
      <c r="CA633" s="320"/>
      <c r="CB633" s="320"/>
      <c r="CC633" s="320"/>
      <c r="CD633" s="320"/>
      <c r="CE633" s="320"/>
      <c r="CF633" s="320"/>
      <c r="CG633" s="320"/>
      <c r="CH633" s="320"/>
      <c r="CI633" s="320"/>
      <c r="CJ633" s="320"/>
      <c r="CK633" s="320"/>
      <c r="CL633" s="320"/>
      <c r="CM633" s="320"/>
      <c r="CN633" s="320"/>
      <c r="CO633" s="320"/>
      <c r="CP633" s="320"/>
      <c r="CQ633" s="320"/>
      <c r="CR633" s="320"/>
      <c r="CS633" s="320"/>
      <c r="CT633" s="320"/>
      <c r="CU633" s="320"/>
      <c r="CV633" s="320"/>
      <c r="CW633" s="320"/>
      <c r="CX633" s="320"/>
      <c r="CY633" s="320"/>
      <c r="CZ633" s="320"/>
      <c r="DA633" s="320"/>
      <c r="DB633" s="320"/>
      <c r="DC633" s="320"/>
      <c r="DD633" s="320"/>
    </row>
    <row r="634">
      <c r="A634" s="320"/>
      <c r="B634" s="320"/>
      <c r="C634" s="320"/>
      <c r="D634" s="320"/>
      <c r="E634" s="320"/>
      <c r="F634" s="320"/>
      <c r="G634" s="320"/>
      <c r="H634" s="320"/>
      <c r="I634" s="320"/>
      <c r="J634" s="320"/>
      <c r="K634" s="320"/>
      <c r="L634" s="320"/>
      <c r="M634" s="320"/>
      <c r="N634" s="320"/>
      <c r="O634" s="320"/>
      <c r="P634" s="320"/>
      <c r="Q634" s="320"/>
      <c r="R634" s="320"/>
      <c r="S634" s="320"/>
      <c r="T634" s="320"/>
      <c r="U634" s="320"/>
      <c r="V634" s="320"/>
      <c r="W634" s="320"/>
      <c r="X634" s="320"/>
      <c r="Y634" s="320"/>
      <c r="Z634" s="320"/>
      <c r="AA634" s="320"/>
      <c r="AB634" s="320"/>
      <c r="AC634" s="320"/>
      <c r="AD634" s="320"/>
      <c r="AE634" s="320"/>
      <c r="AF634" s="320"/>
      <c r="AG634" s="320"/>
      <c r="AH634" s="320"/>
      <c r="AI634" s="320"/>
      <c r="AJ634" s="320"/>
      <c r="AK634" s="320"/>
      <c r="AL634" s="320"/>
      <c r="AM634" s="320"/>
      <c r="AN634" s="320"/>
      <c r="AO634" s="320"/>
      <c r="AP634" s="320"/>
      <c r="AQ634" s="320"/>
      <c r="AR634" s="320"/>
      <c r="AS634" s="320"/>
      <c r="AT634" s="320"/>
      <c r="AU634" s="320"/>
      <c r="AV634" s="320"/>
      <c r="AW634" s="320"/>
      <c r="AX634" s="320"/>
      <c r="AY634" s="320"/>
      <c r="AZ634" s="320"/>
      <c r="BA634" s="320"/>
      <c r="BB634" s="320"/>
      <c r="BC634" s="320"/>
      <c r="BD634" s="320"/>
      <c r="BE634" s="320"/>
      <c r="BF634" s="320"/>
      <c r="BG634" s="320"/>
      <c r="BH634" s="320"/>
      <c r="BI634" s="320"/>
      <c r="BJ634" s="320"/>
      <c r="BK634" s="320"/>
      <c r="BL634" s="320"/>
      <c r="BM634" s="320"/>
      <c r="BN634" s="320"/>
      <c r="BO634" s="320"/>
      <c r="BP634" s="320"/>
      <c r="BQ634" s="320"/>
      <c r="BR634" s="320"/>
      <c r="BS634" s="320"/>
      <c r="BT634" s="320"/>
      <c r="BU634" s="320"/>
      <c r="BV634" s="320"/>
      <c r="BW634" s="320"/>
      <c r="BX634" s="320"/>
      <c r="BY634" s="320"/>
      <c r="BZ634" s="320"/>
      <c r="CA634" s="320"/>
      <c r="CB634" s="320"/>
      <c r="CC634" s="320"/>
      <c r="CD634" s="320"/>
      <c r="CE634" s="320"/>
      <c r="CF634" s="320"/>
      <c r="CG634" s="320"/>
      <c r="CH634" s="320"/>
      <c r="CI634" s="320"/>
      <c r="CJ634" s="320"/>
      <c r="CK634" s="320"/>
      <c r="CL634" s="320"/>
      <c r="CM634" s="320"/>
      <c r="CN634" s="320"/>
      <c r="CO634" s="320"/>
      <c r="CP634" s="320"/>
      <c r="CQ634" s="320"/>
      <c r="CR634" s="320"/>
      <c r="CS634" s="320"/>
      <c r="CT634" s="320"/>
      <c r="CU634" s="320"/>
      <c r="CV634" s="320"/>
      <c r="CW634" s="320"/>
      <c r="CX634" s="320"/>
      <c r="CY634" s="320"/>
      <c r="CZ634" s="320"/>
      <c r="DA634" s="320"/>
      <c r="DB634" s="320"/>
      <c r="DC634" s="320"/>
      <c r="DD634" s="320"/>
    </row>
    <row r="635">
      <c r="A635" s="320"/>
      <c r="B635" s="320"/>
      <c r="C635" s="320"/>
      <c r="D635" s="320"/>
      <c r="E635" s="320"/>
      <c r="F635" s="320"/>
      <c r="G635" s="320"/>
      <c r="H635" s="320"/>
      <c r="I635" s="320"/>
      <c r="J635" s="320"/>
      <c r="K635" s="320"/>
      <c r="L635" s="320"/>
      <c r="M635" s="320"/>
      <c r="N635" s="320"/>
      <c r="O635" s="320"/>
      <c r="P635" s="320"/>
      <c r="Q635" s="320"/>
      <c r="R635" s="320"/>
      <c r="S635" s="320"/>
      <c r="T635" s="320"/>
      <c r="U635" s="320"/>
      <c r="V635" s="320"/>
      <c r="W635" s="320"/>
      <c r="X635" s="320"/>
      <c r="Y635" s="320"/>
      <c r="Z635" s="320"/>
      <c r="AA635" s="320"/>
      <c r="AB635" s="320"/>
      <c r="AC635" s="320"/>
      <c r="AD635" s="320"/>
      <c r="AE635" s="320"/>
      <c r="AF635" s="320"/>
      <c r="AG635" s="320"/>
      <c r="AH635" s="320"/>
      <c r="AI635" s="320"/>
      <c r="AJ635" s="320"/>
      <c r="AK635" s="320"/>
      <c r="AL635" s="320"/>
      <c r="AM635" s="320"/>
      <c r="AN635" s="320"/>
      <c r="AO635" s="320"/>
      <c r="AP635" s="320"/>
      <c r="AQ635" s="320"/>
      <c r="AR635" s="320"/>
      <c r="AS635" s="320"/>
      <c r="AT635" s="320"/>
      <c r="AU635" s="320"/>
      <c r="AV635" s="320"/>
      <c r="AW635" s="320"/>
      <c r="AX635" s="320"/>
      <c r="AY635" s="320"/>
      <c r="AZ635" s="320"/>
      <c r="BA635" s="320"/>
      <c r="BB635" s="320"/>
      <c r="BC635" s="320"/>
      <c r="BD635" s="320"/>
      <c r="BE635" s="320"/>
      <c r="BF635" s="320"/>
      <c r="BG635" s="320"/>
      <c r="BH635" s="320"/>
      <c r="BI635" s="320"/>
      <c r="BJ635" s="320"/>
      <c r="BK635" s="320"/>
      <c r="BL635" s="320"/>
      <c r="BM635" s="320"/>
      <c r="BN635" s="320"/>
      <c r="BO635" s="320"/>
      <c r="BP635" s="320"/>
      <c r="BQ635" s="320"/>
      <c r="BR635" s="320"/>
      <c r="BS635" s="320"/>
      <c r="BT635" s="320"/>
      <c r="BU635" s="320"/>
      <c r="BV635" s="320"/>
      <c r="BW635" s="320"/>
      <c r="BX635" s="320"/>
      <c r="BY635" s="320"/>
      <c r="BZ635" s="320"/>
      <c r="CA635" s="320"/>
      <c r="CB635" s="320"/>
      <c r="CC635" s="320"/>
      <c r="CD635" s="320"/>
      <c r="CE635" s="320"/>
      <c r="CF635" s="320"/>
      <c r="CG635" s="320"/>
      <c r="CH635" s="320"/>
      <c r="CI635" s="320"/>
      <c r="CJ635" s="320"/>
      <c r="CK635" s="320"/>
      <c r="CL635" s="320"/>
      <c r="CM635" s="320"/>
      <c r="CN635" s="320"/>
      <c r="CO635" s="320"/>
      <c r="CP635" s="320"/>
      <c r="CQ635" s="320"/>
      <c r="CR635" s="320"/>
      <c r="CS635" s="320"/>
      <c r="CT635" s="320"/>
      <c r="CU635" s="320"/>
      <c r="CV635" s="320"/>
      <c r="CW635" s="320"/>
      <c r="CX635" s="320"/>
      <c r="CY635" s="320"/>
      <c r="CZ635" s="320"/>
      <c r="DA635" s="320"/>
      <c r="DB635" s="320"/>
      <c r="DC635" s="320"/>
      <c r="DD635" s="320"/>
    </row>
    <row r="636">
      <c r="A636" s="320"/>
      <c r="B636" s="320"/>
      <c r="C636" s="320"/>
      <c r="D636" s="320"/>
      <c r="E636" s="320"/>
      <c r="F636" s="320"/>
      <c r="G636" s="320"/>
      <c r="H636" s="320"/>
      <c r="I636" s="320"/>
      <c r="J636" s="320"/>
      <c r="K636" s="320"/>
      <c r="L636" s="320"/>
      <c r="M636" s="320"/>
      <c r="N636" s="320"/>
      <c r="O636" s="320"/>
      <c r="P636" s="320"/>
      <c r="Q636" s="320"/>
      <c r="R636" s="320"/>
      <c r="S636" s="320"/>
      <c r="T636" s="320"/>
      <c r="U636" s="320"/>
      <c r="V636" s="320"/>
      <c r="W636" s="320"/>
      <c r="X636" s="320"/>
      <c r="Y636" s="320"/>
      <c r="Z636" s="320"/>
      <c r="AA636" s="320"/>
      <c r="AB636" s="320"/>
      <c r="AC636" s="320"/>
      <c r="AD636" s="320"/>
      <c r="AE636" s="320"/>
      <c r="AF636" s="320"/>
      <c r="AG636" s="320"/>
      <c r="AH636" s="320"/>
      <c r="AI636" s="320"/>
      <c r="AJ636" s="320"/>
      <c r="AK636" s="320"/>
      <c r="AL636" s="320"/>
      <c r="AM636" s="320"/>
      <c r="AN636" s="320"/>
      <c r="AO636" s="320"/>
      <c r="AP636" s="320"/>
      <c r="AQ636" s="320"/>
      <c r="AR636" s="320"/>
      <c r="AS636" s="320"/>
      <c r="AT636" s="320"/>
      <c r="AU636" s="320"/>
      <c r="AV636" s="320"/>
      <c r="AW636" s="320"/>
      <c r="AX636" s="320"/>
      <c r="AY636" s="320"/>
      <c r="AZ636" s="320"/>
      <c r="BA636" s="320"/>
      <c r="BB636" s="320"/>
      <c r="BC636" s="320"/>
      <c r="BD636" s="320"/>
      <c r="BE636" s="320"/>
      <c r="BF636" s="320"/>
      <c r="BG636" s="320"/>
      <c r="BH636" s="320"/>
      <c r="BI636" s="320"/>
      <c r="BJ636" s="320"/>
      <c r="BK636" s="320"/>
      <c r="BL636" s="320"/>
      <c r="BM636" s="320"/>
      <c r="BN636" s="320"/>
      <c r="BO636" s="320"/>
      <c r="BP636" s="320"/>
      <c r="BQ636" s="320"/>
      <c r="BR636" s="320"/>
      <c r="BS636" s="320"/>
      <c r="BT636" s="320"/>
      <c r="BU636" s="320"/>
      <c r="BV636" s="320"/>
      <c r="BW636" s="320"/>
      <c r="BX636" s="320"/>
      <c r="BY636" s="320"/>
      <c r="BZ636" s="320"/>
      <c r="CA636" s="320"/>
      <c r="CB636" s="320"/>
      <c r="CC636" s="320"/>
      <c r="CD636" s="320"/>
      <c r="CE636" s="320"/>
      <c r="CF636" s="320"/>
      <c r="CG636" s="320"/>
      <c r="CH636" s="320"/>
      <c r="CI636" s="320"/>
      <c r="CJ636" s="320"/>
      <c r="CK636" s="320"/>
      <c r="CL636" s="320"/>
      <c r="CM636" s="320"/>
      <c r="CN636" s="320"/>
      <c r="CO636" s="320"/>
      <c r="CP636" s="320"/>
      <c r="CQ636" s="320"/>
      <c r="CR636" s="320"/>
      <c r="CS636" s="320"/>
      <c r="CT636" s="320"/>
      <c r="CU636" s="320"/>
      <c r="CV636" s="320"/>
      <c r="CW636" s="320"/>
      <c r="CX636" s="320"/>
      <c r="CY636" s="320"/>
      <c r="CZ636" s="320"/>
      <c r="DA636" s="320"/>
      <c r="DB636" s="320"/>
      <c r="DC636" s="320"/>
      <c r="DD636" s="320"/>
    </row>
    <row r="637">
      <c r="A637" s="320"/>
      <c r="B637" s="320"/>
      <c r="C637" s="320"/>
      <c r="D637" s="320"/>
      <c r="E637" s="320"/>
      <c r="F637" s="320"/>
      <c r="G637" s="320"/>
      <c r="H637" s="320"/>
      <c r="I637" s="320"/>
      <c r="J637" s="320"/>
      <c r="K637" s="320"/>
      <c r="L637" s="320"/>
      <c r="M637" s="320"/>
      <c r="N637" s="320"/>
      <c r="O637" s="320"/>
      <c r="P637" s="320"/>
      <c r="Q637" s="320"/>
      <c r="R637" s="320"/>
      <c r="S637" s="320"/>
      <c r="T637" s="320"/>
      <c r="U637" s="320"/>
      <c r="V637" s="320"/>
      <c r="W637" s="320"/>
      <c r="X637" s="320"/>
      <c r="Y637" s="320"/>
      <c r="Z637" s="320"/>
      <c r="AA637" s="320"/>
      <c r="AB637" s="320"/>
      <c r="AC637" s="320"/>
      <c r="AD637" s="320"/>
      <c r="AE637" s="320"/>
      <c r="AF637" s="320"/>
      <c r="AG637" s="320"/>
      <c r="AH637" s="320"/>
      <c r="AI637" s="320"/>
      <c r="AJ637" s="320"/>
      <c r="AK637" s="320"/>
      <c r="AL637" s="320"/>
      <c r="AM637" s="320"/>
      <c r="AN637" s="320"/>
      <c r="AO637" s="320"/>
      <c r="AP637" s="320"/>
      <c r="AQ637" s="320"/>
      <c r="AR637" s="320"/>
      <c r="AS637" s="320"/>
      <c r="AT637" s="320"/>
      <c r="AU637" s="320"/>
      <c r="AV637" s="320"/>
      <c r="AW637" s="320"/>
      <c r="AX637" s="320"/>
      <c r="AY637" s="320"/>
      <c r="AZ637" s="320"/>
      <c r="BA637" s="320"/>
      <c r="BB637" s="320"/>
      <c r="BC637" s="320"/>
      <c r="BD637" s="320"/>
      <c r="BE637" s="320"/>
      <c r="BF637" s="320"/>
      <c r="BG637" s="320"/>
      <c r="BH637" s="320"/>
      <c r="BI637" s="320"/>
      <c r="BJ637" s="320"/>
      <c r="BK637" s="320"/>
      <c r="BL637" s="320"/>
      <c r="BM637" s="320"/>
      <c r="BN637" s="320"/>
      <c r="BO637" s="320"/>
      <c r="BP637" s="320"/>
      <c r="BQ637" s="320"/>
      <c r="BR637" s="320"/>
      <c r="BS637" s="320"/>
      <c r="BT637" s="320"/>
      <c r="BU637" s="320"/>
      <c r="BV637" s="320"/>
      <c r="BW637" s="320"/>
      <c r="BX637" s="320"/>
      <c r="BY637" s="320"/>
      <c r="BZ637" s="320"/>
      <c r="CA637" s="320"/>
      <c r="CB637" s="320"/>
      <c r="CC637" s="320"/>
      <c r="CD637" s="320"/>
      <c r="CE637" s="320"/>
      <c r="CF637" s="320"/>
      <c r="CG637" s="320"/>
      <c r="CH637" s="320"/>
      <c r="CI637" s="320"/>
      <c r="CJ637" s="320"/>
      <c r="CK637" s="320"/>
      <c r="CL637" s="320"/>
      <c r="CM637" s="320"/>
      <c r="CN637" s="320"/>
      <c r="CO637" s="320"/>
      <c r="CP637" s="320"/>
      <c r="CQ637" s="320"/>
      <c r="CR637" s="320"/>
      <c r="CS637" s="320"/>
      <c r="CT637" s="320"/>
      <c r="CU637" s="320"/>
      <c r="CV637" s="320"/>
      <c r="CW637" s="320"/>
      <c r="CX637" s="320"/>
      <c r="CY637" s="320"/>
      <c r="CZ637" s="320"/>
      <c r="DA637" s="320"/>
      <c r="DB637" s="320"/>
      <c r="DC637" s="320"/>
      <c r="DD637" s="320"/>
    </row>
    <row r="638">
      <c r="A638" s="320"/>
      <c r="B638" s="320"/>
      <c r="C638" s="320"/>
      <c r="D638" s="320"/>
      <c r="E638" s="320"/>
      <c r="F638" s="320"/>
      <c r="G638" s="320"/>
      <c r="H638" s="320"/>
      <c r="I638" s="320"/>
      <c r="J638" s="320"/>
      <c r="K638" s="320"/>
      <c r="L638" s="320"/>
      <c r="M638" s="320"/>
      <c r="N638" s="320"/>
      <c r="O638" s="320"/>
      <c r="P638" s="320"/>
      <c r="Q638" s="320"/>
      <c r="R638" s="320"/>
      <c r="S638" s="320"/>
      <c r="T638" s="320"/>
      <c r="U638" s="320"/>
      <c r="V638" s="320"/>
      <c r="W638" s="320"/>
      <c r="X638" s="320"/>
      <c r="Y638" s="320"/>
      <c r="Z638" s="320"/>
      <c r="AA638" s="320"/>
      <c r="AB638" s="320"/>
      <c r="AC638" s="320"/>
      <c r="AD638" s="320"/>
      <c r="AE638" s="320"/>
      <c r="AF638" s="320"/>
      <c r="AG638" s="320"/>
      <c r="AH638" s="320"/>
      <c r="AI638" s="320"/>
      <c r="AJ638" s="320"/>
      <c r="AK638" s="320"/>
      <c r="AL638" s="320"/>
      <c r="AM638" s="320"/>
      <c r="AN638" s="320"/>
      <c r="AO638" s="320"/>
      <c r="AP638" s="320"/>
      <c r="AQ638" s="320"/>
      <c r="AR638" s="320"/>
      <c r="AS638" s="320"/>
      <c r="AT638" s="320"/>
      <c r="AU638" s="320"/>
      <c r="AV638" s="320"/>
      <c r="AW638" s="320"/>
      <c r="AX638" s="320"/>
      <c r="AY638" s="320"/>
      <c r="AZ638" s="320"/>
      <c r="BA638" s="320"/>
      <c r="BB638" s="320"/>
      <c r="BC638" s="320"/>
      <c r="BD638" s="320"/>
      <c r="BE638" s="320"/>
      <c r="BF638" s="320"/>
      <c r="BG638" s="320"/>
      <c r="BH638" s="320"/>
      <c r="BI638" s="320"/>
      <c r="BJ638" s="320"/>
      <c r="BK638" s="320"/>
      <c r="BL638" s="320"/>
      <c r="BM638" s="320"/>
      <c r="BN638" s="320"/>
      <c r="BO638" s="320"/>
      <c r="BP638" s="320"/>
      <c r="BQ638" s="320"/>
      <c r="BR638" s="320"/>
      <c r="BS638" s="320"/>
      <c r="BT638" s="320"/>
      <c r="BU638" s="320"/>
      <c r="BV638" s="320"/>
      <c r="BW638" s="320"/>
      <c r="BX638" s="320"/>
      <c r="BY638" s="320"/>
      <c r="BZ638" s="320"/>
      <c r="CA638" s="320"/>
      <c r="CB638" s="320"/>
      <c r="CC638" s="320"/>
      <c r="CD638" s="320"/>
      <c r="CE638" s="320"/>
      <c r="CF638" s="320"/>
      <c r="CG638" s="320"/>
      <c r="CH638" s="320"/>
      <c r="CI638" s="320"/>
      <c r="CJ638" s="320"/>
      <c r="CK638" s="320"/>
      <c r="CL638" s="320"/>
      <c r="CM638" s="320"/>
      <c r="CN638" s="320"/>
      <c r="CO638" s="320"/>
      <c r="CP638" s="320"/>
      <c r="CQ638" s="320"/>
      <c r="CR638" s="320"/>
      <c r="CS638" s="320"/>
      <c r="CT638" s="320"/>
      <c r="CU638" s="320"/>
      <c r="CV638" s="320"/>
      <c r="CW638" s="320"/>
      <c r="CX638" s="320"/>
      <c r="CY638" s="320"/>
      <c r="CZ638" s="320"/>
      <c r="DA638" s="320"/>
      <c r="DB638" s="320"/>
      <c r="DC638" s="320"/>
      <c r="DD638" s="320"/>
    </row>
    <row r="639">
      <c r="A639" s="320"/>
      <c r="B639" s="320"/>
      <c r="C639" s="320"/>
      <c r="D639" s="320"/>
      <c r="E639" s="320"/>
      <c r="F639" s="320"/>
      <c r="G639" s="320"/>
      <c r="H639" s="320"/>
      <c r="I639" s="320"/>
      <c r="J639" s="320"/>
      <c r="K639" s="320"/>
      <c r="L639" s="320"/>
      <c r="M639" s="320"/>
      <c r="N639" s="320"/>
      <c r="O639" s="320"/>
      <c r="P639" s="320"/>
      <c r="Q639" s="320"/>
      <c r="R639" s="320"/>
      <c r="S639" s="320"/>
      <c r="T639" s="320"/>
      <c r="U639" s="320"/>
      <c r="V639" s="320"/>
      <c r="W639" s="320"/>
      <c r="X639" s="320"/>
      <c r="Y639" s="320"/>
      <c r="Z639" s="320"/>
      <c r="AA639" s="320"/>
      <c r="AB639" s="320"/>
      <c r="AC639" s="320"/>
      <c r="AD639" s="320"/>
      <c r="AE639" s="320"/>
      <c r="AF639" s="320"/>
      <c r="AG639" s="320"/>
      <c r="AH639" s="320"/>
      <c r="AI639" s="320"/>
      <c r="AJ639" s="320"/>
      <c r="AK639" s="320"/>
      <c r="AL639" s="320"/>
      <c r="AM639" s="320"/>
      <c r="AN639" s="320"/>
      <c r="AO639" s="320"/>
      <c r="AP639" s="320"/>
      <c r="AQ639" s="320"/>
      <c r="AR639" s="320"/>
      <c r="AS639" s="320"/>
      <c r="AT639" s="320"/>
      <c r="AU639" s="320"/>
      <c r="AV639" s="320"/>
      <c r="AW639" s="320"/>
      <c r="AX639" s="320"/>
      <c r="AY639" s="320"/>
      <c r="AZ639" s="320"/>
      <c r="BA639" s="320"/>
      <c r="BB639" s="320"/>
      <c r="BC639" s="320"/>
      <c r="BD639" s="320"/>
      <c r="BE639" s="320"/>
      <c r="BF639" s="320"/>
      <c r="BG639" s="320"/>
      <c r="BH639" s="320"/>
      <c r="BI639" s="320"/>
      <c r="BJ639" s="320"/>
      <c r="BK639" s="320"/>
      <c r="BL639" s="320"/>
      <c r="BM639" s="320"/>
      <c r="BN639" s="320"/>
      <c r="BO639" s="320"/>
      <c r="BP639" s="320"/>
      <c r="BQ639" s="320"/>
      <c r="BR639" s="320"/>
      <c r="BS639" s="320"/>
      <c r="BT639" s="320"/>
      <c r="BU639" s="320"/>
      <c r="BV639" s="320"/>
      <c r="BW639" s="320"/>
      <c r="BX639" s="320"/>
      <c r="BY639" s="320"/>
      <c r="BZ639" s="320"/>
      <c r="CA639" s="320"/>
      <c r="CB639" s="320"/>
      <c r="CC639" s="320"/>
      <c r="CD639" s="320"/>
      <c r="CE639" s="320"/>
      <c r="CF639" s="320"/>
      <c r="CG639" s="320"/>
      <c r="CH639" s="320"/>
      <c r="CI639" s="320"/>
      <c r="CJ639" s="320"/>
      <c r="CK639" s="320"/>
      <c r="CL639" s="320"/>
      <c r="CM639" s="320"/>
      <c r="CN639" s="320"/>
      <c r="CO639" s="320"/>
      <c r="CP639" s="320"/>
      <c r="CQ639" s="320"/>
      <c r="CR639" s="320"/>
      <c r="CS639" s="320"/>
      <c r="CT639" s="320"/>
      <c r="CU639" s="320"/>
      <c r="CV639" s="320"/>
      <c r="CW639" s="320"/>
      <c r="CX639" s="320"/>
      <c r="CY639" s="320"/>
      <c r="CZ639" s="320"/>
      <c r="DA639" s="320"/>
      <c r="DB639" s="320"/>
      <c r="DC639" s="320"/>
      <c r="DD639" s="320"/>
    </row>
    <row r="640">
      <c r="A640" s="320"/>
      <c r="B640" s="320"/>
      <c r="C640" s="320"/>
      <c r="D640" s="320"/>
      <c r="E640" s="320"/>
      <c r="F640" s="320"/>
      <c r="G640" s="320"/>
      <c r="H640" s="320"/>
      <c r="I640" s="320"/>
      <c r="J640" s="320"/>
      <c r="K640" s="320"/>
      <c r="L640" s="320"/>
      <c r="M640" s="320"/>
      <c r="N640" s="320"/>
      <c r="O640" s="320"/>
      <c r="P640" s="320"/>
      <c r="Q640" s="320"/>
      <c r="R640" s="320"/>
      <c r="S640" s="320"/>
      <c r="T640" s="320"/>
      <c r="U640" s="320"/>
      <c r="V640" s="320"/>
      <c r="W640" s="320"/>
      <c r="X640" s="320"/>
      <c r="Y640" s="320"/>
      <c r="Z640" s="320"/>
      <c r="AA640" s="320"/>
      <c r="AB640" s="320"/>
      <c r="AC640" s="320"/>
      <c r="AD640" s="320"/>
      <c r="AE640" s="320"/>
      <c r="AF640" s="320"/>
      <c r="AG640" s="320"/>
      <c r="AH640" s="320"/>
      <c r="AI640" s="320"/>
      <c r="AJ640" s="320"/>
      <c r="AK640" s="320"/>
      <c r="AL640" s="320"/>
      <c r="AM640" s="320"/>
      <c r="AN640" s="320"/>
      <c r="AO640" s="320"/>
      <c r="AP640" s="320"/>
      <c r="AQ640" s="320"/>
      <c r="AR640" s="320"/>
      <c r="AS640" s="320"/>
      <c r="AT640" s="320"/>
      <c r="AU640" s="320"/>
      <c r="AV640" s="320"/>
      <c r="AW640" s="320"/>
      <c r="AX640" s="320"/>
      <c r="AY640" s="320"/>
      <c r="AZ640" s="320"/>
      <c r="BA640" s="320"/>
      <c r="BB640" s="320"/>
      <c r="BC640" s="320"/>
      <c r="BD640" s="320"/>
      <c r="BE640" s="320"/>
      <c r="BF640" s="320"/>
      <c r="BG640" s="320"/>
      <c r="BH640" s="320"/>
      <c r="BI640" s="320"/>
      <c r="BJ640" s="320"/>
      <c r="BK640" s="320"/>
      <c r="BL640" s="320"/>
      <c r="BM640" s="320"/>
      <c r="BN640" s="320"/>
      <c r="BO640" s="320"/>
      <c r="BP640" s="320"/>
      <c r="BQ640" s="320"/>
      <c r="BR640" s="320"/>
      <c r="BS640" s="320"/>
      <c r="BT640" s="320"/>
      <c r="BU640" s="320"/>
      <c r="BV640" s="320"/>
      <c r="BW640" s="320"/>
      <c r="BX640" s="320"/>
      <c r="BY640" s="320"/>
      <c r="BZ640" s="320"/>
      <c r="CA640" s="320"/>
      <c r="CB640" s="320"/>
      <c r="CC640" s="320"/>
      <c r="CD640" s="320"/>
      <c r="CE640" s="320"/>
      <c r="CF640" s="320"/>
      <c r="CG640" s="320"/>
      <c r="CH640" s="320"/>
      <c r="CI640" s="320"/>
      <c r="CJ640" s="320"/>
      <c r="CK640" s="320"/>
      <c r="CL640" s="320"/>
      <c r="CM640" s="320"/>
      <c r="CN640" s="320"/>
      <c r="CO640" s="320"/>
      <c r="CP640" s="320"/>
      <c r="CQ640" s="320"/>
      <c r="CR640" s="320"/>
      <c r="CS640" s="320"/>
      <c r="CT640" s="320"/>
      <c r="CU640" s="320"/>
      <c r="CV640" s="320"/>
      <c r="CW640" s="320"/>
      <c r="CX640" s="320"/>
      <c r="CY640" s="320"/>
      <c r="CZ640" s="320"/>
      <c r="DA640" s="320"/>
      <c r="DB640" s="320"/>
      <c r="DC640" s="320"/>
      <c r="DD640" s="320"/>
    </row>
    <row r="641">
      <c r="A641" s="320"/>
      <c r="B641" s="320"/>
      <c r="C641" s="320"/>
      <c r="D641" s="320"/>
      <c r="E641" s="320"/>
      <c r="F641" s="320"/>
      <c r="G641" s="320"/>
      <c r="H641" s="320"/>
      <c r="I641" s="320"/>
      <c r="J641" s="320"/>
      <c r="K641" s="320"/>
      <c r="L641" s="320"/>
      <c r="M641" s="320"/>
      <c r="N641" s="320"/>
      <c r="O641" s="320"/>
      <c r="P641" s="320"/>
      <c r="Q641" s="320"/>
      <c r="R641" s="320"/>
      <c r="S641" s="320"/>
      <c r="T641" s="320"/>
      <c r="U641" s="320"/>
      <c r="V641" s="320"/>
      <c r="W641" s="320"/>
      <c r="X641" s="320"/>
      <c r="Y641" s="320"/>
      <c r="Z641" s="320"/>
      <c r="AA641" s="320"/>
      <c r="AB641" s="320"/>
      <c r="AC641" s="320"/>
      <c r="AD641" s="320"/>
      <c r="AE641" s="320"/>
      <c r="AF641" s="320"/>
      <c r="AG641" s="320"/>
      <c r="AH641" s="320"/>
      <c r="AI641" s="320"/>
      <c r="AJ641" s="320"/>
      <c r="AK641" s="320"/>
      <c r="AL641" s="320"/>
      <c r="AM641" s="320"/>
      <c r="AN641" s="320"/>
      <c r="AO641" s="320"/>
      <c r="AP641" s="320"/>
      <c r="AQ641" s="320"/>
      <c r="AR641" s="320"/>
      <c r="AS641" s="320"/>
      <c r="AT641" s="320"/>
      <c r="AU641" s="320"/>
      <c r="AV641" s="320"/>
      <c r="AW641" s="320"/>
      <c r="AX641" s="320"/>
      <c r="AY641" s="320"/>
      <c r="AZ641" s="320"/>
      <c r="BA641" s="320"/>
      <c r="BB641" s="320"/>
      <c r="BC641" s="320"/>
      <c r="BD641" s="320"/>
      <c r="BE641" s="320"/>
      <c r="BF641" s="320"/>
      <c r="BG641" s="320"/>
      <c r="BH641" s="320"/>
      <c r="BI641" s="320"/>
      <c r="BJ641" s="320"/>
      <c r="BK641" s="320"/>
      <c r="BL641" s="320"/>
      <c r="BM641" s="320"/>
      <c r="BN641" s="320"/>
      <c r="BO641" s="320"/>
      <c r="BP641" s="320"/>
      <c r="BQ641" s="320"/>
      <c r="BR641" s="320"/>
      <c r="BS641" s="320"/>
      <c r="BT641" s="320"/>
      <c r="BU641" s="320"/>
      <c r="BV641" s="320"/>
      <c r="BW641" s="320"/>
      <c r="BX641" s="320"/>
      <c r="BY641" s="320"/>
      <c r="BZ641" s="320"/>
      <c r="CA641" s="320"/>
      <c r="CB641" s="320"/>
      <c r="CC641" s="320"/>
      <c r="CD641" s="320"/>
      <c r="CE641" s="320"/>
      <c r="CF641" s="320"/>
      <c r="CG641" s="320"/>
      <c r="CH641" s="320"/>
      <c r="CI641" s="320"/>
      <c r="CJ641" s="320"/>
      <c r="CK641" s="320"/>
      <c r="CL641" s="320"/>
      <c r="CM641" s="320"/>
      <c r="CN641" s="320"/>
      <c r="CO641" s="320"/>
      <c r="CP641" s="320"/>
      <c r="CQ641" s="320"/>
      <c r="CR641" s="320"/>
      <c r="CS641" s="320"/>
      <c r="CT641" s="320"/>
      <c r="CU641" s="320"/>
      <c r="CV641" s="320"/>
      <c r="CW641" s="320"/>
      <c r="CX641" s="320"/>
      <c r="CY641" s="320"/>
      <c r="CZ641" s="320"/>
      <c r="DA641" s="320"/>
      <c r="DB641" s="320"/>
      <c r="DC641" s="320"/>
      <c r="DD641" s="320"/>
    </row>
    <row r="642">
      <c r="A642" s="320"/>
      <c r="B642" s="320"/>
      <c r="C642" s="320"/>
      <c r="D642" s="320"/>
      <c r="E642" s="320"/>
      <c r="F642" s="320"/>
      <c r="G642" s="320"/>
      <c r="H642" s="320"/>
      <c r="I642" s="320"/>
      <c r="J642" s="320"/>
      <c r="K642" s="320"/>
      <c r="L642" s="320"/>
      <c r="M642" s="320"/>
      <c r="N642" s="320"/>
      <c r="O642" s="320"/>
      <c r="P642" s="320"/>
      <c r="Q642" s="320"/>
      <c r="R642" s="320"/>
      <c r="S642" s="320"/>
      <c r="T642" s="320"/>
      <c r="U642" s="320"/>
      <c r="V642" s="320"/>
      <c r="W642" s="320"/>
      <c r="X642" s="320"/>
      <c r="Y642" s="320"/>
      <c r="Z642" s="320"/>
      <c r="AA642" s="320"/>
      <c r="AB642" s="320"/>
      <c r="AC642" s="320"/>
      <c r="AD642" s="320"/>
      <c r="AE642" s="320"/>
      <c r="AF642" s="320"/>
      <c r="AG642" s="320"/>
      <c r="AH642" s="320"/>
      <c r="AI642" s="320"/>
      <c r="AJ642" s="320"/>
      <c r="AK642" s="320"/>
      <c r="AL642" s="320"/>
      <c r="AM642" s="320"/>
      <c r="AN642" s="320"/>
      <c r="AO642" s="320"/>
      <c r="AP642" s="320"/>
      <c r="AQ642" s="320"/>
      <c r="AR642" s="320"/>
      <c r="AS642" s="320"/>
      <c r="AT642" s="320"/>
      <c r="AU642" s="320"/>
      <c r="AV642" s="320"/>
      <c r="AW642" s="320"/>
      <c r="AX642" s="320"/>
      <c r="AY642" s="320"/>
      <c r="AZ642" s="320"/>
      <c r="BA642" s="320"/>
      <c r="BB642" s="320"/>
      <c r="BC642" s="320"/>
      <c r="BD642" s="320"/>
      <c r="BE642" s="320"/>
      <c r="BF642" s="320"/>
      <c r="BG642" s="320"/>
      <c r="BH642" s="320"/>
      <c r="BI642" s="320"/>
      <c r="BJ642" s="320"/>
      <c r="BK642" s="320"/>
      <c r="BL642" s="320"/>
      <c r="BM642" s="320"/>
      <c r="BN642" s="320"/>
      <c r="BO642" s="320"/>
      <c r="BP642" s="320"/>
      <c r="BQ642" s="320"/>
      <c r="BR642" s="320"/>
      <c r="BS642" s="320"/>
      <c r="BT642" s="320"/>
      <c r="BU642" s="320"/>
      <c r="BV642" s="320"/>
      <c r="BW642" s="320"/>
      <c r="BX642" s="320"/>
      <c r="BY642" s="320"/>
      <c r="BZ642" s="320"/>
      <c r="CA642" s="320"/>
      <c r="CB642" s="320"/>
      <c r="CC642" s="320"/>
      <c r="CD642" s="320"/>
      <c r="CE642" s="320"/>
      <c r="CF642" s="320"/>
      <c r="CG642" s="320"/>
      <c r="CH642" s="320"/>
      <c r="CI642" s="320"/>
      <c r="CJ642" s="320"/>
      <c r="CK642" s="320"/>
      <c r="CL642" s="320"/>
      <c r="CM642" s="320"/>
      <c r="CN642" s="320"/>
      <c r="CO642" s="320"/>
      <c r="CP642" s="320"/>
      <c r="CQ642" s="320"/>
      <c r="CR642" s="320"/>
      <c r="CS642" s="320"/>
      <c r="CT642" s="320"/>
      <c r="CU642" s="320"/>
      <c r="CV642" s="320"/>
      <c r="CW642" s="320"/>
      <c r="CX642" s="320"/>
      <c r="CY642" s="320"/>
      <c r="CZ642" s="320"/>
      <c r="DA642" s="320"/>
      <c r="DB642" s="320"/>
      <c r="DC642" s="320"/>
      <c r="DD642" s="320"/>
    </row>
    <row r="643">
      <c r="A643" s="320"/>
      <c r="B643" s="320"/>
      <c r="C643" s="320"/>
      <c r="D643" s="320"/>
      <c r="E643" s="320"/>
      <c r="F643" s="320"/>
      <c r="G643" s="320"/>
      <c r="H643" s="320"/>
      <c r="I643" s="320"/>
      <c r="J643" s="320"/>
      <c r="K643" s="320"/>
      <c r="L643" s="320"/>
      <c r="M643" s="320"/>
      <c r="N643" s="320"/>
      <c r="O643" s="320"/>
      <c r="P643" s="320"/>
      <c r="Q643" s="320"/>
      <c r="R643" s="320"/>
      <c r="S643" s="320"/>
      <c r="T643" s="320"/>
      <c r="U643" s="320"/>
      <c r="V643" s="320"/>
      <c r="W643" s="320"/>
      <c r="X643" s="320"/>
      <c r="Y643" s="320"/>
      <c r="Z643" s="320"/>
      <c r="AA643" s="320"/>
      <c r="AB643" s="320"/>
      <c r="AC643" s="320"/>
      <c r="AD643" s="320"/>
      <c r="AE643" s="320"/>
      <c r="AF643" s="320"/>
      <c r="AG643" s="320"/>
      <c r="AH643" s="320"/>
      <c r="AI643" s="320"/>
      <c r="AJ643" s="320"/>
      <c r="AK643" s="320"/>
      <c r="AL643" s="320"/>
      <c r="AM643" s="320"/>
      <c r="AN643" s="320"/>
      <c r="AO643" s="320"/>
      <c r="AP643" s="320"/>
      <c r="AQ643" s="320"/>
      <c r="AR643" s="320"/>
      <c r="AS643" s="320"/>
      <c r="AT643" s="320"/>
      <c r="AU643" s="320"/>
      <c r="AV643" s="320"/>
      <c r="AW643" s="320"/>
      <c r="AX643" s="320"/>
      <c r="AY643" s="320"/>
      <c r="AZ643" s="320"/>
      <c r="BA643" s="320"/>
      <c r="BB643" s="320"/>
      <c r="BC643" s="320"/>
      <c r="BD643" s="320"/>
      <c r="BE643" s="320"/>
      <c r="BF643" s="320"/>
      <c r="BG643" s="320"/>
      <c r="BH643" s="320"/>
      <c r="BI643" s="320"/>
      <c r="BJ643" s="320"/>
      <c r="BK643" s="320"/>
      <c r="BL643" s="320"/>
      <c r="BM643" s="320"/>
      <c r="BN643" s="320"/>
      <c r="BO643" s="320"/>
      <c r="BP643" s="320"/>
      <c r="BQ643" s="320"/>
      <c r="BR643" s="320"/>
      <c r="BS643" s="320"/>
      <c r="BT643" s="320"/>
      <c r="BU643" s="320"/>
      <c r="BV643" s="320"/>
      <c r="BW643" s="320"/>
      <c r="BX643" s="320"/>
      <c r="BY643" s="320"/>
      <c r="BZ643" s="320"/>
      <c r="CA643" s="320"/>
      <c r="CB643" s="320"/>
      <c r="CC643" s="320"/>
      <c r="CD643" s="320"/>
      <c r="CE643" s="320"/>
      <c r="CF643" s="320"/>
      <c r="CG643" s="320"/>
      <c r="CH643" s="320"/>
      <c r="CI643" s="320"/>
      <c r="CJ643" s="320"/>
      <c r="CK643" s="320"/>
      <c r="CL643" s="320"/>
      <c r="CM643" s="320"/>
      <c r="CN643" s="320"/>
      <c r="CO643" s="320"/>
      <c r="CP643" s="320"/>
      <c r="CQ643" s="320"/>
      <c r="CR643" s="320"/>
      <c r="CS643" s="320"/>
      <c r="CT643" s="320"/>
      <c r="CU643" s="320"/>
      <c r="CV643" s="320"/>
      <c r="CW643" s="320"/>
      <c r="CX643" s="320"/>
      <c r="CY643" s="320"/>
      <c r="CZ643" s="320"/>
      <c r="DA643" s="320"/>
      <c r="DB643" s="320"/>
      <c r="DC643" s="320"/>
      <c r="DD643" s="320"/>
    </row>
    <row r="644">
      <c r="A644" s="320"/>
      <c r="B644" s="320"/>
      <c r="C644" s="320"/>
      <c r="D644" s="320"/>
      <c r="E644" s="320"/>
      <c r="F644" s="320"/>
      <c r="G644" s="320"/>
      <c r="H644" s="320"/>
      <c r="I644" s="320"/>
      <c r="J644" s="320"/>
      <c r="K644" s="320"/>
      <c r="L644" s="320"/>
      <c r="M644" s="320"/>
      <c r="N644" s="320"/>
      <c r="O644" s="320"/>
      <c r="P644" s="320"/>
      <c r="Q644" s="320"/>
      <c r="R644" s="320"/>
      <c r="S644" s="320"/>
      <c r="T644" s="320"/>
      <c r="U644" s="320"/>
      <c r="V644" s="320"/>
      <c r="W644" s="320"/>
      <c r="X644" s="320"/>
      <c r="Y644" s="320"/>
      <c r="Z644" s="320"/>
      <c r="AA644" s="320"/>
      <c r="AB644" s="320"/>
      <c r="AC644" s="320"/>
      <c r="AD644" s="320"/>
      <c r="AE644" s="320"/>
      <c r="AF644" s="320"/>
      <c r="AG644" s="320"/>
      <c r="AH644" s="320"/>
      <c r="AI644" s="320"/>
      <c r="AJ644" s="320"/>
      <c r="AK644" s="320"/>
      <c r="AL644" s="320"/>
      <c r="AM644" s="320"/>
      <c r="AN644" s="320"/>
      <c r="AO644" s="320"/>
      <c r="AP644" s="320"/>
      <c r="AQ644" s="320"/>
      <c r="AR644" s="320"/>
      <c r="AS644" s="320"/>
      <c r="AT644" s="320"/>
      <c r="AU644" s="320"/>
      <c r="AV644" s="320"/>
      <c r="AW644" s="320"/>
      <c r="AX644" s="320"/>
      <c r="AY644" s="320"/>
      <c r="AZ644" s="320"/>
      <c r="BA644" s="320"/>
      <c r="BB644" s="320"/>
      <c r="BC644" s="320"/>
      <c r="BD644" s="320"/>
      <c r="BE644" s="320"/>
      <c r="BF644" s="320"/>
      <c r="BG644" s="320"/>
      <c r="BH644" s="320"/>
      <c r="BI644" s="320"/>
      <c r="BJ644" s="320"/>
      <c r="BK644" s="320"/>
      <c r="BL644" s="320"/>
      <c r="BM644" s="320"/>
      <c r="BN644" s="320"/>
      <c r="BO644" s="320"/>
      <c r="BP644" s="320"/>
      <c r="BQ644" s="320"/>
      <c r="BR644" s="320"/>
      <c r="BS644" s="320"/>
      <c r="BT644" s="320"/>
      <c r="BU644" s="320"/>
      <c r="BV644" s="320"/>
      <c r="BW644" s="320"/>
      <c r="BX644" s="320"/>
      <c r="BY644" s="320"/>
      <c r="BZ644" s="320"/>
      <c r="CA644" s="320"/>
      <c r="CB644" s="320"/>
      <c r="CC644" s="320"/>
      <c r="CD644" s="320"/>
      <c r="CE644" s="320"/>
      <c r="CF644" s="320"/>
      <c r="CG644" s="320"/>
      <c r="CH644" s="320"/>
      <c r="CI644" s="320"/>
      <c r="CJ644" s="320"/>
      <c r="CK644" s="320"/>
      <c r="CL644" s="320"/>
      <c r="CM644" s="320"/>
      <c r="CN644" s="320"/>
      <c r="CO644" s="320"/>
      <c r="CP644" s="320"/>
      <c r="CQ644" s="320"/>
      <c r="CR644" s="320"/>
      <c r="CS644" s="320"/>
      <c r="CT644" s="320"/>
      <c r="CU644" s="320"/>
      <c r="CV644" s="320"/>
      <c r="CW644" s="320"/>
      <c r="CX644" s="320"/>
      <c r="CY644" s="320"/>
      <c r="CZ644" s="320"/>
      <c r="DA644" s="320"/>
      <c r="DB644" s="320"/>
      <c r="DC644" s="320"/>
      <c r="DD644" s="320"/>
    </row>
    <row r="645">
      <c r="A645" s="320"/>
      <c r="B645" s="320"/>
      <c r="C645" s="320"/>
      <c r="D645" s="320"/>
      <c r="E645" s="320"/>
      <c r="F645" s="320"/>
      <c r="G645" s="320"/>
      <c r="H645" s="320"/>
      <c r="I645" s="320"/>
      <c r="J645" s="320"/>
      <c r="K645" s="320"/>
      <c r="L645" s="320"/>
      <c r="M645" s="320"/>
      <c r="N645" s="320"/>
      <c r="O645" s="320"/>
      <c r="P645" s="320"/>
      <c r="Q645" s="320"/>
      <c r="R645" s="320"/>
      <c r="S645" s="320"/>
      <c r="T645" s="320"/>
      <c r="U645" s="320"/>
      <c r="V645" s="320"/>
      <c r="W645" s="320"/>
      <c r="X645" s="320"/>
      <c r="Y645" s="320"/>
      <c r="Z645" s="320"/>
      <c r="AA645" s="320"/>
      <c r="AB645" s="320"/>
      <c r="AC645" s="320"/>
      <c r="AD645" s="320"/>
      <c r="AE645" s="320"/>
      <c r="AF645" s="320"/>
      <c r="AG645" s="320"/>
      <c r="AH645" s="320"/>
      <c r="AI645" s="320"/>
      <c r="AJ645" s="320"/>
      <c r="AK645" s="320"/>
      <c r="AL645" s="320"/>
      <c r="AM645" s="320"/>
      <c r="AN645" s="320"/>
      <c r="AO645" s="320"/>
      <c r="AP645" s="320"/>
      <c r="AQ645" s="320"/>
      <c r="AR645" s="320"/>
      <c r="AS645" s="320"/>
      <c r="AT645" s="320"/>
      <c r="AU645" s="320"/>
      <c r="AV645" s="320"/>
      <c r="AW645" s="320"/>
      <c r="AX645" s="320"/>
      <c r="AY645" s="320"/>
      <c r="AZ645" s="320"/>
      <c r="BA645" s="320"/>
      <c r="BB645" s="320"/>
      <c r="BC645" s="320"/>
      <c r="BD645" s="320"/>
      <c r="BE645" s="320"/>
      <c r="BF645" s="320"/>
      <c r="BG645" s="320"/>
      <c r="BH645" s="320"/>
      <c r="BI645" s="320"/>
      <c r="BJ645" s="320"/>
      <c r="BK645" s="320"/>
      <c r="BL645" s="320"/>
      <c r="BM645" s="320"/>
      <c r="BN645" s="320"/>
      <c r="BO645" s="320"/>
      <c r="BP645" s="320"/>
      <c r="BQ645" s="320"/>
      <c r="BR645" s="320"/>
      <c r="BS645" s="320"/>
      <c r="BT645" s="320"/>
      <c r="BU645" s="320"/>
      <c r="BV645" s="320"/>
      <c r="BW645" s="320"/>
      <c r="BX645" s="320"/>
      <c r="BY645" s="320"/>
      <c r="BZ645" s="320"/>
      <c r="CA645" s="320"/>
      <c r="CB645" s="320"/>
      <c r="CC645" s="320"/>
      <c r="CD645" s="320"/>
      <c r="CE645" s="320"/>
      <c r="CF645" s="320"/>
      <c r="CG645" s="320"/>
      <c r="CH645" s="320"/>
      <c r="CI645" s="320"/>
      <c r="CJ645" s="320"/>
      <c r="CK645" s="320"/>
      <c r="CL645" s="320"/>
      <c r="CM645" s="320"/>
      <c r="CN645" s="320"/>
      <c r="CO645" s="320"/>
      <c r="CP645" s="320"/>
      <c r="CQ645" s="320"/>
      <c r="CR645" s="320"/>
      <c r="CS645" s="320"/>
      <c r="CT645" s="320"/>
      <c r="CU645" s="320"/>
      <c r="CV645" s="320"/>
      <c r="CW645" s="320"/>
      <c r="CX645" s="320"/>
      <c r="CY645" s="320"/>
      <c r="CZ645" s="320"/>
      <c r="DA645" s="320"/>
      <c r="DB645" s="320"/>
      <c r="DC645" s="320"/>
      <c r="DD645" s="320"/>
    </row>
    <row r="646">
      <c r="A646" s="320"/>
      <c r="B646" s="320"/>
      <c r="C646" s="320"/>
      <c r="D646" s="320"/>
      <c r="E646" s="320"/>
      <c r="F646" s="320"/>
      <c r="G646" s="320"/>
      <c r="H646" s="320"/>
      <c r="I646" s="320"/>
      <c r="J646" s="320"/>
      <c r="K646" s="320"/>
      <c r="L646" s="320"/>
      <c r="M646" s="320"/>
      <c r="N646" s="320"/>
      <c r="O646" s="320"/>
      <c r="P646" s="320"/>
      <c r="Q646" s="320"/>
      <c r="R646" s="320"/>
      <c r="S646" s="320"/>
      <c r="T646" s="320"/>
      <c r="U646" s="320"/>
      <c r="V646" s="320"/>
      <c r="W646" s="320"/>
      <c r="X646" s="320"/>
      <c r="Y646" s="320"/>
      <c r="Z646" s="320"/>
      <c r="AA646" s="320"/>
      <c r="AB646" s="320"/>
      <c r="AC646" s="320"/>
      <c r="AD646" s="320"/>
      <c r="AE646" s="320"/>
      <c r="AF646" s="320"/>
      <c r="AG646" s="320"/>
      <c r="AH646" s="320"/>
      <c r="AI646" s="320"/>
      <c r="AJ646" s="320"/>
      <c r="AK646" s="320"/>
      <c r="AL646" s="320"/>
      <c r="AM646" s="320"/>
      <c r="AN646" s="320"/>
      <c r="AO646" s="320"/>
      <c r="AP646" s="320"/>
      <c r="AQ646" s="320"/>
      <c r="AR646" s="320"/>
      <c r="AS646" s="320"/>
      <c r="AT646" s="320"/>
      <c r="AU646" s="320"/>
      <c r="AV646" s="320"/>
      <c r="AW646" s="320"/>
      <c r="AX646" s="320"/>
      <c r="AY646" s="320"/>
      <c r="AZ646" s="320"/>
      <c r="BA646" s="320"/>
      <c r="BB646" s="320"/>
      <c r="BC646" s="320"/>
      <c r="BD646" s="320"/>
      <c r="BE646" s="320"/>
      <c r="BF646" s="320"/>
      <c r="BG646" s="320"/>
      <c r="BH646" s="320"/>
      <c r="BI646" s="320"/>
      <c r="BJ646" s="320"/>
      <c r="BK646" s="320"/>
      <c r="BL646" s="320"/>
      <c r="BM646" s="320"/>
      <c r="BN646" s="320"/>
      <c r="BO646" s="320"/>
      <c r="BP646" s="320"/>
      <c r="BQ646" s="320"/>
      <c r="BR646" s="320"/>
      <c r="BS646" s="320"/>
      <c r="BT646" s="320"/>
      <c r="BU646" s="320"/>
      <c r="BV646" s="320"/>
      <c r="BW646" s="320"/>
      <c r="BX646" s="320"/>
      <c r="BY646" s="320"/>
      <c r="BZ646" s="320"/>
      <c r="CA646" s="320"/>
      <c r="CB646" s="320"/>
      <c r="CC646" s="320"/>
      <c r="CD646" s="320"/>
      <c r="CE646" s="320"/>
      <c r="CF646" s="320"/>
      <c r="CG646" s="320"/>
      <c r="CH646" s="320"/>
      <c r="CI646" s="320"/>
      <c r="CJ646" s="320"/>
      <c r="CK646" s="320"/>
      <c r="CL646" s="320"/>
      <c r="CM646" s="320"/>
      <c r="CN646" s="320"/>
      <c r="CO646" s="320"/>
      <c r="CP646" s="320"/>
      <c r="CQ646" s="320"/>
      <c r="CR646" s="320"/>
      <c r="CS646" s="320"/>
      <c r="CT646" s="320"/>
      <c r="CU646" s="320"/>
      <c r="CV646" s="320"/>
      <c r="CW646" s="320"/>
      <c r="CX646" s="320"/>
      <c r="CY646" s="320"/>
      <c r="CZ646" s="320"/>
      <c r="DA646" s="320"/>
      <c r="DB646" s="320"/>
      <c r="DC646" s="320"/>
      <c r="DD646" s="320"/>
    </row>
    <row r="647">
      <c r="A647" s="320"/>
      <c r="B647" s="320"/>
      <c r="C647" s="320"/>
      <c r="D647" s="320"/>
      <c r="E647" s="320"/>
      <c r="F647" s="320"/>
      <c r="G647" s="320"/>
      <c r="H647" s="320"/>
      <c r="I647" s="320"/>
      <c r="J647" s="320"/>
      <c r="K647" s="320"/>
      <c r="L647" s="320"/>
      <c r="M647" s="320"/>
      <c r="N647" s="320"/>
      <c r="O647" s="320"/>
      <c r="P647" s="320"/>
      <c r="Q647" s="320"/>
      <c r="R647" s="320"/>
      <c r="S647" s="320"/>
      <c r="T647" s="320"/>
      <c r="U647" s="320"/>
      <c r="V647" s="320"/>
      <c r="W647" s="320"/>
      <c r="X647" s="320"/>
      <c r="Y647" s="320"/>
      <c r="Z647" s="320"/>
      <c r="AA647" s="320"/>
      <c r="AB647" s="320"/>
      <c r="AC647" s="320"/>
      <c r="AD647" s="320"/>
      <c r="AE647" s="320"/>
      <c r="AF647" s="320"/>
      <c r="AG647" s="320"/>
      <c r="AH647" s="320"/>
      <c r="AI647" s="320"/>
      <c r="AJ647" s="320"/>
      <c r="AK647" s="320"/>
      <c r="AL647" s="320"/>
      <c r="AM647" s="320"/>
      <c r="AN647" s="320"/>
      <c r="AO647" s="320"/>
      <c r="AP647" s="320"/>
      <c r="AQ647" s="320"/>
      <c r="AR647" s="320"/>
      <c r="AS647" s="320"/>
      <c r="AT647" s="320"/>
      <c r="AU647" s="320"/>
      <c r="AV647" s="320"/>
      <c r="AW647" s="320"/>
      <c r="AX647" s="320"/>
      <c r="AY647" s="320"/>
      <c r="AZ647" s="320"/>
      <c r="BA647" s="320"/>
      <c r="BB647" s="320"/>
      <c r="BC647" s="320"/>
      <c r="BD647" s="320"/>
      <c r="BE647" s="320"/>
      <c r="BF647" s="320"/>
      <c r="BG647" s="320"/>
      <c r="BH647" s="320"/>
      <c r="BI647" s="320"/>
      <c r="BJ647" s="320"/>
      <c r="BK647" s="320"/>
      <c r="BL647" s="320"/>
      <c r="BM647" s="320"/>
      <c r="BN647" s="320"/>
      <c r="BO647" s="320"/>
      <c r="BP647" s="320"/>
      <c r="BQ647" s="320"/>
      <c r="BR647" s="320"/>
      <c r="BS647" s="320"/>
      <c r="BT647" s="320"/>
      <c r="BU647" s="320"/>
      <c r="BV647" s="320"/>
      <c r="BW647" s="320"/>
      <c r="BX647" s="320"/>
      <c r="BY647" s="320"/>
      <c r="BZ647" s="320"/>
      <c r="CA647" s="320"/>
      <c r="CB647" s="320"/>
      <c r="CC647" s="320"/>
      <c r="CD647" s="320"/>
      <c r="CE647" s="320"/>
      <c r="CF647" s="320"/>
      <c r="CG647" s="320"/>
      <c r="CH647" s="320"/>
      <c r="CI647" s="320"/>
      <c r="CJ647" s="320"/>
      <c r="CK647" s="320"/>
      <c r="CL647" s="320"/>
      <c r="CM647" s="320"/>
      <c r="CN647" s="320"/>
      <c r="CO647" s="320"/>
      <c r="CP647" s="320"/>
      <c r="CQ647" s="320"/>
      <c r="CR647" s="320"/>
      <c r="CS647" s="320"/>
      <c r="CT647" s="320"/>
      <c r="CU647" s="320"/>
      <c r="CV647" s="320"/>
      <c r="CW647" s="320"/>
      <c r="CX647" s="320"/>
      <c r="CY647" s="320"/>
      <c r="CZ647" s="320"/>
      <c r="DA647" s="320"/>
      <c r="DB647" s="320"/>
      <c r="DC647" s="320"/>
      <c r="DD647" s="320"/>
    </row>
    <row r="648">
      <c r="A648" s="320"/>
      <c r="B648" s="320"/>
      <c r="C648" s="320"/>
      <c r="D648" s="320"/>
      <c r="E648" s="320"/>
      <c r="F648" s="320"/>
      <c r="G648" s="320"/>
      <c r="H648" s="320"/>
      <c r="I648" s="320"/>
      <c r="J648" s="320"/>
      <c r="K648" s="320"/>
      <c r="L648" s="320"/>
      <c r="M648" s="320"/>
      <c r="N648" s="320"/>
      <c r="O648" s="320"/>
      <c r="P648" s="320"/>
      <c r="Q648" s="320"/>
      <c r="R648" s="320"/>
      <c r="S648" s="320"/>
      <c r="T648" s="320"/>
      <c r="U648" s="320"/>
      <c r="V648" s="320"/>
      <c r="W648" s="320"/>
      <c r="X648" s="320"/>
      <c r="Y648" s="320"/>
      <c r="Z648" s="320"/>
      <c r="AA648" s="320"/>
      <c r="AB648" s="320"/>
      <c r="AC648" s="320"/>
      <c r="AD648" s="320"/>
      <c r="AE648" s="320"/>
      <c r="AF648" s="320"/>
      <c r="AG648" s="320"/>
      <c r="AH648" s="320"/>
      <c r="AI648" s="320"/>
      <c r="AJ648" s="320"/>
      <c r="AK648" s="320"/>
      <c r="AL648" s="320"/>
      <c r="AM648" s="320"/>
      <c r="AN648" s="320"/>
      <c r="AO648" s="320"/>
      <c r="AP648" s="320"/>
      <c r="AQ648" s="320"/>
      <c r="AR648" s="320"/>
      <c r="AS648" s="320"/>
      <c r="AT648" s="320"/>
      <c r="AU648" s="320"/>
      <c r="AV648" s="320"/>
      <c r="AW648" s="320"/>
      <c r="AX648" s="320"/>
      <c r="AY648" s="320"/>
      <c r="AZ648" s="320"/>
      <c r="BA648" s="320"/>
      <c r="BB648" s="320"/>
      <c r="BC648" s="320"/>
      <c r="BD648" s="320"/>
      <c r="BE648" s="320"/>
      <c r="BF648" s="320"/>
      <c r="BG648" s="320"/>
      <c r="BH648" s="320"/>
      <c r="BI648" s="320"/>
      <c r="BJ648" s="320"/>
      <c r="BK648" s="320"/>
      <c r="BL648" s="320"/>
      <c r="BM648" s="320"/>
      <c r="BN648" s="320"/>
      <c r="BO648" s="320"/>
      <c r="BP648" s="320"/>
      <c r="BQ648" s="320"/>
      <c r="BR648" s="320"/>
      <c r="BS648" s="320"/>
      <c r="BT648" s="320"/>
      <c r="BU648" s="320"/>
      <c r="BV648" s="320"/>
      <c r="BW648" s="320"/>
      <c r="BX648" s="320"/>
      <c r="BY648" s="320"/>
      <c r="BZ648" s="320"/>
      <c r="CA648" s="320"/>
      <c r="CB648" s="320"/>
      <c r="CC648" s="320"/>
      <c r="CD648" s="320"/>
      <c r="CE648" s="320"/>
      <c r="CF648" s="320"/>
      <c r="CG648" s="320"/>
      <c r="CH648" s="320"/>
      <c r="CI648" s="320"/>
      <c r="CJ648" s="320"/>
      <c r="CK648" s="320"/>
      <c r="CL648" s="320"/>
      <c r="CM648" s="320"/>
      <c r="CN648" s="320"/>
      <c r="CO648" s="320"/>
      <c r="CP648" s="320"/>
      <c r="CQ648" s="320"/>
      <c r="CR648" s="320"/>
      <c r="CS648" s="320"/>
      <c r="CT648" s="320"/>
      <c r="CU648" s="320"/>
      <c r="CV648" s="320"/>
      <c r="CW648" s="320"/>
      <c r="CX648" s="320"/>
      <c r="CY648" s="320"/>
      <c r="CZ648" s="320"/>
      <c r="DA648" s="320"/>
      <c r="DB648" s="320"/>
      <c r="DC648" s="320"/>
      <c r="DD648" s="320"/>
    </row>
    <row r="649">
      <c r="A649" s="320"/>
      <c r="B649" s="320"/>
      <c r="C649" s="320"/>
      <c r="D649" s="320"/>
      <c r="E649" s="320"/>
      <c r="F649" s="320"/>
      <c r="G649" s="320"/>
      <c r="H649" s="320"/>
      <c r="I649" s="320"/>
      <c r="J649" s="320"/>
      <c r="K649" s="320"/>
      <c r="L649" s="320"/>
      <c r="M649" s="320"/>
      <c r="N649" s="320"/>
      <c r="O649" s="320"/>
      <c r="P649" s="320"/>
      <c r="Q649" s="320"/>
      <c r="R649" s="320"/>
      <c r="S649" s="320"/>
      <c r="T649" s="320"/>
      <c r="U649" s="320"/>
      <c r="V649" s="320"/>
      <c r="W649" s="320"/>
      <c r="X649" s="320"/>
      <c r="Y649" s="320"/>
      <c r="Z649" s="320"/>
      <c r="AA649" s="320"/>
      <c r="AB649" s="320"/>
      <c r="AC649" s="320"/>
      <c r="AD649" s="320"/>
      <c r="AE649" s="320"/>
      <c r="AF649" s="320"/>
      <c r="AG649" s="320"/>
      <c r="AH649" s="320"/>
      <c r="AI649" s="320"/>
      <c r="AJ649" s="320"/>
      <c r="AK649" s="320"/>
      <c r="AL649" s="320"/>
      <c r="AM649" s="320"/>
      <c r="AN649" s="320"/>
      <c r="AO649" s="320"/>
      <c r="AP649" s="320"/>
      <c r="AQ649" s="320"/>
      <c r="AR649" s="320"/>
      <c r="AS649" s="320"/>
      <c r="AT649" s="320"/>
      <c r="AU649" s="320"/>
      <c r="AV649" s="320"/>
      <c r="AW649" s="320"/>
      <c r="AX649" s="320"/>
      <c r="AY649" s="320"/>
      <c r="AZ649" s="320"/>
      <c r="BA649" s="320"/>
      <c r="BB649" s="320"/>
      <c r="BC649" s="320"/>
      <c r="BD649" s="320"/>
      <c r="BE649" s="320"/>
      <c r="BF649" s="320"/>
      <c r="BG649" s="320"/>
      <c r="BH649" s="320"/>
      <c r="BI649" s="320"/>
      <c r="BJ649" s="320"/>
      <c r="BK649" s="320"/>
      <c r="BL649" s="320"/>
      <c r="BM649" s="320"/>
      <c r="BN649" s="320"/>
      <c r="BO649" s="320"/>
      <c r="BP649" s="320"/>
      <c r="BQ649" s="320"/>
      <c r="BR649" s="320"/>
      <c r="BS649" s="320"/>
      <c r="BT649" s="320"/>
      <c r="BU649" s="320"/>
      <c r="BV649" s="320"/>
      <c r="BW649" s="320"/>
      <c r="BX649" s="320"/>
      <c r="BY649" s="320"/>
      <c r="BZ649" s="320"/>
      <c r="CA649" s="320"/>
      <c r="CB649" s="320"/>
      <c r="CC649" s="320"/>
      <c r="CD649" s="320"/>
      <c r="CE649" s="320"/>
      <c r="CF649" s="320"/>
      <c r="CG649" s="320"/>
      <c r="CH649" s="320"/>
      <c r="CI649" s="320"/>
      <c r="CJ649" s="320"/>
      <c r="CK649" s="320"/>
      <c r="CL649" s="320"/>
      <c r="CM649" s="320"/>
      <c r="CN649" s="320"/>
      <c r="CO649" s="320"/>
      <c r="CP649" s="320"/>
      <c r="CQ649" s="320"/>
      <c r="CR649" s="320"/>
      <c r="CS649" s="320"/>
      <c r="CT649" s="320"/>
      <c r="CU649" s="320"/>
      <c r="CV649" s="320"/>
      <c r="CW649" s="320"/>
      <c r="CX649" s="320"/>
      <c r="CY649" s="320"/>
      <c r="CZ649" s="320"/>
      <c r="DA649" s="320"/>
      <c r="DB649" s="320"/>
      <c r="DC649" s="320"/>
      <c r="DD649" s="320"/>
    </row>
    <row r="650">
      <c r="A650" s="320"/>
      <c r="B650" s="320"/>
      <c r="C650" s="320"/>
      <c r="D650" s="320"/>
      <c r="E650" s="320"/>
      <c r="F650" s="320"/>
      <c r="G650" s="320"/>
      <c r="H650" s="320"/>
      <c r="I650" s="320"/>
      <c r="J650" s="320"/>
      <c r="K650" s="320"/>
      <c r="L650" s="320"/>
      <c r="M650" s="320"/>
      <c r="N650" s="320"/>
      <c r="O650" s="320"/>
      <c r="P650" s="320"/>
      <c r="Q650" s="320"/>
      <c r="R650" s="320"/>
      <c r="S650" s="320"/>
      <c r="T650" s="320"/>
      <c r="U650" s="320"/>
      <c r="V650" s="320"/>
      <c r="W650" s="320"/>
      <c r="X650" s="320"/>
      <c r="Y650" s="320"/>
      <c r="Z650" s="320"/>
      <c r="AA650" s="320"/>
      <c r="AB650" s="320"/>
      <c r="AC650" s="320"/>
      <c r="AD650" s="320"/>
      <c r="AE650" s="320"/>
      <c r="AF650" s="320"/>
      <c r="AG650" s="320"/>
      <c r="AH650" s="320"/>
      <c r="AI650" s="320"/>
      <c r="AJ650" s="320"/>
      <c r="AK650" s="320"/>
      <c r="AL650" s="320"/>
      <c r="AM650" s="320"/>
      <c r="AN650" s="320"/>
      <c r="AO650" s="320"/>
      <c r="AP650" s="320"/>
      <c r="AQ650" s="320"/>
      <c r="AR650" s="320"/>
      <c r="AS650" s="320"/>
      <c r="AT650" s="320"/>
      <c r="AU650" s="320"/>
      <c r="AV650" s="320"/>
      <c r="AW650" s="320"/>
      <c r="AX650" s="320"/>
      <c r="AY650" s="320"/>
      <c r="AZ650" s="320"/>
      <c r="BA650" s="320"/>
      <c r="BB650" s="320"/>
      <c r="BC650" s="320"/>
      <c r="BD650" s="320"/>
      <c r="BE650" s="320"/>
      <c r="BF650" s="320"/>
      <c r="BG650" s="320"/>
      <c r="BH650" s="320"/>
      <c r="BI650" s="320"/>
      <c r="BJ650" s="320"/>
      <c r="BK650" s="320"/>
      <c r="BL650" s="320"/>
      <c r="BM650" s="320"/>
      <c r="BN650" s="320"/>
      <c r="BO650" s="320"/>
      <c r="BP650" s="320"/>
      <c r="BQ650" s="320"/>
      <c r="BR650" s="320"/>
      <c r="BS650" s="320"/>
      <c r="BT650" s="320"/>
      <c r="BU650" s="320"/>
      <c r="BV650" s="320"/>
      <c r="BW650" s="320"/>
      <c r="BX650" s="320"/>
      <c r="BY650" s="320"/>
      <c r="BZ650" s="320"/>
      <c r="CA650" s="320"/>
      <c r="CB650" s="320"/>
      <c r="CC650" s="320"/>
      <c r="CD650" s="320"/>
      <c r="CE650" s="320"/>
      <c r="CF650" s="320"/>
      <c r="CG650" s="320"/>
      <c r="CH650" s="320"/>
      <c r="CI650" s="320"/>
      <c r="CJ650" s="320"/>
      <c r="CK650" s="320"/>
      <c r="CL650" s="320"/>
      <c r="CM650" s="320"/>
      <c r="CN650" s="320"/>
      <c r="CO650" s="320"/>
      <c r="CP650" s="320"/>
      <c r="CQ650" s="320"/>
      <c r="CR650" s="320"/>
      <c r="CS650" s="320"/>
      <c r="CT650" s="320"/>
      <c r="CU650" s="320"/>
      <c r="CV650" s="320"/>
      <c r="CW650" s="320"/>
      <c r="CX650" s="320"/>
      <c r="CY650" s="320"/>
      <c r="CZ650" s="320"/>
      <c r="DA650" s="320"/>
      <c r="DB650" s="320"/>
      <c r="DC650" s="320"/>
      <c r="DD650" s="320"/>
    </row>
    <row r="651">
      <c r="A651" s="320"/>
      <c r="B651" s="320"/>
      <c r="C651" s="320"/>
      <c r="D651" s="320"/>
      <c r="E651" s="320"/>
      <c r="F651" s="320"/>
      <c r="G651" s="320"/>
      <c r="H651" s="320"/>
      <c r="I651" s="320"/>
      <c r="J651" s="320"/>
      <c r="K651" s="320"/>
      <c r="L651" s="320"/>
      <c r="M651" s="320"/>
      <c r="N651" s="320"/>
      <c r="O651" s="320"/>
      <c r="P651" s="320"/>
      <c r="Q651" s="320"/>
      <c r="R651" s="320"/>
      <c r="S651" s="320"/>
      <c r="T651" s="320"/>
      <c r="U651" s="320"/>
      <c r="V651" s="320"/>
      <c r="W651" s="320"/>
      <c r="X651" s="320"/>
      <c r="Y651" s="320"/>
      <c r="Z651" s="320"/>
      <c r="AA651" s="320"/>
      <c r="AB651" s="320"/>
      <c r="AC651" s="320"/>
      <c r="AD651" s="320"/>
      <c r="AE651" s="320"/>
      <c r="AF651" s="320"/>
      <c r="AG651" s="320"/>
      <c r="AH651" s="320"/>
      <c r="AI651" s="320"/>
      <c r="AJ651" s="320"/>
      <c r="AK651" s="320"/>
      <c r="AL651" s="320"/>
      <c r="AM651" s="320"/>
      <c r="AN651" s="320"/>
      <c r="AO651" s="320"/>
      <c r="AP651" s="320"/>
      <c r="AQ651" s="320"/>
      <c r="AR651" s="320"/>
      <c r="AS651" s="320"/>
      <c r="AT651" s="320"/>
      <c r="AU651" s="320"/>
      <c r="AV651" s="320"/>
      <c r="AW651" s="320"/>
      <c r="AX651" s="320"/>
      <c r="AY651" s="320"/>
      <c r="AZ651" s="320"/>
      <c r="BA651" s="320"/>
      <c r="BB651" s="320"/>
      <c r="BC651" s="320"/>
      <c r="BD651" s="320"/>
      <c r="BE651" s="320"/>
      <c r="BF651" s="320"/>
      <c r="BG651" s="320"/>
      <c r="BH651" s="320"/>
      <c r="BI651" s="320"/>
      <c r="BJ651" s="320"/>
      <c r="BK651" s="320"/>
      <c r="BL651" s="320"/>
      <c r="BM651" s="320"/>
      <c r="BN651" s="320"/>
      <c r="BO651" s="320"/>
      <c r="BP651" s="320"/>
      <c r="BQ651" s="320"/>
      <c r="BR651" s="320"/>
      <c r="BS651" s="320"/>
      <c r="BT651" s="320"/>
      <c r="BU651" s="320"/>
      <c r="BV651" s="320"/>
      <c r="BW651" s="320"/>
      <c r="BX651" s="320"/>
      <c r="BY651" s="320"/>
      <c r="BZ651" s="320"/>
      <c r="CA651" s="320"/>
      <c r="CB651" s="320"/>
      <c r="CC651" s="320"/>
      <c r="CD651" s="320"/>
      <c r="CE651" s="320"/>
      <c r="CF651" s="320"/>
      <c r="CG651" s="320"/>
      <c r="CH651" s="320"/>
      <c r="CI651" s="320"/>
      <c r="CJ651" s="320"/>
      <c r="CK651" s="320"/>
      <c r="CL651" s="320"/>
      <c r="CM651" s="320"/>
      <c r="CN651" s="320"/>
      <c r="CO651" s="320"/>
      <c r="CP651" s="320"/>
      <c r="CQ651" s="320"/>
      <c r="CR651" s="320"/>
      <c r="CS651" s="320"/>
      <c r="CT651" s="320"/>
      <c r="CU651" s="320"/>
      <c r="CV651" s="320"/>
      <c r="CW651" s="320"/>
      <c r="CX651" s="320"/>
      <c r="CY651" s="320"/>
      <c r="CZ651" s="320"/>
      <c r="DA651" s="320"/>
      <c r="DB651" s="320"/>
      <c r="DC651" s="320"/>
      <c r="DD651" s="320"/>
    </row>
    <row r="652">
      <c r="A652" s="320"/>
      <c r="B652" s="320"/>
      <c r="C652" s="320"/>
      <c r="D652" s="320"/>
      <c r="E652" s="320"/>
      <c r="F652" s="320"/>
      <c r="G652" s="320"/>
      <c r="H652" s="320"/>
      <c r="I652" s="320"/>
      <c r="J652" s="320"/>
      <c r="K652" s="320"/>
      <c r="L652" s="320"/>
      <c r="M652" s="320"/>
      <c r="N652" s="320"/>
      <c r="O652" s="320"/>
      <c r="P652" s="320"/>
      <c r="Q652" s="320"/>
      <c r="R652" s="320"/>
      <c r="S652" s="320"/>
      <c r="T652" s="320"/>
      <c r="U652" s="320"/>
      <c r="V652" s="320"/>
      <c r="W652" s="320"/>
      <c r="X652" s="320"/>
      <c r="Y652" s="320"/>
      <c r="Z652" s="320"/>
      <c r="AA652" s="320"/>
      <c r="AB652" s="320"/>
      <c r="AC652" s="320"/>
      <c r="AD652" s="320"/>
      <c r="AE652" s="320"/>
      <c r="AF652" s="320"/>
      <c r="AG652" s="320"/>
      <c r="AH652" s="320"/>
      <c r="AI652" s="320"/>
      <c r="AJ652" s="320"/>
      <c r="AK652" s="320"/>
      <c r="AL652" s="320"/>
      <c r="AM652" s="320"/>
      <c r="AN652" s="320"/>
      <c r="AO652" s="320"/>
      <c r="AP652" s="320"/>
      <c r="AQ652" s="320"/>
      <c r="AR652" s="320"/>
      <c r="AS652" s="320"/>
      <c r="AT652" s="320"/>
      <c r="AU652" s="320"/>
      <c r="AV652" s="320"/>
      <c r="AW652" s="320"/>
      <c r="AX652" s="320"/>
      <c r="AY652" s="320"/>
      <c r="AZ652" s="320"/>
      <c r="BA652" s="320"/>
      <c r="BB652" s="320"/>
      <c r="BC652" s="320"/>
      <c r="BD652" s="320"/>
      <c r="BE652" s="320"/>
      <c r="BF652" s="320"/>
      <c r="BG652" s="320"/>
      <c r="BH652" s="320"/>
      <c r="BI652" s="320"/>
      <c r="BJ652" s="320"/>
      <c r="BK652" s="320"/>
      <c r="BL652" s="320"/>
      <c r="BM652" s="320"/>
      <c r="BN652" s="320"/>
      <c r="BO652" s="320"/>
      <c r="BP652" s="320"/>
      <c r="BQ652" s="320"/>
      <c r="BR652" s="320"/>
      <c r="BS652" s="320"/>
      <c r="BT652" s="320"/>
      <c r="BU652" s="320"/>
      <c r="BV652" s="320"/>
      <c r="BW652" s="320"/>
      <c r="BX652" s="320"/>
      <c r="BY652" s="320"/>
      <c r="BZ652" s="320"/>
      <c r="CA652" s="320"/>
      <c r="CB652" s="320"/>
      <c r="CC652" s="320"/>
      <c r="CD652" s="320"/>
      <c r="CE652" s="320"/>
      <c r="CF652" s="320"/>
      <c r="CG652" s="320"/>
      <c r="CH652" s="320"/>
      <c r="CI652" s="320"/>
      <c r="CJ652" s="320"/>
      <c r="CK652" s="320"/>
      <c r="CL652" s="320"/>
      <c r="CM652" s="320"/>
      <c r="CN652" s="320"/>
      <c r="CO652" s="320"/>
      <c r="CP652" s="320"/>
      <c r="CQ652" s="320"/>
      <c r="CR652" s="320"/>
      <c r="CS652" s="320"/>
      <c r="CT652" s="320"/>
      <c r="CU652" s="320"/>
      <c r="CV652" s="320"/>
      <c r="CW652" s="320"/>
      <c r="CX652" s="320"/>
      <c r="CY652" s="320"/>
      <c r="CZ652" s="320"/>
      <c r="DA652" s="320"/>
      <c r="DB652" s="320"/>
      <c r="DC652" s="320"/>
      <c r="DD652" s="320"/>
    </row>
    <row r="653">
      <c r="A653" s="320"/>
      <c r="B653" s="320"/>
      <c r="C653" s="320"/>
      <c r="D653" s="320"/>
      <c r="E653" s="320"/>
      <c r="F653" s="320"/>
      <c r="G653" s="320"/>
      <c r="H653" s="320"/>
      <c r="I653" s="320"/>
      <c r="J653" s="320"/>
      <c r="K653" s="320"/>
      <c r="L653" s="320"/>
      <c r="M653" s="320"/>
      <c r="N653" s="320"/>
      <c r="O653" s="320"/>
      <c r="P653" s="320"/>
      <c r="Q653" s="320"/>
      <c r="R653" s="320"/>
      <c r="S653" s="320"/>
      <c r="T653" s="320"/>
      <c r="U653" s="320"/>
      <c r="V653" s="320"/>
      <c r="W653" s="320"/>
      <c r="X653" s="320"/>
      <c r="Y653" s="320"/>
      <c r="Z653" s="320"/>
      <c r="AA653" s="320"/>
      <c r="AB653" s="320"/>
      <c r="AC653" s="320"/>
      <c r="AD653" s="320"/>
      <c r="AE653" s="320"/>
      <c r="AF653" s="320"/>
      <c r="AG653" s="320"/>
      <c r="AH653" s="320"/>
      <c r="AI653" s="320"/>
      <c r="AJ653" s="320"/>
      <c r="AK653" s="320"/>
      <c r="AL653" s="320"/>
      <c r="AM653" s="320"/>
      <c r="AN653" s="320"/>
      <c r="AO653" s="320"/>
      <c r="AP653" s="320"/>
      <c r="AQ653" s="320"/>
      <c r="AR653" s="320"/>
      <c r="AS653" s="320"/>
      <c r="AT653" s="320"/>
      <c r="AU653" s="320"/>
      <c r="AV653" s="320"/>
      <c r="AW653" s="320"/>
      <c r="AX653" s="320"/>
      <c r="AY653" s="320"/>
      <c r="AZ653" s="320"/>
      <c r="BA653" s="320"/>
      <c r="BB653" s="320"/>
      <c r="BC653" s="320"/>
      <c r="BD653" s="320"/>
      <c r="BE653" s="320"/>
      <c r="BF653" s="320"/>
      <c r="BG653" s="320"/>
      <c r="BH653" s="320"/>
      <c r="BI653" s="320"/>
      <c r="BJ653" s="320"/>
      <c r="BK653" s="320"/>
      <c r="BL653" s="320"/>
      <c r="BM653" s="320"/>
      <c r="BN653" s="320"/>
      <c r="BO653" s="320"/>
      <c r="BP653" s="320"/>
      <c r="BQ653" s="320"/>
      <c r="BR653" s="320"/>
      <c r="BS653" s="320"/>
      <c r="BT653" s="320"/>
      <c r="BU653" s="320"/>
      <c r="BV653" s="320"/>
      <c r="BW653" s="320"/>
      <c r="BX653" s="320"/>
      <c r="BY653" s="320"/>
      <c r="BZ653" s="320"/>
      <c r="CA653" s="320"/>
      <c r="CB653" s="320"/>
      <c r="CC653" s="320"/>
      <c r="CD653" s="320"/>
      <c r="CE653" s="320"/>
      <c r="CF653" s="320"/>
      <c r="CG653" s="320"/>
      <c r="CH653" s="320"/>
      <c r="CI653" s="320"/>
      <c r="CJ653" s="320"/>
      <c r="CK653" s="320"/>
      <c r="CL653" s="320"/>
      <c r="CM653" s="320"/>
      <c r="CN653" s="320"/>
      <c r="CO653" s="320"/>
      <c r="CP653" s="320"/>
      <c r="CQ653" s="320"/>
      <c r="CR653" s="320"/>
      <c r="CS653" s="320"/>
      <c r="CT653" s="320"/>
      <c r="CU653" s="320"/>
      <c r="CV653" s="320"/>
      <c r="CW653" s="320"/>
      <c r="CX653" s="320"/>
      <c r="CY653" s="320"/>
      <c r="CZ653" s="320"/>
      <c r="DA653" s="320"/>
      <c r="DB653" s="320"/>
      <c r="DC653" s="320"/>
      <c r="DD653" s="320"/>
    </row>
    <row r="654">
      <c r="A654" s="320"/>
      <c r="B654" s="320"/>
      <c r="C654" s="320"/>
      <c r="D654" s="320"/>
      <c r="E654" s="320"/>
      <c r="F654" s="320"/>
      <c r="G654" s="320"/>
      <c r="H654" s="320"/>
      <c r="I654" s="320"/>
      <c r="J654" s="320"/>
      <c r="K654" s="320"/>
      <c r="L654" s="320"/>
      <c r="M654" s="320"/>
      <c r="N654" s="320"/>
      <c r="O654" s="320"/>
      <c r="P654" s="320"/>
      <c r="Q654" s="320"/>
      <c r="R654" s="320"/>
      <c r="S654" s="320"/>
      <c r="T654" s="320"/>
      <c r="U654" s="320"/>
      <c r="V654" s="320"/>
      <c r="W654" s="320"/>
      <c r="X654" s="320"/>
      <c r="Y654" s="320"/>
      <c r="Z654" s="320"/>
      <c r="AA654" s="320"/>
      <c r="AB654" s="320"/>
      <c r="AC654" s="320"/>
      <c r="AD654" s="320"/>
      <c r="AE654" s="320"/>
      <c r="AF654" s="320"/>
      <c r="AG654" s="320"/>
      <c r="AH654" s="320"/>
      <c r="AI654" s="320"/>
      <c r="AJ654" s="320"/>
      <c r="AK654" s="320"/>
      <c r="AL654" s="320"/>
      <c r="AM654" s="320"/>
      <c r="AN654" s="320"/>
      <c r="AO654" s="320"/>
      <c r="AP654" s="320"/>
      <c r="AQ654" s="320"/>
      <c r="AR654" s="320"/>
      <c r="AS654" s="320"/>
      <c r="AT654" s="320"/>
      <c r="AU654" s="320"/>
      <c r="AV654" s="320"/>
      <c r="AW654" s="320"/>
      <c r="AX654" s="320"/>
      <c r="AY654" s="320"/>
      <c r="AZ654" s="320"/>
      <c r="BA654" s="320"/>
      <c r="BB654" s="320"/>
      <c r="BC654" s="320"/>
      <c r="BD654" s="320"/>
      <c r="BE654" s="320"/>
      <c r="BF654" s="320"/>
      <c r="BG654" s="320"/>
      <c r="BH654" s="320"/>
      <c r="BI654" s="320"/>
      <c r="BJ654" s="320"/>
      <c r="BK654" s="320"/>
      <c r="BL654" s="320"/>
      <c r="BM654" s="320"/>
      <c r="BN654" s="320"/>
      <c r="BO654" s="320"/>
      <c r="BP654" s="320"/>
      <c r="BQ654" s="320"/>
      <c r="BR654" s="320"/>
      <c r="BS654" s="320"/>
      <c r="BT654" s="320"/>
      <c r="BU654" s="320"/>
      <c r="BV654" s="320"/>
      <c r="BW654" s="320"/>
      <c r="BX654" s="320"/>
      <c r="BY654" s="320"/>
      <c r="BZ654" s="320"/>
      <c r="CA654" s="320"/>
      <c r="CB654" s="320"/>
      <c r="CC654" s="320"/>
      <c r="CD654" s="320"/>
      <c r="CE654" s="320"/>
      <c r="CF654" s="320"/>
      <c r="CG654" s="320"/>
      <c r="CH654" s="320"/>
      <c r="CI654" s="320"/>
      <c r="CJ654" s="320"/>
      <c r="CK654" s="320"/>
      <c r="CL654" s="320"/>
      <c r="CM654" s="320"/>
      <c r="CN654" s="320"/>
      <c r="CO654" s="320"/>
      <c r="CP654" s="320"/>
      <c r="CQ654" s="320"/>
      <c r="CR654" s="320"/>
      <c r="CS654" s="320"/>
      <c r="CT654" s="320"/>
      <c r="CU654" s="320"/>
      <c r="CV654" s="320"/>
      <c r="CW654" s="320"/>
      <c r="CX654" s="320"/>
      <c r="CY654" s="320"/>
      <c r="CZ654" s="320"/>
      <c r="DA654" s="320"/>
      <c r="DB654" s="320"/>
      <c r="DC654" s="320"/>
      <c r="DD654" s="320"/>
    </row>
    <row r="655">
      <c r="A655" s="320"/>
      <c r="B655" s="320"/>
      <c r="C655" s="320"/>
      <c r="D655" s="320"/>
      <c r="E655" s="320"/>
      <c r="F655" s="320"/>
      <c r="G655" s="320"/>
      <c r="H655" s="320"/>
      <c r="I655" s="320"/>
      <c r="J655" s="320"/>
      <c r="K655" s="320"/>
      <c r="L655" s="320"/>
      <c r="M655" s="320"/>
      <c r="N655" s="320"/>
      <c r="O655" s="320"/>
      <c r="P655" s="320"/>
      <c r="Q655" s="320"/>
      <c r="R655" s="320"/>
      <c r="S655" s="320"/>
      <c r="T655" s="320"/>
      <c r="U655" s="320"/>
      <c r="V655" s="320"/>
      <c r="W655" s="320"/>
      <c r="X655" s="320"/>
      <c r="Y655" s="320"/>
      <c r="Z655" s="320"/>
      <c r="AA655" s="320"/>
      <c r="AB655" s="320"/>
      <c r="AC655" s="320"/>
      <c r="AD655" s="320"/>
      <c r="AE655" s="320"/>
      <c r="AF655" s="320"/>
      <c r="AG655" s="320"/>
      <c r="AH655" s="320"/>
      <c r="AI655" s="320"/>
      <c r="AJ655" s="320"/>
      <c r="AK655" s="320"/>
      <c r="AL655" s="320"/>
      <c r="AM655" s="320"/>
      <c r="AN655" s="320"/>
      <c r="AO655" s="320"/>
      <c r="AP655" s="320"/>
      <c r="AQ655" s="320"/>
      <c r="AR655" s="320"/>
      <c r="AS655" s="320"/>
      <c r="AT655" s="320"/>
      <c r="AU655" s="320"/>
      <c r="AV655" s="320"/>
      <c r="AW655" s="320"/>
      <c r="AX655" s="320"/>
      <c r="AY655" s="320"/>
      <c r="AZ655" s="320"/>
      <c r="BA655" s="320"/>
      <c r="BB655" s="320"/>
      <c r="BC655" s="320"/>
      <c r="BD655" s="320"/>
      <c r="BE655" s="320"/>
      <c r="BF655" s="320"/>
      <c r="BG655" s="320"/>
      <c r="BH655" s="320"/>
      <c r="BI655" s="320"/>
      <c r="BJ655" s="320"/>
      <c r="BK655" s="320"/>
      <c r="BL655" s="320"/>
      <c r="BM655" s="320"/>
      <c r="BN655" s="320"/>
      <c r="BO655" s="320"/>
      <c r="BP655" s="320"/>
      <c r="BQ655" s="320"/>
      <c r="BR655" s="320"/>
      <c r="BS655" s="320"/>
      <c r="BT655" s="320"/>
      <c r="BU655" s="320"/>
      <c r="BV655" s="320"/>
      <c r="BW655" s="320"/>
      <c r="BX655" s="320"/>
      <c r="BY655" s="320"/>
      <c r="BZ655" s="320"/>
      <c r="CA655" s="320"/>
      <c r="CB655" s="320"/>
      <c r="CC655" s="320"/>
      <c r="CD655" s="320"/>
      <c r="CE655" s="320"/>
      <c r="CF655" s="320"/>
      <c r="CG655" s="320"/>
      <c r="CH655" s="320"/>
      <c r="CI655" s="320"/>
      <c r="CJ655" s="320"/>
      <c r="CK655" s="320"/>
      <c r="CL655" s="320"/>
      <c r="CM655" s="320"/>
      <c r="CN655" s="320"/>
      <c r="CO655" s="320"/>
      <c r="CP655" s="320"/>
      <c r="CQ655" s="320"/>
      <c r="CR655" s="320"/>
      <c r="CS655" s="320"/>
      <c r="CT655" s="320"/>
      <c r="CU655" s="320"/>
      <c r="CV655" s="320"/>
      <c r="CW655" s="320"/>
      <c r="CX655" s="320"/>
      <c r="CY655" s="320"/>
      <c r="CZ655" s="320"/>
      <c r="DA655" s="320"/>
      <c r="DB655" s="320"/>
      <c r="DC655" s="320"/>
      <c r="DD655" s="320"/>
    </row>
    <row r="656">
      <c r="A656" s="320"/>
      <c r="B656" s="320"/>
      <c r="C656" s="320"/>
      <c r="D656" s="320"/>
      <c r="E656" s="320"/>
      <c r="F656" s="320"/>
      <c r="G656" s="320"/>
      <c r="H656" s="320"/>
      <c r="I656" s="320"/>
      <c r="J656" s="320"/>
      <c r="K656" s="320"/>
      <c r="L656" s="320"/>
      <c r="M656" s="320"/>
      <c r="N656" s="320"/>
      <c r="O656" s="320"/>
      <c r="P656" s="320"/>
      <c r="Q656" s="320"/>
      <c r="R656" s="320"/>
      <c r="S656" s="320"/>
      <c r="T656" s="320"/>
      <c r="U656" s="320"/>
      <c r="V656" s="320"/>
      <c r="W656" s="320"/>
      <c r="X656" s="320"/>
      <c r="Y656" s="320"/>
      <c r="Z656" s="320"/>
      <c r="AA656" s="320"/>
      <c r="AB656" s="320"/>
      <c r="AC656" s="320"/>
      <c r="AD656" s="320"/>
      <c r="AE656" s="320"/>
      <c r="AF656" s="320"/>
      <c r="AG656" s="320"/>
      <c r="AH656" s="320"/>
      <c r="AI656" s="320"/>
      <c r="AJ656" s="320"/>
      <c r="AK656" s="320"/>
      <c r="AL656" s="320"/>
      <c r="AM656" s="320"/>
      <c r="AN656" s="320"/>
      <c r="AO656" s="320"/>
      <c r="AP656" s="320"/>
      <c r="AQ656" s="320"/>
      <c r="AR656" s="320"/>
      <c r="AS656" s="320"/>
      <c r="AT656" s="320"/>
      <c r="AU656" s="320"/>
      <c r="AV656" s="320"/>
      <c r="AW656" s="320"/>
      <c r="AX656" s="320"/>
      <c r="AY656" s="320"/>
      <c r="AZ656" s="320"/>
      <c r="BA656" s="320"/>
      <c r="BB656" s="320"/>
      <c r="BC656" s="320"/>
      <c r="BD656" s="320"/>
      <c r="BE656" s="320"/>
      <c r="BF656" s="320"/>
      <c r="BG656" s="320"/>
      <c r="BH656" s="320"/>
      <c r="BI656" s="320"/>
      <c r="BJ656" s="320"/>
      <c r="BK656" s="320"/>
      <c r="BL656" s="320"/>
      <c r="BM656" s="320"/>
      <c r="BN656" s="320"/>
      <c r="BO656" s="320"/>
      <c r="BP656" s="320"/>
      <c r="BQ656" s="320"/>
      <c r="BR656" s="320"/>
      <c r="BS656" s="320"/>
      <c r="BT656" s="320"/>
      <c r="BU656" s="320"/>
      <c r="BV656" s="320"/>
      <c r="BW656" s="320"/>
      <c r="BX656" s="320"/>
      <c r="BY656" s="320"/>
      <c r="BZ656" s="320"/>
      <c r="CA656" s="320"/>
      <c r="CB656" s="320"/>
      <c r="CC656" s="320"/>
      <c r="CD656" s="320"/>
      <c r="CE656" s="320"/>
      <c r="CF656" s="320"/>
      <c r="CG656" s="320"/>
      <c r="CH656" s="320"/>
      <c r="CI656" s="320"/>
      <c r="CJ656" s="320"/>
      <c r="CK656" s="320"/>
      <c r="CL656" s="320"/>
      <c r="CM656" s="320"/>
      <c r="CN656" s="320"/>
      <c r="CO656" s="320"/>
      <c r="CP656" s="320"/>
      <c r="CQ656" s="320"/>
      <c r="CR656" s="320"/>
      <c r="CS656" s="320"/>
      <c r="CT656" s="320"/>
      <c r="CU656" s="320"/>
      <c r="CV656" s="320"/>
      <c r="CW656" s="320"/>
      <c r="CX656" s="320"/>
      <c r="CY656" s="320"/>
      <c r="CZ656" s="320"/>
      <c r="DA656" s="320"/>
      <c r="DB656" s="320"/>
      <c r="DC656" s="320"/>
      <c r="DD656" s="320"/>
    </row>
    <row r="657">
      <c r="A657" s="320"/>
      <c r="B657" s="320"/>
      <c r="C657" s="320"/>
      <c r="D657" s="320"/>
      <c r="E657" s="320"/>
      <c r="F657" s="320"/>
      <c r="G657" s="320"/>
      <c r="H657" s="320"/>
      <c r="I657" s="320"/>
      <c r="J657" s="320"/>
      <c r="K657" s="320"/>
      <c r="L657" s="320"/>
      <c r="M657" s="320"/>
      <c r="N657" s="320"/>
      <c r="O657" s="320"/>
      <c r="P657" s="320"/>
      <c r="Q657" s="320"/>
      <c r="R657" s="320"/>
      <c r="S657" s="320"/>
      <c r="T657" s="320"/>
      <c r="U657" s="320"/>
      <c r="V657" s="320"/>
      <c r="W657" s="320"/>
      <c r="X657" s="320"/>
      <c r="Y657" s="320"/>
      <c r="Z657" s="320"/>
      <c r="AA657" s="320"/>
      <c r="AB657" s="320"/>
      <c r="AC657" s="320"/>
      <c r="AD657" s="320"/>
      <c r="AE657" s="320"/>
      <c r="AF657" s="320"/>
      <c r="AG657" s="320"/>
      <c r="AH657" s="320"/>
      <c r="AI657" s="320"/>
      <c r="AJ657" s="320"/>
      <c r="AK657" s="320"/>
      <c r="AL657" s="320"/>
      <c r="AM657" s="320"/>
      <c r="AN657" s="320"/>
      <c r="AO657" s="320"/>
      <c r="AP657" s="320"/>
      <c r="AQ657" s="320"/>
      <c r="AR657" s="320"/>
      <c r="AS657" s="320"/>
      <c r="AT657" s="320"/>
      <c r="AU657" s="320"/>
      <c r="AV657" s="320"/>
      <c r="AW657" s="320"/>
      <c r="AX657" s="320"/>
      <c r="AY657" s="320"/>
      <c r="AZ657" s="320"/>
      <c r="BA657" s="320"/>
      <c r="BB657" s="320"/>
      <c r="BC657" s="320"/>
      <c r="BD657" s="320"/>
      <c r="BE657" s="320"/>
      <c r="BF657" s="320"/>
      <c r="BG657" s="320"/>
      <c r="BH657" s="320"/>
      <c r="BI657" s="320"/>
      <c r="BJ657" s="320"/>
      <c r="BK657" s="320"/>
      <c r="BL657" s="320"/>
      <c r="BM657" s="320"/>
      <c r="BN657" s="320"/>
      <c r="BO657" s="320"/>
      <c r="BP657" s="320"/>
      <c r="BQ657" s="320"/>
      <c r="BR657" s="320"/>
      <c r="BS657" s="320"/>
      <c r="BT657" s="320"/>
      <c r="BU657" s="320"/>
      <c r="BV657" s="320"/>
      <c r="BW657" s="320"/>
      <c r="BX657" s="320"/>
      <c r="BY657" s="320"/>
      <c r="BZ657" s="320"/>
      <c r="CA657" s="320"/>
      <c r="CB657" s="320"/>
      <c r="CC657" s="320"/>
      <c r="CD657" s="320"/>
      <c r="CE657" s="320"/>
      <c r="CF657" s="320"/>
      <c r="CG657" s="320"/>
      <c r="CH657" s="320"/>
      <c r="CI657" s="320"/>
      <c r="CJ657" s="320"/>
      <c r="CK657" s="320"/>
      <c r="CL657" s="320"/>
      <c r="CM657" s="320"/>
      <c r="CN657" s="320"/>
      <c r="CO657" s="320"/>
      <c r="CP657" s="320"/>
      <c r="CQ657" s="320"/>
      <c r="CR657" s="320"/>
      <c r="CS657" s="320"/>
      <c r="CT657" s="320"/>
      <c r="CU657" s="320"/>
      <c r="CV657" s="320"/>
      <c r="CW657" s="320"/>
      <c r="CX657" s="320"/>
      <c r="CY657" s="320"/>
      <c r="CZ657" s="320"/>
      <c r="DA657" s="320"/>
      <c r="DB657" s="320"/>
      <c r="DC657" s="320"/>
      <c r="DD657" s="320"/>
    </row>
    <row r="658">
      <c r="A658" s="320"/>
      <c r="B658" s="320"/>
      <c r="C658" s="320"/>
      <c r="D658" s="320"/>
      <c r="E658" s="320"/>
      <c r="F658" s="320"/>
      <c r="G658" s="320"/>
      <c r="H658" s="320"/>
      <c r="I658" s="320"/>
      <c r="J658" s="320"/>
      <c r="K658" s="320"/>
      <c r="L658" s="320"/>
      <c r="M658" s="320"/>
      <c r="N658" s="320"/>
      <c r="O658" s="320"/>
      <c r="P658" s="320"/>
      <c r="Q658" s="320"/>
      <c r="R658" s="320"/>
      <c r="S658" s="320"/>
      <c r="T658" s="320"/>
      <c r="U658" s="320"/>
      <c r="V658" s="320"/>
      <c r="W658" s="320"/>
      <c r="X658" s="320"/>
      <c r="Y658" s="320"/>
      <c r="Z658" s="320"/>
      <c r="AA658" s="320"/>
      <c r="AB658" s="320"/>
      <c r="AC658" s="320"/>
      <c r="AD658" s="320"/>
      <c r="AE658" s="320"/>
      <c r="AF658" s="320"/>
      <c r="AG658" s="320"/>
      <c r="AH658" s="320"/>
      <c r="AI658" s="320"/>
      <c r="AJ658" s="320"/>
      <c r="AK658" s="320"/>
      <c r="AL658" s="320"/>
      <c r="AM658" s="320"/>
      <c r="AN658" s="320"/>
      <c r="AO658" s="320"/>
      <c r="AP658" s="320"/>
      <c r="AQ658" s="320"/>
      <c r="AR658" s="320"/>
      <c r="AS658" s="320"/>
      <c r="AT658" s="320"/>
      <c r="AU658" s="320"/>
      <c r="AV658" s="320"/>
      <c r="AW658" s="320"/>
      <c r="AX658" s="320"/>
      <c r="AY658" s="320"/>
      <c r="AZ658" s="320"/>
      <c r="BA658" s="320"/>
      <c r="BB658" s="320"/>
      <c r="BC658" s="320"/>
      <c r="BD658" s="320"/>
      <c r="BE658" s="320"/>
      <c r="BF658" s="320"/>
      <c r="BG658" s="320"/>
      <c r="BH658" s="320"/>
      <c r="BI658" s="320"/>
      <c r="BJ658" s="320"/>
      <c r="BK658" s="320"/>
      <c r="BL658" s="320"/>
      <c r="BM658" s="320"/>
      <c r="BN658" s="320"/>
      <c r="BO658" s="320"/>
      <c r="BP658" s="320"/>
      <c r="BQ658" s="320"/>
      <c r="BR658" s="320"/>
      <c r="BS658" s="320"/>
      <c r="BT658" s="320"/>
      <c r="BU658" s="320"/>
      <c r="BV658" s="320"/>
      <c r="BW658" s="320"/>
      <c r="BX658" s="320"/>
      <c r="BY658" s="320"/>
      <c r="BZ658" s="320"/>
      <c r="CA658" s="320"/>
      <c r="CB658" s="320"/>
      <c r="CC658" s="320"/>
      <c r="CD658" s="320"/>
      <c r="CE658" s="320"/>
      <c r="CF658" s="320"/>
      <c r="CG658" s="320"/>
      <c r="CH658" s="320"/>
      <c r="CI658" s="320"/>
      <c r="CJ658" s="320"/>
      <c r="CK658" s="320"/>
      <c r="CL658" s="320"/>
      <c r="CM658" s="320"/>
      <c r="CN658" s="320"/>
      <c r="CO658" s="320"/>
      <c r="CP658" s="320"/>
      <c r="CQ658" s="320"/>
      <c r="CR658" s="320"/>
      <c r="CS658" s="320"/>
      <c r="CT658" s="320"/>
      <c r="CU658" s="320"/>
      <c r="CV658" s="320"/>
      <c r="CW658" s="320"/>
      <c r="CX658" s="320"/>
      <c r="CY658" s="320"/>
      <c r="CZ658" s="320"/>
      <c r="DA658" s="320"/>
      <c r="DB658" s="320"/>
      <c r="DC658" s="320"/>
      <c r="DD658" s="320"/>
    </row>
    <row r="659">
      <c r="A659" s="320"/>
      <c r="B659" s="320"/>
      <c r="C659" s="320"/>
      <c r="D659" s="320"/>
      <c r="E659" s="320"/>
      <c r="F659" s="320"/>
      <c r="G659" s="320"/>
      <c r="H659" s="320"/>
      <c r="I659" s="320"/>
      <c r="J659" s="320"/>
      <c r="K659" s="320"/>
      <c r="L659" s="320"/>
      <c r="M659" s="320"/>
      <c r="N659" s="320"/>
      <c r="O659" s="320"/>
      <c r="P659" s="320"/>
      <c r="Q659" s="320"/>
      <c r="R659" s="320"/>
      <c r="S659" s="320"/>
      <c r="T659" s="320"/>
      <c r="U659" s="320"/>
      <c r="V659" s="320"/>
      <c r="W659" s="320"/>
      <c r="X659" s="320"/>
      <c r="Y659" s="320"/>
      <c r="Z659" s="320"/>
      <c r="AA659" s="320"/>
      <c r="AB659" s="320"/>
      <c r="AC659" s="320"/>
      <c r="AD659" s="320"/>
      <c r="AE659" s="320"/>
      <c r="AF659" s="320"/>
      <c r="AG659" s="320"/>
      <c r="AH659" s="320"/>
      <c r="AI659" s="320"/>
      <c r="AJ659" s="320"/>
      <c r="AK659" s="320"/>
      <c r="AL659" s="320"/>
      <c r="AM659" s="320"/>
      <c r="AN659" s="320"/>
      <c r="AO659" s="320"/>
      <c r="AP659" s="320"/>
      <c r="AQ659" s="320"/>
      <c r="AR659" s="320"/>
      <c r="AS659" s="320"/>
      <c r="AT659" s="320"/>
      <c r="AU659" s="320"/>
      <c r="AV659" s="320"/>
      <c r="AW659" s="320"/>
      <c r="AX659" s="320"/>
      <c r="AY659" s="320"/>
      <c r="AZ659" s="320"/>
      <c r="BA659" s="320"/>
      <c r="BB659" s="320"/>
      <c r="BC659" s="320"/>
      <c r="BD659" s="320"/>
      <c r="BE659" s="320"/>
      <c r="BF659" s="320"/>
      <c r="BG659" s="320"/>
      <c r="BH659" s="320"/>
      <c r="BI659" s="320"/>
      <c r="BJ659" s="320"/>
      <c r="BK659" s="320"/>
      <c r="BL659" s="320"/>
      <c r="BM659" s="320"/>
      <c r="BN659" s="320"/>
      <c r="BO659" s="320"/>
      <c r="BP659" s="320"/>
      <c r="BQ659" s="320"/>
      <c r="BR659" s="320"/>
      <c r="BS659" s="320"/>
      <c r="BT659" s="320"/>
      <c r="BU659" s="320"/>
      <c r="BV659" s="320"/>
      <c r="BW659" s="320"/>
      <c r="BX659" s="320"/>
      <c r="BY659" s="320"/>
      <c r="BZ659" s="320"/>
      <c r="CA659" s="320"/>
      <c r="CB659" s="320"/>
      <c r="CC659" s="320"/>
      <c r="CD659" s="320"/>
      <c r="CE659" s="320"/>
      <c r="CF659" s="320"/>
      <c r="CG659" s="320"/>
      <c r="CH659" s="320"/>
      <c r="CI659" s="320"/>
      <c r="CJ659" s="320"/>
      <c r="CK659" s="320"/>
      <c r="CL659" s="320"/>
      <c r="CM659" s="320"/>
      <c r="CN659" s="320"/>
      <c r="CO659" s="320"/>
      <c r="CP659" s="320"/>
      <c r="CQ659" s="320"/>
      <c r="CR659" s="320"/>
      <c r="CS659" s="320"/>
      <c r="CT659" s="320"/>
      <c r="CU659" s="320"/>
      <c r="CV659" s="320"/>
      <c r="CW659" s="320"/>
      <c r="CX659" s="320"/>
      <c r="CY659" s="320"/>
      <c r="CZ659" s="320"/>
      <c r="DA659" s="320"/>
      <c r="DB659" s="320"/>
      <c r="DC659" s="320"/>
      <c r="DD659" s="320"/>
    </row>
    <row r="660">
      <c r="A660" s="320"/>
      <c r="B660" s="320"/>
      <c r="C660" s="320"/>
      <c r="D660" s="320"/>
      <c r="E660" s="320"/>
      <c r="F660" s="320"/>
      <c r="G660" s="320"/>
      <c r="H660" s="320"/>
      <c r="I660" s="320"/>
      <c r="J660" s="320"/>
      <c r="K660" s="320"/>
      <c r="L660" s="320"/>
      <c r="M660" s="320"/>
      <c r="N660" s="320"/>
      <c r="O660" s="320"/>
      <c r="P660" s="320"/>
      <c r="Q660" s="320"/>
      <c r="R660" s="320"/>
      <c r="S660" s="320"/>
      <c r="T660" s="320"/>
      <c r="U660" s="320"/>
      <c r="V660" s="320"/>
      <c r="W660" s="320"/>
      <c r="X660" s="320"/>
      <c r="Y660" s="320"/>
      <c r="Z660" s="320"/>
      <c r="AA660" s="320"/>
      <c r="AB660" s="320"/>
      <c r="AC660" s="320"/>
      <c r="AD660" s="320"/>
      <c r="AE660" s="320"/>
      <c r="AF660" s="320"/>
      <c r="AG660" s="320"/>
      <c r="AH660" s="320"/>
      <c r="AI660" s="320"/>
      <c r="AJ660" s="320"/>
      <c r="AK660" s="320"/>
      <c r="AL660" s="320"/>
      <c r="AM660" s="320"/>
      <c r="AN660" s="320"/>
      <c r="AO660" s="320"/>
      <c r="AP660" s="320"/>
      <c r="AQ660" s="320"/>
      <c r="AR660" s="320"/>
      <c r="AS660" s="320"/>
      <c r="AT660" s="320"/>
      <c r="AU660" s="320"/>
      <c r="AV660" s="320"/>
      <c r="AW660" s="320"/>
      <c r="AX660" s="320"/>
      <c r="AY660" s="320"/>
      <c r="AZ660" s="320"/>
      <c r="BA660" s="320"/>
      <c r="BB660" s="320"/>
      <c r="BC660" s="320"/>
      <c r="BD660" s="320"/>
      <c r="BE660" s="320"/>
      <c r="BF660" s="320"/>
      <c r="BG660" s="320"/>
      <c r="BH660" s="320"/>
      <c r="BI660" s="320"/>
      <c r="BJ660" s="320"/>
      <c r="BK660" s="320"/>
      <c r="BL660" s="320"/>
      <c r="BM660" s="320"/>
      <c r="BN660" s="320"/>
      <c r="BO660" s="320"/>
      <c r="BP660" s="320"/>
      <c r="BQ660" s="320"/>
      <c r="BR660" s="320"/>
      <c r="BS660" s="320"/>
      <c r="BT660" s="320"/>
      <c r="BU660" s="320"/>
      <c r="BV660" s="320"/>
      <c r="BW660" s="320"/>
      <c r="BX660" s="320"/>
      <c r="BY660" s="320"/>
      <c r="BZ660" s="320"/>
      <c r="CA660" s="320"/>
      <c r="CB660" s="320"/>
      <c r="CC660" s="320"/>
      <c r="CD660" s="320"/>
      <c r="CE660" s="320"/>
      <c r="CF660" s="320"/>
      <c r="CG660" s="320"/>
      <c r="CH660" s="320"/>
      <c r="CI660" s="320"/>
      <c r="CJ660" s="320"/>
      <c r="CK660" s="320"/>
      <c r="CL660" s="320"/>
      <c r="CM660" s="320"/>
      <c r="CN660" s="320"/>
      <c r="CO660" s="320"/>
      <c r="CP660" s="320"/>
      <c r="CQ660" s="320"/>
      <c r="CR660" s="320"/>
      <c r="CS660" s="320"/>
      <c r="CT660" s="320"/>
      <c r="CU660" s="320"/>
      <c r="CV660" s="320"/>
      <c r="CW660" s="320"/>
      <c r="CX660" s="320"/>
      <c r="CY660" s="320"/>
      <c r="CZ660" s="320"/>
      <c r="DA660" s="320"/>
      <c r="DB660" s="320"/>
      <c r="DC660" s="320"/>
      <c r="DD660" s="320"/>
    </row>
    <row r="661">
      <c r="A661" s="320"/>
      <c r="B661" s="320"/>
      <c r="C661" s="320"/>
      <c r="D661" s="320"/>
      <c r="E661" s="320"/>
      <c r="F661" s="320"/>
      <c r="G661" s="320"/>
      <c r="H661" s="320"/>
      <c r="I661" s="320"/>
      <c r="J661" s="320"/>
      <c r="K661" s="320"/>
      <c r="L661" s="320"/>
      <c r="M661" s="320"/>
      <c r="N661" s="320"/>
      <c r="O661" s="320"/>
      <c r="P661" s="320"/>
      <c r="Q661" s="320"/>
      <c r="R661" s="320"/>
      <c r="S661" s="320"/>
      <c r="T661" s="320"/>
      <c r="U661" s="320"/>
      <c r="V661" s="320"/>
      <c r="W661" s="320"/>
      <c r="X661" s="320"/>
      <c r="Y661" s="320"/>
      <c r="Z661" s="320"/>
      <c r="AA661" s="320"/>
      <c r="AB661" s="320"/>
      <c r="AC661" s="320"/>
      <c r="AD661" s="320"/>
      <c r="AE661" s="320"/>
      <c r="AF661" s="320"/>
      <c r="AG661" s="320"/>
      <c r="AH661" s="320"/>
      <c r="AI661" s="320"/>
      <c r="AJ661" s="320"/>
      <c r="AK661" s="320"/>
      <c r="AL661" s="320"/>
      <c r="AM661" s="320"/>
      <c r="AN661" s="320"/>
      <c r="AO661" s="320"/>
      <c r="AP661" s="320"/>
      <c r="AQ661" s="320"/>
      <c r="AR661" s="320"/>
      <c r="AS661" s="320"/>
      <c r="AT661" s="320"/>
      <c r="AU661" s="320"/>
      <c r="AV661" s="320"/>
      <c r="AW661" s="320"/>
      <c r="AX661" s="320"/>
      <c r="AY661" s="320"/>
      <c r="AZ661" s="320"/>
      <c r="BA661" s="320"/>
      <c r="BB661" s="320"/>
      <c r="BC661" s="320"/>
      <c r="BD661" s="320"/>
      <c r="BE661" s="320"/>
      <c r="BF661" s="320"/>
      <c r="BG661" s="320"/>
      <c r="BH661" s="320"/>
      <c r="BI661" s="320"/>
      <c r="BJ661" s="320"/>
      <c r="BK661" s="320"/>
      <c r="BL661" s="320"/>
      <c r="BM661" s="320"/>
      <c r="BN661" s="320"/>
      <c r="BO661" s="320"/>
      <c r="BP661" s="320"/>
      <c r="BQ661" s="320"/>
      <c r="BR661" s="320"/>
      <c r="BS661" s="320"/>
      <c r="BT661" s="320"/>
      <c r="BU661" s="320"/>
      <c r="BV661" s="320"/>
      <c r="BW661" s="320"/>
      <c r="BX661" s="320"/>
      <c r="BY661" s="320"/>
      <c r="BZ661" s="320"/>
      <c r="CA661" s="320"/>
      <c r="CB661" s="320"/>
      <c r="CC661" s="320"/>
      <c r="CD661" s="320"/>
      <c r="CE661" s="320"/>
      <c r="CF661" s="320"/>
      <c r="CG661" s="320"/>
      <c r="CH661" s="320"/>
      <c r="CI661" s="320"/>
      <c r="CJ661" s="320"/>
      <c r="CK661" s="320"/>
      <c r="CL661" s="320"/>
      <c r="CM661" s="320"/>
      <c r="CN661" s="320"/>
      <c r="CO661" s="320"/>
      <c r="CP661" s="320"/>
      <c r="CQ661" s="320"/>
      <c r="CR661" s="320"/>
      <c r="CS661" s="320"/>
      <c r="CT661" s="320"/>
      <c r="CU661" s="320"/>
      <c r="CV661" s="320"/>
      <c r="CW661" s="320"/>
      <c r="CX661" s="320"/>
      <c r="CY661" s="320"/>
      <c r="CZ661" s="320"/>
      <c r="DA661" s="320"/>
      <c r="DB661" s="320"/>
      <c r="DC661" s="320"/>
      <c r="DD661" s="320"/>
    </row>
    <row r="662">
      <c r="A662" s="320"/>
      <c r="B662" s="320"/>
      <c r="C662" s="320"/>
      <c r="D662" s="320"/>
      <c r="E662" s="320"/>
      <c r="F662" s="320"/>
      <c r="G662" s="320"/>
      <c r="H662" s="320"/>
      <c r="I662" s="320"/>
      <c r="J662" s="320"/>
      <c r="K662" s="320"/>
      <c r="L662" s="320"/>
      <c r="M662" s="320"/>
      <c r="N662" s="320"/>
      <c r="O662" s="320"/>
      <c r="P662" s="320"/>
      <c r="Q662" s="320"/>
      <c r="R662" s="320"/>
      <c r="S662" s="320"/>
      <c r="T662" s="320"/>
      <c r="U662" s="320"/>
      <c r="V662" s="320"/>
      <c r="W662" s="320"/>
      <c r="X662" s="320"/>
      <c r="Y662" s="320"/>
      <c r="Z662" s="320"/>
      <c r="AA662" s="320"/>
      <c r="AB662" s="320"/>
      <c r="AC662" s="320"/>
      <c r="AD662" s="320"/>
      <c r="AE662" s="320"/>
      <c r="AF662" s="320"/>
      <c r="AG662" s="320"/>
      <c r="AH662" s="320"/>
      <c r="AI662" s="320"/>
      <c r="AJ662" s="320"/>
      <c r="AK662" s="320"/>
      <c r="AL662" s="320"/>
      <c r="AM662" s="320"/>
      <c r="AN662" s="320"/>
      <c r="AO662" s="320"/>
      <c r="AP662" s="320"/>
      <c r="AQ662" s="320"/>
      <c r="AR662" s="320"/>
      <c r="AS662" s="320"/>
      <c r="AT662" s="320"/>
      <c r="AU662" s="320"/>
      <c r="AV662" s="320"/>
      <c r="AW662" s="320"/>
      <c r="AX662" s="320"/>
      <c r="AY662" s="320"/>
      <c r="AZ662" s="320"/>
      <c r="BA662" s="320"/>
      <c r="BB662" s="320"/>
      <c r="BC662" s="320"/>
      <c r="BD662" s="320"/>
      <c r="BE662" s="320"/>
      <c r="BF662" s="320"/>
      <c r="BG662" s="320"/>
      <c r="BH662" s="320"/>
      <c r="BI662" s="320"/>
      <c r="BJ662" s="320"/>
      <c r="BK662" s="320"/>
      <c r="BL662" s="320"/>
      <c r="BM662" s="320"/>
      <c r="BN662" s="320"/>
      <c r="BO662" s="320"/>
      <c r="BP662" s="320"/>
      <c r="BQ662" s="320"/>
      <c r="BR662" s="320"/>
      <c r="BS662" s="320"/>
      <c r="BT662" s="320"/>
      <c r="BU662" s="320"/>
      <c r="BV662" s="320"/>
      <c r="BW662" s="320"/>
      <c r="BX662" s="320"/>
      <c r="BY662" s="320"/>
      <c r="BZ662" s="320"/>
      <c r="CA662" s="320"/>
      <c r="CB662" s="320"/>
      <c r="CC662" s="320"/>
      <c r="CD662" s="320"/>
      <c r="CE662" s="320"/>
      <c r="CF662" s="320"/>
      <c r="CG662" s="320"/>
      <c r="CH662" s="320"/>
      <c r="CI662" s="320"/>
      <c r="CJ662" s="320"/>
      <c r="CK662" s="320"/>
      <c r="CL662" s="320"/>
      <c r="CM662" s="320"/>
      <c r="CN662" s="320"/>
      <c r="CO662" s="320"/>
      <c r="CP662" s="320"/>
      <c r="CQ662" s="320"/>
      <c r="CR662" s="320"/>
      <c r="CS662" s="320"/>
      <c r="CT662" s="320"/>
      <c r="CU662" s="320"/>
      <c r="CV662" s="320"/>
      <c r="CW662" s="320"/>
      <c r="CX662" s="320"/>
      <c r="CY662" s="320"/>
      <c r="CZ662" s="320"/>
      <c r="DA662" s="320"/>
      <c r="DB662" s="320"/>
      <c r="DC662" s="320"/>
      <c r="DD662" s="320"/>
    </row>
    <row r="663">
      <c r="A663" s="320"/>
      <c r="B663" s="320"/>
      <c r="C663" s="320"/>
      <c r="D663" s="320"/>
      <c r="E663" s="320"/>
      <c r="F663" s="320"/>
      <c r="G663" s="320"/>
      <c r="H663" s="320"/>
      <c r="I663" s="320"/>
      <c r="J663" s="320"/>
      <c r="K663" s="320"/>
      <c r="L663" s="320"/>
      <c r="M663" s="320"/>
      <c r="N663" s="320"/>
      <c r="O663" s="320"/>
      <c r="P663" s="320"/>
      <c r="Q663" s="320"/>
      <c r="R663" s="320"/>
      <c r="S663" s="320"/>
      <c r="T663" s="320"/>
      <c r="U663" s="320"/>
      <c r="V663" s="320"/>
      <c r="W663" s="320"/>
      <c r="X663" s="320"/>
      <c r="Y663" s="320"/>
      <c r="Z663" s="320"/>
      <c r="AA663" s="320"/>
      <c r="AB663" s="320"/>
      <c r="AC663" s="320"/>
      <c r="AD663" s="320"/>
      <c r="AE663" s="320"/>
      <c r="AF663" s="320"/>
      <c r="AG663" s="320"/>
      <c r="AH663" s="320"/>
      <c r="AI663" s="320"/>
      <c r="AJ663" s="320"/>
      <c r="AK663" s="320"/>
      <c r="AL663" s="320"/>
      <c r="AM663" s="320"/>
      <c r="AN663" s="320"/>
      <c r="AO663" s="320"/>
      <c r="AP663" s="320"/>
      <c r="AQ663" s="320"/>
      <c r="AR663" s="320"/>
      <c r="AS663" s="320"/>
      <c r="AT663" s="320"/>
      <c r="AU663" s="320"/>
      <c r="AV663" s="320"/>
      <c r="AW663" s="320"/>
      <c r="AX663" s="320"/>
      <c r="AY663" s="320"/>
      <c r="AZ663" s="320"/>
      <c r="BA663" s="320"/>
      <c r="BB663" s="320"/>
      <c r="BC663" s="320"/>
      <c r="BD663" s="320"/>
      <c r="BE663" s="320"/>
      <c r="BF663" s="320"/>
      <c r="BG663" s="320"/>
      <c r="BH663" s="320"/>
      <c r="BI663" s="320"/>
      <c r="BJ663" s="320"/>
      <c r="BK663" s="320"/>
      <c r="BL663" s="320"/>
      <c r="BM663" s="320"/>
      <c r="BN663" s="320"/>
      <c r="BO663" s="320"/>
      <c r="BP663" s="320"/>
      <c r="BQ663" s="320"/>
      <c r="BR663" s="320"/>
      <c r="BS663" s="320"/>
      <c r="BT663" s="320"/>
      <c r="BU663" s="320"/>
      <c r="BV663" s="320"/>
      <c r="BW663" s="320"/>
      <c r="BX663" s="320"/>
      <c r="BY663" s="320"/>
      <c r="BZ663" s="320"/>
      <c r="CA663" s="320"/>
      <c r="CB663" s="320"/>
      <c r="CC663" s="320"/>
      <c r="CD663" s="320"/>
      <c r="CE663" s="320"/>
      <c r="CF663" s="320"/>
      <c r="CG663" s="320"/>
      <c r="CH663" s="320"/>
      <c r="CI663" s="320"/>
      <c r="CJ663" s="320"/>
      <c r="CK663" s="320"/>
      <c r="CL663" s="320"/>
      <c r="CM663" s="320"/>
      <c r="CN663" s="320"/>
      <c r="CO663" s="320"/>
      <c r="CP663" s="320"/>
      <c r="CQ663" s="320"/>
      <c r="CR663" s="320"/>
      <c r="CS663" s="320"/>
      <c r="CT663" s="320"/>
      <c r="CU663" s="320"/>
      <c r="CV663" s="320"/>
      <c r="CW663" s="320"/>
      <c r="CX663" s="320"/>
      <c r="CY663" s="320"/>
      <c r="CZ663" s="320"/>
      <c r="DA663" s="320"/>
      <c r="DB663" s="320"/>
      <c r="DC663" s="320"/>
      <c r="DD663" s="320"/>
    </row>
    <row r="664">
      <c r="A664" s="320"/>
      <c r="B664" s="320"/>
      <c r="C664" s="320"/>
      <c r="D664" s="320"/>
      <c r="E664" s="320"/>
      <c r="F664" s="320"/>
      <c r="G664" s="320"/>
      <c r="H664" s="320"/>
      <c r="I664" s="320"/>
      <c r="J664" s="320"/>
      <c r="K664" s="320"/>
      <c r="L664" s="320"/>
      <c r="M664" s="320"/>
      <c r="N664" s="320"/>
      <c r="O664" s="320"/>
      <c r="P664" s="320"/>
      <c r="Q664" s="320"/>
      <c r="R664" s="320"/>
      <c r="S664" s="320"/>
      <c r="T664" s="320"/>
      <c r="U664" s="320"/>
      <c r="V664" s="320"/>
      <c r="W664" s="320"/>
      <c r="X664" s="320"/>
      <c r="Y664" s="320"/>
      <c r="Z664" s="320"/>
      <c r="AA664" s="320"/>
      <c r="AB664" s="320"/>
      <c r="AC664" s="320"/>
      <c r="AD664" s="320"/>
      <c r="AE664" s="320"/>
      <c r="AF664" s="320"/>
      <c r="AG664" s="320"/>
      <c r="AH664" s="320"/>
      <c r="AI664" s="320"/>
      <c r="AJ664" s="320"/>
      <c r="AK664" s="320"/>
      <c r="AL664" s="320"/>
      <c r="AM664" s="320"/>
      <c r="AN664" s="320"/>
      <c r="AO664" s="320"/>
      <c r="AP664" s="320"/>
      <c r="AQ664" s="320"/>
      <c r="AR664" s="320"/>
      <c r="AS664" s="320"/>
      <c r="AT664" s="320"/>
      <c r="AU664" s="320"/>
      <c r="AV664" s="320"/>
      <c r="AW664" s="320"/>
      <c r="AX664" s="320"/>
      <c r="AY664" s="320"/>
      <c r="AZ664" s="320"/>
      <c r="BA664" s="320"/>
      <c r="BB664" s="320"/>
      <c r="BC664" s="320"/>
      <c r="BD664" s="320"/>
      <c r="BE664" s="320"/>
      <c r="BF664" s="320"/>
      <c r="BG664" s="320"/>
      <c r="BH664" s="320"/>
      <c r="BI664" s="320"/>
      <c r="BJ664" s="320"/>
      <c r="BK664" s="320"/>
      <c r="BL664" s="320"/>
      <c r="BM664" s="320"/>
      <c r="BN664" s="320"/>
      <c r="BO664" s="320"/>
      <c r="BP664" s="320"/>
      <c r="BQ664" s="320"/>
      <c r="BR664" s="320"/>
      <c r="BS664" s="320"/>
      <c r="BT664" s="320"/>
      <c r="BU664" s="320"/>
      <c r="BV664" s="320"/>
      <c r="BW664" s="320"/>
      <c r="BX664" s="320"/>
      <c r="BY664" s="320"/>
      <c r="BZ664" s="320"/>
      <c r="CA664" s="320"/>
      <c r="CB664" s="320"/>
      <c r="CC664" s="320"/>
      <c r="CD664" s="320"/>
      <c r="CE664" s="320"/>
      <c r="CF664" s="320"/>
      <c r="CG664" s="320"/>
      <c r="CH664" s="320"/>
      <c r="CI664" s="320"/>
      <c r="CJ664" s="320"/>
      <c r="CK664" s="320"/>
      <c r="CL664" s="320"/>
      <c r="CM664" s="320"/>
      <c r="CN664" s="320"/>
      <c r="CO664" s="320"/>
      <c r="CP664" s="320"/>
      <c r="CQ664" s="320"/>
      <c r="CR664" s="320"/>
      <c r="CS664" s="320"/>
      <c r="CT664" s="320"/>
      <c r="CU664" s="320"/>
      <c r="CV664" s="320"/>
      <c r="CW664" s="320"/>
      <c r="CX664" s="320"/>
      <c r="CY664" s="320"/>
      <c r="CZ664" s="320"/>
      <c r="DA664" s="320"/>
      <c r="DB664" s="320"/>
      <c r="DC664" s="320"/>
      <c r="DD664" s="320"/>
    </row>
    <row r="665">
      <c r="A665" s="320"/>
      <c r="B665" s="320"/>
      <c r="C665" s="320"/>
      <c r="D665" s="320"/>
      <c r="E665" s="320"/>
      <c r="F665" s="320"/>
      <c r="G665" s="320"/>
      <c r="H665" s="320"/>
      <c r="I665" s="320"/>
      <c r="J665" s="320"/>
      <c r="K665" s="320"/>
      <c r="L665" s="320"/>
      <c r="M665" s="320"/>
      <c r="N665" s="320"/>
      <c r="O665" s="320"/>
      <c r="P665" s="320"/>
      <c r="Q665" s="320"/>
      <c r="R665" s="320"/>
      <c r="S665" s="320"/>
      <c r="T665" s="320"/>
      <c r="U665" s="320"/>
      <c r="V665" s="320"/>
      <c r="W665" s="320"/>
      <c r="X665" s="320"/>
      <c r="Y665" s="320"/>
      <c r="Z665" s="320"/>
      <c r="AA665" s="320"/>
      <c r="AB665" s="320"/>
      <c r="AC665" s="320"/>
      <c r="AD665" s="320"/>
      <c r="AE665" s="320"/>
      <c r="AF665" s="320"/>
      <c r="AG665" s="320"/>
      <c r="AH665" s="320"/>
      <c r="AI665" s="320"/>
      <c r="AJ665" s="320"/>
      <c r="AK665" s="320"/>
      <c r="AL665" s="320"/>
      <c r="AM665" s="320"/>
      <c r="AN665" s="320"/>
      <c r="AO665" s="320"/>
      <c r="AP665" s="320"/>
      <c r="AQ665" s="320"/>
      <c r="AR665" s="320"/>
      <c r="AS665" s="320"/>
      <c r="AT665" s="320"/>
      <c r="AU665" s="320"/>
      <c r="AV665" s="320"/>
      <c r="AW665" s="320"/>
      <c r="AX665" s="320"/>
      <c r="AY665" s="320"/>
      <c r="AZ665" s="320"/>
      <c r="BA665" s="320"/>
      <c r="BB665" s="320"/>
      <c r="BC665" s="320"/>
      <c r="BD665" s="320"/>
      <c r="BE665" s="320"/>
      <c r="BF665" s="320"/>
      <c r="BG665" s="320"/>
      <c r="BH665" s="320"/>
      <c r="BI665" s="320"/>
      <c r="BJ665" s="320"/>
      <c r="BK665" s="320"/>
      <c r="BL665" s="320"/>
      <c r="BM665" s="320"/>
      <c r="BN665" s="320"/>
      <c r="BO665" s="320"/>
      <c r="BP665" s="320"/>
      <c r="BQ665" s="320"/>
      <c r="BR665" s="320"/>
      <c r="BS665" s="320"/>
      <c r="BT665" s="320"/>
      <c r="BU665" s="320"/>
      <c r="BV665" s="320"/>
      <c r="BW665" s="320"/>
      <c r="BX665" s="320"/>
      <c r="BY665" s="320"/>
      <c r="BZ665" s="320"/>
      <c r="CA665" s="320"/>
      <c r="CB665" s="320"/>
      <c r="CC665" s="320"/>
      <c r="CD665" s="320"/>
      <c r="CE665" s="320"/>
      <c r="CF665" s="320"/>
      <c r="CG665" s="320"/>
      <c r="CH665" s="320"/>
      <c r="CI665" s="320"/>
      <c r="CJ665" s="320"/>
      <c r="CK665" s="320"/>
      <c r="CL665" s="320"/>
      <c r="CM665" s="320"/>
      <c r="CN665" s="320"/>
      <c r="CO665" s="320"/>
      <c r="CP665" s="320"/>
      <c r="CQ665" s="320"/>
      <c r="CR665" s="320"/>
      <c r="CS665" s="320"/>
      <c r="CT665" s="320"/>
      <c r="CU665" s="320"/>
      <c r="CV665" s="320"/>
      <c r="CW665" s="320"/>
      <c r="CX665" s="320"/>
      <c r="CY665" s="320"/>
      <c r="CZ665" s="320"/>
      <c r="DA665" s="320"/>
      <c r="DB665" s="320"/>
      <c r="DC665" s="320"/>
      <c r="DD665" s="320"/>
    </row>
    <row r="666">
      <c r="A666" s="320"/>
      <c r="B666" s="320"/>
      <c r="C666" s="320"/>
      <c r="D666" s="320"/>
      <c r="E666" s="320"/>
      <c r="F666" s="320"/>
      <c r="G666" s="320"/>
      <c r="H666" s="320"/>
      <c r="I666" s="320"/>
      <c r="J666" s="320"/>
      <c r="K666" s="320"/>
      <c r="L666" s="320"/>
      <c r="M666" s="320"/>
      <c r="N666" s="320"/>
      <c r="O666" s="320"/>
      <c r="P666" s="320"/>
      <c r="Q666" s="320"/>
      <c r="R666" s="320"/>
      <c r="S666" s="320"/>
      <c r="T666" s="320"/>
      <c r="U666" s="320"/>
      <c r="V666" s="320"/>
      <c r="W666" s="320"/>
      <c r="X666" s="320"/>
      <c r="Y666" s="320"/>
      <c r="Z666" s="320"/>
      <c r="AA666" s="320"/>
      <c r="AB666" s="320"/>
      <c r="AC666" s="320"/>
      <c r="AD666" s="320"/>
      <c r="AE666" s="320"/>
      <c r="AF666" s="320"/>
      <c r="AG666" s="320"/>
      <c r="AH666" s="320"/>
      <c r="AI666" s="320"/>
      <c r="AJ666" s="320"/>
      <c r="AK666" s="320"/>
      <c r="AL666" s="320"/>
      <c r="AM666" s="320"/>
      <c r="AN666" s="320"/>
      <c r="AO666" s="320"/>
      <c r="AP666" s="320"/>
      <c r="AQ666" s="320"/>
      <c r="AR666" s="320"/>
      <c r="AS666" s="320"/>
      <c r="AT666" s="320"/>
      <c r="AU666" s="320"/>
      <c r="AV666" s="320"/>
      <c r="AW666" s="320"/>
      <c r="AX666" s="320"/>
      <c r="AY666" s="320"/>
      <c r="AZ666" s="320"/>
      <c r="BA666" s="320"/>
      <c r="BB666" s="320"/>
      <c r="BC666" s="320"/>
      <c r="BD666" s="320"/>
      <c r="BE666" s="320"/>
      <c r="BF666" s="320"/>
      <c r="BG666" s="320"/>
      <c r="BH666" s="320"/>
      <c r="BI666" s="320"/>
      <c r="BJ666" s="320"/>
      <c r="BK666" s="320"/>
      <c r="BL666" s="320"/>
      <c r="BM666" s="320"/>
      <c r="BN666" s="320"/>
      <c r="BO666" s="320"/>
      <c r="BP666" s="320"/>
      <c r="BQ666" s="320"/>
      <c r="BR666" s="320"/>
      <c r="BS666" s="320"/>
      <c r="BT666" s="320"/>
      <c r="BU666" s="320"/>
      <c r="BV666" s="320"/>
      <c r="BW666" s="320"/>
      <c r="BX666" s="320"/>
      <c r="BY666" s="320"/>
      <c r="BZ666" s="320"/>
      <c r="CA666" s="320"/>
      <c r="CB666" s="320"/>
      <c r="CC666" s="320"/>
      <c r="CD666" s="320"/>
      <c r="CE666" s="320"/>
      <c r="CF666" s="320"/>
      <c r="CG666" s="320"/>
      <c r="CH666" s="320"/>
      <c r="CI666" s="320"/>
      <c r="CJ666" s="320"/>
      <c r="CK666" s="320"/>
      <c r="CL666" s="320"/>
      <c r="CM666" s="320"/>
      <c r="CN666" s="320"/>
      <c r="CO666" s="320"/>
      <c r="CP666" s="320"/>
      <c r="CQ666" s="320"/>
      <c r="CR666" s="320"/>
      <c r="CS666" s="320"/>
      <c r="CT666" s="320"/>
      <c r="CU666" s="320"/>
      <c r="CV666" s="320"/>
      <c r="CW666" s="320"/>
      <c r="CX666" s="320"/>
      <c r="CY666" s="320"/>
      <c r="CZ666" s="320"/>
      <c r="DA666" s="320"/>
      <c r="DB666" s="320"/>
      <c r="DC666" s="320"/>
      <c r="DD666" s="320"/>
    </row>
    <row r="667">
      <c r="A667" s="320"/>
      <c r="B667" s="320"/>
      <c r="C667" s="320"/>
      <c r="D667" s="320"/>
      <c r="E667" s="320"/>
      <c r="F667" s="320"/>
      <c r="G667" s="320"/>
      <c r="H667" s="320"/>
      <c r="I667" s="320"/>
      <c r="J667" s="320"/>
      <c r="K667" s="320"/>
      <c r="L667" s="320"/>
      <c r="M667" s="320"/>
      <c r="N667" s="320"/>
      <c r="O667" s="320"/>
      <c r="P667" s="320"/>
      <c r="Q667" s="320"/>
      <c r="R667" s="320"/>
      <c r="S667" s="320"/>
      <c r="T667" s="320"/>
      <c r="U667" s="320"/>
      <c r="V667" s="320"/>
      <c r="W667" s="320"/>
      <c r="X667" s="320"/>
      <c r="Y667" s="320"/>
      <c r="Z667" s="320"/>
      <c r="AA667" s="320"/>
      <c r="AB667" s="320"/>
      <c r="AC667" s="320"/>
      <c r="AD667" s="320"/>
      <c r="AE667" s="320"/>
      <c r="AF667" s="320"/>
      <c r="AG667" s="320"/>
      <c r="AH667" s="320"/>
      <c r="AI667" s="320"/>
      <c r="AJ667" s="320"/>
      <c r="AK667" s="320"/>
      <c r="AL667" s="320"/>
      <c r="AM667" s="320"/>
      <c r="AN667" s="320"/>
      <c r="AO667" s="320"/>
      <c r="AP667" s="320"/>
      <c r="AQ667" s="320"/>
      <c r="AR667" s="320"/>
      <c r="AS667" s="320"/>
      <c r="AT667" s="320"/>
      <c r="AU667" s="320"/>
      <c r="AV667" s="320"/>
      <c r="AW667" s="320"/>
      <c r="AX667" s="320"/>
      <c r="AY667" s="320"/>
      <c r="AZ667" s="320"/>
      <c r="BA667" s="320"/>
      <c r="BB667" s="320"/>
      <c r="BC667" s="320"/>
      <c r="BD667" s="320"/>
      <c r="BE667" s="320"/>
      <c r="BF667" s="320"/>
      <c r="BG667" s="320"/>
      <c r="BH667" s="320"/>
      <c r="BI667" s="320"/>
      <c r="BJ667" s="320"/>
      <c r="BK667" s="320"/>
      <c r="BL667" s="320"/>
      <c r="BM667" s="320"/>
      <c r="BN667" s="320"/>
      <c r="BO667" s="320"/>
      <c r="BP667" s="320"/>
      <c r="BQ667" s="320"/>
      <c r="BR667" s="320"/>
      <c r="BS667" s="320"/>
      <c r="BT667" s="320"/>
      <c r="BU667" s="320"/>
      <c r="BV667" s="320"/>
      <c r="BW667" s="320"/>
      <c r="BX667" s="320"/>
      <c r="BY667" s="320"/>
      <c r="BZ667" s="320"/>
      <c r="CA667" s="320"/>
      <c r="CB667" s="320"/>
      <c r="CC667" s="320"/>
      <c r="CD667" s="320"/>
      <c r="CE667" s="320"/>
      <c r="CF667" s="320"/>
      <c r="CG667" s="320"/>
      <c r="CH667" s="320"/>
      <c r="CI667" s="320"/>
      <c r="CJ667" s="320"/>
      <c r="CK667" s="320"/>
      <c r="CL667" s="320"/>
      <c r="CM667" s="320"/>
      <c r="CN667" s="320"/>
      <c r="CO667" s="320"/>
      <c r="CP667" s="320"/>
      <c r="CQ667" s="320"/>
      <c r="CR667" s="320"/>
      <c r="CS667" s="320"/>
      <c r="CT667" s="320"/>
      <c r="CU667" s="320"/>
      <c r="CV667" s="320"/>
      <c r="CW667" s="320"/>
      <c r="CX667" s="320"/>
      <c r="CY667" s="320"/>
      <c r="CZ667" s="320"/>
      <c r="DA667" s="320"/>
      <c r="DB667" s="320"/>
      <c r="DC667" s="320"/>
      <c r="DD667" s="320"/>
    </row>
    <row r="668">
      <c r="A668" s="320"/>
      <c r="B668" s="320"/>
      <c r="C668" s="320"/>
      <c r="D668" s="320"/>
      <c r="E668" s="320"/>
      <c r="F668" s="320"/>
      <c r="G668" s="320"/>
      <c r="H668" s="320"/>
      <c r="I668" s="320"/>
      <c r="J668" s="320"/>
      <c r="K668" s="320"/>
      <c r="L668" s="320"/>
      <c r="M668" s="320"/>
      <c r="N668" s="320"/>
      <c r="O668" s="320"/>
      <c r="P668" s="320"/>
      <c r="Q668" s="320"/>
      <c r="R668" s="320"/>
      <c r="S668" s="320"/>
      <c r="T668" s="320"/>
      <c r="U668" s="320"/>
      <c r="V668" s="320"/>
      <c r="W668" s="320"/>
      <c r="X668" s="320"/>
      <c r="Y668" s="320"/>
      <c r="Z668" s="320"/>
      <c r="AA668" s="320"/>
      <c r="AB668" s="320"/>
      <c r="AC668" s="320"/>
      <c r="AD668" s="320"/>
      <c r="AE668" s="320"/>
      <c r="AF668" s="320"/>
      <c r="AG668" s="320"/>
      <c r="AH668" s="320"/>
      <c r="AI668" s="320"/>
      <c r="AJ668" s="320"/>
      <c r="AK668" s="320"/>
      <c r="AL668" s="320"/>
      <c r="AM668" s="320"/>
      <c r="AN668" s="320"/>
      <c r="AO668" s="320"/>
      <c r="AP668" s="320"/>
      <c r="AQ668" s="320"/>
      <c r="AR668" s="320"/>
      <c r="AS668" s="320"/>
      <c r="AT668" s="320"/>
      <c r="AU668" s="320"/>
      <c r="AV668" s="320"/>
      <c r="AW668" s="320"/>
      <c r="AX668" s="320"/>
      <c r="AY668" s="320"/>
      <c r="AZ668" s="320"/>
      <c r="BA668" s="320"/>
      <c r="BB668" s="320"/>
      <c r="BC668" s="320"/>
      <c r="BD668" s="320"/>
      <c r="BE668" s="320"/>
      <c r="BF668" s="320"/>
      <c r="BG668" s="320"/>
      <c r="BH668" s="320"/>
      <c r="BI668" s="320"/>
      <c r="BJ668" s="320"/>
      <c r="BK668" s="320"/>
      <c r="BL668" s="320"/>
      <c r="BM668" s="320"/>
      <c r="BN668" s="320"/>
      <c r="BO668" s="320"/>
      <c r="BP668" s="320"/>
      <c r="BQ668" s="320"/>
      <c r="BR668" s="320"/>
      <c r="BS668" s="320"/>
      <c r="BT668" s="320"/>
      <c r="BU668" s="320"/>
      <c r="BV668" s="320"/>
      <c r="BW668" s="320"/>
      <c r="BX668" s="320"/>
      <c r="BY668" s="320"/>
      <c r="BZ668" s="320"/>
      <c r="CA668" s="320"/>
      <c r="CB668" s="320"/>
      <c r="CC668" s="320"/>
      <c r="CD668" s="320"/>
      <c r="CE668" s="320"/>
      <c r="CF668" s="320"/>
      <c r="CG668" s="320"/>
      <c r="CH668" s="320"/>
      <c r="CI668" s="320"/>
      <c r="CJ668" s="320"/>
      <c r="CK668" s="320"/>
      <c r="CL668" s="320"/>
      <c r="CM668" s="320"/>
      <c r="CN668" s="320"/>
      <c r="CO668" s="320"/>
      <c r="CP668" s="320"/>
      <c r="CQ668" s="320"/>
      <c r="CR668" s="320"/>
      <c r="CS668" s="320"/>
      <c r="CT668" s="320"/>
      <c r="CU668" s="320"/>
      <c r="CV668" s="320"/>
      <c r="CW668" s="320"/>
      <c r="CX668" s="320"/>
      <c r="CY668" s="320"/>
      <c r="CZ668" s="320"/>
      <c r="DA668" s="320"/>
      <c r="DB668" s="320"/>
      <c r="DC668" s="320"/>
      <c r="DD668" s="320"/>
    </row>
    <row r="669">
      <c r="A669" s="320"/>
      <c r="B669" s="320"/>
      <c r="C669" s="320"/>
      <c r="D669" s="320"/>
      <c r="E669" s="320"/>
      <c r="F669" s="320"/>
      <c r="G669" s="320"/>
      <c r="H669" s="320"/>
      <c r="I669" s="320"/>
      <c r="J669" s="320"/>
      <c r="K669" s="320"/>
      <c r="L669" s="320"/>
      <c r="M669" s="320"/>
      <c r="N669" s="320"/>
      <c r="O669" s="320"/>
      <c r="P669" s="320"/>
      <c r="Q669" s="320"/>
      <c r="R669" s="320"/>
      <c r="S669" s="320"/>
      <c r="T669" s="320"/>
      <c r="U669" s="320"/>
      <c r="V669" s="320"/>
      <c r="W669" s="320"/>
      <c r="X669" s="320"/>
      <c r="Y669" s="320"/>
      <c r="Z669" s="320"/>
      <c r="AA669" s="320"/>
      <c r="AB669" s="320"/>
      <c r="AC669" s="320"/>
      <c r="AD669" s="320"/>
      <c r="AE669" s="320"/>
      <c r="AF669" s="320"/>
      <c r="AG669" s="320"/>
      <c r="AH669" s="320"/>
      <c r="AI669" s="320"/>
      <c r="AJ669" s="320"/>
      <c r="AK669" s="320"/>
      <c r="AL669" s="320"/>
      <c r="AM669" s="320"/>
      <c r="AN669" s="320"/>
      <c r="AO669" s="320"/>
      <c r="AP669" s="320"/>
      <c r="AQ669" s="320"/>
      <c r="AR669" s="320"/>
      <c r="AS669" s="320"/>
      <c r="AT669" s="320"/>
      <c r="AU669" s="320"/>
      <c r="AV669" s="320"/>
      <c r="AW669" s="320"/>
      <c r="AX669" s="320"/>
      <c r="AY669" s="320"/>
      <c r="AZ669" s="320"/>
      <c r="BA669" s="320"/>
      <c r="BB669" s="320"/>
      <c r="BC669" s="320"/>
      <c r="BD669" s="320"/>
      <c r="BE669" s="320"/>
      <c r="BF669" s="320"/>
      <c r="BG669" s="320"/>
      <c r="BH669" s="320"/>
      <c r="BI669" s="320"/>
      <c r="BJ669" s="320"/>
      <c r="BK669" s="320"/>
      <c r="BL669" s="320"/>
      <c r="BM669" s="320"/>
      <c r="BN669" s="320"/>
      <c r="BO669" s="320"/>
      <c r="BP669" s="320"/>
      <c r="BQ669" s="320"/>
      <c r="BR669" s="320"/>
      <c r="BS669" s="320"/>
      <c r="BT669" s="320"/>
      <c r="BU669" s="320"/>
      <c r="BV669" s="320"/>
      <c r="BW669" s="320"/>
      <c r="BX669" s="320"/>
      <c r="BY669" s="320"/>
      <c r="BZ669" s="320"/>
      <c r="CA669" s="320"/>
      <c r="CB669" s="320"/>
      <c r="CC669" s="320"/>
      <c r="CD669" s="320"/>
      <c r="CE669" s="320"/>
      <c r="CF669" s="320"/>
      <c r="CG669" s="320"/>
      <c r="CH669" s="320"/>
      <c r="CI669" s="320"/>
      <c r="CJ669" s="320"/>
      <c r="CK669" s="320"/>
      <c r="CL669" s="320"/>
      <c r="CM669" s="320"/>
      <c r="CN669" s="320"/>
      <c r="CO669" s="320"/>
      <c r="CP669" s="320"/>
      <c r="CQ669" s="320"/>
      <c r="CR669" s="320"/>
      <c r="CS669" s="320"/>
      <c r="CT669" s="320"/>
      <c r="CU669" s="320"/>
      <c r="CV669" s="320"/>
      <c r="CW669" s="320"/>
      <c r="CX669" s="320"/>
      <c r="CY669" s="320"/>
      <c r="CZ669" s="320"/>
      <c r="DA669" s="320"/>
      <c r="DB669" s="320"/>
      <c r="DC669" s="320"/>
      <c r="DD669" s="320"/>
    </row>
    <row r="670">
      <c r="A670" s="320"/>
      <c r="B670" s="320"/>
      <c r="C670" s="320"/>
      <c r="D670" s="320"/>
      <c r="E670" s="320"/>
      <c r="F670" s="320"/>
      <c r="G670" s="320"/>
      <c r="H670" s="320"/>
      <c r="I670" s="320"/>
      <c r="J670" s="320"/>
      <c r="K670" s="320"/>
      <c r="L670" s="320"/>
      <c r="M670" s="320"/>
      <c r="N670" s="320"/>
      <c r="O670" s="320"/>
      <c r="P670" s="320"/>
      <c r="Q670" s="320"/>
      <c r="R670" s="320"/>
      <c r="S670" s="320"/>
      <c r="T670" s="320"/>
      <c r="U670" s="320"/>
      <c r="V670" s="320"/>
      <c r="W670" s="320"/>
      <c r="X670" s="320"/>
      <c r="Y670" s="320"/>
      <c r="Z670" s="320"/>
      <c r="AA670" s="320"/>
      <c r="AB670" s="320"/>
      <c r="AC670" s="320"/>
      <c r="AD670" s="320"/>
      <c r="AE670" s="320"/>
      <c r="AF670" s="320"/>
      <c r="AG670" s="320"/>
      <c r="AH670" s="320"/>
      <c r="AI670" s="320"/>
      <c r="AJ670" s="320"/>
      <c r="AK670" s="320"/>
      <c r="AL670" s="320"/>
      <c r="AM670" s="320"/>
      <c r="AN670" s="320"/>
      <c r="AO670" s="320"/>
      <c r="AP670" s="320"/>
      <c r="AQ670" s="320"/>
      <c r="AR670" s="320"/>
      <c r="AS670" s="320"/>
      <c r="AT670" s="320"/>
      <c r="AU670" s="320"/>
      <c r="AV670" s="320"/>
      <c r="AW670" s="320"/>
      <c r="AX670" s="320"/>
      <c r="AY670" s="320"/>
      <c r="AZ670" s="320"/>
      <c r="BA670" s="320"/>
      <c r="BB670" s="320"/>
      <c r="BC670" s="320"/>
      <c r="BD670" s="320"/>
      <c r="BE670" s="320"/>
      <c r="BF670" s="320"/>
      <c r="BG670" s="320"/>
      <c r="BH670" s="320"/>
      <c r="BI670" s="320"/>
      <c r="BJ670" s="320"/>
      <c r="BK670" s="320"/>
      <c r="BL670" s="320"/>
      <c r="BM670" s="320"/>
      <c r="BN670" s="320"/>
      <c r="BO670" s="320"/>
      <c r="BP670" s="320"/>
      <c r="BQ670" s="320"/>
      <c r="BR670" s="320"/>
      <c r="BS670" s="320"/>
      <c r="BT670" s="320"/>
      <c r="BU670" s="320"/>
      <c r="BV670" s="320"/>
      <c r="BW670" s="320"/>
      <c r="BX670" s="320"/>
      <c r="BY670" s="320"/>
      <c r="BZ670" s="320"/>
      <c r="CA670" s="320"/>
      <c r="CB670" s="320"/>
      <c r="CC670" s="320"/>
      <c r="CD670" s="320"/>
      <c r="CE670" s="320"/>
      <c r="CF670" s="320"/>
      <c r="CG670" s="320"/>
      <c r="CH670" s="320"/>
      <c r="CI670" s="320"/>
      <c r="CJ670" s="320"/>
      <c r="CK670" s="320"/>
      <c r="CL670" s="320"/>
      <c r="CM670" s="320"/>
      <c r="CN670" s="320"/>
      <c r="CO670" s="320"/>
      <c r="CP670" s="320"/>
      <c r="CQ670" s="320"/>
      <c r="CR670" s="320"/>
      <c r="CS670" s="320"/>
      <c r="CT670" s="320"/>
      <c r="CU670" s="320"/>
      <c r="CV670" s="320"/>
      <c r="CW670" s="320"/>
      <c r="CX670" s="320"/>
      <c r="CY670" s="320"/>
      <c r="CZ670" s="320"/>
      <c r="DA670" s="320"/>
      <c r="DB670" s="320"/>
      <c r="DC670" s="320"/>
      <c r="DD670" s="320"/>
    </row>
    <row r="671">
      <c r="A671" s="320"/>
      <c r="B671" s="320"/>
      <c r="C671" s="320"/>
      <c r="D671" s="320"/>
      <c r="E671" s="320"/>
      <c r="F671" s="320"/>
      <c r="G671" s="320"/>
      <c r="H671" s="320"/>
      <c r="I671" s="320"/>
      <c r="J671" s="320"/>
      <c r="K671" s="320"/>
      <c r="L671" s="320"/>
      <c r="M671" s="320"/>
      <c r="N671" s="320"/>
      <c r="O671" s="320"/>
      <c r="P671" s="320"/>
      <c r="Q671" s="320"/>
      <c r="R671" s="320"/>
      <c r="S671" s="320"/>
      <c r="T671" s="320"/>
      <c r="U671" s="320"/>
      <c r="V671" s="320"/>
      <c r="W671" s="320"/>
      <c r="X671" s="320"/>
      <c r="Y671" s="320"/>
      <c r="Z671" s="320"/>
      <c r="AA671" s="320"/>
      <c r="AB671" s="320"/>
      <c r="AC671" s="320"/>
      <c r="AD671" s="320"/>
      <c r="AE671" s="320"/>
      <c r="AF671" s="320"/>
      <c r="AG671" s="320"/>
      <c r="AH671" s="320"/>
      <c r="AI671" s="320"/>
      <c r="AJ671" s="320"/>
      <c r="AK671" s="320"/>
      <c r="AL671" s="320"/>
      <c r="AM671" s="320"/>
      <c r="AN671" s="320"/>
      <c r="AO671" s="320"/>
      <c r="AP671" s="320"/>
      <c r="AQ671" s="320"/>
      <c r="AR671" s="320"/>
      <c r="AS671" s="320"/>
      <c r="AT671" s="320"/>
      <c r="AU671" s="320"/>
      <c r="AV671" s="320"/>
      <c r="AW671" s="320"/>
      <c r="AX671" s="320"/>
      <c r="AY671" s="320"/>
      <c r="AZ671" s="320"/>
      <c r="BA671" s="320"/>
      <c r="BB671" s="320"/>
      <c r="BC671" s="320"/>
      <c r="BD671" s="320"/>
      <c r="BE671" s="320"/>
      <c r="BF671" s="320"/>
      <c r="BG671" s="320"/>
      <c r="BH671" s="320"/>
      <c r="BI671" s="320"/>
      <c r="BJ671" s="320"/>
      <c r="BK671" s="320"/>
      <c r="BL671" s="320"/>
      <c r="BM671" s="320"/>
      <c r="BN671" s="320"/>
      <c r="BO671" s="320"/>
      <c r="BP671" s="320"/>
      <c r="BQ671" s="320"/>
      <c r="BR671" s="320"/>
      <c r="BS671" s="320"/>
      <c r="BT671" s="320"/>
      <c r="BU671" s="320"/>
      <c r="BV671" s="320"/>
      <c r="BW671" s="320"/>
      <c r="BX671" s="320"/>
      <c r="BY671" s="320"/>
      <c r="BZ671" s="320"/>
      <c r="CA671" s="320"/>
      <c r="CB671" s="320"/>
      <c r="CC671" s="320"/>
      <c r="CD671" s="320"/>
      <c r="CE671" s="320"/>
      <c r="CF671" s="320"/>
      <c r="CG671" s="320"/>
      <c r="CH671" s="320"/>
      <c r="CI671" s="320"/>
      <c r="CJ671" s="320"/>
      <c r="CK671" s="320"/>
      <c r="CL671" s="320"/>
      <c r="CM671" s="320"/>
      <c r="CN671" s="320"/>
      <c r="CO671" s="320"/>
      <c r="CP671" s="320"/>
      <c r="CQ671" s="320"/>
      <c r="CR671" s="320"/>
      <c r="CS671" s="320"/>
      <c r="CT671" s="320"/>
      <c r="CU671" s="320"/>
      <c r="CV671" s="320"/>
      <c r="CW671" s="320"/>
      <c r="CX671" s="320"/>
      <c r="CY671" s="320"/>
      <c r="CZ671" s="320"/>
      <c r="DA671" s="320"/>
      <c r="DB671" s="320"/>
      <c r="DC671" s="320"/>
      <c r="DD671" s="320"/>
    </row>
    <row r="672">
      <c r="A672" s="320"/>
      <c r="B672" s="320"/>
      <c r="C672" s="320"/>
      <c r="D672" s="320"/>
      <c r="E672" s="320"/>
      <c r="F672" s="320"/>
      <c r="G672" s="320"/>
      <c r="H672" s="320"/>
      <c r="I672" s="320"/>
      <c r="J672" s="320"/>
      <c r="K672" s="320"/>
      <c r="L672" s="320"/>
      <c r="M672" s="320"/>
      <c r="N672" s="320"/>
      <c r="O672" s="320"/>
      <c r="P672" s="320"/>
      <c r="Q672" s="320"/>
      <c r="R672" s="320"/>
      <c r="S672" s="320"/>
      <c r="T672" s="320"/>
      <c r="U672" s="320"/>
      <c r="V672" s="320"/>
      <c r="W672" s="320"/>
      <c r="X672" s="320"/>
      <c r="Y672" s="320"/>
      <c r="Z672" s="320"/>
      <c r="AA672" s="320"/>
      <c r="AB672" s="320"/>
      <c r="AC672" s="320"/>
      <c r="AD672" s="320"/>
      <c r="AE672" s="320"/>
      <c r="AF672" s="320"/>
      <c r="AG672" s="320"/>
      <c r="AH672" s="320"/>
      <c r="AI672" s="320"/>
      <c r="AJ672" s="320"/>
      <c r="AK672" s="320"/>
      <c r="AL672" s="320"/>
      <c r="AM672" s="320"/>
      <c r="AN672" s="320"/>
      <c r="AO672" s="320"/>
      <c r="AP672" s="320"/>
      <c r="AQ672" s="320"/>
      <c r="AR672" s="320"/>
      <c r="AS672" s="320"/>
      <c r="AT672" s="320"/>
      <c r="AU672" s="320"/>
      <c r="AV672" s="320"/>
      <c r="AW672" s="320"/>
      <c r="AX672" s="320"/>
      <c r="AY672" s="320"/>
      <c r="AZ672" s="320"/>
      <c r="BA672" s="320"/>
      <c r="BB672" s="320"/>
      <c r="BC672" s="320"/>
      <c r="BD672" s="320"/>
      <c r="BE672" s="320"/>
      <c r="BF672" s="320"/>
      <c r="BG672" s="320"/>
      <c r="BH672" s="320"/>
      <c r="BI672" s="320"/>
      <c r="BJ672" s="320"/>
      <c r="BK672" s="320"/>
      <c r="BL672" s="320"/>
      <c r="BM672" s="320"/>
      <c r="BN672" s="320"/>
      <c r="BO672" s="320"/>
      <c r="BP672" s="320"/>
      <c r="BQ672" s="320"/>
      <c r="BR672" s="320"/>
      <c r="BS672" s="320"/>
      <c r="BT672" s="320"/>
      <c r="BU672" s="320"/>
      <c r="BV672" s="320"/>
      <c r="BW672" s="320"/>
      <c r="BX672" s="320"/>
      <c r="BY672" s="320"/>
      <c r="BZ672" s="320"/>
      <c r="CA672" s="320"/>
      <c r="CB672" s="320"/>
      <c r="CC672" s="320"/>
      <c r="CD672" s="320"/>
      <c r="CE672" s="320"/>
      <c r="CF672" s="320"/>
      <c r="CG672" s="320"/>
      <c r="CH672" s="320"/>
      <c r="CI672" s="320"/>
      <c r="CJ672" s="320"/>
      <c r="CK672" s="320"/>
      <c r="CL672" s="320"/>
      <c r="CM672" s="320"/>
      <c r="CN672" s="320"/>
      <c r="CO672" s="320"/>
      <c r="CP672" s="320"/>
      <c r="CQ672" s="320"/>
      <c r="CR672" s="320"/>
      <c r="CS672" s="320"/>
      <c r="CT672" s="320"/>
      <c r="CU672" s="320"/>
      <c r="CV672" s="320"/>
      <c r="CW672" s="320"/>
      <c r="CX672" s="320"/>
      <c r="CY672" s="320"/>
      <c r="CZ672" s="320"/>
      <c r="DA672" s="320"/>
      <c r="DB672" s="320"/>
      <c r="DC672" s="320"/>
      <c r="DD672" s="320"/>
    </row>
    <row r="673">
      <c r="A673" s="320"/>
      <c r="B673" s="320"/>
      <c r="C673" s="320"/>
      <c r="D673" s="320"/>
      <c r="E673" s="320"/>
      <c r="F673" s="320"/>
      <c r="G673" s="320"/>
      <c r="H673" s="320"/>
      <c r="I673" s="320"/>
      <c r="J673" s="320"/>
      <c r="K673" s="320"/>
      <c r="L673" s="320"/>
      <c r="M673" s="320"/>
      <c r="N673" s="320"/>
      <c r="O673" s="320"/>
      <c r="P673" s="320"/>
      <c r="Q673" s="320"/>
      <c r="R673" s="320"/>
      <c r="S673" s="320"/>
      <c r="T673" s="320"/>
      <c r="U673" s="320"/>
      <c r="V673" s="320"/>
      <c r="W673" s="320"/>
      <c r="X673" s="320"/>
      <c r="Y673" s="320"/>
      <c r="Z673" s="320"/>
      <c r="AA673" s="320"/>
      <c r="AB673" s="320"/>
      <c r="AC673" s="320"/>
      <c r="AD673" s="320"/>
      <c r="AE673" s="320"/>
      <c r="AF673" s="320"/>
      <c r="AG673" s="320"/>
      <c r="AH673" s="320"/>
      <c r="AI673" s="320"/>
      <c r="AJ673" s="320"/>
      <c r="AK673" s="320"/>
      <c r="AL673" s="320"/>
      <c r="AM673" s="320"/>
      <c r="AN673" s="320"/>
      <c r="AO673" s="320"/>
      <c r="AP673" s="320"/>
      <c r="AQ673" s="320"/>
      <c r="AR673" s="320"/>
      <c r="AS673" s="320"/>
      <c r="AT673" s="320"/>
      <c r="AU673" s="320"/>
      <c r="AV673" s="320"/>
      <c r="AW673" s="320"/>
      <c r="AX673" s="320"/>
      <c r="AY673" s="320"/>
      <c r="AZ673" s="320"/>
      <c r="BA673" s="320"/>
      <c r="BB673" s="320"/>
      <c r="BC673" s="320"/>
      <c r="BD673" s="320"/>
      <c r="BE673" s="320"/>
      <c r="BF673" s="320"/>
      <c r="BG673" s="320"/>
      <c r="BH673" s="320"/>
      <c r="BI673" s="320"/>
      <c r="BJ673" s="320"/>
      <c r="BK673" s="320"/>
      <c r="BL673" s="320"/>
      <c r="BM673" s="320"/>
      <c r="BN673" s="320"/>
      <c r="BO673" s="320"/>
      <c r="BP673" s="320"/>
      <c r="BQ673" s="320"/>
      <c r="BR673" s="320"/>
      <c r="BS673" s="320"/>
      <c r="BT673" s="320"/>
      <c r="BU673" s="320"/>
      <c r="BV673" s="320"/>
      <c r="BW673" s="320"/>
      <c r="BX673" s="320"/>
      <c r="BY673" s="320"/>
      <c r="BZ673" s="320"/>
      <c r="CA673" s="320"/>
      <c r="CB673" s="320"/>
      <c r="CC673" s="320"/>
      <c r="CD673" s="320"/>
      <c r="CE673" s="320"/>
      <c r="CF673" s="320"/>
      <c r="CG673" s="320"/>
      <c r="CH673" s="320"/>
      <c r="CI673" s="320"/>
      <c r="CJ673" s="320"/>
      <c r="CK673" s="320"/>
      <c r="CL673" s="320"/>
      <c r="CM673" s="320"/>
      <c r="CN673" s="320"/>
      <c r="CO673" s="320"/>
      <c r="CP673" s="320"/>
      <c r="CQ673" s="320"/>
      <c r="CR673" s="320"/>
      <c r="CS673" s="320"/>
      <c r="CT673" s="320"/>
      <c r="CU673" s="320"/>
      <c r="CV673" s="320"/>
      <c r="CW673" s="320"/>
      <c r="CX673" s="320"/>
      <c r="CY673" s="320"/>
      <c r="CZ673" s="320"/>
      <c r="DA673" s="320"/>
      <c r="DB673" s="320"/>
      <c r="DC673" s="320"/>
      <c r="DD673" s="320"/>
    </row>
    <row r="674">
      <c r="A674" s="320"/>
      <c r="B674" s="320"/>
      <c r="C674" s="320"/>
      <c r="D674" s="320"/>
      <c r="E674" s="320"/>
      <c r="F674" s="320"/>
      <c r="G674" s="320"/>
      <c r="H674" s="320"/>
      <c r="I674" s="320"/>
      <c r="J674" s="320"/>
      <c r="K674" s="320"/>
      <c r="L674" s="320"/>
      <c r="M674" s="320"/>
      <c r="N674" s="320"/>
      <c r="O674" s="320"/>
      <c r="P674" s="320"/>
      <c r="Q674" s="320"/>
      <c r="R674" s="320"/>
      <c r="S674" s="320"/>
      <c r="T674" s="320"/>
      <c r="U674" s="320"/>
      <c r="V674" s="320"/>
      <c r="W674" s="320"/>
      <c r="X674" s="320"/>
      <c r="Y674" s="320"/>
      <c r="Z674" s="320"/>
      <c r="AA674" s="320"/>
      <c r="AB674" s="320"/>
      <c r="AC674" s="320"/>
      <c r="AD674" s="320"/>
      <c r="AE674" s="320"/>
      <c r="AF674" s="320"/>
      <c r="AG674" s="320"/>
      <c r="AH674" s="320"/>
      <c r="AI674" s="320"/>
      <c r="AJ674" s="320"/>
      <c r="AK674" s="320"/>
      <c r="AL674" s="320"/>
      <c r="AM674" s="320"/>
      <c r="AN674" s="320"/>
      <c r="AO674" s="320"/>
      <c r="AP674" s="320"/>
      <c r="AQ674" s="320"/>
      <c r="AR674" s="320"/>
      <c r="AS674" s="320"/>
      <c r="AT674" s="320"/>
      <c r="AU674" s="320"/>
      <c r="AV674" s="320"/>
      <c r="AW674" s="320"/>
      <c r="AX674" s="320"/>
      <c r="AY674" s="320"/>
      <c r="AZ674" s="320"/>
      <c r="BA674" s="320"/>
      <c r="BB674" s="320"/>
      <c r="BC674" s="320"/>
      <c r="BD674" s="320"/>
      <c r="BE674" s="320"/>
      <c r="BF674" s="320"/>
      <c r="BG674" s="320"/>
      <c r="BH674" s="320"/>
      <c r="BI674" s="320"/>
      <c r="BJ674" s="320"/>
      <c r="BK674" s="320"/>
      <c r="BL674" s="320"/>
      <c r="BM674" s="320"/>
      <c r="BN674" s="320"/>
      <c r="BO674" s="320"/>
      <c r="BP674" s="320"/>
      <c r="BQ674" s="320"/>
      <c r="BR674" s="320"/>
      <c r="BS674" s="320"/>
      <c r="BT674" s="320"/>
      <c r="BU674" s="320"/>
      <c r="BV674" s="320"/>
      <c r="BW674" s="320"/>
      <c r="BX674" s="320"/>
      <c r="BY674" s="320"/>
      <c r="BZ674" s="320"/>
      <c r="CA674" s="320"/>
      <c r="CB674" s="320"/>
      <c r="CC674" s="320"/>
      <c r="CD674" s="320"/>
      <c r="CE674" s="320"/>
      <c r="CF674" s="320"/>
      <c r="CG674" s="320"/>
      <c r="CH674" s="320"/>
      <c r="CI674" s="320"/>
      <c r="CJ674" s="320"/>
      <c r="CK674" s="320"/>
      <c r="CL674" s="320"/>
      <c r="CM674" s="320"/>
      <c r="CN674" s="320"/>
      <c r="CO674" s="320"/>
      <c r="CP674" s="320"/>
      <c r="CQ674" s="320"/>
      <c r="CR674" s="320"/>
      <c r="CS674" s="320"/>
      <c r="CT674" s="320"/>
      <c r="CU674" s="320"/>
      <c r="CV674" s="320"/>
      <c r="CW674" s="320"/>
      <c r="CX674" s="320"/>
      <c r="CY674" s="320"/>
      <c r="CZ674" s="320"/>
      <c r="DA674" s="320"/>
      <c r="DB674" s="320"/>
      <c r="DC674" s="320"/>
      <c r="DD674" s="320"/>
    </row>
    <row r="675">
      <c r="A675" s="320"/>
      <c r="B675" s="320"/>
      <c r="C675" s="320"/>
      <c r="D675" s="320"/>
      <c r="E675" s="320"/>
      <c r="F675" s="320"/>
      <c r="G675" s="320"/>
      <c r="H675" s="320"/>
      <c r="I675" s="320"/>
      <c r="J675" s="320"/>
      <c r="K675" s="320"/>
      <c r="L675" s="320"/>
      <c r="M675" s="320"/>
      <c r="N675" s="320"/>
      <c r="O675" s="320"/>
      <c r="P675" s="320"/>
      <c r="Q675" s="320"/>
      <c r="R675" s="320"/>
      <c r="S675" s="320"/>
      <c r="T675" s="320"/>
      <c r="U675" s="320"/>
      <c r="V675" s="320"/>
      <c r="W675" s="320"/>
      <c r="X675" s="320"/>
      <c r="Y675" s="320"/>
      <c r="Z675" s="320"/>
      <c r="AA675" s="320"/>
      <c r="AB675" s="320"/>
      <c r="AC675" s="320"/>
      <c r="AD675" s="320"/>
      <c r="AE675" s="320"/>
      <c r="AF675" s="320"/>
      <c r="AG675" s="320"/>
      <c r="AH675" s="320"/>
      <c r="AI675" s="320"/>
      <c r="AJ675" s="320"/>
      <c r="AK675" s="320"/>
      <c r="AL675" s="320"/>
      <c r="AM675" s="320"/>
      <c r="AN675" s="320"/>
      <c r="AO675" s="320"/>
      <c r="AP675" s="320"/>
      <c r="AQ675" s="320"/>
      <c r="AR675" s="320"/>
      <c r="AS675" s="320"/>
      <c r="AT675" s="320"/>
      <c r="AU675" s="320"/>
      <c r="AV675" s="320"/>
      <c r="AW675" s="320"/>
      <c r="AX675" s="320"/>
      <c r="AY675" s="320"/>
      <c r="AZ675" s="320"/>
      <c r="BA675" s="320"/>
      <c r="BB675" s="320"/>
      <c r="BC675" s="320"/>
      <c r="BD675" s="320"/>
      <c r="BE675" s="320"/>
      <c r="BF675" s="320"/>
      <c r="BG675" s="320"/>
      <c r="BH675" s="320"/>
      <c r="BI675" s="320"/>
      <c r="BJ675" s="320"/>
      <c r="BK675" s="320"/>
      <c r="BL675" s="320"/>
      <c r="BM675" s="320"/>
      <c r="BN675" s="320"/>
      <c r="BO675" s="320"/>
      <c r="BP675" s="320"/>
      <c r="BQ675" s="320"/>
      <c r="BR675" s="320"/>
      <c r="BS675" s="320"/>
      <c r="BT675" s="320"/>
      <c r="BU675" s="320"/>
      <c r="BV675" s="320"/>
      <c r="BW675" s="320"/>
      <c r="BX675" s="320"/>
      <c r="BY675" s="320"/>
      <c r="BZ675" s="320"/>
      <c r="CA675" s="320"/>
      <c r="CB675" s="320"/>
      <c r="CC675" s="320"/>
      <c r="CD675" s="320"/>
      <c r="CE675" s="320"/>
      <c r="CF675" s="320"/>
      <c r="CG675" s="320"/>
      <c r="CH675" s="320"/>
      <c r="CI675" s="320"/>
      <c r="CJ675" s="320"/>
      <c r="CK675" s="320"/>
      <c r="CL675" s="320"/>
      <c r="CM675" s="320"/>
      <c r="CN675" s="320"/>
      <c r="CO675" s="320"/>
      <c r="CP675" s="320"/>
      <c r="CQ675" s="320"/>
      <c r="CR675" s="320"/>
      <c r="CS675" s="320"/>
      <c r="CT675" s="320"/>
      <c r="CU675" s="320"/>
      <c r="CV675" s="320"/>
      <c r="CW675" s="320"/>
      <c r="CX675" s="320"/>
      <c r="CY675" s="320"/>
      <c r="CZ675" s="320"/>
      <c r="DA675" s="320"/>
      <c r="DB675" s="320"/>
      <c r="DC675" s="320"/>
      <c r="DD675" s="320"/>
    </row>
    <row r="676">
      <c r="A676" s="320"/>
      <c r="B676" s="320"/>
      <c r="C676" s="320"/>
      <c r="D676" s="320"/>
      <c r="E676" s="320"/>
      <c r="F676" s="320"/>
      <c r="G676" s="320"/>
      <c r="H676" s="320"/>
      <c r="I676" s="320"/>
      <c r="J676" s="320"/>
      <c r="K676" s="320"/>
      <c r="L676" s="320"/>
      <c r="M676" s="320"/>
      <c r="N676" s="320"/>
      <c r="O676" s="320"/>
      <c r="P676" s="320"/>
      <c r="Q676" s="320"/>
      <c r="R676" s="320"/>
      <c r="S676" s="320"/>
      <c r="T676" s="320"/>
      <c r="U676" s="320"/>
      <c r="V676" s="320"/>
      <c r="W676" s="320"/>
      <c r="X676" s="320"/>
      <c r="Y676" s="320"/>
      <c r="Z676" s="320"/>
      <c r="AA676" s="320"/>
      <c r="AB676" s="320"/>
      <c r="AC676" s="320"/>
      <c r="AD676" s="320"/>
      <c r="AE676" s="320"/>
      <c r="AF676" s="320"/>
      <c r="AG676" s="320"/>
      <c r="AH676" s="320"/>
      <c r="AI676" s="320"/>
      <c r="AJ676" s="320"/>
      <c r="AK676" s="320"/>
      <c r="AL676" s="320"/>
      <c r="AM676" s="320"/>
      <c r="AN676" s="320"/>
      <c r="AO676" s="320"/>
      <c r="AP676" s="320"/>
      <c r="AQ676" s="320"/>
      <c r="AR676" s="320"/>
      <c r="AS676" s="320"/>
      <c r="AT676" s="320"/>
      <c r="AU676" s="320"/>
      <c r="AV676" s="320"/>
      <c r="AW676" s="320"/>
      <c r="AX676" s="320"/>
      <c r="AY676" s="320"/>
      <c r="AZ676" s="320"/>
      <c r="BA676" s="320"/>
      <c r="BB676" s="320"/>
      <c r="BC676" s="320"/>
      <c r="BD676" s="320"/>
      <c r="BE676" s="320"/>
      <c r="BF676" s="320"/>
      <c r="BG676" s="320"/>
      <c r="BH676" s="320"/>
      <c r="BI676" s="320"/>
      <c r="BJ676" s="320"/>
      <c r="BK676" s="320"/>
      <c r="BL676" s="320"/>
      <c r="BM676" s="320"/>
      <c r="BN676" s="320"/>
      <c r="BO676" s="320"/>
      <c r="BP676" s="320"/>
      <c r="BQ676" s="320"/>
      <c r="BR676" s="320"/>
      <c r="BS676" s="320"/>
      <c r="BT676" s="320"/>
      <c r="BU676" s="320"/>
      <c r="BV676" s="320"/>
      <c r="BW676" s="320"/>
      <c r="BX676" s="320"/>
      <c r="BY676" s="320"/>
      <c r="BZ676" s="320"/>
      <c r="CA676" s="320"/>
      <c r="CB676" s="320"/>
      <c r="CC676" s="320"/>
      <c r="CD676" s="320"/>
      <c r="CE676" s="320"/>
      <c r="CF676" s="320"/>
      <c r="CG676" s="320"/>
      <c r="CH676" s="320"/>
      <c r="CI676" s="320"/>
      <c r="CJ676" s="320"/>
      <c r="CK676" s="320"/>
      <c r="CL676" s="320"/>
      <c r="CM676" s="320"/>
      <c r="CN676" s="320"/>
      <c r="CO676" s="320"/>
      <c r="CP676" s="320"/>
      <c r="CQ676" s="320"/>
      <c r="CR676" s="320"/>
      <c r="CS676" s="320"/>
      <c r="CT676" s="320"/>
      <c r="CU676" s="320"/>
      <c r="CV676" s="320"/>
      <c r="CW676" s="320"/>
      <c r="CX676" s="320"/>
      <c r="CY676" s="320"/>
      <c r="CZ676" s="320"/>
      <c r="DA676" s="320"/>
      <c r="DB676" s="320"/>
      <c r="DC676" s="320"/>
      <c r="DD676" s="320"/>
    </row>
    <row r="677">
      <c r="A677" s="320"/>
      <c r="B677" s="320"/>
      <c r="C677" s="320"/>
      <c r="D677" s="320"/>
      <c r="E677" s="320"/>
      <c r="F677" s="320"/>
      <c r="G677" s="320"/>
      <c r="H677" s="320"/>
      <c r="I677" s="320"/>
      <c r="J677" s="320"/>
      <c r="K677" s="320"/>
      <c r="L677" s="320"/>
      <c r="M677" s="320"/>
      <c r="N677" s="320"/>
      <c r="O677" s="320"/>
      <c r="P677" s="320"/>
      <c r="Q677" s="320"/>
      <c r="R677" s="320"/>
      <c r="S677" s="320"/>
      <c r="T677" s="320"/>
      <c r="U677" s="320"/>
      <c r="V677" s="320"/>
      <c r="W677" s="320"/>
      <c r="X677" s="320"/>
      <c r="Y677" s="320"/>
      <c r="Z677" s="320"/>
      <c r="AA677" s="320"/>
      <c r="AB677" s="320"/>
      <c r="AC677" s="320"/>
      <c r="AD677" s="320"/>
      <c r="AE677" s="320"/>
      <c r="AF677" s="320"/>
      <c r="AG677" s="320"/>
      <c r="AH677" s="320"/>
      <c r="AI677" s="320"/>
      <c r="AJ677" s="320"/>
      <c r="AK677" s="320"/>
      <c r="AL677" s="320"/>
      <c r="AM677" s="320"/>
      <c r="AN677" s="320"/>
      <c r="AO677" s="320"/>
      <c r="AP677" s="320"/>
      <c r="AQ677" s="320"/>
      <c r="AR677" s="320"/>
      <c r="AS677" s="320"/>
      <c r="AT677" s="320"/>
      <c r="AU677" s="320"/>
      <c r="AV677" s="320"/>
      <c r="AW677" s="320"/>
      <c r="AX677" s="320"/>
      <c r="AY677" s="320"/>
      <c r="AZ677" s="320"/>
      <c r="BA677" s="320"/>
      <c r="BB677" s="320"/>
      <c r="BC677" s="320"/>
      <c r="BD677" s="320"/>
      <c r="BE677" s="320"/>
      <c r="BF677" s="320"/>
      <c r="BG677" s="320"/>
      <c r="BH677" s="320"/>
      <c r="BI677" s="320"/>
      <c r="BJ677" s="320"/>
      <c r="BK677" s="320"/>
      <c r="BL677" s="320"/>
      <c r="BM677" s="320"/>
      <c r="BN677" s="320"/>
      <c r="BO677" s="320"/>
      <c r="BP677" s="320"/>
      <c r="BQ677" s="320"/>
      <c r="BR677" s="320"/>
      <c r="BS677" s="320"/>
      <c r="BT677" s="320"/>
      <c r="BU677" s="320"/>
      <c r="BV677" s="320"/>
      <c r="BW677" s="320"/>
      <c r="BX677" s="320"/>
      <c r="BY677" s="320"/>
      <c r="BZ677" s="320"/>
      <c r="CA677" s="320"/>
      <c r="CB677" s="320"/>
      <c r="CC677" s="320"/>
      <c r="CD677" s="320"/>
      <c r="CE677" s="320"/>
      <c r="CF677" s="320"/>
      <c r="CG677" s="320"/>
      <c r="CH677" s="320"/>
      <c r="CI677" s="320"/>
      <c r="CJ677" s="320"/>
      <c r="CK677" s="320"/>
      <c r="CL677" s="320"/>
      <c r="CM677" s="320"/>
      <c r="CN677" s="320"/>
      <c r="CO677" s="320"/>
      <c r="CP677" s="320"/>
      <c r="CQ677" s="320"/>
      <c r="CR677" s="320"/>
      <c r="CS677" s="320"/>
      <c r="CT677" s="320"/>
      <c r="CU677" s="320"/>
      <c r="CV677" s="320"/>
      <c r="CW677" s="320"/>
      <c r="CX677" s="320"/>
      <c r="CY677" s="320"/>
      <c r="CZ677" s="320"/>
      <c r="DA677" s="320"/>
      <c r="DB677" s="320"/>
      <c r="DC677" s="320"/>
      <c r="DD677" s="320"/>
    </row>
    <row r="678">
      <c r="A678" s="320"/>
      <c r="B678" s="320"/>
      <c r="C678" s="320"/>
      <c r="D678" s="320"/>
      <c r="E678" s="320"/>
      <c r="F678" s="320"/>
      <c r="G678" s="320"/>
      <c r="H678" s="320"/>
      <c r="I678" s="320"/>
      <c r="J678" s="320"/>
      <c r="K678" s="320"/>
      <c r="L678" s="320"/>
      <c r="M678" s="320"/>
      <c r="N678" s="320"/>
      <c r="O678" s="320"/>
      <c r="P678" s="320"/>
      <c r="Q678" s="320"/>
      <c r="R678" s="320"/>
      <c r="S678" s="320"/>
      <c r="T678" s="320"/>
      <c r="U678" s="320"/>
      <c r="V678" s="320"/>
      <c r="W678" s="320"/>
      <c r="X678" s="320"/>
      <c r="Y678" s="320"/>
      <c r="Z678" s="320"/>
      <c r="AA678" s="320"/>
      <c r="AB678" s="320"/>
      <c r="AC678" s="320"/>
      <c r="AD678" s="320"/>
      <c r="AE678" s="320"/>
      <c r="AF678" s="320"/>
      <c r="AG678" s="320"/>
      <c r="AH678" s="320"/>
      <c r="AI678" s="320"/>
      <c r="AJ678" s="320"/>
      <c r="AK678" s="320"/>
      <c r="AL678" s="320"/>
      <c r="AM678" s="320"/>
      <c r="AN678" s="320"/>
      <c r="AO678" s="320"/>
      <c r="AP678" s="320"/>
      <c r="AQ678" s="320"/>
      <c r="AR678" s="320"/>
      <c r="AS678" s="320"/>
      <c r="AT678" s="320"/>
      <c r="AU678" s="320"/>
      <c r="AV678" s="320"/>
      <c r="AW678" s="320"/>
      <c r="AX678" s="320"/>
      <c r="AY678" s="320"/>
      <c r="AZ678" s="320"/>
      <c r="BA678" s="320"/>
      <c r="BB678" s="320"/>
      <c r="BC678" s="320"/>
      <c r="BD678" s="320"/>
      <c r="BE678" s="320"/>
      <c r="BF678" s="320"/>
      <c r="BG678" s="320"/>
      <c r="BH678" s="320"/>
      <c r="BI678" s="320"/>
      <c r="BJ678" s="320"/>
      <c r="BK678" s="320"/>
      <c r="BL678" s="320"/>
      <c r="BM678" s="320"/>
      <c r="BN678" s="320"/>
      <c r="BO678" s="320"/>
      <c r="BP678" s="320"/>
      <c r="BQ678" s="320"/>
      <c r="BR678" s="320"/>
      <c r="BS678" s="320"/>
      <c r="BT678" s="320"/>
      <c r="BU678" s="320"/>
      <c r="BV678" s="320"/>
      <c r="BW678" s="320"/>
      <c r="BX678" s="320"/>
      <c r="BY678" s="320"/>
      <c r="BZ678" s="320"/>
      <c r="CA678" s="320"/>
      <c r="CB678" s="320"/>
      <c r="CC678" s="320"/>
      <c r="CD678" s="320"/>
      <c r="CE678" s="320"/>
      <c r="CF678" s="320"/>
      <c r="CG678" s="320"/>
      <c r="CH678" s="320"/>
      <c r="CI678" s="320"/>
      <c r="CJ678" s="320"/>
      <c r="CK678" s="320"/>
      <c r="CL678" s="320"/>
      <c r="CM678" s="320"/>
      <c r="CN678" s="320"/>
      <c r="CO678" s="320"/>
      <c r="CP678" s="320"/>
      <c r="CQ678" s="320"/>
      <c r="CR678" s="320"/>
      <c r="CS678" s="320"/>
      <c r="CT678" s="320"/>
      <c r="CU678" s="320"/>
      <c r="CV678" s="320"/>
      <c r="CW678" s="320"/>
      <c r="CX678" s="320"/>
      <c r="CY678" s="320"/>
      <c r="CZ678" s="320"/>
      <c r="DA678" s="320"/>
      <c r="DB678" s="320"/>
      <c r="DC678" s="320"/>
      <c r="DD678" s="320"/>
    </row>
    <row r="679">
      <c r="A679" s="320"/>
      <c r="B679" s="320"/>
      <c r="C679" s="320"/>
      <c r="D679" s="320"/>
      <c r="E679" s="320"/>
      <c r="F679" s="320"/>
      <c r="G679" s="320"/>
      <c r="H679" s="320"/>
      <c r="I679" s="320"/>
      <c r="J679" s="320"/>
      <c r="K679" s="320"/>
      <c r="L679" s="320"/>
      <c r="M679" s="320"/>
      <c r="N679" s="320"/>
      <c r="O679" s="320"/>
      <c r="P679" s="320"/>
      <c r="Q679" s="320"/>
      <c r="R679" s="320"/>
      <c r="S679" s="320"/>
      <c r="T679" s="320"/>
      <c r="U679" s="320"/>
      <c r="V679" s="320"/>
      <c r="W679" s="320"/>
      <c r="X679" s="320"/>
      <c r="Y679" s="320"/>
      <c r="Z679" s="320"/>
      <c r="AA679" s="320"/>
      <c r="AB679" s="320"/>
      <c r="AC679" s="320"/>
      <c r="AD679" s="320"/>
      <c r="AE679" s="320"/>
      <c r="AF679" s="320"/>
      <c r="AG679" s="320"/>
      <c r="AH679" s="320"/>
      <c r="AI679" s="320"/>
      <c r="AJ679" s="320"/>
      <c r="AK679" s="320"/>
      <c r="AL679" s="320"/>
      <c r="AM679" s="320"/>
      <c r="AN679" s="320"/>
      <c r="AO679" s="320"/>
      <c r="AP679" s="320"/>
      <c r="AQ679" s="320"/>
      <c r="AR679" s="320"/>
      <c r="AS679" s="320"/>
      <c r="AT679" s="320"/>
      <c r="AU679" s="320"/>
      <c r="AV679" s="320"/>
      <c r="AW679" s="320"/>
      <c r="AX679" s="320"/>
      <c r="AY679" s="320"/>
      <c r="AZ679" s="320"/>
      <c r="BA679" s="320"/>
      <c r="BB679" s="320"/>
      <c r="BC679" s="320"/>
      <c r="BD679" s="320"/>
      <c r="BE679" s="320"/>
      <c r="BF679" s="320"/>
      <c r="BG679" s="320"/>
      <c r="BH679" s="320"/>
      <c r="BI679" s="320"/>
      <c r="BJ679" s="320"/>
      <c r="BK679" s="320"/>
      <c r="BL679" s="320"/>
      <c r="BM679" s="320"/>
      <c r="BN679" s="320"/>
      <c r="BO679" s="320"/>
      <c r="BP679" s="320"/>
      <c r="BQ679" s="320"/>
      <c r="BR679" s="320"/>
      <c r="BS679" s="320"/>
      <c r="BT679" s="320"/>
      <c r="BU679" s="320"/>
      <c r="BV679" s="320"/>
      <c r="BW679" s="320"/>
      <c r="BX679" s="320"/>
      <c r="BY679" s="320"/>
      <c r="BZ679" s="320"/>
      <c r="CA679" s="320"/>
      <c r="CB679" s="320"/>
      <c r="CC679" s="320"/>
      <c r="CD679" s="320"/>
      <c r="CE679" s="320"/>
      <c r="CF679" s="320"/>
      <c r="CG679" s="320"/>
      <c r="CH679" s="320"/>
      <c r="CI679" s="320"/>
      <c r="CJ679" s="320"/>
      <c r="CK679" s="320"/>
      <c r="CL679" s="320"/>
      <c r="CM679" s="320"/>
      <c r="CN679" s="320"/>
      <c r="CO679" s="320"/>
      <c r="CP679" s="320"/>
      <c r="CQ679" s="320"/>
      <c r="CR679" s="320"/>
      <c r="CS679" s="320"/>
      <c r="CT679" s="320"/>
      <c r="CU679" s="320"/>
      <c r="CV679" s="320"/>
      <c r="CW679" s="320"/>
      <c r="CX679" s="320"/>
      <c r="CY679" s="320"/>
      <c r="CZ679" s="320"/>
      <c r="DA679" s="320"/>
      <c r="DB679" s="320"/>
      <c r="DC679" s="320"/>
      <c r="DD679" s="320"/>
    </row>
    <row r="680">
      <c r="A680" s="320"/>
      <c r="B680" s="320"/>
      <c r="C680" s="320"/>
      <c r="D680" s="320"/>
      <c r="E680" s="320"/>
      <c r="F680" s="320"/>
      <c r="G680" s="320"/>
      <c r="H680" s="320"/>
      <c r="I680" s="320"/>
      <c r="J680" s="320"/>
      <c r="K680" s="320"/>
      <c r="L680" s="320"/>
      <c r="M680" s="320"/>
      <c r="N680" s="320"/>
      <c r="O680" s="320"/>
      <c r="P680" s="320"/>
      <c r="Q680" s="320"/>
      <c r="R680" s="320"/>
      <c r="S680" s="320"/>
      <c r="T680" s="320"/>
      <c r="U680" s="320"/>
      <c r="V680" s="320"/>
      <c r="W680" s="320"/>
      <c r="X680" s="320"/>
      <c r="Y680" s="320"/>
      <c r="Z680" s="320"/>
      <c r="AA680" s="320"/>
      <c r="AB680" s="320"/>
      <c r="AC680" s="320"/>
      <c r="AD680" s="320"/>
      <c r="AE680" s="320"/>
      <c r="AF680" s="320"/>
      <c r="AG680" s="320"/>
      <c r="AH680" s="320"/>
      <c r="AI680" s="320"/>
      <c r="AJ680" s="320"/>
      <c r="AK680" s="320"/>
      <c r="AL680" s="320"/>
      <c r="AM680" s="320"/>
      <c r="AN680" s="320"/>
      <c r="AO680" s="320"/>
      <c r="AP680" s="320"/>
      <c r="AQ680" s="320"/>
      <c r="AR680" s="320"/>
      <c r="AS680" s="320"/>
      <c r="AT680" s="320"/>
      <c r="AU680" s="320"/>
      <c r="AV680" s="320"/>
      <c r="AW680" s="320"/>
      <c r="AX680" s="320"/>
      <c r="AY680" s="320"/>
      <c r="AZ680" s="320"/>
      <c r="BA680" s="320"/>
      <c r="BB680" s="320"/>
      <c r="BC680" s="320"/>
      <c r="BD680" s="320"/>
      <c r="BE680" s="320"/>
      <c r="BF680" s="320"/>
      <c r="BG680" s="320"/>
      <c r="BH680" s="320"/>
      <c r="BI680" s="320"/>
      <c r="BJ680" s="320"/>
      <c r="BK680" s="320"/>
      <c r="BL680" s="320"/>
      <c r="BM680" s="320"/>
      <c r="BN680" s="320"/>
      <c r="BO680" s="320"/>
      <c r="BP680" s="320"/>
      <c r="BQ680" s="320"/>
      <c r="BR680" s="320"/>
      <c r="BS680" s="320"/>
      <c r="BT680" s="320"/>
      <c r="BU680" s="320"/>
      <c r="BV680" s="320"/>
      <c r="BW680" s="320"/>
      <c r="BX680" s="320"/>
      <c r="BY680" s="320"/>
      <c r="BZ680" s="320"/>
      <c r="CA680" s="320"/>
      <c r="CB680" s="320"/>
      <c r="CC680" s="320"/>
      <c r="CD680" s="320"/>
      <c r="CE680" s="320"/>
      <c r="CF680" s="320"/>
      <c r="CG680" s="320"/>
      <c r="CH680" s="320"/>
      <c r="CI680" s="320"/>
      <c r="CJ680" s="320"/>
      <c r="CK680" s="320"/>
      <c r="CL680" s="320"/>
      <c r="CM680" s="320"/>
      <c r="CN680" s="320"/>
      <c r="CO680" s="320"/>
      <c r="CP680" s="320"/>
      <c r="CQ680" s="320"/>
      <c r="CR680" s="320"/>
      <c r="CS680" s="320"/>
      <c r="CT680" s="320"/>
      <c r="CU680" s="320"/>
      <c r="CV680" s="320"/>
      <c r="CW680" s="320"/>
      <c r="CX680" s="320"/>
      <c r="CY680" s="320"/>
      <c r="CZ680" s="320"/>
      <c r="DA680" s="320"/>
      <c r="DB680" s="320"/>
      <c r="DC680" s="320"/>
      <c r="DD680" s="320"/>
    </row>
    <row r="681">
      <c r="A681" s="320"/>
      <c r="B681" s="320"/>
      <c r="C681" s="320"/>
      <c r="D681" s="320"/>
      <c r="E681" s="320"/>
      <c r="F681" s="320"/>
      <c r="G681" s="320"/>
      <c r="H681" s="320"/>
      <c r="I681" s="320"/>
      <c r="J681" s="320"/>
      <c r="K681" s="320"/>
      <c r="L681" s="320"/>
      <c r="M681" s="320"/>
      <c r="N681" s="320"/>
      <c r="O681" s="320"/>
      <c r="P681" s="320"/>
      <c r="Q681" s="320"/>
      <c r="R681" s="320"/>
      <c r="S681" s="320"/>
      <c r="T681" s="320"/>
      <c r="U681" s="320"/>
      <c r="V681" s="320"/>
      <c r="W681" s="320"/>
      <c r="X681" s="320"/>
      <c r="Y681" s="320"/>
      <c r="Z681" s="320"/>
      <c r="AA681" s="320"/>
      <c r="AB681" s="320"/>
      <c r="AC681" s="320"/>
      <c r="AD681" s="320"/>
      <c r="AE681" s="320"/>
      <c r="AF681" s="320"/>
      <c r="AG681" s="320"/>
      <c r="AH681" s="320"/>
      <c r="AI681" s="320"/>
      <c r="AJ681" s="320"/>
      <c r="AK681" s="320"/>
      <c r="AL681" s="320"/>
      <c r="AM681" s="320"/>
      <c r="AN681" s="320"/>
      <c r="AO681" s="320"/>
      <c r="AP681" s="320"/>
      <c r="AQ681" s="320"/>
      <c r="AR681" s="320"/>
      <c r="AS681" s="320"/>
      <c r="AT681" s="320"/>
      <c r="AU681" s="320"/>
      <c r="AV681" s="320"/>
      <c r="AW681" s="320"/>
      <c r="AX681" s="320"/>
      <c r="AY681" s="320"/>
      <c r="AZ681" s="320"/>
      <c r="BA681" s="320"/>
      <c r="BB681" s="320"/>
      <c r="BC681" s="320"/>
      <c r="BD681" s="320"/>
      <c r="BE681" s="320"/>
      <c r="BF681" s="320"/>
      <c r="BG681" s="320"/>
      <c r="BH681" s="320"/>
      <c r="BI681" s="320"/>
      <c r="BJ681" s="320"/>
      <c r="BK681" s="320"/>
      <c r="BL681" s="320"/>
      <c r="BM681" s="320"/>
      <c r="BN681" s="320"/>
      <c r="BO681" s="320"/>
      <c r="BP681" s="320"/>
      <c r="BQ681" s="320"/>
      <c r="BR681" s="320"/>
      <c r="BS681" s="320"/>
      <c r="BT681" s="320"/>
      <c r="BU681" s="320"/>
      <c r="BV681" s="320"/>
      <c r="BW681" s="320"/>
      <c r="BX681" s="320"/>
      <c r="BY681" s="320"/>
      <c r="BZ681" s="320"/>
      <c r="CA681" s="320"/>
      <c r="CB681" s="320"/>
      <c r="CC681" s="320"/>
      <c r="CD681" s="320"/>
      <c r="CE681" s="320"/>
      <c r="CF681" s="320"/>
      <c r="CG681" s="320"/>
      <c r="CH681" s="320"/>
      <c r="CI681" s="320"/>
      <c r="CJ681" s="320"/>
      <c r="CK681" s="320"/>
      <c r="CL681" s="320"/>
      <c r="CM681" s="320"/>
      <c r="CN681" s="320"/>
      <c r="CO681" s="320"/>
      <c r="CP681" s="320"/>
      <c r="CQ681" s="320"/>
      <c r="CR681" s="320"/>
      <c r="CS681" s="320"/>
      <c r="CT681" s="320"/>
      <c r="CU681" s="320"/>
      <c r="CV681" s="320"/>
      <c r="CW681" s="320"/>
      <c r="CX681" s="320"/>
      <c r="CY681" s="320"/>
      <c r="CZ681" s="320"/>
      <c r="DA681" s="320"/>
      <c r="DB681" s="320"/>
      <c r="DC681" s="320"/>
      <c r="DD681" s="320"/>
    </row>
    <row r="682">
      <c r="A682" s="320"/>
      <c r="B682" s="320"/>
      <c r="C682" s="320"/>
      <c r="D682" s="320"/>
      <c r="E682" s="320"/>
      <c r="F682" s="320"/>
      <c r="G682" s="320"/>
      <c r="H682" s="320"/>
      <c r="I682" s="320"/>
      <c r="J682" s="320"/>
      <c r="K682" s="320"/>
      <c r="L682" s="320"/>
      <c r="M682" s="320"/>
      <c r="N682" s="320"/>
      <c r="O682" s="320"/>
      <c r="P682" s="320"/>
      <c r="Q682" s="320"/>
      <c r="R682" s="320"/>
      <c r="S682" s="320"/>
      <c r="T682" s="320"/>
      <c r="U682" s="320"/>
      <c r="V682" s="320"/>
      <c r="W682" s="320"/>
      <c r="X682" s="320"/>
      <c r="Y682" s="320"/>
      <c r="Z682" s="320"/>
      <c r="AA682" s="320"/>
      <c r="AB682" s="320"/>
      <c r="AC682" s="320"/>
      <c r="AD682" s="320"/>
      <c r="AE682" s="320"/>
      <c r="AF682" s="320"/>
      <c r="AG682" s="320"/>
      <c r="AH682" s="320"/>
      <c r="AI682" s="320"/>
      <c r="AJ682" s="320"/>
      <c r="AK682" s="320"/>
      <c r="AL682" s="320"/>
      <c r="AM682" s="320"/>
      <c r="AN682" s="320"/>
      <c r="AO682" s="320"/>
      <c r="AP682" s="320"/>
      <c r="AQ682" s="320"/>
      <c r="AR682" s="320"/>
      <c r="AS682" s="320"/>
      <c r="AT682" s="320"/>
      <c r="AU682" s="320"/>
      <c r="AV682" s="320"/>
      <c r="AW682" s="320"/>
      <c r="AX682" s="320"/>
      <c r="AY682" s="320"/>
      <c r="AZ682" s="320"/>
      <c r="BA682" s="320"/>
      <c r="BB682" s="320"/>
      <c r="BC682" s="320"/>
      <c r="BD682" s="320"/>
      <c r="BE682" s="320"/>
      <c r="BF682" s="320"/>
      <c r="BG682" s="320"/>
      <c r="BH682" s="320"/>
      <c r="BI682" s="320"/>
      <c r="BJ682" s="320"/>
      <c r="BK682" s="320"/>
      <c r="BL682" s="320"/>
      <c r="BM682" s="320"/>
      <c r="BN682" s="320"/>
      <c r="BO682" s="320"/>
      <c r="BP682" s="320"/>
      <c r="BQ682" s="320"/>
      <c r="BR682" s="320"/>
      <c r="BS682" s="320"/>
      <c r="BT682" s="320"/>
      <c r="BU682" s="320"/>
      <c r="BV682" s="320"/>
      <c r="BW682" s="320"/>
      <c r="BX682" s="320"/>
      <c r="BY682" s="320"/>
      <c r="BZ682" s="320"/>
      <c r="CA682" s="320"/>
      <c r="CB682" s="320"/>
      <c r="CC682" s="320"/>
      <c r="CD682" s="320"/>
      <c r="CE682" s="320"/>
      <c r="CF682" s="320"/>
      <c r="CG682" s="320"/>
      <c r="CH682" s="320"/>
      <c r="CI682" s="320"/>
      <c r="CJ682" s="320"/>
      <c r="CK682" s="320"/>
      <c r="CL682" s="320"/>
      <c r="CM682" s="320"/>
      <c r="CN682" s="320"/>
      <c r="CO682" s="320"/>
      <c r="CP682" s="320"/>
      <c r="CQ682" s="320"/>
      <c r="CR682" s="320"/>
      <c r="CS682" s="320"/>
      <c r="CT682" s="320"/>
      <c r="CU682" s="320"/>
      <c r="CV682" s="320"/>
      <c r="CW682" s="320"/>
      <c r="CX682" s="320"/>
      <c r="CY682" s="320"/>
      <c r="CZ682" s="320"/>
      <c r="DA682" s="320"/>
      <c r="DB682" s="320"/>
      <c r="DC682" s="320"/>
      <c r="DD682" s="320"/>
    </row>
    <row r="683">
      <c r="A683" s="320"/>
      <c r="B683" s="320"/>
      <c r="C683" s="320"/>
      <c r="D683" s="320"/>
      <c r="E683" s="320"/>
      <c r="F683" s="320"/>
      <c r="G683" s="320"/>
      <c r="H683" s="320"/>
      <c r="I683" s="320"/>
      <c r="J683" s="320"/>
      <c r="K683" s="320"/>
      <c r="L683" s="320"/>
      <c r="M683" s="320"/>
      <c r="N683" s="320"/>
      <c r="O683" s="320"/>
      <c r="P683" s="320"/>
      <c r="Q683" s="320"/>
      <c r="R683" s="320"/>
      <c r="S683" s="320"/>
      <c r="T683" s="320"/>
      <c r="U683" s="320"/>
      <c r="V683" s="320"/>
      <c r="W683" s="320"/>
      <c r="X683" s="320"/>
      <c r="Y683" s="320"/>
      <c r="Z683" s="320"/>
      <c r="AA683" s="320"/>
      <c r="AB683" s="320"/>
      <c r="AC683" s="320"/>
      <c r="AD683" s="320"/>
      <c r="AE683" s="320"/>
      <c r="AF683" s="320"/>
      <c r="AG683" s="320"/>
      <c r="AH683" s="320"/>
      <c r="AI683" s="320"/>
      <c r="AJ683" s="320"/>
      <c r="AK683" s="320"/>
      <c r="AL683" s="320"/>
      <c r="AM683" s="320"/>
      <c r="AN683" s="320"/>
      <c r="AO683" s="320"/>
      <c r="AP683" s="320"/>
      <c r="AQ683" s="320"/>
      <c r="AR683" s="320"/>
      <c r="AS683" s="320"/>
      <c r="AT683" s="320"/>
      <c r="AU683" s="320"/>
      <c r="AV683" s="320"/>
      <c r="AW683" s="320"/>
      <c r="AX683" s="320"/>
      <c r="AY683" s="320"/>
      <c r="AZ683" s="320"/>
      <c r="BA683" s="320"/>
      <c r="BB683" s="320"/>
      <c r="BC683" s="320"/>
      <c r="BD683" s="320"/>
      <c r="BE683" s="320"/>
      <c r="BF683" s="320"/>
      <c r="BG683" s="320"/>
      <c r="BH683" s="320"/>
      <c r="BI683" s="320"/>
      <c r="BJ683" s="320"/>
      <c r="BK683" s="320"/>
      <c r="BL683" s="320"/>
      <c r="BM683" s="320"/>
      <c r="BN683" s="320"/>
      <c r="BO683" s="320"/>
      <c r="BP683" s="320"/>
      <c r="BQ683" s="320"/>
      <c r="BR683" s="320"/>
      <c r="BS683" s="320"/>
      <c r="BT683" s="320"/>
      <c r="BU683" s="320"/>
      <c r="BV683" s="320"/>
      <c r="BW683" s="320"/>
      <c r="BX683" s="320"/>
      <c r="BY683" s="320"/>
      <c r="BZ683" s="320"/>
      <c r="CA683" s="320"/>
      <c r="CB683" s="320"/>
      <c r="CC683" s="320"/>
      <c r="CD683" s="320"/>
      <c r="CE683" s="320"/>
      <c r="CF683" s="320"/>
      <c r="CG683" s="320"/>
      <c r="CH683" s="320"/>
      <c r="CI683" s="320"/>
      <c r="CJ683" s="320"/>
      <c r="CK683" s="320"/>
      <c r="CL683" s="320"/>
      <c r="CM683" s="320"/>
      <c r="CN683" s="320"/>
      <c r="CO683" s="320"/>
      <c r="CP683" s="320"/>
      <c r="CQ683" s="320"/>
      <c r="CR683" s="320"/>
      <c r="CS683" s="320"/>
      <c r="CT683" s="320"/>
      <c r="CU683" s="320"/>
      <c r="CV683" s="320"/>
      <c r="CW683" s="320"/>
      <c r="CX683" s="320"/>
      <c r="CY683" s="320"/>
      <c r="CZ683" s="320"/>
      <c r="DA683" s="320"/>
      <c r="DB683" s="320"/>
      <c r="DC683" s="320"/>
      <c r="DD683" s="320"/>
    </row>
    <row r="684">
      <c r="A684" s="320"/>
      <c r="B684" s="320"/>
      <c r="C684" s="320"/>
      <c r="D684" s="320"/>
      <c r="E684" s="320"/>
      <c r="F684" s="320"/>
      <c r="G684" s="320"/>
      <c r="H684" s="320"/>
      <c r="I684" s="320"/>
      <c r="J684" s="320"/>
      <c r="K684" s="320"/>
      <c r="L684" s="320"/>
      <c r="M684" s="320"/>
      <c r="N684" s="320"/>
      <c r="O684" s="320"/>
      <c r="P684" s="320"/>
      <c r="Q684" s="320"/>
      <c r="R684" s="320"/>
      <c r="S684" s="320"/>
      <c r="T684" s="320"/>
      <c r="U684" s="320"/>
      <c r="V684" s="320"/>
      <c r="W684" s="320"/>
      <c r="X684" s="320"/>
      <c r="Y684" s="320"/>
      <c r="Z684" s="320"/>
      <c r="AA684" s="320"/>
      <c r="AB684" s="320"/>
      <c r="AC684" s="320"/>
      <c r="AD684" s="320"/>
      <c r="AE684" s="320"/>
      <c r="AF684" s="320"/>
      <c r="AG684" s="320"/>
      <c r="AH684" s="320"/>
      <c r="AI684" s="320"/>
      <c r="AJ684" s="320"/>
      <c r="AK684" s="320"/>
      <c r="AL684" s="320"/>
      <c r="AM684" s="320"/>
      <c r="AN684" s="320"/>
      <c r="AO684" s="320"/>
      <c r="AP684" s="320"/>
      <c r="AQ684" s="320"/>
      <c r="AR684" s="320"/>
      <c r="AS684" s="320"/>
      <c r="AT684" s="320"/>
      <c r="AU684" s="320"/>
      <c r="AV684" s="320"/>
      <c r="AW684" s="320"/>
      <c r="AX684" s="320"/>
      <c r="AY684" s="320"/>
      <c r="AZ684" s="320"/>
      <c r="BA684" s="320"/>
      <c r="BB684" s="320"/>
      <c r="BC684" s="320"/>
      <c r="BD684" s="320"/>
      <c r="BE684" s="320"/>
      <c r="BF684" s="320"/>
      <c r="BG684" s="320"/>
      <c r="BH684" s="320"/>
      <c r="BI684" s="320"/>
      <c r="BJ684" s="320"/>
      <c r="BK684" s="320"/>
      <c r="BL684" s="320"/>
      <c r="BM684" s="320"/>
      <c r="BN684" s="320"/>
      <c r="BO684" s="320"/>
      <c r="BP684" s="320"/>
      <c r="BQ684" s="320"/>
      <c r="BR684" s="320"/>
      <c r="BS684" s="320"/>
      <c r="BT684" s="320"/>
      <c r="BU684" s="320"/>
      <c r="BV684" s="320"/>
      <c r="BW684" s="320"/>
      <c r="BX684" s="320"/>
      <c r="BY684" s="320"/>
      <c r="BZ684" s="320"/>
      <c r="CA684" s="320"/>
      <c r="CB684" s="320"/>
      <c r="CC684" s="320"/>
      <c r="CD684" s="320"/>
      <c r="CE684" s="320"/>
      <c r="CF684" s="320"/>
      <c r="CG684" s="320"/>
      <c r="CH684" s="320"/>
      <c r="CI684" s="320"/>
      <c r="CJ684" s="320"/>
      <c r="CK684" s="320"/>
      <c r="CL684" s="320"/>
      <c r="CM684" s="320"/>
      <c r="CN684" s="320"/>
      <c r="CO684" s="320"/>
      <c r="CP684" s="320"/>
      <c r="CQ684" s="320"/>
      <c r="CR684" s="320"/>
      <c r="CS684" s="320"/>
      <c r="CT684" s="320"/>
      <c r="CU684" s="320"/>
      <c r="CV684" s="320"/>
      <c r="CW684" s="320"/>
      <c r="CX684" s="320"/>
      <c r="CY684" s="320"/>
      <c r="CZ684" s="320"/>
      <c r="DA684" s="320"/>
      <c r="DB684" s="320"/>
      <c r="DC684" s="320"/>
      <c r="DD684" s="320"/>
    </row>
    <row r="685">
      <c r="A685" s="320"/>
      <c r="B685" s="320"/>
      <c r="C685" s="320"/>
      <c r="D685" s="320"/>
      <c r="E685" s="320"/>
      <c r="F685" s="320"/>
      <c r="G685" s="320"/>
      <c r="H685" s="320"/>
      <c r="I685" s="320"/>
      <c r="J685" s="320"/>
      <c r="K685" s="320"/>
      <c r="L685" s="320"/>
      <c r="M685" s="320"/>
      <c r="N685" s="320"/>
      <c r="O685" s="320"/>
      <c r="P685" s="320"/>
      <c r="Q685" s="320"/>
      <c r="R685" s="320"/>
      <c r="S685" s="320"/>
      <c r="T685" s="320"/>
      <c r="U685" s="320"/>
      <c r="V685" s="320"/>
      <c r="W685" s="320"/>
      <c r="X685" s="320"/>
      <c r="Y685" s="320"/>
      <c r="Z685" s="320"/>
      <c r="AA685" s="320"/>
      <c r="AB685" s="320"/>
      <c r="AC685" s="320"/>
      <c r="AD685" s="320"/>
      <c r="AE685" s="320"/>
      <c r="AF685" s="320"/>
      <c r="AG685" s="320"/>
      <c r="AH685" s="320"/>
      <c r="AI685" s="320"/>
      <c r="AJ685" s="320"/>
      <c r="AK685" s="320"/>
      <c r="AL685" s="320"/>
      <c r="AM685" s="320"/>
      <c r="AN685" s="320"/>
      <c r="AO685" s="320"/>
      <c r="AP685" s="320"/>
      <c r="AQ685" s="320"/>
      <c r="AR685" s="320"/>
      <c r="AS685" s="320"/>
      <c r="AT685" s="320"/>
      <c r="AU685" s="320"/>
      <c r="AV685" s="320"/>
      <c r="AW685" s="320"/>
      <c r="AX685" s="320"/>
      <c r="AY685" s="320"/>
      <c r="AZ685" s="320"/>
      <c r="BA685" s="320"/>
      <c r="BB685" s="320"/>
      <c r="BC685" s="320"/>
      <c r="BD685" s="320"/>
      <c r="BE685" s="320"/>
      <c r="BF685" s="320"/>
      <c r="BG685" s="320"/>
      <c r="BH685" s="320"/>
      <c r="BI685" s="320"/>
      <c r="BJ685" s="320"/>
      <c r="BK685" s="320"/>
      <c r="BL685" s="320"/>
      <c r="BM685" s="320"/>
      <c r="BN685" s="320"/>
      <c r="BO685" s="320"/>
      <c r="BP685" s="320"/>
      <c r="BQ685" s="320"/>
      <c r="BR685" s="320"/>
      <c r="BS685" s="320"/>
      <c r="BT685" s="320"/>
      <c r="BU685" s="320"/>
      <c r="BV685" s="320"/>
      <c r="BW685" s="320"/>
      <c r="BX685" s="320"/>
      <c r="BY685" s="320"/>
      <c r="BZ685" s="320"/>
      <c r="CA685" s="320"/>
      <c r="CB685" s="320"/>
      <c r="CC685" s="320"/>
      <c r="CD685" s="320"/>
      <c r="CE685" s="320"/>
      <c r="CF685" s="320"/>
      <c r="CG685" s="320"/>
      <c r="CH685" s="320"/>
      <c r="CI685" s="320"/>
      <c r="CJ685" s="320"/>
      <c r="CK685" s="320"/>
      <c r="CL685" s="320"/>
      <c r="CM685" s="320"/>
      <c r="CN685" s="320"/>
      <c r="CO685" s="320"/>
      <c r="CP685" s="320"/>
      <c r="CQ685" s="320"/>
      <c r="CR685" s="320"/>
      <c r="CS685" s="320"/>
      <c r="CT685" s="320"/>
      <c r="CU685" s="320"/>
      <c r="CV685" s="320"/>
      <c r="CW685" s="320"/>
      <c r="CX685" s="320"/>
      <c r="CY685" s="320"/>
      <c r="CZ685" s="320"/>
      <c r="DA685" s="320"/>
      <c r="DB685" s="320"/>
      <c r="DC685" s="320"/>
      <c r="DD685" s="320"/>
    </row>
    <row r="686">
      <c r="A686" s="320"/>
      <c r="B686" s="320"/>
      <c r="C686" s="320"/>
      <c r="D686" s="320"/>
      <c r="E686" s="320"/>
      <c r="F686" s="320"/>
      <c r="G686" s="320"/>
      <c r="H686" s="320"/>
      <c r="I686" s="320"/>
      <c r="J686" s="320"/>
      <c r="K686" s="320"/>
      <c r="L686" s="320"/>
      <c r="M686" s="320"/>
      <c r="N686" s="320"/>
      <c r="O686" s="320"/>
      <c r="P686" s="320"/>
      <c r="Q686" s="320"/>
      <c r="R686" s="320"/>
      <c r="S686" s="320"/>
      <c r="T686" s="320"/>
      <c r="U686" s="320"/>
      <c r="V686" s="320"/>
      <c r="W686" s="320"/>
      <c r="X686" s="320"/>
      <c r="Y686" s="320"/>
      <c r="Z686" s="320"/>
      <c r="AA686" s="320"/>
      <c r="AB686" s="320"/>
      <c r="AC686" s="320"/>
      <c r="AD686" s="320"/>
      <c r="AE686" s="320"/>
      <c r="AF686" s="320"/>
      <c r="AG686" s="320"/>
      <c r="AH686" s="320"/>
      <c r="AI686" s="320"/>
      <c r="AJ686" s="320"/>
      <c r="AK686" s="320"/>
      <c r="AL686" s="320"/>
      <c r="AM686" s="320"/>
      <c r="AN686" s="320"/>
      <c r="AO686" s="320"/>
      <c r="AP686" s="320"/>
      <c r="AQ686" s="320"/>
      <c r="AR686" s="320"/>
      <c r="AS686" s="320"/>
      <c r="AT686" s="320"/>
      <c r="AU686" s="320"/>
      <c r="AV686" s="320"/>
      <c r="AW686" s="320"/>
      <c r="AX686" s="320"/>
      <c r="AY686" s="320"/>
      <c r="AZ686" s="320"/>
      <c r="BA686" s="320"/>
      <c r="BB686" s="320"/>
      <c r="BC686" s="320"/>
      <c r="BD686" s="320"/>
      <c r="BE686" s="320"/>
      <c r="BF686" s="320"/>
      <c r="BG686" s="320"/>
      <c r="BH686" s="320"/>
      <c r="BI686" s="320"/>
      <c r="BJ686" s="320"/>
      <c r="BK686" s="320"/>
      <c r="BL686" s="320"/>
      <c r="BM686" s="320"/>
      <c r="BN686" s="320"/>
      <c r="BO686" s="320"/>
      <c r="BP686" s="320"/>
      <c r="BQ686" s="320"/>
      <c r="BR686" s="320"/>
      <c r="BS686" s="320"/>
      <c r="BT686" s="320"/>
      <c r="BU686" s="320"/>
      <c r="BV686" s="320"/>
      <c r="BW686" s="320"/>
      <c r="BX686" s="320"/>
      <c r="BY686" s="320"/>
      <c r="BZ686" s="320"/>
      <c r="CA686" s="320"/>
      <c r="CB686" s="320"/>
      <c r="CC686" s="320"/>
      <c r="CD686" s="320"/>
      <c r="CE686" s="320"/>
      <c r="CF686" s="320"/>
      <c r="CG686" s="320"/>
      <c r="CH686" s="320"/>
      <c r="CI686" s="320"/>
      <c r="CJ686" s="320"/>
      <c r="CK686" s="320"/>
      <c r="CL686" s="320"/>
      <c r="CM686" s="320"/>
      <c r="CN686" s="320"/>
      <c r="CO686" s="320"/>
      <c r="CP686" s="320"/>
      <c r="CQ686" s="320"/>
      <c r="CR686" s="320"/>
      <c r="CS686" s="320"/>
      <c r="CT686" s="320"/>
      <c r="CU686" s="320"/>
      <c r="CV686" s="320"/>
      <c r="CW686" s="320"/>
      <c r="CX686" s="320"/>
      <c r="CY686" s="320"/>
      <c r="CZ686" s="320"/>
      <c r="DA686" s="320"/>
      <c r="DB686" s="320"/>
      <c r="DC686" s="320"/>
      <c r="DD686" s="320"/>
    </row>
    <row r="687">
      <c r="A687" s="320"/>
      <c r="B687" s="320"/>
      <c r="C687" s="320"/>
      <c r="D687" s="320"/>
      <c r="E687" s="320"/>
      <c r="F687" s="320"/>
      <c r="G687" s="320"/>
      <c r="H687" s="320"/>
      <c r="I687" s="320"/>
      <c r="J687" s="320"/>
      <c r="K687" s="320"/>
      <c r="L687" s="320"/>
      <c r="M687" s="320"/>
      <c r="N687" s="320"/>
      <c r="O687" s="320"/>
      <c r="P687" s="320"/>
      <c r="Q687" s="320"/>
      <c r="R687" s="320"/>
      <c r="S687" s="320"/>
      <c r="T687" s="320"/>
      <c r="U687" s="320"/>
      <c r="V687" s="320"/>
      <c r="W687" s="320"/>
      <c r="X687" s="320"/>
      <c r="Y687" s="320"/>
      <c r="Z687" s="320"/>
      <c r="AA687" s="320"/>
      <c r="AB687" s="320"/>
      <c r="AC687" s="320"/>
      <c r="AD687" s="320"/>
      <c r="AE687" s="320"/>
      <c r="AF687" s="320"/>
      <c r="AG687" s="320"/>
      <c r="AH687" s="320"/>
      <c r="AI687" s="320"/>
      <c r="AJ687" s="320"/>
      <c r="AK687" s="320"/>
      <c r="AL687" s="320"/>
      <c r="AM687" s="320"/>
      <c r="AN687" s="320"/>
      <c r="AO687" s="320"/>
      <c r="AP687" s="320"/>
      <c r="AQ687" s="320"/>
      <c r="AR687" s="320"/>
      <c r="AS687" s="320"/>
      <c r="AT687" s="320"/>
      <c r="AU687" s="320"/>
      <c r="AV687" s="320"/>
      <c r="AW687" s="320"/>
      <c r="AX687" s="320"/>
      <c r="AY687" s="320"/>
      <c r="AZ687" s="320"/>
      <c r="BA687" s="320"/>
      <c r="BB687" s="320"/>
      <c r="BC687" s="320"/>
      <c r="BD687" s="320"/>
      <c r="BE687" s="320"/>
      <c r="BF687" s="320"/>
      <c r="BG687" s="320"/>
      <c r="BH687" s="320"/>
      <c r="BI687" s="320"/>
      <c r="BJ687" s="320"/>
      <c r="BK687" s="320"/>
      <c r="BL687" s="320"/>
      <c r="BM687" s="320"/>
      <c r="BN687" s="320"/>
      <c r="BO687" s="320"/>
      <c r="BP687" s="320"/>
      <c r="BQ687" s="320"/>
      <c r="BR687" s="320"/>
      <c r="BS687" s="320"/>
      <c r="BT687" s="320"/>
      <c r="BU687" s="320"/>
      <c r="BV687" s="320"/>
      <c r="BW687" s="320"/>
      <c r="BX687" s="320"/>
      <c r="BY687" s="320"/>
      <c r="BZ687" s="320"/>
      <c r="CA687" s="320"/>
      <c r="CB687" s="320"/>
      <c r="CC687" s="320"/>
      <c r="CD687" s="320"/>
      <c r="CE687" s="320"/>
      <c r="CF687" s="320"/>
      <c r="CG687" s="320"/>
      <c r="CH687" s="320"/>
      <c r="CI687" s="320"/>
      <c r="CJ687" s="320"/>
      <c r="CK687" s="320"/>
      <c r="CL687" s="320"/>
      <c r="CM687" s="320"/>
      <c r="CN687" s="320"/>
      <c r="CO687" s="320"/>
      <c r="CP687" s="320"/>
      <c r="CQ687" s="320"/>
      <c r="CR687" s="320"/>
      <c r="CS687" s="320"/>
      <c r="CT687" s="320"/>
      <c r="CU687" s="320"/>
      <c r="CV687" s="320"/>
      <c r="CW687" s="320"/>
      <c r="CX687" s="320"/>
      <c r="CY687" s="320"/>
      <c r="CZ687" s="320"/>
      <c r="DA687" s="320"/>
      <c r="DB687" s="320"/>
      <c r="DC687" s="320"/>
      <c r="DD687" s="320"/>
    </row>
    <row r="688">
      <c r="A688" s="320"/>
      <c r="B688" s="320"/>
      <c r="C688" s="320"/>
      <c r="D688" s="320"/>
      <c r="E688" s="320"/>
      <c r="F688" s="320"/>
      <c r="G688" s="320"/>
      <c r="H688" s="320"/>
      <c r="I688" s="320"/>
      <c r="J688" s="320"/>
      <c r="K688" s="320"/>
      <c r="L688" s="320"/>
      <c r="M688" s="320"/>
      <c r="N688" s="320"/>
      <c r="O688" s="320"/>
      <c r="P688" s="320"/>
      <c r="Q688" s="320"/>
      <c r="R688" s="320"/>
      <c r="S688" s="320"/>
      <c r="T688" s="320"/>
      <c r="U688" s="320"/>
      <c r="V688" s="320"/>
      <c r="W688" s="320"/>
      <c r="X688" s="320"/>
      <c r="Y688" s="320"/>
      <c r="Z688" s="320"/>
      <c r="AA688" s="320"/>
      <c r="AB688" s="320"/>
      <c r="AC688" s="320"/>
      <c r="AD688" s="320"/>
      <c r="AE688" s="320"/>
      <c r="AF688" s="320"/>
      <c r="AG688" s="320"/>
      <c r="AH688" s="320"/>
      <c r="AI688" s="320"/>
      <c r="AJ688" s="320"/>
      <c r="AK688" s="320"/>
      <c r="AL688" s="320"/>
      <c r="AM688" s="320"/>
      <c r="AN688" s="320"/>
      <c r="AO688" s="320"/>
      <c r="AP688" s="320"/>
      <c r="AQ688" s="320"/>
      <c r="AR688" s="320"/>
      <c r="AS688" s="320"/>
      <c r="AT688" s="320"/>
      <c r="AU688" s="320"/>
      <c r="AV688" s="320"/>
      <c r="AW688" s="320"/>
      <c r="AX688" s="320"/>
      <c r="AY688" s="320"/>
      <c r="AZ688" s="320"/>
      <c r="BA688" s="320"/>
      <c r="BB688" s="320"/>
      <c r="BC688" s="320"/>
      <c r="BD688" s="320"/>
      <c r="BE688" s="320"/>
      <c r="BF688" s="320"/>
      <c r="BG688" s="320"/>
      <c r="BH688" s="320"/>
      <c r="BI688" s="320"/>
      <c r="BJ688" s="320"/>
      <c r="BK688" s="320"/>
      <c r="BL688" s="320"/>
      <c r="BM688" s="320"/>
      <c r="BN688" s="320"/>
      <c r="BO688" s="320"/>
      <c r="BP688" s="320"/>
      <c r="BQ688" s="320"/>
      <c r="BR688" s="320"/>
      <c r="BS688" s="320"/>
      <c r="BT688" s="320"/>
      <c r="BU688" s="320"/>
      <c r="BV688" s="320"/>
      <c r="BW688" s="320"/>
      <c r="BX688" s="320"/>
      <c r="BY688" s="320"/>
      <c r="BZ688" s="320"/>
      <c r="CA688" s="320"/>
      <c r="CB688" s="320"/>
      <c r="CC688" s="320"/>
      <c r="CD688" s="320"/>
      <c r="CE688" s="320"/>
      <c r="CF688" s="320"/>
      <c r="CG688" s="320"/>
      <c r="CH688" s="320"/>
      <c r="CI688" s="320"/>
      <c r="CJ688" s="320"/>
      <c r="CK688" s="320"/>
      <c r="CL688" s="320"/>
      <c r="CM688" s="320"/>
      <c r="CN688" s="320"/>
      <c r="CO688" s="320"/>
      <c r="CP688" s="320"/>
      <c r="CQ688" s="320"/>
      <c r="CR688" s="320"/>
      <c r="CS688" s="320"/>
      <c r="CT688" s="320"/>
      <c r="CU688" s="320"/>
      <c r="CV688" s="320"/>
      <c r="CW688" s="320"/>
      <c r="CX688" s="320"/>
      <c r="CY688" s="320"/>
      <c r="CZ688" s="320"/>
      <c r="DA688" s="320"/>
      <c r="DB688" s="320"/>
      <c r="DC688" s="320"/>
      <c r="DD688" s="320"/>
    </row>
    <row r="689">
      <c r="A689" s="320"/>
      <c r="B689" s="320"/>
      <c r="C689" s="320"/>
      <c r="D689" s="320"/>
      <c r="E689" s="320"/>
      <c r="F689" s="320"/>
      <c r="G689" s="320"/>
      <c r="H689" s="320"/>
      <c r="I689" s="320"/>
      <c r="J689" s="320"/>
      <c r="K689" s="320"/>
      <c r="L689" s="320"/>
      <c r="M689" s="320"/>
      <c r="N689" s="320"/>
      <c r="O689" s="320"/>
      <c r="P689" s="320"/>
      <c r="Q689" s="320"/>
      <c r="R689" s="320"/>
      <c r="S689" s="320"/>
      <c r="T689" s="320"/>
      <c r="U689" s="320"/>
      <c r="V689" s="320"/>
      <c r="W689" s="320"/>
      <c r="X689" s="320"/>
      <c r="Y689" s="320"/>
      <c r="Z689" s="320"/>
      <c r="AA689" s="320"/>
      <c r="AB689" s="320"/>
      <c r="AC689" s="320"/>
      <c r="AD689" s="320"/>
      <c r="AE689" s="320"/>
      <c r="AF689" s="320"/>
      <c r="AG689" s="320"/>
      <c r="AH689" s="320"/>
      <c r="AI689" s="320"/>
      <c r="AJ689" s="320"/>
      <c r="AK689" s="320"/>
      <c r="AL689" s="320"/>
      <c r="AM689" s="320"/>
      <c r="AN689" s="320"/>
      <c r="AO689" s="320"/>
      <c r="AP689" s="320"/>
      <c r="AQ689" s="320"/>
      <c r="AR689" s="320"/>
      <c r="AS689" s="320"/>
      <c r="AT689" s="320"/>
      <c r="AU689" s="320"/>
      <c r="AV689" s="320"/>
      <c r="AW689" s="320"/>
      <c r="AX689" s="320"/>
      <c r="AY689" s="320"/>
      <c r="AZ689" s="320"/>
      <c r="BA689" s="320"/>
      <c r="BB689" s="320"/>
      <c r="BC689" s="320"/>
      <c r="BD689" s="320"/>
      <c r="BE689" s="320"/>
      <c r="BF689" s="320"/>
      <c r="BG689" s="320"/>
      <c r="BH689" s="320"/>
      <c r="BI689" s="320"/>
      <c r="BJ689" s="320"/>
      <c r="BK689" s="320"/>
      <c r="BL689" s="320"/>
      <c r="BM689" s="320"/>
      <c r="BN689" s="320"/>
      <c r="BO689" s="320"/>
      <c r="BP689" s="320"/>
      <c r="BQ689" s="320"/>
      <c r="BR689" s="320"/>
      <c r="BS689" s="320"/>
      <c r="BT689" s="320"/>
      <c r="BU689" s="320"/>
      <c r="BV689" s="320"/>
      <c r="BW689" s="320"/>
      <c r="BX689" s="320"/>
      <c r="BY689" s="320"/>
      <c r="BZ689" s="320"/>
      <c r="CA689" s="320"/>
      <c r="CB689" s="320"/>
      <c r="CC689" s="320"/>
      <c r="CD689" s="320"/>
      <c r="CE689" s="320"/>
      <c r="CF689" s="320"/>
      <c r="CG689" s="320"/>
      <c r="CH689" s="320"/>
      <c r="CI689" s="320"/>
      <c r="CJ689" s="320"/>
      <c r="CK689" s="320"/>
      <c r="CL689" s="320"/>
      <c r="CM689" s="320"/>
      <c r="CN689" s="320"/>
      <c r="CO689" s="320"/>
      <c r="CP689" s="320"/>
      <c r="CQ689" s="320"/>
      <c r="CR689" s="320"/>
      <c r="CS689" s="320"/>
      <c r="CT689" s="320"/>
      <c r="CU689" s="320"/>
      <c r="CV689" s="320"/>
      <c r="CW689" s="320"/>
      <c r="CX689" s="320"/>
      <c r="CY689" s="320"/>
      <c r="CZ689" s="320"/>
      <c r="DA689" s="320"/>
      <c r="DB689" s="320"/>
      <c r="DC689" s="320"/>
      <c r="DD689" s="320"/>
    </row>
    <row r="690">
      <c r="A690" s="320"/>
      <c r="B690" s="320"/>
      <c r="C690" s="320"/>
      <c r="D690" s="320"/>
      <c r="E690" s="320"/>
      <c r="F690" s="320"/>
      <c r="G690" s="320"/>
      <c r="H690" s="320"/>
      <c r="I690" s="320"/>
      <c r="J690" s="320"/>
      <c r="K690" s="320"/>
      <c r="L690" s="320"/>
      <c r="M690" s="320"/>
      <c r="N690" s="320"/>
      <c r="O690" s="320"/>
      <c r="P690" s="320"/>
      <c r="Q690" s="320"/>
      <c r="R690" s="320"/>
      <c r="S690" s="320"/>
      <c r="T690" s="320"/>
      <c r="U690" s="320"/>
      <c r="V690" s="320"/>
      <c r="W690" s="320"/>
      <c r="X690" s="320"/>
      <c r="Y690" s="320"/>
      <c r="Z690" s="320"/>
      <c r="AA690" s="320"/>
      <c r="AB690" s="320"/>
      <c r="AC690" s="320"/>
      <c r="AD690" s="320"/>
      <c r="AE690" s="320"/>
      <c r="AF690" s="320"/>
      <c r="AG690" s="320"/>
      <c r="AH690" s="320"/>
      <c r="AI690" s="320"/>
      <c r="AJ690" s="320"/>
      <c r="AK690" s="320"/>
      <c r="AL690" s="320"/>
      <c r="AM690" s="320"/>
      <c r="AN690" s="320"/>
      <c r="AO690" s="320"/>
      <c r="AP690" s="320"/>
      <c r="AQ690" s="320"/>
      <c r="AR690" s="320"/>
      <c r="AS690" s="320"/>
      <c r="AT690" s="320"/>
      <c r="AU690" s="320"/>
      <c r="AV690" s="320"/>
      <c r="AW690" s="320"/>
      <c r="AX690" s="320"/>
      <c r="AY690" s="320"/>
      <c r="AZ690" s="320"/>
      <c r="BA690" s="320"/>
      <c r="BB690" s="320"/>
      <c r="BC690" s="320"/>
      <c r="BD690" s="320"/>
      <c r="BE690" s="320"/>
      <c r="BF690" s="320"/>
      <c r="BG690" s="320"/>
      <c r="BH690" s="320"/>
      <c r="BI690" s="320"/>
      <c r="BJ690" s="320"/>
      <c r="BK690" s="320"/>
      <c r="BL690" s="320"/>
      <c r="BM690" s="320"/>
      <c r="BN690" s="320"/>
      <c r="BO690" s="320"/>
      <c r="BP690" s="320"/>
      <c r="BQ690" s="320"/>
      <c r="BR690" s="320"/>
      <c r="BS690" s="320"/>
      <c r="BT690" s="320"/>
      <c r="BU690" s="320"/>
      <c r="BV690" s="320"/>
      <c r="BW690" s="320"/>
      <c r="BX690" s="320"/>
      <c r="BY690" s="320"/>
      <c r="BZ690" s="320"/>
      <c r="CA690" s="320"/>
      <c r="CB690" s="320"/>
      <c r="CC690" s="320"/>
      <c r="CD690" s="320"/>
      <c r="CE690" s="320"/>
      <c r="CF690" s="320"/>
      <c r="CG690" s="320"/>
      <c r="CH690" s="320"/>
      <c r="CI690" s="320"/>
      <c r="CJ690" s="320"/>
      <c r="CK690" s="320"/>
      <c r="CL690" s="320"/>
      <c r="CM690" s="320"/>
      <c r="CN690" s="320"/>
      <c r="CO690" s="320"/>
      <c r="CP690" s="320"/>
      <c r="CQ690" s="320"/>
      <c r="CR690" s="320"/>
      <c r="CS690" s="320"/>
      <c r="CT690" s="320"/>
      <c r="CU690" s="320"/>
      <c r="CV690" s="320"/>
      <c r="CW690" s="320"/>
      <c r="CX690" s="320"/>
      <c r="CY690" s="320"/>
      <c r="CZ690" s="320"/>
      <c r="DA690" s="320"/>
      <c r="DB690" s="320"/>
      <c r="DC690" s="320"/>
      <c r="DD690" s="320"/>
    </row>
    <row r="691">
      <c r="A691" s="320"/>
      <c r="B691" s="320"/>
      <c r="C691" s="320"/>
      <c r="D691" s="320"/>
      <c r="E691" s="320"/>
      <c r="F691" s="320"/>
      <c r="G691" s="320"/>
      <c r="H691" s="320"/>
      <c r="I691" s="320"/>
      <c r="J691" s="320"/>
      <c r="K691" s="320"/>
      <c r="L691" s="320"/>
      <c r="M691" s="320"/>
      <c r="N691" s="320"/>
      <c r="O691" s="320"/>
      <c r="P691" s="320"/>
      <c r="Q691" s="320"/>
      <c r="R691" s="320"/>
      <c r="S691" s="320"/>
      <c r="T691" s="320"/>
      <c r="U691" s="320"/>
      <c r="V691" s="320"/>
      <c r="W691" s="320"/>
      <c r="X691" s="320"/>
      <c r="Y691" s="320"/>
      <c r="Z691" s="320"/>
      <c r="AA691" s="320"/>
      <c r="AB691" s="320"/>
      <c r="AC691" s="320"/>
      <c r="AD691" s="320"/>
      <c r="AE691" s="320"/>
      <c r="AF691" s="320"/>
      <c r="AG691" s="320"/>
      <c r="AH691" s="320"/>
      <c r="AI691" s="320"/>
      <c r="AJ691" s="320"/>
      <c r="AK691" s="320"/>
      <c r="AL691" s="320"/>
      <c r="AM691" s="320"/>
      <c r="AN691" s="320"/>
      <c r="AO691" s="320"/>
      <c r="AP691" s="320"/>
      <c r="AQ691" s="320"/>
      <c r="AR691" s="320"/>
      <c r="AS691" s="320"/>
      <c r="AT691" s="320"/>
      <c r="AU691" s="320"/>
      <c r="AV691" s="320"/>
      <c r="AW691" s="320"/>
      <c r="AX691" s="320"/>
      <c r="AY691" s="320"/>
      <c r="AZ691" s="320"/>
      <c r="BA691" s="320"/>
      <c r="BB691" s="320"/>
      <c r="BC691" s="320"/>
      <c r="BD691" s="320"/>
      <c r="BE691" s="320"/>
      <c r="BF691" s="320"/>
      <c r="BG691" s="320"/>
      <c r="BH691" s="320"/>
      <c r="BI691" s="320"/>
      <c r="BJ691" s="320"/>
      <c r="BK691" s="320"/>
      <c r="BL691" s="320"/>
      <c r="BM691" s="320"/>
      <c r="BN691" s="320"/>
      <c r="BO691" s="320"/>
      <c r="BP691" s="320"/>
      <c r="BQ691" s="320"/>
      <c r="BR691" s="320"/>
      <c r="BS691" s="320"/>
      <c r="BT691" s="320"/>
      <c r="BU691" s="320"/>
      <c r="BV691" s="320"/>
      <c r="BW691" s="320"/>
      <c r="BX691" s="320"/>
      <c r="BY691" s="320"/>
      <c r="BZ691" s="320"/>
      <c r="CA691" s="320"/>
      <c r="CB691" s="320"/>
      <c r="CC691" s="320"/>
      <c r="CD691" s="320"/>
      <c r="CE691" s="320"/>
      <c r="CF691" s="320"/>
      <c r="CG691" s="320"/>
      <c r="CH691" s="320"/>
      <c r="CI691" s="320"/>
      <c r="CJ691" s="320"/>
      <c r="CK691" s="320"/>
      <c r="CL691" s="320"/>
      <c r="CM691" s="320"/>
      <c r="CN691" s="320"/>
      <c r="CO691" s="320"/>
      <c r="CP691" s="320"/>
      <c r="CQ691" s="320"/>
      <c r="CR691" s="320"/>
      <c r="CS691" s="320"/>
      <c r="CT691" s="320"/>
      <c r="CU691" s="320"/>
      <c r="CV691" s="320"/>
      <c r="CW691" s="320"/>
      <c r="CX691" s="320"/>
      <c r="CY691" s="320"/>
      <c r="CZ691" s="320"/>
      <c r="DA691" s="320"/>
      <c r="DB691" s="320"/>
      <c r="DC691" s="320"/>
      <c r="DD691" s="320"/>
    </row>
    <row r="692">
      <c r="A692" s="320"/>
      <c r="B692" s="320"/>
      <c r="C692" s="320"/>
      <c r="D692" s="320"/>
      <c r="E692" s="320"/>
      <c r="F692" s="320"/>
      <c r="G692" s="320"/>
      <c r="H692" s="320"/>
      <c r="I692" s="320"/>
      <c r="J692" s="320"/>
      <c r="K692" s="320"/>
      <c r="L692" s="320"/>
      <c r="M692" s="320"/>
      <c r="N692" s="320"/>
      <c r="O692" s="320"/>
      <c r="P692" s="320"/>
      <c r="Q692" s="320"/>
      <c r="R692" s="320"/>
      <c r="S692" s="320"/>
      <c r="T692" s="320"/>
      <c r="U692" s="320"/>
      <c r="V692" s="320"/>
      <c r="W692" s="320"/>
      <c r="X692" s="320"/>
      <c r="Y692" s="320"/>
      <c r="Z692" s="320"/>
      <c r="AA692" s="320"/>
      <c r="AB692" s="320"/>
      <c r="AC692" s="320"/>
      <c r="AD692" s="320"/>
      <c r="AE692" s="320"/>
      <c r="AF692" s="320"/>
      <c r="AG692" s="320"/>
      <c r="AH692" s="320"/>
      <c r="AI692" s="320"/>
      <c r="AJ692" s="320"/>
      <c r="AK692" s="320"/>
      <c r="AL692" s="320"/>
      <c r="AM692" s="320"/>
      <c r="AN692" s="320"/>
      <c r="AO692" s="320"/>
      <c r="AP692" s="320"/>
      <c r="AQ692" s="320"/>
      <c r="AR692" s="320"/>
      <c r="AS692" s="320"/>
      <c r="AT692" s="320"/>
      <c r="AU692" s="320"/>
      <c r="AV692" s="320"/>
      <c r="AW692" s="320"/>
      <c r="AX692" s="320"/>
      <c r="AY692" s="320"/>
      <c r="AZ692" s="320"/>
      <c r="BA692" s="320"/>
      <c r="BB692" s="320"/>
      <c r="BC692" s="320"/>
      <c r="BD692" s="320"/>
      <c r="BE692" s="320"/>
      <c r="BF692" s="320"/>
      <c r="BG692" s="320"/>
      <c r="BH692" s="320"/>
      <c r="BI692" s="320"/>
      <c r="BJ692" s="320"/>
      <c r="BK692" s="320"/>
      <c r="BL692" s="320"/>
      <c r="BM692" s="320"/>
      <c r="BN692" s="320"/>
      <c r="BO692" s="320"/>
      <c r="BP692" s="320"/>
      <c r="BQ692" s="320"/>
      <c r="BR692" s="320"/>
      <c r="BS692" s="320"/>
      <c r="BT692" s="320"/>
      <c r="BU692" s="320"/>
      <c r="BV692" s="320"/>
      <c r="BW692" s="320"/>
      <c r="BX692" s="320"/>
      <c r="BY692" s="320"/>
      <c r="BZ692" s="320"/>
      <c r="CA692" s="320"/>
      <c r="CB692" s="320"/>
      <c r="CC692" s="320"/>
      <c r="CD692" s="320"/>
      <c r="CE692" s="320"/>
      <c r="CF692" s="320"/>
      <c r="CG692" s="320"/>
      <c r="CH692" s="320"/>
      <c r="CI692" s="320"/>
      <c r="CJ692" s="320"/>
      <c r="CK692" s="320"/>
      <c r="CL692" s="320"/>
      <c r="CM692" s="320"/>
      <c r="CN692" s="320"/>
      <c r="CO692" s="320"/>
      <c r="CP692" s="320"/>
      <c r="CQ692" s="320"/>
      <c r="CR692" s="320"/>
      <c r="CS692" s="320"/>
      <c r="CT692" s="320"/>
      <c r="CU692" s="320"/>
      <c r="CV692" s="320"/>
      <c r="CW692" s="320"/>
      <c r="CX692" s="320"/>
      <c r="CY692" s="320"/>
      <c r="CZ692" s="320"/>
      <c r="DA692" s="320"/>
      <c r="DB692" s="320"/>
      <c r="DC692" s="320"/>
      <c r="DD692" s="320"/>
    </row>
    <row r="693">
      <c r="A693" s="320"/>
      <c r="B693" s="320"/>
      <c r="C693" s="320"/>
      <c r="D693" s="320"/>
      <c r="E693" s="320"/>
      <c r="F693" s="320"/>
      <c r="G693" s="320"/>
      <c r="H693" s="320"/>
      <c r="I693" s="320"/>
      <c r="J693" s="320"/>
      <c r="K693" s="320"/>
      <c r="L693" s="320"/>
      <c r="M693" s="320"/>
      <c r="N693" s="320"/>
      <c r="O693" s="320"/>
      <c r="P693" s="320"/>
      <c r="Q693" s="320"/>
      <c r="R693" s="320"/>
      <c r="S693" s="320"/>
      <c r="T693" s="320"/>
      <c r="U693" s="320"/>
      <c r="V693" s="320"/>
      <c r="W693" s="320"/>
      <c r="X693" s="320"/>
      <c r="Y693" s="320"/>
      <c r="Z693" s="320"/>
      <c r="AA693" s="320"/>
      <c r="AB693" s="320"/>
      <c r="AC693" s="320"/>
      <c r="AD693" s="320"/>
      <c r="AE693" s="320"/>
      <c r="AF693" s="320"/>
      <c r="AG693" s="320"/>
      <c r="AH693" s="320"/>
      <c r="AI693" s="320"/>
      <c r="AJ693" s="320"/>
      <c r="AK693" s="320"/>
      <c r="AL693" s="320"/>
      <c r="AM693" s="320"/>
      <c r="AN693" s="320"/>
      <c r="AO693" s="320"/>
      <c r="AP693" s="320"/>
      <c r="AQ693" s="320"/>
      <c r="AR693" s="320"/>
      <c r="AS693" s="320"/>
      <c r="AT693" s="320"/>
      <c r="AU693" s="320"/>
      <c r="AV693" s="320"/>
      <c r="AW693" s="320"/>
      <c r="AX693" s="320"/>
      <c r="AY693" s="320"/>
      <c r="AZ693" s="320"/>
      <c r="BA693" s="320"/>
      <c r="BB693" s="320"/>
      <c r="BC693" s="320"/>
      <c r="BD693" s="320"/>
      <c r="BE693" s="320"/>
      <c r="BF693" s="320"/>
      <c r="BG693" s="320"/>
      <c r="BH693" s="320"/>
      <c r="BI693" s="320"/>
      <c r="BJ693" s="320"/>
      <c r="BK693" s="320"/>
      <c r="BL693" s="320"/>
      <c r="BM693" s="320"/>
      <c r="BN693" s="320"/>
      <c r="BO693" s="320"/>
      <c r="BP693" s="320"/>
      <c r="BQ693" s="320"/>
      <c r="BR693" s="320"/>
      <c r="BS693" s="320"/>
      <c r="BT693" s="320"/>
      <c r="BU693" s="320"/>
      <c r="BV693" s="320"/>
      <c r="BW693" s="320"/>
      <c r="BX693" s="320"/>
      <c r="BY693" s="320"/>
      <c r="BZ693" s="320"/>
      <c r="CA693" s="320"/>
      <c r="CB693" s="320"/>
      <c r="CC693" s="320"/>
      <c r="CD693" s="320"/>
      <c r="CE693" s="320"/>
      <c r="CF693" s="320"/>
      <c r="CG693" s="320"/>
      <c r="CH693" s="320"/>
      <c r="CI693" s="320"/>
      <c r="CJ693" s="320"/>
      <c r="CK693" s="320"/>
      <c r="CL693" s="320"/>
      <c r="CM693" s="320"/>
      <c r="CN693" s="320"/>
      <c r="CO693" s="320"/>
      <c r="CP693" s="320"/>
      <c r="CQ693" s="320"/>
      <c r="CR693" s="320"/>
      <c r="CS693" s="320"/>
      <c r="CT693" s="320"/>
      <c r="CU693" s="320"/>
      <c r="CV693" s="320"/>
      <c r="CW693" s="320"/>
      <c r="CX693" s="320"/>
      <c r="CY693" s="320"/>
      <c r="CZ693" s="320"/>
      <c r="DA693" s="320"/>
      <c r="DB693" s="320"/>
      <c r="DC693" s="320"/>
      <c r="DD693" s="320"/>
    </row>
    <row r="694">
      <c r="A694" s="320"/>
      <c r="B694" s="320"/>
      <c r="C694" s="320"/>
      <c r="D694" s="320"/>
      <c r="E694" s="320"/>
      <c r="F694" s="320"/>
      <c r="G694" s="320"/>
      <c r="H694" s="320"/>
      <c r="I694" s="320"/>
      <c r="J694" s="320"/>
      <c r="K694" s="320"/>
      <c r="L694" s="320"/>
      <c r="M694" s="320"/>
      <c r="N694" s="320"/>
      <c r="O694" s="320"/>
      <c r="P694" s="320"/>
      <c r="Q694" s="320"/>
      <c r="R694" s="320"/>
      <c r="S694" s="320"/>
      <c r="T694" s="320"/>
      <c r="U694" s="320"/>
      <c r="V694" s="320"/>
      <c r="W694" s="320"/>
      <c r="X694" s="320"/>
      <c r="Y694" s="320"/>
      <c r="Z694" s="320"/>
      <c r="AA694" s="320"/>
      <c r="AB694" s="320"/>
      <c r="AC694" s="320"/>
      <c r="AD694" s="320"/>
      <c r="AE694" s="320"/>
      <c r="AF694" s="320"/>
      <c r="AG694" s="320"/>
      <c r="AH694" s="320"/>
      <c r="AI694" s="320"/>
      <c r="AJ694" s="320"/>
      <c r="AK694" s="320"/>
      <c r="AL694" s="320"/>
      <c r="AM694" s="320"/>
      <c r="AN694" s="320"/>
      <c r="AO694" s="320"/>
      <c r="AP694" s="320"/>
      <c r="AQ694" s="320"/>
      <c r="AR694" s="320"/>
      <c r="AS694" s="320"/>
      <c r="AT694" s="320"/>
      <c r="AU694" s="320"/>
      <c r="AV694" s="320"/>
      <c r="AW694" s="320"/>
      <c r="AX694" s="320"/>
      <c r="AY694" s="320"/>
      <c r="AZ694" s="320"/>
      <c r="BA694" s="320"/>
      <c r="BB694" s="320"/>
      <c r="BC694" s="320"/>
      <c r="BD694" s="320"/>
      <c r="BE694" s="320"/>
      <c r="BF694" s="320"/>
      <c r="BG694" s="320"/>
      <c r="BH694" s="320"/>
      <c r="BI694" s="320"/>
      <c r="BJ694" s="320"/>
      <c r="BK694" s="320"/>
      <c r="BL694" s="320"/>
      <c r="BM694" s="320"/>
      <c r="BN694" s="320"/>
      <c r="BO694" s="320"/>
      <c r="BP694" s="320"/>
      <c r="BQ694" s="320"/>
      <c r="BR694" s="320"/>
      <c r="BS694" s="320"/>
      <c r="BT694" s="320"/>
      <c r="BU694" s="320"/>
      <c r="BV694" s="320"/>
      <c r="BW694" s="320"/>
      <c r="BX694" s="320"/>
      <c r="BY694" s="320"/>
      <c r="BZ694" s="320"/>
      <c r="CA694" s="320"/>
      <c r="CB694" s="320"/>
      <c r="CC694" s="320"/>
      <c r="CD694" s="320"/>
      <c r="CE694" s="320"/>
      <c r="CF694" s="320"/>
      <c r="CG694" s="320"/>
      <c r="CH694" s="320"/>
      <c r="CI694" s="320"/>
      <c r="CJ694" s="320"/>
      <c r="CK694" s="320"/>
      <c r="CL694" s="320"/>
      <c r="CM694" s="320"/>
      <c r="CN694" s="320"/>
      <c r="CO694" s="320"/>
      <c r="CP694" s="320"/>
      <c r="CQ694" s="320"/>
      <c r="CR694" s="320"/>
      <c r="CS694" s="320"/>
      <c r="CT694" s="320"/>
      <c r="CU694" s="320"/>
      <c r="CV694" s="320"/>
      <c r="CW694" s="320"/>
      <c r="CX694" s="320"/>
      <c r="CY694" s="320"/>
      <c r="CZ694" s="320"/>
      <c r="DA694" s="320"/>
      <c r="DB694" s="320"/>
      <c r="DC694" s="320"/>
      <c r="DD694" s="320"/>
    </row>
    <row r="695">
      <c r="A695" s="320"/>
      <c r="B695" s="320"/>
      <c r="C695" s="320"/>
      <c r="D695" s="320"/>
      <c r="E695" s="320"/>
      <c r="F695" s="320"/>
      <c r="G695" s="320"/>
      <c r="H695" s="320"/>
      <c r="I695" s="320"/>
      <c r="J695" s="320"/>
      <c r="K695" s="320"/>
      <c r="L695" s="320"/>
      <c r="M695" s="320"/>
      <c r="N695" s="320"/>
      <c r="O695" s="320"/>
      <c r="P695" s="320"/>
      <c r="Q695" s="320"/>
      <c r="R695" s="320"/>
      <c r="S695" s="320"/>
      <c r="T695" s="320"/>
      <c r="U695" s="320"/>
      <c r="V695" s="320"/>
      <c r="W695" s="320"/>
      <c r="X695" s="320"/>
      <c r="Y695" s="320"/>
      <c r="Z695" s="320"/>
      <c r="AA695" s="320"/>
      <c r="AB695" s="320"/>
      <c r="AC695" s="320"/>
      <c r="AD695" s="320"/>
      <c r="AE695" s="320"/>
      <c r="AF695" s="320"/>
      <c r="AG695" s="320"/>
      <c r="AH695" s="320"/>
      <c r="AI695" s="320"/>
      <c r="AJ695" s="320"/>
      <c r="AK695" s="320"/>
      <c r="AL695" s="320"/>
      <c r="AM695" s="320"/>
      <c r="AN695" s="320"/>
      <c r="AO695" s="320"/>
      <c r="AP695" s="320"/>
      <c r="AQ695" s="320"/>
      <c r="AR695" s="320"/>
      <c r="AS695" s="320"/>
      <c r="AT695" s="320"/>
      <c r="AU695" s="320"/>
      <c r="AV695" s="320"/>
      <c r="AW695" s="320"/>
      <c r="AX695" s="320"/>
      <c r="AY695" s="320"/>
      <c r="AZ695" s="320"/>
      <c r="BA695" s="320"/>
      <c r="BB695" s="320"/>
      <c r="BC695" s="320"/>
      <c r="BD695" s="320"/>
      <c r="BE695" s="320"/>
      <c r="BF695" s="320"/>
      <c r="BG695" s="320"/>
      <c r="BH695" s="320"/>
      <c r="BI695" s="320"/>
      <c r="BJ695" s="320"/>
      <c r="BK695" s="320"/>
      <c r="BL695" s="320"/>
      <c r="BM695" s="320"/>
      <c r="BN695" s="320"/>
      <c r="BO695" s="320"/>
      <c r="BP695" s="320"/>
      <c r="BQ695" s="320"/>
      <c r="BR695" s="320"/>
      <c r="BS695" s="320"/>
      <c r="BT695" s="320"/>
      <c r="BU695" s="320"/>
      <c r="BV695" s="320"/>
      <c r="BW695" s="320"/>
      <c r="BX695" s="320"/>
      <c r="BY695" s="320"/>
      <c r="BZ695" s="320"/>
      <c r="CA695" s="320"/>
      <c r="CB695" s="320"/>
      <c r="CC695" s="320"/>
      <c r="CD695" s="320"/>
      <c r="CE695" s="320"/>
      <c r="CF695" s="320"/>
      <c r="CG695" s="320"/>
      <c r="CH695" s="320"/>
      <c r="CI695" s="320"/>
      <c r="CJ695" s="320"/>
      <c r="CK695" s="320"/>
      <c r="CL695" s="320"/>
      <c r="CM695" s="320"/>
      <c r="CN695" s="320"/>
      <c r="CO695" s="320"/>
      <c r="CP695" s="320"/>
      <c r="CQ695" s="320"/>
      <c r="CR695" s="320"/>
      <c r="CS695" s="320"/>
      <c r="CT695" s="320"/>
      <c r="CU695" s="320"/>
      <c r="CV695" s="320"/>
      <c r="CW695" s="320"/>
      <c r="CX695" s="320"/>
      <c r="CY695" s="320"/>
      <c r="CZ695" s="320"/>
      <c r="DA695" s="320"/>
      <c r="DB695" s="320"/>
      <c r="DC695" s="320"/>
      <c r="DD695" s="320"/>
    </row>
    <row r="696">
      <c r="A696" s="320"/>
      <c r="B696" s="320"/>
      <c r="C696" s="320"/>
      <c r="D696" s="320"/>
      <c r="E696" s="320"/>
      <c r="F696" s="320"/>
      <c r="G696" s="320"/>
      <c r="H696" s="320"/>
      <c r="I696" s="320"/>
      <c r="J696" s="320"/>
      <c r="K696" s="320"/>
      <c r="L696" s="320"/>
      <c r="M696" s="320"/>
      <c r="N696" s="320"/>
      <c r="O696" s="320"/>
      <c r="P696" s="320"/>
      <c r="Q696" s="320"/>
      <c r="R696" s="320"/>
      <c r="S696" s="320"/>
      <c r="T696" s="320"/>
      <c r="U696" s="320"/>
      <c r="V696" s="320"/>
      <c r="W696" s="320"/>
      <c r="X696" s="320"/>
      <c r="Y696" s="320"/>
      <c r="Z696" s="320"/>
      <c r="AA696" s="320"/>
      <c r="AB696" s="320"/>
      <c r="AC696" s="320"/>
      <c r="AD696" s="320"/>
      <c r="AE696" s="320"/>
      <c r="AF696" s="320"/>
      <c r="AG696" s="320"/>
      <c r="AH696" s="320"/>
      <c r="AI696" s="320"/>
      <c r="AJ696" s="320"/>
      <c r="AK696" s="320"/>
      <c r="AL696" s="320"/>
      <c r="AM696" s="320"/>
      <c r="AN696" s="320"/>
      <c r="AO696" s="320"/>
      <c r="AP696" s="320"/>
      <c r="AQ696" s="320"/>
      <c r="AR696" s="320"/>
      <c r="AS696" s="320"/>
      <c r="AT696" s="320"/>
      <c r="AU696" s="320"/>
      <c r="AV696" s="320"/>
      <c r="AW696" s="320"/>
      <c r="AX696" s="320"/>
      <c r="AY696" s="320"/>
      <c r="AZ696" s="320"/>
      <c r="BA696" s="320"/>
      <c r="BB696" s="320"/>
      <c r="BC696" s="320"/>
      <c r="BD696" s="320"/>
      <c r="BE696" s="320"/>
      <c r="BF696" s="320"/>
      <c r="BG696" s="320"/>
      <c r="BH696" s="320"/>
      <c r="BI696" s="320"/>
      <c r="BJ696" s="320"/>
      <c r="BK696" s="320"/>
      <c r="BL696" s="320"/>
      <c r="BM696" s="320"/>
      <c r="BN696" s="320"/>
      <c r="BO696" s="320"/>
      <c r="BP696" s="320"/>
      <c r="BQ696" s="320"/>
      <c r="BR696" s="320"/>
      <c r="BS696" s="320"/>
      <c r="BT696" s="320"/>
      <c r="BU696" s="320"/>
      <c r="BV696" s="320"/>
      <c r="BW696" s="320"/>
      <c r="BX696" s="320"/>
      <c r="BY696" s="320"/>
      <c r="BZ696" s="320"/>
      <c r="CA696" s="320"/>
      <c r="CB696" s="320"/>
      <c r="CC696" s="320"/>
      <c r="CD696" s="320"/>
      <c r="CE696" s="320"/>
      <c r="CF696" s="320"/>
      <c r="CG696" s="320"/>
      <c r="CH696" s="320"/>
      <c r="CI696" s="320"/>
      <c r="CJ696" s="320"/>
      <c r="CK696" s="320"/>
      <c r="CL696" s="320"/>
      <c r="CM696" s="320"/>
      <c r="CN696" s="320"/>
      <c r="CO696" s="320"/>
      <c r="CP696" s="320"/>
      <c r="CQ696" s="320"/>
      <c r="CR696" s="320"/>
      <c r="CS696" s="320"/>
      <c r="CT696" s="320"/>
      <c r="CU696" s="320"/>
      <c r="CV696" s="320"/>
      <c r="CW696" s="320"/>
      <c r="CX696" s="320"/>
      <c r="CY696" s="320"/>
      <c r="CZ696" s="320"/>
      <c r="DA696" s="320"/>
      <c r="DB696" s="320"/>
      <c r="DC696" s="320"/>
      <c r="DD696" s="320"/>
    </row>
    <row r="697">
      <c r="A697" s="320"/>
      <c r="B697" s="320"/>
      <c r="C697" s="320"/>
      <c r="D697" s="320"/>
      <c r="E697" s="320"/>
      <c r="F697" s="320"/>
      <c r="G697" s="320"/>
      <c r="H697" s="320"/>
      <c r="I697" s="320"/>
      <c r="J697" s="320"/>
      <c r="K697" s="320"/>
      <c r="L697" s="320"/>
      <c r="M697" s="320"/>
      <c r="N697" s="320"/>
      <c r="O697" s="320"/>
      <c r="P697" s="320"/>
      <c r="Q697" s="320"/>
      <c r="R697" s="320"/>
      <c r="S697" s="320"/>
      <c r="T697" s="320"/>
      <c r="U697" s="320"/>
      <c r="V697" s="320"/>
      <c r="W697" s="320"/>
      <c r="X697" s="320"/>
      <c r="Y697" s="320"/>
      <c r="Z697" s="320"/>
      <c r="AA697" s="320"/>
      <c r="AB697" s="320"/>
      <c r="AC697" s="320"/>
      <c r="AD697" s="320"/>
      <c r="AE697" s="320"/>
      <c r="AF697" s="320"/>
      <c r="AG697" s="320"/>
      <c r="AH697" s="320"/>
      <c r="AI697" s="320"/>
      <c r="AJ697" s="320"/>
      <c r="AK697" s="320"/>
      <c r="AL697" s="320"/>
      <c r="AM697" s="320"/>
      <c r="AN697" s="320"/>
      <c r="AO697" s="320"/>
      <c r="AP697" s="320"/>
      <c r="AQ697" s="320"/>
      <c r="AR697" s="320"/>
      <c r="AS697" s="320"/>
      <c r="AT697" s="320"/>
      <c r="AU697" s="320"/>
      <c r="AV697" s="320"/>
      <c r="AW697" s="320"/>
      <c r="AX697" s="320"/>
      <c r="AY697" s="320"/>
      <c r="AZ697" s="320"/>
      <c r="BA697" s="320"/>
      <c r="BB697" s="320"/>
      <c r="BC697" s="320"/>
      <c r="BD697" s="320"/>
      <c r="BE697" s="320"/>
      <c r="BF697" s="320"/>
      <c r="BG697" s="320"/>
      <c r="BH697" s="320"/>
      <c r="BI697" s="320"/>
      <c r="BJ697" s="320"/>
      <c r="BK697" s="320"/>
      <c r="BL697" s="320"/>
      <c r="BM697" s="320"/>
      <c r="BN697" s="320"/>
      <c r="BO697" s="320"/>
      <c r="BP697" s="320"/>
      <c r="BQ697" s="320"/>
      <c r="BR697" s="320"/>
      <c r="BS697" s="320"/>
      <c r="BT697" s="320"/>
      <c r="BU697" s="320"/>
      <c r="BV697" s="320"/>
      <c r="BW697" s="320"/>
      <c r="BX697" s="320"/>
      <c r="BY697" s="320"/>
      <c r="BZ697" s="320"/>
      <c r="CA697" s="320"/>
      <c r="CB697" s="320"/>
      <c r="CC697" s="320"/>
      <c r="CD697" s="320"/>
      <c r="CE697" s="320"/>
      <c r="CF697" s="320"/>
      <c r="CG697" s="320"/>
      <c r="CH697" s="320"/>
      <c r="CI697" s="320"/>
      <c r="CJ697" s="320"/>
      <c r="CK697" s="320"/>
      <c r="CL697" s="320"/>
      <c r="CM697" s="320"/>
      <c r="CN697" s="320"/>
      <c r="CO697" s="320"/>
      <c r="CP697" s="320"/>
      <c r="CQ697" s="320"/>
      <c r="CR697" s="320"/>
      <c r="CS697" s="320"/>
      <c r="CT697" s="320"/>
      <c r="CU697" s="320"/>
      <c r="CV697" s="320"/>
      <c r="CW697" s="320"/>
      <c r="CX697" s="320"/>
      <c r="CY697" s="320"/>
      <c r="CZ697" s="320"/>
      <c r="DA697" s="320"/>
      <c r="DB697" s="320"/>
      <c r="DC697" s="320"/>
      <c r="DD697" s="320"/>
    </row>
    <row r="698">
      <c r="A698" s="320"/>
      <c r="B698" s="320"/>
      <c r="C698" s="320"/>
      <c r="D698" s="320"/>
      <c r="E698" s="320"/>
      <c r="F698" s="320"/>
      <c r="G698" s="320"/>
      <c r="H698" s="320"/>
      <c r="I698" s="320"/>
      <c r="J698" s="320"/>
      <c r="K698" s="320"/>
      <c r="L698" s="320"/>
      <c r="M698" s="320"/>
      <c r="N698" s="320"/>
      <c r="O698" s="320"/>
      <c r="P698" s="320"/>
      <c r="Q698" s="320"/>
      <c r="R698" s="320"/>
      <c r="S698" s="320"/>
      <c r="T698" s="320"/>
      <c r="U698" s="320"/>
      <c r="V698" s="320"/>
      <c r="W698" s="320"/>
      <c r="X698" s="320"/>
      <c r="Y698" s="320"/>
      <c r="Z698" s="320"/>
      <c r="AA698" s="320"/>
      <c r="AB698" s="320"/>
      <c r="AC698" s="320"/>
      <c r="AD698" s="320"/>
      <c r="AE698" s="320"/>
      <c r="AF698" s="320"/>
      <c r="AG698" s="320"/>
      <c r="AH698" s="320"/>
      <c r="AI698" s="320"/>
      <c r="AJ698" s="320"/>
      <c r="AK698" s="320"/>
      <c r="AL698" s="320"/>
      <c r="AM698" s="320"/>
      <c r="AN698" s="320"/>
      <c r="AO698" s="320"/>
      <c r="AP698" s="320"/>
      <c r="AQ698" s="320"/>
      <c r="AR698" s="320"/>
      <c r="AS698" s="320"/>
      <c r="AT698" s="320"/>
      <c r="AU698" s="320"/>
      <c r="AV698" s="320"/>
      <c r="AW698" s="320"/>
      <c r="AX698" s="320"/>
      <c r="AY698" s="320"/>
      <c r="AZ698" s="320"/>
      <c r="BA698" s="320"/>
      <c r="BB698" s="320"/>
      <c r="BC698" s="320"/>
      <c r="BD698" s="320"/>
      <c r="BE698" s="320"/>
      <c r="BF698" s="320"/>
      <c r="BG698" s="320"/>
      <c r="BH698" s="320"/>
      <c r="BI698" s="320"/>
      <c r="BJ698" s="320"/>
      <c r="BK698" s="320"/>
      <c r="BL698" s="320"/>
      <c r="BM698" s="320"/>
      <c r="BN698" s="320"/>
      <c r="BO698" s="320"/>
      <c r="BP698" s="320"/>
      <c r="BQ698" s="320"/>
      <c r="BR698" s="320"/>
      <c r="BS698" s="320"/>
      <c r="BT698" s="320"/>
      <c r="BU698" s="320"/>
      <c r="BV698" s="320"/>
      <c r="BW698" s="320"/>
      <c r="BX698" s="320"/>
      <c r="BY698" s="320"/>
      <c r="BZ698" s="320"/>
      <c r="CA698" s="320"/>
      <c r="CB698" s="320"/>
      <c r="CC698" s="320"/>
      <c r="CD698" s="320"/>
      <c r="CE698" s="320"/>
      <c r="CF698" s="320"/>
      <c r="CG698" s="320"/>
      <c r="CH698" s="320"/>
      <c r="CI698" s="320"/>
      <c r="CJ698" s="320"/>
      <c r="CK698" s="320"/>
      <c r="CL698" s="320"/>
      <c r="CM698" s="320"/>
      <c r="CN698" s="320"/>
      <c r="CO698" s="320"/>
      <c r="CP698" s="320"/>
      <c r="CQ698" s="320"/>
      <c r="CR698" s="320"/>
      <c r="CS698" s="320"/>
      <c r="CT698" s="320"/>
      <c r="CU698" s="320"/>
      <c r="CV698" s="320"/>
      <c r="CW698" s="320"/>
      <c r="CX698" s="320"/>
      <c r="CY698" s="320"/>
      <c r="CZ698" s="320"/>
      <c r="DA698" s="320"/>
      <c r="DB698" s="320"/>
      <c r="DC698" s="320"/>
      <c r="DD698" s="320"/>
    </row>
    <row r="699">
      <c r="A699" s="320"/>
      <c r="B699" s="320"/>
      <c r="C699" s="320"/>
      <c r="D699" s="320"/>
      <c r="E699" s="320"/>
      <c r="F699" s="320"/>
      <c r="G699" s="320"/>
      <c r="H699" s="320"/>
      <c r="I699" s="320"/>
      <c r="J699" s="320"/>
      <c r="K699" s="320"/>
      <c r="L699" s="320"/>
      <c r="M699" s="320"/>
      <c r="N699" s="320"/>
      <c r="O699" s="320"/>
      <c r="P699" s="320"/>
      <c r="Q699" s="320"/>
      <c r="R699" s="320"/>
      <c r="S699" s="320"/>
      <c r="T699" s="320"/>
      <c r="U699" s="320"/>
      <c r="V699" s="320"/>
      <c r="W699" s="320"/>
      <c r="X699" s="320"/>
      <c r="Y699" s="320"/>
      <c r="Z699" s="320"/>
      <c r="AA699" s="320"/>
      <c r="AB699" s="320"/>
      <c r="AC699" s="320"/>
      <c r="AD699" s="320"/>
      <c r="AE699" s="320"/>
      <c r="AF699" s="320"/>
      <c r="AG699" s="320"/>
      <c r="AH699" s="320"/>
      <c r="AI699" s="320"/>
      <c r="AJ699" s="320"/>
      <c r="AK699" s="320"/>
      <c r="AL699" s="320"/>
      <c r="AM699" s="320"/>
      <c r="AN699" s="320"/>
      <c r="AO699" s="320"/>
      <c r="AP699" s="320"/>
      <c r="AQ699" s="320"/>
      <c r="AR699" s="320"/>
      <c r="AS699" s="320"/>
      <c r="AT699" s="320"/>
      <c r="AU699" s="320"/>
      <c r="AV699" s="320"/>
      <c r="AW699" s="320"/>
      <c r="AX699" s="320"/>
      <c r="AY699" s="320"/>
      <c r="AZ699" s="320"/>
      <c r="BA699" s="320"/>
      <c r="BB699" s="320"/>
      <c r="BC699" s="320"/>
      <c r="BD699" s="320"/>
      <c r="BE699" s="320"/>
      <c r="BF699" s="320"/>
      <c r="BG699" s="320"/>
      <c r="BH699" s="320"/>
      <c r="BI699" s="320"/>
      <c r="BJ699" s="320"/>
      <c r="BK699" s="320"/>
      <c r="BL699" s="320"/>
      <c r="BM699" s="320"/>
      <c r="BN699" s="320"/>
      <c r="BO699" s="320"/>
      <c r="BP699" s="320"/>
      <c r="BQ699" s="320"/>
      <c r="BR699" s="320"/>
      <c r="BS699" s="320"/>
      <c r="BT699" s="320"/>
      <c r="BU699" s="320"/>
      <c r="BV699" s="320"/>
      <c r="BW699" s="320"/>
      <c r="BX699" s="320"/>
      <c r="BY699" s="320"/>
      <c r="BZ699" s="320"/>
      <c r="CA699" s="320"/>
      <c r="CB699" s="320"/>
      <c r="CC699" s="320"/>
      <c r="CD699" s="320"/>
      <c r="CE699" s="320"/>
      <c r="CF699" s="320"/>
      <c r="CG699" s="320"/>
      <c r="CH699" s="320"/>
      <c r="CI699" s="320"/>
      <c r="CJ699" s="320"/>
      <c r="CK699" s="320"/>
      <c r="CL699" s="320"/>
      <c r="CM699" s="320"/>
      <c r="CN699" s="320"/>
      <c r="CO699" s="320"/>
      <c r="CP699" s="320"/>
      <c r="CQ699" s="320"/>
      <c r="CR699" s="320"/>
      <c r="CS699" s="320"/>
      <c r="CT699" s="320"/>
      <c r="CU699" s="320"/>
      <c r="CV699" s="320"/>
      <c r="CW699" s="320"/>
      <c r="CX699" s="320"/>
      <c r="CY699" s="320"/>
      <c r="CZ699" s="320"/>
      <c r="DA699" s="320"/>
      <c r="DB699" s="320"/>
      <c r="DC699" s="320"/>
      <c r="DD699" s="320"/>
    </row>
    <row r="700">
      <c r="A700" s="320"/>
      <c r="B700" s="320"/>
      <c r="C700" s="320"/>
      <c r="D700" s="320"/>
      <c r="E700" s="320"/>
      <c r="F700" s="320"/>
      <c r="G700" s="320"/>
      <c r="H700" s="320"/>
      <c r="I700" s="320"/>
      <c r="J700" s="320"/>
      <c r="K700" s="320"/>
      <c r="L700" s="320"/>
      <c r="M700" s="320"/>
      <c r="N700" s="320"/>
      <c r="O700" s="320"/>
      <c r="P700" s="320"/>
      <c r="Q700" s="320"/>
      <c r="R700" s="320"/>
      <c r="S700" s="320"/>
      <c r="T700" s="320"/>
      <c r="U700" s="320"/>
      <c r="V700" s="320"/>
      <c r="W700" s="320"/>
      <c r="X700" s="320"/>
      <c r="Y700" s="320"/>
      <c r="Z700" s="320"/>
      <c r="AA700" s="320"/>
      <c r="AB700" s="320"/>
      <c r="AC700" s="320"/>
      <c r="AD700" s="320"/>
      <c r="AE700" s="320"/>
      <c r="AF700" s="320"/>
      <c r="AG700" s="320"/>
      <c r="AH700" s="320"/>
      <c r="AI700" s="320"/>
      <c r="AJ700" s="320"/>
      <c r="AK700" s="320"/>
      <c r="AL700" s="320"/>
      <c r="AM700" s="320"/>
      <c r="AN700" s="320"/>
      <c r="AO700" s="320"/>
      <c r="AP700" s="320"/>
      <c r="AQ700" s="320"/>
      <c r="AR700" s="320"/>
      <c r="AS700" s="320"/>
      <c r="AT700" s="320"/>
      <c r="AU700" s="320"/>
      <c r="AV700" s="320"/>
      <c r="AW700" s="320"/>
      <c r="AX700" s="320"/>
      <c r="AY700" s="320"/>
      <c r="AZ700" s="320"/>
      <c r="BA700" s="320"/>
      <c r="BB700" s="320"/>
      <c r="BC700" s="320"/>
      <c r="BD700" s="320"/>
      <c r="BE700" s="320"/>
      <c r="BF700" s="320"/>
      <c r="BG700" s="320"/>
      <c r="BH700" s="320"/>
      <c r="BI700" s="320"/>
      <c r="BJ700" s="320"/>
      <c r="BK700" s="320"/>
      <c r="BL700" s="320"/>
      <c r="BM700" s="320"/>
      <c r="BN700" s="320"/>
      <c r="BO700" s="320"/>
      <c r="BP700" s="320"/>
      <c r="BQ700" s="320"/>
      <c r="BR700" s="320"/>
      <c r="BS700" s="320"/>
      <c r="BT700" s="320"/>
      <c r="BU700" s="320"/>
      <c r="BV700" s="320"/>
      <c r="BW700" s="320"/>
      <c r="BX700" s="320"/>
      <c r="BY700" s="320"/>
      <c r="BZ700" s="320"/>
      <c r="CA700" s="320"/>
      <c r="CB700" s="320"/>
      <c r="CC700" s="320"/>
      <c r="CD700" s="320"/>
      <c r="CE700" s="320"/>
      <c r="CF700" s="320"/>
      <c r="CG700" s="320"/>
      <c r="CH700" s="320"/>
      <c r="CI700" s="320"/>
      <c r="CJ700" s="320"/>
      <c r="CK700" s="320"/>
      <c r="CL700" s="320"/>
      <c r="CM700" s="320"/>
      <c r="CN700" s="320"/>
      <c r="CO700" s="320"/>
      <c r="CP700" s="320"/>
      <c r="CQ700" s="320"/>
      <c r="CR700" s="320"/>
      <c r="CS700" s="320"/>
      <c r="CT700" s="320"/>
      <c r="CU700" s="320"/>
      <c r="CV700" s="320"/>
      <c r="CW700" s="320"/>
      <c r="CX700" s="320"/>
      <c r="CY700" s="320"/>
      <c r="CZ700" s="320"/>
      <c r="DA700" s="320"/>
      <c r="DB700" s="320"/>
      <c r="DC700" s="320"/>
      <c r="DD700" s="320"/>
    </row>
    <row r="701">
      <c r="A701" s="320"/>
      <c r="B701" s="320"/>
      <c r="C701" s="320"/>
      <c r="D701" s="320"/>
      <c r="E701" s="320"/>
      <c r="F701" s="320"/>
      <c r="G701" s="320"/>
      <c r="H701" s="320"/>
      <c r="I701" s="320"/>
      <c r="J701" s="320"/>
      <c r="K701" s="320"/>
      <c r="L701" s="320"/>
      <c r="M701" s="320"/>
      <c r="N701" s="320"/>
      <c r="O701" s="320"/>
      <c r="P701" s="320"/>
      <c r="Q701" s="320"/>
      <c r="R701" s="320"/>
      <c r="S701" s="320"/>
      <c r="T701" s="320"/>
      <c r="U701" s="320"/>
      <c r="V701" s="320"/>
      <c r="W701" s="320"/>
      <c r="X701" s="320"/>
      <c r="Y701" s="320"/>
      <c r="Z701" s="320"/>
      <c r="AA701" s="320"/>
      <c r="AB701" s="320"/>
      <c r="AC701" s="320"/>
      <c r="AD701" s="320"/>
      <c r="AE701" s="320"/>
      <c r="AF701" s="320"/>
      <c r="AG701" s="320"/>
      <c r="AH701" s="320"/>
      <c r="AI701" s="320"/>
      <c r="AJ701" s="320"/>
      <c r="AK701" s="320"/>
      <c r="AL701" s="320"/>
      <c r="AM701" s="320"/>
      <c r="AN701" s="320"/>
      <c r="AO701" s="320"/>
      <c r="AP701" s="320"/>
      <c r="AQ701" s="320"/>
      <c r="AR701" s="320"/>
      <c r="AS701" s="320"/>
      <c r="AT701" s="320"/>
      <c r="AU701" s="320"/>
      <c r="AV701" s="320"/>
      <c r="AW701" s="320"/>
      <c r="AX701" s="320"/>
      <c r="AY701" s="320"/>
      <c r="AZ701" s="320"/>
      <c r="BA701" s="320"/>
      <c r="BB701" s="320"/>
      <c r="BC701" s="320"/>
      <c r="BD701" s="320"/>
      <c r="BE701" s="320"/>
      <c r="BF701" s="320"/>
      <c r="BG701" s="320"/>
      <c r="BH701" s="320"/>
      <c r="BI701" s="320"/>
      <c r="BJ701" s="320"/>
      <c r="BK701" s="320"/>
      <c r="BL701" s="320"/>
      <c r="BM701" s="320"/>
      <c r="BN701" s="320"/>
      <c r="BO701" s="320"/>
      <c r="BP701" s="320"/>
      <c r="BQ701" s="320"/>
      <c r="BR701" s="320"/>
      <c r="BS701" s="320"/>
      <c r="BT701" s="320"/>
      <c r="BU701" s="320"/>
      <c r="BV701" s="320"/>
      <c r="BW701" s="320"/>
      <c r="BX701" s="320"/>
      <c r="BY701" s="320"/>
      <c r="BZ701" s="320"/>
      <c r="CA701" s="320"/>
      <c r="CB701" s="320"/>
      <c r="CC701" s="320"/>
      <c r="CD701" s="320"/>
      <c r="CE701" s="320"/>
      <c r="CF701" s="320"/>
      <c r="CG701" s="320"/>
      <c r="CH701" s="320"/>
      <c r="CI701" s="320"/>
      <c r="CJ701" s="320"/>
      <c r="CK701" s="320"/>
      <c r="CL701" s="320"/>
      <c r="CM701" s="320"/>
      <c r="CN701" s="320"/>
      <c r="CO701" s="320"/>
      <c r="CP701" s="320"/>
      <c r="CQ701" s="320"/>
      <c r="CR701" s="320"/>
      <c r="CS701" s="320"/>
      <c r="CT701" s="320"/>
      <c r="CU701" s="320"/>
      <c r="CV701" s="320"/>
      <c r="CW701" s="320"/>
      <c r="CX701" s="320"/>
      <c r="CY701" s="320"/>
      <c r="CZ701" s="320"/>
      <c r="DA701" s="320"/>
      <c r="DB701" s="320"/>
      <c r="DC701" s="320"/>
      <c r="DD701" s="320"/>
    </row>
    <row r="702">
      <c r="A702" s="320"/>
      <c r="B702" s="320"/>
      <c r="C702" s="320"/>
      <c r="D702" s="320"/>
      <c r="E702" s="320"/>
      <c r="F702" s="320"/>
      <c r="G702" s="320"/>
      <c r="H702" s="320"/>
      <c r="I702" s="320"/>
      <c r="J702" s="320"/>
      <c r="K702" s="320"/>
      <c r="L702" s="320"/>
      <c r="M702" s="320"/>
      <c r="N702" s="320"/>
      <c r="O702" s="320"/>
      <c r="P702" s="320"/>
      <c r="Q702" s="320"/>
      <c r="R702" s="320"/>
      <c r="S702" s="320"/>
      <c r="T702" s="320"/>
      <c r="U702" s="320"/>
      <c r="V702" s="320"/>
      <c r="W702" s="320"/>
      <c r="X702" s="320"/>
      <c r="Y702" s="320"/>
      <c r="Z702" s="320"/>
      <c r="AA702" s="320"/>
      <c r="AB702" s="320"/>
      <c r="AC702" s="320"/>
      <c r="AD702" s="320"/>
      <c r="AE702" s="320"/>
      <c r="AF702" s="320"/>
      <c r="AG702" s="320"/>
      <c r="AH702" s="320"/>
      <c r="AI702" s="320"/>
      <c r="AJ702" s="320"/>
      <c r="AK702" s="320"/>
      <c r="AL702" s="320"/>
      <c r="AM702" s="320"/>
      <c r="AN702" s="320"/>
      <c r="AO702" s="320"/>
      <c r="AP702" s="320"/>
      <c r="AQ702" s="320"/>
      <c r="AR702" s="320"/>
      <c r="AS702" s="320"/>
      <c r="AT702" s="320"/>
      <c r="AU702" s="320"/>
      <c r="AV702" s="320"/>
      <c r="AW702" s="320"/>
      <c r="AX702" s="320"/>
      <c r="AY702" s="320"/>
      <c r="AZ702" s="320"/>
      <c r="BA702" s="320"/>
      <c r="BB702" s="320"/>
      <c r="BC702" s="320"/>
      <c r="BD702" s="320"/>
      <c r="BE702" s="320"/>
      <c r="BF702" s="320"/>
      <c r="BG702" s="320"/>
      <c r="BH702" s="320"/>
      <c r="BI702" s="320"/>
      <c r="BJ702" s="320"/>
      <c r="BK702" s="320"/>
      <c r="BL702" s="320"/>
      <c r="BM702" s="320"/>
      <c r="BN702" s="320"/>
      <c r="BO702" s="320"/>
      <c r="BP702" s="320"/>
      <c r="BQ702" s="320"/>
      <c r="BR702" s="320"/>
      <c r="BS702" s="320"/>
      <c r="BT702" s="320"/>
      <c r="BU702" s="320"/>
      <c r="BV702" s="320"/>
      <c r="BW702" s="320"/>
      <c r="BX702" s="320"/>
      <c r="BY702" s="320"/>
      <c r="BZ702" s="320"/>
      <c r="CA702" s="320"/>
      <c r="CB702" s="320"/>
      <c r="CC702" s="320"/>
      <c r="CD702" s="320"/>
      <c r="CE702" s="320"/>
      <c r="CF702" s="320"/>
      <c r="CG702" s="320"/>
      <c r="CH702" s="320"/>
      <c r="CI702" s="320"/>
      <c r="CJ702" s="320"/>
      <c r="CK702" s="320"/>
      <c r="CL702" s="320"/>
      <c r="CM702" s="320"/>
      <c r="CN702" s="320"/>
      <c r="CO702" s="320"/>
      <c r="CP702" s="320"/>
      <c r="CQ702" s="320"/>
      <c r="CR702" s="320"/>
      <c r="CS702" s="320"/>
      <c r="CT702" s="320"/>
      <c r="CU702" s="320"/>
      <c r="CV702" s="320"/>
      <c r="CW702" s="320"/>
      <c r="CX702" s="320"/>
      <c r="CY702" s="320"/>
      <c r="CZ702" s="320"/>
      <c r="DA702" s="320"/>
      <c r="DB702" s="320"/>
      <c r="DC702" s="320"/>
      <c r="DD702" s="320"/>
    </row>
    <row r="703">
      <c r="A703" s="320"/>
      <c r="B703" s="320"/>
      <c r="C703" s="320"/>
      <c r="D703" s="320"/>
      <c r="E703" s="320"/>
      <c r="F703" s="320"/>
      <c r="G703" s="320"/>
      <c r="H703" s="320"/>
      <c r="I703" s="320"/>
      <c r="J703" s="320"/>
      <c r="K703" s="320"/>
      <c r="L703" s="320"/>
      <c r="M703" s="320"/>
      <c r="N703" s="320"/>
      <c r="O703" s="320"/>
      <c r="P703" s="320"/>
      <c r="Q703" s="320"/>
      <c r="R703" s="320"/>
      <c r="S703" s="320"/>
      <c r="T703" s="320"/>
      <c r="U703" s="320"/>
      <c r="V703" s="320"/>
      <c r="W703" s="320"/>
      <c r="X703" s="320"/>
      <c r="Y703" s="320"/>
      <c r="Z703" s="320"/>
      <c r="AA703" s="320"/>
      <c r="AB703" s="320"/>
      <c r="AC703" s="320"/>
      <c r="AD703" s="320"/>
      <c r="AE703" s="320"/>
      <c r="AF703" s="320"/>
      <c r="AG703" s="320"/>
      <c r="AH703" s="320"/>
      <c r="AI703" s="320"/>
      <c r="AJ703" s="320"/>
      <c r="AK703" s="320"/>
      <c r="AL703" s="320"/>
      <c r="AM703" s="320"/>
      <c r="AN703" s="320"/>
      <c r="AO703" s="320"/>
      <c r="AP703" s="320"/>
      <c r="AQ703" s="320"/>
      <c r="AR703" s="320"/>
      <c r="AS703" s="320"/>
      <c r="AT703" s="320"/>
      <c r="AU703" s="320"/>
      <c r="AV703" s="320"/>
      <c r="AW703" s="320"/>
      <c r="AX703" s="320"/>
      <c r="AY703" s="320"/>
      <c r="AZ703" s="320"/>
      <c r="BA703" s="320"/>
      <c r="BB703" s="320"/>
      <c r="BC703" s="320"/>
      <c r="BD703" s="320"/>
      <c r="BE703" s="320"/>
      <c r="BF703" s="320"/>
      <c r="BG703" s="320"/>
      <c r="BH703" s="320"/>
      <c r="BI703" s="320"/>
      <c r="BJ703" s="320"/>
      <c r="BK703" s="320"/>
      <c r="BL703" s="320"/>
      <c r="BM703" s="320"/>
      <c r="BN703" s="320"/>
      <c r="BO703" s="320"/>
      <c r="BP703" s="320"/>
      <c r="BQ703" s="320"/>
      <c r="BR703" s="320"/>
      <c r="BS703" s="320"/>
      <c r="BT703" s="320"/>
      <c r="BU703" s="320"/>
      <c r="BV703" s="320"/>
      <c r="BW703" s="320"/>
      <c r="BX703" s="320"/>
      <c r="BY703" s="320"/>
      <c r="BZ703" s="320"/>
      <c r="CA703" s="320"/>
      <c r="CB703" s="320"/>
      <c r="CC703" s="320"/>
      <c r="CD703" s="320"/>
      <c r="CE703" s="320"/>
      <c r="CF703" s="320"/>
      <c r="CG703" s="320"/>
      <c r="CH703" s="320"/>
      <c r="CI703" s="320"/>
      <c r="CJ703" s="320"/>
      <c r="CK703" s="320"/>
      <c r="CL703" s="320"/>
      <c r="CM703" s="320"/>
      <c r="CN703" s="320"/>
      <c r="CO703" s="320"/>
      <c r="CP703" s="320"/>
      <c r="CQ703" s="320"/>
      <c r="CR703" s="320"/>
      <c r="CS703" s="320"/>
      <c r="CT703" s="320"/>
      <c r="CU703" s="320"/>
      <c r="CV703" s="320"/>
      <c r="CW703" s="320"/>
      <c r="CX703" s="320"/>
      <c r="CY703" s="320"/>
      <c r="CZ703" s="320"/>
      <c r="DA703" s="320"/>
      <c r="DB703" s="320"/>
      <c r="DC703" s="320"/>
      <c r="DD703" s="320"/>
    </row>
    <row r="704">
      <c r="A704" s="320"/>
      <c r="B704" s="320"/>
      <c r="C704" s="320"/>
      <c r="D704" s="320"/>
      <c r="E704" s="320"/>
      <c r="F704" s="320"/>
      <c r="G704" s="320"/>
      <c r="H704" s="320"/>
      <c r="I704" s="320"/>
      <c r="J704" s="320"/>
      <c r="K704" s="320"/>
      <c r="L704" s="320"/>
      <c r="M704" s="320"/>
      <c r="N704" s="320"/>
      <c r="O704" s="320"/>
      <c r="P704" s="320"/>
      <c r="Q704" s="320"/>
      <c r="R704" s="320"/>
      <c r="S704" s="320"/>
      <c r="T704" s="320"/>
      <c r="U704" s="320"/>
      <c r="V704" s="320"/>
      <c r="W704" s="320"/>
      <c r="X704" s="320"/>
      <c r="Y704" s="320"/>
      <c r="Z704" s="320"/>
      <c r="AA704" s="320"/>
      <c r="AB704" s="320"/>
      <c r="AC704" s="320"/>
      <c r="AD704" s="320"/>
      <c r="AE704" s="320"/>
      <c r="AF704" s="320"/>
      <c r="AG704" s="320"/>
      <c r="AH704" s="320"/>
      <c r="AI704" s="320"/>
      <c r="AJ704" s="320"/>
      <c r="AK704" s="320"/>
      <c r="AL704" s="320"/>
      <c r="AM704" s="320"/>
      <c r="AN704" s="320"/>
      <c r="AO704" s="320"/>
      <c r="AP704" s="320"/>
      <c r="AQ704" s="320"/>
      <c r="AR704" s="320"/>
      <c r="AS704" s="320"/>
      <c r="AT704" s="320"/>
      <c r="AU704" s="320"/>
      <c r="AV704" s="320"/>
      <c r="AW704" s="320"/>
      <c r="AX704" s="320"/>
      <c r="AY704" s="320"/>
      <c r="AZ704" s="320"/>
      <c r="BA704" s="320"/>
      <c r="BB704" s="320"/>
      <c r="BC704" s="320"/>
      <c r="BD704" s="320"/>
      <c r="BE704" s="320"/>
      <c r="BF704" s="320"/>
      <c r="BG704" s="320"/>
      <c r="BH704" s="320"/>
      <c r="BI704" s="320"/>
      <c r="BJ704" s="320"/>
      <c r="BK704" s="320"/>
      <c r="BL704" s="320"/>
      <c r="BM704" s="320"/>
      <c r="BN704" s="320"/>
      <c r="BO704" s="320"/>
      <c r="BP704" s="320"/>
      <c r="BQ704" s="320"/>
      <c r="BR704" s="320"/>
      <c r="BS704" s="320"/>
      <c r="BT704" s="320"/>
      <c r="BU704" s="320"/>
      <c r="BV704" s="320"/>
      <c r="BW704" s="320"/>
      <c r="BX704" s="320"/>
      <c r="BY704" s="320"/>
      <c r="BZ704" s="320"/>
      <c r="CA704" s="320"/>
      <c r="CB704" s="320"/>
      <c r="CC704" s="320"/>
      <c r="CD704" s="320"/>
      <c r="CE704" s="320"/>
      <c r="CF704" s="320"/>
      <c r="CG704" s="320"/>
      <c r="CH704" s="320"/>
      <c r="CI704" s="320"/>
      <c r="CJ704" s="320"/>
      <c r="CK704" s="320"/>
      <c r="CL704" s="320"/>
      <c r="CM704" s="320"/>
      <c r="CN704" s="320"/>
      <c r="CO704" s="320"/>
      <c r="CP704" s="320"/>
      <c r="CQ704" s="320"/>
      <c r="CR704" s="320"/>
      <c r="CS704" s="320"/>
      <c r="CT704" s="320"/>
      <c r="CU704" s="320"/>
      <c r="CV704" s="320"/>
      <c r="CW704" s="320"/>
      <c r="CX704" s="320"/>
      <c r="CY704" s="320"/>
      <c r="CZ704" s="320"/>
      <c r="DA704" s="320"/>
      <c r="DB704" s="320"/>
      <c r="DC704" s="320"/>
      <c r="DD704" s="320"/>
    </row>
    <row r="705">
      <c r="A705" s="320"/>
      <c r="B705" s="320"/>
      <c r="C705" s="320"/>
      <c r="D705" s="320"/>
      <c r="E705" s="320"/>
      <c r="F705" s="320"/>
      <c r="G705" s="320"/>
      <c r="H705" s="320"/>
      <c r="I705" s="320"/>
      <c r="J705" s="320"/>
      <c r="K705" s="320"/>
      <c r="L705" s="320"/>
      <c r="M705" s="320"/>
      <c r="N705" s="320"/>
      <c r="O705" s="320"/>
      <c r="P705" s="320"/>
      <c r="Q705" s="320"/>
      <c r="R705" s="320"/>
      <c r="S705" s="320"/>
      <c r="T705" s="320"/>
      <c r="U705" s="320"/>
      <c r="V705" s="320"/>
      <c r="W705" s="320"/>
      <c r="X705" s="320"/>
      <c r="Y705" s="320"/>
      <c r="Z705" s="320"/>
      <c r="AA705" s="320"/>
      <c r="AB705" s="320"/>
      <c r="AC705" s="320"/>
      <c r="AD705" s="320"/>
      <c r="AE705" s="320"/>
      <c r="AF705" s="320"/>
      <c r="AG705" s="320"/>
      <c r="AH705" s="320"/>
      <c r="AI705" s="320"/>
      <c r="AJ705" s="320"/>
      <c r="AK705" s="320"/>
      <c r="AL705" s="320"/>
      <c r="AM705" s="320"/>
      <c r="AN705" s="320"/>
      <c r="AO705" s="320"/>
      <c r="AP705" s="320"/>
      <c r="AQ705" s="320"/>
      <c r="AR705" s="320"/>
      <c r="AS705" s="320"/>
      <c r="AT705" s="320"/>
      <c r="AU705" s="320"/>
      <c r="AV705" s="320"/>
      <c r="AW705" s="320"/>
      <c r="AX705" s="320"/>
      <c r="AY705" s="320"/>
      <c r="AZ705" s="320"/>
      <c r="BA705" s="320"/>
      <c r="BB705" s="320"/>
      <c r="BC705" s="320"/>
      <c r="BD705" s="320"/>
      <c r="BE705" s="320"/>
      <c r="BF705" s="320"/>
      <c r="BG705" s="320"/>
      <c r="BH705" s="320"/>
      <c r="BI705" s="320"/>
      <c r="BJ705" s="320"/>
      <c r="BK705" s="320"/>
      <c r="BL705" s="320"/>
      <c r="BM705" s="320"/>
      <c r="BN705" s="320"/>
      <c r="BO705" s="320"/>
      <c r="BP705" s="320"/>
      <c r="BQ705" s="320"/>
      <c r="BR705" s="320"/>
      <c r="BS705" s="320"/>
      <c r="BT705" s="320"/>
      <c r="BU705" s="320"/>
      <c r="BV705" s="320"/>
      <c r="BW705" s="320"/>
      <c r="BX705" s="320"/>
      <c r="BY705" s="320"/>
      <c r="BZ705" s="320"/>
      <c r="CA705" s="320"/>
      <c r="CB705" s="320"/>
      <c r="CC705" s="320"/>
      <c r="CD705" s="320"/>
      <c r="CE705" s="320"/>
      <c r="CF705" s="320"/>
      <c r="CG705" s="320"/>
      <c r="CH705" s="320"/>
      <c r="CI705" s="320"/>
      <c r="CJ705" s="320"/>
      <c r="CK705" s="320"/>
      <c r="CL705" s="320"/>
      <c r="CM705" s="320"/>
      <c r="CN705" s="320"/>
      <c r="CO705" s="320"/>
      <c r="CP705" s="320"/>
      <c r="CQ705" s="320"/>
      <c r="CR705" s="320"/>
      <c r="CS705" s="320"/>
      <c r="CT705" s="320"/>
      <c r="CU705" s="320"/>
      <c r="CV705" s="320"/>
      <c r="CW705" s="320"/>
      <c r="CX705" s="320"/>
      <c r="CY705" s="320"/>
      <c r="CZ705" s="320"/>
      <c r="DA705" s="320"/>
      <c r="DB705" s="320"/>
      <c r="DC705" s="320"/>
      <c r="DD705" s="320"/>
    </row>
    <row r="706">
      <c r="A706" s="320"/>
      <c r="B706" s="320"/>
      <c r="C706" s="320"/>
      <c r="D706" s="320"/>
      <c r="E706" s="320"/>
      <c r="F706" s="320"/>
      <c r="G706" s="320"/>
      <c r="H706" s="320"/>
      <c r="I706" s="320"/>
      <c r="J706" s="320"/>
      <c r="K706" s="320"/>
      <c r="L706" s="320"/>
      <c r="M706" s="320"/>
      <c r="N706" s="320"/>
      <c r="O706" s="320"/>
      <c r="P706" s="320"/>
      <c r="Q706" s="320"/>
      <c r="R706" s="320"/>
      <c r="S706" s="320"/>
      <c r="T706" s="320"/>
      <c r="U706" s="320"/>
      <c r="V706" s="320"/>
      <c r="W706" s="320"/>
      <c r="X706" s="320"/>
      <c r="Y706" s="320"/>
      <c r="Z706" s="320"/>
      <c r="AA706" s="320"/>
      <c r="AB706" s="320"/>
      <c r="AC706" s="320"/>
      <c r="AD706" s="320"/>
      <c r="AE706" s="320"/>
      <c r="AF706" s="320"/>
      <c r="AG706" s="320"/>
      <c r="AH706" s="320"/>
      <c r="AI706" s="320"/>
      <c r="AJ706" s="320"/>
      <c r="AK706" s="320"/>
      <c r="AL706" s="320"/>
      <c r="AM706" s="320"/>
      <c r="AN706" s="320"/>
      <c r="AO706" s="320"/>
      <c r="AP706" s="320"/>
      <c r="AQ706" s="320"/>
      <c r="AR706" s="320"/>
      <c r="AS706" s="320"/>
      <c r="AT706" s="320"/>
      <c r="AU706" s="320"/>
      <c r="AV706" s="320"/>
      <c r="AW706" s="320"/>
      <c r="AX706" s="320"/>
      <c r="AY706" s="320"/>
      <c r="AZ706" s="320"/>
      <c r="BA706" s="320"/>
      <c r="BB706" s="320"/>
      <c r="BC706" s="320"/>
      <c r="BD706" s="320"/>
      <c r="BE706" s="320"/>
      <c r="BF706" s="320"/>
      <c r="BG706" s="320"/>
      <c r="BH706" s="320"/>
      <c r="BI706" s="320"/>
      <c r="BJ706" s="320"/>
      <c r="BK706" s="320"/>
      <c r="BL706" s="320"/>
      <c r="BM706" s="320"/>
      <c r="BN706" s="320"/>
      <c r="BO706" s="320"/>
      <c r="BP706" s="320"/>
      <c r="BQ706" s="320"/>
      <c r="BR706" s="320"/>
      <c r="BS706" s="320"/>
      <c r="BT706" s="320"/>
      <c r="BU706" s="320"/>
      <c r="BV706" s="320"/>
      <c r="BW706" s="320"/>
      <c r="BX706" s="320"/>
      <c r="BY706" s="320"/>
      <c r="BZ706" s="320"/>
      <c r="CA706" s="320"/>
      <c r="CB706" s="320"/>
      <c r="CC706" s="320"/>
      <c r="CD706" s="320"/>
      <c r="CE706" s="320"/>
      <c r="CF706" s="320"/>
      <c r="CG706" s="320"/>
      <c r="CH706" s="320"/>
      <c r="CI706" s="320"/>
      <c r="CJ706" s="320"/>
      <c r="CK706" s="320"/>
      <c r="CL706" s="320"/>
      <c r="CM706" s="320"/>
      <c r="CN706" s="320"/>
      <c r="CO706" s="320"/>
      <c r="CP706" s="320"/>
      <c r="CQ706" s="320"/>
      <c r="CR706" s="320"/>
      <c r="CS706" s="320"/>
      <c r="CT706" s="320"/>
      <c r="CU706" s="320"/>
      <c r="CV706" s="320"/>
      <c r="CW706" s="320"/>
      <c r="CX706" s="320"/>
      <c r="CY706" s="320"/>
      <c r="CZ706" s="320"/>
      <c r="DA706" s="320"/>
      <c r="DB706" s="320"/>
      <c r="DC706" s="320"/>
      <c r="DD706" s="320"/>
    </row>
    <row r="707">
      <c r="A707" s="320"/>
      <c r="B707" s="320"/>
      <c r="C707" s="320"/>
      <c r="D707" s="320"/>
      <c r="E707" s="320"/>
      <c r="F707" s="320"/>
      <c r="G707" s="320"/>
      <c r="H707" s="320"/>
      <c r="I707" s="320"/>
      <c r="J707" s="320"/>
      <c r="K707" s="320"/>
      <c r="L707" s="320"/>
      <c r="M707" s="320"/>
      <c r="N707" s="320"/>
      <c r="O707" s="320"/>
      <c r="P707" s="320"/>
      <c r="Q707" s="320"/>
      <c r="R707" s="320"/>
      <c r="S707" s="320"/>
      <c r="T707" s="320"/>
      <c r="U707" s="320"/>
      <c r="V707" s="320"/>
      <c r="W707" s="320"/>
      <c r="X707" s="320"/>
      <c r="Y707" s="320"/>
      <c r="Z707" s="320"/>
      <c r="AA707" s="320"/>
      <c r="AB707" s="320"/>
      <c r="AC707" s="320"/>
      <c r="AD707" s="320"/>
      <c r="AE707" s="320"/>
      <c r="AF707" s="320"/>
      <c r="AG707" s="320"/>
      <c r="AH707" s="320"/>
      <c r="AI707" s="320"/>
      <c r="AJ707" s="320"/>
      <c r="AK707" s="320"/>
      <c r="AL707" s="320"/>
      <c r="AM707" s="320"/>
      <c r="AN707" s="320"/>
      <c r="AO707" s="320"/>
      <c r="AP707" s="320"/>
      <c r="AQ707" s="320"/>
      <c r="AR707" s="320"/>
      <c r="AS707" s="320"/>
      <c r="AT707" s="320"/>
      <c r="AU707" s="320"/>
      <c r="AV707" s="320"/>
      <c r="AW707" s="320"/>
      <c r="AX707" s="320"/>
      <c r="AY707" s="320"/>
      <c r="AZ707" s="320"/>
      <c r="BA707" s="320"/>
      <c r="BB707" s="320"/>
      <c r="BC707" s="320"/>
      <c r="BD707" s="320"/>
      <c r="BE707" s="320"/>
      <c r="BF707" s="320"/>
      <c r="BG707" s="320"/>
      <c r="BH707" s="320"/>
      <c r="BI707" s="320"/>
      <c r="BJ707" s="320"/>
      <c r="BK707" s="320"/>
      <c r="BL707" s="320"/>
      <c r="BM707" s="320"/>
      <c r="BN707" s="320"/>
      <c r="BO707" s="320"/>
      <c r="BP707" s="320"/>
      <c r="BQ707" s="320"/>
      <c r="BR707" s="320"/>
      <c r="BS707" s="320"/>
      <c r="BT707" s="320"/>
      <c r="BU707" s="320"/>
      <c r="BV707" s="320"/>
      <c r="BW707" s="320"/>
      <c r="BX707" s="320"/>
      <c r="BY707" s="320"/>
      <c r="BZ707" s="320"/>
      <c r="CA707" s="320"/>
      <c r="CB707" s="320"/>
      <c r="CC707" s="320"/>
      <c r="CD707" s="320"/>
      <c r="CE707" s="320"/>
      <c r="CF707" s="320"/>
      <c r="CG707" s="320"/>
      <c r="CH707" s="320"/>
      <c r="CI707" s="320"/>
      <c r="CJ707" s="320"/>
      <c r="CK707" s="320"/>
      <c r="CL707" s="320"/>
      <c r="CM707" s="320"/>
      <c r="CN707" s="320"/>
      <c r="CO707" s="320"/>
      <c r="CP707" s="320"/>
      <c r="CQ707" s="320"/>
      <c r="CR707" s="320"/>
      <c r="CS707" s="320"/>
      <c r="CT707" s="320"/>
      <c r="CU707" s="320"/>
      <c r="CV707" s="320"/>
      <c r="CW707" s="320"/>
      <c r="CX707" s="320"/>
      <c r="CY707" s="320"/>
      <c r="CZ707" s="320"/>
      <c r="DA707" s="320"/>
      <c r="DB707" s="320"/>
      <c r="DC707" s="320"/>
      <c r="DD707" s="320"/>
    </row>
    <row r="708">
      <c r="A708" s="320"/>
      <c r="B708" s="320"/>
      <c r="C708" s="320"/>
      <c r="D708" s="320"/>
      <c r="E708" s="320"/>
      <c r="F708" s="320"/>
      <c r="G708" s="320"/>
      <c r="H708" s="320"/>
      <c r="I708" s="320"/>
      <c r="J708" s="320"/>
      <c r="K708" s="320"/>
      <c r="L708" s="320"/>
      <c r="M708" s="320"/>
      <c r="N708" s="320"/>
      <c r="O708" s="320"/>
      <c r="P708" s="320"/>
      <c r="Q708" s="320"/>
      <c r="R708" s="320"/>
      <c r="S708" s="320"/>
      <c r="T708" s="320"/>
      <c r="U708" s="320"/>
      <c r="V708" s="320"/>
      <c r="W708" s="320"/>
      <c r="X708" s="320"/>
      <c r="Y708" s="320"/>
      <c r="Z708" s="320"/>
      <c r="AA708" s="320"/>
      <c r="AB708" s="320"/>
      <c r="AC708" s="320"/>
      <c r="AD708" s="320"/>
      <c r="AE708" s="320"/>
      <c r="AF708" s="320"/>
      <c r="AG708" s="320"/>
      <c r="AH708" s="320"/>
      <c r="AI708" s="320"/>
      <c r="AJ708" s="320"/>
      <c r="AK708" s="320"/>
      <c r="AL708" s="320"/>
      <c r="AM708" s="320"/>
      <c r="AN708" s="320"/>
      <c r="AO708" s="320"/>
      <c r="AP708" s="320"/>
      <c r="AQ708" s="320"/>
      <c r="AR708" s="320"/>
      <c r="AS708" s="320"/>
      <c r="AT708" s="320"/>
      <c r="AU708" s="320"/>
      <c r="AV708" s="320"/>
      <c r="AW708" s="320"/>
      <c r="AX708" s="320"/>
      <c r="AY708" s="320"/>
      <c r="AZ708" s="320"/>
      <c r="BA708" s="320"/>
      <c r="BB708" s="320"/>
      <c r="BC708" s="320"/>
      <c r="BD708" s="320"/>
      <c r="BE708" s="320"/>
      <c r="BF708" s="320"/>
      <c r="BG708" s="320"/>
      <c r="BH708" s="320"/>
      <c r="BI708" s="320"/>
      <c r="BJ708" s="320"/>
      <c r="BK708" s="320"/>
      <c r="BL708" s="320"/>
      <c r="BM708" s="320"/>
      <c r="BN708" s="320"/>
      <c r="BO708" s="320"/>
      <c r="BP708" s="320"/>
      <c r="BQ708" s="320"/>
      <c r="BR708" s="320"/>
      <c r="BS708" s="320"/>
      <c r="BT708" s="320"/>
      <c r="BU708" s="320"/>
      <c r="BV708" s="320"/>
      <c r="BW708" s="320"/>
      <c r="BX708" s="320"/>
      <c r="BY708" s="320"/>
      <c r="BZ708" s="320"/>
      <c r="CA708" s="320"/>
      <c r="CB708" s="320"/>
      <c r="CC708" s="320"/>
      <c r="CD708" s="320"/>
      <c r="CE708" s="320"/>
      <c r="CF708" s="320"/>
      <c r="CG708" s="320"/>
      <c r="CH708" s="320"/>
      <c r="CI708" s="320"/>
      <c r="CJ708" s="320"/>
      <c r="CK708" s="320"/>
      <c r="CL708" s="320"/>
      <c r="CM708" s="320"/>
      <c r="CN708" s="320"/>
      <c r="CO708" s="320"/>
      <c r="CP708" s="320"/>
      <c r="CQ708" s="320"/>
      <c r="CR708" s="320"/>
      <c r="CS708" s="320"/>
      <c r="CT708" s="320"/>
      <c r="CU708" s="320"/>
      <c r="CV708" s="320"/>
      <c r="CW708" s="320"/>
      <c r="CX708" s="320"/>
      <c r="CY708" s="320"/>
      <c r="CZ708" s="320"/>
      <c r="DA708" s="320"/>
      <c r="DB708" s="320"/>
      <c r="DC708" s="320"/>
      <c r="DD708" s="320"/>
    </row>
    <row r="709">
      <c r="A709" s="320"/>
      <c r="B709" s="320"/>
      <c r="C709" s="320"/>
      <c r="D709" s="320"/>
      <c r="E709" s="320"/>
      <c r="F709" s="320"/>
      <c r="G709" s="320"/>
      <c r="H709" s="320"/>
      <c r="I709" s="320"/>
      <c r="J709" s="320"/>
      <c r="K709" s="320"/>
      <c r="L709" s="320"/>
      <c r="M709" s="320"/>
      <c r="N709" s="320"/>
      <c r="O709" s="320"/>
      <c r="P709" s="320"/>
      <c r="Q709" s="320"/>
      <c r="R709" s="320"/>
      <c r="S709" s="320"/>
      <c r="T709" s="320"/>
      <c r="U709" s="320"/>
      <c r="V709" s="320"/>
      <c r="W709" s="320"/>
      <c r="X709" s="320"/>
      <c r="Y709" s="320"/>
      <c r="Z709" s="320"/>
      <c r="AA709" s="320"/>
      <c r="AB709" s="320"/>
      <c r="AC709" s="320"/>
      <c r="AD709" s="320"/>
      <c r="AE709" s="320"/>
      <c r="AF709" s="320"/>
      <c r="AG709" s="320"/>
      <c r="AH709" s="320"/>
      <c r="AI709" s="320"/>
      <c r="AJ709" s="320"/>
      <c r="AK709" s="320"/>
      <c r="AL709" s="320"/>
      <c r="AM709" s="320"/>
      <c r="AN709" s="320"/>
      <c r="AO709" s="320"/>
      <c r="AP709" s="320"/>
      <c r="AQ709" s="320"/>
      <c r="AR709" s="320"/>
      <c r="AS709" s="320"/>
      <c r="AT709" s="320"/>
      <c r="AU709" s="320"/>
      <c r="AV709" s="320"/>
      <c r="AW709" s="320"/>
      <c r="AX709" s="320"/>
      <c r="AY709" s="320"/>
      <c r="AZ709" s="320"/>
      <c r="BA709" s="320"/>
      <c r="BB709" s="320"/>
      <c r="BC709" s="320"/>
      <c r="BD709" s="320"/>
      <c r="BE709" s="320"/>
      <c r="BF709" s="320"/>
      <c r="BG709" s="320"/>
      <c r="BH709" s="320"/>
      <c r="BI709" s="320"/>
      <c r="BJ709" s="320"/>
      <c r="BK709" s="320"/>
      <c r="BL709" s="320"/>
      <c r="BM709" s="320"/>
      <c r="BN709" s="320"/>
      <c r="BO709" s="320"/>
      <c r="BP709" s="320"/>
      <c r="BQ709" s="320"/>
      <c r="BR709" s="320"/>
      <c r="BS709" s="320"/>
      <c r="BT709" s="320"/>
      <c r="BU709" s="320"/>
      <c r="BV709" s="320"/>
      <c r="BW709" s="320"/>
      <c r="BX709" s="320"/>
      <c r="BY709" s="320"/>
      <c r="BZ709" s="320"/>
      <c r="CA709" s="320"/>
      <c r="CB709" s="320"/>
      <c r="CC709" s="320"/>
      <c r="CD709" s="320"/>
      <c r="CE709" s="320"/>
      <c r="CF709" s="320"/>
      <c r="CG709" s="320"/>
      <c r="CH709" s="320"/>
      <c r="CI709" s="320"/>
      <c r="CJ709" s="320"/>
      <c r="CK709" s="320"/>
      <c r="CL709" s="320"/>
      <c r="CM709" s="320"/>
      <c r="CN709" s="320"/>
      <c r="CO709" s="320"/>
      <c r="CP709" s="320"/>
      <c r="CQ709" s="320"/>
      <c r="CR709" s="320"/>
      <c r="CS709" s="320"/>
      <c r="CT709" s="320"/>
      <c r="CU709" s="320"/>
      <c r="CV709" s="320"/>
      <c r="CW709" s="320"/>
      <c r="CX709" s="320"/>
      <c r="CY709" s="320"/>
      <c r="CZ709" s="320"/>
      <c r="DA709" s="320"/>
      <c r="DB709" s="320"/>
      <c r="DC709" s="320"/>
      <c r="DD709" s="320"/>
    </row>
    <row r="710">
      <c r="A710" s="320"/>
      <c r="B710" s="320"/>
      <c r="C710" s="320"/>
      <c r="D710" s="320"/>
      <c r="E710" s="320"/>
      <c r="F710" s="320"/>
      <c r="G710" s="320"/>
      <c r="H710" s="320"/>
      <c r="I710" s="320"/>
      <c r="J710" s="320"/>
      <c r="K710" s="320"/>
      <c r="L710" s="320"/>
      <c r="M710" s="320"/>
      <c r="N710" s="320"/>
      <c r="O710" s="320"/>
      <c r="P710" s="320"/>
      <c r="Q710" s="320"/>
      <c r="R710" s="320"/>
      <c r="S710" s="320"/>
      <c r="T710" s="320"/>
      <c r="U710" s="320"/>
      <c r="V710" s="320"/>
      <c r="W710" s="320"/>
      <c r="X710" s="320"/>
      <c r="Y710" s="320"/>
      <c r="Z710" s="320"/>
      <c r="AA710" s="320"/>
      <c r="AB710" s="320"/>
      <c r="AC710" s="320"/>
      <c r="AD710" s="320"/>
      <c r="AE710" s="320"/>
      <c r="AF710" s="320"/>
      <c r="AG710" s="320"/>
      <c r="AH710" s="320"/>
      <c r="AI710" s="320"/>
      <c r="AJ710" s="320"/>
      <c r="AK710" s="320"/>
      <c r="AL710" s="320"/>
      <c r="AM710" s="320"/>
      <c r="AN710" s="320"/>
      <c r="AO710" s="320"/>
      <c r="AP710" s="320"/>
      <c r="AQ710" s="320"/>
      <c r="AR710" s="320"/>
      <c r="AS710" s="320"/>
      <c r="AT710" s="320"/>
      <c r="AU710" s="320"/>
      <c r="AV710" s="320"/>
      <c r="AW710" s="320"/>
      <c r="AX710" s="320"/>
      <c r="AY710" s="320"/>
      <c r="AZ710" s="320"/>
      <c r="BA710" s="320"/>
      <c r="BB710" s="320"/>
      <c r="BC710" s="320"/>
      <c r="BD710" s="320"/>
      <c r="BE710" s="320"/>
      <c r="BF710" s="320"/>
      <c r="BG710" s="320"/>
      <c r="BH710" s="320"/>
      <c r="BI710" s="320"/>
      <c r="BJ710" s="320"/>
      <c r="BK710" s="320"/>
      <c r="BL710" s="320"/>
      <c r="BM710" s="320"/>
      <c r="BN710" s="320"/>
      <c r="BO710" s="320"/>
      <c r="BP710" s="320"/>
      <c r="BQ710" s="320"/>
      <c r="BR710" s="320"/>
      <c r="BS710" s="320"/>
      <c r="BT710" s="320"/>
      <c r="BU710" s="320"/>
      <c r="BV710" s="320"/>
      <c r="BW710" s="320"/>
      <c r="BX710" s="320"/>
      <c r="BY710" s="320"/>
      <c r="BZ710" s="320"/>
      <c r="CA710" s="320"/>
      <c r="CB710" s="320"/>
      <c r="CC710" s="320"/>
      <c r="CD710" s="320"/>
      <c r="CE710" s="320"/>
      <c r="CF710" s="320"/>
      <c r="CG710" s="320"/>
      <c r="CH710" s="320"/>
      <c r="CI710" s="320"/>
      <c r="CJ710" s="320"/>
      <c r="CK710" s="320"/>
      <c r="CL710" s="320"/>
      <c r="CM710" s="320"/>
      <c r="CN710" s="320"/>
      <c r="CO710" s="320"/>
      <c r="CP710" s="320"/>
      <c r="CQ710" s="320"/>
      <c r="CR710" s="320"/>
      <c r="CS710" s="320"/>
      <c r="CT710" s="320"/>
      <c r="CU710" s="320"/>
      <c r="CV710" s="320"/>
      <c r="CW710" s="320"/>
      <c r="CX710" s="320"/>
      <c r="CY710" s="320"/>
      <c r="CZ710" s="320"/>
      <c r="DA710" s="320"/>
      <c r="DB710" s="320"/>
      <c r="DC710" s="320"/>
      <c r="DD710" s="320"/>
    </row>
    <row r="711">
      <c r="A711" s="320"/>
      <c r="B711" s="320"/>
      <c r="C711" s="320"/>
      <c r="D711" s="320"/>
      <c r="E711" s="320"/>
      <c r="F711" s="320"/>
      <c r="G711" s="320"/>
      <c r="H711" s="320"/>
      <c r="I711" s="320"/>
      <c r="J711" s="320"/>
      <c r="K711" s="320"/>
      <c r="L711" s="320"/>
      <c r="M711" s="320"/>
      <c r="N711" s="320"/>
      <c r="O711" s="320"/>
      <c r="P711" s="320"/>
      <c r="Q711" s="320"/>
      <c r="R711" s="320"/>
      <c r="S711" s="320"/>
      <c r="T711" s="320"/>
      <c r="U711" s="320"/>
      <c r="V711" s="320"/>
      <c r="W711" s="320"/>
      <c r="X711" s="320"/>
      <c r="Y711" s="320"/>
      <c r="Z711" s="320"/>
      <c r="AA711" s="320"/>
      <c r="AB711" s="320"/>
      <c r="AC711" s="320"/>
      <c r="AD711" s="320"/>
      <c r="AE711" s="320"/>
      <c r="AF711" s="320"/>
      <c r="AG711" s="320"/>
      <c r="AH711" s="320"/>
      <c r="AI711" s="320"/>
      <c r="AJ711" s="320"/>
      <c r="AK711" s="320"/>
      <c r="AL711" s="320"/>
      <c r="AM711" s="320"/>
      <c r="AN711" s="320"/>
      <c r="AO711" s="320"/>
      <c r="AP711" s="320"/>
      <c r="AQ711" s="320"/>
      <c r="AR711" s="320"/>
      <c r="AS711" s="320"/>
      <c r="AT711" s="320"/>
      <c r="AU711" s="320"/>
      <c r="AV711" s="320"/>
      <c r="AW711" s="320"/>
      <c r="AX711" s="320"/>
      <c r="AY711" s="320"/>
      <c r="AZ711" s="320"/>
      <c r="BA711" s="320"/>
      <c r="BB711" s="320"/>
      <c r="BC711" s="320"/>
      <c r="BD711" s="320"/>
      <c r="BE711" s="320"/>
      <c r="BF711" s="320"/>
      <c r="BG711" s="320"/>
      <c r="BH711" s="320"/>
      <c r="BI711" s="320"/>
      <c r="BJ711" s="320"/>
      <c r="BK711" s="320"/>
      <c r="BL711" s="320"/>
      <c r="BM711" s="320"/>
      <c r="BN711" s="320"/>
      <c r="BO711" s="320"/>
      <c r="BP711" s="320"/>
      <c r="BQ711" s="320"/>
      <c r="BR711" s="320"/>
      <c r="BS711" s="320"/>
      <c r="BT711" s="320"/>
      <c r="BU711" s="320"/>
      <c r="BV711" s="320"/>
      <c r="BW711" s="320"/>
      <c r="BX711" s="320"/>
      <c r="BY711" s="320"/>
      <c r="BZ711" s="320"/>
      <c r="CA711" s="320"/>
      <c r="CB711" s="320"/>
      <c r="CC711" s="320"/>
      <c r="CD711" s="320"/>
      <c r="CE711" s="320"/>
      <c r="CF711" s="320"/>
      <c r="CG711" s="320"/>
      <c r="CH711" s="320"/>
      <c r="CI711" s="320"/>
      <c r="CJ711" s="320"/>
      <c r="CK711" s="320"/>
      <c r="CL711" s="320"/>
      <c r="CM711" s="320"/>
      <c r="CN711" s="320"/>
      <c r="CO711" s="320"/>
      <c r="CP711" s="320"/>
      <c r="CQ711" s="320"/>
      <c r="CR711" s="320"/>
      <c r="CS711" s="320"/>
      <c r="CT711" s="320"/>
      <c r="CU711" s="320"/>
      <c r="CV711" s="320"/>
      <c r="CW711" s="320"/>
      <c r="CX711" s="320"/>
      <c r="CY711" s="320"/>
      <c r="CZ711" s="320"/>
      <c r="DA711" s="320"/>
      <c r="DB711" s="320"/>
      <c r="DC711" s="320"/>
      <c r="DD711" s="320"/>
    </row>
    <row r="712">
      <c r="A712" s="320"/>
      <c r="B712" s="320"/>
      <c r="C712" s="320"/>
      <c r="D712" s="320"/>
      <c r="E712" s="320"/>
      <c r="F712" s="320"/>
      <c r="G712" s="320"/>
      <c r="H712" s="320"/>
      <c r="I712" s="320"/>
      <c r="J712" s="320"/>
      <c r="K712" s="320"/>
      <c r="L712" s="320"/>
      <c r="M712" s="320"/>
      <c r="N712" s="320"/>
      <c r="O712" s="320"/>
      <c r="P712" s="320"/>
      <c r="Q712" s="320"/>
      <c r="R712" s="320"/>
      <c r="S712" s="320"/>
      <c r="T712" s="320"/>
      <c r="U712" s="320"/>
      <c r="V712" s="320"/>
      <c r="W712" s="320"/>
      <c r="X712" s="320"/>
      <c r="Y712" s="320"/>
      <c r="Z712" s="320"/>
      <c r="AA712" s="320"/>
      <c r="AB712" s="320"/>
      <c r="AC712" s="320"/>
      <c r="AD712" s="320"/>
      <c r="AE712" s="320"/>
      <c r="AF712" s="320"/>
      <c r="AG712" s="320"/>
      <c r="AH712" s="320"/>
      <c r="AI712" s="320"/>
      <c r="AJ712" s="320"/>
      <c r="AK712" s="320"/>
      <c r="AL712" s="320"/>
      <c r="AM712" s="320"/>
      <c r="AN712" s="320"/>
      <c r="AO712" s="320"/>
      <c r="AP712" s="320"/>
      <c r="AQ712" s="320"/>
      <c r="AR712" s="320"/>
      <c r="AS712" s="320"/>
      <c r="AT712" s="320"/>
      <c r="AU712" s="320"/>
      <c r="AV712" s="320"/>
      <c r="AW712" s="320"/>
      <c r="AX712" s="320"/>
      <c r="AY712" s="320"/>
      <c r="AZ712" s="320"/>
      <c r="BA712" s="320"/>
      <c r="BB712" s="320"/>
      <c r="BC712" s="320"/>
      <c r="BD712" s="320"/>
      <c r="BE712" s="320"/>
      <c r="BF712" s="320"/>
      <c r="BG712" s="320"/>
      <c r="BH712" s="320"/>
      <c r="BI712" s="320"/>
      <c r="BJ712" s="320"/>
      <c r="BK712" s="320"/>
      <c r="BL712" s="320"/>
      <c r="BM712" s="320"/>
      <c r="BN712" s="320"/>
      <c r="BO712" s="320"/>
      <c r="BP712" s="320"/>
      <c r="BQ712" s="320"/>
      <c r="BR712" s="320"/>
      <c r="BS712" s="320"/>
      <c r="BT712" s="320"/>
      <c r="BU712" s="320"/>
      <c r="BV712" s="320"/>
      <c r="BW712" s="320"/>
      <c r="BX712" s="320"/>
      <c r="BY712" s="320"/>
      <c r="BZ712" s="320"/>
      <c r="CA712" s="320"/>
      <c r="CB712" s="320"/>
      <c r="CC712" s="320"/>
      <c r="CD712" s="320"/>
      <c r="CE712" s="320"/>
      <c r="CF712" s="320"/>
      <c r="CG712" s="320"/>
      <c r="CH712" s="320"/>
      <c r="CI712" s="320"/>
      <c r="CJ712" s="320"/>
      <c r="CK712" s="320"/>
      <c r="CL712" s="320"/>
      <c r="CM712" s="320"/>
      <c r="CN712" s="320"/>
      <c r="CO712" s="320"/>
      <c r="CP712" s="320"/>
      <c r="CQ712" s="320"/>
      <c r="CR712" s="320"/>
      <c r="CS712" s="320"/>
      <c r="CT712" s="320"/>
      <c r="CU712" s="320"/>
      <c r="CV712" s="320"/>
      <c r="CW712" s="320"/>
      <c r="CX712" s="320"/>
      <c r="CY712" s="320"/>
      <c r="CZ712" s="320"/>
      <c r="DA712" s="320"/>
      <c r="DB712" s="320"/>
      <c r="DC712" s="320"/>
      <c r="DD712" s="320"/>
    </row>
    <row r="713">
      <c r="A713" s="320"/>
      <c r="B713" s="320"/>
      <c r="C713" s="320"/>
      <c r="D713" s="320"/>
      <c r="E713" s="320"/>
      <c r="F713" s="320"/>
      <c r="G713" s="320"/>
      <c r="H713" s="320"/>
      <c r="I713" s="320"/>
      <c r="J713" s="320"/>
      <c r="K713" s="320"/>
      <c r="L713" s="320"/>
      <c r="M713" s="320"/>
      <c r="N713" s="320"/>
      <c r="O713" s="320"/>
      <c r="P713" s="320"/>
      <c r="Q713" s="320"/>
      <c r="R713" s="320"/>
      <c r="S713" s="320"/>
      <c r="T713" s="320"/>
      <c r="U713" s="320"/>
      <c r="V713" s="320"/>
      <c r="W713" s="320"/>
      <c r="X713" s="320"/>
      <c r="Y713" s="320"/>
      <c r="Z713" s="320"/>
      <c r="AA713" s="320"/>
      <c r="AB713" s="320"/>
      <c r="AC713" s="320"/>
      <c r="AD713" s="320"/>
      <c r="AE713" s="320"/>
      <c r="AF713" s="320"/>
      <c r="AG713" s="320"/>
      <c r="AH713" s="320"/>
      <c r="AI713" s="320"/>
      <c r="AJ713" s="320"/>
      <c r="AK713" s="320"/>
      <c r="AL713" s="320"/>
      <c r="AM713" s="320"/>
      <c r="AN713" s="320"/>
      <c r="AO713" s="320"/>
      <c r="AP713" s="320"/>
      <c r="AQ713" s="320"/>
      <c r="AR713" s="320"/>
      <c r="AS713" s="320"/>
      <c r="AT713" s="320"/>
      <c r="AU713" s="320"/>
      <c r="AV713" s="320"/>
      <c r="AW713" s="320"/>
      <c r="AX713" s="320"/>
      <c r="AY713" s="320"/>
      <c r="AZ713" s="320"/>
      <c r="BA713" s="320"/>
      <c r="BB713" s="320"/>
      <c r="BC713" s="320"/>
      <c r="BD713" s="320"/>
      <c r="BE713" s="320"/>
      <c r="BF713" s="320"/>
      <c r="BG713" s="320"/>
      <c r="BH713" s="320"/>
      <c r="BI713" s="320"/>
      <c r="BJ713" s="320"/>
      <c r="BK713" s="320"/>
      <c r="BL713" s="320"/>
      <c r="BM713" s="320"/>
      <c r="BN713" s="320"/>
      <c r="BO713" s="320"/>
      <c r="BP713" s="320"/>
      <c r="BQ713" s="320"/>
      <c r="BR713" s="320"/>
      <c r="BS713" s="320"/>
      <c r="BT713" s="320"/>
      <c r="BU713" s="320"/>
      <c r="BV713" s="320"/>
      <c r="BW713" s="320"/>
      <c r="BX713" s="320"/>
      <c r="BY713" s="320"/>
      <c r="BZ713" s="320"/>
      <c r="CA713" s="320"/>
      <c r="CB713" s="320"/>
      <c r="CC713" s="320"/>
      <c r="CD713" s="320"/>
      <c r="CE713" s="320"/>
      <c r="CF713" s="320"/>
      <c r="CG713" s="320"/>
      <c r="CH713" s="320"/>
      <c r="CI713" s="320"/>
      <c r="CJ713" s="320"/>
      <c r="CK713" s="320"/>
      <c r="CL713" s="320"/>
      <c r="CM713" s="320"/>
      <c r="CN713" s="320"/>
      <c r="CO713" s="320"/>
      <c r="CP713" s="320"/>
      <c r="CQ713" s="320"/>
      <c r="CR713" s="320"/>
      <c r="CS713" s="320"/>
      <c r="CT713" s="320"/>
      <c r="CU713" s="320"/>
      <c r="CV713" s="320"/>
      <c r="CW713" s="320"/>
      <c r="CX713" s="320"/>
      <c r="CY713" s="320"/>
      <c r="CZ713" s="320"/>
      <c r="DA713" s="320"/>
      <c r="DB713" s="320"/>
      <c r="DC713" s="320"/>
      <c r="DD713" s="320"/>
    </row>
    <row r="714">
      <c r="A714" s="320"/>
      <c r="B714" s="320"/>
      <c r="C714" s="320"/>
      <c r="D714" s="320"/>
      <c r="E714" s="320"/>
      <c r="F714" s="320"/>
      <c r="G714" s="320"/>
      <c r="H714" s="320"/>
      <c r="I714" s="320"/>
      <c r="J714" s="320"/>
      <c r="K714" s="320"/>
      <c r="L714" s="320"/>
      <c r="M714" s="320"/>
      <c r="N714" s="320"/>
      <c r="O714" s="320"/>
      <c r="P714" s="320"/>
      <c r="Q714" s="320"/>
      <c r="R714" s="320"/>
      <c r="S714" s="320"/>
      <c r="T714" s="320"/>
      <c r="U714" s="320"/>
      <c r="V714" s="320"/>
      <c r="W714" s="320"/>
      <c r="X714" s="320"/>
      <c r="Y714" s="320"/>
      <c r="Z714" s="320"/>
      <c r="AA714" s="320"/>
      <c r="AB714" s="320"/>
      <c r="AC714" s="320"/>
      <c r="AD714" s="320"/>
      <c r="AE714" s="320"/>
      <c r="AF714" s="320"/>
      <c r="AG714" s="320"/>
      <c r="AH714" s="320"/>
      <c r="AI714" s="320"/>
      <c r="AJ714" s="320"/>
      <c r="AK714" s="320"/>
      <c r="AL714" s="320"/>
      <c r="AM714" s="320"/>
      <c r="AN714" s="320"/>
      <c r="AO714" s="320"/>
      <c r="AP714" s="320"/>
      <c r="AQ714" s="320"/>
      <c r="AR714" s="320"/>
      <c r="AS714" s="320"/>
      <c r="AT714" s="320"/>
      <c r="AU714" s="320"/>
      <c r="AV714" s="320"/>
      <c r="AW714" s="320"/>
      <c r="AX714" s="320"/>
      <c r="AY714" s="320"/>
      <c r="AZ714" s="320"/>
      <c r="BA714" s="320"/>
      <c r="BB714" s="320"/>
      <c r="BC714" s="320"/>
      <c r="BD714" s="320"/>
      <c r="BE714" s="320"/>
      <c r="BF714" s="320"/>
      <c r="BG714" s="320"/>
      <c r="BH714" s="320"/>
      <c r="BI714" s="320"/>
      <c r="BJ714" s="320"/>
      <c r="BK714" s="320"/>
      <c r="BL714" s="320"/>
      <c r="BM714" s="320"/>
      <c r="BN714" s="320"/>
      <c r="BO714" s="320"/>
      <c r="BP714" s="320"/>
      <c r="BQ714" s="320"/>
      <c r="BR714" s="320"/>
      <c r="BS714" s="320"/>
      <c r="BT714" s="320"/>
      <c r="BU714" s="320"/>
      <c r="BV714" s="320"/>
      <c r="BW714" s="320"/>
      <c r="BX714" s="320"/>
      <c r="BY714" s="320"/>
      <c r="BZ714" s="320"/>
      <c r="CA714" s="320"/>
      <c r="CB714" s="320"/>
      <c r="CC714" s="320"/>
      <c r="CD714" s="320"/>
      <c r="CE714" s="320"/>
      <c r="CF714" s="320"/>
      <c r="CG714" s="320"/>
      <c r="CH714" s="320"/>
      <c r="CI714" s="320"/>
      <c r="CJ714" s="320"/>
      <c r="CK714" s="320"/>
      <c r="CL714" s="320"/>
      <c r="CM714" s="320"/>
      <c r="CN714" s="320"/>
      <c r="CO714" s="320"/>
      <c r="CP714" s="320"/>
      <c r="CQ714" s="320"/>
      <c r="CR714" s="320"/>
      <c r="CS714" s="320"/>
      <c r="CT714" s="320"/>
      <c r="CU714" s="320"/>
      <c r="CV714" s="320"/>
      <c r="CW714" s="320"/>
      <c r="CX714" s="320"/>
      <c r="CY714" s="320"/>
      <c r="CZ714" s="320"/>
      <c r="DA714" s="320"/>
      <c r="DB714" s="320"/>
      <c r="DC714" s="320"/>
      <c r="DD714" s="320"/>
    </row>
    <row r="715">
      <c r="A715" s="320"/>
      <c r="B715" s="320"/>
      <c r="C715" s="320"/>
      <c r="D715" s="320"/>
      <c r="E715" s="320"/>
      <c r="F715" s="320"/>
      <c r="G715" s="320"/>
      <c r="H715" s="320"/>
      <c r="I715" s="320"/>
      <c r="J715" s="320"/>
      <c r="K715" s="320"/>
      <c r="L715" s="320"/>
      <c r="M715" s="320"/>
      <c r="N715" s="320"/>
      <c r="O715" s="320"/>
      <c r="P715" s="320"/>
      <c r="Q715" s="320"/>
      <c r="R715" s="320"/>
      <c r="S715" s="320"/>
      <c r="T715" s="320"/>
      <c r="U715" s="320"/>
      <c r="V715" s="320"/>
      <c r="W715" s="320"/>
      <c r="X715" s="320"/>
      <c r="Y715" s="320"/>
      <c r="Z715" s="320"/>
      <c r="AA715" s="320"/>
      <c r="AB715" s="320"/>
      <c r="AC715" s="320"/>
      <c r="AD715" s="320"/>
      <c r="AE715" s="320"/>
      <c r="AF715" s="320"/>
      <c r="AG715" s="320"/>
      <c r="AH715" s="320"/>
      <c r="AI715" s="320"/>
      <c r="AJ715" s="320"/>
      <c r="AK715" s="320"/>
      <c r="AL715" s="320"/>
      <c r="AM715" s="320"/>
      <c r="AN715" s="320"/>
      <c r="AO715" s="320"/>
      <c r="AP715" s="320"/>
      <c r="AQ715" s="320"/>
      <c r="AR715" s="320"/>
      <c r="AS715" s="320"/>
      <c r="AT715" s="320"/>
      <c r="AU715" s="320"/>
      <c r="AV715" s="320"/>
      <c r="AW715" s="320"/>
      <c r="AX715" s="320"/>
      <c r="AY715" s="320"/>
      <c r="AZ715" s="320"/>
      <c r="BA715" s="320"/>
      <c r="BB715" s="320"/>
      <c r="BC715" s="320"/>
      <c r="BD715" s="320"/>
      <c r="BE715" s="320"/>
      <c r="BF715" s="320"/>
      <c r="BG715" s="320"/>
      <c r="BH715" s="320"/>
      <c r="BI715" s="320"/>
      <c r="BJ715" s="320"/>
      <c r="BK715" s="320"/>
      <c r="BL715" s="320"/>
      <c r="BM715" s="320"/>
      <c r="BN715" s="320"/>
      <c r="BO715" s="320"/>
      <c r="BP715" s="320"/>
      <c r="BQ715" s="320"/>
      <c r="BR715" s="320"/>
      <c r="BS715" s="320"/>
      <c r="BT715" s="320"/>
      <c r="BU715" s="320"/>
      <c r="BV715" s="320"/>
      <c r="BW715" s="320"/>
      <c r="BX715" s="320"/>
      <c r="BY715" s="320"/>
      <c r="BZ715" s="320"/>
      <c r="CA715" s="320"/>
      <c r="CB715" s="320"/>
      <c r="CC715" s="320"/>
      <c r="CD715" s="320"/>
      <c r="CE715" s="320"/>
      <c r="CF715" s="320"/>
      <c r="CG715" s="320"/>
      <c r="CH715" s="320"/>
      <c r="CI715" s="320"/>
      <c r="CJ715" s="320"/>
      <c r="CK715" s="320"/>
      <c r="CL715" s="320"/>
      <c r="CM715" s="320"/>
      <c r="CN715" s="320"/>
      <c r="CO715" s="320"/>
      <c r="CP715" s="320"/>
      <c r="CQ715" s="320"/>
      <c r="CR715" s="320"/>
      <c r="CS715" s="320"/>
      <c r="CT715" s="320"/>
      <c r="CU715" s="320"/>
      <c r="CV715" s="320"/>
      <c r="CW715" s="320"/>
      <c r="CX715" s="320"/>
      <c r="CY715" s="320"/>
      <c r="CZ715" s="320"/>
      <c r="DA715" s="320"/>
      <c r="DB715" s="320"/>
      <c r="DC715" s="320"/>
      <c r="DD715" s="320"/>
    </row>
    <row r="716">
      <c r="A716" s="320"/>
      <c r="B716" s="320"/>
      <c r="C716" s="320"/>
      <c r="D716" s="320"/>
      <c r="E716" s="320"/>
      <c r="F716" s="320"/>
      <c r="G716" s="320"/>
      <c r="H716" s="320"/>
      <c r="I716" s="320"/>
      <c r="J716" s="320"/>
      <c r="K716" s="320"/>
      <c r="L716" s="320"/>
      <c r="M716" s="320"/>
      <c r="N716" s="320"/>
      <c r="O716" s="320"/>
      <c r="P716" s="320"/>
      <c r="Q716" s="320"/>
      <c r="R716" s="320"/>
      <c r="S716" s="320"/>
      <c r="T716" s="320"/>
      <c r="U716" s="320"/>
      <c r="V716" s="320"/>
      <c r="W716" s="320"/>
      <c r="X716" s="320"/>
      <c r="Y716" s="320"/>
      <c r="Z716" s="320"/>
      <c r="AA716" s="320"/>
      <c r="AB716" s="320"/>
      <c r="AC716" s="320"/>
      <c r="AD716" s="320"/>
      <c r="AE716" s="320"/>
      <c r="AF716" s="320"/>
      <c r="AG716" s="320"/>
      <c r="AH716" s="320"/>
      <c r="AI716" s="320"/>
      <c r="AJ716" s="320"/>
      <c r="AK716" s="320"/>
      <c r="AL716" s="320"/>
      <c r="AM716" s="320"/>
      <c r="AN716" s="320"/>
      <c r="AO716" s="320"/>
      <c r="AP716" s="320"/>
      <c r="AQ716" s="320"/>
      <c r="AR716" s="320"/>
      <c r="AS716" s="320"/>
      <c r="AT716" s="320"/>
      <c r="AU716" s="320"/>
      <c r="AV716" s="320"/>
      <c r="AW716" s="320"/>
      <c r="AX716" s="320"/>
      <c r="AY716" s="320"/>
      <c r="AZ716" s="320"/>
      <c r="BA716" s="320"/>
      <c r="BB716" s="320"/>
      <c r="BC716" s="320"/>
      <c r="BD716" s="320"/>
      <c r="BE716" s="320"/>
      <c r="BF716" s="320"/>
      <c r="BG716" s="320"/>
      <c r="BH716" s="320"/>
      <c r="BI716" s="320"/>
      <c r="BJ716" s="320"/>
      <c r="BK716" s="320"/>
      <c r="BL716" s="320"/>
      <c r="BM716" s="320"/>
      <c r="BN716" s="320"/>
      <c r="BO716" s="320"/>
      <c r="BP716" s="320"/>
      <c r="BQ716" s="320"/>
      <c r="BR716" s="320"/>
      <c r="BS716" s="320"/>
      <c r="BT716" s="320"/>
      <c r="BU716" s="320"/>
      <c r="BV716" s="320"/>
      <c r="BW716" s="320"/>
      <c r="BX716" s="320"/>
      <c r="BY716" s="320"/>
      <c r="BZ716" s="320"/>
      <c r="CA716" s="320"/>
      <c r="CB716" s="320"/>
      <c r="CC716" s="320"/>
      <c r="CD716" s="320"/>
      <c r="CE716" s="320"/>
      <c r="CF716" s="320"/>
      <c r="CG716" s="320"/>
      <c r="CH716" s="320"/>
      <c r="CI716" s="320"/>
      <c r="CJ716" s="320"/>
      <c r="CK716" s="320"/>
      <c r="CL716" s="320"/>
      <c r="CM716" s="320"/>
      <c r="CN716" s="320"/>
      <c r="CO716" s="320"/>
      <c r="CP716" s="320"/>
      <c r="CQ716" s="320"/>
      <c r="CR716" s="320"/>
      <c r="CS716" s="320"/>
      <c r="CT716" s="320"/>
      <c r="CU716" s="320"/>
      <c r="CV716" s="320"/>
      <c r="CW716" s="320"/>
      <c r="CX716" s="320"/>
      <c r="CY716" s="320"/>
      <c r="CZ716" s="320"/>
      <c r="DA716" s="320"/>
      <c r="DB716" s="320"/>
      <c r="DC716" s="320"/>
      <c r="DD716" s="320"/>
    </row>
    <row r="717">
      <c r="A717" s="320"/>
      <c r="B717" s="320"/>
      <c r="C717" s="320"/>
      <c r="D717" s="320"/>
      <c r="E717" s="320"/>
      <c r="F717" s="320"/>
      <c r="G717" s="320"/>
      <c r="H717" s="320"/>
      <c r="I717" s="320"/>
      <c r="J717" s="320"/>
      <c r="K717" s="320"/>
      <c r="L717" s="320"/>
      <c r="M717" s="320"/>
      <c r="N717" s="320"/>
      <c r="O717" s="320"/>
      <c r="P717" s="320"/>
      <c r="Q717" s="320"/>
      <c r="R717" s="320"/>
      <c r="S717" s="320"/>
      <c r="T717" s="320"/>
      <c r="U717" s="320"/>
      <c r="V717" s="320"/>
      <c r="W717" s="320"/>
      <c r="X717" s="320"/>
      <c r="Y717" s="320"/>
      <c r="Z717" s="320"/>
      <c r="AA717" s="320"/>
      <c r="AB717" s="320"/>
      <c r="AC717" s="320"/>
      <c r="AD717" s="320"/>
      <c r="AE717" s="320"/>
      <c r="AF717" s="320"/>
      <c r="AG717" s="320"/>
      <c r="AH717" s="320"/>
      <c r="AI717" s="320"/>
      <c r="AJ717" s="320"/>
      <c r="AK717" s="320"/>
      <c r="AL717" s="320"/>
      <c r="AM717" s="320"/>
      <c r="AN717" s="320"/>
      <c r="AO717" s="320"/>
      <c r="AP717" s="320"/>
      <c r="AQ717" s="320"/>
      <c r="AR717" s="320"/>
      <c r="AS717" s="320"/>
      <c r="AT717" s="320"/>
      <c r="AU717" s="320"/>
      <c r="AV717" s="320"/>
      <c r="AW717" s="320"/>
      <c r="AX717" s="320"/>
      <c r="AY717" s="320"/>
      <c r="AZ717" s="320"/>
      <c r="BA717" s="320"/>
      <c r="BB717" s="320"/>
      <c r="BC717" s="320"/>
      <c r="BD717" s="320"/>
      <c r="BE717" s="320"/>
      <c r="BF717" s="320"/>
      <c r="BG717" s="320"/>
      <c r="BH717" s="320"/>
      <c r="BI717" s="320"/>
      <c r="BJ717" s="320"/>
      <c r="BK717" s="320"/>
      <c r="BL717" s="320"/>
      <c r="BM717" s="320"/>
      <c r="BN717" s="320"/>
      <c r="BO717" s="320"/>
      <c r="BP717" s="320"/>
      <c r="BQ717" s="320"/>
      <c r="BR717" s="320"/>
      <c r="BS717" s="320"/>
      <c r="BT717" s="320"/>
      <c r="BU717" s="320"/>
      <c r="BV717" s="320"/>
      <c r="BW717" s="320"/>
      <c r="BX717" s="320"/>
      <c r="BY717" s="320"/>
      <c r="BZ717" s="320"/>
      <c r="CA717" s="320"/>
      <c r="CB717" s="320"/>
      <c r="CC717" s="320"/>
      <c r="CD717" s="320"/>
      <c r="CE717" s="320"/>
      <c r="CF717" s="320"/>
      <c r="CG717" s="320"/>
      <c r="CH717" s="320"/>
      <c r="CI717" s="320"/>
      <c r="CJ717" s="320"/>
      <c r="CK717" s="320"/>
      <c r="CL717" s="320"/>
      <c r="CM717" s="320"/>
      <c r="CN717" s="320"/>
      <c r="CO717" s="320"/>
      <c r="CP717" s="320"/>
      <c r="CQ717" s="320"/>
      <c r="CR717" s="320"/>
      <c r="CS717" s="320"/>
      <c r="CT717" s="320"/>
      <c r="CU717" s="320"/>
      <c r="CV717" s="320"/>
      <c r="CW717" s="320"/>
      <c r="CX717" s="320"/>
      <c r="CY717" s="320"/>
      <c r="CZ717" s="320"/>
      <c r="DA717" s="320"/>
      <c r="DB717" s="320"/>
      <c r="DC717" s="320"/>
      <c r="DD717" s="320"/>
    </row>
    <row r="718">
      <c r="A718" s="320"/>
      <c r="B718" s="320"/>
      <c r="C718" s="320"/>
      <c r="D718" s="320"/>
      <c r="E718" s="320"/>
      <c r="F718" s="320"/>
      <c r="G718" s="320"/>
      <c r="H718" s="320"/>
      <c r="I718" s="320"/>
      <c r="J718" s="320"/>
      <c r="K718" s="320"/>
      <c r="L718" s="320"/>
      <c r="M718" s="320"/>
      <c r="N718" s="320"/>
      <c r="O718" s="320"/>
      <c r="P718" s="320"/>
      <c r="Q718" s="320"/>
      <c r="R718" s="320"/>
      <c r="S718" s="320"/>
      <c r="T718" s="320"/>
      <c r="U718" s="320"/>
      <c r="V718" s="320"/>
      <c r="W718" s="320"/>
      <c r="X718" s="320"/>
      <c r="Y718" s="320"/>
      <c r="Z718" s="320"/>
      <c r="AA718" s="320"/>
      <c r="AB718" s="320"/>
      <c r="AC718" s="320"/>
      <c r="AD718" s="320"/>
      <c r="AE718" s="320"/>
      <c r="AF718" s="320"/>
      <c r="AG718" s="320"/>
      <c r="AH718" s="320"/>
      <c r="AI718" s="320"/>
      <c r="AJ718" s="320"/>
      <c r="AK718" s="320"/>
      <c r="AL718" s="320"/>
      <c r="AM718" s="320"/>
      <c r="AN718" s="320"/>
      <c r="AO718" s="320"/>
      <c r="AP718" s="320"/>
      <c r="AQ718" s="320"/>
      <c r="AR718" s="320"/>
      <c r="AS718" s="320"/>
      <c r="AT718" s="320"/>
      <c r="AU718" s="320"/>
      <c r="AV718" s="320"/>
      <c r="AW718" s="320"/>
      <c r="AX718" s="320"/>
      <c r="AY718" s="320"/>
      <c r="AZ718" s="320"/>
      <c r="BA718" s="320"/>
      <c r="BB718" s="320"/>
      <c r="BC718" s="320"/>
      <c r="BD718" s="320"/>
      <c r="BE718" s="320"/>
      <c r="BF718" s="320"/>
      <c r="BG718" s="320"/>
      <c r="BH718" s="320"/>
      <c r="BI718" s="320"/>
      <c r="BJ718" s="320"/>
      <c r="BK718" s="320"/>
      <c r="BL718" s="320"/>
      <c r="BM718" s="320"/>
      <c r="BN718" s="320"/>
      <c r="BO718" s="320"/>
      <c r="BP718" s="320"/>
      <c r="BQ718" s="320"/>
      <c r="BR718" s="320"/>
      <c r="BS718" s="320"/>
      <c r="BT718" s="320"/>
      <c r="BU718" s="320"/>
      <c r="BV718" s="320"/>
      <c r="BW718" s="320"/>
      <c r="BX718" s="320"/>
      <c r="BY718" s="320"/>
      <c r="BZ718" s="320"/>
      <c r="CA718" s="320"/>
      <c r="CB718" s="320"/>
      <c r="CC718" s="320"/>
      <c r="CD718" s="320"/>
      <c r="CE718" s="320"/>
      <c r="CF718" s="320"/>
      <c r="CG718" s="320"/>
      <c r="CH718" s="320"/>
      <c r="CI718" s="320"/>
      <c r="CJ718" s="320"/>
      <c r="CK718" s="320"/>
      <c r="CL718" s="320"/>
      <c r="CM718" s="320"/>
      <c r="CN718" s="320"/>
      <c r="CO718" s="320"/>
      <c r="CP718" s="320"/>
      <c r="CQ718" s="320"/>
      <c r="CR718" s="320"/>
      <c r="CS718" s="320"/>
      <c r="CT718" s="320"/>
      <c r="CU718" s="320"/>
      <c r="CV718" s="320"/>
      <c r="CW718" s="320"/>
      <c r="CX718" s="320"/>
      <c r="CY718" s="320"/>
      <c r="CZ718" s="320"/>
      <c r="DA718" s="320"/>
      <c r="DB718" s="320"/>
      <c r="DC718" s="320"/>
      <c r="DD718" s="320"/>
    </row>
    <row r="719">
      <c r="A719" s="320"/>
      <c r="B719" s="320"/>
      <c r="C719" s="320"/>
      <c r="D719" s="320"/>
      <c r="E719" s="320"/>
      <c r="F719" s="320"/>
      <c r="G719" s="320"/>
      <c r="H719" s="320"/>
      <c r="I719" s="320"/>
      <c r="J719" s="320"/>
      <c r="K719" s="320"/>
      <c r="L719" s="320"/>
      <c r="M719" s="320"/>
      <c r="N719" s="320"/>
      <c r="O719" s="320"/>
      <c r="P719" s="320"/>
      <c r="Q719" s="320"/>
      <c r="R719" s="320"/>
      <c r="S719" s="320"/>
      <c r="T719" s="320"/>
      <c r="U719" s="320"/>
      <c r="V719" s="320"/>
      <c r="W719" s="320"/>
      <c r="X719" s="320"/>
      <c r="Y719" s="320"/>
      <c r="Z719" s="320"/>
      <c r="AA719" s="320"/>
      <c r="AB719" s="320"/>
      <c r="AC719" s="320"/>
      <c r="AD719" s="320"/>
      <c r="AE719" s="320"/>
      <c r="AF719" s="320"/>
      <c r="AG719" s="320"/>
      <c r="AH719" s="320"/>
      <c r="AI719" s="320"/>
      <c r="AJ719" s="320"/>
      <c r="AK719" s="320"/>
      <c r="AL719" s="320"/>
      <c r="AM719" s="320"/>
      <c r="AN719" s="320"/>
      <c r="AO719" s="320"/>
      <c r="AP719" s="320"/>
      <c r="AQ719" s="320"/>
      <c r="AR719" s="320"/>
      <c r="AS719" s="320"/>
      <c r="AT719" s="320"/>
      <c r="AU719" s="320"/>
      <c r="AV719" s="320"/>
      <c r="AW719" s="320"/>
      <c r="AX719" s="320"/>
      <c r="AY719" s="320"/>
      <c r="AZ719" s="320"/>
      <c r="BA719" s="320"/>
      <c r="BB719" s="320"/>
      <c r="BC719" s="320"/>
      <c r="BD719" s="320"/>
      <c r="BE719" s="320"/>
      <c r="BF719" s="320"/>
      <c r="BG719" s="320"/>
      <c r="BH719" s="320"/>
      <c r="BI719" s="320"/>
      <c r="BJ719" s="320"/>
      <c r="BK719" s="320"/>
      <c r="BL719" s="320"/>
      <c r="BM719" s="320"/>
      <c r="BN719" s="320"/>
      <c r="BO719" s="320"/>
      <c r="BP719" s="320"/>
      <c r="BQ719" s="320"/>
      <c r="BR719" s="320"/>
      <c r="BS719" s="320"/>
      <c r="BT719" s="320"/>
      <c r="BU719" s="320"/>
      <c r="BV719" s="320"/>
      <c r="BW719" s="320"/>
      <c r="BX719" s="320"/>
      <c r="BY719" s="320"/>
      <c r="BZ719" s="320"/>
      <c r="CA719" s="320"/>
      <c r="CB719" s="320"/>
      <c r="CC719" s="320"/>
      <c r="CD719" s="320"/>
      <c r="CE719" s="320"/>
      <c r="CF719" s="320"/>
      <c r="CG719" s="320"/>
      <c r="CH719" s="320"/>
      <c r="CI719" s="320"/>
      <c r="CJ719" s="320"/>
      <c r="CK719" s="320"/>
      <c r="CL719" s="320"/>
      <c r="CM719" s="320"/>
      <c r="CN719" s="320"/>
      <c r="CO719" s="320"/>
      <c r="CP719" s="320"/>
      <c r="CQ719" s="320"/>
      <c r="CR719" s="320"/>
      <c r="CS719" s="320"/>
      <c r="CT719" s="320"/>
      <c r="CU719" s="320"/>
      <c r="CV719" s="320"/>
      <c r="CW719" s="320"/>
      <c r="CX719" s="320"/>
      <c r="CY719" s="320"/>
      <c r="CZ719" s="320"/>
      <c r="DA719" s="320"/>
      <c r="DB719" s="320"/>
      <c r="DC719" s="320"/>
      <c r="DD719" s="320"/>
    </row>
    <row r="720">
      <c r="A720" s="320"/>
      <c r="B720" s="320"/>
      <c r="C720" s="320"/>
      <c r="D720" s="320"/>
      <c r="E720" s="320"/>
      <c r="F720" s="320"/>
      <c r="G720" s="320"/>
      <c r="H720" s="320"/>
      <c r="I720" s="320"/>
      <c r="J720" s="320"/>
      <c r="K720" s="320"/>
      <c r="L720" s="320"/>
      <c r="M720" s="320"/>
      <c r="N720" s="320"/>
      <c r="O720" s="320"/>
      <c r="P720" s="320"/>
      <c r="Q720" s="320"/>
      <c r="R720" s="320"/>
      <c r="S720" s="320"/>
      <c r="T720" s="320"/>
      <c r="U720" s="320"/>
      <c r="V720" s="320"/>
      <c r="W720" s="320"/>
      <c r="X720" s="320"/>
      <c r="Y720" s="320"/>
      <c r="Z720" s="320"/>
      <c r="AA720" s="320"/>
      <c r="AB720" s="320"/>
      <c r="AC720" s="320"/>
      <c r="AD720" s="320"/>
      <c r="AE720" s="320"/>
      <c r="AF720" s="320"/>
      <c r="AG720" s="320"/>
      <c r="AH720" s="320"/>
      <c r="AI720" s="320"/>
      <c r="AJ720" s="320"/>
      <c r="AK720" s="320"/>
      <c r="AL720" s="320"/>
      <c r="AM720" s="320"/>
      <c r="AN720" s="320"/>
      <c r="AO720" s="320"/>
      <c r="AP720" s="320"/>
      <c r="AQ720" s="320"/>
      <c r="AR720" s="320"/>
      <c r="AS720" s="320"/>
      <c r="AT720" s="320"/>
      <c r="AU720" s="320"/>
      <c r="AV720" s="320"/>
      <c r="AW720" s="320"/>
      <c r="AX720" s="320"/>
      <c r="AY720" s="320"/>
      <c r="AZ720" s="320"/>
      <c r="BA720" s="320"/>
      <c r="BB720" s="320"/>
      <c r="BC720" s="320"/>
      <c r="BD720" s="320"/>
      <c r="BE720" s="320"/>
      <c r="BF720" s="320"/>
      <c r="BG720" s="320"/>
      <c r="BH720" s="320"/>
      <c r="BI720" s="320"/>
      <c r="BJ720" s="320"/>
      <c r="BK720" s="320"/>
      <c r="BL720" s="320"/>
      <c r="BM720" s="320"/>
      <c r="BN720" s="320"/>
      <c r="BO720" s="320"/>
      <c r="BP720" s="320"/>
      <c r="BQ720" s="320"/>
      <c r="BR720" s="320"/>
      <c r="BS720" s="320"/>
      <c r="BT720" s="320"/>
      <c r="BU720" s="320"/>
      <c r="BV720" s="320"/>
      <c r="BW720" s="320"/>
      <c r="BX720" s="320"/>
      <c r="BY720" s="320"/>
      <c r="BZ720" s="320"/>
      <c r="CA720" s="320"/>
      <c r="CB720" s="320"/>
      <c r="CC720" s="320"/>
      <c r="CD720" s="320"/>
      <c r="CE720" s="320"/>
      <c r="CF720" s="320"/>
      <c r="CG720" s="320"/>
      <c r="CH720" s="320"/>
      <c r="CI720" s="320"/>
      <c r="CJ720" s="320"/>
      <c r="CK720" s="320"/>
      <c r="CL720" s="320"/>
      <c r="CM720" s="320"/>
      <c r="CN720" s="320"/>
      <c r="CO720" s="320"/>
      <c r="CP720" s="320"/>
      <c r="CQ720" s="320"/>
      <c r="CR720" s="320"/>
      <c r="CS720" s="320"/>
      <c r="CT720" s="320"/>
      <c r="CU720" s="320"/>
      <c r="CV720" s="320"/>
      <c r="CW720" s="320"/>
      <c r="CX720" s="320"/>
      <c r="CY720" s="320"/>
      <c r="CZ720" s="320"/>
      <c r="DA720" s="320"/>
      <c r="DB720" s="320"/>
      <c r="DC720" s="320"/>
      <c r="DD720" s="320"/>
    </row>
    <row r="721">
      <c r="A721" s="320"/>
      <c r="B721" s="320"/>
      <c r="C721" s="320"/>
      <c r="D721" s="320"/>
      <c r="E721" s="320"/>
      <c r="F721" s="320"/>
      <c r="G721" s="320"/>
      <c r="H721" s="320"/>
      <c r="I721" s="320"/>
      <c r="J721" s="320"/>
      <c r="K721" s="320"/>
      <c r="L721" s="320"/>
      <c r="M721" s="320"/>
      <c r="N721" s="320"/>
      <c r="O721" s="320"/>
      <c r="P721" s="320"/>
      <c r="Q721" s="320"/>
      <c r="R721" s="320"/>
      <c r="S721" s="320"/>
      <c r="T721" s="320"/>
      <c r="U721" s="320"/>
      <c r="V721" s="320"/>
      <c r="W721" s="320"/>
      <c r="X721" s="320"/>
      <c r="Y721" s="320"/>
      <c r="Z721" s="320"/>
      <c r="AA721" s="320"/>
      <c r="AB721" s="320"/>
      <c r="AC721" s="320"/>
      <c r="AD721" s="320"/>
      <c r="AE721" s="320"/>
      <c r="AF721" s="320"/>
      <c r="AG721" s="320"/>
      <c r="AH721" s="320"/>
      <c r="AI721" s="320"/>
      <c r="AJ721" s="320"/>
      <c r="AK721" s="320"/>
      <c r="AL721" s="320"/>
      <c r="AM721" s="320"/>
      <c r="AN721" s="320"/>
      <c r="AO721" s="320"/>
      <c r="AP721" s="320"/>
      <c r="AQ721" s="320"/>
      <c r="AR721" s="320"/>
      <c r="AS721" s="320"/>
      <c r="AT721" s="320"/>
      <c r="AU721" s="320"/>
      <c r="AV721" s="320"/>
      <c r="AW721" s="320"/>
      <c r="AX721" s="320"/>
      <c r="AY721" s="320"/>
      <c r="AZ721" s="320"/>
      <c r="BA721" s="320"/>
      <c r="BB721" s="320"/>
      <c r="BC721" s="320"/>
      <c r="BD721" s="320"/>
      <c r="BE721" s="320"/>
      <c r="BF721" s="320"/>
      <c r="BG721" s="320"/>
      <c r="BH721" s="320"/>
      <c r="BI721" s="320"/>
      <c r="BJ721" s="320"/>
      <c r="BK721" s="320"/>
      <c r="BL721" s="320"/>
      <c r="BM721" s="320"/>
      <c r="BN721" s="320"/>
      <c r="BO721" s="320"/>
      <c r="BP721" s="320"/>
      <c r="BQ721" s="320"/>
      <c r="BR721" s="320"/>
      <c r="BS721" s="320"/>
      <c r="BT721" s="320"/>
      <c r="BU721" s="320"/>
      <c r="BV721" s="320"/>
      <c r="BW721" s="320"/>
      <c r="BX721" s="320"/>
      <c r="BY721" s="320"/>
      <c r="BZ721" s="320"/>
      <c r="CA721" s="320"/>
      <c r="CB721" s="320"/>
      <c r="CC721" s="320"/>
      <c r="CD721" s="320"/>
      <c r="CE721" s="320"/>
      <c r="CF721" s="320"/>
      <c r="CG721" s="320"/>
      <c r="CH721" s="320"/>
      <c r="CI721" s="320"/>
      <c r="CJ721" s="320"/>
      <c r="CK721" s="320"/>
      <c r="CL721" s="320"/>
      <c r="CM721" s="320"/>
      <c r="CN721" s="320"/>
      <c r="CO721" s="320"/>
      <c r="CP721" s="320"/>
      <c r="CQ721" s="320"/>
      <c r="CR721" s="320"/>
      <c r="CS721" s="320"/>
      <c r="CT721" s="320"/>
      <c r="CU721" s="320"/>
      <c r="CV721" s="320"/>
      <c r="CW721" s="320"/>
      <c r="CX721" s="320"/>
      <c r="CY721" s="320"/>
      <c r="CZ721" s="320"/>
      <c r="DA721" s="320"/>
      <c r="DB721" s="320"/>
      <c r="DC721" s="320"/>
      <c r="DD721" s="320"/>
    </row>
    <row r="722">
      <c r="A722" s="320"/>
      <c r="B722" s="320"/>
      <c r="C722" s="320"/>
      <c r="D722" s="320"/>
      <c r="E722" s="320"/>
      <c r="F722" s="320"/>
      <c r="G722" s="320"/>
      <c r="H722" s="320"/>
      <c r="I722" s="320"/>
      <c r="J722" s="320"/>
      <c r="K722" s="320"/>
      <c r="L722" s="320"/>
      <c r="M722" s="320"/>
      <c r="N722" s="320"/>
      <c r="O722" s="320"/>
      <c r="P722" s="320"/>
      <c r="Q722" s="320"/>
      <c r="R722" s="320"/>
      <c r="S722" s="320"/>
      <c r="T722" s="320"/>
      <c r="U722" s="320"/>
      <c r="V722" s="320"/>
      <c r="W722" s="320"/>
      <c r="X722" s="320"/>
      <c r="Y722" s="320"/>
      <c r="Z722" s="320"/>
      <c r="AA722" s="320"/>
      <c r="AB722" s="320"/>
      <c r="AC722" s="320"/>
      <c r="AD722" s="320"/>
      <c r="AE722" s="320"/>
      <c r="AF722" s="320"/>
      <c r="AG722" s="320"/>
      <c r="AH722" s="320"/>
      <c r="AI722" s="320"/>
      <c r="AJ722" s="320"/>
      <c r="AK722" s="320"/>
      <c r="AL722" s="320"/>
      <c r="AM722" s="320"/>
      <c r="AN722" s="320"/>
      <c r="AO722" s="320"/>
      <c r="AP722" s="320"/>
      <c r="AQ722" s="320"/>
      <c r="AR722" s="320"/>
      <c r="AS722" s="320"/>
      <c r="AT722" s="320"/>
      <c r="AU722" s="320"/>
      <c r="AV722" s="320"/>
      <c r="AW722" s="320"/>
      <c r="AX722" s="320"/>
      <c r="AY722" s="320"/>
      <c r="AZ722" s="320"/>
      <c r="BA722" s="320"/>
      <c r="BB722" s="320"/>
      <c r="BC722" s="320"/>
      <c r="BD722" s="320"/>
      <c r="BE722" s="320"/>
      <c r="BF722" s="320"/>
      <c r="BG722" s="320"/>
      <c r="BH722" s="320"/>
      <c r="BI722" s="320"/>
      <c r="BJ722" s="320"/>
      <c r="BK722" s="320"/>
      <c r="BL722" s="320"/>
      <c r="BM722" s="320"/>
      <c r="BN722" s="320"/>
      <c r="BO722" s="320"/>
      <c r="BP722" s="320"/>
      <c r="BQ722" s="320"/>
      <c r="BR722" s="320"/>
      <c r="BS722" s="320"/>
      <c r="BT722" s="320"/>
      <c r="BU722" s="320"/>
      <c r="BV722" s="320"/>
      <c r="BW722" s="320"/>
      <c r="BX722" s="320"/>
      <c r="BY722" s="320"/>
      <c r="BZ722" s="320"/>
      <c r="CA722" s="320"/>
      <c r="CB722" s="320"/>
      <c r="CC722" s="320"/>
      <c r="CD722" s="320"/>
      <c r="CE722" s="320"/>
      <c r="CF722" s="320"/>
      <c r="CG722" s="320"/>
      <c r="CH722" s="320"/>
      <c r="CI722" s="320"/>
      <c r="CJ722" s="320"/>
      <c r="CK722" s="320"/>
      <c r="CL722" s="320"/>
      <c r="CM722" s="320"/>
      <c r="CN722" s="320"/>
      <c r="CO722" s="320"/>
      <c r="CP722" s="320"/>
      <c r="CQ722" s="320"/>
      <c r="CR722" s="320"/>
      <c r="CS722" s="320"/>
      <c r="CT722" s="320"/>
      <c r="CU722" s="320"/>
      <c r="CV722" s="320"/>
      <c r="CW722" s="320"/>
      <c r="CX722" s="320"/>
      <c r="CY722" s="320"/>
      <c r="CZ722" s="320"/>
      <c r="DA722" s="320"/>
      <c r="DB722" s="320"/>
      <c r="DC722" s="320"/>
      <c r="DD722" s="320"/>
    </row>
    <row r="723">
      <c r="A723" s="320"/>
      <c r="B723" s="320"/>
      <c r="C723" s="320"/>
      <c r="D723" s="320"/>
      <c r="E723" s="320"/>
      <c r="F723" s="320"/>
      <c r="G723" s="320"/>
      <c r="H723" s="320"/>
      <c r="I723" s="320"/>
      <c r="J723" s="320"/>
      <c r="K723" s="320"/>
      <c r="L723" s="320"/>
      <c r="M723" s="320"/>
      <c r="N723" s="320"/>
      <c r="O723" s="320"/>
      <c r="P723" s="320"/>
      <c r="Q723" s="320"/>
      <c r="R723" s="320"/>
      <c r="S723" s="320"/>
      <c r="T723" s="320"/>
      <c r="U723" s="320"/>
      <c r="V723" s="320"/>
      <c r="W723" s="320"/>
      <c r="X723" s="320"/>
      <c r="Y723" s="320"/>
      <c r="Z723" s="320"/>
      <c r="AA723" s="320"/>
      <c r="AB723" s="320"/>
      <c r="AC723" s="320"/>
      <c r="AD723" s="320"/>
      <c r="AE723" s="320"/>
      <c r="AF723" s="320"/>
      <c r="AG723" s="320"/>
      <c r="AH723" s="320"/>
      <c r="AI723" s="320"/>
      <c r="AJ723" s="320"/>
      <c r="AK723" s="320"/>
      <c r="AL723" s="320"/>
      <c r="AM723" s="320"/>
      <c r="AN723" s="320"/>
      <c r="AO723" s="320"/>
      <c r="AP723" s="320"/>
      <c r="AQ723" s="320"/>
      <c r="AR723" s="320"/>
      <c r="AS723" s="320"/>
      <c r="AT723" s="320"/>
      <c r="AU723" s="320"/>
      <c r="AV723" s="320"/>
      <c r="AW723" s="320"/>
      <c r="AX723" s="320"/>
      <c r="AY723" s="320"/>
      <c r="AZ723" s="320"/>
      <c r="BA723" s="320"/>
      <c r="BB723" s="320"/>
      <c r="BC723" s="320"/>
      <c r="BD723" s="320"/>
      <c r="BE723" s="320"/>
      <c r="BF723" s="320"/>
      <c r="BG723" s="320"/>
      <c r="BH723" s="320"/>
      <c r="BI723" s="320"/>
      <c r="BJ723" s="320"/>
      <c r="BK723" s="320"/>
      <c r="BL723" s="320"/>
      <c r="BM723" s="320"/>
      <c r="BN723" s="320"/>
      <c r="BO723" s="320"/>
      <c r="BP723" s="320"/>
      <c r="BQ723" s="320"/>
      <c r="BR723" s="320"/>
      <c r="BS723" s="320"/>
      <c r="BT723" s="320"/>
      <c r="BU723" s="320"/>
      <c r="BV723" s="320"/>
      <c r="BW723" s="320"/>
      <c r="BX723" s="320"/>
      <c r="BY723" s="320"/>
      <c r="BZ723" s="320"/>
      <c r="CA723" s="320"/>
      <c r="CB723" s="320"/>
      <c r="CC723" s="320"/>
      <c r="CD723" s="320"/>
      <c r="CE723" s="320"/>
      <c r="CF723" s="320"/>
      <c r="CG723" s="320"/>
      <c r="CH723" s="320"/>
      <c r="CI723" s="320"/>
      <c r="CJ723" s="320"/>
      <c r="CK723" s="320"/>
      <c r="CL723" s="320"/>
      <c r="CM723" s="320"/>
      <c r="CN723" s="320"/>
      <c r="CO723" s="320"/>
      <c r="CP723" s="320"/>
      <c r="CQ723" s="320"/>
      <c r="CR723" s="320"/>
      <c r="CS723" s="320"/>
      <c r="CT723" s="320"/>
      <c r="CU723" s="320"/>
      <c r="CV723" s="320"/>
      <c r="CW723" s="320"/>
      <c r="CX723" s="320"/>
      <c r="CY723" s="320"/>
      <c r="CZ723" s="320"/>
      <c r="DA723" s="320"/>
      <c r="DB723" s="320"/>
      <c r="DC723" s="320"/>
      <c r="DD723" s="320"/>
    </row>
    <row r="724">
      <c r="A724" s="320"/>
      <c r="B724" s="320"/>
      <c r="C724" s="320"/>
      <c r="D724" s="320"/>
      <c r="E724" s="320"/>
      <c r="F724" s="320"/>
      <c r="G724" s="320"/>
      <c r="H724" s="320"/>
      <c r="I724" s="320"/>
      <c r="J724" s="320"/>
      <c r="K724" s="320"/>
      <c r="L724" s="320"/>
      <c r="M724" s="320"/>
      <c r="N724" s="320"/>
      <c r="O724" s="320"/>
      <c r="P724" s="320"/>
      <c r="Q724" s="320"/>
      <c r="R724" s="320"/>
      <c r="S724" s="320"/>
      <c r="T724" s="320"/>
      <c r="U724" s="320"/>
      <c r="V724" s="320"/>
      <c r="W724" s="320"/>
      <c r="X724" s="320"/>
      <c r="Y724" s="320"/>
      <c r="Z724" s="320"/>
      <c r="AA724" s="320"/>
      <c r="AB724" s="320"/>
      <c r="AC724" s="320"/>
      <c r="AD724" s="320"/>
      <c r="AE724" s="320"/>
      <c r="AF724" s="320"/>
      <c r="AG724" s="320"/>
      <c r="AH724" s="320"/>
      <c r="AI724" s="320"/>
      <c r="AJ724" s="320"/>
      <c r="AK724" s="320"/>
      <c r="AL724" s="320"/>
      <c r="AM724" s="320"/>
      <c r="AN724" s="320"/>
      <c r="AO724" s="320"/>
      <c r="AP724" s="320"/>
      <c r="AQ724" s="320"/>
      <c r="AR724" s="320"/>
      <c r="AS724" s="320"/>
      <c r="AT724" s="320"/>
      <c r="AU724" s="320"/>
      <c r="AV724" s="320"/>
      <c r="AW724" s="320"/>
      <c r="AX724" s="320"/>
      <c r="AY724" s="320"/>
      <c r="AZ724" s="320"/>
      <c r="BA724" s="320"/>
      <c r="BB724" s="320"/>
      <c r="BC724" s="320"/>
      <c r="BD724" s="320"/>
      <c r="BE724" s="320"/>
      <c r="BF724" s="320"/>
      <c r="BG724" s="320"/>
      <c r="BH724" s="320"/>
      <c r="BI724" s="320"/>
      <c r="BJ724" s="320"/>
      <c r="BK724" s="320"/>
      <c r="BL724" s="320"/>
      <c r="BM724" s="320"/>
      <c r="BN724" s="320"/>
      <c r="BO724" s="320"/>
      <c r="BP724" s="320"/>
      <c r="BQ724" s="320"/>
      <c r="BR724" s="320"/>
      <c r="BS724" s="320"/>
      <c r="BT724" s="320"/>
      <c r="BU724" s="320"/>
      <c r="BV724" s="320"/>
      <c r="BW724" s="320"/>
      <c r="BX724" s="320"/>
      <c r="BY724" s="320"/>
      <c r="BZ724" s="320"/>
      <c r="CA724" s="320"/>
      <c r="CB724" s="320"/>
      <c r="CC724" s="320"/>
      <c r="CD724" s="320"/>
      <c r="CE724" s="320"/>
      <c r="CF724" s="320"/>
      <c r="CG724" s="320"/>
      <c r="CH724" s="320"/>
      <c r="CI724" s="320"/>
      <c r="CJ724" s="320"/>
      <c r="CK724" s="320"/>
      <c r="CL724" s="320"/>
      <c r="CM724" s="320"/>
      <c r="CN724" s="320"/>
      <c r="CO724" s="320"/>
      <c r="CP724" s="320"/>
      <c r="CQ724" s="320"/>
      <c r="CR724" s="320"/>
      <c r="CS724" s="320"/>
      <c r="CT724" s="320"/>
      <c r="CU724" s="320"/>
      <c r="CV724" s="320"/>
      <c r="CW724" s="320"/>
      <c r="CX724" s="320"/>
      <c r="CY724" s="320"/>
      <c r="CZ724" s="320"/>
      <c r="DA724" s="320"/>
      <c r="DB724" s="320"/>
      <c r="DC724" s="320"/>
      <c r="DD724" s="320"/>
    </row>
    <row r="725">
      <c r="A725" s="320"/>
      <c r="B725" s="320"/>
      <c r="C725" s="320"/>
      <c r="D725" s="320"/>
      <c r="E725" s="320"/>
      <c r="F725" s="320"/>
      <c r="G725" s="320"/>
      <c r="H725" s="320"/>
      <c r="I725" s="320"/>
      <c r="J725" s="320"/>
      <c r="K725" s="320"/>
      <c r="L725" s="320"/>
      <c r="M725" s="320"/>
      <c r="N725" s="320"/>
      <c r="O725" s="320"/>
      <c r="P725" s="320"/>
      <c r="Q725" s="320"/>
      <c r="R725" s="320"/>
      <c r="S725" s="320"/>
      <c r="T725" s="320"/>
      <c r="U725" s="320"/>
      <c r="V725" s="320"/>
      <c r="W725" s="320"/>
      <c r="X725" s="320"/>
      <c r="Y725" s="320"/>
      <c r="Z725" s="320"/>
      <c r="AA725" s="320"/>
      <c r="AB725" s="320"/>
      <c r="AC725" s="320"/>
      <c r="AD725" s="320"/>
      <c r="AE725" s="320"/>
      <c r="AF725" s="320"/>
      <c r="AG725" s="320"/>
      <c r="AH725" s="320"/>
      <c r="AI725" s="320"/>
      <c r="AJ725" s="320"/>
      <c r="AK725" s="320"/>
      <c r="AL725" s="320"/>
      <c r="AM725" s="320"/>
      <c r="AN725" s="320"/>
      <c r="AO725" s="320"/>
      <c r="AP725" s="320"/>
      <c r="AQ725" s="320"/>
      <c r="AR725" s="320"/>
      <c r="AS725" s="320"/>
      <c r="AT725" s="320"/>
      <c r="AU725" s="320"/>
      <c r="AV725" s="320"/>
      <c r="AW725" s="320"/>
      <c r="AX725" s="320"/>
      <c r="AY725" s="320"/>
      <c r="AZ725" s="320"/>
      <c r="BA725" s="320"/>
      <c r="BB725" s="320"/>
      <c r="BC725" s="320"/>
      <c r="BD725" s="320"/>
      <c r="BE725" s="320"/>
      <c r="BF725" s="320"/>
      <c r="BG725" s="320"/>
      <c r="BH725" s="320"/>
      <c r="BI725" s="320"/>
      <c r="BJ725" s="320"/>
      <c r="BK725" s="320"/>
      <c r="BL725" s="320"/>
      <c r="BM725" s="320"/>
      <c r="BN725" s="320"/>
      <c r="BO725" s="320"/>
      <c r="BP725" s="320"/>
      <c r="BQ725" s="320"/>
      <c r="BR725" s="320"/>
      <c r="BS725" s="320"/>
      <c r="BT725" s="320"/>
      <c r="BU725" s="320"/>
      <c r="BV725" s="320"/>
      <c r="BW725" s="320"/>
      <c r="BX725" s="320"/>
      <c r="BY725" s="320"/>
      <c r="BZ725" s="320"/>
      <c r="CA725" s="320"/>
      <c r="CB725" s="320"/>
      <c r="CC725" s="320"/>
      <c r="CD725" s="320"/>
      <c r="CE725" s="320"/>
      <c r="CF725" s="320"/>
      <c r="CG725" s="320"/>
      <c r="CH725" s="320"/>
      <c r="CI725" s="320"/>
      <c r="CJ725" s="320"/>
      <c r="CK725" s="320"/>
      <c r="CL725" s="320"/>
      <c r="CM725" s="320"/>
      <c r="CN725" s="320"/>
      <c r="CO725" s="320"/>
      <c r="CP725" s="320"/>
      <c r="CQ725" s="320"/>
      <c r="CR725" s="320"/>
      <c r="CS725" s="320"/>
      <c r="CT725" s="320"/>
      <c r="CU725" s="320"/>
      <c r="CV725" s="320"/>
      <c r="CW725" s="320"/>
      <c r="CX725" s="320"/>
      <c r="CY725" s="320"/>
      <c r="CZ725" s="320"/>
      <c r="DA725" s="320"/>
      <c r="DB725" s="320"/>
      <c r="DC725" s="320"/>
      <c r="DD725" s="320"/>
    </row>
    <row r="726">
      <c r="A726" s="320"/>
      <c r="B726" s="320"/>
      <c r="C726" s="320"/>
      <c r="D726" s="320"/>
      <c r="E726" s="320"/>
      <c r="F726" s="320"/>
      <c r="G726" s="320"/>
      <c r="H726" s="320"/>
      <c r="I726" s="320"/>
      <c r="J726" s="320"/>
      <c r="K726" s="320"/>
      <c r="L726" s="320"/>
      <c r="M726" s="320"/>
      <c r="N726" s="320"/>
      <c r="O726" s="320"/>
      <c r="P726" s="320"/>
      <c r="Q726" s="320"/>
      <c r="R726" s="320"/>
      <c r="S726" s="320"/>
      <c r="T726" s="320"/>
      <c r="U726" s="320"/>
      <c r="V726" s="320"/>
      <c r="W726" s="320"/>
      <c r="X726" s="320"/>
      <c r="Y726" s="320"/>
      <c r="Z726" s="320"/>
      <c r="AA726" s="320"/>
      <c r="AB726" s="320"/>
      <c r="AC726" s="320"/>
      <c r="AD726" s="320"/>
      <c r="AE726" s="320"/>
      <c r="AF726" s="320"/>
      <c r="AG726" s="320"/>
      <c r="AH726" s="320"/>
      <c r="AI726" s="320"/>
      <c r="AJ726" s="320"/>
      <c r="AK726" s="320"/>
      <c r="AL726" s="320"/>
      <c r="AM726" s="320"/>
      <c r="AN726" s="320"/>
      <c r="AO726" s="320"/>
      <c r="AP726" s="320"/>
      <c r="AQ726" s="320"/>
      <c r="AR726" s="320"/>
      <c r="AS726" s="320"/>
      <c r="AT726" s="320"/>
      <c r="AU726" s="320"/>
      <c r="AV726" s="320"/>
      <c r="AW726" s="320"/>
      <c r="AX726" s="320"/>
      <c r="AY726" s="320"/>
      <c r="AZ726" s="320"/>
      <c r="BA726" s="320"/>
      <c r="BB726" s="320"/>
      <c r="BC726" s="320"/>
      <c r="BD726" s="320"/>
      <c r="BE726" s="320"/>
      <c r="BF726" s="320"/>
      <c r="BG726" s="320"/>
      <c r="BH726" s="320"/>
      <c r="BI726" s="320"/>
      <c r="BJ726" s="320"/>
      <c r="BK726" s="320"/>
      <c r="BL726" s="320"/>
      <c r="BM726" s="320"/>
      <c r="BN726" s="320"/>
      <c r="BO726" s="320"/>
      <c r="BP726" s="320"/>
      <c r="BQ726" s="320"/>
      <c r="BR726" s="320"/>
      <c r="BS726" s="320"/>
      <c r="BT726" s="320"/>
      <c r="BU726" s="320"/>
      <c r="BV726" s="320"/>
      <c r="BW726" s="320"/>
      <c r="BX726" s="320"/>
      <c r="BY726" s="320"/>
      <c r="BZ726" s="320"/>
      <c r="CA726" s="320"/>
      <c r="CB726" s="320"/>
      <c r="CC726" s="320"/>
      <c r="CD726" s="320"/>
      <c r="CE726" s="320"/>
      <c r="CF726" s="320"/>
      <c r="CG726" s="320"/>
      <c r="CH726" s="320"/>
      <c r="CI726" s="320"/>
      <c r="CJ726" s="320"/>
      <c r="CK726" s="320"/>
      <c r="CL726" s="320"/>
      <c r="CM726" s="320"/>
      <c r="CN726" s="320"/>
      <c r="CO726" s="320"/>
      <c r="CP726" s="320"/>
      <c r="CQ726" s="320"/>
      <c r="CR726" s="320"/>
      <c r="CS726" s="320"/>
      <c r="CT726" s="320"/>
      <c r="CU726" s="320"/>
      <c r="CV726" s="320"/>
      <c r="CW726" s="320"/>
      <c r="CX726" s="320"/>
      <c r="CY726" s="320"/>
      <c r="CZ726" s="320"/>
      <c r="DA726" s="320"/>
      <c r="DB726" s="320"/>
      <c r="DC726" s="320"/>
      <c r="DD726" s="320"/>
    </row>
    <row r="727">
      <c r="A727" s="320"/>
      <c r="B727" s="320"/>
      <c r="C727" s="320"/>
      <c r="D727" s="320"/>
      <c r="E727" s="320"/>
      <c r="F727" s="320"/>
      <c r="G727" s="320"/>
      <c r="H727" s="320"/>
      <c r="I727" s="320"/>
      <c r="J727" s="320"/>
      <c r="K727" s="320"/>
      <c r="L727" s="320"/>
      <c r="M727" s="320"/>
      <c r="N727" s="320"/>
      <c r="O727" s="320"/>
      <c r="P727" s="320"/>
      <c r="Q727" s="320"/>
      <c r="R727" s="320"/>
      <c r="S727" s="320"/>
      <c r="T727" s="320"/>
      <c r="U727" s="320"/>
      <c r="V727" s="320"/>
      <c r="W727" s="320"/>
      <c r="X727" s="320"/>
      <c r="Y727" s="320"/>
      <c r="Z727" s="320"/>
      <c r="AA727" s="320"/>
      <c r="AB727" s="320"/>
      <c r="AC727" s="320"/>
      <c r="AD727" s="320"/>
      <c r="AE727" s="320"/>
      <c r="AF727" s="320"/>
      <c r="AG727" s="320"/>
      <c r="AH727" s="320"/>
      <c r="AI727" s="320"/>
      <c r="AJ727" s="320"/>
      <c r="AK727" s="320"/>
      <c r="AL727" s="320"/>
      <c r="AM727" s="320"/>
      <c r="AN727" s="320"/>
      <c r="AO727" s="320"/>
      <c r="AP727" s="320"/>
      <c r="AQ727" s="320"/>
      <c r="AR727" s="320"/>
      <c r="AS727" s="320"/>
      <c r="AT727" s="320"/>
      <c r="AU727" s="320"/>
      <c r="AV727" s="320"/>
      <c r="AW727" s="320"/>
      <c r="AX727" s="320"/>
      <c r="AY727" s="320"/>
      <c r="AZ727" s="320"/>
      <c r="BA727" s="320"/>
      <c r="BB727" s="320"/>
      <c r="BC727" s="320"/>
      <c r="BD727" s="320"/>
      <c r="BE727" s="320"/>
      <c r="BF727" s="320"/>
      <c r="BG727" s="320"/>
      <c r="BH727" s="320"/>
      <c r="BI727" s="320"/>
      <c r="BJ727" s="320"/>
      <c r="BK727" s="320"/>
      <c r="BL727" s="320"/>
      <c r="BM727" s="320"/>
      <c r="BN727" s="320"/>
      <c r="BO727" s="320"/>
      <c r="BP727" s="320"/>
      <c r="BQ727" s="320"/>
      <c r="BR727" s="320"/>
      <c r="BS727" s="320"/>
      <c r="BT727" s="320"/>
      <c r="BU727" s="320"/>
      <c r="BV727" s="320"/>
      <c r="BW727" s="320"/>
      <c r="BX727" s="320"/>
      <c r="BY727" s="320"/>
      <c r="BZ727" s="320"/>
      <c r="CA727" s="320"/>
      <c r="CB727" s="320"/>
      <c r="CC727" s="320"/>
      <c r="CD727" s="320"/>
      <c r="CE727" s="320"/>
      <c r="CF727" s="320"/>
      <c r="CG727" s="320"/>
      <c r="CH727" s="320"/>
      <c r="CI727" s="320"/>
      <c r="CJ727" s="320"/>
      <c r="CK727" s="320"/>
      <c r="CL727" s="320"/>
      <c r="CM727" s="320"/>
      <c r="CN727" s="320"/>
      <c r="CO727" s="320"/>
      <c r="CP727" s="320"/>
      <c r="CQ727" s="320"/>
      <c r="CR727" s="320"/>
      <c r="CS727" s="320"/>
      <c r="CT727" s="320"/>
      <c r="CU727" s="320"/>
      <c r="CV727" s="320"/>
      <c r="CW727" s="320"/>
      <c r="CX727" s="320"/>
      <c r="CY727" s="320"/>
      <c r="CZ727" s="320"/>
      <c r="DA727" s="320"/>
      <c r="DB727" s="320"/>
      <c r="DC727" s="320"/>
      <c r="DD727" s="320"/>
    </row>
    <row r="728">
      <c r="A728" s="320"/>
      <c r="B728" s="320"/>
      <c r="C728" s="320"/>
      <c r="D728" s="320"/>
      <c r="E728" s="320"/>
      <c r="F728" s="320"/>
      <c r="G728" s="320"/>
      <c r="H728" s="320"/>
      <c r="I728" s="320"/>
      <c r="J728" s="320"/>
      <c r="K728" s="320"/>
      <c r="L728" s="320"/>
      <c r="M728" s="320"/>
      <c r="N728" s="320"/>
      <c r="O728" s="320"/>
      <c r="P728" s="320"/>
      <c r="Q728" s="320"/>
      <c r="R728" s="320"/>
      <c r="S728" s="320"/>
      <c r="T728" s="320"/>
      <c r="U728" s="320"/>
      <c r="V728" s="320"/>
      <c r="W728" s="320"/>
      <c r="X728" s="320"/>
      <c r="Y728" s="320"/>
      <c r="Z728" s="320"/>
      <c r="AA728" s="320"/>
      <c r="AB728" s="320"/>
      <c r="AC728" s="320"/>
      <c r="AD728" s="320"/>
      <c r="AE728" s="320"/>
      <c r="AF728" s="320"/>
      <c r="AG728" s="320"/>
      <c r="AH728" s="320"/>
      <c r="AI728" s="320"/>
      <c r="AJ728" s="320"/>
      <c r="AK728" s="320"/>
      <c r="AL728" s="320"/>
      <c r="AM728" s="320"/>
      <c r="AN728" s="320"/>
      <c r="AO728" s="320"/>
      <c r="AP728" s="320"/>
      <c r="AQ728" s="320"/>
      <c r="AR728" s="320"/>
      <c r="AS728" s="320"/>
      <c r="AT728" s="320"/>
      <c r="AU728" s="320"/>
      <c r="AV728" s="320"/>
      <c r="AW728" s="320"/>
      <c r="AX728" s="320"/>
      <c r="AY728" s="320"/>
      <c r="AZ728" s="320"/>
      <c r="BA728" s="320"/>
      <c r="BB728" s="320"/>
      <c r="BC728" s="320"/>
      <c r="BD728" s="320"/>
      <c r="BE728" s="320"/>
      <c r="BF728" s="320"/>
      <c r="BG728" s="320"/>
      <c r="BH728" s="320"/>
      <c r="BI728" s="320"/>
      <c r="BJ728" s="320"/>
      <c r="BK728" s="320"/>
      <c r="BL728" s="320"/>
      <c r="BM728" s="320"/>
      <c r="BN728" s="320"/>
      <c r="BO728" s="320"/>
      <c r="BP728" s="320"/>
      <c r="BQ728" s="320"/>
      <c r="BR728" s="320"/>
      <c r="BS728" s="320"/>
      <c r="BT728" s="320"/>
      <c r="BU728" s="320"/>
      <c r="BV728" s="320"/>
      <c r="BW728" s="320"/>
      <c r="BX728" s="320"/>
      <c r="BY728" s="320"/>
      <c r="BZ728" s="320"/>
      <c r="CA728" s="320"/>
      <c r="CB728" s="320"/>
      <c r="CC728" s="320"/>
      <c r="CD728" s="320"/>
      <c r="CE728" s="320"/>
      <c r="CF728" s="320"/>
      <c r="CG728" s="320"/>
      <c r="CH728" s="320"/>
      <c r="CI728" s="320"/>
      <c r="CJ728" s="320"/>
      <c r="CK728" s="320"/>
      <c r="CL728" s="320"/>
      <c r="CM728" s="320"/>
      <c r="CN728" s="320"/>
      <c r="CO728" s="320"/>
      <c r="CP728" s="320"/>
      <c r="CQ728" s="320"/>
      <c r="CR728" s="320"/>
      <c r="CS728" s="320"/>
      <c r="CT728" s="320"/>
      <c r="CU728" s="320"/>
      <c r="CV728" s="320"/>
      <c r="CW728" s="320"/>
      <c r="CX728" s="320"/>
      <c r="CY728" s="320"/>
      <c r="CZ728" s="320"/>
      <c r="DA728" s="320"/>
      <c r="DB728" s="320"/>
      <c r="DC728" s="320"/>
      <c r="DD728" s="320"/>
    </row>
    <row r="729">
      <c r="A729" s="320"/>
      <c r="B729" s="320"/>
      <c r="C729" s="320"/>
      <c r="D729" s="320"/>
      <c r="E729" s="320"/>
      <c r="F729" s="320"/>
      <c r="G729" s="320"/>
      <c r="H729" s="320"/>
      <c r="I729" s="320"/>
      <c r="J729" s="320"/>
      <c r="K729" s="320"/>
      <c r="L729" s="320"/>
      <c r="M729" s="320"/>
      <c r="N729" s="320"/>
      <c r="O729" s="320"/>
      <c r="P729" s="320"/>
      <c r="Q729" s="320"/>
      <c r="R729" s="320"/>
      <c r="S729" s="320"/>
      <c r="T729" s="320"/>
      <c r="U729" s="320"/>
      <c r="V729" s="320"/>
      <c r="W729" s="320"/>
      <c r="X729" s="320"/>
      <c r="Y729" s="320"/>
      <c r="Z729" s="320"/>
      <c r="AA729" s="320"/>
      <c r="AB729" s="320"/>
      <c r="AC729" s="320"/>
      <c r="AD729" s="320"/>
      <c r="AE729" s="320"/>
      <c r="AF729" s="320"/>
      <c r="AG729" s="320"/>
      <c r="AH729" s="320"/>
      <c r="AI729" s="320"/>
      <c r="AJ729" s="320"/>
      <c r="AK729" s="320"/>
      <c r="AL729" s="320"/>
      <c r="AM729" s="320"/>
      <c r="AN729" s="320"/>
      <c r="AO729" s="320"/>
      <c r="AP729" s="320"/>
      <c r="AQ729" s="320"/>
      <c r="AR729" s="320"/>
      <c r="AS729" s="320"/>
      <c r="AT729" s="320"/>
      <c r="AU729" s="320"/>
      <c r="AV729" s="320"/>
      <c r="AW729" s="320"/>
      <c r="AX729" s="320"/>
      <c r="AY729" s="320"/>
      <c r="AZ729" s="320"/>
      <c r="BA729" s="320"/>
      <c r="BB729" s="320"/>
      <c r="BC729" s="320"/>
      <c r="BD729" s="320"/>
      <c r="BE729" s="320"/>
      <c r="BF729" s="320"/>
      <c r="BG729" s="320"/>
      <c r="BH729" s="320"/>
      <c r="BI729" s="320"/>
      <c r="BJ729" s="320"/>
      <c r="BK729" s="320"/>
      <c r="BL729" s="320"/>
      <c r="BM729" s="320"/>
      <c r="BN729" s="320"/>
      <c r="BO729" s="320"/>
      <c r="BP729" s="320"/>
      <c r="BQ729" s="320"/>
      <c r="BR729" s="320"/>
      <c r="BS729" s="320"/>
      <c r="BT729" s="320"/>
      <c r="BU729" s="320"/>
      <c r="BV729" s="320"/>
      <c r="BW729" s="320"/>
      <c r="BX729" s="320"/>
      <c r="BY729" s="320"/>
      <c r="BZ729" s="320"/>
      <c r="CA729" s="320"/>
      <c r="CB729" s="320"/>
      <c r="CC729" s="320"/>
      <c r="CD729" s="320"/>
      <c r="CE729" s="320"/>
      <c r="CF729" s="320"/>
      <c r="CG729" s="320"/>
      <c r="CH729" s="320"/>
      <c r="CI729" s="320"/>
      <c r="CJ729" s="320"/>
      <c r="CK729" s="320"/>
      <c r="CL729" s="320"/>
      <c r="CM729" s="320"/>
      <c r="CN729" s="320"/>
      <c r="CO729" s="320"/>
      <c r="CP729" s="320"/>
      <c r="CQ729" s="320"/>
      <c r="CR729" s="320"/>
      <c r="CS729" s="320"/>
      <c r="CT729" s="320"/>
      <c r="CU729" s="320"/>
      <c r="CV729" s="320"/>
      <c r="CW729" s="320"/>
      <c r="CX729" s="320"/>
      <c r="CY729" s="320"/>
      <c r="CZ729" s="320"/>
      <c r="DA729" s="320"/>
      <c r="DB729" s="320"/>
      <c r="DC729" s="320"/>
      <c r="DD729" s="320"/>
    </row>
    <row r="730">
      <c r="A730" s="320"/>
      <c r="B730" s="320"/>
      <c r="C730" s="320"/>
      <c r="D730" s="320"/>
      <c r="E730" s="320"/>
      <c r="F730" s="320"/>
      <c r="G730" s="320"/>
      <c r="H730" s="320"/>
      <c r="I730" s="320"/>
      <c r="J730" s="320"/>
      <c r="K730" s="320"/>
      <c r="L730" s="320"/>
      <c r="M730" s="320"/>
      <c r="N730" s="320"/>
      <c r="O730" s="320"/>
      <c r="P730" s="320"/>
      <c r="Q730" s="320"/>
      <c r="R730" s="320"/>
      <c r="S730" s="320"/>
      <c r="T730" s="320"/>
      <c r="U730" s="320"/>
      <c r="V730" s="320"/>
      <c r="W730" s="320"/>
      <c r="X730" s="320"/>
      <c r="Y730" s="320"/>
      <c r="Z730" s="320"/>
      <c r="AA730" s="320"/>
      <c r="AB730" s="320"/>
      <c r="AC730" s="320"/>
      <c r="AD730" s="320"/>
      <c r="AE730" s="320"/>
      <c r="AF730" s="320"/>
      <c r="AG730" s="320"/>
      <c r="AH730" s="320"/>
      <c r="AI730" s="320"/>
      <c r="AJ730" s="320"/>
      <c r="AK730" s="320"/>
      <c r="AL730" s="320"/>
      <c r="AM730" s="320"/>
      <c r="AN730" s="320"/>
      <c r="AO730" s="320"/>
      <c r="AP730" s="320"/>
      <c r="AQ730" s="320"/>
      <c r="AR730" s="320"/>
      <c r="AS730" s="320"/>
      <c r="AT730" s="320"/>
      <c r="AU730" s="320"/>
      <c r="AV730" s="320"/>
      <c r="AW730" s="320"/>
      <c r="AX730" s="320"/>
      <c r="AY730" s="320"/>
      <c r="AZ730" s="320"/>
      <c r="BA730" s="320"/>
      <c r="BB730" s="320"/>
      <c r="BC730" s="320"/>
      <c r="BD730" s="320"/>
      <c r="BE730" s="320"/>
      <c r="BF730" s="320"/>
      <c r="BG730" s="320"/>
      <c r="BH730" s="320"/>
      <c r="BI730" s="320"/>
      <c r="BJ730" s="320"/>
      <c r="BK730" s="320"/>
      <c r="BL730" s="320"/>
      <c r="BM730" s="320"/>
      <c r="BN730" s="320"/>
      <c r="BO730" s="320"/>
      <c r="BP730" s="320"/>
      <c r="BQ730" s="320"/>
      <c r="BR730" s="320"/>
      <c r="BS730" s="320"/>
      <c r="BT730" s="320"/>
      <c r="BU730" s="320"/>
      <c r="BV730" s="320"/>
      <c r="BW730" s="320"/>
      <c r="BX730" s="320"/>
      <c r="BY730" s="320"/>
      <c r="BZ730" s="320"/>
      <c r="CA730" s="320"/>
      <c r="CB730" s="320"/>
      <c r="CC730" s="320"/>
      <c r="CD730" s="320"/>
      <c r="CE730" s="320"/>
      <c r="CF730" s="320"/>
      <c r="CG730" s="320"/>
      <c r="CH730" s="320"/>
      <c r="CI730" s="320"/>
      <c r="CJ730" s="320"/>
      <c r="CK730" s="320"/>
      <c r="CL730" s="320"/>
      <c r="CM730" s="320"/>
      <c r="CN730" s="320"/>
      <c r="CO730" s="320"/>
      <c r="CP730" s="320"/>
      <c r="CQ730" s="320"/>
      <c r="CR730" s="320"/>
      <c r="CS730" s="320"/>
      <c r="CT730" s="320"/>
      <c r="CU730" s="320"/>
      <c r="CV730" s="320"/>
      <c r="CW730" s="320"/>
      <c r="CX730" s="320"/>
      <c r="CY730" s="320"/>
      <c r="CZ730" s="320"/>
      <c r="DA730" s="320"/>
      <c r="DB730" s="320"/>
      <c r="DC730" s="320"/>
      <c r="DD730" s="320"/>
    </row>
    <row r="731">
      <c r="A731" s="320"/>
      <c r="B731" s="320"/>
      <c r="C731" s="320"/>
      <c r="D731" s="320"/>
      <c r="E731" s="320"/>
      <c r="F731" s="320"/>
      <c r="G731" s="320"/>
      <c r="H731" s="320"/>
      <c r="I731" s="320"/>
      <c r="J731" s="320"/>
      <c r="K731" s="320"/>
      <c r="L731" s="320"/>
      <c r="M731" s="320"/>
      <c r="N731" s="320"/>
      <c r="O731" s="320"/>
      <c r="P731" s="320"/>
      <c r="Q731" s="320"/>
      <c r="R731" s="320"/>
      <c r="S731" s="320"/>
      <c r="T731" s="320"/>
      <c r="U731" s="320"/>
      <c r="V731" s="320"/>
      <c r="W731" s="320"/>
      <c r="X731" s="320"/>
      <c r="Y731" s="320"/>
      <c r="Z731" s="320"/>
      <c r="AA731" s="320"/>
      <c r="AB731" s="320"/>
      <c r="AC731" s="320"/>
      <c r="AD731" s="320"/>
      <c r="AE731" s="320"/>
      <c r="AF731" s="320"/>
      <c r="AG731" s="320"/>
      <c r="AH731" s="320"/>
      <c r="AI731" s="320"/>
      <c r="AJ731" s="320"/>
      <c r="AK731" s="320"/>
      <c r="AL731" s="320"/>
      <c r="AM731" s="320"/>
      <c r="AN731" s="320"/>
      <c r="AO731" s="320"/>
      <c r="AP731" s="320"/>
      <c r="AQ731" s="320"/>
      <c r="AR731" s="320"/>
      <c r="AS731" s="320"/>
      <c r="AT731" s="320"/>
      <c r="AU731" s="320"/>
      <c r="AV731" s="320"/>
      <c r="AW731" s="320"/>
      <c r="AX731" s="320"/>
      <c r="AY731" s="320"/>
      <c r="AZ731" s="320"/>
      <c r="BA731" s="320"/>
      <c r="BB731" s="320"/>
      <c r="BC731" s="320"/>
      <c r="BD731" s="320"/>
      <c r="BE731" s="320"/>
      <c r="BF731" s="320"/>
      <c r="BG731" s="320"/>
      <c r="BH731" s="320"/>
      <c r="BI731" s="320"/>
      <c r="BJ731" s="320"/>
      <c r="BK731" s="320"/>
      <c r="BL731" s="320"/>
      <c r="BM731" s="320"/>
      <c r="BN731" s="320"/>
      <c r="BO731" s="320"/>
      <c r="BP731" s="320"/>
      <c r="BQ731" s="320"/>
      <c r="BR731" s="320"/>
      <c r="BS731" s="320"/>
      <c r="BT731" s="320"/>
      <c r="BU731" s="320"/>
      <c r="BV731" s="320"/>
      <c r="BW731" s="320"/>
      <c r="BX731" s="320"/>
      <c r="BY731" s="320"/>
      <c r="BZ731" s="320"/>
      <c r="CA731" s="320"/>
      <c r="CB731" s="320"/>
      <c r="CC731" s="320"/>
      <c r="CD731" s="320"/>
      <c r="CE731" s="320"/>
      <c r="CF731" s="320"/>
      <c r="CG731" s="320"/>
      <c r="CH731" s="320"/>
      <c r="CI731" s="320"/>
      <c r="CJ731" s="320"/>
      <c r="CK731" s="320"/>
      <c r="CL731" s="320"/>
      <c r="CM731" s="320"/>
      <c r="CN731" s="320"/>
      <c r="CO731" s="320"/>
      <c r="CP731" s="320"/>
      <c r="CQ731" s="320"/>
      <c r="CR731" s="320"/>
      <c r="CS731" s="320"/>
      <c r="CT731" s="320"/>
      <c r="CU731" s="320"/>
      <c r="CV731" s="320"/>
      <c r="CW731" s="320"/>
      <c r="CX731" s="320"/>
      <c r="CY731" s="320"/>
      <c r="CZ731" s="320"/>
      <c r="DA731" s="320"/>
      <c r="DB731" s="320"/>
      <c r="DC731" s="320"/>
      <c r="DD731" s="320"/>
    </row>
    <row r="732">
      <c r="A732" s="320"/>
      <c r="B732" s="320"/>
      <c r="C732" s="320"/>
      <c r="D732" s="320"/>
      <c r="E732" s="320"/>
      <c r="F732" s="320"/>
      <c r="G732" s="320"/>
      <c r="H732" s="320"/>
      <c r="I732" s="320"/>
      <c r="J732" s="320"/>
      <c r="K732" s="320"/>
      <c r="L732" s="320"/>
      <c r="M732" s="320"/>
      <c r="N732" s="320"/>
      <c r="O732" s="320"/>
      <c r="P732" s="320"/>
      <c r="Q732" s="320"/>
      <c r="R732" s="320"/>
      <c r="S732" s="320"/>
      <c r="T732" s="320"/>
      <c r="U732" s="320"/>
      <c r="V732" s="320"/>
      <c r="W732" s="320"/>
      <c r="X732" s="320"/>
      <c r="Y732" s="320"/>
      <c r="Z732" s="320"/>
      <c r="AA732" s="320"/>
      <c r="AB732" s="320"/>
      <c r="AC732" s="320"/>
      <c r="AD732" s="320"/>
      <c r="AE732" s="320"/>
      <c r="AF732" s="320"/>
      <c r="AG732" s="320"/>
      <c r="AH732" s="320"/>
      <c r="AI732" s="320"/>
      <c r="AJ732" s="320"/>
      <c r="AK732" s="320"/>
      <c r="AL732" s="320"/>
      <c r="AM732" s="320"/>
      <c r="AN732" s="320"/>
      <c r="AO732" s="320"/>
      <c r="AP732" s="320"/>
      <c r="AQ732" s="320"/>
      <c r="AR732" s="320"/>
      <c r="AS732" s="320"/>
      <c r="AT732" s="320"/>
      <c r="AU732" s="320"/>
      <c r="AV732" s="320"/>
      <c r="AW732" s="320"/>
      <c r="AX732" s="320"/>
      <c r="AY732" s="320"/>
      <c r="AZ732" s="320"/>
      <c r="BA732" s="320"/>
      <c r="BB732" s="320"/>
      <c r="BC732" s="320"/>
      <c r="BD732" s="320"/>
      <c r="BE732" s="320"/>
      <c r="BF732" s="320"/>
      <c r="BG732" s="320"/>
      <c r="BH732" s="320"/>
      <c r="BI732" s="320"/>
      <c r="BJ732" s="320"/>
      <c r="BK732" s="320"/>
      <c r="BL732" s="320"/>
      <c r="BM732" s="320"/>
      <c r="BN732" s="320"/>
      <c r="BO732" s="320"/>
      <c r="BP732" s="320"/>
      <c r="BQ732" s="320"/>
      <c r="BR732" s="320"/>
      <c r="BS732" s="320"/>
      <c r="BT732" s="320"/>
      <c r="BU732" s="320"/>
      <c r="BV732" s="320"/>
      <c r="BW732" s="320"/>
      <c r="BX732" s="320"/>
      <c r="BY732" s="320"/>
      <c r="BZ732" s="320"/>
      <c r="CA732" s="320"/>
      <c r="CB732" s="320"/>
      <c r="CC732" s="320"/>
      <c r="CD732" s="320"/>
      <c r="CE732" s="320"/>
      <c r="CF732" s="320"/>
      <c r="CG732" s="320"/>
      <c r="CH732" s="320"/>
      <c r="CI732" s="320"/>
      <c r="CJ732" s="320"/>
      <c r="CK732" s="320"/>
      <c r="CL732" s="320"/>
      <c r="CM732" s="320"/>
      <c r="CN732" s="320"/>
      <c r="CO732" s="320"/>
      <c r="CP732" s="320"/>
      <c r="CQ732" s="320"/>
      <c r="CR732" s="320"/>
      <c r="CS732" s="320"/>
      <c r="CT732" s="320"/>
      <c r="CU732" s="320"/>
      <c r="CV732" s="320"/>
      <c r="CW732" s="320"/>
      <c r="CX732" s="320"/>
      <c r="CY732" s="320"/>
      <c r="CZ732" s="320"/>
      <c r="DA732" s="320"/>
      <c r="DB732" s="320"/>
      <c r="DC732" s="320"/>
      <c r="DD732" s="320"/>
    </row>
    <row r="733">
      <c r="A733" s="320"/>
      <c r="B733" s="320"/>
      <c r="C733" s="320"/>
      <c r="D733" s="320"/>
      <c r="E733" s="320"/>
      <c r="F733" s="320"/>
      <c r="G733" s="320"/>
      <c r="H733" s="320"/>
      <c r="I733" s="320"/>
      <c r="J733" s="320"/>
      <c r="K733" s="320"/>
      <c r="L733" s="320"/>
      <c r="M733" s="320"/>
      <c r="N733" s="320"/>
      <c r="O733" s="320"/>
      <c r="P733" s="320"/>
      <c r="Q733" s="320"/>
      <c r="R733" s="320"/>
      <c r="S733" s="320"/>
      <c r="T733" s="320"/>
      <c r="U733" s="320"/>
      <c r="V733" s="320"/>
      <c r="W733" s="320"/>
      <c r="X733" s="320"/>
      <c r="Y733" s="320"/>
      <c r="Z733" s="320"/>
      <c r="AA733" s="320"/>
      <c r="AB733" s="320"/>
      <c r="AC733" s="320"/>
      <c r="AD733" s="320"/>
      <c r="AE733" s="320"/>
      <c r="AF733" s="320"/>
      <c r="AG733" s="320"/>
      <c r="AH733" s="320"/>
      <c r="AI733" s="320"/>
      <c r="AJ733" s="320"/>
      <c r="AK733" s="320"/>
      <c r="AL733" s="320"/>
      <c r="AM733" s="320"/>
      <c r="AN733" s="320"/>
      <c r="AO733" s="320"/>
      <c r="AP733" s="320"/>
      <c r="AQ733" s="320"/>
      <c r="AR733" s="320"/>
      <c r="AS733" s="320"/>
      <c r="AT733" s="320"/>
      <c r="AU733" s="320"/>
      <c r="AV733" s="320"/>
      <c r="AW733" s="320"/>
      <c r="AX733" s="320"/>
      <c r="AY733" s="320"/>
      <c r="AZ733" s="320"/>
      <c r="BA733" s="320"/>
      <c r="BB733" s="320"/>
      <c r="BC733" s="320"/>
      <c r="BD733" s="320"/>
      <c r="BE733" s="320"/>
      <c r="BF733" s="320"/>
      <c r="BG733" s="320"/>
      <c r="BH733" s="320"/>
      <c r="BI733" s="320"/>
      <c r="BJ733" s="320"/>
      <c r="BK733" s="320"/>
      <c r="BL733" s="320"/>
      <c r="BM733" s="320"/>
      <c r="BN733" s="320"/>
      <c r="BO733" s="320"/>
      <c r="BP733" s="320"/>
      <c r="BQ733" s="320"/>
      <c r="BR733" s="320"/>
      <c r="BS733" s="320"/>
      <c r="BT733" s="320"/>
      <c r="BU733" s="320"/>
      <c r="BV733" s="320"/>
      <c r="BW733" s="320"/>
      <c r="BX733" s="320"/>
      <c r="BY733" s="320"/>
      <c r="BZ733" s="320"/>
      <c r="CA733" s="320"/>
      <c r="CB733" s="320"/>
      <c r="CC733" s="320"/>
      <c r="CD733" s="320"/>
      <c r="CE733" s="320"/>
      <c r="CF733" s="320"/>
      <c r="CG733" s="320"/>
      <c r="CH733" s="320"/>
      <c r="CI733" s="320"/>
      <c r="CJ733" s="320"/>
      <c r="CK733" s="320"/>
      <c r="CL733" s="320"/>
      <c r="CM733" s="320"/>
      <c r="CN733" s="320"/>
      <c r="CO733" s="320"/>
      <c r="CP733" s="320"/>
      <c r="CQ733" s="320"/>
      <c r="CR733" s="320"/>
      <c r="CS733" s="320"/>
      <c r="CT733" s="320"/>
      <c r="CU733" s="320"/>
      <c r="CV733" s="320"/>
      <c r="CW733" s="320"/>
      <c r="CX733" s="320"/>
      <c r="CY733" s="320"/>
      <c r="CZ733" s="320"/>
      <c r="DA733" s="320"/>
      <c r="DB733" s="320"/>
      <c r="DC733" s="320"/>
      <c r="DD733" s="320"/>
    </row>
    <row r="734">
      <c r="A734" s="320"/>
      <c r="B734" s="320"/>
      <c r="C734" s="320"/>
      <c r="D734" s="320"/>
      <c r="E734" s="320"/>
      <c r="F734" s="320"/>
      <c r="G734" s="320"/>
      <c r="H734" s="320"/>
      <c r="I734" s="320"/>
      <c r="J734" s="320"/>
      <c r="K734" s="320"/>
      <c r="L734" s="320"/>
      <c r="M734" s="320"/>
      <c r="N734" s="320"/>
      <c r="O734" s="320"/>
      <c r="P734" s="320"/>
      <c r="Q734" s="320"/>
      <c r="R734" s="320"/>
      <c r="S734" s="320"/>
      <c r="T734" s="320"/>
      <c r="U734" s="320"/>
      <c r="V734" s="320"/>
      <c r="W734" s="320"/>
      <c r="X734" s="320"/>
      <c r="Y734" s="320"/>
      <c r="Z734" s="320"/>
      <c r="AA734" s="320"/>
      <c r="AB734" s="320"/>
      <c r="AC734" s="320"/>
      <c r="AD734" s="320"/>
      <c r="AE734" s="320"/>
      <c r="AF734" s="320"/>
      <c r="AG734" s="320"/>
      <c r="AH734" s="320"/>
      <c r="AI734" s="320"/>
      <c r="AJ734" s="320"/>
      <c r="AK734" s="320"/>
      <c r="AL734" s="320"/>
      <c r="AM734" s="320"/>
      <c r="AN734" s="320"/>
      <c r="AO734" s="320"/>
      <c r="AP734" s="320"/>
      <c r="AQ734" s="320"/>
      <c r="AR734" s="320"/>
      <c r="AS734" s="320"/>
      <c r="AT734" s="320"/>
      <c r="AU734" s="320"/>
      <c r="AV734" s="320"/>
      <c r="AW734" s="320"/>
      <c r="AX734" s="320"/>
      <c r="AY734" s="320"/>
      <c r="AZ734" s="320"/>
      <c r="BA734" s="320"/>
      <c r="BB734" s="320"/>
      <c r="BC734" s="320"/>
      <c r="BD734" s="320"/>
      <c r="BE734" s="320"/>
      <c r="BF734" s="320"/>
      <c r="BG734" s="320"/>
      <c r="BH734" s="320"/>
      <c r="BI734" s="320"/>
      <c r="BJ734" s="320"/>
      <c r="BK734" s="320"/>
      <c r="BL734" s="320"/>
      <c r="BM734" s="320"/>
      <c r="BN734" s="320"/>
      <c r="BO734" s="320"/>
      <c r="BP734" s="320"/>
      <c r="BQ734" s="320"/>
      <c r="BR734" s="320"/>
      <c r="BS734" s="320"/>
      <c r="BT734" s="320"/>
      <c r="BU734" s="320"/>
      <c r="BV734" s="320"/>
      <c r="BW734" s="320"/>
      <c r="BX734" s="320"/>
      <c r="BY734" s="320"/>
      <c r="BZ734" s="320"/>
      <c r="CA734" s="320"/>
      <c r="CB734" s="320"/>
      <c r="CC734" s="320"/>
      <c r="CD734" s="320"/>
      <c r="CE734" s="320"/>
      <c r="CF734" s="320"/>
      <c r="CG734" s="320"/>
      <c r="CH734" s="320"/>
      <c r="CI734" s="320"/>
      <c r="CJ734" s="320"/>
      <c r="CK734" s="320"/>
      <c r="CL734" s="320"/>
      <c r="CM734" s="320"/>
      <c r="CN734" s="320"/>
      <c r="CO734" s="320"/>
      <c r="CP734" s="320"/>
      <c r="CQ734" s="320"/>
      <c r="CR734" s="320"/>
      <c r="CS734" s="320"/>
      <c r="CT734" s="320"/>
      <c r="CU734" s="320"/>
      <c r="CV734" s="320"/>
      <c r="CW734" s="320"/>
      <c r="CX734" s="320"/>
      <c r="CY734" s="320"/>
      <c r="CZ734" s="320"/>
      <c r="DA734" s="320"/>
      <c r="DB734" s="320"/>
      <c r="DC734" s="320"/>
      <c r="DD734" s="320"/>
    </row>
    <row r="735">
      <c r="A735" s="320"/>
      <c r="B735" s="320"/>
      <c r="C735" s="320"/>
      <c r="D735" s="320"/>
      <c r="E735" s="320"/>
      <c r="F735" s="320"/>
      <c r="G735" s="320"/>
      <c r="H735" s="320"/>
      <c r="I735" s="320"/>
      <c r="J735" s="320"/>
      <c r="K735" s="320"/>
      <c r="L735" s="320"/>
      <c r="M735" s="320"/>
      <c r="N735" s="320"/>
      <c r="O735" s="320"/>
      <c r="P735" s="320"/>
      <c r="Q735" s="320"/>
      <c r="R735" s="320"/>
      <c r="S735" s="320"/>
      <c r="T735" s="320"/>
      <c r="U735" s="320"/>
      <c r="V735" s="320"/>
      <c r="W735" s="320"/>
      <c r="X735" s="320"/>
      <c r="Y735" s="320"/>
      <c r="Z735" s="320"/>
      <c r="AA735" s="320"/>
      <c r="AB735" s="320"/>
      <c r="AC735" s="320"/>
      <c r="AD735" s="320"/>
      <c r="AE735" s="320"/>
      <c r="AF735" s="320"/>
      <c r="AG735" s="320"/>
      <c r="AH735" s="320"/>
      <c r="AI735" s="320"/>
      <c r="AJ735" s="320"/>
      <c r="AK735" s="320"/>
      <c r="AL735" s="320"/>
      <c r="AM735" s="320"/>
      <c r="AN735" s="320"/>
      <c r="AO735" s="320"/>
      <c r="AP735" s="320"/>
      <c r="AQ735" s="320"/>
      <c r="AR735" s="320"/>
      <c r="AS735" s="320"/>
      <c r="AT735" s="320"/>
      <c r="AU735" s="320"/>
      <c r="AV735" s="320"/>
      <c r="AW735" s="320"/>
      <c r="AX735" s="320"/>
      <c r="AY735" s="320"/>
      <c r="AZ735" s="320"/>
      <c r="BA735" s="320"/>
      <c r="BB735" s="320"/>
      <c r="BC735" s="320"/>
      <c r="BD735" s="320"/>
      <c r="BE735" s="320"/>
      <c r="BF735" s="320"/>
      <c r="BG735" s="320"/>
      <c r="BH735" s="320"/>
      <c r="BI735" s="320"/>
      <c r="BJ735" s="320"/>
      <c r="BK735" s="320"/>
      <c r="BL735" s="320"/>
      <c r="BM735" s="320"/>
      <c r="BN735" s="320"/>
      <c r="BO735" s="320"/>
      <c r="BP735" s="320"/>
      <c r="BQ735" s="320"/>
      <c r="BR735" s="320"/>
      <c r="BS735" s="320"/>
      <c r="BT735" s="320"/>
      <c r="BU735" s="320"/>
      <c r="BV735" s="320"/>
      <c r="BW735" s="320"/>
      <c r="BX735" s="320"/>
      <c r="BY735" s="320"/>
      <c r="BZ735" s="320"/>
      <c r="CA735" s="320"/>
      <c r="CB735" s="320"/>
      <c r="CC735" s="320"/>
      <c r="CD735" s="320"/>
      <c r="CE735" s="320"/>
      <c r="CF735" s="320"/>
      <c r="CG735" s="320"/>
      <c r="CH735" s="320"/>
      <c r="CI735" s="320"/>
      <c r="CJ735" s="320"/>
      <c r="CK735" s="320"/>
      <c r="CL735" s="320"/>
      <c r="CM735" s="320"/>
      <c r="CN735" s="320"/>
      <c r="CO735" s="320"/>
      <c r="CP735" s="320"/>
      <c r="CQ735" s="320"/>
      <c r="CR735" s="320"/>
      <c r="CS735" s="320"/>
      <c r="CT735" s="320"/>
      <c r="CU735" s="320"/>
      <c r="CV735" s="320"/>
      <c r="CW735" s="320"/>
      <c r="CX735" s="320"/>
      <c r="CY735" s="320"/>
      <c r="CZ735" s="320"/>
      <c r="DA735" s="320"/>
      <c r="DB735" s="320"/>
      <c r="DC735" s="320"/>
      <c r="DD735" s="320"/>
    </row>
    <row r="736">
      <c r="A736" s="320"/>
      <c r="B736" s="320"/>
      <c r="C736" s="320"/>
      <c r="D736" s="320"/>
      <c r="E736" s="320"/>
      <c r="F736" s="320"/>
      <c r="G736" s="320"/>
      <c r="H736" s="320"/>
      <c r="I736" s="320"/>
      <c r="J736" s="320"/>
      <c r="K736" s="320"/>
      <c r="L736" s="320"/>
      <c r="M736" s="320"/>
      <c r="N736" s="320"/>
      <c r="O736" s="320"/>
      <c r="P736" s="320"/>
      <c r="Q736" s="320"/>
      <c r="R736" s="320"/>
      <c r="S736" s="320"/>
      <c r="T736" s="320"/>
      <c r="U736" s="320"/>
      <c r="V736" s="320"/>
      <c r="W736" s="320"/>
      <c r="X736" s="320"/>
      <c r="Y736" s="320"/>
      <c r="Z736" s="320"/>
      <c r="AA736" s="320"/>
      <c r="AB736" s="320"/>
      <c r="AC736" s="320"/>
      <c r="AD736" s="320"/>
      <c r="AE736" s="320"/>
      <c r="AF736" s="320"/>
      <c r="AG736" s="320"/>
      <c r="AH736" s="320"/>
      <c r="AI736" s="320"/>
      <c r="AJ736" s="320"/>
      <c r="AK736" s="320"/>
      <c r="AL736" s="320"/>
      <c r="AM736" s="320"/>
      <c r="AN736" s="320"/>
      <c r="AO736" s="320"/>
      <c r="AP736" s="320"/>
      <c r="AQ736" s="320"/>
      <c r="AR736" s="320"/>
      <c r="AS736" s="320"/>
      <c r="AT736" s="320"/>
      <c r="AU736" s="320"/>
      <c r="AV736" s="320"/>
      <c r="AW736" s="320"/>
      <c r="AX736" s="320"/>
      <c r="AY736" s="320"/>
      <c r="AZ736" s="320"/>
      <c r="BA736" s="320"/>
      <c r="BB736" s="320"/>
      <c r="BC736" s="320"/>
      <c r="BD736" s="320"/>
      <c r="BE736" s="320"/>
      <c r="BF736" s="320"/>
      <c r="BG736" s="320"/>
      <c r="BH736" s="320"/>
      <c r="BI736" s="320"/>
      <c r="BJ736" s="320"/>
      <c r="BK736" s="320"/>
      <c r="BL736" s="320"/>
      <c r="BM736" s="320"/>
      <c r="BN736" s="320"/>
      <c r="BO736" s="320"/>
      <c r="BP736" s="320"/>
      <c r="BQ736" s="320"/>
      <c r="BR736" s="320"/>
      <c r="BS736" s="320"/>
      <c r="BT736" s="320"/>
      <c r="BU736" s="320"/>
      <c r="BV736" s="320"/>
      <c r="BW736" s="320"/>
      <c r="BX736" s="320"/>
      <c r="BY736" s="320"/>
      <c r="BZ736" s="320"/>
      <c r="CA736" s="320"/>
      <c r="CB736" s="320"/>
      <c r="CC736" s="320"/>
      <c r="CD736" s="320"/>
      <c r="CE736" s="320"/>
      <c r="CF736" s="320"/>
      <c r="CG736" s="320"/>
      <c r="CH736" s="320"/>
      <c r="CI736" s="320"/>
      <c r="CJ736" s="320"/>
      <c r="CK736" s="320"/>
      <c r="CL736" s="320"/>
      <c r="CM736" s="320"/>
      <c r="CN736" s="320"/>
      <c r="CO736" s="320"/>
      <c r="CP736" s="320"/>
      <c r="CQ736" s="320"/>
      <c r="CR736" s="320"/>
      <c r="CS736" s="320"/>
      <c r="CT736" s="320"/>
      <c r="CU736" s="320"/>
      <c r="CV736" s="320"/>
      <c r="CW736" s="320"/>
      <c r="CX736" s="320"/>
      <c r="CY736" s="320"/>
      <c r="CZ736" s="320"/>
      <c r="DA736" s="320"/>
      <c r="DB736" s="320"/>
      <c r="DC736" s="320"/>
      <c r="DD736" s="320"/>
    </row>
    <row r="737">
      <c r="A737" s="320"/>
      <c r="B737" s="320"/>
      <c r="C737" s="320"/>
      <c r="D737" s="320"/>
      <c r="E737" s="320"/>
      <c r="F737" s="320"/>
      <c r="G737" s="320"/>
      <c r="H737" s="320"/>
      <c r="I737" s="320"/>
      <c r="J737" s="320"/>
      <c r="K737" s="320"/>
      <c r="L737" s="320"/>
      <c r="M737" s="320"/>
      <c r="N737" s="320"/>
      <c r="O737" s="320"/>
      <c r="P737" s="320"/>
      <c r="Q737" s="320"/>
      <c r="R737" s="320"/>
      <c r="S737" s="320"/>
      <c r="T737" s="320"/>
      <c r="U737" s="320"/>
      <c r="V737" s="320"/>
      <c r="W737" s="320"/>
      <c r="X737" s="320"/>
      <c r="Y737" s="320"/>
      <c r="Z737" s="320"/>
      <c r="AA737" s="320"/>
      <c r="AB737" s="320"/>
      <c r="AC737" s="320"/>
      <c r="AD737" s="320"/>
      <c r="AE737" s="320"/>
      <c r="AF737" s="320"/>
      <c r="AG737" s="320"/>
      <c r="AH737" s="320"/>
      <c r="AI737" s="320"/>
      <c r="AJ737" s="320"/>
      <c r="AK737" s="320"/>
      <c r="AL737" s="320"/>
      <c r="AM737" s="320"/>
      <c r="AN737" s="320"/>
      <c r="AO737" s="320"/>
      <c r="AP737" s="320"/>
      <c r="AQ737" s="320"/>
      <c r="AR737" s="320"/>
      <c r="AS737" s="320"/>
      <c r="AT737" s="320"/>
      <c r="AU737" s="320"/>
      <c r="AV737" s="320"/>
      <c r="AW737" s="320"/>
      <c r="AX737" s="320"/>
      <c r="AY737" s="320"/>
      <c r="AZ737" s="320"/>
      <c r="BA737" s="320"/>
      <c r="BB737" s="320"/>
      <c r="BC737" s="320"/>
      <c r="BD737" s="320"/>
      <c r="BE737" s="320"/>
      <c r="BF737" s="320"/>
      <c r="BG737" s="320"/>
      <c r="BH737" s="320"/>
      <c r="BI737" s="320"/>
      <c r="BJ737" s="320"/>
      <c r="BK737" s="320"/>
      <c r="BL737" s="320"/>
      <c r="BM737" s="320"/>
      <c r="BN737" s="320"/>
      <c r="BO737" s="320"/>
      <c r="BP737" s="320"/>
      <c r="BQ737" s="320"/>
      <c r="BR737" s="320"/>
      <c r="BS737" s="320"/>
      <c r="BT737" s="320"/>
      <c r="BU737" s="320"/>
      <c r="BV737" s="320"/>
      <c r="BW737" s="320"/>
      <c r="BX737" s="320"/>
      <c r="BY737" s="320"/>
      <c r="BZ737" s="320"/>
      <c r="CA737" s="320"/>
      <c r="CB737" s="320"/>
      <c r="CC737" s="320"/>
      <c r="CD737" s="320"/>
      <c r="CE737" s="320"/>
      <c r="CF737" s="320"/>
      <c r="CG737" s="320"/>
      <c r="CH737" s="320"/>
      <c r="CI737" s="320"/>
      <c r="CJ737" s="320"/>
      <c r="CK737" s="320"/>
      <c r="CL737" s="320"/>
      <c r="CM737" s="320"/>
      <c r="CN737" s="320"/>
      <c r="CO737" s="320"/>
      <c r="CP737" s="320"/>
      <c r="CQ737" s="320"/>
      <c r="CR737" s="320"/>
      <c r="CS737" s="320"/>
      <c r="CT737" s="320"/>
      <c r="CU737" s="320"/>
      <c r="CV737" s="320"/>
      <c r="CW737" s="320"/>
      <c r="CX737" s="320"/>
      <c r="CY737" s="320"/>
      <c r="CZ737" s="320"/>
      <c r="DA737" s="320"/>
      <c r="DB737" s="320"/>
      <c r="DC737" s="320"/>
      <c r="DD737" s="320"/>
    </row>
    <row r="738">
      <c r="A738" s="320"/>
      <c r="B738" s="320"/>
      <c r="C738" s="320"/>
      <c r="D738" s="320"/>
      <c r="E738" s="320"/>
      <c r="F738" s="320"/>
      <c r="G738" s="320"/>
      <c r="H738" s="320"/>
      <c r="I738" s="320"/>
      <c r="J738" s="320"/>
      <c r="K738" s="320"/>
      <c r="L738" s="320"/>
      <c r="M738" s="320"/>
      <c r="N738" s="320"/>
      <c r="O738" s="320"/>
      <c r="P738" s="320"/>
      <c r="Q738" s="320"/>
      <c r="R738" s="320"/>
      <c r="S738" s="320"/>
      <c r="T738" s="320"/>
      <c r="U738" s="320"/>
      <c r="V738" s="320"/>
      <c r="W738" s="320"/>
      <c r="X738" s="320"/>
      <c r="Y738" s="320"/>
      <c r="Z738" s="320"/>
      <c r="AA738" s="320"/>
      <c r="AB738" s="320"/>
      <c r="AC738" s="320"/>
      <c r="AD738" s="320"/>
      <c r="AE738" s="320"/>
      <c r="AF738" s="320"/>
      <c r="AG738" s="320"/>
      <c r="AH738" s="320"/>
      <c r="AI738" s="320"/>
      <c r="AJ738" s="320"/>
      <c r="AK738" s="320"/>
      <c r="AL738" s="320"/>
      <c r="AM738" s="320"/>
      <c r="AN738" s="320"/>
      <c r="AO738" s="320"/>
      <c r="AP738" s="320"/>
      <c r="AQ738" s="320"/>
      <c r="AR738" s="320"/>
      <c r="AS738" s="320"/>
      <c r="AT738" s="320"/>
      <c r="AU738" s="320"/>
      <c r="AV738" s="320"/>
      <c r="AW738" s="320"/>
      <c r="AX738" s="320"/>
      <c r="AY738" s="320"/>
      <c r="AZ738" s="320"/>
      <c r="BA738" s="320"/>
      <c r="BB738" s="320"/>
      <c r="BC738" s="320"/>
      <c r="BD738" s="320"/>
      <c r="BE738" s="320"/>
      <c r="BF738" s="320"/>
      <c r="BG738" s="320"/>
      <c r="BH738" s="320"/>
      <c r="BI738" s="320"/>
      <c r="BJ738" s="320"/>
      <c r="BK738" s="320"/>
      <c r="BL738" s="320"/>
      <c r="BM738" s="320"/>
      <c r="BN738" s="320"/>
      <c r="BO738" s="320"/>
      <c r="BP738" s="320"/>
      <c r="BQ738" s="320"/>
      <c r="BR738" s="320"/>
      <c r="BS738" s="320"/>
      <c r="BT738" s="320"/>
      <c r="BU738" s="320"/>
      <c r="BV738" s="320"/>
      <c r="BW738" s="320"/>
      <c r="BX738" s="320"/>
      <c r="BY738" s="320"/>
      <c r="BZ738" s="320"/>
      <c r="CA738" s="320"/>
      <c r="CB738" s="320"/>
      <c r="CC738" s="320"/>
      <c r="CD738" s="320"/>
      <c r="CE738" s="320"/>
      <c r="CF738" s="320"/>
      <c r="CG738" s="320"/>
      <c r="CH738" s="320"/>
      <c r="CI738" s="320"/>
      <c r="CJ738" s="320"/>
      <c r="CK738" s="320"/>
      <c r="CL738" s="320"/>
      <c r="CM738" s="320"/>
      <c r="CN738" s="320"/>
      <c r="CO738" s="320"/>
      <c r="CP738" s="320"/>
      <c r="CQ738" s="320"/>
      <c r="CR738" s="320"/>
      <c r="CS738" s="320"/>
      <c r="CT738" s="320"/>
      <c r="CU738" s="320"/>
      <c r="CV738" s="320"/>
      <c r="CW738" s="320"/>
      <c r="CX738" s="320"/>
      <c r="CY738" s="320"/>
      <c r="CZ738" s="320"/>
      <c r="DA738" s="320"/>
      <c r="DB738" s="320"/>
      <c r="DC738" s="320"/>
      <c r="DD738" s="320"/>
    </row>
    <row r="739">
      <c r="A739" s="320"/>
      <c r="B739" s="320"/>
      <c r="C739" s="320"/>
      <c r="D739" s="320"/>
      <c r="E739" s="320"/>
      <c r="F739" s="320"/>
      <c r="G739" s="320"/>
      <c r="H739" s="320"/>
      <c r="I739" s="320"/>
      <c r="J739" s="320"/>
      <c r="K739" s="320"/>
      <c r="L739" s="320"/>
      <c r="M739" s="320"/>
      <c r="N739" s="320"/>
      <c r="O739" s="320"/>
      <c r="P739" s="320"/>
      <c r="Q739" s="320"/>
      <c r="R739" s="320"/>
      <c r="S739" s="320"/>
      <c r="T739" s="320"/>
      <c r="U739" s="320"/>
      <c r="V739" s="320"/>
      <c r="W739" s="320"/>
      <c r="X739" s="320"/>
      <c r="Y739" s="320"/>
      <c r="Z739" s="320"/>
      <c r="AA739" s="320"/>
      <c r="AB739" s="320"/>
      <c r="AC739" s="320"/>
      <c r="AD739" s="320"/>
      <c r="AE739" s="320"/>
      <c r="AF739" s="320"/>
      <c r="AG739" s="320"/>
      <c r="AH739" s="320"/>
      <c r="AI739" s="320"/>
      <c r="AJ739" s="320"/>
      <c r="AK739" s="320"/>
      <c r="AL739" s="320"/>
      <c r="AM739" s="320"/>
      <c r="AN739" s="320"/>
      <c r="AO739" s="320"/>
      <c r="AP739" s="320"/>
      <c r="AQ739" s="320"/>
      <c r="AR739" s="320"/>
      <c r="AS739" s="320"/>
      <c r="AT739" s="320"/>
      <c r="AU739" s="320"/>
      <c r="AV739" s="320"/>
      <c r="AW739" s="320"/>
      <c r="AX739" s="320"/>
      <c r="AY739" s="320"/>
      <c r="AZ739" s="320"/>
      <c r="BA739" s="320"/>
      <c r="BB739" s="320"/>
      <c r="BC739" s="320"/>
      <c r="BD739" s="320"/>
      <c r="BE739" s="320"/>
      <c r="BF739" s="320"/>
      <c r="BG739" s="320"/>
      <c r="BH739" s="320"/>
      <c r="BI739" s="320"/>
      <c r="BJ739" s="320"/>
      <c r="BK739" s="320"/>
      <c r="BL739" s="320"/>
      <c r="BM739" s="320"/>
      <c r="BN739" s="320"/>
      <c r="BO739" s="320"/>
      <c r="BP739" s="320"/>
      <c r="BQ739" s="320"/>
      <c r="BR739" s="320"/>
      <c r="BS739" s="320"/>
      <c r="BT739" s="320"/>
      <c r="BU739" s="320"/>
      <c r="BV739" s="320"/>
      <c r="BW739" s="320"/>
      <c r="BX739" s="320"/>
      <c r="BY739" s="320"/>
      <c r="BZ739" s="320"/>
      <c r="CA739" s="320"/>
      <c r="CB739" s="320"/>
      <c r="CC739" s="320"/>
      <c r="CD739" s="320"/>
      <c r="CE739" s="320"/>
      <c r="CF739" s="320"/>
      <c r="CG739" s="320"/>
      <c r="CH739" s="320"/>
      <c r="CI739" s="320"/>
      <c r="CJ739" s="320"/>
      <c r="CK739" s="320"/>
      <c r="CL739" s="320"/>
      <c r="CM739" s="320"/>
      <c r="CN739" s="320"/>
      <c r="CO739" s="320"/>
      <c r="CP739" s="320"/>
      <c r="CQ739" s="320"/>
      <c r="CR739" s="320"/>
      <c r="CS739" s="320"/>
      <c r="CT739" s="320"/>
      <c r="CU739" s="320"/>
      <c r="CV739" s="320"/>
      <c r="CW739" s="320"/>
      <c r="CX739" s="320"/>
      <c r="CY739" s="320"/>
      <c r="CZ739" s="320"/>
      <c r="DA739" s="320"/>
      <c r="DB739" s="320"/>
      <c r="DC739" s="320"/>
      <c r="DD739" s="320"/>
    </row>
    <row r="740">
      <c r="A740" s="320"/>
      <c r="B740" s="320"/>
      <c r="C740" s="320"/>
      <c r="D740" s="320"/>
      <c r="E740" s="320"/>
      <c r="F740" s="320"/>
      <c r="G740" s="320"/>
      <c r="H740" s="320"/>
      <c r="I740" s="320"/>
      <c r="J740" s="320"/>
      <c r="K740" s="320"/>
      <c r="L740" s="320"/>
      <c r="M740" s="320"/>
      <c r="N740" s="320"/>
      <c r="O740" s="320"/>
      <c r="P740" s="320"/>
      <c r="Q740" s="320"/>
      <c r="R740" s="320"/>
      <c r="S740" s="320"/>
      <c r="T740" s="320"/>
      <c r="U740" s="320"/>
      <c r="V740" s="320"/>
      <c r="W740" s="320"/>
      <c r="X740" s="320"/>
      <c r="Y740" s="320"/>
      <c r="Z740" s="320"/>
      <c r="AA740" s="320"/>
      <c r="AB740" s="320"/>
      <c r="AC740" s="320"/>
      <c r="AD740" s="320"/>
      <c r="AE740" s="320"/>
      <c r="AF740" s="320"/>
      <c r="AG740" s="320"/>
      <c r="AH740" s="320"/>
      <c r="AI740" s="320"/>
      <c r="AJ740" s="320"/>
      <c r="AK740" s="320"/>
      <c r="AL740" s="320"/>
      <c r="AM740" s="320"/>
      <c r="AN740" s="320"/>
      <c r="AO740" s="320"/>
      <c r="AP740" s="320"/>
      <c r="AQ740" s="320"/>
      <c r="AR740" s="320"/>
      <c r="AS740" s="320"/>
      <c r="AT740" s="320"/>
      <c r="AU740" s="320"/>
      <c r="AV740" s="320"/>
      <c r="AW740" s="320"/>
      <c r="AX740" s="320"/>
      <c r="AY740" s="320"/>
      <c r="AZ740" s="320"/>
      <c r="BA740" s="320"/>
      <c r="BB740" s="320"/>
      <c r="BC740" s="320"/>
      <c r="BD740" s="320"/>
      <c r="BE740" s="320"/>
      <c r="BF740" s="320"/>
      <c r="BG740" s="320"/>
      <c r="BH740" s="320"/>
      <c r="BI740" s="320"/>
      <c r="BJ740" s="320"/>
      <c r="BK740" s="320"/>
      <c r="BL740" s="320"/>
      <c r="BM740" s="320"/>
      <c r="BN740" s="320"/>
      <c r="BO740" s="320"/>
      <c r="BP740" s="320"/>
      <c r="BQ740" s="320"/>
      <c r="BR740" s="320"/>
      <c r="BS740" s="320"/>
      <c r="BT740" s="320"/>
      <c r="BU740" s="320"/>
      <c r="BV740" s="320"/>
      <c r="BW740" s="320"/>
      <c r="BX740" s="320"/>
      <c r="BY740" s="320"/>
      <c r="BZ740" s="320"/>
      <c r="CA740" s="320"/>
      <c r="CB740" s="320"/>
      <c r="CC740" s="320"/>
      <c r="CD740" s="320"/>
      <c r="CE740" s="320"/>
      <c r="CF740" s="320"/>
      <c r="CG740" s="320"/>
      <c r="CH740" s="320"/>
      <c r="CI740" s="320"/>
      <c r="CJ740" s="320"/>
      <c r="CK740" s="320"/>
      <c r="CL740" s="320"/>
      <c r="CM740" s="320"/>
      <c r="CN740" s="320"/>
      <c r="CO740" s="320"/>
      <c r="CP740" s="320"/>
      <c r="CQ740" s="320"/>
      <c r="CR740" s="320"/>
      <c r="CS740" s="320"/>
      <c r="CT740" s="320"/>
      <c r="CU740" s="320"/>
      <c r="CV740" s="320"/>
      <c r="CW740" s="320"/>
      <c r="CX740" s="320"/>
      <c r="CY740" s="320"/>
      <c r="CZ740" s="320"/>
      <c r="DA740" s="320"/>
      <c r="DB740" s="320"/>
      <c r="DC740" s="320"/>
      <c r="DD740" s="320"/>
    </row>
    <row r="741">
      <c r="A741" s="320"/>
      <c r="B741" s="320"/>
      <c r="C741" s="320"/>
      <c r="D741" s="320"/>
      <c r="E741" s="320"/>
      <c r="F741" s="320"/>
      <c r="G741" s="320"/>
      <c r="H741" s="320"/>
      <c r="I741" s="320"/>
      <c r="J741" s="320"/>
      <c r="K741" s="320"/>
      <c r="L741" s="320"/>
      <c r="M741" s="320"/>
      <c r="N741" s="320"/>
      <c r="O741" s="320"/>
      <c r="P741" s="320"/>
      <c r="Q741" s="320"/>
      <c r="R741" s="320"/>
      <c r="S741" s="320"/>
      <c r="T741" s="320"/>
      <c r="U741" s="320"/>
      <c r="V741" s="320"/>
      <c r="W741" s="320"/>
      <c r="X741" s="320"/>
      <c r="Y741" s="320"/>
      <c r="Z741" s="320"/>
      <c r="AA741" s="320"/>
      <c r="AB741" s="320"/>
      <c r="AC741" s="320"/>
      <c r="AD741" s="320"/>
      <c r="AE741" s="320"/>
      <c r="AF741" s="320"/>
      <c r="AG741" s="320"/>
      <c r="AH741" s="320"/>
      <c r="AI741" s="320"/>
      <c r="AJ741" s="320"/>
      <c r="AK741" s="320"/>
      <c r="AL741" s="320"/>
      <c r="AM741" s="320"/>
      <c r="AN741" s="320"/>
      <c r="AO741" s="320"/>
      <c r="AP741" s="320"/>
      <c r="AQ741" s="320"/>
      <c r="AR741" s="320"/>
      <c r="AS741" s="320"/>
      <c r="AT741" s="320"/>
      <c r="AU741" s="320"/>
      <c r="AV741" s="320"/>
      <c r="AW741" s="320"/>
      <c r="AX741" s="320"/>
      <c r="AY741" s="320"/>
      <c r="AZ741" s="320"/>
      <c r="BA741" s="320"/>
      <c r="BB741" s="320"/>
      <c r="BC741" s="320"/>
      <c r="BD741" s="320"/>
      <c r="BE741" s="320"/>
      <c r="BF741" s="320"/>
      <c r="BG741" s="320"/>
      <c r="BH741" s="320"/>
      <c r="BI741" s="320"/>
      <c r="BJ741" s="320"/>
      <c r="BK741" s="320"/>
      <c r="BL741" s="320"/>
      <c r="BM741" s="320"/>
      <c r="BN741" s="320"/>
      <c r="BO741" s="320"/>
      <c r="BP741" s="320"/>
      <c r="BQ741" s="320"/>
      <c r="BR741" s="320"/>
      <c r="BS741" s="320"/>
      <c r="BT741" s="320"/>
      <c r="BU741" s="320"/>
      <c r="BV741" s="320"/>
      <c r="BW741" s="320"/>
      <c r="BX741" s="320"/>
      <c r="BY741" s="320"/>
      <c r="BZ741" s="320"/>
      <c r="CA741" s="320"/>
      <c r="CB741" s="320"/>
      <c r="CC741" s="320"/>
      <c r="CD741" s="320"/>
      <c r="CE741" s="320"/>
      <c r="CF741" s="320"/>
      <c r="CG741" s="320"/>
      <c r="CH741" s="320"/>
      <c r="CI741" s="320"/>
      <c r="CJ741" s="320"/>
      <c r="CK741" s="320"/>
      <c r="CL741" s="320"/>
      <c r="CM741" s="320"/>
      <c r="CN741" s="320"/>
      <c r="CO741" s="320"/>
      <c r="CP741" s="320"/>
      <c r="CQ741" s="320"/>
      <c r="CR741" s="320"/>
      <c r="CS741" s="320"/>
      <c r="CT741" s="320"/>
      <c r="CU741" s="320"/>
      <c r="CV741" s="320"/>
      <c r="CW741" s="320"/>
      <c r="CX741" s="320"/>
      <c r="CY741" s="320"/>
      <c r="CZ741" s="320"/>
      <c r="DA741" s="320"/>
      <c r="DB741" s="320"/>
      <c r="DC741" s="320"/>
      <c r="DD741" s="320"/>
    </row>
    <row r="742">
      <c r="A742" s="320"/>
      <c r="B742" s="320"/>
      <c r="C742" s="320"/>
      <c r="D742" s="320"/>
      <c r="E742" s="320"/>
      <c r="F742" s="320"/>
      <c r="G742" s="320"/>
      <c r="H742" s="320"/>
      <c r="I742" s="320"/>
      <c r="J742" s="320"/>
      <c r="K742" s="320"/>
      <c r="L742" s="320"/>
      <c r="M742" s="320"/>
      <c r="N742" s="320"/>
      <c r="O742" s="320"/>
      <c r="P742" s="320"/>
      <c r="Q742" s="320"/>
      <c r="R742" s="320"/>
      <c r="S742" s="320"/>
      <c r="T742" s="320"/>
      <c r="U742" s="320"/>
      <c r="V742" s="320"/>
      <c r="W742" s="320"/>
      <c r="X742" s="320"/>
      <c r="Y742" s="320"/>
      <c r="Z742" s="320"/>
      <c r="AA742" s="320"/>
      <c r="AB742" s="320"/>
      <c r="AC742" s="320"/>
      <c r="AD742" s="320"/>
      <c r="AE742" s="320"/>
      <c r="AF742" s="320"/>
      <c r="AG742" s="320"/>
      <c r="AH742" s="320"/>
      <c r="AI742" s="320"/>
      <c r="AJ742" s="320"/>
      <c r="AK742" s="320"/>
      <c r="AL742" s="320"/>
      <c r="AM742" s="320"/>
      <c r="AN742" s="320"/>
      <c r="AO742" s="320"/>
      <c r="AP742" s="320"/>
      <c r="AQ742" s="320"/>
      <c r="AR742" s="320"/>
      <c r="AS742" s="320"/>
      <c r="AT742" s="320"/>
      <c r="AU742" s="320"/>
      <c r="AV742" s="320"/>
      <c r="AW742" s="320"/>
      <c r="AX742" s="320"/>
      <c r="AY742" s="320"/>
      <c r="AZ742" s="320"/>
      <c r="BA742" s="320"/>
      <c r="BB742" s="320"/>
      <c r="BC742" s="320"/>
      <c r="BD742" s="320"/>
      <c r="BE742" s="320"/>
      <c r="BF742" s="320"/>
      <c r="BG742" s="320"/>
      <c r="BH742" s="320"/>
      <c r="BI742" s="320"/>
      <c r="BJ742" s="320"/>
      <c r="BK742" s="320"/>
      <c r="BL742" s="320"/>
      <c r="BM742" s="320"/>
      <c r="BN742" s="320"/>
      <c r="BO742" s="320"/>
      <c r="BP742" s="320"/>
      <c r="BQ742" s="320"/>
      <c r="BR742" s="320"/>
      <c r="BS742" s="320"/>
      <c r="BT742" s="320"/>
      <c r="BU742" s="320"/>
      <c r="BV742" s="320"/>
      <c r="BW742" s="320"/>
      <c r="BX742" s="320"/>
      <c r="BY742" s="320"/>
      <c r="BZ742" s="320"/>
      <c r="CA742" s="320"/>
      <c r="CB742" s="320"/>
      <c r="CC742" s="320"/>
      <c r="CD742" s="320"/>
      <c r="CE742" s="320"/>
      <c r="CF742" s="320"/>
      <c r="CG742" s="320"/>
      <c r="CH742" s="320"/>
      <c r="CI742" s="320"/>
      <c r="CJ742" s="320"/>
      <c r="CK742" s="320"/>
      <c r="CL742" s="320"/>
      <c r="CM742" s="320"/>
      <c r="CN742" s="320"/>
      <c r="CO742" s="320"/>
      <c r="CP742" s="320"/>
      <c r="CQ742" s="320"/>
      <c r="CR742" s="320"/>
      <c r="CS742" s="320"/>
      <c r="CT742" s="320"/>
      <c r="CU742" s="320"/>
      <c r="CV742" s="320"/>
      <c r="CW742" s="320"/>
      <c r="CX742" s="320"/>
      <c r="CY742" s="320"/>
      <c r="CZ742" s="320"/>
      <c r="DA742" s="320"/>
      <c r="DB742" s="320"/>
      <c r="DC742" s="320"/>
      <c r="DD742" s="320"/>
    </row>
    <row r="743">
      <c r="A743" s="320"/>
      <c r="B743" s="320"/>
      <c r="C743" s="320"/>
      <c r="D743" s="320"/>
      <c r="E743" s="320"/>
      <c r="F743" s="320"/>
      <c r="G743" s="320"/>
      <c r="H743" s="320"/>
      <c r="I743" s="320"/>
      <c r="J743" s="320"/>
      <c r="K743" s="320"/>
      <c r="L743" s="320"/>
      <c r="M743" s="320"/>
      <c r="N743" s="320"/>
      <c r="O743" s="320"/>
      <c r="P743" s="320"/>
      <c r="Q743" s="320"/>
      <c r="R743" s="320"/>
      <c r="S743" s="320"/>
      <c r="T743" s="320"/>
      <c r="U743" s="320"/>
      <c r="V743" s="320"/>
      <c r="W743" s="320"/>
      <c r="X743" s="320"/>
      <c r="Y743" s="320"/>
      <c r="Z743" s="320"/>
      <c r="AA743" s="320"/>
      <c r="AB743" s="320"/>
      <c r="AC743" s="320"/>
      <c r="AD743" s="320"/>
      <c r="AE743" s="320"/>
      <c r="AF743" s="320"/>
      <c r="AG743" s="320"/>
      <c r="AH743" s="320"/>
      <c r="AI743" s="320"/>
      <c r="AJ743" s="320"/>
      <c r="AK743" s="320"/>
      <c r="AL743" s="320"/>
      <c r="AM743" s="320"/>
      <c r="AN743" s="320"/>
      <c r="AO743" s="320"/>
      <c r="AP743" s="320"/>
      <c r="AQ743" s="320"/>
      <c r="AR743" s="320"/>
      <c r="AS743" s="320"/>
      <c r="AT743" s="320"/>
      <c r="AU743" s="320"/>
      <c r="AV743" s="320"/>
      <c r="AW743" s="320"/>
      <c r="AX743" s="320"/>
      <c r="AY743" s="320"/>
      <c r="AZ743" s="320"/>
      <c r="BA743" s="320"/>
      <c r="BB743" s="320"/>
      <c r="BC743" s="320"/>
      <c r="BD743" s="320"/>
      <c r="BE743" s="320"/>
      <c r="BF743" s="320"/>
      <c r="BG743" s="320"/>
      <c r="BH743" s="320"/>
      <c r="BI743" s="320"/>
      <c r="BJ743" s="320"/>
      <c r="BK743" s="320"/>
      <c r="BL743" s="320"/>
      <c r="BM743" s="320"/>
      <c r="BN743" s="320"/>
      <c r="BO743" s="320"/>
      <c r="BP743" s="320"/>
      <c r="BQ743" s="320"/>
      <c r="BR743" s="320"/>
      <c r="BS743" s="320"/>
      <c r="BT743" s="320"/>
      <c r="BU743" s="320"/>
      <c r="BV743" s="320"/>
      <c r="BW743" s="320"/>
      <c r="BX743" s="320"/>
      <c r="BY743" s="320"/>
      <c r="BZ743" s="320"/>
      <c r="CA743" s="320"/>
      <c r="CB743" s="320"/>
      <c r="CC743" s="320"/>
      <c r="CD743" s="320"/>
      <c r="CE743" s="320"/>
      <c r="CF743" s="320"/>
      <c r="CG743" s="320"/>
      <c r="CH743" s="320"/>
      <c r="CI743" s="320"/>
      <c r="CJ743" s="320"/>
      <c r="CK743" s="320"/>
      <c r="CL743" s="320"/>
      <c r="CM743" s="320"/>
      <c r="CN743" s="320"/>
      <c r="CO743" s="320"/>
      <c r="CP743" s="320"/>
      <c r="CQ743" s="320"/>
      <c r="CR743" s="320"/>
      <c r="CS743" s="320"/>
      <c r="CT743" s="320"/>
      <c r="CU743" s="320"/>
      <c r="CV743" s="320"/>
      <c r="CW743" s="320"/>
      <c r="CX743" s="320"/>
      <c r="CY743" s="320"/>
      <c r="CZ743" s="320"/>
      <c r="DA743" s="320"/>
      <c r="DB743" s="320"/>
      <c r="DC743" s="320"/>
      <c r="DD743" s="320"/>
    </row>
    <row r="744">
      <c r="A744" s="320"/>
      <c r="B744" s="320"/>
      <c r="C744" s="320"/>
      <c r="D744" s="320"/>
      <c r="E744" s="320"/>
      <c r="F744" s="320"/>
      <c r="G744" s="320"/>
      <c r="H744" s="320"/>
      <c r="I744" s="320"/>
      <c r="J744" s="320"/>
      <c r="K744" s="320"/>
      <c r="L744" s="320"/>
      <c r="M744" s="320"/>
      <c r="N744" s="320"/>
      <c r="O744" s="320"/>
      <c r="P744" s="320"/>
      <c r="Q744" s="320"/>
      <c r="R744" s="320"/>
      <c r="S744" s="320"/>
      <c r="T744" s="320"/>
      <c r="U744" s="320"/>
      <c r="V744" s="320"/>
      <c r="W744" s="320"/>
      <c r="X744" s="320"/>
      <c r="Y744" s="320"/>
      <c r="Z744" s="320"/>
      <c r="AA744" s="320"/>
      <c r="AB744" s="320"/>
      <c r="AC744" s="320"/>
      <c r="AD744" s="320"/>
      <c r="AE744" s="320"/>
      <c r="AF744" s="320"/>
      <c r="AG744" s="320"/>
      <c r="AH744" s="320"/>
      <c r="AI744" s="320"/>
      <c r="AJ744" s="320"/>
      <c r="AK744" s="320"/>
      <c r="AL744" s="320"/>
      <c r="AM744" s="320"/>
      <c r="AN744" s="320"/>
      <c r="AO744" s="320"/>
      <c r="AP744" s="320"/>
      <c r="AQ744" s="320"/>
      <c r="AR744" s="320"/>
      <c r="AS744" s="320"/>
      <c r="AT744" s="320"/>
      <c r="AU744" s="320"/>
      <c r="AV744" s="320"/>
      <c r="AW744" s="320"/>
      <c r="AX744" s="320"/>
      <c r="AY744" s="320"/>
      <c r="AZ744" s="320"/>
      <c r="BA744" s="320"/>
      <c r="BB744" s="320"/>
      <c r="BC744" s="320"/>
      <c r="BD744" s="320"/>
      <c r="BE744" s="320"/>
      <c r="BF744" s="320"/>
      <c r="BG744" s="320"/>
      <c r="BH744" s="320"/>
      <c r="BI744" s="320"/>
      <c r="BJ744" s="320"/>
      <c r="BK744" s="320"/>
      <c r="BL744" s="320"/>
      <c r="BM744" s="320"/>
      <c r="BN744" s="320"/>
      <c r="BO744" s="320"/>
      <c r="BP744" s="320"/>
      <c r="BQ744" s="320"/>
      <c r="BR744" s="320"/>
      <c r="BS744" s="320"/>
      <c r="BT744" s="320"/>
      <c r="BU744" s="320"/>
      <c r="BV744" s="320"/>
      <c r="BW744" s="320"/>
      <c r="BX744" s="320"/>
      <c r="BY744" s="320"/>
      <c r="BZ744" s="320"/>
      <c r="CA744" s="320"/>
      <c r="CB744" s="320"/>
      <c r="CC744" s="320"/>
      <c r="CD744" s="320"/>
      <c r="CE744" s="320"/>
      <c r="CF744" s="320"/>
      <c r="CG744" s="320"/>
      <c r="CH744" s="320"/>
      <c r="CI744" s="320"/>
      <c r="CJ744" s="320"/>
      <c r="CK744" s="320"/>
      <c r="CL744" s="320"/>
      <c r="CM744" s="320"/>
      <c r="CN744" s="320"/>
      <c r="CO744" s="320"/>
      <c r="CP744" s="320"/>
      <c r="CQ744" s="320"/>
      <c r="CR744" s="320"/>
      <c r="CS744" s="320"/>
      <c r="CT744" s="320"/>
      <c r="CU744" s="320"/>
      <c r="CV744" s="320"/>
      <c r="CW744" s="320"/>
      <c r="CX744" s="320"/>
      <c r="CY744" s="320"/>
      <c r="CZ744" s="320"/>
      <c r="DA744" s="320"/>
      <c r="DB744" s="320"/>
      <c r="DC744" s="320"/>
      <c r="DD744" s="320"/>
    </row>
    <row r="745">
      <c r="A745" s="320"/>
      <c r="B745" s="320"/>
      <c r="C745" s="320"/>
      <c r="D745" s="320"/>
      <c r="E745" s="320"/>
      <c r="F745" s="320"/>
      <c r="G745" s="320"/>
      <c r="H745" s="320"/>
      <c r="I745" s="320"/>
      <c r="J745" s="320"/>
      <c r="K745" s="320"/>
      <c r="L745" s="320"/>
      <c r="M745" s="320"/>
      <c r="N745" s="320"/>
      <c r="O745" s="320"/>
      <c r="P745" s="320"/>
      <c r="Q745" s="320"/>
      <c r="R745" s="320"/>
      <c r="S745" s="320"/>
      <c r="T745" s="320"/>
      <c r="U745" s="320"/>
      <c r="V745" s="320"/>
      <c r="W745" s="320"/>
      <c r="X745" s="320"/>
      <c r="Y745" s="320"/>
      <c r="Z745" s="320"/>
      <c r="AA745" s="320"/>
      <c r="AB745" s="320"/>
      <c r="AC745" s="320"/>
      <c r="AD745" s="320"/>
      <c r="AE745" s="320"/>
      <c r="AF745" s="320"/>
      <c r="AG745" s="320"/>
      <c r="AH745" s="320"/>
      <c r="AI745" s="320"/>
      <c r="AJ745" s="320"/>
      <c r="AK745" s="320"/>
      <c r="AL745" s="320"/>
      <c r="AM745" s="320"/>
      <c r="AN745" s="320"/>
      <c r="AO745" s="320"/>
      <c r="AP745" s="320"/>
      <c r="AQ745" s="320"/>
      <c r="AR745" s="320"/>
      <c r="AS745" s="320"/>
      <c r="AT745" s="320"/>
      <c r="AU745" s="320"/>
      <c r="AV745" s="320"/>
      <c r="AW745" s="320"/>
      <c r="AX745" s="320"/>
      <c r="AY745" s="320"/>
      <c r="AZ745" s="320"/>
      <c r="BA745" s="320"/>
      <c r="BB745" s="320"/>
      <c r="BC745" s="320"/>
      <c r="BD745" s="320"/>
      <c r="BE745" s="320"/>
      <c r="BF745" s="320"/>
      <c r="BG745" s="320"/>
      <c r="BH745" s="320"/>
      <c r="BI745" s="320"/>
      <c r="BJ745" s="320"/>
      <c r="BK745" s="320"/>
      <c r="BL745" s="320"/>
      <c r="BM745" s="320"/>
      <c r="BN745" s="320"/>
      <c r="BO745" s="320"/>
      <c r="BP745" s="320"/>
      <c r="BQ745" s="320"/>
      <c r="BR745" s="320"/>
      <c r="BS745" s="320"/>
      <c r="BT745" s="320"/>
      <c r="BU745" s="320"/>
      <c r="BV745" s="320"/>
      <c r="BW745" s="320"/>
      <c r="BX745" s="320"/>
      <c r="BY745" s="320"/>
      <c r="BZ745" s="320"/>
      <c r="CA745" s="320"/>
      <c r="CB745" s="320"/>
      <c r="CC745" s="320"/>
      <c r="CD745" s="320"/>
      <c r="CE745" s="320"/>
      <c r="CF745" s="320"/>
      <c r="CG745" s="320"/>
      <c r="CH745" s="320"/>
      <c r="CI745" s="320"/>
      <c r="CJ745" s="320"/>
      <c r="CK745" s="320"/>
      <c r="CL745" s="320"/>
      <c r="CM745" s="320"/>
      <c r="CN745" s="320"/>
      <c r="CO745" s="320"/>
      <c r="CP745" s="320"/>
      <c r="CQ745" s="320"/>
      <c r="CR745" s="320"/>
      <c r="CS745" s="320"/>
      <c r="CT745" s="320"/>
      <c r="CU745" s="320"/>
      <c r="CV745" s="320"/>
      <c r="CW745" s="320"/>
      <c r="CX745" s="320"/>
      <c r="CY745" s="320"/>
      <c r="CZ745" s="320"/>
      <c r="DA745" s="320"/>
      <c r="DB745" s="320"/>
      <c r="DC745" s="320"/>
      <c r="DD745" s="320"/>
    </row>
    <row r="746">
      <c r="A746" s="320"/>
      <c r="B746" s="320"/>
      <c r="C746" s="320"/>
      <c r="D746" s="320"/>
      <c r="E746" s="320"/>
      <c r="F746" s="320"/>
      <c r="G746" s="320"/>
      <c r="H746" s="320"/>
      <c r="I746" s="320"/>
      <c r="J746" s="320"/>
      <c r="K746" s="320"/>
      <c r="L746" s="320"/>
      <c r="M746" s="320"/>
      <c r="N746" s="320"/>
      <c r="O746" s="320"/>
      <c r="P746" s="320"/>
      <c r="Q746" s="320"/>
      <c r="R746" s="320"/>
      <c r="S746" s="320"/>
      <c r="T746" s="320"/>
      <c r="U746" s="320"/>
      <c r="V746" s="320"/>
      <c r="W746" s="320"/>
      <c r="X746" s="320"/>
      <c r="Y746" s="320"/>
      <c r="Z746" s="320"/>
      <c r="AA746" s="320"/>
      <c r="AB746" s="320"/>
      <c r="AC746" s="320"/>
      <c r="AD746" s="320"/>
      <c r="AE746" s="320"/>
      <c r="AF746" s="320"/>
      <c r="AG746" s="320"/>
      <c r="AH746" s="320"/>
      <c r="AI746" s="320"/>
      <c r="AJ746" s="320"/>
      <c r="AK746" s="320"/>
      <c r="AL746" s="320"/>
      <c r="AM746" s="320"/>
      <c r="AN746" s="320"/>
      <c r="AO746" s="320"/>
      <c r="AP746" s="320"/>
      <c r="AQ746" s="320"/>
      <c r="AR746" s="320"/>
      <c r="AS746" s="320"/>
      <c r="AT746" s="320"/>
      <c r="AU746" s="320"/>
      <c r="AV746" s="320"/>
      <c r="AW746" s="320"/>
      <c r="AX746" s="320"/>
      <c r="AY746" s="320"/>
      <c r="AZ746" s="320"/>
      <c r="BA746" s="320"/>
      <c r="BB746" s="320"/>
      <c r="BC746" s="320"/>
      <c r="BD746" s="320"/>
      <c r="BE746" s="320"/>
      <c r="BF746" s="320"/>
      <c r="BG746" s="320"/>
      <c r="BH746" s="320"/>
      <c r="BI746" s="320"/>
      <c r="BJ746" s="320"/>
      <c r="BK746" s="320"/>
      <c r="BL746" s="320"/>
      <c r="BM746" s="320"/>
      <c r="BN746" s="320"/>
      <c r="BO746" s="320"/>
      <c r="BP746" s="320"/>
      <c r="BQ746" s="320"/>
      <c r="BR746" s="320"/>
      <c r="BS746" s="320"/>
      <c r="BT746" s="320"/>
      <c r="BU746" s="320"/>
      <c r="BV746" s="320"/>
      <c r="BW746" s="320"/>
      <c r="BX746" s="320"/>
      <c r="BY746" s="320"/>
      <c r="BZ746" s="320"/>
      <c r="CA746" s="320"/>
      <c r="CB746" s="320"/>
      <c r="CC746" s="320"/>
      <c r="CD746" s="320"/>
      <c r="CE746" s="320"/>
      <c r="CF746" s="320"/>
      <c r="CG746" s="320"/>
      <c r="CH746" s="320"/>
      <c r="CI746" s="320"/>
      <c r="CJ746" s="320"/>
      <c r="CK746" s="320"/>
      <c r="CL746" s="320"/>
      <c r="CM746" s="320"/>
      <c r="CN746" s="320"/>
      <c r="CO746" s="320"/>
      <c r="CP746" s="320"/>
      <c r="CQ746" s="320"/>
      <c r="CR746" s="320"/>
      <c r="CS746" s="320"/>
      <c r="CT746" s="320"/>
      <c r="CU746" s="320"/>
      <c r="CV746" s="320"/>
      <c r="CW746" s="320"/>
      <c r="CX746" s="320"/>
      <c r="CY746" s="320"/>
      <c r="CZ746" s="320"/>
      <c r="DA746" s="320"/>
      <c r="DB746" s="320"/>
      <c r="DC746" s="320"/>
      <c r="DD746" s="320"/>
    </row>
    <row r="747">
      <c r="A747" s="320"/>
      <c r="B747" s="320"/>
      <c r="C747" s="320"/>
      <c r="D747" s="320"/>
      <c r="E747" s="320"/>
      <c r="F747" s="320"/>
      <c r="G747" s="320"/>
      <c r="H747" s="320"/>
      <c r="I747" s="320"/>
      <c r="J747" s="320"/>
      <c r="K747" s="320"/>
      <c r="L747" s="320"/>
      <c r="M747" s="320"/>
      <c r="N747" s="320"/>
      <c r="O747" s="320"/>
      <c r="P747" s="320"/>
      <c r="Q747" s="320"/>
      <c r="R747" s="320"/>
      <c r="S747" s="320"/>
      <c r="T747" s="320"/>
      <c r="U747" s="320"/>
      <c r="V747" s="320"/>
      <c r="W747" s="320"/>
      <c r="X747" s="320"/>
      <c r="Y747" s="320"/>
      <c r="Z747" s="320"/>
      <c r="AA747" s="320"/>
      <c r="AB747" s="320"/>
      <c r="AC747" s="320"/>
      <c r="AD747" s="320"/>
      <c r="AE747" s="320"/>
      <c r="AF747" s="320"/>
      <c r="AG747" s="320"/>
      <c r="AH747" s="320"/>
      <c r="AI747" s="320"/>
      <c r="AJ747" s="320"/>
      <c r="AK747" s="320"/>
      <c r="AL747" s="320"/>
      <c r="AM747" s="320"/>
      <c r="AN747" s="320"/>
      <c r="AO747" s="320"/>
      <c r="AP747" s="320"/>
      <c r="AQ747" s="320"/>
      <c r="AR747" s="320"/>
      <c r="AS747" s="320"/>
      <c r="AT747" s="320"/>
      <c r="AU747" s="320"/>
      <c r="AV747" s="320"/>
      <c r="AW747" s="320"/>
      <c r="AX747" s="320"/>
      <c r="AY747" s="320"/>
      <c r="AZ747" s="320"/>
      <c r="BA747" s="320"/>
      <c r="BB747" s="320"/>
      <c r="BC747" s="320"/>
      <c r="BD747" s="320"/>
      <c r="BE747" s="320"/>
      <c r="BF747" s="320"/>
      <c r="BG747" s="320"/>
      <c r="BH747" s="320"/>
      <c r="BI747" s="320"/>
      <c r="BJ747" s="320"/>
      <c r="BK747" s="320"/>
      <c r="BL747" s="320"/>
      <c r="BM747" s="320"/>
      <c r="BN747" s="320"/>
      <c r="BO747" s="320"/>
      <c r="BP747" s="320"/>
      <c r="BQ747" s="320"/>
      <c r="BR747" s="320"/>
      <c r="BS747" s="320"/>
      <c r="BT747" s="320"/>
      <c r="BU747" s="320"/>
      <c r="BV747" s="320"/>
      <c r="BW747" s="320"/>
      <c r="BX747" s="320"/>
      <c r="BY747" s="320"/>
      <c r="BZ747" s="320"/>
      <c r="CA747" s="320"/>
      <c r="CB747" s="320"/>
      <c r="CC747" s="320"/>
      <c r="CD747" s="320"/>
      <c r="CE747" s="320"/>
      <c r="CF747" s="320"/>
      <c r="CG747" s="320"/>
      <c r="CH747" s="320"/>
      <c r="CI747" s="320"/>
      <c r="CJ747" s="320"/>
      <c r="CK747" s="320"/>
      <c r="CL747" s="320"/>
      <c r="CM747" s="320"/>
      <c r="CN747" s="320"/>
      <c r="CO747" s="320"/>
      <c r="CP747" s="320"/>
      <c r="CQ747" s="320"/>
      <c r="CR747" s="320"/>
      <c r="CS747" s="320"/>
      <c r="CT747" s="320"/>
      <c r="CU747" s="320"/>
      <c r="CV747" s="320"/>
      <c r="CW747" s="320"/>
      <c r="CX747" s="320"/>
      <c r="CY747" s="320"/>
      <c r="CZ747" s="320"/>
      <c r="DA747" s="320"/>
      <c r="DB747" s="320"/>
      <c r="DC747" s="320"/>
      <c r="DD747" s="320"/>
    </row>
    <row r="748">
      <c r="A748" s="320"/>
      <c r="B748" s="320"/>
      <c r="C748" s="320"/>
      <c r="D748" s="320"/>
      <c r="E748" s="320"/>
      <c r="F748" s="320"/>
      <c r="G748" s="320"/>
      <c r="H748" s="320"/>
      <c r="I748" s="320"/>
      <c r="J748" s="320"/>
      <c r="K748" s="320"/>
      <c r="L748" s="320"/>
      <c r="M748" s="320"/>
      <c r="N748" s="320"/>
      <c r="O748" s="320"/>
      <c r="P748" s="320"/>
      <c r="Q748" s="320"/>
      <c r="R748" s="320"/>
      <c r="S748" s="320"/>
      <c r="T748" s="320"/>
      <c r="U748" s="320"/>
      <c r="V748" s="320"/>
      <c r="W748" s="320"/>
      <c r="X748" s="320"/>
      <c r="Y748" s="320"/>
      <c r="Z748" s="320"/>
      <c r="AA748" s="320"/>
      <c r="AB748" s="320"/>
      <c r="AC748" s="320"/>
      <c r="AD748" s="320"/>
      <c r="AE748" s="320"/>
      <c r="AF748" s="320"/>
      <c r="AG748" s="320"/>
      <c r="AH748" s="320"/>
      <c r="AI748" s="320"/>
      <c r="AJ748" s="320"/>
      <c r="AK748" s="320"/>
      <c r="AL748" s="320"/>
      <c r="AM748" s="320"/>
      <c r="AN748" s="320"/>
      <c r="AO748" s="320"/>
      <c r="AP748" s="320"/>
      <c r="AQ748" s="320"/>
      <c r="AR748" s="320"/>
      <c r="AS748" s="320"/>
      <c r="AT748" s="320"/>
      <c r="AU748" s="320"/>
      <c r="AV748" s="320"/>
      <c r="AW748" s="320"/>
      <c r="AX748" s="320"/>
      <c r="AY748" s="320"/>
      <c r="AZ748" s="320"/>
      <c r="BA748" s="320"/>
      <c r="BB748" s="320"/>
      <c r="BC748" s="320"/>
      <c r="BD748" s="320"/>
      <c r="BE748" s="320"/>
      <c r="BF748" s="320"/>
      <c r="BG748" s="320"/>
      <c r="BH748" s="320"/>
      <c r="BI748" s="320"/>
      <c r="BJ748" s="320"/>
      <c r="BK748" s="320"/>
      <c r="BL748" s="320"/>
      <c r="BM748" s="320"/>
      <c r="BN748" s="320"/>
      <c r="BO748" s="320"/>
      <c r="BP748" s="320"/>
      <c r="BQ748" s="320"/>
      <c r="BR748" s="320"/>
      <c r="BS748" s="320"/>
      <c r="BT748" s="320"/>
      <c r="BU748" s="320"/>
      <c r="BV748" s="320"/>
      <c r="BW748" s="320"/>
      <c r="BX748" s="320"/>
      <c r="BY748" s="320"/>
      <c r="BZ748" s="320"/>
      <c r="CA748" s="320"/>
      <c r="CB748" s="320"/>
      <c r="CC748" s="320"/>
      <c r="CD748" s="320"/>
      <c r="CE748" s="320"/>
      <c r="CF748" s="320"/>
      <c r="CG748" s="320"/>
      <c r="CH748" s="320"/>
      <c r="CI748" s="320"/>
      <c r="CJ748" s="320"/>
      <c r="CK748" s="320"/>
      <c r="CL748" s="320"/>
      <c r="CM748" s="320"/>
      <c r="CN748" s="320"/>
      <c r="CO748" s="320"/>
      <c r="CP748" s="320"/>
      <c r="CQ748" s="320"/>
      <c r="CR748" s="320"/>
      <c r="CS748" s="320"/>
      <c r="CT748" s="320"/>
      <c r="CU748" s="320"/>
      <c r="CV748" s="320"/>
      <c r="CW748" s="320"/>
      <c r="CX748" s="320"/>
      <c r="CY748" s="320"/>
      <c r="CZ748" s="320"/>
      <c r="DA748" s="320"/>
      <c r="DB748" s="320"/>
      <c r="DC748" s="320"/>
      <c r="DD748" s="320"/>
    </row>
    <row r="749">
      <c r="A749" s="320"/>
      <c r="B749" s="320"/>
      <c r="C749" s="320"/>
      <c r="D749" s="320"/>
      <c r="E749" s="320"/>
      <c r="F749" s="320"/>
      <c r="G749" s="320"/>
      <c r="H749" s="320"/>
      <c r="I749" s="320"/>
      <c r="J749" s="320"/>
      <c r="K749" s="320"/>
      <c r="L749" s="320"/>
      <c r="M749" s="320"/>
      <c r="N749" s="320"/>
      <c r="O749" s="320"/>
      <c r="P749" s="320"/>
      <c r="Q749" s="320"/>
      <c r="R749" s="320"/>
      <c r="S749" s="320"/>
      <c r="T749" s="320"/>
      <c r="U749" s="320"/>
      <c r="V749" s="320"/>
      <c r="W749" s="320"/>
      <c r="X749" s="320"/>
      <c r="Y749" s="320"/>
      <c r="Z749" s="320"/>
      <c r="AA749" s="320"/>
      <c r="AB749" s="320"/>
      <c r="AC749" s="320"/>
      <c r="AD749" s="320"/>
      <c r="AE749" s="320"/>
      <c r="AF749" s="320"/>
      <c r="AG749" s="320"/>
      <c r="AH749" s="320"/>
      <c r="AI749" s="320"/>
      <c r="AJ749" s="320"/>
      <c r="AK749" s="320"/>
      <c r="AL749" s="320"/>
      <c r="AM749" s="320"/>
      <c r="AN749" s="320"/>
      <c r="AO749" s="320"/>
      <c r="AP749" s="320"/>
      <c r="AQ749" s="320"/>
      <c r="AR749" s="320"/>
      <c r="AS749" s="320"/>
      <c r="AT749" s="320"/>
      <c r="AU749" s="320"/>
      <c r="AV749" s="320"/>
      <c r="AW749" s="320"/>
      <c r="AX749" s="320"/>
      <c r="AY749" s="320"/>
      <c r="AZ749" s="320"/>
      <c r="BA749" s="320"/>
      <c r="BB749" s="320"/>
      <c r="BC749" s="320"/>
      <c r="BD749" s="320"/>
      <c r="BE749" s="320"/>
      <c r="BF749" s="320"/>
      <c r="BG749" s="320"/>
      <c r="BH749" s="320"/>
      <c r="BI749" s="320"/>
      <c r="BJ749" s="320"/>
      <c r="BK749" s="320"/>
      <c r="BL749" s="320"/>
      <c r="BM749" s="320"/>
      <c r="BN749" s="320"/>
      <c r="BO749" s="320"/>
      <c r="BP749" s="320"/>
      <c r="BQ749" s="320"/>
      <c r="BR749" s="320"/>
      <c r="BS749" s="320"/>
      <c r="BT749" s="320"/>
      <c r="BU749" s="320"/>
      <c r="BV749" s="320"/>
      <c r="BW749" s="320"/>
      <c r="BX749" s="320"/>
      <c r="BY749" s="320"/>
      <c r="BZ749" s="320"/>
      <c r="CA749" s="320"/>
      <c r="CB749" s="320"/>
      <c r="CC749" s="320"/>
      <c r="CD749" s="320"/>
      <c r="CE749" s="320"/>
      <c r="CF749" s="320"/>
      <c r="CG749" s="320"/>
      <c r="CH749" s="320"/>
      <c r="CI749" s="320"/>
      <c r="CJ749" s="320"/>
      <c r="CK749" s="320"/>
      <c r="CL749" s="320"/>
      <c r="CM749" s="320"/>
      <c r="CN749" s="320"/>
      <c r="CO749" s="320"/>
      <c r="CP749" s="320"/>
      <c r="CQ749" s="320"/>
      <c r="CR749" s="320"/>
      <c r="CS749" s="320"/>
      <c r="CT749" s="320"/>
      <c r="CU749" s="320"/>
      <c r="CV749" s="320"/>
      <c r="CW749" s="320"/>
      <c r="CX749" s="320"/>
      <c r="CY749" s="320"/>
      <c r="CZ749" s="320"/>
      <c r="DA749" s="320"/>
      <c r="DB749" s="320"/>
      <c r="DC749" s="320"/>
      <c r="DD749" s="320"/>
    </row>
    <row r="750">
      <c r="A750" s="320"/>
      <c r="B750" s="320"/>
      <c r="C750" s="320"/>
      <c r="D750" s="320"/>
      <c r="E750" s="320"/>
      <c r="F750" s="320"/>
      <c r="G750" s="320"/>
      <c r="H750" s="320"/>
      <c r="I750" s="320"/>
      <c r="J750" s="320"/>
      <c r="K750" s="320"/>
      <c r="L750" s="320"/>
      <c r="M750" s="320"/>
      <c r="N750" s="320"/>
      <c r="O750" s="320"/>
      <c r="P750" s="320"/>
      <c r="Q750" s="320"/>
      <c r="R750" s="320"/>
      <c r="S750" s="320"/>
      <c r="T750" s="320"/>
      <c r="U750" s="320"/>
      <c r="V750" s="320"/>
      <c r="W750" s="320"/>
      <c r="X750" s="320"/>
      <c r="Y750" s="320"/>
      <c r="Z750" s="320"/>
      <c r="AA750" s="320"/>
      <c r="AB750" s="320"/>
      <c r="AC750" s="320"/>
      <c r="AD750" s="320"/>
      <c r="AE750" s="320"/>
      <c r="AF750" s="320"/>
      <c r="AG750" s="320"/>
      <c r="AH750" s="320"/>
      <c r="AI750" s="320"/>
      <c r="AJ750" s="320"/>
      <c r="AK750" s="320"/>
      <c r="AL750" s="320"/>
      <c r="AM750" s="320"/>
      <c r="AN750" s="320"/>
      <c r="AO750" s="320"/>
      <c r="AP750" s="320"/>
      <c r="AQ750" s="320"/>
      <c r="AR750" s="320"/>
      <c r="AS750" s="320"/>
      <c r="AT750" s="320"/>
      <c r="AU750" s="320"/>
      <c r="AV750" s="320"/>
      <c r="AW750" s="320"/>
      <c r="AX750" s="320"/>
      <c r="AY750" s="320"/>
      <c r="AZ750" s="320"/>
      <c r="BA750" s="320"/>
      <c r="BB750" s="320"/>
      <c r="BC750" s="320"/>
      <c r="BD750" s="320"/>
      <c r="BE750" s="320"/>
      <c r="BF750" s="320"/>
      <c r="BG750" s="320"/>
      <c r="BH750" s="320"/>
      <c r="BI750" s="320"/>
      <c r="BJ750" s="320"/>
      <c r="BK750" s="320"/>
      <c r="BL750" s="320"/>
      <c r="BM750" s="320"/>
      <c r="BN750" s="320"/>
      <c r="BO750" s="320"/>
      <c r="BP750" s="320"/>
      <c r="BQ750" s="320"/>
      <c r="BR750" s="320"/>
      <c r="BS750" s="320"/>
      <c r="BT750" s="320"/>
      <c r="BU750" s="320"/>
      <c r="BV750" s="320"/>
      <c r="BW750" s="320"/>
      <c r="BX750" s="320"/>
      <c r="BY750" s="320"/>
      <c r="BZ750" s="320"/>
      <c r="CA750" s="320"/>
      <c r="CB750" s="320"/>
      <c r="CC750" s="320"/>
      <c r="CD750" s="320"/>
      <c r="CE750" s="320"/>
      <c r="CF750" s="320"/>
      <c r="CG750" s="320"/>
      <c r="CH750" s="320"/>
      <c r="CI750" s="320"/>
      <c r="CJ750" s="320"/>
      <c r="CK750" s="320"/>
      <c r="CL750" s="320"/>
      <c r="CM750" s="320"/>
      <c r="CN750" s="320"/>
      <c r="CO750" s="320"/>
      <c r="CP750" s="320"/>
      <c r="CQ750" s="320"/>
      <c r="CR750" s="320"/>
      <c r="CS750" s="320"/>
      <c r="CT750" s="320"/>
      <c r="CU750" s="320"/>
      <c r="CV750" s="320"/>
      <c r="CW750" s="320"/>
      <c r="CX750" s="320"/>
      <c r="CY750" s="320"/>
      <c r="CZ750" s="320"/>
      <c r="DA750" s="320"/>
      <c r="DB750" s="320"/>
      <c r="DC750" s="320"/>
      <c r="DD750" s="320"/>
    </row>
    <row r="751">
      <c r="A751" s="320"/>
      <c r="B751" s="320"/>
      <c r="C751" s="320"/>
      <c r="D751" s="320"/>
      <c r="E751" s="320"/>
      <c r="F751" s="320"/>
      <c r="G751" s="320"/>
      <c r="H751" s="320"/>
      <c r="I751" s="320"/>
      <c r="J751" s="320"/>
      <c r="K751" s="320"/>
      <c r="L751" s="320"/>
      <c r="M751" s="320"/>
      <c r="N751" s="320"/>
      <c r="O751" s="320"/>
      <c r="P751" s="320"/>
      <c r="Q751" s="320"/>
      <c r="R751" s="320"/>
      <c r="S751" s="320"/>
      <c r="T751" s="320"/>
      <c r="U751" s="320"/>
      <c r="V751" s="320"/>
      <c r="W751" s="320"/>
      <c r="X751" s="320"/>
      <c r="Y751" s="320"/>
      <c r="Z751" s="320"/>
      <c r="AA751" s="320"/>
      <c r="AB751" s="320"/>
      <c r="AC751" s="320"/>
      <c r="AD751" s="320"/>
      <c r="AE751" s="320"/>
      <c r="AF751" s="320"/>
      <c r="AG751" s="320"/>
      <c r="AH751" s="320"/>
      <c r="AI751" s="320"/>
      <c r="AJ751" s="320"/>
      <c r="AK751" s="320"/>
      <c r="AL751" s="320"/>
      <c r="AM751" s="320"/>
      <c r="AN751" s="320"/>
      <c r="AO751" s="320"/>
      <c r="AP751" s="320"/>
      <c r="AQ751" s="320"/>
      <c r="AR751" s="320"/>
      <c r="AS751" s="320"/>
      <c r="AT751" s="320"/>
      <c r="AU751" s="320"/>
      <c r="AV751" s="320"/>
      <c r="AW751" s="320"/>
      <c r="AX751" s="320"/>
      <c r="AY751" s="320"/>
      <c r="AZ751" s="320"/>
      <c r="BA751" s="320"/>
      <c r="BB751" s="320"/>
      <c r="BC751" s="320"/>
      <c r="BD751" s="320"/>
      <c r="BE751" s="320"/>
      <c r="BF751" s="320"/>
      <c r="BG751" s="320"/>
      <c r="BH751" s="320"/>
      <c r="BI751" s="320"/>
      <c r="BJ751" s="320"/>
      <c r="BK751" s="320"/>
      <c r="BL751" s="320"/>
      <c r="BM751" s="320"/>
      <c r="BN751" s="320"/>
      <c r="BO751" s="320"/>
      <c r="BP751" s="320"/>
      <c r="BQ751" s="320"/>
      <c r="BR751" s="320"/>
      <c r="BS751" s="320"/>
      <c r="BT751" s="320"/>
      <c r="BU751" s="320"/>
      <c r="BV751" s="320"/>
      <c r="BW751" s="320"/>
      <c r="BX751" s="320"/>
      <c r="BY751" s="320"/>
      <c r="BZ751" s="320"/>
      <c r="CA751" s="320"/>
      <c r="CB751" s="320"/>
      <c r="CC751" s="320"/>
      <c r="CD751" s="320"/>
      <c r="CE751" s="320"/>
      <c r="CF751" s="320"/>
      <c r="CG751" s="320"/>
      <c r="CH751" s="320"/>
      <c r="CI751" s="320"/>
      <c r="CJ751" s="320"/>
      <c r="CK751" s="320"/>
      <c r="CL751" s="320"/>
      <c r="CM751" s="320"/>
      <c r="CN751" s="320"/>
      <c r="CO751" s="320"/>
      <c r="CP751" s="320"/>
      <c r="CQ751" s="320"/>
      <c r="CR751" s="320"/>
      <c r="CS751" s="320"/>
      <c r="CT751" s="320"/>
      <c r="CU751" s="320"/>
      <c r="CV751" s="320"/>
      <c r="CW751" s="320"/>
      <c r="CX751" s="320"/>
      <c r="CY751" s="320"/>
      <c r="CZ751" s="320"/>
      <c r="DA751" s="320"/>
      <c r="DB751" s="320"/>
      <c r="DC751" s="320"/>
      <c r="DD751" s="320"/>
    </row>
    <row r="752">
      <c r="A752" s="320"/>
      <c r="B752" s="320"/>
      <c r="C752" s="320"/>
      <c r="D752" s="320"/>
      <c r="E752" s="320"/>
      <c r="F752" s="320"/>
      <c r="G752" s="320"/>
      <c r="H752" s="320"/>
      <c r="I752" s="320"/>
      <c r="J752" s="320"/>
      <c r="K752" s="320"/>
      <c r="L752" s="320"/>
      <c r="M752" s="320"/>
      <c r="N752" s="320"/>
      <c r="O752" s="320"/>
      <c r="P752" s="320"/>
      <c r="Q752" s="320"/>
      <c r="R752" s="320"/>
      <c r="S752" s="320"/>
      <c r="T752" s="320"/>
      <c r="U752" s="320"/>
      <c r="V752" s="320"/>
      <c r="W752" s="320"/>
      <c r="X752" s="320"/>
      <c r="Y752" s="320"/>
      <c r="Z752" s="320"/>
      <c r="AA752" s="320"/>
      <c r="AB752" s="320"/>
      <c r="AC752" s="320"/>
      <c r="AD752" s="320"/>
      <c r="AE752" s="320"/>
      <c r="AF752" s="320"/>
      <c r="AG752" s="320"/>
      <c r="AH752" s="320"/>
      <c r="AI752" s="320"/>
      <c r="AJ752" s="320"/>
      <c r="AK752" s="320"/>
      <c r="AL752" s="320"/>
      <c r="AM752" s="320"/>
      <c r="AN752" s="320"/>
      <c r="AO752" s="320"/>
      <c r="AP752" s="320"/>
      <c r="AQ752" s="320"/>
      <c r="AR752" s="320"/>
      <c r="AS752" s="320"/>
      <c r="AT752" s="320"/>
      <c r="AU752" s="320"/>
      <c r="AV752" s="320"/>
      <c r="AW752" s="320"/>
      <c r="AX752" s="320"/>
      <c r="AY752" s="320"/>
      <c r="AZ752" s="320"/>
      <c r="BA752" s="320"/>
      <c r="BB752" s="320"/>
      <c r="BC752" s="320"/>
      <c r="BD752" s="320"/>
      <c r="BE752" s="320"/>
      <c r="BF752" s="320"/>
      <c r="BG752" s="320"/>
      <c r="BH752" s="320"/>
      <c r="BI752" s="320"/>
      <c r="BJ752" s="320"/>
      <c r="BK752" s="320"/>
      <c r="BL752" s="320"/>
      <c r="BM752" s="320"/>
      <c r="BN752" s="320"/>
      <c r="BO752" s="320"/>
      <c r="BP752" s="320"/>
      <c r="BQ752" s="320"/>
      <c r="BR752" s="320"/>
      <c r="BS752" s="320"/>
      <c r="BT752" s="320"/>
      <c r="BU752" s="320"/>
      <c r="BV752" s="320"/>
      <c r="BW752" s="320"/>
      <c r="BX752" s="320"/>
      <c r="BY752" s="320"/>
      <c r="BZ752" s="320"/>
      <c r="CA752" s="320"/>
      <c r="CB752" s="320"/>
      <c r="CC752" s="320"/>
      <c r="CD752" s="320"/>
      <c r="CE752" s="320"/>
      <c r="CF752" s="320"/>
      <c r="CG752" s="320"/>
      <c r="CH752" s="320"/>
      <c r="CI752" s="320"/>
      <c r="CJ752" s="320"/>
      <c r="CK752" s="320"/>
      <c r="CL752" s="320"/>
      <c r="CM752" s="320"/>
      <c r="CN752" s="320"/>
      <c r="CO752" s="320"/>
      <c r="CP752" s="320"/>
      <c r="CQ752" s="320"/>
      <c r="CR752" s="320"/>
      <c r="CS752" s="320"/>
      <c r="CT752" s="320"/>
      <c r="CU752" s="320"/>
      <c r="CV752" s="320"/>
      <c r="CW752" s="320"/>
      <c r="CX752" s="320"/>
      <c r="CY752" s="320"/>
      <c r="CZ752" s="320"/>
      <c r="DA752" s="320"/>
      <c r="DB752" s="320"/>
      <c r="DC752" s="320"/>
      <c r="DD752" s="320"/>
    </row>
    <row r="753">
      <c r="A753" s="320"/>
      <c r="B753" s="320"/>
      <c r="C753" s="320"/>
      <c r="D753" s="320"/>
      <c r="E753" s="320"/>
      <c r="F753" s="320"/>
      <c r="G753" s="320"/>
      <c r="H753" s="320"/>
      <c r="I753" s="320"/>
      <c r="J753" s="320"/>
      <c r="K753" s="320"/>
      <c r="L753" s="320"/>
      <c r="M753" s="320"/>
      <c r="N753" s="320"/>
      <c r="O753" s="320"/>
      <c r="P753" s="320"/>
      <c r="Q753" s="320"/>
      <c r="R753" s="320"/>
      <c r="S753" s="320"/>
      <c r="T753" s="320"/>
      <c r="U753" s="320"/>
      <c r="V753" s="320"/>
      <c r="W753" s="320"/>
      <c r="X753" s="320"/>
      <c r="Y753" s="320"/>
      <c r="Z753" s="320"/>
      <c r="AA753" s="320"/>
      <c r="AB753" s="320"/>
      <c r="AC753" s="320"/>
      <c r="AD753" s="320"/>
      <c r="AE753" s="320"/>
      <c r="AF753" s="320"/>
      <c r="AG753" s="320"/>
      <c r="AH753" s="320"/>
      <c r="AI753" s="320"/>
      <c r="AJ753" s="320"/>
      <c r="AK753" s="320"/>
      <c r="AL753" s="320"/>
      <c r="AM753" s="320"/>
      <c r="AN753" s="320"/>
      <c r="AO753" s="320"/>
      <c r="AP753" s="320"/>
      <c r="AQ753" s="320"/>
      <c r="AR753" s="320"/>
      <c r="AS753" s="320"/>
      <c r="AT753" s="320"/>
      <c r="AU753" s="320"/>
      <c r="AV753" s="320"/>
      <c r="AW753" s="320"/>
      <c r="AX753" s="320"/>
      <c r="AY753" s="320"/>
      <c r="AZ753" s="320"/>
      <c r="BA753" s="320"/>
      <c r="BB753" s="320"/>
      <c r="BC753" s="320"/>
      <c r="BD753" s="320"/>
      <c r="BE753" s="320"/>
      <c r="BF753" s="320"/>
      <c r="BG753" s="320"/>
      <c r="BH753" s="320"/>
      <c r="BI753" s="320"/>
      <c r="BJ753" s="320"/>
      <c r="BK753" s="320"/>
      <c r="BL753" s="320"/>
      <c r="BM753" s="320"/>
      <c r="BN753" s="320"/>
      <c r="BO753" s="320"/>
      <c r="BP753" s="320"/>
      <c r="BQ753" s="320"/>
      <c r="BR753" s="320"/>
      <c r="BS753" s="320"/>
      <c r="BT753" s="320"/>
      <c r="BU753" s="320"/>
      <c r="BV753" s="320"/>
      <c r="BW753" s="320"/>
      <c r="BX753" s="320"/>
      <c r="BY753" s="320"/>
      <c r="BZ753" s="320"/>
      <c r="CA753" s="320"/>
      <c r="CB753" s="320"/>
      <c r="CC753" s="320"/>
      <c r="CD753" s="320"/>
      <c r="CE753" s="320"/>
      <c r="CF753" s="320"/>
      <c r="CG753" s="320"/>
      <c r="CH753" s="320"/>
      <c r="CI753" s="320"/>
      <c r="CJ753" s="320"/>
      <c r="CK753" s="320"/>
      <c r="CL753" s="320"/>
      <c r="CM753" s="320"/>
      <c r="CN753" s="320"/>
      <c r="CO753" s="320"/>
      <c r="CP753" s="320"/>
      <c r="CQ753" s="320"/>
      <c r="CR753" s="320"/>
      <c r="CS753" s="320"/>
      <c r="CT753" s="320"/>
      <c r="CU753" s="320"/>
      <c r="CV753" s="320"/>
      <c r="CW753" s="320"/>
      <c r="CX753" s="320"/>
      <c r="CY753" s="320"/>
      <c r="CZ753" s="320"/>
      <c r="DA753" s="320"/>
      <c r="DB753" s="320"/>
      <c r="DC753" s="320"/>
      <c r="DD753" s="320"/>
    </row>
    <row r="754">
      <c r="A754" s="320"/>
      <c r="B754" s="320"/>
      <c r="C754" s="320"/>
      <c r="D754" s="320"/>
      <c r="E754" s="320"/>
      <c r="F754" s="320"/>
      <c r="G754" s="320"/>
      <c r="H754" s="320"/>
      <c r="I754" s="320"/>
      <c r="J754" s="320"/>
      <c r="K754" s="320"/>
      <c r="L754" s="320"/>
      <c r="M754" s="320"/>
      <c r="N754" s="320"/>
      <c r="O754" s="320"/>
      <c r="P754" s="320"/>
      <c r="Q754" s="320"/>
      <c r="R754" s="320"/>
      <c r="S754" s="320"/>
      <c r="T754" s="320"/>
      <c r="U754" s="320"/>
      <c r="V754" s="320"/>
      <c r="W754" s="320"/>
      <c r="X754" s="320"/>
      <c r="Y754" s="320"/>
      <c r="Z754" s="320"/>
      <c r="AA754" s="320"/>
      <c r="AB754" s="320"/>
      <c r="AC754" s="320"/>
      <c r="AD754" s="320"/>
      <c r="AE754" s="320"/>
      <c r="AF754" s="320"/>
      <c r="AG754" s="320"/>
      <c r="AH754" s="320"/>
      <c r="AI754" s="320"/>
      <c r="AJ754" s="320"/>
      <c r="AK754" s="320"/>
      <c r="AL754" s="320"/>
      <c r="AM754" s="320"/>
      <c r="AN754" s="320"/>
      <c r="AO754" s="320"/>
      <c r="AP754" s="320"/>
      <c r="AQ754" s="320"/>
      <c r="AR754" s="320"/>
      <c r="AS754" s="320"/>
      <c r="AT754" s="320"/>
      <c r="AU754" s="320"/>
      <c r="AV754" s="320"/>
      <c r="AW754" s="320"/>
      <c r="AX754" s="320"/>
      <c r="AY754" s="320"/>
      <c r="AZ754" s="320"/>
      <c r="BA754" s="320"/>
      <c r="BB754" s="320"/>
      <c r="BC754" s="320"/>
      <c r="BD754" s="320"/>
      <c r="BE754" s="320"/>
      <c r="BF754" s="320"/>
      <c r="BG754" s="320"/>
      <c r="BH754" s="320"/>
      <c r="BI754" s="320"/>
      <c r="BJ754" s="320"/>
      <c r="BK754" s="320"/>
      <c r="BL754" s="320"/>
      <c r="BM754" s="320"/>
      <c r="BN754" s="320"/>
      <c r="BO754" s="320"/>
      <c r="BP754" s="320"/>
      <c r="BQ754" s="320"/>
      <c r="BR754" s="320"/>
      <c r="BS754" s="320"/>
      <c r="BT754" s="320"/>
      <c r="BU754" s="320"/>
      <c r="BV754" s="320"/>
      <c r="BW754" s="320"/>
      <c r="BX754" s="320"/>
      <c r="BY754" s="320"/>
      <c r="BZ754" s="320"/>
      <c r="CA754" s="320"/>
      <c r="CB754" s="320"/>
      <c r="CC754" s="320"/>
      <c r="CD754" s="320"/>
      <c r="CE754" s="320"/>
      <c r="CF754" s="320"/>
      <c r="CG754" s="320"/>
      <c r="CH754" s="320"/>
      <c r="CI754" s="320"/>
      <c r="CJ754" s="320"/>
      <c r="CK754" s="320"/>
      <c r="CL754" s="320"/>
      <c r="CM754" s="320"/>
      <c r="CN754" s="320"/>
      <c r="CO754" s="320"/>
      <c r="CP754" s="320"/>
      <c r="CQ754" s="320"/>
      <c r="CR754" s="320"/>
      <c r="CS754" s="320"/>
      <c r="CT754" s="320"/>
      <c r="CU754" s="320"/>
      <c r="CV754" s="320"/>
      <c r="CW754" s="320"/>
      <c r="CX754" s="320"/>
      <c r="CY754" s="320"/>
      <c r="CZ754" s="320"/>
      <c r="DA754" s="320"/>
      <c r="DB754" s="320"/>
      <c r="DC754" s="320"/>
      <c r="DD754" s="320"/>
    </row>
    <row r="755">
      <c r="A755" s="320"/>
      <c r="B755" s="320"/>
      <c r="C755" s="320"/>
      <c r="D755" s="320"/>
      <c r="E755" s="320"/>
      <c r="F755" s="320"/>
      <c r="G755" s="320"/>
      <c r="H755" s="320"/>
      <c r="I755" s="320"/>
      <c r="J755" s="320"/>
      <c r="K755" s="320"/>
      <c r="L755" s="320"/>
      <c r="M755" s="320"/>
      <c r="N755" s="320"/>
      <c r="O755" s="320"/>
      <c r="P755" s="320"/>
      <c r="Q755" s="320"/>
      <c r="R755" s="320"/>
      <c r="S755" s="320"/>
      <c r="T755" s="320"/>
      <c r="U755" s="320"/>
      <c r="V755" s="320"/>
      <c r="W755" s="320"/>
      <c r="X755" s="320"/>
      <c r="Y755" s="320"/>
      <c r="Z755" s="320"/>
      <c r="AA755" s="320"/>
      <c r="AB755" s="320"/>
      <c r="AC755" s="320"/>
      <c r="AD755" s="320"/>
      <c r="AE755" s="320"/>
      <c r="AF755" s="320"/>
      <c r="AG755" s="320"/>
      <c r="AH755" s="320"/>
      <c r="AI755" s="320"/>
      <c r="AJ755" s="320"/>
      <c r="AK755" s="320"/>
      <c r="AL755" s="320"/>
      <c r="AM755" s="320"/>
      <c r="AN755" s="320"/>
      <c r="AO755" s="320"/>
      <c r="AP755" s="320"/>
      <c r="AQ755" s="320"/>
      <c r="AR755" s="320"/>
      <c r="AS755" s="320"/>
      <c r="AT755" s="320"/>
      <c r="AU755" s="320"/>
      <c r="AV755" s="320"/>
      <c r="AW755" s="320"/>
      <c r="AX755" s="320"/>
      <c r="AY755" s="320"/>
      <c r="AZ755" s="320"/>
      <c r="BA755" s="320"/>
      <c r="BB755" s="320"/>
      <c r="BC755" s="320"/>
      <c r="BD755" s="320"/>
      <c r="BE755" s="320"/>
      <c r="BF755" s="320"/>
      <c r="BG755" s="320"/>
      <c r="BH755" s="320"/>
      <c r="BI755" s="320"/>
      <c r="BJ755" s="320"/>
      <c r="BK755" s="320"/>
      <c r="BL755" s="320"/>
      <c r="BM755" s="320"/>
      <c r="BN755" s="320"/>
      <c r="BO755" s="320"/>
      <c r="BP755" s="320"/>
      <c r="BQ755" s="320"/>
      <c r="BR755" s="320"/>
      <c r="BS755" s="320"/>
      <c r="BT755" s="320"/>
      <c r="BU755" s="320"/>
      <c r="BV755" s="320"/>
      <c r="BW755" s="320"/>
      <c r="BX755" s="320"/>
      <c r="BY755" s="320"/>
      <c r="BZ755" s="320"/>
      <c r="CA755" s="320"/>
      <c r="CB755" s="320"/>
      <c r="CC755" s="320"/>
      <c r="CD755" s="320"/>
      <c r="CE755" s="320"/>
      <c r="CF755" s="320"/>
      <c r="CG755" s="320"/>
      <c r="CH755" s="320"/>
      <c r="CI755" s="320"/>
      <c r="CJ755" s="320"/>
      <c r="CK755" s="320"/>
      <c r="CL755" s="320"/>
      <c r="CM755" s="320"/>
      <c r="CN755" s="320"/>
      <c r="CO755" s="320"/>
      <c r="CP755" s="320"/>
      <c r="CQ755" s="320"/>
      <c r="CR755" s="320"/>
      <c r="CS755" s="320"/>
      <c r="CT755" s="320"/>
      <c r="CU755" s="320"/>
      <c r="CV755" s="320"/>
      <c r="CW755" s="320"/>
      <c r="CX755" s="320"/>
      <c r="CY755" s="320"/>
      <c r="CZ755" s="320"/>
      <c r="DA755" s="320"/>
      <c r="DB755" s="320"/>
      <c r="DC755" s="320"/>
      <c r="DD755" s="320"/>
    </row>
    <row r="756">
      <c r="A756" s="320"/>
      <c r="B756" s="320"/>
      <c r="C756" s="320"/>
      <c r="D756" s="320"/>
      <c r="E756" s="320"/>
      <c r="F756" s="320"/>
      <c r="G756" s="320"/>
      <c r="H756" s="320"/>
      <c r="I756" s="320"/>
      <c r="J756" s="320"/>
      <c r="K756" s="320"/>
      <c r="L756" s="320"/>
      <c r="M756" s="320"/>
      <c r="N756" s="320"/>
      <c r="O756" s="320"/>
      <c r="P756" s="320"/>
      <c r="Q756" s="320"/>
      <c r="R756" s="320"/>
      <c r="S756" s="320"/>
      <c r="T756" s="320"/>
      <c r="U756" s="320"/>
      <c r="V756" s="320"/>
      <c r="W756" s="320"/>
      <c r="X756" s="320"/>
      <c r="Y756" s="320"/>
      <c r="Z756" s="320"/>
      <c r="AA756" s="320"/>
      <c r="AB756" s="320"/>
      <c r="AC756" s="320"/>
      <c r="AD756" s="320"/>
      <c r="AE756" s="320"/>
      <c r="AF756" s="320"/>
      <c r="AG756" s="320"/>
      <c r="AH756" s="320"/>
      <c r="AI756" s="320"/>
      <c r="AJ756" s="320"/>
      <c r="AK756" s="320"/>
      <c r="AL756" s="320"/>
      <c r="AM756" s="320"/>
      <c r="AN756" s="320"/>
      <c r="AO756" s="320"/>
      <c r="AP756" s="320"/>
      <c r="AQ756" s="320"/>
      <c r="AR756" s="320"/>
      <c r="AS756" s="320"/>
      <c r="AT756" s="320"/>
      <c r="AU756" s="320"/>
      <c r="AV756" s="320"/>
      <c r="AW756" s="320"/>
      <c r="AX756" s="320"/>
      <c r="AY756" s="320"/>
      <c r="AZ756" s="320"/>
      <c r="BA756" s="320"/>
      <c r="BB756" s="320"/>
      <c r="BC756" s="320"/>
      <c r="BD756" s="320"/>
      <c r="BE756" s="320"/>
      <c r="BF756" s="320"/>
      <c r="BG756" s="320"/>
      <c r="BH756" s="320"/>
      <c r="BI756" s="320"/>
      <c r="BJ756" s="320"/>
      <c r="BK756" s="320"/>
      <c r="BL756" s="320"/>
      <c r="BM756" s="320"/>
      <c r="BN756" s="320"/>
      <c r="BO756" s="320"/>
      <c r="BP756" s="320"/>
      <c r="BQ756" s="320"/>
      <c r="BR756" s="320"/>
      <c r="BS756" s="320"/>
      <c r="BT756" s="320"/>
      <c r="BU756" s="320"/>
      <c r="BV756" s="320"/>
      <c r="BW756" s="320"/>
      <c r="BX756" s="320"/>
      <c r="BY756" s="320"/>
      <c r="BZ756" s="320"/>
      <c r="CA756" s="320"/>
      <c r="CB756" s="320"/>
      <c r="CC756" s="320"/>
      <c r="CD756" s="320"/>
      <c r="CE756" s="320"/>
      <c r="CF756" s="320"/>
      <c r="CG756" s="320"/>
      <c r="CH756" s="320"/>
      <c r="CI756" s="320"/>
      <c r="CJ756" s="320"/>
      <c r="CK756" s="320"/>
      <c r="CL756" s="320"/>
      <c r="CM756" s="320"/>
      <c r="CN756" s="320"/>
      <c r="CO756" s="320"/>
      <c r="CP756" s="320"/>
      <c r="CQ756" s="320"/>
      <c r="CR756" s="320"/>
      <c r="CS756" s="320"/>
      <c r="CT756" s="320"/>
      <c r="CU756" s="320"/>
      <c r="CV756" s="320"/>
      <c r="CW756" s="320"/>
      <c r="CX756" s="320"/>
      <c r="CY756" s="320"/>
      <c r="CZ756" s="320"/>
      <c r="DA756" s="320"/>
      <c r="DB756" s="320"/>
      <c r="DC756" s="320"/>
      <c r="DD756" s="320"/>
    </row>
    <row r="757">
      <c r="A757" s="320"/>
      <c r="B757" s="320"/>
      <c r="C757" s="320"/>
      <c r="D757" s="320"/>
      <c r="E757" s="320"/>
      <c r="F757" s="320"/>
      <c r="G757" s="320"/>
      <c r="H757" s="320"/>
      <c r="I757" s="320"/>
      <c r="J757" s="320"/>
      <c r="K757" s="320"/>
      <c r="L757" s="320"/>
      <c r="M757" s="320"/>
      <c r="N757" s="320"/>
      <c r="O757" s="320"/>
      <c r="P757" s="320"/>
      <c r="Q757" s="320"/>
      <c r="R757" s="320"/>
      <c r="S757" s="320"/>
      <c r="T757" s="320"/>
      <c r="U757" s="320"/>
      <c r="V757" s="320"/>
      <c r="W757" s="320"/>
      <c r="X757" s="320"/>
      <c r="Y757" s="320"/>
      <c r="Z757" s="320"/>
      <c r="AA757" s="320"/>
      <c r="AB757" s="320"/>
      <c r="AC757" s="320"/>
      <c r="AD757" s="320"/>
      <c r="AE757" s="320"/>
      <c r="AF757" s="320"/>
      <c r="AG757" s="320"/>
      <c r="AH757" s="320"/>
      <c r="AI757" s="320"/>
      <c r="AJ757" s="320"/>
      <c r="AK757" s="320"/>
      <c r="AL757" s="320"/>
      <c r="AM757" s="320"/>
      <c r="AN757" s="320"/>
      <c r="AO757" s="320"/>
      <c r="AP757" s="320"/>
      <c r="AQ757" s="320"/>
      <c r="AR757" s="320"/>
      <c r="AS757" s="320"/>
      <c r="AT757" s="320"/>
      <c r="AU757" s="320"/>
      <c r="AV757" s="320"/>
      <c r="AW757" s="320"/>
      <c r="AX757" s="320"/>
      <c r="AY757" s="320"/>
      <c r="AZ757" s="320"/>
      <c r="BA757" s="320"/>
      <c r="BB757" s="320"/>
      <c r="BC757" s="320"/>
      <c r="BD757" s="320"/>
      <c r="BE757" s="320"/>
      <c r="BF757" s="320"/>
      <c r="BG757" s="320"/>
      <c r="BH757" s="320"/>
      <c r="BI757" s="320"/>
      <c r="BJ757" s="320"/>
      <c r="BK757" s="320"/>
      <c r="BL757" s="320"/>
      <c r="BM757" s="320"/>
      <c r="BN757" s="320"/>
      <c r="BO757" s="320"/>
      <c r="BP757" s="320"/>
      <c r="BQ757" s="320"/>
      <c r="BR757" s="320"/>
      <c r="BS757" s="320"/>
      <c r="BT757" s="320"/>
      <c r="BU757" s="320"/>
      <c r="BV757" s="320"/>
      <c r="BW757" s="320"/>
      <c r="BX757" s="320"/>
      <c r="BY757" s="320"/>
      <c r="BZ757" s="320"/>
      <c r="CA757" s="320"/>
      <c r="CB757" s="320"/>
      <c r="CC757" s="320"/>
      <c r="CD757" s="320"/>
      <c r="CE757" s="320"/>
      <c r="CF757" s="320"/>
      <c r="CG757" s="320"/>
      <c r="CH757" s="320"/>
      <c r="CI757" s="320"/>
      <c r="CJ757" s="320"/>
      <c r="CK757" s="320"/>
      <c r="CL757" s="320"/>
      <c r="CM757" s="320"/>
      <c r="CN757" s="320"/>
      <c r="CO757" s="320"/>
      <c r="CP757" s="320"/>
      <c r="CQ757" s="320"/>
      <c r="CR757" s="320"/>
      <c r="CS757" s="320"/>
      <c r="CT757" s="320"/>
      <c r="CU757" s="320"/>
      <c r="CV757" s="320"/>
      <c r="CW757" s="320"/>
      <c r="CX757" s="320"/>
      <c r="CY757" s="320"/>
      <c r="CZ757" s="320"/>
      <c r="DA757" s="320"/>
      <c r="DB757" s="320"/>
      <c r="DC757" s="320"/>
      <c r="DD757" s="320"/>
    </row>
    <row r="758">
      <c r="A758" s="320"/>
      <c r="B758" s="320"/>
      <c r="C758" s="320"/>
      <c r="D758" s="320"/>
      <c r="E758" s="320"/>
      <c r="F758" s="320"/>
      <c r="G758" s="320"/>
      <c r="H758" s="320"/>
      <c r="I758" s="320"/>
      <c r="J758" s="320"/>
      <c r="K758" s="320"/>
      <c r="L758" s="320"/>
      <c r="M758" s="320"/>
      <c r="N758" s="320"/>
      <c r="O758" s="320"/>
      <c r="P758" s="320"/>
      <c r="Q758" s="320"/>
      <c r="R758" s="320"/>
      <c r="S758" s="320"/>
      <c r="T758" s="320"/>
      <c r="U758" s="320"/>
      <c r="V758" s="320"/>
      <c r="W758" s="320"/>
      <c r="X758" s="320"/>
      <c r="Y758" s="320"/>
      <c r="Z758" s="320"/>
      <c r="AA758" s="320"/>
      <c r="AB758" s="320"/>
      <c r="AC758" s="320"/>
      <c r="AD758" s="320"/>
      <c r="AE758" s="320"/>
      <c r="AF758" s="320"/>
      <c r="AG758" s="320"/>
      <c r="AH758" s="320"/>
      <c r="AI758" s="320"/>
      <c r="AJ758" s="320"/>
      <c r="AK758" s="320"/>
      <c r="AL758" s="320"/>
      <c r="AM758" s="320"/>
      <c r="AN758" s="320"/>
      <c r="AO758" s="320"/>
      <c r="AP758" s="320"/>
      <c r="AQ758" s="320"/>
      <c r="AR758" s="320"/>
      <c r="AS758" s="320"/>
      <c r="AT758" s="320"/>
      <c r="AU758" s="320"/>
      <c r="AV758" s="320"/>
      <c r="AW758" s="320"/>
      <c r="AX758" s="320"/>
      <c r="AY758" s="320"/>
      <c r="AZ758" s="320"/>
      <c r="BA758" s="320"/>
      <c r="BB758" s="320"/>
      <c r="BC758" s="320"/>
      <c r="BD758" s="320"/>
      <c r="BE758" s="320"/>
      <c r="BF758" s="320"/>
      <c r="BG758" s="320"/>
      <c r="BH758" s="320"/>
      <c r="BI758" s="320"/>
      <c r="BJ758" s="320"/>
      <c r="BK758" s="320"/>
      <c r="BL758" s="320"/>
      <c r="BM758" s="320"/>
      <c r="BN758" s="320"/>
      <c r="BO758" s="320"/>
      <c r="BP758" s="320"/>
      <c r="BQ758" s="320"/>
      <c r="BR758" s="320"/>
      <c r="BS758" s="320"/>
      <c r="BT758" s="320"/>
      <c r="BU758" s="320"/>
      <c r="BV758" s="320"/>
      <c r="BW758" s="320"/>
      <c r="BX758" s="320"/>
      <c r="BY758" s="320"/>
      <c r="BZ758" s="320"/>
      <c r="CA758" s="320"/>
      <c r="CB758" s="320"/>
      <c r="CC758" s="320"/>
      <c r="CD758" s="320"/>
      <c r="CE758" s="320"/>
      <c r="CF758" s="320"/>
      <c r="CG758" s="320"/>
      <c r="CH758" s="320"/>
      <c r="CI758" s="320"/>
      <c r="CJ758" s="320"/>
      <c r="CK758" s="320"/>
      <c r="CL758" s="320"/>
      <c r="CM758" s="320"/>
      <c r="CN758" s="320"/>
      <c r="CO758" s="320"/>
      <c r="CP758" s="320"/>
      <c r="CQ758" s="320"/>
      <c r="CR758" s="320"/>
      <c r="CS758" s="320"/>
      <c r="CT758" s="320"/>
      <c r="CU758" s="320"/>
      <c r="CV758" s="320"/>
      <c r="CW758" s="320"/>
      <c r="CX758" s="320"/>
      <c r="CY758" s="320"/>
      <c r="CZ758" s="320"/>
      <c r="DA758" s="320"/>
      <c r="DB758" s="320"/>
      <c r="DC758" s="320"/>
      <c r="DD758" s="320"/>
    </row>
    <row r="759">
      <c r="A759" s="320"/>
      <c r="B759" s="320"/>
      <c r="C759" s="320"/>
      <c r="D759" s="320"/>
      <c r="E759" s="320"/>
      <c r="F759" s="320"/>
      <c r="G759" s="320"/>
      <c r="H759" s="320"/>
      <c r="I759" s="320"/>
      <c r="J759" s="320"/>
      <c r="K759" s="320"/>
      <c r="L759" s="320"/>
      <c r="M759" s="320"/>
      <c r="N759" s="320"/>
      <c r="O759" s="320"/>
      <c r="P759" s="320"/>
      <c r="Q759" s="320"/>
      <c r="R759" s="320"/>
      <c r="S759" s="320"/>
      <c r="T759" s="320"/>
      <c r="U759" s="320"/>
      <c r="V759" s="320"/>
      <c r="W759" s="320"/>
      <c r="X759" s="320"/>
      <c r="Y759" s="320"/>
      <c r="Z759" s="320"/>
      <c r="AA759" s="320"/>
      <c r="AB759" s="320"/>
      <c r="AC759" s="320"/>
      <c r="AD759" s="320"/>
      <c r="AE759" s="320"/>
      <c r="AF759" s="320"/>
      <c r="AG759" s="320"/>
      <c r="AH759" s="320"/>
      <c r="AI759" s="320"/>
      <c r="AJ759" s="320"/>
      <c r="AK759" s="320"/>
      <c r="AL759" s="320"/>
      <c r="AM759" s="320"/>
      <c r="AN759" s="320"/>
      <c r="AO759" s="320"/>
      <c r="AP759" s="320"/>
      <c r="AQ759" s="320"/>
      <c r="AR759" s="320"/>
      <c r="AS759" s="320"/>
      <c r="AT759" s="320"/>
      <c r="AU759" s="320"/>
      <c r="AV759" s="320"/>
      <c r="AW759" s="320"/>
      <c r="AX759" s="320"/>
      <c r="AY759" s="320"/>
      <c r="AZ759" s="320"/>
      <c r="BA759" s="320"/>
      <c r="BB759" s="320"/>
      <c r="BC759" s="320"/>
      <c r="BD759" s="320"/>
      <c r="BE759" s="320"/>
      <c r="BF759" s="320"/>
      <c r="BG759" s="320"/>
      <c r="BH759" s="320"/>
      <c r="BI759" s="320"/>
      <c r="BJ759" s="320"/>
      <c r="BK759" s="320"/>
      <c r="BL759" s="320"/>
      <c r="BM759" s="320"/>
      <c r="BN759" s="320"/>
      <c r="BO759" s="320"/>
      <c r="BP759" s="320"/>
      <c r="BQ759" s="320"/>
      <c r="BR759" s="320"/>
      <c r="BS759" s="320"/>
      <c r="BT759" s="320"/>
      <c r="BU759" s="320"/>
      <c r="BV759" s="320"/>
      <c r="BW759" s="320"/>
      <c r="BX759" s="320"/>
      <c r="BY759" s="320"/>
      <c r="BZ759" s="320"/>
      <c r="CA759" s="320"/>
      <c r="CB759" s="320"/>
      <c r="CC759" s="320"/>
      <c r="CD759" s="320"/>
      <c r="CE759" s="320"/>
      <c r="CF759" s="320"/>
      <c r="CG759" s="320"/>
      <c r="CH759" s="320"/>
      <c r="CI759" s="320"/>
      <c r="CJ759" s="320"/>
      <c r="CK759" s="320"/>
      <c r="CL759" s="320"/>
      <c r="CM759" s="320"/>
      <c r="CN759" s="320"/>
      <c r="CO759" s="320"/>
      <c r="CP759" s="320"/>
      <c r="CQ759" s="320"/>
      <c r="CR759" s="320"/>
      <c r="CS759" s="320"/>
      <c r="CT759" s="320"/>
      <c r="CU759" s="320"/>
      <c r="CV759" s="320"/>
      <c r="CW759" s="320"/>
      <c r="CX759" s="320"/>
      <c r="CY759" s="320"/>
      <c r="CZ759" s="320"/>
      <c r="DA759" s="320"/>
      <c r="DB759" s="320"/>
      <c r="DC759" s="320"/>
      <c r="DD759" s="320"/>
    </row>
    <row r="760">
      <c r="A760" s="320"/>
      <c r="B760" s="320"/>
      <c r="C760" s="320"/>
      <c r="D760" s="320"/>
      <c r="E760" s="320"/>
      <c r="F760" s="320"/>
      <c r="G760" s="320"/>
      <c r="H760" s="320"/>
      <c r="I760" s="320"/>
      <c r="J760" s="320"/>
      <c r="K760" s="320"/>
      <c r="L760" s="320"/>
      <c r="M760" s="320"/>
      <c r="N760" s="320"/>
      <c r="O760" s="320"/>
      <c r="P760" s="320"/>
      <c r="Q760" s="320"/>
      <c r="R760" s="320"/>
      <c r="S760" s="320"/>
      <c r="T760" s="320"/>
      <c r="U760" s="320"/>
      <c r="V760" s="320"/>
      <c r="W760" s="320"/>
      <c r="X760" s="320"/>
      <c r="Y760" s="320"/>
      <c r="Z760" s="320"/>
      <c r="AA760" s="320"/>
      <c r="AB760" s="320"/>
      <c r="AC760" s="320"/>
      <c r="AD760" s="320"/>
      <c r="AE760" s="320"/>
      <c r="AF760" s="320"/>
      <c r="AG760" s="320"/>
      <c r="AH760" s="320"/>
      <c r="AI760" s="320"/>
      <c r="AJ760" s="320"/>
      <c r="AK760" s="320"/>
      <c r="AL760" s="320"/>
      <c r="AM760" s="320"/>
      <c r="AN760" s="320"/>
      <c r="AO760" s="320"/>
      <c r="AP760" s="320"/>
      <c r="AQ760" s="320"/>
      <c r="AR760" s="320"/>
      <c r="AS760" s="320"/>
      <c r="AT760" s="320"/>
      <c r="AU760" s="320"/>
      <c r="AV760" s="320"/>
      <c r="AW760" s="320"/>
      <c r="AX760" s="320"/>
      <c r="AY760" s="320"/>
      <c r="AZ760" s="320"/>
      <c r="BA760" s="320"/>
      <c r="BB760" s="320"/>
      <c r="BC760" s="320"/>
      <c r="BD760" s="320"/>
      <c r="BE760" s="320"/>
      <c r="BF760" s="320"/>
      <c r="BG760" s="320"/>
      <c r="BH760" s="320"/>
      <c r="BI760" s="320"/>
      <c r="BJ760" s="320"/>
      <c r="BK760" s="320"/>
      <c r="BL760" s="320"/>
      <c r="BM760" s="320"/>
      <c r="BN760" s="320"/>
      <c r="BO760" s="320"/>
      <c r="BP760" s="320"/>
      <c r="BQ760" s="320"/>
      <c r="BR760" s="320"/>
      <c r="BS760" s="320"/>
      <c r="BT760" s="320"/>
      <c r="BU760" s="320"/>
      <c r="BV760" s="320"/>
      <c r="BW760" s="320"/>
      <c r="BX760" s="320"/>
      <c r="BY760" s="320"/>
      <c r="BZ760" s="320"/>
      <c r="CA760" s="320"/>
      <c r="CB760" s="320"/>
      <c r="CC760" s="320"/>
      <c r="CD760" s="320"/>
      <c r="CE760" s="320"/>
      <c r="CF760" s="320"/>
      <c r="CG760" s="320"/>
      <c r="CH760" s="320"/>
      <c r="CI760" s="320"/>
      <c r="CJ760" s="320"/>
      <c r="CK760" s="320"/>
      <c r="CL760" s="320"/>
      <c r="CM760" s="320"/>
      <c r="CN760" s="320"/>
      <c r="CO760" s="320"/>
      <c r="CP760" s="320"/>
      <c r="CQ760" s="320"/>
      <c r="CR760" s="320"/>
      <c r="CS760" s="320"/>
      <c r="CT760" s="320"/>
      <c r="CU760" s="320"/>
      <c r="CV760" s="320"/>
      <c r="CW760" s="320"/>
      <c r="CX760" s="320"/>
      <c r="CY760" s="320"/>
      <c r="CZ760" s="320"/>
      <c r="DA760" s="320"/>
      <c r="DB760" s="320"/>
      <c r="DC760" s="320"/>
      <c r="DD760" s="320"/>
    </row>
    <row r="761">
      <c r="A761" s="320"/>
      <c r="B761" s="320"/>
      <c r="C761" s="320"/>
      <c r="D761" s="320"/>
      <c r="E761" s="320"/>
      <c r="F761" s="320"/>
      <c r="G761" s="320"/>
      <c r="H761" s="320"/>
      <c r="I761" s="320"/>
      <c r="J761" s="320"/>
      <c r="K761" s="320"/>
      <c r="L761" s="320"/>
      <c r="M761" s="320"/>
      <c r="N761" s="320"/>
      <c r="O761" s="320"/>
      <c r="P761" s="320"/>
      <c r="Q761" s="320"/>
      <c r="R761" s="320"/>
      <c r="S761" s="320"/>
      <c r="T761" s="320"/>
      <c r="U761" s="320"/>
      <c r="V761" s="320"/>
      <c r="W761" s="320"/>
      <c r="X761" s="320"/>
      <c r="Y761" s="320"/>
      <c r="Z761" s="320"/>
      <c r="AA761" s="320"/>
      <c r="AB761" s="320"/>
      <c r="AC761" s="320"/>
      <c r="AD761" s="320"/>
      <c r="AE761" s="320"/>
      <c r="AF761" s="320"/>
      <c r="AG761" s="320"/>
      <c r="AH761" s="320"/>
      <c r="AI761" s="320"/>
      <c r="AJ761" s="320"/>
      <c r="AK761" s="320"/>
      <c r="AL761" s="320"/>
      <c r="AM761" s="320"/>
      <c r="AN761" s="320"/>
      <c r="AO761" s="320"/>
      <c r="AP761" s="320"/>
      <c r="AQ761" s="320"/>
      <c r="AR761" s="320"/>
      <c r="AS761" s="320"/>
      <c r="AT761" s="320"/>
      <c r="AU761" s="320"/>
      <c r="AV761" s="320"/>
      <c r="AW761" s="320"/>
      <c r="AX761" s="320"/>
      <c r="AY761" s="320"/>
      <c r="AZ761" s="320"/>
      <c r="BA761" s="320"/>
      <c r="BB761" s="320"/>
      <c r="BC761" s="320"/>
      <c r="BD761" s="320"/>
      <c r="BE761" s="320"/>
      <c r="BF761" s="320"/>
      <c r="BG761" s="320"/>
      <c r="BH761" s="320"/>
      <c r="BI761" s="320"/>
      <c r="BJ761" s="320"/>
      <c r="BK761" s="320"/>
      <c r="BL761" s="320"/>
      <c r="BM761" s="320"/>
      <c r="BN761" s="320"/>
      <c r="BO761" s="320"/>
      <c r="BP761" s="320"/>
      <c r="BQ761" s="320"/>
      <c r="BR761" s="320"/>
      <c r="BS761" s="320"/>
      <c r="BT761" s="320"/>
      <c r="BU761" s="320"/>
      <c r="BV761" s="320"/>
      <c r="BW761" s="320"/>
      <c r="BX761" s="320"/>
      <c r="BY761" s="320"/>
      <c r="BZ761" s="320"/>
      <c r="CA761" s="320"/>
      <c r="CB761" s="320"/>
      <c r="CC761" s="320"/>
      <c r="CD761" s="320"/>
      <c r="CE761" s="320"/>
      <c r="CF761" s="320"/>
      <c r="CG761" s="320"/>
      <c r="CH761" s="320"/>
      <c r="CI761" s="320"/>
      <c r="CJ761" s="320"/>
      <c r="CK761" s="320"/>
      <c r="CL761" s="320"/>
      <c r="CM761" s="320"/>
      <c r="CN761" s="320"/>
      <c r="CO761" s="320"/>
      <c r="CP761" s="320"/>
      <c r="CQ761" s="320"/>
      <c r="CR761" s="320"/>
      <c r="CS761" s="320"/>
      <c r="CT761" s="320"/>
      <c r="CU761" s="320"/>
      <c r="CV761" s="320"/>
      <c r="CW761" s="320"/>
      <c r="CX761" s="320"/>
      <c r="CY761" s="320"/>
      <c r="CZ761" s="320"/>
      <c r="DA761" s="320"/>
      <c r="DB761" s="320"/>
      <c r="DC761" s="320"/>
      <c r="DD761" s="320"/>
    </row>
    <row r="762">
      <c r="A762" s="320"/>
      <c r="B762" s="320"/>
      <c r="C762" s="320"/>
      <c r="D762" s="320"/>
      <c r="E762" s="320"/>
      <c r="F762" s="320"/>
      <c r="G762" s="320"/>
      <c r="H762" s="320"/>
      <c r="I762" s="320"/>
      <c r="J762" s="320"/>
      <c r="K762" s="320"/>
      <c r="L762" s="320"/>
      <c r="M762" s="320"/>
      <c r="N762" s="320"/>
      <c r="O762" s="320"/>
      <c r="P762" s="320"/>
      <c r="Q762" s="320"/>
      <c r="R762" s="320"/>
      <c r="S762" s="320"/>
      <c r="T762" s="320"/>
      <c r="U762" s="320"/>
      <c r="V762" s="320"/>
      <c r="W762" s="320"/>
      <c r="X762" s="320"/>
      <c r="Y762" s="320"/>
      <c r="Z762" s="320"/>
      <c r="AA762" s="320"/>
      <c r="AB762" s="320"/>
      <c r="AC762" s="320"/>
      <c r="AD762" s="320"/>
      <c r="AE762" s="320"/>
      <c r="AF762" s="320"/>
      <c r="AG762" s="320"/>
      <c r="AH762" s="320"/>
      <c r="AI762" s="320"/>
      <c r="AJ762" s="320"/>
      <c r="AK762" s="320"/>
      <c r="AL762" s="320"/>
      <c r="AM762" s="320"/>
      <c r="AN762" s="320"/>
      <c r="AO762" s="320"/>
      <c r="AP762" s="320"/>
      <c r="AQ762" s="320"/>
      <c r="AR762" s="320"/>
      <c r="AS762" s="320"/>
      <c r="AT762" s="320"/>
      <c r="AU762" s="320"/>
      <c r="AV762" s="320"/>
      <c r="AW762" s="320"/>
      <c r="AX762" s="320"/>
      <c r="AY762" s="320"/>
      <c r="AZ762" s="320"/>
      <c r="BA762" s="320"/>
      <c r="BB762" s="320"/>
      <c r="BC762" s="320"/>
      <c r="BD762" s="320"/>
      <c r="BE762" s="320"/>
      <c r="BF762" s="320"/>
      <c r="BG762" s="320"/>
      <c r="BH762" s="320"/>
      <c r="BI762" s="320"/>
      <c r="BJ762" s="320"/>
      <c r="BK762" s="320"/>
      <c r="BL762" s="320"/>
      <c r="BM762" s="320"/>
      <c r="BN762" s="320"/>
      <c r="BO762" s="320"/>
      <c r="BP762" s="320"/>
      <c r="BQ762" s="320"/>
      <c r="BR762" s="320"/>
      <c r="BS762" s="320"/>
      <c r="BT762" s="320"/>
      <c r="BU762" s="320"/>
      <c r="BV762" s="320"/>
      <c r="BW762" s="320"/>
      <c r="BX762" s="320"/>
      <c r="BY762" s="320"/>
      <c r="BZ762" s="320"/>
      <c r="CA762" s="320"/>
      <c r="CB762" s="320"/>
      <c r="CC762" s="320"/>
      <c r="CD762" s="320"/>
      <c r="CE762" s="320"/>
      <c r="CF762" s="320"/>
      <c r="CG762" s="320"/>
      <c r="CH762" s="320"/>
      <c r="CI762" s="320"/>
      <c r="CJ762" s="320"/>
      <c r="CK762" s="320"/>
      <c r="CL762" s="320"/>
      <c r="CM762" s="320"/>
      <c r="CN762" s="320"/>
      <c r="CO762" s="320"/>
      <c r="CP762" s="320"/>
      <c r="CQ762" s="320"/>
      <c r="CR762" s="320"/>
      <c r="CS762" s="320"/>
      <c r="CT762" s="320"/>
      <c r="CU762" s="320"/>
      <c r="CV762" s="320"/>
      <c r="CW762" s="320"/>
      <c r="CX762" s="320"/>
      <c r="CY762" s="320"/>
      <c r="CZ762" s="320"/>
      <c r="DA762" s="320"/>
      <c r="DB762" s="320"/>
      <c r="DC762" s="320"/>
      <c r="DD762" s="320"/>
    </row>
    <row r="763">
      <c r="A763" s="320"/>
      <c r="B763" s="320"/>
      <c r="C763" s="320"/>
      <c r="D763" s="320"/>
      <c r="E763" s="320"/>
      <c r="F763" s="320"/>
      <c r="G763" s="320"/>
      <c r="H763" s="320"/>
      <c r="I763" s="320"/>
      <c r="J763" s="320"/>
      <c r="K763" s="320"/>
      <c r="L763" s="320"/>
      <c r="M763" s="320"/>
      <c r="N763" s="320"/>
      <c r="O763" s="320"/>
      <c r="P763" s="320"/>
      <c r="Q763" s="320"/>
      <c r="R763" s="320"/>
      <c r="S763" s="320"/>
      <c r="T763" s="320"/>
      <c r="U763" s="320"/>
      <c r="V763" s="320"/>
      <c r="W763" s="320"/>
      <c r="X763" s="320"/>
      <c r="Y763" s="320"/>
      <c r="Z763" s="320"/>
      <c r="AA763" s="320"/>
      <c r="AB763" s="320"/>
      <c r="AC763" s="320"/>
      <c r="AD763" s="320"/>
      <c r="AE763" s="320"/>
      <c r="AF763" s="320"/>
      <c r="AG763" s="320"/>
      <c r="AH763" s="320"/>
      <c r="AI763" s="320"/>
      <c r="AJ763" s="320"/>
      <c r="AK763" s="320"/>
      <c r="AL763" s="320"/>
      <c r="AM763" s="320"/>
      <c r="AN763" s="320"/>
      <c r="AO763" s="320"/>
      <c r="AP763" s="320"/>
      <c r="AQ763" s="320"/>
      <c r="AR763" s="320"/>
      <c r="AS763" s="320"/>
      <c r="AT763" s="320"/>
      <c r="AU763" s="320"/>
      <c r="AV763" s="320"/>
      <c r="AW763" s="320"/>
      <c r="AX763" s="320"/>
      <c r="AY763" s="320"/>
      <c r="AZ763" s="320"/>
      <c r="BA763" s="320"/>
      <c r="BB763" s="320"/>
      <c r="BC763" s="320"/>
      <c r="BD763" s="320"/>
      <c r="BE763" s="320"/>
      <c r="BF763" s="320"/>
      <c r="BG763" s="320"/>
      <c r="BH763" s="320"/>
      <c r="BI763" s="320"/>
      <c r="BJ763" s="320"/>
      <c r="BK763" s="320"/>
      <c r="BL763" s="320"/>
      <c r="BM763" s="320"/>
      <c r="BN763" s="320"/>
      <c r="BO763" s="320"/>
      <c r="BP763" s="320"/>
      <c r="BQ763" s="320"/>
      <c r="BR763" s="320"/>
      <c r="BS763" s="320"/>
      <c r="BT763" s="320"/>
      <c r="BU763" s="320"/>
      <c r="BV763" s="320"/>
      <c r="BW763" s="320"/>
      <c r="BX763" s="320"/>
      <c r="BY763" s="320"/>
      <c r="BZ763" s="320"/>
      <c r="CA763" s="320"/>
      <c r="CB763" s="320"/>
      <c r="CC763" s="320"/>
      <c r="CD763" s="320"/>
      <c r="CE763" s="320"/>
      <c r="CF763" s="320"/>
      <c r="CG763" s="320"/>
      <c r="CH763" s="320"/>
      <c r="CI763" s="320"/>
      <c r="CJ763" s="320"/>
      <c r="CK763" s="320"/>
      <c r="CL763" s="320"/>
      <c r="CM763" s="320"/>
      <c r="CN763" s="320"/>
      <c r="CO763" s="320"/>
      <c r="CP763" s="320"/>
      <c r="CQ763" s="320"/>
      <c r="CR763" s="320"/>
      <c r="CS763" s="320"/>
      <c r="CT763" s="320"/>
      <c r="CU763" s="320"/>
      <c r="CV763" s="320"/>
      <c r="CW763" s="320"/>
      <c r="CX763" s="320"/>
      <c r="CY763" s="320"/>
      <c r="CZ763" s="320"/>
      <c r="DA763" s="320"/>
      <c r="DB763" s="320"/>
      <c r="DC763" s="320"/>
      <c r="DD763" s="320"/>
    </row>
    <row r="764">
      <c r="A764" s="320"/>
      <c r="B764" s="320"/>
      <c r="C764" s="320"/>
      <c r="D764" s="320"/>
      <c r="E764" s="320"/>
      <c r="F764" s="320"/>
      <c r="G764" s="320"/>
      <c r="H764" s="320"/>
      <c r="I764" s="320"/>
      <c r="J764" s="320"/>
      <c r="K764" s="320"/>
      <c r="L764" s="320"/>
      <c r="M764" s="320"/>
      <c r="N764" s="320"/>
      <c r="O764" s="320"/>
      <c r="P764" s="320"/>
      <c r="Q764" s="320"/>
      <c r="R764" s="320"/>
      <c r="S764" s="320"/>
      <c r="T764" s="320"/>
      <c r="U764" s="320"/>
      <c r="V764" s="320"/>
      <c r="W764" s="320"/>
      <c r="X764" s="320"/>
      <c r="Y764" s="320"/>
      <c r="Z764" s="320"/>
      <c r="AA764" s="320"/>
      <c r="AB764" s="320"/>
      <c r="AC764" s="320"/>
      <c r="AD764" s="320"/>
      <c r="AE764" s="320"/>
      <c r="AF764" s="320"/>
      <c r="AG764" s="320"/>
      <c r="AH764" s="320"/>
      <c r="AI764" s="320"/>
      <c r="AJ764" s="320"/>
      <c r="AK764" s="320"/>
      <c r="AL764" s="320"/>
      <c r="AM764" s="320"/>
      <c r="AN764" s="320"/>
      <c r="AO764" s="320"/>
      <c r="AP764" s="320"/>
      <c r="AQ764" s="320"/>
      <c r="AR764" s="320"/>
      <c r="AS764" s="320"/>
      <c r="AT764" s="320"/>
      <c r="AU764" s="320"/>
      <c r="AV764" s="320"/>
      <c r="AW764" s="320"/>
      <c r="AX764" s="320"/>
      <c r="AY764" s="320"/>
      <c r="AZ764" s="320"/>
      <c r="BA764" s="320"/>
      <c r="BB764" s="320"/>
      <c r="BC764" s="320"/>
      <c r="BD764" s="320"/>
      <c r="BE764" s="320"/>
      <c r="BF764" s="320"/>
      <c r="BG764" s="320"/>
      <c r="BH764" s="320"/>
      <c r="BI764" s="320"/>
      <c r="BJ764" s="320"/>
      <c r="BK764" s="320"/>
      <c r="BL764" s="320"/>
      <c r="BM764" s="320"/>
      <c r="BN764" s="320"/>
      <c r="BO764" s="320"/>
      <c r="BP764" s="320"/>
      <c r="BQ764" s="320"/>
      <c r="BR764" s="320"/>
      <c r="BS764" s="320"/>
      <c r="BT764" s="320"/>
      <c r="BU764" s="320"/>
      <c r="BV764" s="320"/>
      <c r="BW764" s="320"/>
      <c r="BX764" s="320"/>
      <c r="BY764" s="320"/>
      <c r="BZ764" s="320"/>
      <c r="CA764" s="320"/>
      <c r="CB764" s="320"/>
      <c r="CC764" s="320"/>
      <c r="CD764" s="320"/>
      <c r="CE764" s="320"/>
      <c r="CF764" s="320"/>
      <c r="CG764" s="320"/>
      <c r="CH764" s="320"/>
      <c r="CI764" s="320"/>
      <c r="CJ764" s="320"/>
      <c r="CK764" s="320"/>
      <c r="CL764" s="320"/>
      <c r="CM764" s="320"/>
      <c r="CN764" s="320"/>
      <c r="CO764" s="320"/>
      <c r="CP764" s="320"/>
      <c r="CQ764" s="320"/>
      <c r="CR764" s="320"/>
      <c r="CS764" s="320"/>
      <c r="CT764" s="320"/>
      <c r="CU764" s="320"/>
      <c r="CV764" s="320"/>
      <c r="CW764" s="320"/>
      <c r="CX764" s="320"/>
      <c r="CY764" s="320"/>
      <c r="CZ764" s="320"/>
      <c r="DA764" s="320"/>
      <c r="DB764" s="320"/>
      <c r="DC764" s="320"/>
      <c r="DD764" s="320"/>
    </row>
    <row r="765">
      <c r="A765" s="320"/>
      <c r="B765" s="320"/>
      <c r="C765" s="320"/>
      <c r="D765" s="320"/>
      <c r="E765" s="320"/>
      <c r="F765" s="320"/>
      <c r="G765" s="320"/>
      <c r="H765" s="320"/>
      <c r="I765" s="320"/>
      <c r="J765" s="320"/>
      <c r="K765" s="320"/>
      <c r="L765" s="320"/>
      <c r="M765" s="320"/>
      <c r="N765" s="320"/>
      <c r="O765" s="320"/>
      <c r="P765" s="320"/>
      <c r="Q765" s="320"/>
      <c r="R765" s="320"/>
      <c r="S765" s="320"/>
      <c r="T765" s="320"/>
      <c r="U765" s="320"/>
      <c r="V765" s="320"/>
      <c r="W765" s="320"/>
      <c r="X765" s="320"/>
      <c r="Y765" s="320"/>
      <c r="Z765" s="320"/>
      <c r="AA765" s="320"/>
      <c r="AB765" s="320"/>
      <c r="AC765" s="320"/>
      <c r="AD765" s="320"/>
      <c r="AE765" s="320"/>
      <c r="AF765" s="320"/>
      <c r="AG765" s="320"/>
      <c r="AH765" s="320"/>
      <c r="AI765" s="320"/>
      <c r="AJ765" s="320"/>
      <c r="AK765" s="320"/>
      <c r="AL765" s="320"/>
      <c r="AM765" s="320"/>
      <c r="AN765" s="320"/>
      <c r="AO765" s="320"/>
      <c r="AP765" s="320"/>
      <c r="AQ765" s="320"/>
      <c r="AR765" s="320"/>
      <c r="AS765" s="320"/>
      <c r="AT765" s="320"/>
      <c r="AU765" s="320"/>
      <c r="AV765" s="320"/>
      <c r="AW765" s="320"/>
      <c r="AX765" s="320"/>
      <c r="AY765" s="320"/>
      <c r="AZ765" s="320"/>
      <c r="BA765" s="320"/>
      <c r="BB765" s="320"/>
      <c r="BC765" s="320"/>
      <c r="BD765" s="320"/>
      <c r="BE765" s="320"/>
      <c r="BF765" s="320"/>
      <c r="BG765" s="320"/>
      <c r="BH765" s="320"/>
      <c r="BI765" s="320"/>
      <c r="BJ765" s="320"/>
      <c r="BK765" s="320"/>
      <c r="BL765" s="320"/>
      <c r="BM765" s="320"/>
      <c r="BN765" s="320"/>
      <c r="BO765" s="320"/>
      <c r="BP765" s="320"/>
      <c r="BQ765" s="320"/>
      <c r="BR765" s="320"/>
      <c r="BS765" s="320"/>
      <c r="BT765" s="320"/>
      <c r="BU765" s="320"/>
      <c r="BV765" s="320"/>
      <c r="BW765" s="320"/>
      <c r="BX765" s="320"/>
      <c r="BY765" s="320"/>
      <c r="BZ765" s="320"/>
      <c r="CA765" s="320"/>
      <c r="CB765" s="320"/>
      <c r="CC765" s="320"/>
      <c r="CD765" s="320"/>
      <c r="CE765" s="320"/>
      <c r="CF765" s="320"/>
      <c r="CG765" s="320"/>
      <c r="CH765" s="320"/>
      <c r="CI765" s="320"/>
      <c r="CJ765" s="320"/>
      <c r="CK765" s="320"/>
      <c r="CL765" s="320"/>
      <c r="CM765" s="320"/>
      <c r="CN765" s="320"/>
      <c r="CO765" s="320"/>
      <c r="CP765" s="320"/>
      <c r="CQ765" s="320"/>
      <c r="CR765" s="320"/>
      <c r="CS765" s="320"/>
      <c r="CT765" s="320"/>
      <c r="CU765" s="320"/>
      <c r="CV765" s="320"/>
      <c r="CW765" s="320"/>
      <c r="CX765" s="320"/>
      <c r="CY765" s="320"/>
      <c r="CZ765" s="320"/>
      <c r="DA765" s="320"/>
      <c r="DB765" s="320"/>
      <c r="DC765" s="320"/>
      <c r="DD765" s="320"/>
    </row>
    <row r="766">
      <c r="A766" s="320"/>
      <c r="B766" s="320"/>
      <c r="C766" s="320"/>
      <c r="D766" s="320"/>
      <c r="E766" s="320"/>
      <c r="F766" s="320"/>
      <c r="G766" s="320"/>
      <c r="H766" s="320"/>
      <c r="I766" s="320"/>
      <c r="J766" s="320"/>
      <c r="K766" s="320"/>
      <c r="L766" s="320"/>
      <c r="M766" s="320"/>
      <c r="N766" s="320"/>
      <c r="O766" s="320"/>
      <c r="P766" s="320"/>
      <c r="Q766" s="320"/>
      <c r="R766" s="320"/>
      <c r="S766" s="320"/>
      <c r="T766" s="320"/>
      <c r="U766" s="320"/>
      <c r="V766" s="320"/>
      <c r="W766" s="320"/>
      <c r="X766" s="320"/>
      <c r="Y766" s="320"/>
      <c r="Z766" s="320"/>
      <c r="AA766" s="320"/>
      <c r="AB766" s="320"/>
      <c r="AC766" s="320"/>
      <c r="AD766" s="320"/>
      <c r="AE766" s="320"/>
      <c r="AF766" s="320"/>
      <c r="AG766" s="320"/>
      <c r="AH766" s="320"/>
      <c r="AI766" s="320"/>
      <c r="AJ766" s="320"/>
      <c r="AK766" s="320"/>
      <c r="AL766" s="320"/>
      <c r="AM766" s="320"/>
      <c r="AN766" s="320"/>
      <c r="AO766" s="320"/>
      <c r="AP766" s="320"/>
      <c r="AQ766" s="320"/>
      <c r="AR766" s="320"/>
      <c r="AS766" s="320"/>
      <c r="AT766" s="320"/>
      <c r="AU766" s="320"/>
      <c r="AV766" s="320"/>
      <c r="AW766" s="320"/>
      <c r="AX766" s="320"/>
      <c r="AY766" s="320"/>
      <c r="AZ766" s="320"/>
      <c r="BA766" s="320"/>
      <c r="BB766" s="320"/>
      <c r="BC766" s="320"/>
      <c r="BD766" s="320"/>
      <c r="BE766" s="320"/>
      <c r="BF766" s="320"/>
      <c r="BG766" s="320"/>
      <c r="BH766" s="320"/>
      <c r="BI766" s="320"/>
      <c r="BJ766" s="320"/>
      <c r="BK766" s="320"/>
      <c r="BL766" s="320"/>
      <c r="BM766" s="320"/>
      <c r="BN766" s="320"/>
      <c r="BO766" s="320"/>
      <c r="BP766" s="320"/>
      <c r="BQ766" s="320"/>
      <c r="BR766" s="320"/>
      <c r="BS766" s="320"/>
      <c r="BT766" s="320"/>
      <c r="BU766" s="320"/>
      <c r="BV766" s="320"/>
      <c r="BW766" s="320"/>
      <c r="BX766" s="320"/>
      <c r="BY766" s="320"/>
      <c r="BZ766" s="320"/>
      <c r="CA766" s="320"/>
      <c r="CB766" s="320"/>
      <c r="CC766" s="320"/>
      <c r="CD766" s="320"/>
      <c r="CE766" s="320"/>
      <c r="CF766" s="320"/>
      <c r="CG766" s="320"/>
      <c r="CH766" s="320"/>
      <c r="CI766" s="320"/>
      <c r="CJ766" s="320"/>
      <c r="CK766" s="320"/>
      <c r="CL766" s="320"/>
      <c r="CM766" s="320"/>
      <c r="CN766" s="320"/>
      <c r="CO766" s="320"/>
      <c r="CP766" s="320"/>
      <c r="CQ766" s="320"/>
      <c r="CR766" s="320"/>
      <c r="CS766" s="320"/>
      <c r="CT766" s="320"/>
      <c r="CU766" s="320"/>
      <c r="CV766" s="320"/>
      <c r="CW766" s="320"/>
      <c r="CX766" s="320"/>
      <c r="CY766" s="320"/>
      <c r="CZ766" s="320"/>
      <c r="DA766" s="320"/>
      <c r="DB766" s="320"/>
      <c r="DC766" s="320"/>
      <c r="DD766" s="320"/>
    </row>
    <row r="767">
      <c r="A767" s="320"/>
      <c r="B767" s="320"/>
      <c r="C767" s="320"/>
      <c r="D767" s="320"/>
      <c r="E767" s="320"/>
      <c r="F767" s="320"/>
      <c r="G767" s="320"/>
      <c r="H767" s="320"/>
      <c r="I767" s="320"/>
      <c r="J767" s="320"/>
      <c r="K767" s="320"/>
      <c r="L767" s="320"/>
      <c r="M767" s="320"/>
      <c r="N767" s="320"/>
      <c r="O767" s="320"/>
      <c r="P767" s="320"/>
      <c r="Q767" s="320"/>
      <c r="R767" s="320"/>
      <c r="S767" s="320"/>
      <c r="T767" s="320"/>
      <c r="U767" s="320"/>
      <c r="V767" s="320"/>
      <c r="W767" s="320"/>
      <c r="X767" s="320"/>
      <c r="Y767" s="320"/>
      <c r="Z767" s="320"/>
      <c r="AA767" s="320"/>
      <c r="AB767" s="320"/>
      <c r="AC767" s="320"/>
      <c r="AD767" s="320"/>
      <c r="AE767" s="320"/>
      <c r="AF767" s="320"/>
      <c r="AG767" s="320"/>
      <c r="AH767" s="320"/>
      <c r="AI767" s="320"/>
      <c r="AJ767" s="320"/>
      <c r="AK767" s="320"/>
      <c r="AL767" s="320"/>
      <c r="AM767" s="320"/>
      <c r="AN767" s="320"/>
      <c r="AO767" s="320"/>
      <c r="AP767" s="320"/>
      <c r="AQ767" s="320"/>
      <c r="AR767" s="320"/>
      <c r="AS767" s="320"/>
      <c r="AT767" s="320"/>
      <c r="AU767" s="320"/>
      <c r="AV767" s="320"/>
      <c r="AW767" s="320"/>
      <c r="AX767" s="320"/>
      <c r="AY767" s="320"/>
      <c r="AZ767" s="320"/>
      <c r="BA767" s="320"/>
      <c r="BB767" s="320"/>
      <c r="BC767" s="320"/>
      <c r="BD767" s="320"/>
      <c r="BE767" s="320"/>
      <c r="BF767" s="320"/>
      <c r="BG767" s="320"/>
      <c r="BH767" s="320"/>
      <c r="BI767" s="320"/>
      <c r="BJ767" s="320"/>
      <c r="BK767" s="320"/>
      <c r="BL767" s="320"/>
      <c r="BM767" s="320"/>
      <c r="BN767" s="320"/>
      <c r="BO767" s="320"/>
      <c r="BP767" s="320"/>
      <c r="BQ767" s="320"/>
      <c r="BR767" s="320"/>
      <c r="BS767" s="320"/>
      <c r="BT767" s="320"/>
      <c r="BU767" s="320"/>
      <c r="BV767" s="320"/>
      <c r="BW767" s="320"/>
      <c r="BX767" s="320"/>
      <c r="BY767" s="320"/>
      <c r="BZ767" s="320"/>
      <c r="CA767" s="320"/>
      <c r="CB767" s="320"/>
      <c r="CC767" s="320"/>
      <c r="CD767" s="320"/>
      <c r="CE767" s="320"/>
      <c r="CF767" s="320"/>
      <c r="CG767" s="320"/>
      <c r="CH767" s="320"/>
      <c r="CI767" s="320"/>
      <c r="CJ767" s="320"/>
      <c r="CK767" s="320"/>
      <c r="CL767" s="320"/>
      <c r="CM767" s="320"/>
      <c r="CN767" s="320"/>
      <c r="CO767" s="320"/>
      <c r="CP767" s="320"/>
      <c r="CQ767" s="320"/>
      <c r="CR767" s="320"/>
      <c r="CS767" s="320"/>
      <c r="CT767" s="320"/>
      <c r="CU767" s="320"/>
      <c r="CV767" s="320"/>
      <c r="CW767" s="320"/>
      <c r="CX767" s="320"/>
      <c r="CY767" s="320"/>
      <c r="CZ767" s="320"/>
      <c r="DA767" s="320"/>
      <c r="DB767" s="320"/>
      <c r="DC767" s="320"/>
      <c r="DD767" s="320"/>
    </row>
    <row r="768">
      <c r="A768" s="320"/>
      <c r="B768" s="320"/>
      <c r="C768" s="320"/>
      <c r="D768" s="320"/>
      <c r="E768" s="320"/>
      <c r="F768" s="320"/>
      <c r="G768" s="320"/>
      <c r="H768" s="320"/>
      <c r="I768" s="320"/>
      <c r="J768" s="320"/>
      <c r="K768" s="320"/>
      <c r="L768" s="320"/>
      <c r="M768" s="320"/>
      <c r="N768" s="320"/>
      <c r="O768" s="320"/>
      <c r="P768" s="320"/>
      <c r="Q768" s="320"/>
      <c r="R768" s="320"/>
      <c r="S768" s="320"/>
      <c r="T768" s="320"/>
      <c r="U768" s="320"/>
      <c r="V768" s="320"/>
      <c r="W768" s="320"/>
      <c r="X768" s="320"/>
      <c r="Y768" s="320"/>
      <c r="Z768" s="320"/>
      <c r="AA768" s="320"/>
      <c r="AB768" s="320"/>
      <c r="AC768" s="320"/>
      <c r="AD768" s="320"/>
      <c r="AE768" s="320"/>
      <c r="AF768" s="320"/>
      <c r="AG768" s="320"/>
      <c r="AH768" s="320"/>
      <c r="AI768" s="320"/>
      <c r="AJ768" s="320"/>
      <c r="AK768" s="320"/>
      <c r="AL768" s="320"/>
      <c r="AM768" s="320"/>
      <c r="AN768" s="320"/>
      <c r="AO768" s="320"/>
      <c r="AP768" s="320"/>
      <c r="AQ768" s="320"/>
      <c r="AR768" s="320"/>
      <c r="AS768" s="320"/>
      <c r="AT768" s="320"/>
      <c r="AU768" s="320"/>
      <c r="AV768" s="320"/>
      <c r="AW768" s="320"/>
      <c r="AX768" s="320"/>
      <c r="AY768" s="320"/>
      <c r="AZ768" s="320"/>
      <c r="BA768" s="320"/>
      <c r="BB768" s="320"/>
      <c r="BC768" s="320"/>
      <c r="BD768" s="320"/>
      <c r="BE768" s="320"/>
      <c r="BF768" s="320"/>
      <c r="BG768" s="320"/>
      <c r="BH768" s="320"/>
      <c r="BI768" s="320"/>
      <c r="BJ768" s="320"/>
      <c r="BK768" s="320"/>
      <c r="BL768" s="320"/>
      <c r="BM768" s="320"/>
      <c r="BN768" s="320"/>
      <c r="BO768" s="320"/>
      <c r="BP768" s="320"/>
      <c r="BQ768" s="320"/>
      <c r="BR768" s="320"/>
      <c r="BS768" s="320"/>
      <c r="BT768" s="320"/>
      <c r="BU768" s="320"/>
      <c r="BV768" s="320"/>
      <c r="BW768" s="320"/>
      <c r="BX768" s="320"/>
      <c r="BY768" s="320"/>
      <c r="BZ768" s="320"/>
      <c r="CA768" s="320"/>
      <c r="CB768" s="320"/>
      <c r="CC768" s="320"/>
      <c r="CD768" s="320"/>
      <c r="CE768" s="320"/>
      <c r="CF768" s="320"/>
      <c r="CG768" s="320"/>
      <c r="CH768" s="320"/>
      <c r="CI768" s="320"/>
      <c r="CJ768" s="320"/>
      <c r="CK768" s="320"/>
      <c r="CL768" s="320"/>
      <c r="CM768" s="320"/>
      <c r="CN768" s="320"/>
      <c r="CO768" s="320"/>
      <c r="CP768" s="320"/>
      <c r="CQ768" s="320"/>
      <c r="CR768" s="320"/>
      <c r="CS768" s="320"/>
      <c r="CT768" s="320"/>
      <c r="CU768" s="320"/>
      <c r="CV768" s="320"/>
      <c r="CW768" s="320"/>
      <c r="CX768" s="320"/>
      <c r="CY768" s="320"/>
      <c r="CZ768" s="320"/>
      <c r="DA768" s="320"/>
      <c r="DB768" s="320"/>
      <c r="DC768" s="320"/>
      <c r="DD768" s="320"/>
    </row>
    <row r="769">
      <c r="A769" s="320"/>
      <c r="B769" s="320"/>
      <c r="C769" s="320"/>
      <c r="D769" s="320"/>
      <c r="E769" s="320"/>
      <c r="F769" s="320"/>
      <c r="G769" s="320"/>
      <c r="H769" s="320"/>
      <c r="I769" s="320"/>
      <c r="J769" s="320"/>
      <c r="K769" s="320"/>
      <c r="L769" s="320"/>
      <c r="M769" s="320"/>
      <c r="N769" s="320"/>
      <c r="O769" s="320"/>
      <c r="P769" s="320"/>
      <c r="Q769" s="320"/>
      <c r="R769" s="320"/>
      <c r="S769" s="320"/>
      <c r="T769" s="320"/>
      <c r="U769" s="320"/>
      <c r="V769" s="320"/>
      <c r="W769" s="320"/>
      <c r="X769" s="320"/>
      <c r="Y769" s="320"/>
      <c r="Z769" s="320"/>
      <c r="AA769" s="320"/>
      <c r="AB769" s="320"/>
      <c r="AC769" s="320"/>
      <c r="AD769" s="320"/>
      <c r="AE769" s="320"/>
      <c r="AF769" s="320"/>
      <c r="AG769" s="320"/>
      <c r="AH769" s="320"/>
      <c r="AI769" s="320"/>
      <c r="AJ769" s="320"/>
      <c r="AK769" s="320"/>
      <c r="AL769" s="320"/>
      <c r="AM769" s="320"/>
      <c r="AN769" s="320"/>
      <c r="AO769" s="320"/>
      <c r="AP769" s="320"/>
      <c r="AQ769" s="320"/>
      <c r="AR769" s="320"/>
      <c r="AS769" s="320"/>
      <c r="AT769" s="320"/>
      <c r="AU769" s="320"/>
      <c r="AV769" s="320"/>
      <c r="AW769" s="320"/>
      <c r="AX769" s="320"/>
      <c r="AY769" s="320"/>
      <c r="AZ769" s="320"/>
      <c r="BA769" s="320"/>
      <c r="BB769" s="320"/>
      <c r="BC769" s="320"/>
      <c r="BD769" s="320"/>
      <c r="BE769" s="320"/>
      <c r="BF769" s="320"/>
      <c r="BG769" s="320"/>
      <c r="BH769" s="320"/>
      <c r="BI769" s="320"/>
      <c r="BJ769" s="320"/>
      <c r="BK769" s="320"/>
      <c r="BL769" s="320"/>
      <c r="BM769" s="320"/>
      <c r="BN769" s="320"/>
      <c r="BO769" s="320"/>
      <c r="BP769" s="320"/>
      <c r="BQ769" s="320"/>
      <c r="BR769" s="320"/>
      <c r="BS769" s="320"/>
      <c r="BT769" s="320"/>
      <c r="BU769" s="320"/>
      <c r="BV769" s="320"/>
      <c r="BW769" s="320"/>
      <c r="BX769" s="320"/>
      <c r="BY769" s="320"/>
      <c r="BZ769" s="320"/>
      <c r="CA769" s="320"/>
      <c r="CB769" s="320"/>
      <c r="CC769" s="320"/>
      <c r="CD769" s="320"/>
      <c r="CE769" s="320"/>
      <c r="CF769" s="320"/>
      <c r="CG769" s="320"/>
      <c r="CH769" s="320"/>
      <c r="CI769" s="320"/>
      <c r="CJ769" s="320"/>
      <c r="CK769" s="320"/>
      <c r="CL769" s="320"/>
      <c r="CM769" s="320"/>
      <c r="CN769" s="320"/>
      <c r="CO769" s="320"/>
      <c r="CP769" s="320"/>
      <c r="CQ769" s="320"/>
      <c r="CR769" s="320"/>
      <c r="CS769" s="320"/>
      <c r="CT769" s="320"/>
      <c r="CU769" s="320"/>
      <c r="CV769" s="320"/>
      <c r="CW769" s="320"/>
      <c r="CX769" s="320"/>
      <c r="CY769" s="320"/>
      <c r="CZ769" s="320"/>
      <c r="DA769" s="320"/>
      <c r="DB769" s="320"/>
      <c r="DC769" s="320"/>
      <c r="DD769" s="320"/>
    </row>
    <row r="770">
      <c r="A770" s="320"/>
      <c r="B770" s="320"/>
      <c r="C770" s="320"/>
      <c r="D770" s="320"/>
      <c r="E770" s="320"/>
      <c r="F770" s="320"/>
      <c r="G770" s="320"/>
      <c r="H770" s="320"/>
      <c r="I770" s="320"/>
      <c r="J770" s="320"/>
      <c r="K770" s="320"/>
      <c r="L770" s="320"/>
      <c r="M770" s="320"/>
      <c r="N770" s="320"/>
      <c r="O770" s="320"/>
      <c r="P770" s="320"/>
      <c r="Q770" s="320"/>
      <c r="R770" s="320"/>
      <c r="S770" s="320"/>
      <c r="T770" s="320"/>
      <c r="U770" s="320"/>
      <c r="V770" s="320"/>
      <c r="W770" s="320"/>
      <c r="X770" s="320"/>
      <c r="Y770" s="320"/>
      <c r="Z770" s="320"/>
      <c r="AA770" s="320"/>
      <c r="AB770" s="320"/>
      <c r="AC770" s="320"/>
      <c r="AD770" s="320"/>
      <c r="AE770" s="320"/>
      <c r="AF770" s="320"/>
      <c r="AG770" s="320"/>
      <c r="AH770" s="320"/>
      <c r="AI770" s="320"/>
      <c r="AJ770" s="320"/>
      <c r="AK770" s="320"/>
      <c r="AL770" s="320"/>
      <c r="AM770" s="320"/>
      <c r="AN770" s="320"/>
      <c r="AO770" s="320"/>
      <c r="AP770" s="320"/>
      <c r="AQ770" s="320"/>
      <c r="AR770" s="320"/>
      <c r="AS770" s="320"/>
      <c r="AT770" s="320"/>
      <c r="AU770" s="320"/>
      <c r="AV770" s="320"/>
      <c r="AW770" s="320"/>
      <c r="AX770" s="320"/>
      <c r="AY770" s="320"/>
      <c r="AZ770" s="320"/>
      <c r="BA770" s="320"/>
      <c r="BB770" s="320"/>
      <c r="BC770" s="320"/>
      <c r="BD770" s="320"/>
      <c r="BE770" s="320"/>
      <c r="BF770" s="320"/>
      <c r="BG770" s="320"/>
      <c r="BH770" s="320"/>
      <c r="BI770" s="320"/>
      <c r="BJ770" s="320"/>
      <c r="BK770" s="320"/>
      <c r="BL770" s="320"/>
      <c r="BM770" s="320"/>
      <c r="BN770" s="320"/>
      <c r="BO770" s="320"/>
      <c r="BP770" s="320"/>
      <c r="BQ770" s="320"/>
      <c r="BR770" s="320"/>
      <c r="BS770" s="320"/>
      <c r="BT770" s="320"/>
      <c r="BU770" s="320"/>
      <c r="BV770" s="320"/>
      <c r="BW770" s="320"/>
      <c r="BX770" s="320"/>
      <c r="BY770" s="320"/>
      <c r="BZ770" s="320"/>
      <c r="CA770" s="320"/>
      <c r="CB770" s="320"/>
      <c r="CC770" s="320"/>
      <c r="CD770" s="320"/>
      <c r="CE770" s="320"/>
      <c r="CF770" s="320"/>
      <c r="CG770" s="320"/>
      <c r="CH770" s="320"/>
      <c r="CI770" s="320"/>
      <c r="CJ770" s="320"/>
      <c r="CK770" s="320"/>
      <c r="CL770" s="320"/>
      <c r="CM770" s="320"/>
      <c r="CN770" s="320"/>
      <c r="CO770" s="320"/>
      <c r="CP770" s="320"/>
      <c r="CQ770" s="320"/>
      <c r="CR770" s="320"/>
      <c r="CS770" s="320"/>
      <c r="CT770" s="320"/>
      <c r="CU770" s="320"/>
      <c r="CV770" s="320"/>
      <c r="CW770" s="320"/>
      <c r="CX770" s="320"/>
      <c r="CY770" s="320"/>
      <c r="CZ770" s="320"/>
      <c r="DA770" s="320"/>
      <c r="DB770" s="320"/>
      <c r="DC770" s="320"/>
      <c r="DD770" s="320"/>
    </row>
    <row r="771">
      <c r="A771" s="320"/>
      <c r="B771" s="320"/>
      <c r="C771" s="320"/>
      <c r="D771" s="320"/>
      <c r="E771" s="320"/>
      <c r="F771" s="320"/>
      <c r="G771" s="320"/>
      <c r="H771" s="320"/>
      <c r="I771" s="320"/>
      <c r="J771" s="320"/>
      <c r="K771" s="320"/>
      <c r="L771" s="320"/>
      <c r="M771" s="320"/>
      <c r="N771" s="320"/>
      <c r="O771" s="320"/>
      <c r="P771" s="320"/>
      <c r="Q771" s="320"/>
      <c r="R771" s="320"/>
      <c r="S771" s="320"/>
      <c r="T771" s="320"/>
      <c r="U771" s="320"/>
      <c r="V771" s="320"/>
      <c r="W771" s="320"/>
      <c r="X771" s="320"/>
      <c r="Y771" s="320"/>
      <c r="Z771" s="320"/>
      <c r="AA771" s="320"/>
      <c r="AB771" s="320"/>
      <c r="AC771" s="320"/>
      <c r="AD771" s="320"/>
      <c r="AE771" s="320"/>
      <c r="AF771" s="320"/>
      <c r="AG771" s="320"/>
      <c r="AH771" s="320"/>
      <c r="AI771" s="320"/>
      <c r="AJ771" s="320"/>
      <c r="AK771" s="320"/>
      <c r="AL771" s="320"/>
      <c r="AM771" s="320"/>
      <c r="AN771" s="320"/>
      <c r="AO771" s="320"/>
      <c r="AP771" s="320"/>
      <c r="AQ771" s="320"/>
      <c r="AR771" s="320"/>
      <c r="AS771" s="320"/>
      <c r="AT771" s="320"/>
      <c r="AU771" s="320"/>
      <c r="AV771" s="320"/>
      <c r="AW771" s="320"/>
      <c r="AX771" s="320"/>
      <c r="AY771" s="320"/>
      <c r="AZ771" s="320"/>
      <c r="BA771" s="320"/>
      <c r="BB771" s="320"/>
      <c r="BC771" s="320"/>
      <c r="BD771" s="320"/>
      <c r="BE771" s="320"/>
      <c r="BF771" s="320"/>
      <c r="BG771" s="320"/>
      <c r="BH771" s="320"/>
      <c r="BI771" s="320"/>
      <c r="BJ771" s="320"/>
      <c r="BK771" s="320"/>
      <c r="BL771" s="320"/>
      <c r="BM771" s="320"/>
      <c r="BN771" s="320"/>
      <c r="BO771" s="320"/>
      <c r="BP771" s="320"/>
      <c r="BQ771" s="320"/>
      <c r="BR771" s="320"/>
      <c r="BS771" s="320"/>
      <c r="BT771" s="320"/>
      <c r="BU771" s="320"/>
      <c r="BV771" s="320"/>
      <c r="BW771" s="320"/>
      <c r="BX771" s="320"/>
      <c r="BY771" s="320"/>
      <c r="BZ771" s="320"/>
      <c r="CA771" s="320"/>
      <c r="CB771" s="320"/>
      <c r="CC771" s="320"/>
      <c r="CD771" s="320"/>
      <c r="CE771" s="320"/>
      <c r="CF771" s="320"/>
      <c r="CG771" s="320"/>
      <c r="CH771" s="320"/>
      <c r="CI771" s="320"/>
      <c r="CJ771" s="320"/>
      <c r="CK771" s="320"/>
      <c r="CL771" s="320"/>
      <c r="CM771" s="320"/>
      <c r="CN771" s="320"/>
      <c r="CO771" s="320"/>
      <c r="CP771" s="320"/>
      <c r="CQ771" s="320"/>
      <c r="CR771" s="320"/>
      <c r="CS771" s="320"/>
      <c r="CT771" s="320"/>
      <c r="CU771" s="320"/>
      <c r="CV771" s="320"/>
      <c r="CW771" s="320"/>
      <c r="CX771" s="320"/>
      <c r="CY771" s="320"/>
      <c r="CZ771" s="320"/>
      <c r="DA771" s="320"/>
      <c r="DB771" s="320"/>
      <c r="DC771" s="320"/>
      <c r="DD771" s="320"/>
    </row>
    <row r="772">
      <c r="A772" s="320"/>
      <c r="B772" s="320"/>
      <c r="C772" s="320"/>
      <c r="D772" s="320"/>
      <c r="E772" s="320"/>
      <c r="F772" s="320"/>
      <c r="G772" s="320"/>
      <c r="H772" s="320"/>
      <c r="I772" s="320"/>
      <c r="J772" s="320"/>
      <c r="K772" s="320"/>
      <c r="L772" s="320"/>
      <c r="M772" s="320"/>
      <c r="N772" s="320"/>
      <c r="O772" s="320"/>
      <c r="P772" s="320"/>
      <c r="Q772" s="320"/>
      <c r="R772" s="320"/>
      <c r="S772" s="320"/>
      <c r="T772" s="320"/>
      <c r="U772" s="320"/>
      <c r="V772" s="320"/>
      <c r="W772" s="320"/>
      <c r="X772" s="320"/>
      <c r="Y772" s="320"/>
      <c r="Z772" s="320"/>
      <c r="AA772" s="320"/>
      <c r="AB772" s="320"/>
      <c r="AC772" s="320"/>
      <c r="AD772" s="320"/>
      <c r="AE772" s="320"/>
      <c r="AF772" s="320"/>
      <c r="AG772" s="320"/>
      <c r="AH772" s="320"/>
      <c r="AI772" s="320"/>
      <c r="AJ772" s="320"/>
      <c r="AK772" s="320"/>
      <c r="AL772" s="320"/>
      <c r="AM772" s="320"/>
      <c r="AN772" s="320"/>
      <c r="AO772" s="320"/>
      <c r="AP772" s="320"/>
      <c r="AQ772" s="320"/>
      <c r="AR772" s="320"/>
      <c r="AS772" s="320"/>
      <c r="AT772" s="320"/>
      <c r="AU772" s="320"/>
      <c r="AV772" s="320"/>
      <c r="AW772" s="320"/>
      <c r="AX772" s="320"/>
      <c r="AY772" s="320"/>
      <c r="AZ772" s="320"/>
      <c r="BA772" s="320"/>
      <c r="BB772" s="320"/>
      <c r="BC772" s="320"/>
      <c r="BD772" s="320"/>
      <c r="BE772" s="320"/>
      <c r="BF772" s="320"/>
      <c r="BG772" s="320"/>
      <c r="BH772" s="320"/>
      <c r="BI772" s="320"/>
      <c r="BJ772" s="320"/>
      <c r="BK772" s="320"/>
      <c r="BL772" s="320"/>
      <c r="BM772" s="320"/>
      <c r="BN772" s="320"/>
      <c r="BO772" s="320"/>
      <c r="BP772" s="320"/>
      <c r="BQ772" s="320"/>
      <c r="BR772" s="320"/>
      <c r="BS772" s="320"/>
      <c r="BT772" s="320"/>
      <c r="BU772" s="320"/>
      <c r="BV772" s="320"/>
      <c r="BW772" s="320"/>
      <c r="BX772" s="320"/>
      <c r="BY772" s="320"/>
      <c r="BZ772" s="320"/>
      <c r="CA772" s="320"/>
      <c r="CB772" s="320"/>
      <c r="CC772" s="320"/>
      <c r="CD772" s="320"/>
      <c r="CE772" s="320"/>
      <c r="CF772" s="320"/>
      <c r="CG772" s="320"/>
      <c r="CH772" s="320"/>
      <c r="CI772" s="320"/>
      <c r="CJ772" s="320"/>
      <c r="CK772" s="320"/>
      <c r="CL772" s="320"/>
      <c r="CM772" s="320"/>
      <c r="CN772" s="320"/>
      <c r="CO772" s="320"/>
      <c r="CP772" s="320"/>
      <c r="CQ772" s="320"/>
      <c r="CR772" s="320"/>
      <c r="CS772" s="320"/>
      <c r="CT772" s="320"/>
      <c r="CU772" s="320"/>
      <c r="CV772" s="320"/>
      <c r="CW772" s="320"/>
      <c r="CX772" s="320"/>
      <c r="CY772" s="320"/>
      <c r="CZ772" s="320"/>
      <c r="DA772" s="320"/>
      <c r="DB772" s="320"/>
      <c r="DC772" s="320"/>
      <c r="DD772" s="320"/>
    </row>
    <row r="773">
      <c r="A773" s="320"/>
      <c r="B773" s="320"/>
      <c r="C773" s="320"/>
      <c r="D773" s="320"/>
      <c r="E773" s="320"/>
      <c r="F773" s="320"/>
      <c r="G773" s="320"/>
      <c r="H773" s="320"/>
      <c r="I773" s="320"/>
      <c r="J773" s="320"/>
      <c r="K773" s="320"/>
      <c r="L773" s="320"/>
      <c r="M773" s="320"/>
      <c r="N773" s="320"/>
      <c r="O773" s="320"/>
      <c r="P773" s="320"/>
      <c r="Q773" s="320"/>
      <c r="R773" s="320"/>
      <c r="S773" s="320"/>
      <c r="T773" s="320"/>
      <c r="U773" s="320"/>
      <c r="V773" s="320"/>
      <c r="W773" s="320"/>
      <c r="X773" s="320"/>
      <c r="Y773" s="320"/>
      <c r="Z773" s="320"/>
      <c r="AA773" s="320"/>
      <c r="AB773" s="320"/>
      <c r="AC773" s="320"/>
      <c r="AD773" s="320"/>
      <c r="AE773" s="320"/>
      <c r="AF773" s="320"/>
      <c r="AG773" s="320"/>
      <c r="AH773" s="320"/>
      <c r="AI773" s="320"/>
      <c r="AJ773" s="320"/>
      <c r="AK773" s="320"/>
      <c r="AL773" s="320"/>
      <c r="AM773" s="320"/>
      <c r="AN773" s="320"/>
      <c r="AO773" s="320"/>
      <c r="AP773" s="320"/>
      <c r="AQ773" s="320"/>
      <c r="AR773" s="320"/>
      <c r="AS773" s="320"/>
      <c r="AT773" s="320"/>
      <c r="AU773" s="320"/>
      <c r="AV773" s="320"/>
      <c r="AW773" s="320"/>
      <c r="AX773" s="320"/>
      <c r="AY773" s="320"/>
      <c r="AZ773" s="320"/>
      <c r="BA773" s="320"/>
      <c r="BB773" s="320"/>
      <c r="BC773" s="320"/>
      <c r="BD773" s="320"/>
      <c r="BE773" s="320"/>
      <c r="BF773" s="320"/>
      <c r="BG773" s="320"/>
      <c r="BH773" s="320"/>
      <c r="BI773" s="320"/>
      <c r="BJ773" s="320"/>
      <c r="BK773" s="320"/>
      <c r="BL773" s="320"/>
      <c r="BM773" s="320"/>
      <c r="BN773" s="320"/>
      <c r="BO773" s="320"/>
      <c r="BP773" s="320"/>
      <c r="BQ773" s="320"/>
      <c r="BR773" s="320"/>
      <c r="BS773" s="320"/>
      <c r="BT773" s="320"/>
      <c r="BU773" s="320"/>
      <c r="BV773" s="320"/>
      <c r="BW773" s="320"/>
      <c r="BX773" s="320"/>
      <c r="BY773" s="320"/>
      <c r="BZ773" s="320"/>
      <c r="CA773" s="320"/>
      <c r="CB773" s="320"/>
      <c r="CC773" s="320"/>
      <c r="CD773" s="320"/>
      <c r="CE773" s="320"/>
      <c r="CF773" s="320"/>
      <c r="CG773" s="320"/>
      <c r="CH773" s="320"/>
      <c r="CI773" s="320"/>
      <c r="CJ773" s="320"/>
      <c r="CK773" s="320"/>
      <c r="CL773" s="320"/>
      <c r="CM773" s="320"/>
      <c r="CN773" s="320"/>
      <c r="CO773" s="320"/>
      <c r="CP773" s="320"/>
      <c r="CQ773" s="320"/>
      <c r="CR773" s="320"/>
      <c r="CS773" s="320"/>
      <c r="CT773" s="320"/>
      <c r="CU773" s="320"/>
      <c r="CV773" s="320"/>
      <c r="CW773" s="320"/>
      <c r="CX773" s="320"/>
      <c r="CY773" s="320"/>
      <c r="CZ773" s="320"/>
      <c r="DA773" s="320"/>
      <c r="DB773" s="320"/>
      <c r="DC773" s="320"/>
      <c r="DD773" s="320"/>
    </row>
    <row r="774">
      <c r="A774" s="320"/>
      <c r="B774" s="320"/>
      <c r="C774" s="320"/>
      <c r="D774" s="320"/>
      <c r="E774" s="320"/>
      <c r="F774" s="320"/>
      <c r="G774" s="320"/>
      <c r="H774" s="320"/>
      <c r="I774" s="320"/>
      <c r="J774" s="320"/>
      <c r="K774" s="320"/>
      <c r="L774" s="320"/>
      <c r="M774" s="320"/>
      <c r="N774" s="320"/>
      <c r="O774" s="320"/>
      <c r="P774" s="320"/>
      <c r="Q774" s="320"/>
      <c r="R774" s="320"/>
      <c r="S774" s="320"/>
      <c r="T774" s="320"/>
      <c r="U774" s="320"/>
      <c r="V774" s="320"/>
      <c r="W774" s="320"/>
      <c r="X774" s="320"/>
      <c r="Y774" s="320"/>
      <c r="Z774" s="320"/>
      <c r="AA774" s="320"/>
      <c r="AB774" s="320"/>
      <c r="AC774" s="320"/>
      <c r="AD774" s="320"/>
      <c r="AE774" s="320"/>
      <c r="AF774" s="320"/>
      <c r="AG774" s="320"/>
      <c r="AH774" s="320"/>
      <c r="AI774" s="320"/>
      <c r="AJ774" s="320"/>
      <c r="AK774" s="320"/>
      <c r="AL774" s="320"/>
      <c r="AM774" s="320"/>
      <c r="AN774" s="320"/>
      <c r="AO774" s="320"/>
      <c r="AP774" s="320"/>
      <c r="AQ774" s="320"/>
      <c r="AR774" s="320"/>
      <c r="AS774" s="320"/>
      <c r="AT774" s="320"/>
      <c r="AU774" s="320"/>
      <c r="AV774" s="320"/>
      <c r="AW774" s="320"/>
      <c r="AX774" s="320"/>
      <c r="AY774" s="320"/>
      <c r="AZ774" s="320"/>
      <c r="BA774" s="320"/>
      <c r="BB774" s="320"/>
      <c r="BC774" s="320"/>
      <c r="BD774" s="320"/>
      <c r="BE774" s="320"/>
      <c r="BF774" s="320"/>
      <c r="BG774" s="320"/>
      <c r="BH774" s="320"/>
      <c r="BI774" s="320"/>
      <c r="BJ774" s="320"/>
      <c r="BK774" s="320"/>
      <c r="BL774" s="320"/>
      <c r="BM774" s="320"/>
      <c r="BN774" s="320"/>
      <c r="BO774" s="320"/>
      <c r="BP774" s="320"/>
      <c r="BQ774" s="320"/>
      <c r="BR774" s="320"/>
      <c r="BS774" s="320"/>
      <c r="BT774" s="320"/>
      <c r="BU774" s="320"/>
      <c r="BV774" s="320"/>
      <c r="BW774" s="320"/>
      <c r="BX774" s="320"/>
      <c r="BY774" s="320"/>
      <c r="BZ774" s="320"/>
      <c r="CA774" s="320"/>
      <c r="CB774" s="320"/>
      <c r="CC774" s="320"/>
      <c r="CD774" s="320"/>
      <c r="CE774" s="320"/>
      <c r="CF774" s="320"/>
      <c r="CG774" s="320"/>
      <c r="CH774" s="320"/>
      <c r="CI774" s="320"/>
      <c r="CJ774" s="320"/>
      <c r="CK774" s="320"/>
      <c r="CL774" s="320"/>
      <c r="CM774" s="320"/>
      <c r="CN774" s="320"/>
      <c r="CO774" s="320"/>
      <c r="CP774" s="320"/>
      <c r="CQ774" s="320"/>
      <c r="CR774" s="320"/>
      <c r="CS774" s="320"/>
      <c r="CT774" s="320"/>
      <c r="CU774" s="320"/>
      <c r="CV774" s="320"/>
      <c r="CW774" s="320"/>
      <c r="CX774" s="320"/>
      <c r="CY774" s="320"/>
      <c r="CZ774" s="320"/>
      <c r="DA774" s="320"/>
      <c r="DB774" s="320"/>
      <c r="DC774" s="320"/>
      <c r="DD774" s="320"/>
    </row>
    <row r="775">
      <c r="A775" s="320"/>
      <c r="B775" s="320"/>
      <c r="C775" s="320"/>
      <c r="D775" s="320"/>
      <c r="E775" s="320"/>
      <c r="F775" s="320"/>
      <c r="G775" s="320"/>
      <c r="H775" s="320"/>
      <c r="I775" s="320"/>
      <c r="J775" s="320"/>
      <c r="K775" s="320"/>
      <c r="L775" s="320"/>
      <c r="M775" s="320"/>
      <c r="N775" s="320"/>
      <c r="O775" s="320"/>
      <c r="P775" s="320"/>
      <c r="Q775" s="320"/>
      <c r="R775" s="320"/>
      <c r="S775" s="320"/>
      <c r="T775" s="320"/>
      <c r="U775" s="320"/>
      <c r="V775" s="320"/>
      <c r="W775" s="320"/>
      <c r="X775" s="320"/>
      <c r="Y775" s="320"/>
      <c r="Z775" s="320"/>
      <c r="AA775" s="320"/>
      <c r="AB775" s="320"/>
      <c r="AC775" s="320"/>
      <c r="AD775" s="320"/>
      <c r="AE775" s="320"/>
      <c r="AF775" s="320"/>
      <c r="AG775" s="320"/>
      <c r="AH775" s="320"/>
      <c r="AI775" s="320"/>
      <c r="AJ775" s="320"/>
      <c r="AK775" s="320"/>
      <c r="AL775" s="320"/>
      <c r="AM775" s="320"/>
      <c r="AN775" s="320"/>
      <c r="AO775" s="320"/>
      <c r="AP775" s="320"/>
      <c r="AQ775" s="320"/>
      <c r="AR775" s="320"/>
      <c r="AS775" s="320"/>
      <c r="AT775" s="320"/>
      <c r="AU775" s="320"/>
      <c r="AV775" s="320"/>
      <c r="AW775" s="320"/>
      <c r="AX775" s="320"/>
      <c r="AY775" s="320"/>
      <c r="AZ775" s="320"/>
      <c r="BA775" s="320"/>
      <c r="BB775" s="320"/>
      <c r="BC775" s="320"/>
      <c r="BD775" s="320"/>
      <c r="BE775" s="320"/>
      <c r="BF775" s="320"/>
      <c r="BG775" s="320"/>
      <c r="BH775" s="320"/>
      <c r="BI775" s="320"/>
      <c r="BJ775" s="320"/>
      <c r="BK775" s="320"/>
      <c r="BL775" s="320"/>
      <c r="BM775" s="320"/>
      <c r="BN775" s="320"/>
      <c r="BO775" s="320"/>
      <c r="BP775" s="320"/>
      <c r="BQ775" s="320"/>
      <c r="BR775" s="320"/>
      <c r="BS775" s="320"/>
      <c r="BT775" s="320"/>
      <c r="BU775" s="320"/>
      <c r="BV775" s="320"/>
      <c r="BW775" s="320"/>
      <c r="BX775" s="320"/>
      <c r="BY775" s="320"/>
      <c r="BZ775" s="320"/>
      <c r="CA775" s="320"/>
      <c r="CB775" s="320"/>
      <c r="CC775" s="320"/>
      <c r="CD775" s="320"/>
      <c r="CE775" s="320"/>
      <c r="CF775" s="320"/>
      <c r="CG775" s="320"/>
      <c r="CH775" s="320"/>
      <c r="CI775" s="320"/>
      <c r="CJ775" s="320"/>
      <c r="CK775" s="320"/>
      <c r="CL775" s="320"/>
      <c r="CM775" s="320"/>
      <c r="CN775" s="320"/>
      <c r="CO775" s="320"/>
      <c r="CP775" s="320"/>
      <c r="CQ775" s="320"/>
      <c r="CR775" s="320"/>
      <c r="CS775" s="320"/>
      <c r="CT775" s="320"/>
      <c r="CU775" s="320"/>
      <c r="CV775" s="320"/>
      <c r="CW775" s="320"/>
      <c r="CX775" s="320"/>
      <c r="CY775" s="320"/>
      <c r="CZ775" s="320"/>
      <c r="DA775" s="320"/>
      <c r="DB775" s="320"/>
      <c r="DC775" s="320"/>
      <c r="DD775" s="320"/>
    </row>
    <row r="776">
      <c r="A776" s="320"/>
      <c r="B776" s="320"/>
      <c r="C776" s="320"/>
      <c r="D776" s="320"/>
      <c r="E776" s="320"/>
      <c r="F776" s="320"/>
      <c r="G776" s="320"/>
      <c r="H776" s="320"/>
      <c r="I776" s="320"/>
      <c r="J776" s="320"/>
      <c r="K776" s="320"/>
      <c r="L776" s="320"/>
      <c r="M776" s="320"/>
      <c r="N776" s="320"/>
      <c r="O776" s="320"/>
      <c r="P776" s="320"/>
      <c r="Q776" s="320"/>
      <c r="R776" s="320"/>
      <c r="S776" s="320"/>
      <c r="T776" s="320"/>
      <c r="U776" s="320"/>
      <c r="V776" s="320"/>
      <c r="W776" s="320"/>
      <c r="X776" s="320"/>
      <c r="Y776" s="320"/>
      <c r="Z776" s="320"/>
      <c r="AA776" s="320"/>
      <c r="AB776" s="320"/>
      <c r="AC776" s="320"/>
      <c r="AD776" s="320"/>
      <c r="AE776" s="320"/>
      <c r="AF776" s="320"/>
      <c r="AG776" s="320"/>
      <c r="AH776" s="320"/>
      <c r="AI776" s="320"/>
      <c r="AJ776" s="320"/>
      <c r="AK776" s="320"/>
      <c r="AL776" s="320"/>
      <c r="AM776" s="320"/>
      <c r="AN776" s="320"/>
      <c r="AO776" s="320"/>
      <c r="AP776" s="320"/>
      <c r="AQ776" s="320"/>
      <c r="AR776" s="320"/>
      <c r="AS776" s="320"/>
      <c r="AT776" s="320"/>
      <c r="AU776" s="320"/>
      <c r="AV776" s="320"/>
      <c r="AW776" s="320"/>
      <c r="AX776" s="320"/>
      <c r="AY776" s="320"/>
      <c r="AZ776" s="320"/>
      <c r="BA776" s="320"/>
      <c r="BB776" s="320"/>
      <c r="BC776" s="320"/>
      <c r="BD776" s="320"/>
      <c r="BE776" s="320"/>
      <c r="BF776" s="320"/>
      <c r="BG776" s="320"/>
      <c r="BH776" s="320"/>
      <c r="BI776" s="320"/>
      <c r="BJ776" s="320"/>
      <c r="BK776" s="320"/>
      <c r="BL776" s="320"/>
      <c r="BM776" s="320"/>
      <c r="BN776" s="320"/>
      <c r="BO776" s="320"/>
      <c r="BP776" s="320"/>
      <c r="BQ776" s="320"/>
      <c r="BR776" s="320"/>
      <c r="BS776" s="320"/>
      <c r="BT776" s="320"/>
      <c r="BU776" s="320"/>
      <c r="BV776" s="320"/>
      <c r="BW776" s="320"/>
      <c r="BX776" s="320"/>
      <c r="BY776" s="320"/>
      <c r="BZ776" s="320"/>
      <c r="CA776" s="320"/>
      <c r="CB776" s="320"/>
      <c r="CC776" s="320"/>
      <c r="CD776" s="320"/>
      <c r="CE776" s="320"/>
      <c r="CF776" s="320"/>
      <c r="CG776" s="320"/>
      <c r="CH776" s="320"/>
      <c r="CI776" s="320"/>
      <c r="CJ776" s="320"/>
      <c r="CK776" s="320"/>
      <c r="CL776" s="320"/>
      <c r="CM776" s="320"/>
      <c r="CN776" s="320"/>
      <c r="CO776" s="320"/>
      <c r="CP776" s="320"/>
      <c r="CQ776" s="320"/>
      <c r="CR776" s="320"/>
      <c r="CS776" s="320"/>
      <c r="CT776" s="320"/>
      <c r="CU776" s="320"/>
      <c r="CV776" s="320"/>
      <c r="CW776" s="320"/>
      <c r="CX776" s="320"/>
      <c r="CY776" s="320"/>
      <c r="CZ776" s="320"/>
      <c r="DA776" s="320"/>
      <c r="DB776" s="320"/>
      <c r="DC776" s="320"/>
      <c r="DD776" s="320"/>
    </row>
    <row r="777">
      <c r="A777" s="320"/>
      <c r="B777" s="320"/>
      <c r="C777" s="320"/>
      <c r="D777" s="320"/>
      <c r="E777" s="320"/>
      <c r="F777" s="320"/>
      <c r="G777" s="320"/>
      <c r="H777" s="320"/>
      <c r="I777" s="320"/>
      <c r="J777" s="320"/>
      <c r="K777" s="320"/>
      <c r="L777" s="320"/>
      <c r="M777" s="320"/>
      <c r="N777" s="320"/>
      <c r="O777" s="320"/>
      <c r="P777" s="320"/>
      <c r="Q777" s="320"/>
      <c r="R777" s="320"/>
      <c r="S777" s="320"/>
      <c r="T777" s="320"/>
      <c r="U777" s="320"/>
      <c r="V777" s="320"/>
      <c r="W777" s="320"/>
      <c r="X777" s="320"/>
      <c r="Y777" s="320"/>
      <c r="Z777" s="320"/>
      <c r="AA777" s="320"/>
      <c r="AB777" s="320"/>
      <c r="AC777" s="320"/>
      <c r="AD777" s="320"/>
      <c r="AE777" s="320"/>
      <c r="AF777" s="320"/>
      <c r="AG777" s="320"/>
      <c r="AH777" s="320"/>
      <c r="AI777" s="320"/>
      <c r="AJ777" s="320"/>
      <c r="AK777" s="320"/>
      <c r="AL777" s="320"/>
      <c r="AM777" s="320"/>
      <c r="AN777" s="320"/>
      <c r="AO777" s="320"/>
      <c r="AP777" s="320"/>
      <c r="AQ777" s="320"/>
      <c r="AR777" s="320"/>
      <c r="AS777" s="320"/>
      <c r="AT777" s="320"/>
      <c r="AU777" s="320"/>
      <c r="AV777" s="320"/>
      <c r="AW777" s="320"/>
      <c r="AX777" s="320"/>
      <c r="AY777" s="320"/>
      <c r="AZ777" s="320"/>
      <c r="BA777" s="320"/>
      <c r="BB777" s="320"/>
      <c r="BC777" s="320"/>
      <c r="BD777" s="320"/>
      <c r="BE777" s="320"/>
      <c r="BF777" s="320"/>
      <c r="BG777" s="320"/>
      <c r="BH777" s="320"/>
      <c r="BI777" s="320"/>
      <c r="BJ777" s="320"/>
      <c r="BK777" s="320"/>
      <c r="BL777" s="320"/>
      <c r="BM777" s="320"/>
      <c r="BN777" s="320"/>
      <c r="BO777" s="320"/>
      <c r="BP777" s="320"/>
      <c r="BQ777" s="320"/>
      <c r="BR777" s="320"/>
      <c r="BS777" s="320"/>
      <c r="BT777" s="320"/>
      <c r="BU777" s="320"/>
      <c r="BV777" s="320"/>
      <c r="BW777" s="320"/>
      <c r="BX777" s="320"/>
      <c r="BY777" s="320"/>
      <c r="BZ777" s="320"/>
      <c r="CA777" s="320"/>
      <c r="CB777" s="320"/>
      <c r="CC777" s="320"/>
      <c r="CD777" s="320"/>
      <c r="CE777" s="320"/>
      <c r="CF777" s="320"/>
      <c r="CG777" s="320"/>
      <c r="CH777" s="320"/>
      <c r="CI777" s="320"/>
      <c r="CJ777" s="320"/>
      <c r="CK777" s="320"/>
      <c r="CL777" s="320"/>
      <c r="CM777" s="320"/>
      <c r="CN777" s="320"/>
      <c r="CO777" s="320"/>
      <c r="CP777" s="320"/>
      <c r="CQ777" s="320"/>
      <c r="CR777" s="320"/>
      <c r="CS777" s="320"/>
      <c r="CT777" s="320"/>
      <c r="CU777" s="320"/>
      <c r="CV777" s="320"/>
      <c r="CW777" s="320"/>
      <c r="CX777" s="320"/>
      <c r="CY777" s="320"/>
      <c r="CZ777" s="320"/>
      <c r="DA777" s="320"/>
      <c r="DB777" s="320"/>
      <c r="DC777" s="320"/>
      <c r="DD777" s="320"/>
    </row>
    <row r="778">
      <c r="A778" s="320"/>
      <c r="B778" s="320"/>
      <c r="C778" s="320"/>
      <c r="D778" s="320"/>
      <c r="E778" s="320"/>
      <c r="F778" s="320"/>
      <c r="G778" s="320"/>
      <c r="H778" s="320"/>
      <c r="I778" s="320"/>
      <c r="J778" s="320"/>
      <c r="K778" s="320"/>
      <c r="L778" s="320"/>
      <c r="M778" s="320"/>
      <c r="N778" s="320"/>
      <c r="O778" s="320"/>
      <c r="P778" s="320"/>
      <c r="Q778" s="320"/>
      <c r="R778" s="320"/>
      <c r="S778" s="320"/>
      <c r="T778" s="320"/>
      <c r="U778" s="320"/>
      <c r="V778" s="320"/>
      <c r="W778" s="320"/>
      <c r="X778" s="320"/>
      <c r="Y778" s="320"/>
      <c r="Z778" s="320"/>
      <c r="AA778" s="320"/>
      <c r="AB778" s="320"/>
      <c r="AC778" s="320"/>
      <c r="AD778" s="320"/>
      <c r="AE778" s="320"/>
      <c r="AF778" s="320"/>
      <c r="AG778" s="320"/>
      <c r="AH778" s="320"/>
      <c r="AI778" s="320"/>
      <c r="AJ778" s="320"/>
      <c r="AK778" s="320"/>
      <c r="AL778" s="320"/>
      <c r="AM778" s="320"/>
      <c r="AN778" s="320"/>
      <c r="AO778" s="320"/>
      <c r="AP778" s="320"/>
      <c r="AQ778" s="320"/>
      <c r="AR778" s="320"/>
      <c r="AS778" s="320"/>
      <c r="AT778" s="320"/>
      <c r="AU778" s="320"/>
      <c r="AV778" s="320"/>
      <c r="AW778" s="320"/>
      <c r="AX778" s="320"/>
      <c r="AY778" s="320"/>
      <c r="AZ778" s="320"/>
      <c r="BA778" s="320"/>
      <c r="BB778" s="320"/>
      <c r="BC778" s="320"/>
      <c r="BD778" s="320"/>
      <c r="BE778" s="320"/>
      <c r="BF778" s="320"/>
      <c r="BG778" s="320"/>
      <c r="BH778" s="320"/>
      <c r="BI778" s="320"/>
      <c r="BJ778" s="320"/>
      <c r="BK778" s="320"/>
      <c r="BL778" s="320"/>
      <c r="BM778" s="320"/>
      <c r="BN778" s="320"/>
      <c r="BO778" s="320"/>
      <c r="BP778" s="320"/>
      <c r="BQ778" s="320"/>
      <c r="BR778" s="320"/>
      <c r="BS778" s="320"/>
      <c r="BT778" s="320"/>
      <c r="BU778" s="320"/>
      <c r="BV778" s="320"/>
      <c r="BW778" s="320"/>
      <c r="BX778" s="320"/>
      <c r="BY778" s="320"/>
      <c r="BZ778" s="320"/>
      <c r="CA778" s="320"/>
      <c r="CB778" s="320"/>
      <c r="CC778" s="320"/>
      <c r="CD778" s="320"/>
      <c r="CE778" s="320"/>
      <c r="CF778" s="320"/>
      <c r="CG778" s="320"/>
      <c r="CH778" s="320"/>
      <c r="CI778" s="320"/>
      <c r="CJ778" s="320"/>
      <c r="CK778" s="320"/>
      <c r="CL778" s="320"/>
      <c r="CM778" s="320"/>
      <c r="CN778" s="320"/>
      <c r="CO778" s="320"/>
      <c r="CP778" s="320"/>
      <c r="CQ778" s="320"/>
      <c r="CR778" s="320"/>
      <c r="CS778" s="320"/>
      <c r="CT778" s="320"/>
      <c r="CU778" s="320"/>
      <c r="CV778" s="320"/>
      <c r="CW778" s="320"/>
      <c r="CX778" s="320"/>
      <c r="CY778" s="320"/>
      <c r="CZ778" s="320"/>
      <c r="DA778" s="320"/>
      <c r="DB778" s="320"/>
      <c r="DC778" s="320"/>
      <c r="DD778" s="320"/>
    </row>
    <row r="779">
      <c r="A779" s="320"/>
      <c r="B779" s="320"/>
      <c r="C779" s="320"/>
      <c r="D779" s="320"/>
      <c r="E779" s="320"/>
      <c r="F779" s="320"/>
      <c r="G779" s="320"/>
      <c r="H779" s="320"/>
      <c r="I779" s="320"/>
      <c r="J779" s="320"/>
      <c r="K779" s="320"/>
      <c r="L779" s="320"/>
      <c r="M779" s="320"/>
      <c r="N779" s="320"/>
      <c r="O779" s="320"/>
      <c r="P779" s="320"/>
      <c r="Q779" s="320"/>
      <c r="R779" s="320"/>
      <c r="S779" s="320"/>
      <c r="T779" s="320"/>
      <c r="U779" s="320"/>
      <c r="V779" s="320"/>
      <c r="W779" s="320"/>
      <c r="X779" s="320"/>
      <c r="Y779" s="320"/>
      <c r="Z779" s="320"/>
      <c r="AA779" s="320"/>
      <c r="AB779" s="320"/>
      <c r="AC779" s="320"/>
      <c r="AD779" s="320"/>
      <c r="AE779" s="320"/>
      <c r="AF779" s="320"/>
      <c r="AG779" s="320"/>
      <c r="AH779" s="320"/>
      <c r="AI779" s="320"/>
      <c r="AJ779" s="320"/>
      <c r="AK779" s="320"/>
      <c r="AL779" s="320"/>
      <c r="AM779" s="320"/>
      <c r="AN779" s="320"/>
      <c r="AO779" s="320"/>
      <c r="AP779" s="320"/>
      <c r="AQ779" s="320"/>
      <c r="AR779" s="320"/>
      <c r="AS779" s="320"/>
      <c r="AT779" s="320"/>
      <c r="AU779" s="320"/>
      <c r="AV779" s="320"/>
      <c r="AW779" s="320"/>
      <c r="AX779" s="320"/>
      <c r="AY779" s="320"/>
      <c r="AZ779" s="320"/>
      <c r="BA779" s="320"/>
      <c r="BB779" s="320"/>
      <c r="BC779" s="320"/>
      <c r="BD779" s="320"/>
      <c r="BE779" s="320"/>
      <c r="BF779" s="320"/>
      <c r="BG779" s="320"/>
      <c r="BH779" s="320"/>
      <c r="BI779" s="320"/>
      <c r="BJ779" s="320"/>
      <c r="BK779" s="320"/>
      <c r="BL779" s="320"/>
      <c r="BM779" s="320"/>
      <c r="BN779" s="320"/>
      <c r="BO779" s="320"/>
      <c r="BP779" s="320"/>
      <c r="BQ779" s="320"/>
      <c r="BR779" s="320"/>
      <c r="BS779" s="320"/>
      <c r="BT779" s="320"/>
      <c r="BU779" s="320"/>
      <c r="BV779" s="320"/>
      <c r="BW779" s="320"/>
      <c r="BX779" s="320"/>
      <c r="BY779" s="320"/>
      <c r="BZ779" s="320"/>
      <c r="CA779" s="320"/>
      <c r="CB779" s="320"/>
      <c r="CC779" s="320"/>
      <c r="CD779" s="320"/>
      <c r="CE779" s="320"/>
      <c r="CF779" s="320"/>
      <c r="CG779" s="320"/>
      <c r="CH779" s="320"/>
      <c r="CI779" s="320"/>
      <c r="CJ779" s="320"/>
      <c r="CK779" s="320"/>
      <c r="CL779" s="320"/>
      <c r="CM779" s="320"/>
      <c r="CN779" s="320"/>
      <c r="CO779" s="320"/>
      <c r="CP779" s="320"/>
      <c r="CQ779" s="320"/>
      <c r="CR779" s="320"/>
      <c r="CS779" s="320"/>
      <c r="CT779" s="320"/>
      <c r="CU779" s="320"/>
      <c r="CV779" s="320"/>
      <c r="CW779" s="320"/>
      <c r="CX779" s="320"/>
      <c r="CY779" s="320"/>
      <c r="CZ779" s="320"/>
      <c r="DA779" s="320"/>
      <c r="DB779" s="320"/>
      <c r="DC779" s="320"/>
      <c r="DD779" s="320"/>
    </row>
    <row r="780">
      <c r="A780" s="320"/>
      <c r="B780" s="320"/>
      <c r="C780" s="320"/>
      <c r="D780" s="320"/>
      <c r="E780" s="320"/>
      <c r="F780" s="320"/>
      <c r="G780" s="320"/>
      <c r="H780" s="320"/>
      <c r="I780" s="320"/>
      <c r="J780" s="320"/>
      <c r="K780" s="320"/>
      <c r="L780" s="320"/>
      <c r="M780" s="320"/>
      <c r="N780" s="320"/>
      <c r="O780" s="320"/>
      <c r="P780" s="320"/>
      <c r="Q780" s="320"/>
      <c r="R780" s="320"/>
      <c r="S780" s="320"/>
      <c r="T780" s="320"/>
      <c r="U780" s="320"/>
      <c r="V780" s="320"/>
      <c r="W780" s="320"/>
      <c r="X780" s="320"/>
      <c r="Y780" s="320"/>
      <c r="Z780" s="320"/>
      <c r="AA780" s="320"/>
      <c r="AB780" s="320"/>
      <c r="AC780" s="320"/>
      <c r="AD780" s="320"/>
      <c r="AE780" s="320"/>
      <c r="AF780" s="320"/>
      <c r="AG780" s="320"/>
      <c r="AH780" s="320"/>
      <c r="AI780" s="320"/>
      <c r="AJ780" s="320"/>
      <c r="AK780" s="320"/>
      <c r="AL780" s="320"/>
      <c r="AM780" s="320"/>
      <c r="AN780" s="320"/>
      <c r="AO780" s="320"/>
      <c r="AP780" s="320"/>
      <c r="AQ780" s="320"/>
      <c r="AR780" s="320"/>
      <c r="AS780" s="320"/>
      <c r="AT780" s="320"/>
      <c r="AU780" s="320"/>
      <c r="AV780" s="320"/>
      <c r="AW780" s="320"/>
      <c r="AX780" s="320"/>
      <c r="AY780" s="320"/>
      <c r="AZ780" s="320"/>
      <c r="BA780" s="320"/>
      <c r="BB780" s="320"/>
      <c r="BC780" s="320"/>
      <c r="BD780" s="320"/>
      <c r="BE780" s="320"/>
      <c r="BF780" s="320"/>
      <c r="BG780" s="320"/>
      <c r="BH780" s="320"/>
      <c r="BI780" s="320"/>
      <c r="BJ780" s="320"/>
      <c r="BK780" s="320"/>
      <c r="BL780" s="320"/>
      <c r="BM780" s="320"/>
      <c r="BN780" s="320"/>
      <c r="BO780" s="320"/>
      <c r="BP780" s="320"/>
      <c r="BQ780" s="320"/>
      <c r="BR780" s="320"/>
      <c r="BS780" s="320"/>
      <c r="BT780" s="320"/>
      <c r="BU780" s="320"/>
      <c r="BV780" s="320"/>
      <c r="BW780" s="320"/>
      <c r="BX780" s="320"/>
      <c r="BY780" s="320"/>
      <c r="BZ780" s="320"/>
      <c r="CA780" s="320"/>
      <c r="CB780" s="320"/>
      <c r="CC780" s="320"/>
      <c r="CD780" s="320"/>
      <c r="CE780" s="320"/>
      <c r="CF780" s="320"/>
      <c r="CG780" s="320"/>
      <c r="CH780" s="320"/>
      <c r="CI780" s="320"/>
      <c r="CJ780" s="320"/>
      <c r="CK780" s="320"/>
      <c r="CL780" s="320"/>
      <c r="CM780" s="320"/>
      <c r="CN780" s="320"/>
      <c r="CO780" s="320"/>
      <c r="CP780" s="320"/>
      <c r="CQ780" s="320"/>
      <c r="CR780" s="320"/>
      <c r="CS780" s="320"/>
      <c r="CT780" s="320"/>
      <c r="CU780" s="320"/>
      <c r="CV780" s="320"/>
      <c r="CW780" s="320"/>
      <c r="CX780" s="320"/>
      <c r="CY780" s="320"/>
      <c r="CZ780" s="320"/>
      <c r="DA780" s="320"/>
      <c r="DB780" s="320"/>
      <c r="DC780" s="320"/>
      <c r="DD780" s="320"/>
    </row>
    <row r="781">
      <c r="A781" s="320"/>
      <c r="B781" s="320"/>
      <c r="C781" s="320"/>
      <c r="D781" s="320"/>
      <c r="E781" s="320"/>
      <c r="F781" s="320"/>
      <c r="G781" s="320"/>
      <c r="H781" s="320"/>
      <c r="I781" s="320"/>
      <c r="J781" s="320"/>
      <c r="K781" s="320"/>
      <c r="L781" s="320"/>
      <c r="M781" s="320"/>
      <c r="N781" s="320"/>
      <c r="O781" s="320"/>
      <c r="P781" s="320"/>
      <c r="Q781" s="320"/>
      <c r="R781" s="320"/>
      <c r="S781" s="320"/>
      <c r="T781" s="320"/>
      <c r="U781" s="320"/>
      <c r="V781" s="320"/>
      <c r="W781" s="320"/>
      <c r="X781" s="320"/>
      <c r="Y781" s="320"/>
      <c r="Z781" s="320"/>
      <c r="AA781" s="320"/>
      <c r="AB781" s="320"/>
      <c r="AC781" s="320"/>
      <c r="AD781" s="320"/>
      <c r="AE781" s="320"/>
      <c r="AF781" s="320"/>
      <c r="AG781" s="320"/>
      <c r="AH781" s="320"/>
      <c r="AI781" s="320"/>
      <c r="AJ781" s="320"/>
      <c r="AK781" s="320"/>
      <c r="AL781" s="320"/>
      <c r="AM781" s="320"/>
      <c r="AN781" s="320"/>
      <c r="AO781" s="320"/>
      <c r="AP781" s="320"/>
      <c r="AQ781" s="320"/>
      <c r="AR781" s="320"/>
      <c r="AS781" s="320"/>
      <c r="AT781" s="320"/>
      <c r="AU781" s="320"/>
      <c r="AV781" s="320"/>
      <c r="AW781" s="320"/>
      <c r="AX781" s="320"/>
      <c r="AY781" s="320"/>
      <c r="AZ781" s="320"/>
      <c r="BA781" s="320"/>
      <c r="BB781" s="320"/>
      <c r="BC781" s="320"/>
      <c r="BD781" s="320"/>
      <c r="BE781" s="320"/>
      <c r="BF781" s="320"/>
      <c r="BG781" s="320"/>
      <c r="BH781" s="320"/>
      <c r="BI781" s="320"/>
      <c r="BJ781" s="320"/>
      <c r="BK781" s="320"/>
      <c r="BL781" s="320"/>
      <c r="BM781" s="320"/>
      <c r="BN781" s="320"/>
      <c r="BO781" s="320"/>
      <c r="BP781" s="320"/>
      <c r="BQ781" s="320"/>
      <c r="BR781" s="320"/>
      <c r="BS781" s="320"/>
      <c r="BT781" s="320"/>
      <c r="BU781" s="320"/>
      <c r="BV781" s="320"/>
      <c r="BW781" s="320"/>
      <c r="BX781" s="320"/>
      <c r="BY781" s="320"/>
      <c r="BZ781" s="320"/>
      <c r="CA781" s="320"/>
      <c r="CB781" s="320"/>
      <c r="CC781" s="320"/>
      <c r="CD781" s="320"/>
      <c r="CE781" s="320"/>
      <c r="CF781" s="320"/>
      <c r="CG781" s="320"/>
      <c r="CH781" s="320"/>
      <c r="CI781" s="320"/>
      <c r="CJ781" s="320"/>
      <c r="CK781" s="320"/>
      <c r="CL781" s="320"/>
      <c r="CM781" s="320"/>
      <c r="CN781" s="320"/>
      <c r="CO781" s="320"/>
      <c r="CP781" s="320"/>
      <c r="CQ781" s="320"/>
      <c r="CR781" s="320"/>
      <c r="CS781" s="320"/>
      <c r="CT781" s="320"/>
      <c r="CU781" s="320"/>
      <c r="CV781" s="320"/>
      <c r="CW781" s="320"/>
      <c r="CX781" s="320"/>
      <c r="CY781" s="320"/>
      <c r="CZ781" s="320"/>
      <c r="DA781" s="320"/>
      <c r="DB781" s="320"/>
      <c r="DC781" s="320"/>
      <c r="DD781" s="320"/>
    </row>
    <row r="782">
      <c r="A782" s="320"/>
      <c r="B782" s="320"/>
      <c r="C782" s="320"/>
      <c r="D782" s="320"/>
      <c r="E782" s="320"/>
      <c r="F782" s="320"/>
      <c r="G782" s="320"/>
      <c r="H782" s="320"/>
      <c r="I782" s="320"/>
      <c r="J782" s="320"/>
      <c r="K782" s="320"/>
      <c r="L782" s="320"/>
      <c r="M782" s="320"/>
      <c r="N782" s="320"/>
      <c r="O782" s="320"/>
      <c r="P782" s="320"/>
      <c r="Q782" s="320"/>
      <c r="R782" s="320"/>
      <c r="S782" s="320"/>
      <c r="T782" s="320"/>
      <c r="U782" s="320"/>
      <c r="V782" s="320"/>
      <c r="W782" s="320"/>
      <c r="X782" s="320"/>
      <c r="Y782" s="320"/>
      <c r="Z782" s="320"/>
      <c r="AA782" s="320"/>
      <c r="AB782" s="320"/>
      <c r="AC782" s="320"/>
      <c r="AD782" s="320"/>
      <c r="AE782" s="320"/>
      <c r="AF782" s="320"/>
      <c r="AG782" s="320"/>
      <c r="AH782" s="320"/>
      <c r="AI782" s="320"/>
      <c r="AJ782" s="320"/>
      <c r="AK782" s="320"/>
      <c r="AL782" s="320"/>
      <c r="AM782" s="320"/>
      <c r="AN782" s="320"/>
      <c r="AO782" s="320"/>
      <c r="AP782" s="320"/>
      <c r="AQ782" s="320"/>
      <c r="AR782" s="320"/>
      <c r="AS782" s="320"/>
      <c r="AT782" s="320"/>
      <c r="AU782" s="320"/>
      <c r="AV782" s="320"/>
      <c r="AW782" s="320"/>
      <c r="AX782" s="320"/>
      <c r="AY782" s="320"/>
      <c r="AZ782" s="320"/>
      <c r="BA782" s="320"/>
      <c r="BB782" s="320"/>
      <c r="BC782" s="320"/>
      <c r="BD782" s="320"/>
      <c r="BE782" s="320"/>
      <c r="BF782" s="320"/>
      <c r="BG782" s="320"/>
      <c r="BH782" s="320"/>
      <c r="BI782" s="320"/>
      <c r="BJ782" s="320"/>
      <c r="BK782" s="320"/>
      <c r="BL782" s="320"/>
      <c r="BM782" s="320"/>
      <c r="BN782" s="320"/>
      <c r="BO782" s="320"/>
      <c r="BP782" s="320"/>
      <c r="BQ782" s="320"/>
      <c r="BR782" s="320"/>
      <c r="BS782" s="320"/>
      <c r="BT782" s="320"/>
      <c r="BU782" s="320"/>
      <c r="BV782" s="320"/>
      <c r="BW782" s="320"/>
      <c r="BX782" s="320"/>
      <c r="BY782" s="320"/>
      <c r="BZ782" s="320"/>
      <c r="CA782" s="320"/>
      <c r="CB782" s="320"/>
      <c r="CC782" s="320"/>
      <c r="CD782" s="320"/>
      <c r="CE782" s="320"/>
      <c r="CF782" s="320"/>
      <c r="CG782" s="320"/>
      <c r="CH782" s="320"/>
      <c r="CI782" s="320"/>
      <c r="CJ782" s="320"/>
      <c r="CK782" s="320"/>
      <c r="CL782" s="320"/>
      <c r="CM782" s="320"/>
      <c r="CN782" s="320"/>
      <c r="CO782" s="320"/>
      <c r="CP782" s="320"/>
      <c r="CQ782" s="320"/>
      <c r="CR782" s="320"/>
      <c r="CS782" s="320"/>
      <c r="CT782" s="320"/>
      <c r="CU782" s="320"/>
      <c r="CV782" s="320"/>
      <c r="CW782" s="320"/>
      <c r="CX782" s="320"/>
      <c r="CY782" s="320"/>
      <c r="CZ782" s="320"/>
      <c r="DA782" s="320"/>
      <c r="DB782" s="320"/>
      <c r="DC782" s="320"/>
      <c r="DD782" s="320"/>
    </row>
    <row r="783">
      <c r="A783" s="320"/>
      <c r="B783" s="320"/>
      <c r="C783" s="320"/>
      <c r="D783" s="320"/>
      <c r="E783" s="320"/>
      <c r="F783" s="320"/>
      <c r="G783" s="320"/>
      <c r="H783" s="320"/>
      <c r="I783" s="320"/>
      <c r="J783" s="320"/>
      <c r="K783" s="320"/>
      <c r="L783" s="320"/>
      <c r="M783" s="320"/>
      <c r="N783" s="320"/>
      <c r="O783" s="320"/>
      <c r="P783" s="320"/>
      <c r="Q783" s="320"/>
      <c r="R783" s="320"/>
      <c r="S783" s="320"/>
      <c r="T783" s="320"/>
      <c r="U783" s="320"/>
      <c r="V783" s="320"/>
      <c r="W783" s="320"/>
      <c r="X783" s="320"/>
      <c r="Y783" s="320"/>
      <c r="Z783" s="320"/>
      <c r="AA783" s="320"/>
      <c r="AB783" s="320"/>
      <c r="AC783" s="320"/>
      <c r="AD783" s="320"/>
      <c r="AE783" s="320"/>
      <c r="AF783" s="320"/>
      <c r="AG783" s="320"/>
      <c r="AH783" s="320"/>
      <c r="AI783" s="320"/>
      <c r="AJ783" s="320"/>
      <c r="AK783" s="320"/>
      <c r="AL783" s="320"/>
      <c r="AM783" s="320"/>
      <c r="AN783" s="320"/>
      <c r="AO783" s="320"/>
      <c r="AP783" s="320"/>
      <c r="AQ783" s="320"/>
      <c r="AR783" s="320"/>
      <c r="AS783" s="320"/>
      <c r="AT783" s="320"/>
      <c r="AU783" s="320"/>
      <c r="AV783" s="320"/>
      <c r="AW783" s="320"/>
      <c r="AX783" s="320"/>
      <c r="AY783" s="320"/>
      <c r="AZ783" s="320"/>
      <c r="BA783" s="320"/>
      <c r="BB783" s="320"/>
      <c r="BC783" s="320"/>
      <c r="BD783" s="320"/>
      <c r="BE783" s="320"/>
      <c r="BF783" s="320"/>
      <c r="BG783" s="320"/>
      <c r="BH783" s="320"/>
      <c r="BI783" s="320"/>
      <c r="BJ783" s="320"/>
      <c r="BK783" s="320"/>
      <c r="BL783" s="320"/>
      <c r="BM783" s="320"/>
      <c r="BN783" s="320"/>
      <c r="BO783" s="320"/>
      <c r="BP783" s="320"/>
      <c r="BQ783" s="320"/>
      <c r="BR783" s="320"/>
      <c r="BS783" s="320"/>
      <c r="BT783" s="320"/>
      <c r="BU783" s="320"/>
      <c r="BV783" s="320"/>
      <c r="BW783" s="320"/>
      <c r="BX783" s="320"/>
      <c r="BY783" s="320"/>
      <c r="BZ783" s="320"/>
      <c r="CA783" s="320"/>
      <c r="CB783" s="320"/>
      <c r="CC783" s="320"/>
      <c r="CD783" s="320"/>
      <c r="CE783" s="320"/>
      <c r="CF783" s="320"/>
      <c r="CG783" s="320"/>
      <c r="CH783" s="320"/>
      <c r="CI783" s="320"/>
      <c r="CJ783" s="320"/>
      <c r="CK783" s="320"/>
      <c r="CL783" s="320"/>
      <c r="CM783" s="320"/>
      <c r="CN783" s="320"/>
      <c r="CO783" s="320"/>
      <c r="CP783" s="320"/>
      <c r="CQ783" s="320"/>
      <c r="CR783" s="320"/>
      <c r="CS783" s="320"/>
      <c r="CT783" s="320"/>
      <c r="CU783" s="320"/>
      <c r="CV783" s="320"/>
      <c r="CW783" s="320"/>
      <c r="CX783" s="320"/>
      <c r="CY783" s="320"/>
      <c r="CZ783" s="320"/>
      <c r="DA783" s="320"/>
      <c r="DB783" s="320"/>
      <c r="DC783" s="320"/>
      <c r="DD783" s="320"/>
    </row>
    <row r="784">
      <c r="A784" s="320"/>
      <c r="B784" s="320"/>
      <c r="C784" s="320"/>
      <c r="D784" s="320"/>
      <c r="E784" s="320"/>
      <c r="F784" s="320"/>
      <c r="G784" s="320"/>
      <c r="H784" s="320"/>
      <c r="I784" s="320"/>
      <c r="J784" s="320"/>
      <c r="K784" s="320"/>
      <c r="L784" s="320"/>
      <c r="M784" s="320"/>
      <c r="N784" s="320"/>
      <c r="O784" s="320"/>
      <c r="P784" s="320"/>
      <c r="Q784" s="320"/>
      <c r="R784" s="320"/>
      <c r="S784" s="320"/>
      <c r="T784" s="320"/>
      <c r="U784" s="320"/>
      <c r="V784" s="320"/>
      <c r="W784" s="320"/>
      <c r="X784" s="320"/>
      <c r="Y784" s="320"/>
      <c r="Z784" s="320"/>
      <c r="AA784" s="320"/>
      <c r="AB784" s="320"/>
      <c r="AC784" s="320"/>
      <c r="AD784" s="320"/>
      <c r="AE784" s="320"/>
      <c r="AF784" s="320"/>
      <c r="AG784" s="320"/>
      <c r="AH784" s="320"/>
      <c r="AI784" s="320"/>
      <c r="AJ784" s="320"/>
      <c r="AK784" s="320"/>
      <c r="AL784" s="320"/>
      <c r="AM784" s="320"/>
      <c r="AN784" s="320"/>
      <c r="AO784" s="320"/>
      <c r="AP784" s="320"/>
      <c r="AQ784" s="320"/>
      <c r="AR784" s="320"/>
      <c r="AS784" s="320"/>
      <c r="AT784" s="320"/>
      <c r="AU784" s="320"/>
      <c r="AV784" s="320"/>
      <c r="AW784" s="320"/>
      <c r="AX784" s="320"/>
      <c r="AY784" s="320"/>
      <c r="AZ784" s="320"/>
      <c r="BA784" s="320"/>
      <c r="BB784" s="320"/>
      <c r="BC784" s="320"/>
      <c r="BD784" s="320"/>
      <c r="BE784" s="320"/>
      <c r="BF784" s="320"/>
      <c r="BG784" s="320"/>
      <c r="BH784" s="320"/>
      <c r="BI784" s="320"/>
      <c r="BJ784" s="320"/>
      <c r="BK784" s="320"/>
      <c r="BL784" s="320"/>
      <c r="BM784" s="320"/>
      <c r="BN784" s="320"/>
      <c r="BO784" s="320"/>
      <c r="BP784" s="320"/>
      <c r="BQ784" s="320"/>
      <c r="BR784" s="320"/>
      <c r="BS784" s="320"/>
      <c r="BT784" s="320"/>
      <c r="BU784" s="320"/>
      <c r="BV784" s="320"/>
      <c r="BW784" s="320"/>
      <c r="BX784" s="320"/>
      <c r="BY784" s="320"/>
      <c r="BZ784" s="320"/>
      <c r="CA784" s="320"/>
      <c r="CB784" s="320"/>
      <c r="CC784" s="320"/>
      <c r="CD784" s="320"/>
      <c r="CE784" s="320"/>
      <c r="CF784" s="320"/>
      <c r="CG784" s="320"/>
      <c r="CH784" s="320"/>
      <c r="CI784" s="320"/>
      <c r="CJ784" s="320"/>
      <c r="CK784" s="320"/>
      <c r="CL784" s="320"/>
      <c r="CM784" s="320"/>
      <c r="CN784" s="320"/>
      <c r="CO784" s="320"/>
      <c r="CP784" s="320"/>
      <c r="CQ784" s="320"/>
      <c r="CR784" s="320"/>
      <c r="CS784" s="320"/>
      <c r="CT784" s="320"/>
      <c r="CU784" s="320"/>
      <c r="CV784" s="320"/>
      <c r="CW784" s="320"/>
      <c r="CX784" s="320"/>
      <c r="CY784" s="320"/>
      <c r="CZ784" s="320"/>
      <c r="DA784" s="320"/>
      <c r="DB784" s="320"/>
      <c r="DC784" s="320"/>
      <c r="DD784" s="320"/>
    </row>
    <row r="785">
      <c r="A785" s="320"/>
      <c r="B785" s="320"/>
      <c r="C785" s="320"/>
      <c r="D785" s="320"/>
      <c r="E785" s="320"/>
      <c r="F785" s="320"/>
      <c r="G785" s="320"/>
      <c r="H785" s="320"/>
      <c r="I785" s="320"/>
      <c r="J785" s="320"/>
      <c r="K785" s="320"/>
      <c r="L785" s="320"/>
      <c r="M785" s="320"/>
      <c r="N785" s="320"/>
      <c r="O785" s="320"/>
      <c r="P785" s="320"/>
      <c r="Q785" s="320"/>
      <c r="R785" s="320"/>
      <c r="S785" s="320"/>
      <c r="T785" s="320"/>
      <c r="U785" s="320"/>
      <c r="V785" s="320"/>
      <c r="W785" s="320"/>
      <c r="X785" s="320"/>
      <c r="Y785" s="320"/>
      <c r="Z785" s="320"/>
      <c r="AA785" s="320"/>
      <c r="AB785" s="320"/>
      <c r="AC785" s="320"/>
      <c r="AD785" s="320"/>
      <c r="AE785" s="320"/>
      <c r="AF785" s="320"/>
      <c r="AG785" s="320"/>
      <c r="AH785" s="320"/>
      <c r="AI785" s="320"/>
      <c r="AJ785" s="320"/>
      <c r="AK785" s="320"/>
      <c r="AL785" s="320"/>
      <c r="AM785" s="320"/>
      <c r="AN785" s="320"/>
      <c r="AO785" s="320"/>
      <c r="AP785" s="320"/>
      <c r="AQ785" s="320"/>
      <c r="AR785" s="320"/>
      <c r="AS785" s="320"/>
      <c r="AT785" s="320"/>
      <c r="AU785" s="320"/>
      <c r="AV785" s="320"/>
      <c r="AW785" s="320"/>
      <c r="AX785" s="320"/>
      <c r="AY785" s="320"/>
      <c r="AZ785" s="320"/>
      <c r="BA785" s="320"/>
      <c r="BB785" s="320"/>
      <c r="BC785" s="320"/>
      <c r="BD785" s="320"/>
      <c r="BE785" s="320"/>
      <c r="BF785" s="320"/>
      <c r="BG785" s="320"/>
      <c r="BH785" s="320"/>
      <c r="BI785" s="320"/>
      <c r="BJ785" s="320"/>
      <c r="BK785" s="320"/>
      <c r="BL785" s="320"/>
      <c r="BM785" s="320"/>
      <c r="BN785" s="320"/>
      <c r="BO785" s="320"/>
      <c r="BP785" s="320"/>
      <c r="BQ785" s="320"/>
      <c r="BR785" s="320"/>
      <c r="BS785" s="320"/>
      <c r="BT785" s="320"/>
      <c r="BU785" s="320"/>
      <c r="BV785" s="320"/>
      <c r="BW785" s="320"/>
      <c r="BX785" s="320"/>
      <c r="BY785" s="320"/>
      <c r="BZ785" s="320"/>
      <c r="CA785" s="320"/>
      <c r="CB785" s="320"/>
      <c r="CC785" s="320"/>
      <c r="CD785" s="320"/>
      <c r="CE785" s="320"/>
      <c r="CF785" s="320"/>
      <c r="CG785" s="320"/>
      <c r="CH785" s="320"/>
      <c r="CI785" s="320"/>
      <c r="CJ785" s="320"/>
      <c r="CK785" s="320"/>
      <c r="CL785" s="320"/>
      <c r="CM785" s="320"/>
      <c r="CN785" s="320"/>
      <c r="CO785" s="320"/>
      <c r="CP785" s="320"/>
      <c r="CQ785" s="320"/>
      <c r="CR785" s="320"/>
      <c r="CS785" s="320"/>
      <c r="CT785" s="320"/>
      <c r="CU785" s="320"/>
      <c r="CV785" s="320"/>
      <c r="CW785" s="320"/>
      <c r="CX785" s="320"/>
      <c r="CY785" s="320"/>
      <c r="CZ785" s="320"/>
      <c r="DA785" s="320"/>
      <c r="DB785" s="320"/>
      <c r="DC785" s="320"/>
      <c r="DD785" s="320"/>
    </row>
    <row r="786">
      <c r="A786" s="320"/>
      <c r="B786" s="320"/>
      <c r="C786" s="320"/>
      <c r="D786" s="320"/>
      <c r="E786" s="320"/>
      <c r="F786" s="320"/>
      <c r="G786" s="320"/>
      <c r="H786" s="320"/>
      <c r="I786" s="320"/>
      <c r="J786" s="320"/>
      <c r="K786" s="320"/>
      <c r="L786" s="320"/>
      <c r="M786" s="320"/>
      <c r="N786" s="320"/>
      <c r="O786" s="320"/>
      <c r="P786" s="320"/>
      <c r="Q786" s="320"/>
      <c r="R786" s="320"/>
      <c r="S786" s="320"/>
      <c r="T786" s="320"/>
      <c r="U786" s="320"/>
      <c r="V786" s="320"/>
      <c r="W786" s="320"/>
      <c r="X786" s="320"/>
      <c r="Y786" s="320"/>
      <c r="Z786" s="320"/>
      <c r="AA786" s="320"/>
      <c r="AB786" s="320"/>
      <c r="AC786" s="320"/>
      <c r="AD786" s="320"/>
      <c r="AE786" s="320"/>
      <c r="AF786" s="320"/>
      <c r="AG786" s="320"/>
      <c r="AH786" s="320"/>
      <c r="AI786" s="320"/>
      <c r="AJ786" s="320"/>
      <c r="AK786" s="320"/>
      <c r="AL786" s="320"/>
      <c r="AM786" s="320"/>
      <c r="AN786" s="320"/>
      <c r="AO786" s="320"/>
      <c r="AP786" s="320"/>
      <c r="AQ786" s="320"/>
      <c r="AR786" s="320"/>
      <c r="AS786" s="320"/>
      <c r="AT786" s="320"/>
      <c r="AU786" s="320"/>
      <c r="AV786" s="320"/>
      <c r="AW786" s="320"/>
      <c r="AX786" s="320"/>
      <c r="AY786" s="320"/>
      <c r="AZ786" s="320"/>
      <c r="BA786" s="320"/>
      <c r="BB786" s="320"/>
      <c r="BC786" s="320"/>
      <c r="BD786" s="320"/>
      <c r="BE786" s="320"/>
      <c r="BF786" s="320"/>
      <c r="BG786" s="320"/>
      <c r="BH786" s="320"/>
      <c r="BI786" s="320"/>
      <c r="BJ786" s="320"/>
      <c r="BK786" s="320"/>
      <c r="BL786" s="320"/>
      <c r="BM786" s="320"/>
      <c r="BN786" s="320"/>
      <c r="BO786" s="320"/>
      <c r="BP786" s="320"/>
      <c r="BQ786" s="320"/>
      <c r="BR786" s="320"/>
      <c r="BS786" s="320"/>
      <c r="BT786" s="320"/>
      <c r="BU786" s="320"/>
      <c r="BV786" s="320"/>
      <c r="BW786" s="320"/>
      <c r="BX786" s="320"/>
      <c r="BY786" s="320"/>
      <c r="BZ786" s="320"/>
      <c r="CA786" s="320"/>
      <c r="CB786" s="320"/>
      <c r="CC786" s="320"/>
      <c r="CD786" s="320"/>
      <c r="CE786" s="320"/>
      <c r="CF786" s="320"/>
      <c r="CG786" s="320"/>
      <c r="CH786" s="320"/>
      <c r="CI786" s="320"/>
      <c r="CJ786" s="320"/>
      <c r="CK786" s="320"/>
      <c r="CL786" s="320"/>
      <c r="CM786" s="320"/>
      <c r="CN786" s="320"/>
      <c r="CO786" s="320"/>
      <c r="CP786" s="320"/>
      <c r="CQ786" s="320"/>
      <c r="CR786" s="320"/>
      <c r="CS786" s="320"/>
      <c r="CT786" s="320"/>
      <c r="CU786" s="320"/>
      <c r="CV786" s="320"/>
      <c r="CW786" s="320"/>
      <c r="CX786" s="320"/>
      <c r="CY786" s="320"/>
      <c r="CZ786" s="320"/>
      <c r="DA786" s="320"/>
      <c r="DB786" s="320"/>
      <c r="DC786" s="320"/>
      <c r="DD786" s="320"/>
    </row>
    <row r="787">
      <c r="A787" s="320"/>
      <c r="B787" s="320"/>
      <c r="C787" s="320"/>
      <c r="D787" s="320"/>
      <c r="E787" s="320"/>
      <c r="F787" s="320"/>
      <c r="G787" s="320"/>
      <c r="H787" s="320"/>
      <c r="I787" s="320"/>
      <c r="J787" s="320"/>
      <c r="K787" s="320"/>
      <c r="L787" s="320"/>
      <c r="M787" s="320"/>
      <c r="N787" s="320"/>
      <c r="O787" s="320"/>
      <c r="P787" s="320"/>
      <c r="Q787" s="320"/>
      <c r="R787" s="320"/>
      <c r="S787" s="320"/>
      <c r="T787" s="320"/>
      <c r="U787" s="320"/>
      <c r="V787" s="320"/>
      <c r="W787" s="320"/>
      <c r="X787" s="320"/>
      <c r="Y787" s="320"/>
      <c r="Z787" s="320"/>
      <c r="AA787" s="320"/>
      <c r="AB787" s="320"/>
      <c r="AC787" s="320"/>
      <c r="AD787" s="320"/>
      <c r="AE787" s="320"/>
      <c r="AF787" s="320"/>
      <c r="AG787" s="320"/>
      <c r="AH787" s="320"/>
      <c r="AI787" s="320"/>
      <c r="AJ787" s="320"/>
      <c r="AK787" s="320"/>
      <c r="AL787" s="320"/>
      <c r="AM787" s="320"/>
      <c r="AN787" s="320"/>
      <c r="AO787" s="320"/>
      <c r="AP787" s="320"/>
      <c r="AQ787" s="320"/>
      <c r="AR787" s="320"/>
      <c r="AS787" s="320"/>
      <c r="AT787" s="320"/>
      <c r="AU787" s="320"/>
      <c r="AV787" s="320"/>
      <c r="AW787" s="320"/>
      <c r="AX787" s="320"/>
      <c r="AY787" s="320"/>
      <c r="AZ787" s="320"/>
      <c r="BA787" s="320"/>
      <c r="BB787" s="320"/>
      <c r="BC787" s="320"/>
      <c r="BD787" s="320"/>
      <c r="BE787" s="320"/>
      <c r="BF787" s="320"/>
      <c r="BG787" s="320"/>
      <c r="BH787" s="320"/>
      <c r="BI787" s="320"/>
      <c r="BJ787" s="320"/>
      <c r="BK787" s="320"/>
      <c r="BL787" s="320"/>
      <c r="BM787" s="320"/>
      <c r="BN787" s="320"/>
      <c r="BO787" s="320"/>
      <c r="BP787" s="320"/>
      <c r="BQ787" s="320"/>
      <c r="BR787" s="320"/>
      <c r="BS787" s="320"/>
      <c r="BT787" s="320"/>
      <c r="BU787" s="320"/>
      <c r="BV787" s="320"/>
      <c r="BW787" s="320"/>
      <c r="BX787" s="320"/>
      <c r="BY787" s="320"/>
      <c r="BZ787" s="320"/>
      <c r="CA787" s="320"/>
      <c r="CB787" s="320"/>
      <c r="CC787" s="320"/>
      <c r="CD787" s="320"/>
      <c r="CE787" s="320"/>
      <c r="CF787" s="320"/>
      <c r="CG787" s="320"/>
      <c r="CH787" s="320"/>
      <c r="CI787" s="320"/>
      <c r="CJ787" s="320"/>
      <c r="CK787" s="320"/>
      <c r="CL787" s="320"/>
      <c r="CM787" s="320"/>
      <c r="CN787" s="320"/>
      <c r="CO787" s="320"/>
      <c r="CP787" s="320"/>
      <c r="CQ787" s="320"/>
      <c r="CR787" s="320"/>
      <c r="CS787" s="320"/>
      <c r="CT787" s="320"/>
      <c r="CU787" s="320"/>
      <c r="CV787" s="320"/>
      <c r="CW787" s="320"/>
      <c r="CX787" s="320"/>
      <c r="CY787" s="320"/>
      <c r="CZ787" s="320"/>
      <c r="DA787" s="320"/>
      <c r="DB787" s="320"/>
      <c r="DC787" s="320"/>
      <c r="DD787" s="320"/>
    </row>
    <row r="788">
      <c r="A788" s="320"/>
      <c r="B788" s="320"/>
      <c r="C788" s="320"/>
      <c r="D788" s="320"/>
      <c r="E788" s="320"/>
      <c r="F788" s="320"/>
      <c r="G788" s="320"/>
      <c r="H788" s="320"/>
      <c r="I788" s="320"/>
      <c r="J788" s="320"/>
      <c r="K788" s="320"/>
      <c r="L788" s="320"/>
      <c r="M788" s="320"/>
      <c r="N788" s="320"/>
      <c r="O788" s="320"/>
      <c r="P788" s="320"/>
      <c r="Q788" s="320"/>
      <c r="R788" s="320"/>
      <c r="S788" s="320"/>
      <c r="T788" s="320"/>
      <c r="U788" s="320"/>
      <c r="V788" s="320"/>
      <c r="W788" s="320"/>
      <c r="X788" s="320"/>
      <c r="Y788" s="320"/>
      <c r="Z788" s="320"/>
      <c r="AA788" s="320"/>
      <c r="AB788" s="320"/>
      <c r="AC788" s="320"/>
      <c r="AD788" s="320"/>
      <c r="AE788" s="320"/>
      <c r="AF788" s="320"/>
      <c r="AG788" s="320"/>
      <c r="AH788" s="320"/>
      <c r="AI788" s="320"/>
      <c r="AJ788" s="320"/>
      <c r="AK788" s="320"/>
      <c r="AL788" s="320"/>
      <c r="AM788" s="320"/>
      <c r="AN788" s="320"/>
      <c r="AO788" s="320"/>
      <c r="AP788" s="320"/>
      <c r="AQ788" s="320"/>
      <c r="AR788" s="320"/>
      <c r="AS788" s="320"/>
      <c r="AT788" s="320"/>
      <c r="AU788" s="320"/>
      <c r="AV788" s="320"/>
      <c r="AW788" s="320"/>
      <c r="AX788" s="320"/>
      <c r="AY788" s="320"/>
      <c r="AZ788" s="320"/>
      <c r="BA788" s="320"/>
      <c r="BB788" s="320"/>
      <c r="BC788" s="320"/>
      <c r="BD788" s="320"/>
      <c r="BE788" s="320"/>
      <c r="BF788" s="320"/>
      <c r="BG788" s="320"/>
      <c r="BH788" s="320"/>
      <c r="BI788" s="320"/>
      <c r="BJ788" s="320"/>
      <c r="BK788" s="320"/>
      <c r="BL788" s="320"/>
      <c r="BM788" s="320"/>
      <c r="BN788" s="320"/>
      <c r="BO788" s="320"/>
      <c r="BP788" s="320"/>
      <c r="BQ788" s="320"/>
      <c r="BR788" s="320"/>
      <c r="BS788" s="320"/>
      <c r="BT788" s="320"/>
      <c r="BU788" s="320"/>
      <c r="BV788" s="320"/>
      <c r="BW788" s="320"/>
      <c r="BX788" s="320"/>
      <c r="BY788" s="320"/>
      <c r="BZ788" s="320"/>
      <c r="CA788" s="320"/>
      <c r="CB788" s="320"/>
      <c r="CC788" s="320"/>
      <c r="CD788" s="320"/>
      <c r="CE788" s="320"/>
      <c r="CF788" s="320"/>
      <c r="CG788" s="320"/>
      <c r="CH788" s="320"/>
      <c r="CI788" s="320"/>
      <c r="CJ788" s="320"/>
      <c r="CK788" s="320"/>
      <c r="CL788" s="320"/>
      <c r="CM788" s="320"/>
      <c r="CN788" s="320"/>
      <c r="CO788" s="320"/>
      <c r="CP788" s="320"/>
      <c r="CQ788" s="320"/>
      <c r="CR788" s="320"/>
      <c r="CS788" s="320"/>
      <c r="CT788" s="320"/>
      <c r="CU788" s="320"/>
      <c r="CV788" s="320"/>
      <c r="CW788" s="320"/>
      <c r="CX788" s="320"/>
      <c r="CY788" s="320"/>
      <c r="CZ788" s="320"/>
      <c r="DA788" s="320"/>
      <c r="DB788" s="320"/>
      <c r="DC788" s="320"/>
      <c r="DD788" s="320"/>
    </row>
    <row r="789">
      <c r="A789" s="320"/>
      <c r="B789" s="320"/>
      <c r="C789" s="320"/>
      <c r="D789" s="320"/>
      <c r="E789" s="320"/>
      <c r="F789" s="320"/>
      <c r="G789" s="320"/>
      <c r="H789" s="320"/>
      <c r="I789" s="320"/>
      <c r="J789" s="320"/>
      <c r="K789" s="320"/>
      <c r="L789" s="320"/>
      <c r="M789" s="320"/>
      <c r="N789" s="320"/>
      <c r="O789" s="320"/>
      <c r="P789" s="320"/>
      <c r="Q789" s="320"/>
      <c r="R789" s="320"/>
      <c r="S789" s="320"/>
      <c r="T789" s="320"/>
      <c r="U789" s="320"/>
      <c r="V789" s="320"/>
      <c r="W789" s="320"/>
      <c r="X789" s="320"/>
      <c r="Y789" s="320"/>
      <c r="Z789" s="320"/>
      <c r="AA789" s="320"/>
      <c r="AB789" s="320"/>
      <c r="AC789" s="320"/>
      <c r="AD789" s="320"/>
      <c r="AE789" s="320"/>
      <c r="AF789" s="320"/>
      <c r="AG789" s="320"/>
      <c r="AH789" s="320"/>
      <c r="AI789" s="320"/>
      <c r="AJ789" s="320"/>
      <c r="AK789" s="320"/>
      <c r="AL789" s="320"/>
      <c r="AM789" s="320"/>
      <c r="AN789" s="320"/>
      <c r="AO789" s="320"/>
      <c r="AP789" s="320"/>
      <c r="AQ789" s="320"/>
      <c r="AR789" s="320"/>
      <c r="AS789" s="320"/>
      <c r="AT789" s="320"/>
      <c r="AU789" s="320"/>
      <c r="AV789" s="320"/>
      <c r="AW789" s="320"/>
      <c r="AX789" s="320"/>
      <c r="AY789" s="320"/>
      <c r="AZ789" s="320"/>
      <c r="BA789" s="320"/>
      <c r="BB789" s="320"/>
      <c r="BC789" s="320"/>
      <c r="BD789" s="320"/>
      <c r="BE789" s="320"/>
      <c r="BF789" s="320"/>
      <c r="BG789" s="320"/>
      <c r="BH789" s="320"/>
      <c r="BI789" s="320"/>
      <c r="BJ789" s="320"/>
      <c r="BK789" s="320"/>
      <c r="BL789" s="320"/>
      <c r="BM789" s="320"/>
      <c r="BN789" s="320"/>
      <c r="BO789" s="320"/>
      <c r="BP789" s="320"/>
      <c r="BQ789" s="320"/>
      <c r="BR789" s="320"/>
      <c r="BS789" s="320"/>
      <c r="BT789" s="320"/>
      <c r="BU789" s="320"/>
      <c r="BV789" s="320"/>
      <c r="BW789" s="320"/>
      <c r="BX789" s="320"/>
      <c r="BY789" s="320"/>
      <c r="BZ789" s="320"/>
      <c r="CA789" s="320"/>
      <c r="CB789" s="320"/>
      <c r="CC789" s="320"/>
      <c r="CD789" s="320"/>
      <c r="CE789" s="320"/>
      <c r="CF789" s="320"/>
      <c r="CG789" s="320"/>
      <c r="CH789" s="320"/>
      <c r="CI789" s="320"/>
      <c r="CJ789" s="320"/>
      <c r="CK789" s="320"/>
      <c r="CL789" s="320"/>
      <c r="CM789" s="320"/>
      <c r="CN789" s="320"/>
      <c r="CO789" s="320"/>
      <c r="CP789" s="320"/>
      <c r="CQ789" s="320"/>
      <c r="CR789" s="320"/>
      <c r="CS789" s="320"/>
      <c r="CT789" s="320"/>
      <c r="CU789" s="320"/>
      <c r="CV789" s="320"/>
      <c r="CW789" s="320"/>
      <c r="CX789" s="320"/>
      <c r="CY789" s="320"/>
      <c r="CZ789" s="320"/>
      <c r="DA789" s="320"/>
      <c r="DB789" s="320"/>
      <c r="DC789" s="320"/>
      <c r="DD789" s="320"/>
    </row>
    <row r="790">
      <c r="A790" s="320"/>
      <c r="B790" s="320"/>
      <c r="C790" s="320"/>
      <c r="D790" s="320"/>
      <c r="E790" s="320"/>
      <c r="F790" s="320"/>
      <c r="G790" s="320"/>
      <c r="H790" s="320"/>
      <c r="I790" s="320"/>
      <c r="J790" s="320"/>
      <c r="K790" s="320"/>
      <c r="L790" s="320"/>
      <c r="M790" s="320"/>
      <c r="N790" s="320"/>
      <c r="O790" s="320"/>
      <c r="P790" s="320"/>
      <c r="Q790" s="320"/>
      <c r="R790" s="320"/>
      <c r="S790" s="320"/>
      <c r="T790" s="320"/>
      <c r="U790" s="320"/>
      <c r="V790" s="320"/>
      <c r="W790" s="320"/>
      <c r="X790" s="320"/>
      <c r="Y790" s="320"/>
      <c r="Z790" s="320"/>
      <c r="AA790" s="320"/>
      <c r="AB790" s="320"/>
      <c r="AC790" s="320"/>
      <c r="AD790" s="320"/>
      <c r="AE790" s="320"/>
      <c r="AF790" s="320"/>
      <c r="AG790" s="320"/>
      <c r="AH790" s="320"/>
      <c r="AI790" s="320"/>
      <c r="AJ790" s="320"/>
      <c r="AK790" s="320"/>
      <c r="AL790" s="320"/>
      <c r="AM790" s="320"/>
      <c r="AN790" s="320"/>
      <c r="AO790" s="320"/>
      <c r="AP790" s="320"/>
      <c r="AQ790" s="320"/>
      <c r="AR790" s="320"/>
      <c r="AS790" s="320"/>
      <c r="AT790" s="320"/>
      <c r="AU790" s="320"/>
      <c r="AV790" s="320"/>
      <c r="AW790" s="320"/>
      <c r="AX790" s="320"/>
      <c r="AY790" s="320"/>
      <c r="AZ790" s="320"/>
      <c r="BA790" s="320"/>
      <c r="BB790" s="320"/>
      <c r="BC790" s="320"/>
      <c r="BD790" s="320"/>
      <c r="BE790" s="320"/>
      <c r="BF790" s="320"/>
      <c r="BG790" s="320"/>
      <c r="BH790" s="320"/>
      <c r="BI790" s="320"/>
      <c r="BJ790" s="320"/>
      <c r="BK790" s="320"/>
      <c r="BL790" s="320"/>
      <c r="BM790" s="320"/>
      <c r="BN790" s="320"/>
      <c r="BO790" s="320"/>
      <c r="BP790" s="320"/>
      <c r="BQ790" s="320"/>
      <c r="BR790" s="320"/>
      <c r="BS790" s="320"/>
      <c r="BT790" s="320"/>
      <c r="BU790" s="320"/>
      <c r="BV790" s="320"/>
      <c r="BW790" s="320"/>
      <c r="BX790" s="320"/>
      <c r="BY790" s="320"/>
      <c r="BZ790" s="320"/>
      <c r="CA790" s="320"/>
      <c r="CB790" s="320"/>
      <c r="CC790" s="320"/>
      <c r="CD790" s="320"/>
      <c r="CE790" s="320"/>
      <c r="CF790" s="320"/>
      <c r="CG790" s="320"/>
      <c r="CH790" s="320"/>
      <c r="CI790" s="320"/>
      <c r="CJ790" s="320"/>
      <c r="CK790" s="320"/>
      <c r="CL790" s="320"/>
      <c r="CM790" s="320"/>
      <c r="CN790" s="320"/>
      <c r="CO790" s="320"/>
      <c r="CP790" s="320"/>
      <c r="CQ790" s="320"/>
      <c r="CR790" s="320"/>
      <c r="CS790" s="320"/>
      <c r="CT790" s="320"/>
      <c r="CU790" s="320"/>
      <c r="CV790" s="320"/>
      <c r="CW790" s="320"/>
      <c r="CX790" s="320"/>
      <c r="CY790" s="320"/>
      <c r="CZ790" s="320"/>
      <c r="DA790" s="320"/>
      <c r="DB790" s="320"/>
      <c r="DC790" s="320"/>
      <c r="DD790" s="320"/>
    </row>
    <row r="791">
      <c r="A791" s="320"/>
      <c r="B791" s="320"/>
      <c r="C791" s="320"/>
      <c r="D791" s="320"/>
      <c r="E791" s="320"/>
      <c r="F791" s="320"/>
      <c r="G791" s="320"/>
      <c r="H791" s="320"/>
      <c r="I791" s="320"/>
      <c r="J791" s="320"/>
      <c r="K791" s="320"/>
      <c r="L791" s="320"/>
      <c r="M791" s="320"/>
      <c r="N791" s="320"/>
      <c r="O791" s="320"/>
      <c r="P791" s="320"/>
      <c r="Q791" s="320"/>
      <c r="R791" s="320"/>
      <c r="S791" s="320"/>
      <c r="T791" s="320"/>
      <c r="U791" s="320"/>
      <c r="V791" s="320"/>
      <c r="W791" s="320"/>
      <c r="X791" s="320"/>
      <c r="Y791" s="320"/>
      <c r="Z791" s="320"/>
      <c r="AA791" s="320"/>
      <c r="AB791" s="320"/>
      <c r="AC791" s="320"/>
      <c r="AD791" s="320"/>
      <c r="AE791" s="320"/>
      <c r="AF791" s="320"/>
      <c r="AG791" s="320"/>
      <c r="AH791" s="320"/>
      <c r="AI791" s="320"/>
      <c r="AJ791" s="320"/>
      <c r="AK791" s="320"/>
      <c r="AL791" s="320"/>
      <c r="AM791" s="320"/>
      <c r="AN791" s="320"/>
      <c r="AO791" s="320"/>
      <c r="AP791" s="320"/>
      <c r="AQ791" s="320"/>
      <c r="AR791" s="320"/>
      <c r="AS791" s="320"/>
      <c r="AT791" s="320"/>
      <c r="AU791" s="320"/>
      <c r="AV791" s="320"/>
      <c r="AW791" s="320"/>
      <c r="AX791" s="320"/>
      <c r="AY791" s="320"/>
      <c r="AZ791" s="320"/>
      <c r="BA791" s="320"/>
      <c r="BB791" s="320"/>
      <c r="BC791" s="320"/>
      <c r="BD791" s="320"/>
      <c r="BE791" s="320"/>
      <c r="BF791" s="320"/>
      <c r="BG791" s="320"/>
      <c r="BH791" s="320"/>
      <c r="BI791" s="320"/>
      <c r="BJ791" s="320"/>
      <c r="BK791" s="320"/>
      <c r="BL791" s="320"/>
      <c r="BM791" s="320"/>
      <c r="BN791" s="320"/>
      <c r="BO791" s="320"/>
      <c r="BP791" s="320"/>
      <c r="BQ791" s="320"/>
      <c r="BR791" s="320"/>
      <c r="BS791" s="320"/>
      <c r="BT791" s="320"/>
      <c r="BU791" s="320"/>
      <c r="BV791" s="320"/>
      <c r="BW791" s="320"/>
      <c r="BX791" s="320"/>
      <c r="BY791" s="320"/>
      <c r="BZ791" s="320"/>
      <c r="CA791" s="320"/>
      <c r="CB791" s="320"/>
      <c r="CC791" s="320"/>
      <c r="CD791" s="320"/>
      <c r="CE791" s="320"/>
      <c r="CF791" s="320"/>
      <c r="CG791" s="320"/>
      <c r="CH791" s="320"/>
      <c r="CI791" s="320"/>
      <c r="CJ791" s="320"/>
      <c r="CK791" s="320"/>
      <c r="CL791" s="320"/>
      <c r="CM791" s="320"/>
      <c r="CN791" s="320"/>
      <c r="CO791" s="320"/>
      <c r="CP791" s="320"/>
      <c r="CQ791" s="320"/>
      <c r="CR791" s="320"/>
      <c r="CS791" s="320"/>
      <c r="CT791" s="320"/>
      <c r="CU791" s="320"/>
      <c r="CV791" s="320"/>
      <c r="CW791" s="320"/>
      <c r="CX791" s="320"/>
      <c r="CY791" s="320"/>
      <c r="CZ791" s="320"/>
      <c r="DA791" s="320"/>
      <c r="DB791" s="320"/>
      <c r="DC791" s="320"/>
      <c r="DD791" s="320"/>
    </row>
    <row r="792">
      <c r="A792" s="320"/>
      <c r="B792" s="320"/>
      <c r="C792" s="320"/>
      <c r="D792" s="320"/>
      <c r="E792" s="320"/>
      <c r="F792" s="320"/>
      <c r="G792" s="320"/>
      <c r="H792" s="320"/>
      <c r="I792" s="320"/>
      <c r="J792" s="320"/>
      <c r="K792" s="320"/>
      <c r="L792" s="320"/>
      <c r="M792" s="320"/>
      <c r="N792" s="320"/>
      <c r="O792" s="320"/>
      <c r="P792" s="320"/>
      <c r="Q792" s="320"/>
      <c r="R792" s="320"/>
      <c r="S792" s="320"/>
      <c r="T792" s="320"/>
      <c r="U792" s="320"/>
      <c r="V792" s="320"/>
      <c r="W792" s="320"/>
      <c r="X792" s="320"/>
      <c r="Y792" s="320"/>
      <c r="Z792" s="320"/>
      <c r="AA792" s="320"/>
      <c r="AB792" s="320"/>
      <c r="AC792" s="320"/>
      <c r="AD792" s="320"/>
      <c r="AE792" s="320"/>
      <c r="AF792" s="320"/>
      <c r="AG792" s="320"/>
      <c r="AH792" s="320"/>
      <c r="AI792" s="320"/>
      <c r="AJ792" s="320"/>
      <c r="AK792" s="320"/>
      <c r="AL792" s="320"/>
      <c r="AM792" s="320"/>
      <c r="AN792" s="320"/>
      <c r="AO792" s="320"/>
      <c r="AP792" s="320"/>
      <c r="AQ792" s="320"/>
      <c r="AR792" s="320"/>
      <c r="AS792" s="320"/>
      <c r="AT792" s="320"/>
      <c r="AU792" s="320"/>
      <c r="AV792" s="320"/>
      <c r="AW792" s="320"/>
      <c r="AX792" s="320"/>
      <c r="AY792" s="320"/>
      <c r="AZ792" s="320"/>
      <c r="BA792" s="320"/>
      <c r="BB792" s="320"/>
      <c r="BC792" s="320"/>
      <c r="BD792" s="320"/>
      <c r="BE792" s="320"/>
      <c r="BF792" s="320"/>
      <c r="BG792" s="320"/>
      <c r="BH792" s="320"/>
      <c r="BI792" s="320"/>
      <c r="BJ792" s="320"/>
      <c r="BK792" s="320"/>
      <c r="BL792" s="320"/>
      <c r="BM792" s="320"/>
      <c r="BN792" s="320"/>
      <c r="BO792" s="320"/>
      <c r="BP792" s="320"/>
      <c r="BQ792" s="320"/>
      <c r="BR792" s="320"/>
      <c r="BS792" s="320"/>
      <c r="BT792" s="320"/>
      <c r="BU792" s="320"/>
      <c r="BV792" s="320"/>
      <c r="BW792" s="320"/>
      <c r="BX792" s="320"/>
      <c r="BY792" s="320"/>
      <c r="BZ792" s="320"/>
      <c r="CA792" s="320"/>
      <c r="CB792" s="320"/>
      <c r="CC792" s="320"/>
      <c r="CD792" s="320"/>
      <c r="CE792" s="320"/>
      <c r="CF792" s="320"/>
      <c r="CG792" s="320"/>
      <c r="CH792" s="320"/>
      <c r="CI792" s="320"/>
      <c r="CJ792" s="320"/>
      <c r="CK792" s="320"/>
      <c r="CL792" s="320"/>
      <c r="CM792" s="320"/>
      <c r="CN792" s="320"/>
      <c r="CO792" s="320"/>
      <c r="CP792" s="320"/>
      <c r="CQ792" s="320"/>
      <c r="CR792" s="320"/>
      <c r="CS792" s="320"/>
      <c r="CT792" s="320"/>
      <c r="CU792" s="320"/>
      <c r="CV792" s="320"/>
      <c r="CW792" s="320"/>
      <c r="CX792" s="320"/>
      <c r="CY792" s="320"/>
      <c r="CZ792" s="320"/>
      <c r="DA792" s="320"/>
      <c r="DB792" s="320"/>
      <c r="DC792" s="320"/>
      <c r="DD792" s="320"/>
    </row>
    <row r="793">
      <c r="A793" s="320"/>
      <c r="B793" s="320"/>
      <c r="C793" s="320"/>
      <c r="D793" s="320"/>
      <c r="E793" s="320"/>
      <c r="F793" s="320"/>
      <c r="G793" s="320"/>
      <c r="H793" s="320"/>
      <c r="I793" s="320"/>
      <c r="J793" s="320"/>
      <c r="K793" s="320"/>
      <c r="L793" s="320"/>
      <c r="M793" s="320"/>
      <c r="N793" s="320"/>
      <c r="O793" s="320"/>
      <c r="P793" s="320"/>
      <c r="Q793" s="320"/>
      <c r="R793" s="320"/>
      <c r="S793" s="320"/>
      <c r="T793" s="320"/>
      <c r="U793" s="320"/>
      <c r="V793" s="320"/>
      <c r="W793" s="320"/>
      <c r="X793" s="320"/>
      <c r="Y793" s="320"/>
      <c r="Z793" s="320"/>
      <c r="AA793" s="320"/>
      <c r="AB793" s="320"/>
      <c r="AC793" s="320"/>
      <c r="AD793" s="320"/>
      <c r="AE793" s="320"/>
      <c r="AF793" s="320"/>
      <c r="AG793" s="320"/>
      <c r="AH793" s="320"/>
      <c r="AI793" s="320"/>
      <c r="AJ793" s="320"/>
      <c r="AK793" s="320"/>
      <c r="AL793" s="320"/>
      <c r="AM793" s="320"/>
      <c r="AN793" s="320"/>
      <c r="AO793" s="320"/>
      <c r="AP793" s="320"/>
      <c r="AQ793" s="320"/>
      <c r="AR793" s="320"/>
      <c r="AS793" s="320"/>
      <c r="AT793" s="320"/>
      <c r="AU793" s="320"/>
      <c r="AV793" s="320"/>
      <c r="AW793" s="320"/>
      <c r="AX793" s="320"/>
      <c r="AY793" s="320"/>
      <c r="AZ793" s="320"/>
      <c r="BA793" s="320"/>
      <c r="BB793" s="320"/>
      <c r="BC793" s="320"/>
      <c r="BD793" s="320"/>
      <c r="BE793" s="320"/>
      <c r="BF793" s="320"/>
      <c r="BG793" s="320"/>
      <c r="BH793" s="320"/>
      <c r="BI793" s="320"/>
      <c r="BJ793" s="320"/>
      <c r="BK793" s="320"/>
      <c r="BL793" s="320"/>
      <c r="BM793" s="320"/>
      <c r="BN793" s="320"/>
      <c r="BO793" s="320"/>
      <c r="BP793" s="320"/>
      <c r="BQ793" s="320"/>
      <c r="BR793" s="320"/>
      <c r="BS793" s="320"/>
      <c r="BT793" s="320"/>
      <c r="BU793" s="320"/>
      <c r="BV793" s="320"/>
      <c r="BW793" s="320"/>
      <c r="BX793" s="320"/>
      <c r="BY793" s="320"/>
      <c r="BZ793" s="320"/>
      <c r="CA793" s="320"/>
      <c r="CB793" s="320"/>
      <c r="CC793" s="320"/>
      <c r="CD793" s="320"/>
      <c r="CE793" s="320"/>
      <c r="CF793" s="320"/>
      <c r="CG793" s="320"/>
      <c r="CH793" s="320"/>
      <c r="CI793" s="320"/>
      <c r="CJ793" s="320"/>
      <c r="CK793" s="320"/>
      <c r="CL793" s="320"/>
      <c r="CM793" s="320"/>
      <c r="CN793" s="320"/>
      <c r="CO793" s="320"/>
      <c r="CP793" s="320"/>
      <c r="CQ793" s="320"/>
      <c r="CR793" s="320"/>
      <c r="CS793" s="320"/>
      <c r="CT793" s="320"/>
      <c r="CU793" s="320"/>
      <c r="CV793" s="320"/>
      <c r="CW793" s="320"/>
      <c r="CX793" s="320"/>
      <c r="CY793" s="320"/>
      <c r="CZ793" s="320"/>
      <c r="DA793" s="320"/>
      <c r="DB793" s="320"/>
      <c r="DC793" s="320"/>
      <c r="DD793" s="320"/>
    </row>
    <row r="794">
      <c r="A794" s="320"/>
      <c r="B794" s="320"/>
      <c r="C794" s="320"/>
      <c r="D794" s="320"/>
      <c r="E794" s="320"/>
      <c r="F794" s="320"/>
      <c r="G794" s="320"/>
      <c r="H794" s="320"/>
      <c r="I794" s="320"/>
      <c r="J794" s="320"/>
      <c r="K794" s="320"/>
      <c r="L794" s="320"/>
      <c r="M794" s="320"/>
      <c r="N794" s="320"/>
      <c r="O794" s="320"/>
      <c r="P794" s="320"/>
      <c r="Q794" s="320"/>
      <c r="R794" s="320"/>
      <c r="S794" s="320"/>
      <c r="T794" s="320"/>
      <c r="U794" s="320"/>
      <c r="V794" s="320"/>
      <c r="W794" s="320"/>
      <c r="X794" s="320"/>
      <c r="Y794" s="320"/>
      <c r="Z794" s="320"/>
      <c r="AA794" s="320"/>
      <c r="AB794" s="320"/>
      <c r="AC794" s="320"/>
      <c r="AD794" s="320"/>
      <c r="AE794" s="320"/>
      <c r="AF794" s="320"/>
      <c r="AG794" s="320"/>
      <c r="AH794" s="320"/>
      <c r="AI794" s="320"/>
      <c r="AJ794" s="320"/>
      <c r="AK794" s="320"/>
      <c r="AL794" s="320"/>
      <c r="AM794" s="320"/>
      <c r="AN794" s="320"/>
      <c r="AO794" s="320"/>
      <c r="AP794" s="320"/>
      <c r="AQ794" s="320"/>
      <c r="AR794" s="320"/>
      <c r="AS794" s="320"/>
      <c r="AT794" s="320"/>
      <c r="AU794" s="320"/>
      <c r="AV794" s="320"/>
      <c r="AW794" s="320"/>
      <c r="AX794" s="320"/>
      <c r="AY794" s="320"/>
      <c r="AZ794" s="320"/>
      <c r="BA794" s="320"/>
      <c r="BB794" s="320"/>
      <c r="BC794" s="320"/>
      <c r="BD794" s="320"/>
      <c r="BE794" s="320"/>
      <c r="BF794" s="320"/>
      <c r="BG794" s="320"/>
      <c r="BH794" s="320"/>
      <c r="BI794" s="320"/>
      <c r="BJ794" s="320"/>
      <c r="BK794" s="320"/>
      <c r="BL794" s="320"/>
      <c r="BM794" s="320"/>
      <c r="BN794" s="320"/>
      <c r="BO794" s="320"/>
      <c r="BP794" s="320"/>
      <c r="BQ794" s="320"/>
      <c r="BR794" s="320"/>
      <c r="BS794" s="320"/>
      <c r="BT794" s="320"/>
      <c r="BU794" s="320"/>
      <c r="BV794" s="320"/>
      <c r="BW794" s="320"/>
      <c r="BX794" s="320"/>
      <c r="BY794" s="320"/>
      <c r="BZ794" s="320"/>
      <c r="CA794" s="320"/>
      <c r="CB794" s="320"/>
      <c r="CC794" s="320"/>
      <c r="CD794" s="320"/>
      <c r="CE794" s="320"/>
      <c r="CF794" s="320"/>
      <c r="CG794" s="320"/>
      <c r="CH794" s="320"/>
      <c r="CI794" s="320"/>
      <c r="CJ794" s="320"/>
      <c r="CK794" s="320"/>
      <c r="CL794" s="320"/>
      <c r="CM794" s="320"/>
      <c r="CN794" s="320"/>
      <c r="CO794" s="320"/>
      <c r="CP794" s="320"/>
      <c r="CQ794" s="320"/>
      <c r="CR794" s="320"/>
      <c r="CS794" s="320"/>
      <c r="CT794" s="320"/>
      <c r="CU794" s="320"/>
      <c r="CV794" s="320"/>
      <c r="CW794" s="320"/>
      <c r="CX794" s="320"/>
      <c r="CY794" s="320"/>
      <c r="CZ794" s="320"/>
      <c r="DA794" s="320"/>
      <c r="DB794" s="320"/>
      <c r="DC794" s="320"/>
      <c r="DD794" s="320"/>
    </row>
    <row r="795">
      <c r="A795" s="320"/>
      <c r="B795" s="320"/>
      <c r="C795" s="320"/>
      <c r="D795" s="320"/>
      <c r="E795" s="320"/>
      <c r="F795" s="320"/>
      <c r="G795" s="320"/>
      <c r="H795" s="320"/>
      <c r="I795" s="320"/>
      <c r="J795" s="320"/>
      <c r="K795" s="320"/>
      <c r="L795" s="320"/>
      <c r="M795" s="320"/>
      <c r="N795" s="320"/>
      <c r="O795" s="320"/>
      <c r="P795" s="320"/>
      <c r="Q795" s="320"/>
      <c r="R795" s="320"/>
      <c r="S795" s="320"/>
      <c r="T795" s="320"/>
      <c r="U795" s="320"/>
      <c r="V795" s="320"/>
      <c r="W795" s="320"/>
      <c r="X795" s="320"/>
      <c r="Y795" s="320"/>
      <c r="Z795" s="320"/>
      <c r="AA795" s="320"/>
      <c r="AB795" s="320"/>
      <c r="AC795" s="320"/>
      <c r="AD795" s="320"/>
      <c r="AE795" s="320"/>
      <c r="AF795" s="320"/>
      <c r="AG795" s="320"/>
      <c r="AH795" s="320"/>
      <c r="AI795" s="320"/>
      <c r="AJ795" s="320"/>
      <c r="AK795" s="320"/>
      <c r="AL795" s="320"/>
      <c r="AM795" s="320"/>
      <c r="AN795" s="320"/>
      <c r="AO795" s="320"/>
      <c r="AP795" s="320"/>
      <c r="AQ795" s="320"/>
      <c r="AR795" s="320"/>
      <c r="AS795" s="320"/>
      <c r="AT795" s="320"/>
      <c r="AU795" s="320"/>
      <c r="AV795" s="320"/>
      <c r="AW795" s="320"/>
      <c r="AX795" s="320"/>
      <c r="AY795" s="320"/>
      <c r="AZ795" s="320"/>
      <c r="BA795" s="320"/>
      <c r="BB795" s="320"/>
      <c r="BC795" s="320"/>
      <c r="BD795" s="320"/>
      <c r="BE795" s="320"/>
      <c r="BF795" s="320"/>
      <c r="BG795" s="320"/>
      <c r="BH795" s="320"/>
      <c r="BI795" s="320"/>
      <c r="BJ795" s="320"/>
      <c r="BK795" s="320"/>
      <c r="BL795" s="320"/>
      <c r="BM795" s="320"/>
      <c r="BN795" s="320"/>
      <c r="BO795" s="320"/>
      <c r="BP795" s="320"/>
      <c r="BQ795" s="320"/>
      <c r="BR795" s="320"/>
      <c r="BS795" s="320"/>
      <c r="BT795" s="320"/>
      <c r="BU795" s="320"/>
      <c r="BV795" s="320"/>
      <c r="BW795" s="320"/>
      <c r="BX795" s="320"/>
      <c r="BY795" s="320"/>
      <c r="BZ795" s="320"/>
      <c r="CA795" s="320"/>
      <c r="CB795" s="320"/>
      <c r="CC795" s="320"/>
      <c r="CD795" s="320"/>
      <c r="CE795" s="320"/>
      <c r="CF795" s="320"/>
      <c r="CG795" s="320"/>
      <c r="CH795" s="320"/>
      <c r="CI795" s="320"/>
      <c r="CJ795" s="320"/>
      <c r="CK795" s="320"/>
      <c r="CL795" s="320"/>
      <c r="CM795" s="320"/>
      <c r="CN795" s="320"/>
      <c r="CO795" s="320"/>
      <c r="CP795" s="320"/>
      <c r="CQ795" s="320"/>
      <c r="CR795" s="320"/>
      <c r="CS795" s="320"/>
      <c r="CT795" s="320"/>
      <c r="CU795" s="320"/>
      <c r="CV795" s="320"/>
      <c r="CW795" s="320"/>
      <c r="CX795" s="320"/>
      <c r="CY795" s="320"/>
      <c r="CZ795" s="320"/>
      <c r="DA795" s="320"/>
      <c r="DB795" s="320"/>
      <c r="DC795" s="320"/>
      <c r="DD795" s="320"/>
    </row>
    <row r="796">
      <c r="A796" s="320"/>
      <c r="B796" s="320"/>
      <c r="C796" s="320"/>
      <c r="D796" s="320"/>
      <c r="E796" s="320"/>
      <c r="F796" s="320"/>
      <c r="G796" s="320"/>
      <c r="H796" s="320"/>
      <c r="I796" s="320"/>
      <c r="J796" s="320"/>
      <c r="K796" s="320"/>
      <c r="L796" s="320"/>
      <c r="M796" s="320"/>
      <c r="N796" s="320"/>
      <c r="O796" s="320"/>
      <c r="P796" s="320"/>
      <c r="Q796" s="320"/>
      <c r="R796" s="320"/>
      <c r="S796" s="320"/>
      <c r="T796" s="320"/>
      <c r="U796" s="320"/>
      <c r="V796" s="320"/>
      <c r="W796" s="320"/>
      <c r="X796" s="320"/>
      <c r="Y796" s="320"/>
      <c r="Z796" s="320"/>
      <c r="AA796" s="320"/>
      <c r="AB796" s="320"/>
      <c r="AC796" s="320"/>
      <c r="AD796" s="320"/>
      <c r="AE796" s="320"/>
      <c r="AF796" s="320"/>
      <c r="AG796" s="320"/>
      <c r="AH796" s="320"/>
      <c r="AI796" s="320"/>
      <c r="AJ796" s="320"/>
      <c r="AK796" s="320"/>
      <c r="AL796" s="320"/>
      <c r="AM796" s="320"/>
      <c r="AN796" s="320"/>
      <c r="AO796" s="320"/>
      <c r="AP796" s="320"/>
      <c r="AQ796" s="320"/>
      <c r="AR796" s="320"/>
      <c r="AS796" s="320"/>
      <c r="AT796" s="320"/>
      <c r="AU796" s="320"/>
      <c r="AV796" s="320"/>
      <c r="AW796" s="320"/>
      <c r="AX796" s="320"/>
      <c r="AY796" s="320"/>
      <c r="AZ796" s="320"/>
      <c r="BA796" s="320"/>
      <c r="BB796" s="320"/>
      <c r="BC796" s="320"/>
      <c r="BD796" s="320"/>
      <c r="BE796" s="320"/>
      <c r="BF796" s="320"/>
      <c r="BG796" s="320"/>
      <c r="BH796" s="320"/>
      <c r="BI796" s="320"/>
      <c r="BJ796" s="320"/>
      <c r="BK796" s="320"/>
      <c r="BL796" s="320"/>
      <c r="BM796" s="320"/>
      <c r="BN796" s="320"/>
      <c r="BO796" s="320"/>
      <c r="BP796" s="320"/>
      <c r="BQ796" s="320"/>
      <c r="BR796" s="320"/>
      <c r="BS796" s="320"/>
      <c r="BT796" s="320"/>
      <c r="BU796" s="320"/>
      <c r="BV796" s="320"/>
      <c r="BW796" s="320"/>
      <c r="BX796" s="320"/>
      <c r="BY796" s="320"/>
      <c r="BZ796" s="320"/>
      <c r="CA796" s="320"/>
      <c r="CB796" s="320"/>
      <c r="CC796" s="320"/>
      <c r="CD796" s="320"/>
      <c r="CE796" s="320"/>
      <c r="CF796" s="320"/>
      <c r="CG796" s="320"/>
      <c r="CH796" s="320"/>
      <c r="CI796" s="320"/>
      <c r="CJ796" s="320"/>
      <c r="CK796" s="320"/>
      <c r="CL796" s="320"/>
      <c r="CM796" s="320"/>
      <c r="CN796" s="320"/>
      <c r="CO796" s="320"/>
      <c r="CP796" s="320"/>
      <c r="CQ796" s="320"/>
      <c r="CR796" s="320"/>
      <c r="CS796" s="320"/>
      <c r="CT796" s="320"/>
      <c r="CU796" s="320"/>
      <c r="CV796" s="320"/>
      <c r="CW796" s="320"/>
      <c r="CX796" s="320"/>
      <c r="CY796" s="320"/>
      <c r="CZ796" s="320"/>
      <c r="DA796" s="320"/>
      <c r="DB796" s="320"/>
      <c r="DC796" s="320"/>
      <c r="DD796" s="320"/>
    </row>
    <row r="797">
      <c r="A797" s="320"/>
      <c r="B797" s="320"/>
      <c r="C797" s="320"/>
      <c r="D797" s="320"/>
      <c r="E797" s="320"/>
      <c r="F797" s="320"/>
      <c r="G797" s="320"/>
      <c r="H797" s="320"/>
      <c r="I797" s="320"/>
      <c r="J797" s="320"/>
      <c r="K797" s="320"/>
      <c r="L797" s="320"/>
      <c r="M797" s="320"/>
      <c r="N797" s="320"/>
      <c r="O797" s="320"/>
      <c r="P797" s="320"/>
      <c r="Q797" s="320"/>
      <c r="R797" s="320"/>
      <c r="S797" s="320"/>
      <c r="T797" s="320"/>
      <c r="U797" s="320"/>
      <c r="V797" s="320"/>
      <c r="W797" s="320"/>
      <c r="X797" s="320"/>
      <c r="Y797" s="320"/>
      <c r="Z797" s="320"/>
      <c r="AA797" s="320"/>
      <c r="AB797" s="320"/>
      <c r="AC797" s="320"/>
      <c r="AD797" s="320"/>
      <c r="AE797" s="320"/>
      <c r="AF797" s="320"/>
      <c r="AG797" s="320"/>
      <c r="AH797" s="320"/>
      <c r="AI797" s="320"/>
      <c r="AJ797" s="320"/>
      <c r="AK797" s="320"/>
      <c r="AL797" s="320"/>
      <c r="AM797" s="320"/>
      <c r="AN797" s="320"/>
      <c r="AO797" s="320"/>
      <c r="AP797" s="320"/>
      <c r="AQ797" s="320"/>
      <c r="AR797" s="320"/>
      <c r="AS797" s="320"/>
      <c r="AT797" s="320"/>
      <c r="AU797" s="320"/>
      <c r="AV797" s="320"/>
      <c r="AW797" s="320"/>
      <c r="AX797" s="320"/>
      <c r="AY797" s="320"/>
      <c r="AZ797" s="320"/>
      <c r="BA797" s="320"/>
      <c r="BB797" s="320"/>
      <c r="BC797" s="320"/>
      <c r="BD797" s="320"/>
      <c r="BE797" s="320"/>
      <c r="BF797" s="320"/>
      <c r="BG797" s="320"/>
      <c r="BH797" s="320"/>
      <c r="BI797" s="320"/>
      <c r="BJ797" s="320"/>
      <c r="BK797" s="320"/>
      <c r="BL797" s="320"/>
      <c r="BM797" s="320"/>
      <c r="BN797" s="320"/>
      <c r="BO797" s="320"/>
      <c r="BP797" s="320"/>
      <c r="BQ797" s="320"/>
      <c r="BR797" s="320"/>
      <c r="BS797" s="320"/>
      <c r="BT797" s="320"/>
      <c r="BU797" s="320"/>
      <c r="BV797" s="320"/>
      <c r="BW797" s="320"/>
      <c r="BX797" s="320"/>
      <c r="BY797" s="320"/>
      <c r="BZ797" s="320"/>
      <c r="CA797" s="320"/>
      <c r="CB797" s="320"/>
      <c r="CC797" s="320"/>
      <c r="CD797" s="320"/>
      <c r="CE797" s="320"/>
      <c r="CF797" s="320"/>
      <c r="CG797" s="320"/>
      <c r="CH797" s="320"/>
      <c r="CI797" s="320"/>
      <c r="CJ797" s="320"/>
      <c r="CK797" s="320"/>
      <c r="CL797" s="320"/>
      <c r="CM797" s="320"/>
      <c r="CN797" s="320"/>
      <c r="CO797" s="320"/>
      <c r="CP797" s="320"/>
      <c r="CQ797" s="320"/>
      <c r="CR797" s="320"/>
      <c r="CS797" s="320"/>
      <c r="CT797" s="320"/>
      <c r="CU797" s="320"/>
      <c r="CV797" s="320"/>
      <c r="CW797" s="320"/>
      <c r="CX797" s="320"/>
      <c r="CY797" s="320"/>
      <c r="CZ797" s="320"/>
      <c r="DA797" s="320"/>
      <c r="DB797" s="320"/>
      <c r="DC797" s="320"/>
      <c r="DD797" s="320"/>
    </row>
    <row r="798">
      <c r="A798" s="320"/>
      <c r="B798" s="320"/>
      <c r="C798" s="320"/>
      <c r="D798" s="320"/>
      <c r="E798" s="320"/>
      <c r="F798" s="320"/>
      <c r="G798" s="320"/>
      <c r="H798" s="320"/>
      <c r="I798" s="320"/>
      <c r="J798" s="320"/>
      <c r="K798" s="320"/>
      <c r="L798" s="320"/>
      <c r="M798" s="320"/>
      <c r="N798" s="320"/>
      <c r="O798" s="320"/>
      <c r="P798" s="320"/>
      <c r="Q798" s="320"/>
      <c r="R798" s="320"/>
      <c r="S798" s="320"/>
      <c r="T798" s="320"/>
      <c r="U798" s="320"/>
      <c r="V798" s="320"/>
      <c r="W798" s="320"/>
      <c r="X798" s="320"/>
      <c r="Y798" s="320"/>
      <c r="Z798" s="320"/>
      <c r="AA798" s="320"/>
      <c r="AB798" s="320"/>
      <c r="AC798" s="320"/>
      <c r="AD798" s="320"/>
      <c r="AE798" s="320"/>
      <c r="AF798" s="320"/>
      <c r="AG798" s="320"/>
      <c r="AH798" s="320"/>
      <c r="AI798" s="320"/>
      <c r="AJ798" s="320"/>
      <c r="AK798" s="320"/>
      <c r="AL798" s="320"/>
      <c r="AM798" s="320"/>
      <c r="AN798" s="320"/>
      <c r="AO798" s="320"/>
      <c r="AP798" s="320"/>
      <c r="AQ798" s="320"/>
      <c r="AR798" s="320"/>
      <c r="AS798" s="320"/>
      <c r="AT798" s="320"/>
      <c r="AU798" s="320"/>
      <c r="AV798" s="320"/>
      <c r="AW798" s="320"/>
      <c r="AX798" s="320"/>
      <c r="AY798" s="320"/>
      <c r="AZ798" s="320"/>
      <c r="BA798" s="320"/>
      <c r="BB798" s="320"/>
      <c r="BC798" s="320"/>
      <c r="BD798" s="320"/>
      <c r="BE798" s="320"/>
      <c r="BF798" s="320"/>
      <c r="BG798" s="320"/>
      <c r="BH798" s="320"/>
      <c r="BI798" s="320"/>
      <c r="BJ798" s="320"/>
      <c r="BK798" s="320"/>
      <c r="BL798" s="320"/>
      <c r="BM798" s="320"/>
      <c r="BN798" s="320"/>
      <c r="BO798" s="320"/>
      <c r="BP798" s="320"/>
      <c r="BQ798" s="320"/>
      <c r="BR798" s="320"/>
      <c r="BS798" s="320"/>
      <c r="BT798" s="320"/>
      <c r="BU798" s="320"/>
      <c r="BV798" s="320"/>
      <c r="BW798" s="320"/>
      <c r="BX798" s="320"/>
      <c r="BY798" s="320"/>
      <c r="BZ798" s="320"/>
      <c r="CA798" s="320"/>
      <c r="CB798" s="320"/>
      <c r="CC798" s="320"/>
      <c r="CD798" s="320"/>
      <c r="CE798" s="320"/>
      <c r="CF798" s="320"/>
      <c r="CG798" s="320"/>
      <c r="CH798" s="320"/>
      <c r="CI798" s="320"/>
      <c r="CJ798" s="320"/>
      <c r="CK798" s="320"/>
      <c r="CL798" s="320"/>
      <c r="CM798" s="320"/>
      <c r="CN798" s="320"/>
      <c r="CO798" s="320"/>
      <c r="CP798" s="320"/>
      <c r="CQ798" s="320"/>
      <c r="CR798" s="320"/>
      <c r="CS798" s="320"/>
      <c r="CT798" s="320"/>
      <c r="CU798" s="320"/>
      <c r="CV798" s="320"/>
      <c r="CW798" s="320"/>
      <c r="CX798" s="320"/>
      <c r="CY798" s="320"/>
      <c r="CZ798" s="320"/>
      <c r="DA798" s="320"/>
      <c r="DB798" s="320"/>
      <c r="DC798" s="320"/>
      <c r="DD798" s="320"/>
    </row>
    <row r="799">
      <c r="A799" s="320"/>
      <c r="B799" s="320"/>
      <c r="C799" s="320"/>
      <c r="D799" s="320"/>
      <c r="E799" s="320"/>
      <c r="F799" s="320"/>
      <c r="G799" s="320"/>
      <c r="H799" s="320"/>
      <c r="I799" s="320"/>
      <c r="J799" s="320"/>
      <c r="K799" s="320"/>
      <c r="L799" s="320"/>
      <c r="M799" s="320"/>
      <c r="N799" s="320"/>
      <c r="O799" s="320"/>
      <c r="P799" s="320"/>
      <c r="Q799" s="320"/>
      <c r="R799" s="320"/>
      <c r="S799" s="320"/>
      <c r="T799" s="320"/>
      <c r="U799" s="320"/>
      <c r="V799" s="320"/>
      <c r="W799" s="320"/>
      <c r="X799" s="320"/>
      <c r="Y799" s="320"/>
      <c r="Z799" s="320"/>
      <c r="AA799" s="320"/>
      <c r="AB799" s="320"/>
      <c r="AC799" s="320"/>
      <c r="AD799" s="320"/>
      <c r="AE799" s="320"/>
      <c r="AF799" s="320"/>
      <c r="AG799" s="320"/>
      <c r="AH799" s="320"/>
      <c r="AI799" s="320"/>
      <c r="AJ799" s="320"/>
      <c r="AK799" s="320"/>
      <c r="AL799" s="320"/>
      <c r="AM799" s="320"/>
      <c r="AN799" s="320"/>
      <c r="AO799" s="320"/>
      <c r="AP799" s="320"/>
      <c r="AQ799" s="320"/>
      <c r="AR799" s="320"/>
      <c r="AS799" s="320"/>
      <c r="AT799" s="320"/>
      <c r="AU799" s="320"/>
      <c r="AV799" s="320"/>
      <c r="AW799" s="320"/>
      <c r="AX799" s="320"/>
      <c r="AY799" s="320"/>
      <c r="AZ799" s="320"/>
      <c r="BA799" s="320"/>
      <c r="BB799" s="320"/>
      <c r="BC799" s="320"/>
      <c r="BD799" s="320"/>
      <c r="BE799" s="320"/>
      <c r="BF799" s="320"/>
      <c r="BG799" s="320"/>
      <c r="BH799" s="320"/>
      <c r="BI799" s="320"/>
      <c r="BJ799" s="320"/>
      <c r="BK799" s="320"/>
      <c r="BL799" s="320"/>
      <c r="BM799" s="320"/>
      <c r="BN799" s="320"/>
      <c r="BO799" s="320"/>
      <c r="BP799" s="320"/>
      <c r="BQ799" s="320"/>
      <c r="BR799" s="320"/>
      <c r="BS799" s="320"/>
      <c r="BT799" s="320"/>
      <c r="BU799" s="320"/>
      <c r="BV799" s="320"/>
      <c r="BW799" s="320"/>
      <c r="BX799" s="320"/>
      <c r="BY799" s="320"/>
      <c r="BZ799" s="320"/>
      <c r="CA799" s="320"/>
      <c r="CB799" s="320"/>
      <c r="CC799" s="320"/>
      <c r="CD799" s="320"/>
      <c r="CE799" s="320"/>
      <c r="CF799" s="320"/>
      <c r="CG799" s="320"/>
      <c r="CH799" s="320"/>
      <c r="CI799" s="320"/>
      <c r="CJ799" s="320"/>
      <c r="CK799" s="320"/>
      <c r="CL799" s="320"/>
      <c r="CM799" s="320"/>
      <c r="CN799" s="320"/>
      <c r="CO799" s="320"/>
      <c r="CP799" s="320"/>
      <c r="CQ799" s="320"/>
      <c r="CR799" s="320"/>
      <c r="CS799" s="320"/>
      <c r="CT799" s="320"/>
      <c r="CU799" s="320"/>
      <c r="CV799" s="320"/>
      <c r="CW799" s="320"/>
      <c r="CX799" s="320"/>
      <c r="CY799" s="320"/>
      <c r="CZ799" s="320"/>
      <c r="DA799" s="320"/>
      <c r="DB799" s="320"/>
      <c r="DC799" s="320"/>
      <c r="DD799" s="320"/>
    </row>
    <row r="800">
      <c r="A800" s="320"/>
      <c r="B800" s="320"/>
      <c r="C800" s="320"/>
      <c r="D800" s="320"/>
      <c r="E800" s="320"/>
      <c r="F800" s="320"/>
      <c r="G800" s="320"/>
      <c r="H800" s="320"/>
      <c r="I800" s="320"/>
      <c r="J800" s="320"/>
      <c r="K800" s="320"/>
      <c r="L800" s="320"/>
      <c r="M800" s="320"/>
      <c r="N800" s="320"/>
      <c r="O800" s="320"/>
      <c r="P800" s="320"/>
      <c r="Q800" s="320"/>
      <c r="R800" s="320"/>
      <c r="S800" s="320"/>
      <c r="T800" s="320"/>
      <c r="U800" s="320"/>
      <c r="V800" s="320"/>
      <c r="W800" s="320"/>
      <c r="X800" s="320"/>
      <c r="Y800" s="320"/>
      <c r="Z800" s="320"/>
      <c r="AA800" s="320"/>
      <c r="AB800" s="320"/>
      <c r="AC800" s="320"/>
      <c r="AD800" s="320"/>
      <c r="AE800" s="320"/>
      <c r="AF800" s="320"/>
      <c r="AG800" s="320"/>
      <c r="AH800" s="320"/>
      <c r="AI800" s="320"/>
      <c r="AJ800" s="320"/>
      <c r="AK800" s="320"/>
      <c r="AL800" s="320"/>
      <c r="AM800" s="320"/>
      <c r="AN800" s="320"/>
      <c r="AO800" s="320"/>
      <c r="AP800" s="320"/>
      <c r="AQ800" s="320"/>
      <c r="AR800" s="320"/>
      <c r="AS800" s="320"/>
      <c r="AT800" s="320"/>
      <c r="AU800" s="320"/>
      <c r="AV800" s="320"/>
      <c r="AW800" s="320"/>
      <c r="AX800" s="320"/>
      <c r="AY800" s="320"/>
      <c r="AZ800" s="320"/>
      <c r="BA800" s="320"/>
      <c r="BB800" s="320"/>
      <c r="BC800" s="320"/>
      <c r="BD800" s="320"/>
      <c r="BE800" s="320"/>
      <c r="BF800" s="320"/>
      <c r="BG800" s="320"/>
      <c r="BH800" s="320"/>
      <c r="BI800" s="320"/>
      <c r="BJ800" s="320"/>
      <c r="BK800" s="320"/>
      <c r="BL800" s="320"/>
      <c r="BM800" s="320"/>
      <c r="BN800" s="320"/>
      <c r="BO800" s="320"/>
      <c r="BP800" s="320"/>
      <c r="BQ800" s="320"/>
      <c r="BR800" s="320"/>
      <c r="BS800" s="320"/>
      <c r="BT800" s="320"/>
      <c r="BU800" s="320"/>
      <c r="BV800" s="320"/>
      <c r="BW800" s="320"/>
      <c r="BX800" s="320"/>
      <c r="BY800" s="320"/>
      <c r="BZ800" s="320"/>
      <c r="CA800" s="320"/>
      <c r="CB800" s="320"/>
      <c r="CC800" s="320"/>
      <c r="CD800" s="320"/>
      <c r="CE800" s="320"/>
      <c r="CF800" s="320"/>
      <c r="CG800" s="320"/>
      <c r="CH800" s="320"/>
      <c r="CI800" s="320"/>
      <c r="CJ800" s="320"/>
      <c r="CK800" s="320"/>
      <c r="CL800" s="320"/>
      <c r="CM800" s="320"/>
      <c r="CN800" s="320"/>
      <c r="CO800" s="320"/>
      <c r="CP800" s="320"/>
      <c r="CQ800" s="320"/>
      <c r="CR800" s="320"/>
      <c r="CS800" s="320"/>
      <c r="CT800" s="320"/>
      <c r="CU800" s="320"/>
      <c r="CV800" s="320"/>
      <c r="CW800" s="320"/>
      <c r="CX800" s="320"/>
      <c r="CY800" s="320"/>
      <c r="CZ800" s="320"/>
      <c r="DA800" s="320"/>
      <c r="DB800" s="320"/>
      <c r="DC800" s="320"/>
      <c r="DD800" s="320"/>
    </row>
    <row r="801">
      <c r="A801" s="320"/>
      <c r="B801" s="320"/>
      <c r="C801" s="320"/>
      <c r="D801" s="320"/>
      <c r="E801" s="320"/>
      <c r="F801" s="320"/>
      <c r="G801" s="320"/>
      <c r="H801" s="320"/>
      <c r="I801" s="320"/>
      <c r="J801" s="320"/>
      <c r="K801" s="320"/>
      <c r="L801" s="320"/>
      <c r="M801" s="320"/>
      <c r="N801" s="320"/>
      <c r="O801" s="320"/>
      <c r="P801" s="320"/>
      <c r="Q801" s="320"/>
      <c r="R801" s="320"/>
      <c r="S801" s="320"/>
      <c r="T801" s="320"/>
      <c r="U801" s="320"/>
      <c r="V801" s="320"/>
      <c r="W801" s="320"/>
      <c r="X801" s="320"/>
      <c r="Y801" s="320"/>
      <c r="Z801" s="320"/>
      <c r="AA801" s="320"/>
      <c r="AB801" s="320"/>
      <c r="AC801" s="320"/>
      <c r="AD801" s="320"/>
      <c r="AE801" s="320"/>
      <c r="AF801" s="320"/>
      <c r="AG801" s="320"/>
      <c r="AH801" s="320"/>
      <c r="AI801" s="320"/>
      <c r="AJ801" s="320"/>
      <c r="AK801" s="320"/>
      <c r="AL801" s="320"/>
      <c r="AM801" s="320"/>
      <c r="AN801" s="320"/>
      <c r="AO801" s="320"/>
      <c r="AP801" s="320"/>
      <c r="AQ801" s="320"/>
      <c r="AR801" s="320"/>
      <c r="AS801" s="320"/>
      <c r="AT801" s="320"/>
      <c r="AU801" s="320"/>
      <c r="AV801" s="320"/>
      <c r="AW801" s="320"/>
      <c r="AX801" s="320"/>
      <c r="AY801" s="320"/>
      <c r="AZ801" s="320"/>
      <c r="BA801" s="320"/>
      <c r="BB801" s="320"/>
      <c r="BC801" s="320"/>
      <c r="BD801" s="320"/>
      <c r="BE801" s="320"/>
      <c r="BF801" s="320"/>
      <c r="BG801" s="320"/>
      <c r="BH801" s="320"/>
      <c r="BI801" s="320"/>
      <c r="BJ801" s="320"/>
      <c r="BK801" s="320"/>
      <c r="BL801" s="320"/>
      <c r="BM801" s="320"/>
      <c r="BN801" s="320"/>
      <c r="BO801" s="320"/>
      <c r="BP801" s="320"/>
      <c r="BQ801" s="320"/>
      <c r="BR801" s="320"/>
      <c r="BS801" s="320"/>
      <c r="BT801" s="320"/>
      <c r="BU801" s="320"/>
      <c r="BV801" s="320"/>
      <c r="BW801" s="320"/>
      <c r="BX801" s="320"/>
      <c r="BY801" s="320"/>
      <c r="BZ801" s="320"/>
      <c r="CA801" s="320"/>
      <c r="CB801" s="320"/>
      <c r="CC801" s="320"/>
      <c r="CD801" s="320"/>
      <c r="CE801" s="320"/>
      <c r="CF801" s="320"/>
      <c r="CG801" s="320"/>
      <c r="CH801" s="320"/>
      <c r="CI801" s="320"/>
      <c r="CJ801" s="320"/>
      <c r="CK801" s="320"/>
      <c r="CL801" s="320"/>
      <c r="CM801" s="320"/>
      <c r="CN801" s="320"/>
      <c r="CO801" s="320"/>
      <c r="CP801" s="320"/>
      <c r="CQ801" s="320"/>
      <c r="CR801" s="320"/>
      <c r="CS801" s="320"/>
      <c r="CT801" s="320"/>
      <c r="CU801" s="320"/>
      <c r="CV801" s="320"/>
      <c r="CW801" s="320"/>
      <c r="CX801" s="320"/>
      <c r="CY801" s="320"/>
      <c r="CZ801" s="320"/>
      <c r="DA801" s="320"/>
      <c r="DB801" s="320"/>
      <c r="DC801" s="320"/>
      <c r="DD801" s="320"/>
    </row>
    <row r="802">
      <c r="A802" s="320"/>
      <c r="B802" s="320"/>
      <c r="C802" s="320"/>
      <c r="D802" s="320"/>
      <c r="E802" s="320"/>
      <c r="F802" s="320"/>
      <c r="G802" s="320"/>
      <c r="H802" s="320"/>
      <c r="I802" s="320"/>
      <c r="J802" s="320"/>
      <c r="K802" s="320"/>
      <c r="L802" s="320"/>
      <c r="M802" s="320"/>
      <c r="N802" s="320"/>
      <c r="O802" s="320"/>
      <c r="P802" s="320"/>
      <c r="Q802" s="320"/>
      <c r="R802" s="320"/>
      <c r="S802" s="320"/>
      <c r="T802" s="320"/>
      <c r="U802" s="320"/>
      <c r="V802" s="320"/>
      <c r="W802" s="320"/>
      <c r="X802" s="320"/>
      <c r="Y802" s="320"/>
      <c r="Z802" s="320"/>
      <c r="AA802" s="320"/>
      <c r="AB802" s="320"/>
      <c r="AC802" s="320"/>
      <c r="AD802" s="320"/>
      <c r="AE802" s="320"/>
      <c r="AF802" s="320"/>
      <c r="AG802" s="320"/>
      <c r="AH802" s="320"/>
      <c r="AI802" s="320"/>
      <c r="AJ802" s="320"/>
      <c r="AK802" s="320"/>
      <c r="AL802" s="320"/>
      <c r="AM802" s="320"/>
      <c r="AN802" s="320"/>
      <c r="AO802" s="320"/>
      <c r="AP802" s="320"/>
      <c r="AQ802" s="320"/>
      <c r="AR802" s="320"/>
      <c r="AS802" s="320"/>
      <c r="AT802" s="320"/>
      <c r="AU802" s="320"/>
      <c r="AV802" s="320"/>
      <c r="AW802" s="320"/>
      <c r="AX802" s="320"/>
      <c r="AY802" s="320"/>
      <c r="AZ802" s="320"/>
      <c r="BA802" s="320"/>
      <c r="BB802" s="320"/>
      <c r="BC802" s="320"/>
      <c r="BD802" s="320"/>
      <c r="BE802" s="320"/>
      <c r="BF802" s="320"/>
      <c r="BG802" s="320"/>
      <c r="BH802" s="320"/>
      <c r="BI802" s="320"/>
      <c r="BJ802" s="320"/>
      <c r="BK802" s="320"/>
      <c r="BL802" s="320"/>
      <c r="BM802" s="320"/>
      <c r="BN802" s="320"/>
      <c r="BO802" s="320"/>
      <c r="BP802" s="320"/>
      <c r="BQ802" s="320"/>
      <c r="BR802" s="320"/>
      <c r="BS802" s="320"/>
      <c r="BT802" s="320"/>
      <c r="BU802" s="320"/>
      <c r="BV802" s="320"/>
      <c r="BW802" s="320"/>
      <c r="BX802" s="320"/>
      <c r="BY802" s="320"/>
      <c r="BZ802" s="320"/>
      <c r="CA802" s="320"/>
      <c r="CB802" s="320"/>
      <c r="CC802" s="320"/>
      <c r="CD802" s="320"/>
      <c r="CE802" s="320"/>
      <c r="CF802" s="320"/>
      <c r="CG802" s="320"/>
      <c r="CH802" s="320"/>
      <c r="CI802" s="320"/>
      <c r="CJ802" s="320"/>
      <c r="CK802" s="320"/>
      <c r="CL802" s="320"/>
      <c r="CM802" s="320"/>
      <c r="CN802" s="320"/>
      <c r="CO802" s="320"/>
      <c r="CP802" s="320"/>
      <c r="CQ802" s="320"/>
      <c r="CR802" s="320"/>
      <c r="CS802" s="320"/>
      <c r="CT802" s="320"/>
      <c r="CU802" s="320"/>
      <c r="CV802" s="320"/>
      <c r="CW802" s="320"/>
      <c r="CX802" s="320"/>
      <c r="CY802" s="320"/>
      <c r="CZ802" s="320"/>
      <c r="DA802" s="320"/>
      <c r="DB802" s="320"/>
      <c r="DC802" s="320"/>
      <c r="DD802" s="320"/>
    </row>
    <row r="803">
      <c r="A803" s="320"/>
      <c r="B803" s="320"/>
      <c r="C803" s="320"/>
      <c r="D803" s="320"/>
      <c r="E803" s="320"/>
      <c r="F803" s="320"/>
      <c r="G803" s="320"/>
      <c r="H803" s="320"/>
      <c r="I803" s="320"/>
      <c r="J803" s="320"/>
      <c r="K803" s="320"/>
      <c r="L803" s="320"/>
      <c r="M803" s="320"/>
      <c r="N803" s="320"/>
      <c r="O803" s="320"/>
      <c r="P803" s="320"/>
      <c r="Q803" s="320"/>
      <c r="R803" s="320"/>
      <c r="S803" s="320"/>
      <c r="T803" s="320"/>
      <c r="U803" s="320"/>
      <c r="V803" s="320"/>
      <c r="W803" s="320"/>
      <c r="X803" s="320"/>
      <c r="Y803" s="320"/>
      <c r="Z803" s="320"/>
      <c r="AA803" s="320"/>
      <c r="AB803" s="320"/>
      <c r="AC803" s="320"/>
      <c r="AD803" s="320"/>
      <c r="AE803" s="320"/>
      <c r="AF803" s="320"/>
      <c r="AG803" s="320"/>
      <c r="AH803" s="320"/>
      <c r="AI803" s="320"/>
      <c r="AJ803" s="320"/>
      <c r="AK803" s="320"/>
      <c r="AL803" s="320"/>
      <c r="AM803" s="320"/>
      <c r="AN803" s="320"/>
      <c r="AO803" s="320"/>
      <c r="AP803" s="320"/>
      <c r="AQ803" s="320"/>
      <c r="AR803" s="320"/>
      <c r="AS803" s="320"/>
      <c r="AT803" s="320"/>
      <c r="AU803" s="320"/>
      <c r="AV803" s="320"/>
      <c r="AW803" s="320"/>
      <c r="AX803" s="320"/>
      <c r="AY803" s="320"/>
      <c r="AZ803" s="320"/>
      <c r="BA803" s="320"/>
      <c r="BB803" s="320"/>
      <c r="BC803" s="320"/>
      <c r="BD803" s="320"/>
      <c r="BE803" s="320"/>
      <c r="BF803" s="320"/>
      <c r="BG803" s="320"/>
      <c r="BH803" s="320"/>
      <c r="BI803" s="320"/>
      <c r="BJ803" s="320"/>
      <c r="BK803" s="320"/>
      <c r="BL803" s="320"/>
      <c r="BM803" s="320"/>
      <c r="BN803" s="320"/>
      <c r="BO803" s="320"/>
      <c r="BP803" s="320"/>
      <c r="BQ803" s="320"/>
      <c r="BR803" s="320"/>
      <c r="BS803" s="320"/>
      <c r="BT803" s="320"/>
      <c r="BU803" s="320"/>
      <c r="BV803" s="320"/>
      <c r="BW803" s="320"/>
      <c r="BX803" s="320"/>
      <c r="BY803" s="320"/>
      <c r="BZ803" s="320"/>
      <c r="CA803" s="320"/>
      <c r="CB803" s="320"/>
      <c r="CC803" s="320"/>
      <c r="CD803" s="320"/>
      <c r="CE803" s="320"/>
      <c r="CF803" s="320"/>
      <c r="CG803" s="320"/>
      <c r="CH803" s="320"/>
      <c r="CI803" s="320"/>
      <c r="CJ803" s="320"/>
      <c r="CK803" s="320"/>
      <c r="CL803" s="320"/>
      <c r="CM803" s="320"/>
      <c r="CN803" s="320"/>
      <c r="CO803" s="320"/>
      <c r="CP803" s="320"/>
      <c r="CQ803" s="320"/>
      <c r="CR803" s="320"/>
      <c r="CS803" s="320"/>
      <c r="CT803" s="320"/>
      <c r="CU803" s="320"/>
      <c r="CV803" s="320"/>
      <c r="CW803" s="320"/>
      <c r="CX803" s="320"/>
      <c r="CY803" s="320"/>
      <c r="CZ803" s="320"/>
      <c r="DA803" s="320"/>
      <c r="DB803" s="320"/>
      <c r="DC803" s="320"/>
      <c r="DD803" s="320"/>
    </row>
    <row r="804">
      <c r="A804" s="320"/>
      <c r="B804" s="320"/>
      <c r="C804" s="320"/>
      <c r="D804" s="320"/>
      <c r="E804" s="320"/>
      <c r="F804" s="320"/>
      <c r="G804" s="320"/>
      <c r="H804" s="320"/>
      <c r="I804" s="320"/>
      <c r="J804" s="320"/>
      <c r="K804" s="320"/>
      <c r="L804" s="320"/>
      <c r="M804" s="320"/>
      <c r="N804" s="320"/>
      <c r="O804" s="320"/>
      <c r="P804" s="320"/>
      <c r="Q804" s="320"/>
      <c r="R804" s="320"/>
      <c r="S804" s="320"/>
      <c r="T804" s="320"/>
      <c r="U804" s="320"/>
      <c r="V804" s="320"/>
      <c r="W804" s="320"/>
      <c r="X804" s="320"/>
      <c r="Y804" s="320"/>
      <c r="Z804" s="320"/>
      <c r="AA804" s="320"/>
      <c r="AB804" s="320"/>
      <c r="AC804" s="320"/>
      <c r="AD804" s="320"/>
      <c r="AE804" s="320"/>
      <c r="AF804" s="320"/>
      <c r="AG804" s="320"/>
      <c r="AH804" s="320"/>
      <c r="AI804" s="320"/>
      <c r="AJ804" s="320"/>
      <c r="AK804" s="320"/>
      <c r="AL804" s="320"/>
      <c r="AM804" s="320"/>
      <c r="AN804" s="320"/>
      <c r="AO804" s="320"/>
      <c r="AP804" s="320"/>
      <c r="AQ804" s="320"/>
      <c r="AR804" s="320"/>
      <c r="AS804" s="320"/>
      <c r="AT804" s="320"/>
      <c r="AU804" s="320"/>
      <c r="AV804" s="320"/>
      <c r="AW804" s="320"/>
      <c r="AX804" s="320"/>
      <c r="AY804" s="320"/>
      <c r="AZ804" s="320"/>
      <c r="BA804" s="320"/>
      <c r="BB804" s="320"/>
      <c r="BC804" s="320"/>
      <c r="BD804" s="320"/>
      <c r="BE804" s="320"/>
      <c r="BF804" s="320"/>
      <c r="BG804" s="320"/>
      <c r="BH804" s="320"/>
      <c r="BI804" s="320"/>
      <c r="BJ804" s="320"/>
      <c r="BK804" s="320"/>
      <c r="BL804" s="320"/>
      <c r="BM804" s="320"/>
      <c r="BN804" s="320"/>
      <c r="BO804" s="320"/>
      <c r="BP804" s="320"/>
      <c r="BQ804" s="320"/>
      <c r="BR804" s="320"/>
      <c r="BS804" s="320"/>
      <c r="BT804" s="320"/>
      <c r="BU804" s="320"/>
      <c r="BV804" s="320"/>
      <c r="BW804" s="320"/>
      <c r="BX804" s="320"/>
      <c r="BY804" s="320"/>
      <c r="BZ804" s="320"/>
      <c r="CA804" s="320"/>
      <c r="CB804" s="320"/>
      <c r="CC804" s="320"/>
      <c r="CD804" s="320"/>
      <c r="CE804" s="320"/>
      <c r="CF804" s="320"/>
      <c r="CG804" s="320"/>
      <c r="CH804" s="320"/>
      <c r="CI804" s="320"/>
      <c r="CJ804" s="320"/>
      <c r="CK804" s="320"/>
      <c r="CL804" s="320"/>
      <c r="CM804" s="320"/>
      <c r="CN804" s="320"/>
      <c r="CO804" s="320"/>
      <c r="CP804" s="320"/>
      <c r="CQ804" s="320"/>
      <c r="CR804" s="320"/>
      <c r="CS804" s="320"/>
      <c r="CT804" s="320"/>
      <c r="CU804" s="320"/>
      <c r="CV804" s="320"/>
      <c r="CW804" s="320"/>
      <c r="CX804" s="320"/>
      <c r="CY804" s="320"/>
      <c r="CZ804" s="320"/>
      <c r="DA804" s="320"/>
      <c r="DB804" s="320"/>
      <c r="DC804" s="320"/>
      <c r="DD804" s="320"/>
    </row>
    <row r="805">
      <c r="A805" s="320"/>
      <c r="B805" s="320"/>
      <c r="C805" s="320"/>
      <c r="D805" s="320"/>
      <c r="E805" s="320"/>
      <c r="F805" s="320"/>
      <c r="G805" s="320"/>
      <c r="H805" s="320"/>
      <c r="I805" s="320"/>
      <c r="J805" s="320"/>
      <c r="K805" s="320"/>
      <c r="L805" s="320"/>
      <c r="M805" s="320"/>
      <c r="N805" s="320"/>
      <c r="O805" s="320"/>
      <c r="P805" s="320"/>
      <c r="Q805" s="320"/>
      <c r="R805" s="320"/>
      <c r="S805" s="320"/>
      <c r="T805" s="320"/>
      <c r="U805" s="320"/>
      <c r="V805" s="320"/>
      <c r="W805" s="320"/>
      <c r="X805" s="320"/>
      <c r="Y805" s="320"/>
      <c r="Z805" s="320"/>
      <c r="AA805" s="320"/>
      <c r="AB805" s="320"/>
      <c r="AC805" s="320"/>
      <c r="AD805" s="320"/>
      <c r="AE805" s="320"/>
      <c r="AF805" s="320"/>
      <c r="AG805" s="320"/>
      <c r="AH805" s="320"/>
      <c r="AI805" s="320"/>
      <c r="AJ805" s="320"/>
      <c r="AK805" s="320"/>
      <c r="AL805" s="320"/>
      <c r="AM805" s="320"/>
      <c r="AN805" s="320"/>
      <c r="AO805" s="320"/>
      <c r="AP805" s="320"/>
      <c r="AQ805" s="320"/>
      <c r="AR805" s="320"/>
      <c r="AS805" s="320"/>
      <c r="AT805" s="320"/>
      <c r="AU805" s="320"/>
      <c r="AV805" s="320"/>
      <c r="AW805" s="320"/>
      <c r="AX805" s="320"/>
      <c r="AY805" s="320"/>
      <c r="AZ805" s="320"/>
      <c r="BA805" s="320"/>
      <c r="BB805" s="320"/>
      <c r="BC805" s="320"/>
      <c r="BD805" s="320"/>
      <c r="BE805" s="320"/>
      <c r="BF805" s="320"/>
      <c r="BG805" s="320"/>
      <c r="BH805" s="320"/>
      <c r="BI805" s="320"/>
      <c r="BJ805" s="320"/>
      <c r="BK805" s="320"/>
      <c r="BL805" s="320"/>
      <c r="BM805" s="320"/>
      <c r="BN805" s="320"/>
      <c r="BO805" s="320"/>
      <c r="BP805" s="320"/>
      <c r="BQ805" s="320"/>
      <c r="BR805" s="320"/>
      <c r="BS805" s="320"/>
      <c r="BT805" s="320"/>
      <c r="BU805" s="320"/>
      <c r="BV805" s="320"/>
      <c r="BW805" s="320"/>
      <c r="BX805" s="320"/>
      <c r="BY805" s="320"/>
      <c r="BZ805" s="320"/>
      <c r="CA805" s="320"/>
      <c r="CB805" s="320"/>
      <c r="CC805" s="320"/>
      <c r="CD805" s="320"/>
      <c r="CE805" s="320"/>
      <c r="CF805" s="320"/>
      <c r="CG805" s="320"/>
      <c r="CH805" s="320"/>
      <c r="CI805" s="320"/>
      <c r="CJ805" s="320"/>
      <c r="CK805" s="320"/>
      <c r="CL805" s="320"/>
      <c r="CM805" s="320"/>
      <c r="CN805" s="320"/>
      <c r="CO805" s="320"/>
      <c r="CP805" s="320"/>
      <c r="CQ805" s="320"/>
      <c r="CR805" s="320"/>
      <c r="CS805" s="320"/>
      <c r="CT805" s="320"/>
      <c r="CU805" s="320"/>
      <c r="CV805" s="320"/>
      <c r="CW805" s="320"/>
      <c r="CX805" s="320"/>
      <c r="CY805" s="320"/>
      <c r="CZ805" s="320"/>
      <c r="DA805" s="320"/>
      <c r="DB805" s="320"/>
      <c r="DC805" s="320"/>
      <c r="DD805" s="320"/>
    </row>
    <row r="806">
      <c r="A806" s="320"/>
      <c r="B806" s="320"/>
      <c r="C806" s="320"/>
      <c r="D806" s="320"/>
      <c r="E806" s="320"/>
      <c r="F806" s="320"/>
      <c r="G806" s="320"/>
      <c r="H806" s="320"/>
      <c r="I806" s="320"/>
      <c r="J806" s="320"/>
      <c r="K806" s="320"/>
      <c r="L806" s="320"/>
      <c r="M806" s="320"/>
      <c r="N806" s="320"/>
      <c r="O806" s="320"/>
      <c r="P806" s="320"/>
      <c r="Q806" s="320"/>
      <c r="R806" s="320"/>
      <c r="S806" s="320"/>
      <c r="T806" s="320"/>
      <c r="U806" s="320"/>
      <c r="V806" s="320"/>
      <c r="W806" s="320"/>
      <c r="X806" s="320"/>
      <c r="Y806" s="320"/>
      <c r="Z806" s="320"/>
      <c r="AA806" s="320"/>
      <c r="AB806" s="320"/>
      <c r="AC806" s="320"/>
      <c r="AD806" s="320"/>
      <c r="AE806" s="320"/>
      <c r="AF806" s="320"/>
      <c r="AG806" s="320"/>
      <c r="AH806" s="320"/>
      <c r="AI806" s="320"/>
      <c r="AJ806" s="320"/>
      <c r="AK806" s="320"/>
      <c r="AL806" s="320"/>
      <c r="AM806" s="320"/>
      <c r="AN806" s="320"/>
      <c r="AO806" s="320"/>
      <c r="AP806" s="320"/>
      <c r="AQ806" s="320"/>
      <c r="AR806" s="320"/>
      <c r="AS806" s="320"/>
      <c r="AT806" s="320"/>
      <c r="AU806" s="320"/>
      <c r="AV806" s="320"/>
      <c r="AW806" s="320"/>
      <c r="AX806" s="320"/>
      <c r="AY806" s="320"/>
      <c r="AZ806" s="320"/>
      <c r="BA806" s="320"/>
      <c r="BB806" s="320"/>
      <c r="BC806" s="320"/>
      <c r="BD806" s="320"/>
      <c r="BE806" s="320"/>
      <c r="BF806" s="320"/>
      <c r="BG806" s="320"/>
      <c r="BH806" s="320"/>
      <c r="BI806" s="320"/>
      <c r="BJ806" s="320"/>
      <c r="BK806" s="320"/>
      <c r="BL806" s="320"/>
      <c r="BM806" s="320"/>
      <c r="BN806" s="320"/>
      <c r="BO806" s="320"/>
      <c r="BP806" s="320"/>
      <c r="BQ806" s="320"/>
      <c r="BR806" s="320"/>
      <c r="BS806" s="320"/>
      <c r="BT806" s="320"/>
      <c r="BU806" s="320"/>
      <c r="BV806" s="320"/>
      <c r="BW806" s="320"/>
      <c r="BX806" s="320"/>
      <c r="BY806" s="320"/>
      <c r="BZ806" s="320"/>
      <c r="CA806" s="320"/>
      <c r="CB806" s="320"/>
      <c r="CC806" s="320"/>
      <c r="CD806" s="320"/>
      <c r="CE806" s="320"/>
      <c r="CF806" s="320"/>
      <c r="CG806" s="320"/>
      <c r="CH806" s="320"/>
      <c r="CI806" s="320"/>
      <c r="CJ806" s="320"/>
      <c r="CK806" s="320"/>
      <c r="CL806" s="320"/>
      <c r="CM806" s="320"/>
      <c r="CN806" s="320"/>
      <c r="CO806" s="320"/>
      <c r="CP806" s="320"/>
      <c r="CQ806" s="320"/>
      <c r="CR806" s="320"/>
      <c r="CS806" s="320"/>
      <c r="CT806" s="320"/>
      <c r="CU806" s="320"/>
      <c r="CV806" s="320"/>
      <c r="CW806" s="320"/>
      <c r="CX806" s="320"/>
      <c r="CY806" s="320"/>
      <c r="CZ806" s="320"/>
      <c r="DA806" s="320"/>
      <c r="DB806" s="320"/>
      <c r="DC806" s="320"/>
      <c r="DD806" s="320"/>
    </row>
    <row r="807">
      <c r="A807" s="320"/>
      <c r="B807" s="320"/>
      <c r="C807" s="320"/>
      <c r="D807" s="320"/>
      <c r="E807" s="320"/>
      <c r="F807" s="320"/>
      <c r="G807" s="320"/>
      <c r="H807" s="320"/>
      <c r="I807" s="320"/>
      <c r="J807" s="320"/>
      <c r="K807" s="320"/>
      <c r="L807" s="320"/>
      <c r="M807" s="320"/>
      <c r="N807" s="320"/>
      <c r="O807" s="320"/>
      <c r="P807" s="320"/>
      <c r="Q807" s="320"/>
      <c r="R807" s="320"/>
      <c r="S807" s="320"/>
      <c r="T807" s="320"/>
      <c r="U807" s="320"/>
      <c r="V807" s="320"/>
      <c r="W807" s="320"/>
      <c r="X807" s="320"/>
      <c r="Y807" s="320"/>
      <c r="Z807" s="320"/>
      <c r="AA807" s="320"/>
      <c r="AB807" s="320"/>
      <c r="AC807" s="320"/>
      <c r="AD807" s="320"/>
      <c r="AE807" s="320"/>
      <c r="AF807" s="320"/>
      <c r="AG807" s="320"/>
      <c r="AH807" s="320"/>
      <c r="AI807" s="320"/>
      <c r="AJ807" s="320"/>
      <c r="AK807" s="320"/>
      <c r="AL807" s="320"/>
      <c r="AM807" s="320"/>
      <c r="AN807" s="320"/>
      <c r="AO807" s="320"/>
      <c r="AP807" s="320"/>
      <c r="AQ807" s="320"/>
      <c r="AR807" s="320"/>
      <c r="AS807" s="320"/>
      <c r="AT807" s="320"/>
      <c r="AU807" s="320"/>
      <c r="AV807" s="320"/>
      <c r="AW807" s="320"/>
      <c r="AX807" s="320"/>
      <c r="AY807" s="320"/>
      <c r="AZ807" s="320"/>
      <c r="BA807" s="320"/>
      <c r="BB807" s="320"/>
      <c r="BC807" s="320"/>
      <c r="BD807" s="320"/>
      <c r="BE807" s="320"/>
      <c r="BF807" s="320"/>
      <c r="BG807" s="320"/>
      <c r="BH807" s="320"/>
      <c r="BI807" s="320"/>
      <c r="BJ807" s="320"/>
      <c r="BK807" s="320"/>
      <c r="BL807" s="320"/>
      <c r="BM807" s="320"/>
      <c r="BN807" s="320"/>
      <c r="BO807" s="320"/>
      <c r="BP807" s="320"/>
      <c r="BQ807" s="320"/>
      <c r="BR807" s="320"/>
      <c r="BS807" s="320"/>
      <c r="BT807" s="320"/>
      <c r="BU807" s="320"/>
      <c r="BV807" s="320"/>
      <c r="BW807" s="320"/>
      <c r="BX807" s="320"/>
      <c r="BY807" s="320"/>
      <c r="BZ807" s="320"/>
      <c r="CA807" s="320"/>
      <c r="CB807" s="320"/>
      <c r="CC807" s="320"/>
      <c r="CD807" s="320"/>
      <c r="CE807" s="320"/>
      <c r="CF807" s="320"/>
      <c r="CG807" s="320"/>
      <c r="CH807" s="320"/>
      <c r="CI807" s="320"/>
      <c r="CJ807" s="320"/>
      <c r="CK807" s="320"/>
      <c r="CL807" s="320"/>
      <c r="CM807" s="320"/>
      <c r="CN807" s="320"/>
      <c r="CO807" s="320"/>
      <c r="CP807" s="320"/>
      <c r="CQ807" s="320"/>
      <c r="CR807" s="320"/>
      <c r="CS807" s="320"/>
      <c r="CT807" s="320"/>
      <c r="CU807" s="320"/>
      <c r="CV807" s="320"/>
      <c r="CW807" s="320"/>
      <c r="CX807" s="320"/>
      <c r="CY807" s="320"/>
      <c r="CZ807" s="320"/>
      <c r="DA807" s="320"/>
      <c r="DB807" s="320"/>
      <c r="DC807" s="320"/>
      <c r="DD807" s="320"/>
    </row>
    <row r="808">
      <c r="A808" s="320"/>
      <c r="B808" s="320"/>
      <c r="C808" s="320"/>
      <c r="D808" s="320"/>
      <c r="E808" s="320"/>
      <c r="F808" s="320"/>
      <c r="G808" s="320"/>
      <c r="H808" s="320"/>
      <c r="I808" s="320"/>
      <c r="J808" s="320"/>
      <c r="K808" s="320"/>
      <c r="L808" s="320"/>
      <c r="M808" s="320"/>
      <c r="N808" s="320"/>
      <c r="O808" s="320"/>
      <c r="P808" s="320"/>
      <c r="Q808" s="320"/>
      <c r="R808" s="320"/>
      <c r="S808" s="320"/>
      <c r="T808" s="320"/>
      <c r="U808" s="320"/>
      <c r="V808" s="320"/>
      <c r="W808" s="320"/>
      <c r="X808" s="320"/>
      <c r="Y808" s="320"/>
      <c r="Z808" s="320"/>
      <c r="AA808" s="320"/>
      <c r="AB808" s="320"/>
      <c r="AC808" s="320"/>
      <c r="AD808" s="320"/>
      <c r="AE808" s="320"/>
      <c r="AF808" s="320"/>
      <c r="AG808" s="320"/>
      <c r="AH808" s="320"/>
      <c r="AI808" s="320"/>
      <c r="AJ808" s="320"/>
      <c r="AK808" s="320"/>
      <c r="AL808" s="320"/>
      <c r="AM808" s="320"/>
      <c r="AN808" s="320"/>
      <c r="AO808" s="320"/>
      <c r="AP808" s="320"/>
      <c r="AQ808" s="320"/>
      <c r="AR808" s="320"/>
      <c r="AS808" s="320"/>
      <c r="AT808" s="320"/>
      <c r="AU808" s="320"/>
      <c r="AV808" s="320"/>
      <c r="AW808" s="320"/>
      <c r="AX808" s="320"/>
      <c r="AY808" s="320"/>
      <c r="AZ808" s="320"/>
      <c r="BA808" s="320"/>
      <c r="BB808" s="320"/>
      <c r="BC808" s="320"/>
      <c r="BD808" s="320"/>
      <c r="BE808" s="320"/>
      <c r="BF808" s="320"/>
      <c r="BG808" s="320"/>
      <c r="BH808" s="320"/>
      <c r="BI808" s="320"/>
      <c r="BJ808" s="320"/>
      <c r="BK808" s="320"/>
      <c r="BL808" s="320"/>
      <c r="BM808" s="320"/>
      <c r="BN808" s="320"/>
      <c r="BO808" s="320"/>
      <c r="BP808" s="320"/>
      <c r="BQ808" s="320"/>
      <c r="BR808" s="320"/>
      <c r="BS808" s="320"/>
      <c r="BT808" s="320"/>
      <c r="BU808" s="320"/>
      <c r="BV808" s="320"/>
      <c r="BW808" s="320"/>
      <c r="BX808" s="320"/>
      <c r="BY808" s="320"/>
      <c r="BZ808" s="320"/>
      <c r="CA808" s="320"/>
      <c r="CB808" s="320"/>
      <c r="CC808" s="320"/>
      <c r="CD808" s="320"/>
      <c r="CE808" s="320"/>
      <c r="CF808" s="320"/>
      <c r="CG808" s="320"/>
      <c r="CH808" s="320"/>
      <c r="CI808" s="320"/>
      <c r="CJ808" s="320"/>
      <c r="CK808" s="320"/>
      <c r="CL808" s="320"/>
      <c r="CM808" s="320"/>
      <c r="CN808" s="320"/>
      <c r="CO808" s="320"/>
      <c r="CP808" s="320"/>
      <c r="CQ808" s="320"/>
      <c r="CR808" s="320"/>
      <c r="CS808" s="320"/>
      <c r="CT808" s="320"/>
      <c r="CU808" s="320"/>
      <c r="CV808" s="320"/>
      <c r="CW808" s="320"/>
      <c r="CX808" s="320"/>
      <c r="CY808" s="320"/>
      <c r="CZ808" s="320"/>
      <c r="DA808" s="320"/>
      <c r="DB808" s="320"/>
      <c r="DC808" s="320"/>
      <c r="DD808" s="320"/>
    </row>
    <row r="809">
      <c r="A809" s="320"/>
      <c r="B809" s="320"/>
      <c r="C809" s="320"/>
      <c r="D809" s="320"/>
      <c r="E809" s="320"/>
      <c r="F809" s="320"/>
      <c r="G809" s="320"/>
      <c r="H809" s="320"/>
      <c r="I809" s="320"/>
      <c r="J809" s="320"/>
      <c r="K809" s="320"/>
      <c r="L809" s="320"/>
      <c r="M809" s="320"/>
      <c r="N809" s="320"/>
      <c r="O809" s="320"/>
      <c r="P809" s="320"/>
      <c r="Q809" s="320"/>
      <c r="R809" s="320"/>
      <c r="S809" s="320"/>
      <c r="T809" s="320"/>
      <c r="U809" s="320"/>
      <c r="V809" s="320"/>
      <c r="W809" s="320"/>
      <c r="X809" s="320"/>
      <c r="Y809" s="320"/>
      <c r="Z809" s="320"/>
      <c r="AA809" s="320"/>
      <c r="AB809" s="320"/>
      <c r="AC809" s="320"/>
      <c r="AD809" s="320"/>
      <c r="AE809" s="320"/>
      <c r="AF809" s="320"/>
      <c r="AG809" s="320"/>
      <c r="AH809" s="320"/>
      <c r="AI809" s="320"/>
      <c r="AJ809" s="320"/>
      <c r="AK809" s="320"/>
      <c r="AL809" s="320"/>
      <c r="AM809" s="320"/>
      <c r="AN809" s="320"/>
      <c r="AO809" s="320"/>
      <c r="AP809" s="320"/>
      <c r="AQ809" s="320"/>
      <c r="AR809" s="320"/>
      <c r="AS809" s="320"/>
      <c r="AT809" s="320"/>
      <c r="AU809" s="320"/>
      <c r="AV809" s="320"/>
      <c r="AW809" s="320"/>
      <c r="AX809" s="320"/>
      <c r="AY809" s="320"/>
      <c r="AZ809" s="320"/>
      <c r="BA809" s="320"/>
      <c r="BB809" s="320"/>
      <c r="BC809" s="320"/>
      <c r="BD809" s="320"/>
      <c r="BE809" s="320"/>
      <c r="BF809" s="320"/>
      <c r="BG809" s="320"/>
      <c r="BH809" s="320"/>
      <c r="BI809" s="320"/>
      <c r="BJ809" s="320"/>
      <c r="BK809" s="320"/>
      <c r="BL809" s="320"/>
      <c r="BM809" s="320"/>
      <c r="BN809" s="320"/>
      <c r="BO809" s="320"/>
      <c r="BP809" s="320"/>
      <c r="BQ809" s="320"/>
      <c r="BR809" s="320"/>
      <c r="BS809" s="320"/>
      <c r="BT809" s="320"/>
      <c r="BU809" s="320"/>
      <c r="BV809" s="320"/>
      <c r="BW809" s="320"/>
      <c r="BX809" s="320"/>
      <c r="BY809" s="320"/>
      <c r="BZ809" s="320"/>
      <c r="CA809" s="320"/>
      <c r="CB809" s="320"/>
      <c r="CC809" s="320"/>
      <c r="CD809" s="320"/>
      <c r="CE809" s="320"/>
      <c r="CF809" s="320"/>
      <c r="CG809" s="320"/>
      <c r="CH809" s="320"/>
      <c r="CI809" s="320"/>
      <c r="CJ809" s="320"/>
      <c r="CK809" s="320"/>
      <c r="CL809" s="320"/>
      <c r="CM809" s="320"/>
      <c r="CN809" s="320"/>
      <c r="CO809" s="320"/>
      <c r="CP809" s="320"/>
      <c r="CQ809" s="320"/>
      <c r="CR809" s="320"/>
      <c r="CS809" s="320"/>
      <c r="CT809" s="320"/>
      <c r="CU809" s="320"/>
      <c r="CV809" s="320"/>
      <c r="CW809" s="320"/>
      <c r="CX809" s="320"/>
      <c r="CY809" s="320"/>
      <c r="CZ809" s="320"/>
      <c r="DA809" s="320"/>
      <c r="DB809" s="320"/>
      <c r="DC809" s="320"/>
      <c r="DD809" s="320"/>
    </row>
    <row r="810">
      <c r="A810" s="320"/>
      <c r="B810" s="320"/>
      <c r="C810" s="320"/>
      <c r="D810" s="320"/>
      <c r="E810" s="320"/>
      <c r="F810" s="320"/>
      <c r="G810" s="320"/>
      <c r="H810" s="320"/>
      <c r="I810" s="320"/>
      <c r="J810" s="320"/>
      <c r="K810" s="320"/>
      <c r="L810" s="320"/>
      <c r="M810" s="320"/>
      <c r="N810" s="320"/>
      <c r="O810" s="320"/>
      <c r="P810" s="320"/>
      <c r="Q810" s="320"/>
      <c r="R810" s="320"/>
      <c r="S810" s="320"/>
      <c r="T810" s="320"/>
      <c r="U810" s="320"/>
      <c r="V810" s="320"/>
      <c r="W810" s="320"/>
      <c r="X810" s="320"/>
      <c r="Y810" s="320"/>
      <c r="Z810" s="320"/>
      <c r="AA810" s="320"/>
      <c r="AB810" s="320"/>
      <c r="AC810" s="320"/>
      <c r="AD810" s="320"/>
      <c r="AE810" s="320"/>
      <c r="AF810" s="320"/>
      <c r="AG810" s="320"/>
      <c r="AH810" s="320"/>
      <c r="AI810" s="320"/>
      <c r="AJ810" s="320"/>
      <c r="AK810" s="320"/>
      <c r="AL810" s="320"/>
      <c r="AM810" s="320"/>
      <c r="AN810" s="320"/>
      <c r="AO810" s="320"/>
      <c r="AP810" s="320"/>
      <c r="AQ810" s="320"/>
      <c r="AR810" s="320"/>
      <c r="AS810" s="320"/>
      <c r="AT810" s="320"/>
      <c r="AU810" s="320"/>
      <c r="AV810" s="320"/>
      <c r="AW810" s="320"/>
      <c r="AX810" s="320"/>
      <c r="AY810" s="320"/>
      <c r="AZ810" s="320"/>
      <c r="BA810" s="320"/>
      <c r="BB810" s="320"/>
      <c r="BC810" s="320"/>
      <c r="BD810" s="320"/>
      <c r="BE810" s="320"/>
      <c r="BF810" s="320"/>
      <c r="BG810" s="320"/>
      <c r="BH810" s="320"/>
      <c r="BI810" s="320"/>
      <c r="BJ810" s="320"/>
      <c r="BK810" s="320"/>
      <c r="BL810" s="320"/>
      <c r="BM810" s="320"/>
      <c r="BN810" s="320"/>
      <c r="BO810" s="320"/>
      <c r="BP810" s="320"/>
      <c r="BQ810" s="320"/>
      <c r="BR810" s="320"/>
      <c r="BS810" s="320"/>
      <c r="BT810" s="320"/>
      <c r="BU810" s="320"/>
      <c r="BV810" s="320"/>
      <c r="BW810" s="320"/>
      <c r="BX810" s="320"/>
      <c r="BY810" s="320"/>
      <c r="BZ810" s="320"/>
      <c r="CA810" s="320"/>
      <c r="CB810" s="320"/>
      <c r="CC810" s="320"/>
      <c r="CD810" s="320"/>
      <c r="CE810" s="320"/>
      <c r="CF810" s="320"/>
      <c r="CG810" s="320"/>
      <c r="CH810" s="320"/>
      <c r="CI810" s="320"/>
      <c r="CJ810" s="320"/>
      <c r="CK810" s="320"/>
      <c r="CL810" s="320"/>
      <c r="CM810" s="320"/>
      <c r="CN810" s="320"/>
      <c r="CO810" s="320"/>
      <c r="CP810" s="320"/>
      <c r="CQ810" s="320"/>
      <c r="CR810" s="320"/>
      <c r="CS810" s="320"/>
      <c r="CT810" s="320"/>
      <c r="CU810" s="320"/>
      <c r="CV810" s="320"/>
      <c r="CW810" s="320"/>
      <c r="CX810" s="320"/>
      <c r="CY810" s="320"/>
      <c r="CZ810" s="320"/>
      <c r="DA810" s="320"/>
      <c r="DB810" s="320"/>
      <c r="DC810" s="320"/>
      <c r="DD810" s="320"/>
    </row>
    <row r="811">
      <c r="A811" s="320"/>
      <c r="B811" s="320"/>
      <c r="C811" s="320"/>
      <c r="D811" s="320"/>
      <c r="E811" s="320"/>
      <c r="F811" s="320"/>
      <c r="G811" s="320"/>
      <c r="H811" s="320"/>
      <c r="I811" s="320"/>
      <c r="J811" s="320"/>
      <c r="K811" s="320"/>
      <c r="L811" s="320"/>
      <c r="M811" s="320"/>
      <c r="N811" s="320"/>
      <c r="O811" s="320"/>
      <c r="P811" s="320"/>
      <c r="Q811" s="320"/>
      <c r="R811" s="320"/>
      <c r="S811" s="320"/>
      <c r="T811" s="320"/>
      <c r="U811" s="320"/>
      <c r="V811" s="320"/>
      <c r="W811" s="320"/>
      <c r="X811" s="320"/>
      <c r="Y811" s="320"/>
      <c r="Z811" s="320"/>
      <c r="AA811" s="320"/>
      <c r="AB811" s="320"/>
      <c r="AC811" s="320"/>
      <c r="AD811" s="320"/>
      <c r="AE811" s="320"/>
      <c r="AF811" s="320"/>
      <c r="AG811" s="320"/>
      <c r="AH811" s="320"/>
      <c r="AI811" s="320"/>
      <c r="AJ811" s="320"/>
      <c r="AK811" s="320"/>
      <c r="AL811" s="320"/>
      <c r="AM811" s="320"/>
      <c r="AN811" s="320"/>
      <c r="AO811" s="320"/>
      <c r="AP811" s="320"/>
      <c r="AQ811" s="320"/>
      <c r="AR811" s="320"/>
      <c r="AS811" s="320"/>
      <c r="AT811" s="320"/>
      <c r="AU811" s="320"/>
      <c r="AV811" s="320"/>
      <c r="AW811" s="320"/>
      <c r="AX811" s="320"/>
      <c r="AY811" s="320"/>
      <c r="AZ811" s="320"/>
      <c r="BA811" s="320"/>
      <c r="BB811" s="320"/>
      <c r="BC811" s="320"/>
      <c r="BD811" s="320"/>
      <c r="BE811" s="320"/>
      <c r="BF811" s="320"/>
      <c r="BG811" s="320"/>
      <c r="BH811" s="320"/>
      <c r="BI811" s="320"/>
      <c r="BJ811" s="320"/>
      <c r="BK811" s="320"/>
      <c r="BL811" s="320"/>
      <c r="BM811" s="320"/>
      <c r="BN811" s="320"/>
      <c r="BO811" s="320"/>
      <c r="BP811" s="320"/>
      <c r="BQ811" s="320"/>
      <c r="BR811" s="320"/>
      <c r="BS811" s="320"/>
      <c r="BT811" s="320"/>
      <c r="BU811" s="320"/>
      <c r="BV811" s="320"/>
      <c r="BW811" s="320"/>
      <c r="BX811" s="320"/>
      <c r="BY811" s="320"/>
      <c r="BZ811" s="320"/>
      <c r="CA811" s="320"/>
      <c r="CB811" s="320"/>
      <c r="CC811" s="320"/>
      <c r="CD811" s="320"/>
      <c r="CE811" s="320"/>
      <c r="CF811" s="320"/>
      <c r="CG811" s="320"/>
      <c r="CH811" s="320"/>
      <c r="CI811" s="320"/>
      <c r="CJ811" s="320"/>
      <c r="CK811" s="320"/>
      <c r="CL811" s="320"/>
      <c r="CM811" s="320"/>
      <c r="CN811" s="320"/>
      <c r="CO811" s="320"/>
      <c r="CP811" s="320"/>
      <c r="CQ811" s="320"/>
      <c r="CR811" s="320"/>
      <c r="CS811" s="320"/>
      <c r="CT811" s="320"/>
      <c r="CU811" s="320"/>
      <c r="CV811" s="320"/>
      <c r="CW811" s="320"/>
      <c r="CX811" s="320"/>
      <c r="CY811" s="320"/>
      <c r="CZ811" s="320"/>
      <c r="DA811" s="320"/>
      <c r="DB811" s="320"/>
      <c r="DC811" s="320"/>
      <c r="DD811" s="320"/>
    </row>
    <row r="812">
      <c r="A812" s="320"/>
      <c r="B812" s="320"/>
      <c r="C812" s="320"/>
      <c r="D812" s="320"/>
      <c r="E812" s="320"/>
      <c r="F812" s="320"/>
      <c r="G812" s="320"/>
      <c r="H812" s="320"/>
      <c r="I812" s="320"/>
      <c r="J812" s="320"/>
      <c r="K812" s="320"/>
      <c r="L812" s="320"/>
      <c r="M812" s="320"/>
      <c r="N812" s="320"/>
      <c r="O812" s="320"/>
      <c r="P812" s="320"/>
      <c r="Q812" s="320"/>
      <c r="R812" s="320"/>
      <c r="S812" s="320"/>
      <c r="T812" s="320"/>
      <c r="U812" s="320"/>
      <c r="V812" s="320"/>
      <c r="W812" s="320"/>
      <c r="X812" s="320"/>
      <c r="Y812" s="320"/>
      <c r="Z812" s="320"/>
      <c r="AA812" s="320"/>
      <c r="AB812" s="320"/>
      <c r="AC812" s="320"/>
      <c r="AD812" s="320"/>
      <c r="AE812" s="320"/>
      <c r="AF812" s="320"/>
      <c r="AG812" s="320"/>
      <c r="AH812" s="320"/>
      <c r="AI812" s="320"/>
      <c r="AJ812" s="320"/>
      <c r="AK812" s="320"/>
      <c r="AL812" s="320"/>
      <c r="AM812" s="320"/>
      <c r="AN812" s="320"/>
      <c r="AO812" s="320"/>
      <c r="AP812" s="320"/>
      <c r="AQ812" s="320"/>
      <c r="AR812" s="320"/>
      <c r="AS812" s="320"/>
      <c r="AT812" s="320"/>
      <c r="AU812" s="320"/>
      <c r="AV812" s="320"/>
      <c r="AW812" s="320"/>
      <c r="AX812" s="320"/>
      <c r="AY812" s="320"/>
      <c r="AZ812" s="320"/>
      <c r="BA812" s="320"/>
      <c r="BB812" s="320"/>
      <c r="BC812" s="320"/>
      <c r="BD812" s="320"/>
      <c r="BE812" s="320"/>
      <c r="BF812" s="320"/>
      <c r="BG812" s="320"/>
      <c r="BH812" s="320"/>
      <c r="BI812" s="320"/>
      <c r="BJ812" s="320"/>
      <c r="BK812" s="320"/>
      <c r="BL812" s="320"/>
      <c r="BM812" s="320"/>
      <c r="BN812" s="320"/>
      <c r="BO812" s="320"/>
      <c r="BP812" s="320"/>
      <c r="BQ812" s="320"/>
      <c r="BR812" s="320"/>
      <c r="BS812" s="320"/>
      <c r="BT812" s="320"/>
      <c r="BU812" s="320"/>
      <c r="BV812" s="320"/>
      <c r="BW812" s="320"/>
      <c r="BX812" s="320"/>
      <c r="BY812" s="320"/>
      <c r="BZ812" s="320"/>
      <c r="CA812" s="320"/>
      <c r="CB812" s="320"/>
      <c r="CC812" s="320"/>
      <c r="CD812" s="320"/>
      <c r="CE812" s="320"/>
      <c r="CF812" s="320"/>
      <c r="CG812" s="320"/>
      <c r="CH812" s="320"/>
      <c r="CI812" s="320"/>
      <c r="CJ812" s="320"/>
      <c r="CK812" s="320"/>
      <c r="CL812" s="320"/>
      <c r="CM812" s="320"/>
      <c r="CN812" s="320"/>
      <c r="CO812" s="320"/>
      <c r="CP812" s="320"/>
      <c r="CQ812" s="320"/>
      <c r="CR812" s="320"/>
      <c r="CS812" s="320"/>
      <c r="CT812" s="320"/>
      <c r="CU812" s="320"/>
      <c r="CV812" s="320"/>
      <c r="CW812" s="320"/>
      <c r="CX812" s="320"/>
      <c r="CY812" s="320"/>
      <c r="CZ812" s="320"/>
      <c r="DA812" s="320"/>
      <c r="DB812" s="320"/>
      <c r="DC812" s="320"/>
      <c r="DD812" s="320"/>
    </row>
    <row r="813">
      <c r="A813" s="320"/>
      <c r="B813" s="320"/>
      <c r="C813" s="320"/>
      <c r="D813" s="320"/>
      <c r="E813" s="320"/>
      <c r="F813" s="320"/>
      <c r="G813" s="320"/>
      <c r="H813" s="320"/>
      <c r="I813" s="320"/>
      <c r="J813" s="320"/>
      <c r="K813" s="320"/>
      <c r="L813" s="320"/>
      <c r="M813" s="320"/>
      <c r="N813" s="320"/>
      <c r="O813" s="320"/>
      <c r="P813" s="320"/>
      <c r="Q813" s="320"/>
      <c r="R813" s="320"/>
      <c r="S813" s="320"/>
      <c r="T813" s="320"/>
      <c r="U813" s="320"/>
      <c r="V813" s="320"/>
      <c r="W813" s="320"/>
      <c r="X813" s="320"/>
      <c r="Y813" s="320"/>
      <c r="Z813" s="320"/>
      <c r="AA813" s="320"/>
      <c r="AB813" s="320"/>
      <c r="AC813" s="320"/>
      <c r="AD813" s="320"/>
      <c r="AE813" s="320"/>
      <c r="AF813" s="320"/>
      <c r="AG813" s="320"/>
      <c r="AH813" s="320"/>
      <c r="AI813" s="320"/>
      <c r="AJ813" s="320"/>
      <c r="AK813" s="320"/>
      <c r="AL813" s="320"/>
      <c r="AM813" s="320"/>
      <c r="AN813" s="320"/>
      <c r="AO813" s="320"/>
      <c r="AP813" s="320"/>
      <c r="AQ813" s="320"/>
      <c r="AR813" s="320"/>
      <c r="AS813" s="320"/>
      <c r="AT813" s="320"/>
      <c r="AU813" s="320"/>
      <c r="AV813" s="320"/>
      <c r="AW813" s="320"/>
      <c r="AX813" s="320"/>
      <c r="AY813" s="320"/>
      <c r="AZ813" s="320"/>
      <c r="BA813" s="320"/>
      <c r="BB813" s="320"/>
      <c r="BC813" s="320"/>
      <c r="BD813" s="320"/>
      <c r="BE813" s="320"/>
      <c r="BF813" s="320"/>
      <c r="BG813" s="320"/>
      <c r="BH813" s="320"/>
      <c r="BI813" s="320"/>
      <c r="BJ813" s="320"/>
      <c r="BK813" s="320"/>
      <c r="BL813" s="320"/>
      <c r="BM813" s="320"/>
      <c r="BN813" s="320"/>
      <c r="BO813" s="320"/>
      <c r="BP813" s="320"/>
      <c r="BQ813" s="320"/>
      <c r="BR813" s="320"/>
      <c r="BS813" s="320"/>
      <c r="BT813" s="320"/>
      <c r="BU813" s="320"/>
      <c r="BV813" s="320"/>
      <c r="BW813" s="320"/>
      <c r="BX813" s="320"/>
      <c r="BY813" s="320"/>
      <c r="BZ813" s="320"/>
      <c r="CA813" s="320"/>
      <c r="CB813" s="320"/>
      <c r="CC813" s="320"/>
      <c r="CD813" s="320"/>
      <c r="CE813" s="320"/>
      <c r="CF813" s="320"/>
      <c r="CG813" s="320"/>
      <c r="CH813" s="320"/>
      <c r="CI813" s="320"/>
      <c r="CJ813" s="320"/>
      <c r="CK813" s="320"/>
      <c r="CL813" s="320"/>
      <c r="CM813" s="320"/>
      <c r="CN813" s="320"/>
      <c r="CO813" s="320"/>
      <c r="CP813" s="320"/>
      <c r="CQ813" s="320"/>
      <c r="CR813" s="320"/>
      <c r="CS813" s="320"/>
      <c r="CT813" s="320"/>
      <c r="CU813" s="320"/>
      <c r="CV813" s="320"/>
      <c r="CW813" s="320"/>
      <c r="CX813" s="320"/>
      <c r="CY813" s="320"/>
      <c r="CZ813" s="320"/>
      <c r="DA813" s="320"/>
      <c r="DB813" s="320"/>
      <c r="DC813" s="320"/>
      <c r="DD813" s="320"/>
    </row>
    <row r="814">
      <c r="A814" s="320"/>
      <c r="B814" s="320"/>
      <c r="C814" s="320"/>
      <c r="D814" s="320"/>
      <c r="E814" s="320"/>
      <c r="F814" s="320"/>
      <c r="G814" s="320"/>
      <c r="H814" s="320"/>
      <c r="I814" s="320"/>
      <c r="J814" s="320"/>
      <c r="K814" s="320"/>
      <c r="L814" s="320"/>
      <c r="M814" s="320"/>
      <c r="N814" s="320"/>
      <c r="O814" s="320"/>
      <c r="P814" s="320"/>
      <c r="Q814" s="320"/>
      <c r="R814" s="320"/>
      <c r="S814" s="320"/>
      <c r="T814" s="320"/>
      <c r="U814" s="320"/>
      <c r="V814" s="320"/>
      <c r="W814" s="320"/>
      <c r="X814" s="320"/>
      <c r="Y814" s="320"/>
      <c r="Z814" s="320"/>
      <c r="AA814" s="320"/>
      <c r="AB814" s="320"/>
      <c r="AC814" s="320"/>
      <c r="AD814" s="320"/>
      <c r="AE814" s="320"/>
      <c r="AF814" s="320"/>
      <c r="AG814" s="320"/>
      <c r="AH814" s="320"/>
      <c r="AI814" s="320"/>
      <c r="AJ814" s="320"/>
      <c r="AK814" s="320"/>
      <c r="AL814" s="320"/>
      <c r="AM814" s="320"/>
      <c r="AN814" s="320"/>
      <c r="AO814" s="320"/>
      <c r="AP814" s="320"/>
      <c r="AQ814" s="320"/>
      <c r="AR814" s="320"/>
      <c r="AS814" s="320"/>
      <c r="AT814" s="320"/>
      <c r="AU814" s="320"/>
      <c r="AV814" s="320"/>
      <c r="AW814" s="320"/>
      <c r="AX814" s="320"/>
      <c r="AY814" s="320"/>
      <c r="AZ814" s="320"/>
      <c r="BA814" s="320"/>
      <c r="BB814" s="320"/>
      <c r="BC814" s="320"/>
      <c r="BD814" s="320"/>
      <c r="BE814" s="320"/>
      <c r="BF814" s="320"/>
      <c r="BG814" s="320"/>
      <c r="BH814" s="320"/>
      <c r="BI814" s="320"/>
      <c r="BJ814" s="320"/>
      <c r="BK814" s="320"/>
      <c r="BL814" s="320"/>
      <c r="BM814" s="320"/>
      <c r="BN814" s="320"/>
      <c r="BO814" s="320"/>
      <c r="BP814" s="320"/>
      <c r="BQ814" s="320"/>
      <c r="BR814" s="320"/>
      <c r="BS814" s="320"/>
      <c r="BT814" s="320"/>
      <c r="BU814" s="320"/>
      <c r="BV814" s="320"/>
      <c r="BW814" s="320"/>
      <c r="BX814" s="320"/>
      <c r="BY814" s="320"/>
      <c r="BZ814" s="320"/>
      <c r="CA814" s="320"/>
      <c r="CB814" s="320"/>
      <c r="CC814" s="320"/>
      <c r="CD814" s="320"/>
      <c r="CE814" s="320"/>
      <c r="CF814" s="320"/>
      <c r="CG814" s="320"/>
      <c r="CH814" s="320"/>
      <c r="CI814" s="320"/>
      <c r="CJ814" s="320"/>
      <c r="CK814" s="320"/>
      <c r="CL814" s="320"/>
      <c r="CM814" s="320"/>
      <c r="CN814" s="320"/>
      <c r="CO814" s="320"/>
      <c r="CP814" s="320"/>
      <c r="CQ814" s="320"/>
      <c r="CR814" s="320"/>
      <c r="CS814" s="320"/>
      <c r="CT814" s="320"/>
      <c r="CU814" s="320"/>
      <c r="CV814" s="320"/>
      <c r="CW814" s="320"/>
      <c r="CX814" s="320"/>
      <c r="CY814" s="320"/>
      <c r="CZ814" s="320"/>
      <c r="DA814" s="320"/>
      <c r="DB814" s="320"/>
      <c r="DC814" s="320"/>
      <c r="DD814" s="320"/>
    </row>
    <row r="815">
      <c r="A815" s="320"/>
      <c r="B815" s="320"/>
      <c r="C815" s="320"/>
      <c r="D815" s="320"/>
      <c r="E815" s="320"/>
      <c r="F815" s="320"/>
      <c r="G815" s="320"/>
      <c r="H815" s="320"/>
      <c r="I815" s="320"/>
      <c r="J815" s="320"/>
      <c r="K815" s="320"/>
      <c r="L815" s="320"/>
      <c r="M815" s="320"/>
      <c r="N815" s="320"/>
      <c r="O815" s="320"/>
      <c r="P815" s="320"/>
      <c r="Q815" s="320"/>
      <c r="R815" s="320"/>
      <c r="S815" s="320"/>
      <c r="T815" s="320"/>
      <c r="U815" s="320"/>
      <c r="V815" s="320"/>
      <c r="W815" s="320"/>
      <c r="X815" s="320"/>
      <c r="Y815" s="320"/>
      <c r="Z815" s="320"/>
      <c r="AA815" s="320"/>
      <c r="AB815" s="320"/>
      <c r="AC815" s="320"/>
      <c r="AD815" s="320"/>
      <c r="AE815" s="320"/>
      <c r="AF815" s="320"/>
      <c r="AG815" s="320"/>
      <c r="AH815" s="320"/>
      <c r="AI815" s="320"/>
      <c r="AJ815" s="320"/>
      <c r="AK815" s="320"/>
      <c r="AL815" s="320"/>
      <c r="AM815" s="320"/>
      <c r="AN815" s="320"/>
      <c r="AO815" s="320"/>
      <c r="AP815" s="320"/>
      <c r="AQ815" s="320"/>
      <c r="AR815" s="320"/>
      <c r="AS815" s="320"/>
      <c r="AT815" s="320"/>
      <c r="AU815" s="320"/>
      <c r="AV815" s="320"/>
      <c r="AW815" s="320"/>
      <c r="AX815" s="320"/>
      <c r="AY815" s="320"/>
      <c r="AZ815" s="320"/>
      <c r="BA815" s="320"/>
      <c r="BB815" s="320"/>
      <c r="BC815" s="320"/>
      <c r="BD815" s="320"/>
      <c r="BE815" s="320"/>
      <c r="BF815" s="320"/>
      <c r="BG815" s="320"/>
      <c r="BH815" s="320"/>
      <c r="BI815" s="320"/>
      <c r="BJ815" s="320"/>
      <c r="BK815" s="320"/>
      <c r="BL815" s="320"/>
      <c r="BM815" s="320"/>
      <c r="BN815" s="320"/>
      <c r="BO815" s="320"/>
      <c r="BP815" s="320"/>
      <c r="BQ815" s="320"/>
      <c r="BR815" s="320"/>
      <c r="BS815" s="320"/>
      <c r="BT815" s="320"/>
      <c r="BU815" s="320"/>
      <c r="BV815" s="320"/>
      <c r="BW815" s="320"/>
      <c r="BX815" s="320"/>
      <c r="BY815" s="320"/>
      <c r="BZ815" s="320"/>
      <c r="CA815" s="320"/>
      <c r="CB815" s="320"/>
      <c r="CC815" s="320"/>
      <c r="CD815" s="320"/>
      <c r="CE815" s="320"/>
      <c r="CF815" s="320"/>
      <c r="CG815" s="320"/>
      <c r="CH815" s="320"/>
      <c r="CI815" s="320"/>
      <c r="CJ815" s="320"/>
      <c r="CK815" s="320"/>
      <c r="CL815" s="320"/>
      <c r="CM815" s="320"/>
      <c r="CN815" s="320"/>
      <c r="CO815" s="320"/>
      <c r="CP815" s="320"/>
      <c r="CQ815" s="320"/>
      <c r="CR815" s="320"/>
      <c r="CS815" s="320"/>
      <c r="CT815" s="320"/>
      <c r="CU815" s="320"/>
      <c r="CV815" s="320"/>
      <c r="CW815" s="320"/>
      <c r="CX815" s="320"/>
      <c r="CY815" s="320"/>
      <c r="CZ815" s="320"/>
      <c r="DA815" s="320"/>
      <c r="DB815" s="320"/>
      <c r="DC815" s="320"/>
      <c r="DD815" s="320"/>
    </row>
    <row r="816">
      <c r="A816" s="320"/>
      <c r="B816" s="320"/>
      <c r="C816" s="320"/>
      <c r="D816" s="320"/>
      <c r="E816" s="320"/>
      <c r="F816" s="320"/>
      <c r="G816" s="320"/>
      <c r="H816" s="320"/>
      <c r="I816" s="320"/>
      <c r="J816" s="320"/>
      <c r="K816" s="320"/>
      <c r="L816" s="320"/>
      <c r="M816" s="320"/>
      <c r="N816" s="320"/>
      <c r="O816" s="320"/>
      <c r="P816" s="320"/>
      <c r="Q816" s="320"/>
      <c r="R816" s="320"/>
      <c r="S816" s="320"/>
      <c r="T816" s="320"/>
      <c r="U816" s="320"/>
      <c r="V816" s="320"/>
      <c r="W816" s="320"/>
      <c r="X816" s="320"/>
      <c r="Y816" s="320"/>
      <c r="Z816" s="320"/>
      <c r="AA816" s="320"/>
      <c r="AB816" s="320"/>
      <c r="AC816" s="320"/>
      <c r="AD816" s="320"/>
      <c r="AE816" s="320"/>
      <c r="AF816" s="320"/>
      <c r="AG816" s="320"/>
      <c r="AH816" s="320"/>
      <c r="AI816" s="320"/>
      <c r="AJ816" s="320"/>
      <c r="AK816" s="320"/>
      <c r="AL816" s="320"/>
      <c r="AM816" s="320"/>
      <c r="AN816" s="320"/>
      <c r="AO816" s="320"/>
      <c r="AP816" s="320"/>
      <c r="AQ816" s="320"/>
      <c r="AR816" s="320"/>
      <c r="AS816" s="320"/>
      <c r="AT816" s="320"/>
      <c r="AU816" s="320"/>
      <c r="AV816" s="320"/>
      <c r="AW816" s="320"/>
      <c r="AX816" s="320"/>
      <c r="AY816" s="320"/>
      <c r="AZ816" s="320"/>
      <c r="BA816" s="320"/>
      <c r="BB816" s="320"/>
      <c r="BC816" s="320"/>
      <c r="BD816" s="320"/>
      <c r="BE816" s="320"/>
      <c r="BF816" s="320"/>
      <c r="BG816" s="320"/>
      <c r="BH816" s="320"/>
      <c r="BI816" s="320"/>
      <c r="BJ816" s="320"/>
      <c r="BK816" s="320"/>
      <c r="BL816" s="320"/>
      <c r="BM816" s="320"/>
      <c r="BN816" s="320"/>
      <c r="BO816" s="320"/>
      <c r="BP816" s="320"/>
      <c r="BQ816" s="320"/>
      <c r="BR816" s="320"/>
      <c r="BS816" s="320"/>
      <c r="BT816" s="320"/>
      <c r="BU816" s="320"/>
      <c r="BV816" s="320"/>
      <c r="BW816" s="320"/>
      <c r="BX816" s="320"/>
      <c r="BY816" s="320"/>
      <c r="BZ816" s="320"/>
      <c r="CA816" s="320"/>
      <c r="CB816" s="320"/>
      <c r="CC816" s="320"/>
      <c r="CD816" s="320"/>
      <c r="CE816" s="320"/>
      <c r="CF816" s="320"/>
      <c r="CG816" s="320"/>
      <c r="CH816" s="320"/>
      <c r="CI816" s="320"/>
      <c r="CJ816" s="320"/>
      <c r="CK816" s="320"/>
      <c r="CL816" s="320"/>
      <c r="CM816" s="320"/>
      <c r="CN816" s="320"/>
      <c r="CO816" s="320"/>
      <c r="CP816" s="320"/>
      <c r="CQ816" s="320"/>
      <c r="CR816" s="320"/>
      <c r="CS816" s="320"/>
      <c r="CT816" s="320"/>
      <c r="CU816" s="320"/>
      <c r="CV816" s="320"/>
      <c r="CW816" s="320"/>
      <c r="CX816" s="320"/>
      <c r="CY816" s="320"/>
      <c r="CZ816" s="320"/>
      <c r="DA816" s="320"/>
      <c r="DB816" s="320"/>
      <c r="DC816" s="320"/>
      <c r="DD816" s="320"/>
    </row>
    <row r="817">
      <c r="A817" s="320"/>
      <c r="B817" s="320"/>
      <c r="C817" s="320"/>
      <c r="D817" s="320"/>
      <c r="E817" s="320"/>
      <c r="F817" s="320"/>
      <c r="G817" s="320"/>
      <c r="H817" s="320"/>
      <c r="I817" s="320"/>
      <c r="J817" s="320"/>
      <c r="K817" s="320"/>
      <c r="L817" s="320"/>
      <c r="M817" s="320"/>
      <c r="N817" s="320"/>
      <c r="O817" s="320"/>
      <c r="P817" s="320"/>
      <c r="Q817" s="320"/>
      <c r="R817" s="320"/>
      <c r="S817" s="320"/>
      <c r="T817" s="320"/>
      <c r="U817" s="320"/>
      <c r="V817" s="320"/>
      <c r="W817" s="320"/>
      <c r="X817" s="320"/>
      <c r="Y817" s="320"/>
      <c r="Z817" s="320"/>
      <c r="AA817" s="320"/>
      <c r="AB817" s="320"/>
      <c r="AC817" s="320"/>
      <c r="AD817" s="320"/>
      <c r="AE817" s="320"/>
      <c r="AF817" s="320"/>
      <c r="AG817" s="320"/>
      <c r="AH817" s="320"/>
      <c r="AI817" s="320"/>
      <c r="AJ817" s="320"/>
      <c r="AK817" s="320"/>
      <c r="AL817" s="320"/>
      <c r="AM817" s="320"/>
      <c r="AN817" s="320"/>
      <c r="AO817" s="320"/>
      <c r="AP817" s="320"/>
      <c r="AQ817" s="320"/>
      <c r="AR817" s="320"/>
      <c r="AS817" s="320"/>
      <c r="AT817" s="320"/>
      <c r="AU817" s="320"/>
      <c r="AV817" s="320"/>
      <c r="AW817" s="320"/>
      <c r="AX817" s="320"/>
      <c r="AY817" s="320"/>
      <c r="AZ817" s="320"/>
      <c r="BA817" s="320"/>
      <c r="BB817" s="320"/>
      <c r="BC817" s="320"/>
      <c r="BD817" s="320"/>
      <c r="BE817" s="320"/>
      <c r="BF817" s="320"/>
      <c r="BG817" s="320"/>
      <c r="BH817" s="320"/>
      <c r="BI817" s="320"/>
      <c r="BJ817" s="320"/>
      <c r="BK817" s="320"/>
      <c r="BL817" s="320"/>
      <c r="BM817" s="320"/>
      <c r="BN817" s="320"/>
      <c r="BO817" s="320"/>
      <c r="BP817" s="320"/>
      <c r="BQ817" s="320"/>
      <c r="BR817" s="320"/>
      <c r="BS817" s="320"/>
      <c r="BT817" s="320"/>
      <c r="BU817" s="320"/>
      <c r="BV817" s="320"/>
      <c r="BW817" s="320"/>
      <c r="BX817" s="320"/>
      <c r="BY817" s="320"/>
      <c r="BZ817" s="320"/>
      <c r="CA817" s="320"/>
      <c r="CB817" s="320"/>
      <c r="CC817" s="320"/>
      <c r="CD817" s="320"/>
      <c r="CE817" s="320"/>
      <c r="CF817" s="320"/>
      <c r="CG817" s="320"/>
      <c r="CH817" s="320"/>
      <c r="CI817" s="320"/>
      <c r="CJ817" s="320"/>
      <c r="CK817" s="320"/>
      <c r="CL817" s="320"/>
      <c r="CM817" s="320"/>
      <c r="CN817" s="320"/>
      <c r="CO817" s="320"/>
      <c r="CP817" s="320"/>
      <c r="CQ817" s="320"/>
      <c r="CR817" s="320"/>
      <c r="CS817" s="320"/>
      <c r="CT817" s="320"/>
      <c r="CU817" s="320"/>
      <c r="CV817" s="320"/>
      <c r="CW817" s="320"/>
      <c r="CX817" s="320"/>
      <c r="CY817" s="320"/>
      <c r="CZ817" s="320"/>
      <c r="DA817" s="320"/>
      <c r="DB817" s="320"/>
      <c r="DC817" s="320"/>
      <c r="DD817" s="320"/>
    </row>
    <row r="818">
      <c r="A818" s="320"/>
      <c r="B818" s="320"/>
      <c r="C818" s="320"/>
      <c r="D818" s="320"/>
      <c r="E818" s="320"/>
      <c r="F818" s="320"/>
      <c r="G818" s="320"/>
      <c r="H818" s="320"/>
      <c r="I818" s="320"/>
      <c r="J818" s="320"/>
      <c r="K818" s="320"/>
      <c r="L818" s="320"/>
      <c r="M818" s="320"/>
      <c r="N818" s="320"/>
      <c r="O818" s="320"/>
      <c r="P818" s="320"/>
      <c r="Q818" s="320"/>
      <c r="R818" s="320"/>
      <c r="S818" s="320"/>
      <c r="T818" s="320"/>
      <c r="U818" s="320"/>
      <c r="V818" s="320"/>
      <c r="W818" s="320"/>
      <c r="X818" s="320"/>
      <c r="Y818" s="320"/>
      <c r="Z818" s="320"/>
      <c r="AA818" s="320"/>
      <c r="AB818" s="320"/>
      <c r="AC818" s="320"/>
      <c r="AD818" s="320"/>
      <c r="AE818" s="320"/>
      <c r="AF818" s="320"/>
      <c r="AG818" s="320"/>
      <c r="AH818" s="320"/>
      <c r="AI818" s="320"/>
      <c r="AJ818" s="320"/>
      <c r="AK818" s="320"/>
      <c r="AL818" s="320"/>
      <c r="AM818" s="320"/>
      <c r="AN818" s="320"/>
      <c r="AO818" s="320"/>
      <c r="AP818" s="320"/>
      <c r="AQ818" s="320"/>
      <c r="AR818" s="320"/>
      <c r="AS818" s="320"/>
      <c r="AT818" s="320"/>
      <c r="AU818" s="320"/>
      <c r="AV818" s="320"/>
      <c r="AW818" s="320"/>
      <c r="AX818" s="320"/>
      <c r="AY818" s="320"/>
      <c r="AZ818" s="320"/>
      <c r="BA818" s="320"/>
      <c r="BB818" s="320"/>
      <c r="BC818" s="320"/>
      <c r="BD818" s="320"/>
      <c r="BE818" s="320"/>
      <c r="BF818" s="320"/>
      <c r="BG818" s="320"/>
      <c r="BH818" s="320"/>
      <c r="BI818" s="320"/>
      <c r="BJ818" s="320"/>
      <c r="BK818" s="320"/>
      <c r="BL818" s="320"/>
      <c r="BM818" s="320"/>
      <c r="BN818" s="320"/>
      <c r="BO818" s="320"/>
      <c r="BP818" s="320"/>
      <c r="BQ818" s="320"/>
      <c r="BR818" s="320"/>
      <c r="BS818" s="320"/>
      <c r="BT818" s="320"/>
      <c r="BU818" s="320"/>
      <c r="BV818" s="320"/>
      <c r="BW818" s="320"/>
      <c r="BX818" s="320"/>
      <c r="BY818" s="320"/>
      <c r="BZ818" s="320"/>
      <c r="CA818" s="320"/>
      <c r="CB818" s="320"/>
      <c r="CC818" s="320"/>
      <c r="CD818" s="320"/>
      <c r="CE818" s="320"/>
      <c r="CF818" s="320"/>
      <c r="CG818" s="320"/>
      <c r="CH818" s="320"/>
      <c r="CI818" s="320"/>
      <c r="CJ818" s="320"/>
      <c r="CK818" s="320"/>
      <c r="CL818" s="320"/>
      <c r="CM818" s="320"/>
      <c r="CN818" s="320"/>
      <c r="CO818" s="320"/>
      <c r="CP818" s="320"/>
      <c r="CQ818" s="320"/>
      <c r="CR818" s="320"/>
      <c r="CS818" s="320"/>
      <c r="CT818" s="320"/>
      <c r="CU818" s="320"/>
      <c r="CV818" s="320"/>
      <c r="CW818" s="320"/>
      <c r="CX818" s="320"/>
      <c r="CY818" s="320"/>
      <c r="CZ818" s="320"/>
      <c r="DA818" s="320"/>
      <c r="DB818" s="320"/>
      <c r="DC818" s="320"/>
      <c r="DD818" s="320"/>
    </row>
    <row r="819">
      <c r="A819" s="320"/>
      <c r="B819" s="320"/>
      <c r="C819" s="320"/>
      <c r="D819" s="320"/>
      <c r="E819" s="320"/>
      <c r="F819" s="320"/>
      <c r="G819" s="320"/>
      <c r="H819" s="320"/>
      <c r="I819" s="320"/>
      <c r="J819" s="320"/>
      <c r="K819" s="320"/>
      <c r="L819" s="320"/>
      <c r="M819" s="320"/>
      <c r="N819" s="320"/>
      <c r="O819" s="320"/>
      <c r="P819" s="320"/>
      <c r="Q819" s="320"/>
      <c r="R819" s="320"/>
      <c r="S819" s="320"/>
      <c r="T819" s="320"/>
      <c r="U819" s="320"/>
      <c r="V819" s="320"/>
      <c r="W819" s="320"/>
      <c r="X819" s="320"/>
      <c r="Y819" s="320"/>
      <c r="Z819" s="320"/>
      <c r="AA819" s="320"/>
      <c r="AB819" s="320"/>
      <c r="AC819" s="320"/>
      <c r="AD819" s="320"/>
      <c r="AE819" s="320"/>
      <c r="AF819" s="320"/>
      <c r="AG819" s="320"/>
      <c r="AH819" s="320"/>
      <c r="AI819" s="320"/>
      <c r="AJ819" s="320"/>
      <c r="AK819" s="320"/>
      <c r="AL819" s="320"/>
      <c r="AM819" s="320"/>
      <c r="AN819" s="320"/>
      <c r="AO819" s="320"/>
      <c r="AP819" s="320"/>
      <c r="AQ819" s="320"/>
      <c r="AR819" s="320"/>
      <c r="AS819" s="320"/>
      <c r="AT819" s="320"/>
      <c r="AU819" s="320"/>
      <c r="AV819" s="320"/>
      <c r="AW819" s="320"/>
      <c r="AX819" s="320"/>
      <c r="AY819" s="320"/>
      <c r="AZ819" s="320"/>
      <c r="BA819" s="320"/>
      <c r="BB819" s="320"/>
      <c r="BC819" s="320"/>
      <c r="BD819" s="320"/>
      <c r="BE819" s="320"/>
      <c r="BF819" s="320"/>
      <c r="BG819" s="320"/>
      <c r="BH819" s="320"/>
      <c r="BI819" s="320"/>
      <c r="BJ819" s="320"/>
      <c r="BK819" s="320"/>
      <c r="BL819" s="320"/>
      <c r="BM819" s="320"/>
      <c r="BN819" s="320"/>
      <c r="BO819" s="320"/>
      <c r="BP819" s="320"/>
      <c r="BQ819" s="320"/>
      <c r="BR819" s="320"/>
      <c r="BS819" s="320"/>
      <c r="BT819" s="320"/>
      <c r="BU819" s="320"/>
      <c r="BV819" s="320"/>
      <c r="BW819" s="320"/>
      <c r="BX819" s="320"/>
      <c r="BY819" s="320"/>
      <c r="BZ819" s="320"/>
      <c r="CA819" s="320"/>
      <c r="CB819" s="320"/>
      <c r="CC819" s="320"/>
      <c r="CD819" s="320"/>
      <c r="CE819" s="320"/>
      <c r="CF819" s="320"/>
      <c r="CG819" s="320"/>
      <c r="CH819" s="320"/>
      <c r="CI819" s="320"/>
      <c r="CJ819" s="320"/>
      <c r="CK819" s="320"/>
      <c r="CL819" s="320"/>
      <c r="CM819" s="320"/>
      <c r="CN819" s="320"/>
      <c r="CO819" s="320"/>
      <c r="CP819" s="320"/>
      <c r="CQ819" s="320"/>
      <c r="CR819" s="320"/>
      <c r="CS819" s="320"/>
      <c r="CT819" s="320"/>
      <c r="CU819" s="320"/>
      <c r="CV819" s="320"/>
      <c r="CW819" s="320"/>
      <c r="CX819" s="320"/>
      <c r="CY819" s="320"/>
      <c r="CZ819" s="320"/>
      <c r="DA819" s="320"/>
      <c r="DB819" s="320"/>
      <c r="DC819" s="320"/>
      <c r="DD819" s="320"/>
    </row>
    <row r="820">
      <c r="A820" s="320"/>
      <c r="B820" s="320"/>
      <c r="C820" s="320"/>
      <c r="D820" s="320"/>
      <c r="E820" s="320"/>
      <c r="F820" s="320"/>
      <c r="G820" s="320"/>
      <c r="H820" s="320"/>
      <c r="I820" s="320"/>
      <c r="J820" s="320"/>
      <c r="K820" s="320"/>
      <c r="L820" s="320"/>
      <c r="M820" s="320"/>
      <c r="N820" s="320"/>
      <c r="O820" s="320"/>
      <c r="P820" s="320"/>
      <c r="Q820" s="320"/>
      <c r="R820" s="320"/>
      <c r="S820" s="320"/>
      <c r="T820" s="320"/>
      <c r="U820" s="320"/>
      <c r="V820" s="320"/>
      <c r="W820" s="320"/>
      <c r="X820" s="320"/>
      <c r="Y820" s="320"/>
      <c r="Z820" s="320"/>
      <c r="AA820" s="320"/>
      <c r="AB820" s="320"/>
      <c r="AC820" s="320"/>
      <c r="AD820" s="320"/>
      <c r="AE820" s="320"/>
      <c r="AF820" s="320"/>
      <c r="AG820" s="320"/>
      <c r="AH820" s="320"/>
      <c r="AI820" s="320"/>
      <c r="AJ820" s="320"/>
      <c r="AK820" s="320"/>
      <c r="AL820" s="320"/>
      <c r="AM820" s="320"/>
      <c r="AN820" s="320"/>
      <c r="AO820" s="320"/>
      <c r="AP820" s="320"/>
      <c r="AQ820" s="320"/>
      <c r="AR820" s="320"/>
      <c r="AS820" s="320"/>
      <c r="AT820" s="320"/>
      <c r="AU820" s="320"/>
      <c r="AV820" s="320"/>
      <c r="AW820" s="320"/>
      <c r="AX820" s="320"/>
      <c r="AY820" s="320"/>
      <c r="AZ820" s="320"/>
      <c r="BA820" s="320"/>
      <c r="BB820" s="320"/>
      <c r="BC820" s="320"/>
      <c r="BD820" s="320"/>
      <c r="BE820" s="320"/>
      <c r="BF820" s="320"/>
      <c r="BG820" s="320"/>
      <c r="BH820" s="320"/>
      <c r="BI820" s="320"/>
      <c r="BJ820" s="320"/>
      <c r="BK820" s="320"/>
      <c r="BL820" s="320"/>
      <c r="BM820" s="320"/>
      <c r="BN820" s="320"/>
      <c r="BO820" s="320"/>
      <c r="BP820" s="320"/>
      <c r="BQ820" s="320"/>
      <c r="BR820" s="320"/>
      <c r="BS820" s="320"/>
      <c r="BT820" s="320"/>
      <c r="BU820" s="320"/>
      <c r="BV820" s="320"/>
      <c r="BW820" s="320"/>
      <c r="BX820" s="320"/>
      <c r="BY820" s="320"/>
      <c r="BZ820" s="320"/>
      <c r="CA820" s="320"/>
      <c r="CB820" s="320"/>
      <c r="CC820" s="320"/>
      <c r="CD820" s="320"/>
      <c r="CE820" s="320"/>
      <c r="CF820" s="320"/>
      <c r="CG820" s="320"/>
      <c r="CH820" s="320"/>
      <c r="CI820" s="320"/>
      <c r="CJ820" s="320"/>
      <c r="CK820" s="320"/>
      <c r="CL820" s="320"/>
      <c r="CM820" s="320"/>
      <c r="CN820" s="320"/>
      <c r="CO820" s="320"/>
      <c r="CP820" s="320"/>
      <c r="CQ820" s="320"/>
      <c r="CR820" s="320"/>
      <c r="CS820" s="320"/>
      <c r="CT820" s="320"/>
      <c r="CU820" s="320"/>
      <c r="CV820" s="320"/>
      <c r="CW820" s="320"/>
      <c r="CX820" s="320"/>
      <c r="CY820" s="320"/>
      <c r="CZ820" s="320"/>
      <c r="DA820" s="320"/>
      <c r="DB820" s="320"/>
      <c r="DC820" s="320"/>
      <c r="DD820" s="320"/>
    </row>
    <row r="821">
      <c r="A821" s="320"/>
      <c r="B821" s="320"/>
      <c r="C821" s="320"/>
      <c r="D821" s="320"/>
      <c r="E821" s="320"/>
      <c r="F821" s="320"/>
      <c r="G821" s="320"/>
      <c r="H821" s="320"/>
      <c r="I821" s="320"/>
      <c r="J821" s="320"/>
      <c r="K821" s="320"/>
      <c r="L821" s="320"/>
      <c r="M821" s="320"/>
      <c r="N821" s="320"/>
      <c r="O821" s="320"/>
      <c r="P821" s="320"/>
      <c r="Q821" s="320"/>
      <c r="R821" s="320"/>
      <c r="S821" s="320"/>
      <c r="T821" s="320"/>
      <c r="U821" s="320"/>
      <c r="V821" s="320"/>
      <c r="W821" s="320"/>
      <c r="X821" s="320"/>
      <c r="Y821" s="320"/>
      <c r="Z821" s="320"/>
      <c r="AA821" s="320"/>
      <c r="AB821" s="320"/>
      <c r="AC821" s="320"/>
      <c r="AD821" s="320"/>
      <c r="AE821" s="320"/>
      <c r="AF821" s="320"/>
      <c r="AG821" s="320"/>
      <c r="AH821" s="320"/>
      <c r="AI821" s="320"/>
      <c r="AJ821" s="320"/>
      <c r="AK821" s="320"/>
      <c r="AL821" s="320"/>
      <c r="AM821" s="320"/>
      <c r="AN821" s="320"/>
      <c r="AO821" s="320"/>
      <c r="AP821" s="320"/>
      <c r="AQ821" s="320"/>
      <c r="AR821" s="320"/>
      <c r="AS821" s="320"/>
      <c r="AT821" s="320"/>
      <c r="AU821" s="320"/>
      <c r="AV821" s="320"/>
      <c r="AW821" s="320"/>
      <c r="AX821" s="320"/>
      <c r="AY821" s="320"/>
      <c r="AZ821" s="320"/>
      <c r="BA821" s="320"/>
      <c r="BB821" s="320"/>
      <c r="BC821" s="320"/>
      <c r="BD821" s="320"/>
      <c r="BE821" s="320"/>
      <c r="BF821" s="320"/>
      <c r="BG821" s="320"/>
      <c r="BH821" s="320"/>
      <c r="BI821" s="320"/>
      <c r="BJ821" s="320"/>
      <c r="BK821" s="320"/>
      <c r="BL821" s="320"/>
      <c r="BM821" s="320"/>
      <c r="BN821" s="320"/>
      <c r="BO821" s="320"/>
      <c r="BP821" s="320"/>
      <c r="BQ821" s="320"/>
      <c r="BR821" s="320"/>
      <c r="BS821" s="320"/>
      <c r="BT821" s="320"/>
      <c r="BU821" s="320"/>
      <c r="BV821" s="320"/>
      <c r="BW821" s="320"/>
      <c r="BX821" s="320"/>
      <c r="BY821" s="320"/>
      <c r="BZ821" s="320"/>
      <c r="CA821" s="320"/>
      <c r="CB821" s="320"/>
      <c r="CC821" s="320"/>
      <c r="CD821" s="320"/>
      <c r="CE821" s="320"/>
      <c r="CF821" s="320"/>
      <c r="CG821" s="320"/>
      <c r="CH821" s="320"/>
      <c r="CI821" s="320"/>
      <c r="CJ821" s="320"/>
      <c r="CK821" s="320"/>
      <c r="CL821" s="320"/>
      <c r="CM821" s="320"/>
      <c r="CN821" s="320"/>
      <c r="CO821" s="320"/>
      <c r="CP821" s="320"/>
      <c r="CQ821" s="320"/>
      <c r="CR821" s="320"/>
      <c r="CS821" s="320"/>
      <c r="CT821" s="320"/>
      <c r="CU821" s="320"/>
      <c r="CV821" s="320"/>
      <c r="CW821" s="320"/>
      <c r="CX821" s="320"/>
      <c r="CY821" s="320"/>
      <c r="CZ821" s="320"/>
      <c r="DA821" s="320"/>
      <c r="DB821" s="320"/>
      <c r="DC821" s="320"/>
      <c r="DD821" s="320"/>
    </row>
    <row r="822">
      <c r="A822" s="320"/>
      <c r="B822" s="320"/>
      <c r="C822" s="320"/>
      <c r="D822" s="320"/>
      <c r="E822" s="320"/>
      <c r="F822" s="320"/>
      <c r="G822" s="320"/>
      <c r="H822" s="320"/>
      <c r="I822" s="320"/>
      <c r="J822" s="320"/>
      <c r="K822" s="320"/>
      <c r="L822" s="320"/>
      <c r="M822" s="320"/>
      <c r="N822" s="320"/>
      <c r="O822" s="320"/>
      <c r="P822" s="320"/>
      <c r="Q822" s="320"/>
      <c r="R822" s="320"/>
      <c r="S822" s="320"/>
      <c r="T822" s="320"/>
      <c r="U822" s="320"/>
      <c r="V822" s="320"/>
      <c r="W822" s="320"/>
      <c r="X822" s="320"/>
      <c r="Y822" s="320"/>
      <c r="Z822" s="320"/>
      <c r="AA822" s="320"/>
      <c r="AB822" s="320"/>
      <c r="AC822" s="320"/>
      <c r="AD822" s="320"/>
      <c r="AE822" s="320"/>
      <c r="AF822" s="320"/>
      <c r="AG822" s="320"/>
      <c r="AH822" s="320"/>
      <c r="AI822" s="320"/>
      <c r="AJ822" s="320"/>
      <c r="AK822" s="320"/>
      <c r="AL822" s="320"/>
      <c r="AM822" s="320"/>
      <c r="AN822" s="320"/>
      <c r="AO822" s="320"/>
      <c r="AP822" s="320"/>
      <c r="AQ822" s="320"/>
      <c r="AR822" s="320"/>
      <c r="AS822" s="320"/>
      <c r="AT822" s="320"/>
      <c r="AU822" s="320"/>
      <c r="AV822" s="320"/>
      <c r="AW822" s="320"/>
      <c r="AX822" s="320"/>
      <c r="AY822" s="320"/>
      <c r="AZ822" s="320"/>
      <c r="BA822" s="320"/>
      <c r="BB822" s="320"/>
      <c r="BC822" s="320"/>
      <c r="BD822" s="320"/>
      <c r="BE822" s="320"/>
      <c r="BF822" s="320"/>
      <c r="BG822" s="320"/>
      <c r="BH822" s="320"/>
      <c r="BI822" s="320"/>
      <c r="BJ822" s="320"/>
      <c r="BK822" s="320"/>
      <c r="BL822" s="320"/>
      <c r="BM822" s="320"/>
      <c r="BN822" s="320"/>
      <c r="BO822" s="320"/>
      <c r="BP822" s="320"/>
      <c r="BQ822" s="320"/>
      <c r="BR822" s="320"/>
      <c r="BS822" s="320"/>
      <c r="BT822" s="320"/>
      <c r="BU822" s="320"/>
      <c r="BV822" s="320"/>
      <c r="BW822" s="320"/>
      <c r="BX822" s="320"/>
      <c r="BY822" s="320"/>
      <c r="BZ822" s="320"/>
      <c r="CA822" s="320"/>
      <c r="CB822" s="320"/>
      <c r="CC822" s="320"/>
      <c r="CD822" s="320"/>
      <c r="CE822" s="320"/>
      <c r="CF822" s="320"/>
      <c r="CG822" s="320"/>
      <c r="CH822" s="320"/>
      <c r="CI822" s="320"/>
      <c r="CJ822" s="320"/>
      <c r="CK822" s="320"/>
      <c r="CL822" s="320"/>
      <c r="CM822" s="320"/>
      <c r="CN822" s="320"/>
      <c r="CO822" s="320"/>
      <c r="CP822" s="320"/>
      <c r="CQ822" s="320"/>
      <c r="CR822" s="320"/>
      <c r="CS822" s="320"/>
      <c r="CT822" s="320"/>
      <c r="CU822" s="320"/>
      <c r="CV822" s="320"/>
      <c r="CW822" s="320"/>
      <c r="CX822" s="320"/>
      <c r="CY822" s="320"/>
      <c r="CZ822" s="320"/>
      <c r="DA822" s="320"/>
      <c r="DB822" s="320"/>
      <c r="DC822" s="320"/>
      <c r="DD822" s="320"/>
    </row>
    <row r="823">
      <c r="A823" s="320"/>
      <c r="B823" s="320"/>
      <c r="C823" s="320"/>
      <c r="D823" s="320"/>
      <c r="E823" s="320"/>
      <c r="F823" s="320"/>
      <c r="G823" s="320"/>
      <c r="H823" s="320"/>
      <c r="I823" s="320"/>
      <c r="J823" s="320"/>
      <c r="K823" s="320"/>
      <c r="L823" s="320"/>
      <c r="M823" s="320"/>
      <c r="N823" s="320"/>
      <c r="O823" s="320"/>
      <c r="P823" s="320"/>
      <c r="Q823" s="320"/>
      <c r="R823" s="320"/>
      <c r="S823" s="320"/>
      <c r="T823" s="320"/>
      <c r="U823" s="320"/>
      <c r="V823" s="320"/>
      <c r="W823" s="320"/>
      <c r="X823" s="320"/>
      <c r="Y823" s="320"/>
      <c r="Z823" s="320"/>
      <c r="AA823" s="320"/>
      <c r="AB823" s="320"/>
      <c r="AC823" s="320"/>
      <c r="AD823" s="320"/>
      <c r="AE823" s="320"/>
      <c r="AF823" s="320"/>
      <c r="AG823" s="320"/>
      <c r="AH823" s="320"/>
      <c r="AI823" s="320"/>
      <c r="AJ823" s="320"/>
      <c r="AK823" s="320"/>
      <c r="AL823" s="320"/>
      <c r="AM823" s="320"/>
      <c r="AN823" s="320"/>
      <c r="AO823" s="320"/>
      <c r="AP823" s="320"/>
      <c r="AQ823" s="320"/>
      <c r="AR823" s="320"/>
      <c r="AS823" s="320"/>
      <c r="AT823" s="320"/>
      <c r="AU823" s="320"/>
      <c r="AV823" s="320"/>
      <c r="AW823" s="320"/>
      <c r="AX823" s="320"/>
      <c r="AY823" s="320"/>
      <c r="AZ823" s="320"/>
      <c r="BA823" s="320"/>
      <c r="BB823" s="320"/>
      <c r="BC823" s="320"/>
      <c r="BD823" s="320"/>
      <c r="BE823" s="320"/>
      <c r="BF823" s="320"/>
      <c r="BG823" s="320"/>
      <c r="BH823" s="320"/>
      <c r="BI823" s="320"/>
      <c r="BJ823" s="320"/>
      <c r="BK823" s="320"/>
      <c r="BL823" s="320"/>
      <c r="BM823" s="320"/>
      <c r="BN823" s="320"/>
      <c r="BO823" s="320"/>
      <c r="BP823" s="320"/>
      <c r="BQ823" s="320"/>
      <c r="BR823" s="320"/>
      <c r="BS823" s="320"/>
      <c r="BT823" s="320"/>
      <c r="BU823" s="320"/>
      <c r="BV823" s="320"/>
      <c r="BW823" s="320"/>
      <c r="BX823" s="320"/>
      <c r="BY823" s="320"/>
      <c r="BZ823" s="320"/>
      <c r="CA823" s="320"/>
      <c r="CB823" s="320"/>
      <c r="CC823" s="320"/>
      <c r="CD823" s="320"/>
      <c r="CE823" s="320"/>
      <c r="CF823" s="320"/>
      <c r="CG823" s="320"/>
      <c r="CH823" s="320"/>
      <c r="CI823" s="320"/>
      <c r="CJ823" s="320"/>
      <c r="CK823" s="320"/>
      <c r="CL823" s="320"/>
      <c r="CM823" s="320"/>
      <c r="CN823" s="320"/>
      <c r="CO823" s="320"/>
      <c r="CP823" s="320"/>
      <c r="CQ823" s="320"/>
      <c r="CR823" s="320"/>
      <c r="CS823" s="320"/>
      <c r="CT823" s="320"/>
      <c r="CU823" s="320"/>
      <c r="CV823" s="320"/>
      <c r="CW823" s="320"/>
      <c r="CX823" s="320"/>
      <c r="CY823" s="320"/>
      <c r="CZ823" s="320"/>
      <c r="DA823" s="320"/>
      <c r="DB823" s="320"/>
      <c r="DC823" s="320"/>
      <c r="DD823" s="320"/>
    </row>
    <row r="824">
      <c r="A824" s="320"/>
      <c r="B824" s="320"/>
      <c r="C824" s="320"/>
      <c r="D824" s="320"/>
      <c r="E824" s="320"/>
      <c r="F824" s="320"/>
      <c r="G824" s="320"/>
      <c r="H824" s="320"/>
      <c r="I824" s="320"/>
      <c r="J824" s="320"/>
      <c r="K824" s="320"/>
      <c r="L824" s="320"/>
      <c r="M824" s="320"/>
      <c r="N824" s="320"/>
      <c r="O824" s="320"/>
      <c r="P824" s="320"/>
      <c r="Q824" s="320"/>
      <c r="R824" s="320"/>
      <c r="S824" s="320"/>
      <c r="T824" s="320"/>
      <c r="U824" s="320"/>
      <c r="V824" s="320"/>
      <c r="W824" s="320"/>
      <c r="X824" s="320"/>
      <c r="Y824" s="320"/>
      <c r="Z824" s="320"/>
      <c r="AA824" s="320"/>
      <c r="AB824" s="320"/>
      <c r="AC824" s="320"/>
      <c r="AD824" s="320"/>
      <c r="AE824" s="320"/>
      <c r="AF824" s="320"/>
      <c r="AG824" s="320"/>
      <c r="AH824" s="320"/>
      <c r="AI824" s="320"/>
      <c r="AJ824" s="320"/>
      <c r="AK824" s="320"/>
      <c r="AL824" s="320"/>
      <c r="AM824" s="320"/>
      <c r="AN824" s="320"/>
      <c r="AO824" s="320"/>
      <c r="AP824" s="320"/>
      <c r="AQ824" s="320"/>
      <c r="AR824" s="320"/>
      <c r="AS824" s="320"/>
      <c r="AT824" s="320"/>
      <c r="AU824" s="320"/>
      <c r="AV824" s="320"/>
      <c r="AW824" s="320"/>
      <c r="AX824" s="320"/>
      <c r="AY824" s="320"/>
      <c r="AZ824" s="320"/>
      <c r="BA824" s="320"/>
      <c r="BB824" s="320"/>
      <c r="BC824" s="320"/>
      <c r="BD824" s="320"/>
      <c r="BE824" s="320"/>
      <c r="BF824" s="320"/>
      <c r="BG824" s="320"/>
      <c r="BH824" s="320"/>
      <c r="BI824" s="320"/>
      <c r="BJ824" s="320"/>
      <c r="BK824" s="320"/>
      <c r="BL824" s="320"/>
      <c r="BM824" s="320"/>
      <c r="BN824" s="320"/>
      <c r="BO824" s="320"/>
      <c r="BP824" s="320"/>
      <c r="BQ824" s="320"/>
      <c r="BR824" s="320"/>
      <c r="BS824" s="320"/>
      <c r="BT824" s="320"/>
      <c r="BU824" s="320"/>
      <c r="BV824" s="320"/>
      <c r="BW824" s="320"/>
      <c r="BX824" s="320"/>
      <c r="BY824" s="320"/>
      <c r="BZ824" s="320"/>
      <c r="CA824" s="320"/>
      <c r="CB824" s="320"/>
      <c r="CC824" s="320"/>
      <c r="CD824" s="320"/>
      <c r="CE824" s="320"/>
      <c r="CF824" s="320"/>
      <c r="CG824" s="320"/>
      <c r="CH824" s="320"/>
      <c r="CI824" s="320"/>
      <c r="CJ824" s="320"/>
      <c r="CK824" s="320"/>
      <c r="CL824" s="320"/>
      <c r="CM824" s="320"/>
      <c r="CN824" s="320"/>
      <c r="CO824" s="320"/>
      <c r="CP824" s="320"/>
      <c r="CQ824" s="320"/>
      <c r="CR824" s="320"/>
      <c r="CS824" s="320"/>
      <c r="CT824" s="320"/>
      <c r="CU824" s="320"/>
      <c r="CV824" s="320"/>
      <c r="CW824" s="320"/>
      <c r="CX824" s="320"/>
      <c r="CY824" s="320"/>
      <c r="CZ824" s="320"/>
      <c r="DA824" s="320"/>
      <c r="DB824" s="320"/>
      <c r="DC824" s="320"/>
      <c r="DD824" s="320"/>
    </row>
    <row r="825">
      <c r="A825" s="320"/>
      <c r="B825" s="320"/>
      <c r="C825" s="320"/>
      <c r="D825" s="320"/>
      <c r="E825" s="320"/>
      <c r="F825" s="320"/>
      <c r="G825" s="320"/>
      <c r="H825" s="320"/>
      <c r="I825" s="320"/>
      <c r="J825" s="320"/>
      <c r="K825" s="320"/>
      <c r="L825" s="320"/>
      <c r="M825" s="320"/>
      <c r="N825" s="320"/>
      <c r="O825" s="320"/>
      <c r="P825" s="320"/>
      <c r="Q825" s="320"/>
      <c r="R825" s="320"/>
      <c r="S825" s="320"/>
      <c r="T825" s="320"/>
      <c r="U825" s="320"/>
      <c r="V825" s="320"/>
      <c r="W825" s="320"/>
      <c r="X825" s="320"/>
      <c r="Y825" s="320"/>
      <c r="Z825" s="320"/>
      <c r="AA825" s="320"/>
      <c r="AB825" s="320"/>
      <c r="AC825" s="320"/>
      <c r="AD825" s="320"/>
      <c r="AE825" s="320"/>
      <c r="AF825" s="320"/>
      <c r="AG825" s="320"/>
      <c r="AH825" s="320"/>
      <c r="AI825" s="320"/>
      <c r="AJ825" s="320"/>
      <c r="AK825" s="320"/>
      <c r="AL825" s="320"/>
      <c r="AM825" s="320"/>
      <c r="AN825" s="320"/>
      <c r="AO825" s="320"/>
      <c r="AP825" s="320"/>
      <c r="AQ825" s="320"/>
      <c r="AR825" s="320"/>
      <c r="AS825" s="320"/>
      <c r="AT825" s="320"/>
      <c r="AU825" s="320"/>
      <c r="AV825" s="320"/>
      <c r="AW825" s="320"/>
      <c r="AX825" s="320"/>
      <c r="AY825" s="320"/>
      <c r="AZ825" s="320"/>
      <c r="BA825" s="320"/>
      <c r="BB825" s="320"/>
      <c r="BC825" s="320"/>
      <c r="BD825" s="320"/>
      <c r="BE825" s="320"/>
      <c r="BF825" s="320"/>
      <c r="BG825" s="320"/>
      <c r="BH825" s="320"/>
      <c r="BI825" s="320"/>
      <c r="BJ825" s="320"/>
      <c r="BK825" s="320"/>
      <c r="BL825" s="320"/>
      <c r="BM825" s="320"/>
      <c r="BN825" s="320"/>
      <c r="BO825" s="320"/>
      <c r="BP825" s="320"/>
      <c r="BQ825" s="320"/>
      <c r="BR825" s="320"/>
      <c r="BS825" s="320"/>
      <c r="BT825" s="320"/>
      <c r="BU825" s="320"/>
      <c r="BV825" s="320"/>
      <c r="BW825" s="320"/>
      <c r="BX825" s="320"/>
      <c r="BY825" s="320"/>
      <c r="BZ825" s="320"/>
      <c r="CA825" s="320"/>
      <c r="CB825" s="320"/>
      <c r="CC825" s="320"/>
      <c r="CD825" s="320"/>
      <c r="CE825" s="320"/>
      <c r="CF825" s="320"/>
      <c r="CG825" s="320"/>
      <c r="CH825" s="320"/>
      <c r="CI825" s="320"/>
      <c r="CJ825" s="320"/>
      <c r="CK825" s="320"/>
      <c r="CL825" s="320"/>
      <c r="CM825" s="320"/>
      <c r="CN825" s="320"/>
      <c r="CO825" s="320"/>
      <c r="CP825" s="320"/>
      <c r="CQ825" s="320"/>
      <c r="CR825" s="320"/>
      <c r="CS825" s="320"/>
      <c r="CT825" s="320"/>
      <c r="CU825" s="320"/>
      <c r="CV825" s="320"/>
      <c r="CW825" s="320"/>
      <c r="CX825" s="320"/>
      <c r="CY825" s="320"/>
      <c r="CZ825" s="320"/>
      <c r="DA825" s="320"/>
      <c r="DB825" s="320"/>
      <c r="DC825" s="320"/>
      <c r="DD825" s="320"/>
    </row>
    <row r="826">
      <c r="A826" s="320"/>
      <c r="B826" s="320"/>
      <c r="C826" s="320"/>
      <c r="D826" s="320"/>
      <c r="E826" s="320"/>
      <c r="F826" s="320"/>
      <c r="G826" s="320"/>
      <c r="H826" s="320"/>
      <c r="I826" s="320"/>
      <c r="J826" s="320"/>
      <c r="K826" s="320"/>
      <c r="L826" s="320"/>
      <c r="M826" s="320"/>
      <c r="N826" s="320"/>
      <c r="O826" s="320"/>
      <c r="P826" s="320"/>
      <c r="Q826" s="320"/>
      <c r="R826" s="320"/>
      <c r="S826" s="320"/>
      <c r="T826" s="320"/>
      <c r="U826" s="320"/>
      <c r="V826" s="320"/>
      <c r="W826" s="320"/>
      <c r="X826" s="320"/>
      <c r="Y826" s="320"/>
      <c r="Z826" s="320"/>
      <c r="AA826" s="320"/>
      <c r="AB826" s="320"/>
      <c r="AC826" s="320"/>
      <c r="AD826" s="320"/>
      <c r="AE826" s="320"/>
      <c r="AF826" s="320"/>
      <c r="AG826" s="320"/>
      <c r="AH826" s="320"/>
      <c r="AI826" s="320"/>
      <c r="AJ826" s="320"/>
      <c r="AK826" s="320"/>
      <c r="AL826" s="320"/>
      <c r="AM826" s="320"/>
      <c r="AN826" s="320"/>
      <c r="AO826" s="320"/>
      <c r="AP826" s="320"/>
      <c r="AQ826" s="320"/>
      <c r="AR826" s="320"/>
      <c r="AS826" s="320"/>
      <c r="AT826" s="320"/>
      <c r="AU826" s="320"/>
      <c r="AV826" s="320"/>
      <c r="AW826" s="320"/>
      <c r="AX826" s="320"/>
      <c r="AY826" s="320"/>
      <c r="AZ826" s="320"/>
      <c r="BA826" s="320"/>
      <c r="BB826" s="320"/>
      <c r="BC826" s="320"/>
      <c r="BD826" s="320"/>
      <c r="BE826" s="320"/>
      <c r="BF826" s="320"/>
      <c r="BG826" s="320"/>
      <c r="BH826" s="320"/>
      <c r="BI826" s="320"/>
      <c r="BJ826" s="320"/>
      <c r="BK826" s="320"/>
      <c r="BL826" s="320"/>
      <c r="BM826" s="320"/>
      <c r="BN826" s="320"/>
      <c r="BO826" s="320"/>
      <c r="BP826" s="320"/>
      <c r="BQ826" s="320"/>
      <c r="BR826" s="320"/>
      <c r="BS826" s="320"/>
      <c r="BT826" s="320"/>
      <c r="BU826" s="320"/>
      <c r="BV826" s="320"/>
      <c r="BW826" s="320"/>
      <c r="BX826" s="320"/>
      <c r="BY826" s="320"/>
      <c r="BZ826" s="320"/>
      <c r="CA826" s="320"/>
      <c r="CB826" s="320"/>
      <c r="CC826" s="320"/>
      <c r="CD826" s="320"/>
      <c r="CE826" s="320"/>
      <c r="CF826" s="320"/>
      <c r="CG826" s="320"/>
      <c r="CH826" s="320"/>
      <c r="CI826" s="320"/>
      <c r="CJ826" s="320"/>
      <c r="CK826" s="320"/>
      <c r="CL826" s="320"/>
      <c r="CM826" s="320"/>
      <c r="CN826" s="320"/>
      <c r="CO826" s="320"/>
      <c r="CP826" s="320"/>
      <c r="CQ826" s="320"/>
      <c r="CR826" s="320"/>
      <c r="CS826" s="320"/>
      <c r="CT826" s="320"/>
      <c r="CU826" s="320"/>
      <c r="CV826" s="320"/>
      <c r="CW826" s="320"/>
      <c r="CX826" s="320"/>
      <c r="CY826" s="320"/>
      <c r="CZ826" s="320"/>
      <c r="DA826" s="320"/>
      <c r="DB826" s="320"/>
      <c r="DC826" s="320"/>
      <c r="DD826" s="320"/>
    </row>
    <row r="827">
      <c r="A827" s="320"/>
      <c r="B827" s="320"/>
      <c r="C827" s="320"/>
      <c r="D827" s="320"/>
      <c r="E827" s="320"/>
      <c r="F827" s="320"/>
      <c r="G827" s="320"/>
      <c r="H827" s="320"/>
      <c r="I827" s="320"/>
      <c r="J827" s="320"/>
      <c r="K827" s="320"/>
      <c r="L827" s="320"/>
      <c r="M827" s="320"/>
      <c r="N827" s="320"/>
      <c r="O827" s="320"/>
      <c r="P827" s="320"/>
      <c r="Q827" s="320"/>
      <c r="R827" s="320"/>
      <c r="S827" s="320"/>
      <c r="T827" s="320"/>
      <c r="U827" s="320"/>
      <c r="V827" s="320"/>
      <c r="W827" s="320"/>
      <c r="X827" s="320"/>
      <c r="Y827" s="320"/>
      <c r="Z827" s="320"/>
      <c r="AA827" s="320"/>
      <c r="AB827" s="320"/>
      <c r="AC827" s="320"/>
      <c r="AD827" s="320"/>
      <c r="AE827" s="320"/>
      <c r="AF827" s="320"/>
      <c r="AG827" s="320"/>
      <c r="AH827" s="320"/>
      <c r="AI827" s="320"/>
      <c r="AJ827" s="320"/>
      <c r="AK827" s="320"/>
      <c r="AL827" s="320"/>
      <c r="AM827" s="320"/>
      <c r="AN827" s="320"/>
      <c r="AO827" s="320"/>
      <c r="AP827" s="320"/>
      <c r="AQ827" s="320"/>
      <c r="AR827" s="320"/>
      <c r="AS827" s="320"/>
      <c r="AT827" s="320"/>
      <c r="AU827" s="320"/>
      <c r="AV827" s="320"/>
      <c r="AW827" s="320"/>
      <c r="AX827" s="320"/>
      <c r="AY827" s="320"/>
      <c r="AZ827" s="320"/>
      <c r="BA827" s="320"/>
      <c r="BB827" s="320"/>
      <c r="BC827" s="320"/>
      <c r="BD827" s="320"/>
      <c r="BE827" s="320"/>
      <c r="BF827" s="320"/>
      <c r="BG827" s="320"/>
      <c r="BH827" s="320"/>
      <c r="BI827" s="320"/>
      <c r="BJ827" s="320"/>
      <c r="BK827" s="320"/>
      <c r="BL827" s="320"/>
      <c r="BM827" s="320"/>
      <c r="BN827" s="320"/>
      <c r="BO827" s="320"/>
      <c r="BP827" s="320"/>
      <c r="BQ827" s="320"/>
      <c r="BR827" s="320"/>
      <c r="BS827" s="320"/>
      <c r="BT827" s="320"/>
      <c r="BU827" s="320"/>
      <c r="BV827" s="320"/>
      <c r="BW827" s="320"/>
      <c r="BX827" s="320"/>
      <c r="BY827" s="320"/>
      <c r="BZ827" s="320"/>
      <c r="CA827" s="320"/>
      <c r="CB827" s="320"/>
      <c r="CC827" s="320"/>
      <c r="CD827" s="320"/>
      <c r="CE827" s="320"/>
      <c r="CF827" s="320"/>
      <c r="CG827" s="320"/>
      <c r="CH827" s="320"/>
      <c r="CI827" s="320"/>
      <c r="CJ827" s="320"/>
      <c r="CK827" s="320"/>
      <c r="CL827" s="320"/>
      <c r="CM827" s="320"/>
      <c r="CN827" s="320"/>
      <c r="CO827" s="320"/>
      <c r="CP827" s="320"/>
      <c r="CQ827" s="320"/>
      <c r="CR827" s="320"/>
      <c r="CS827" s="320"/>
      <c r="CT827" s="320"/>
      <c r="CU827" s="320"/>
      <c r="CV827" s="320"/>
      <c r="CW827" s="320"/>
      <c r="CX827" s="320"/>
      <c r="CY827" s="320"/>
      <c r="CZ827" s="320"/>
      <c r="DA827" s="320"/>
      <c r="DB827" s="320"/>
      <c r="DC827" s="320"/>
      <c r="DD827" s="320"/>
    </row>
    <row r="828">
      <c r="A828" s="320"/>
      <c r="B828" s="320"/>
      <c r="C828" s="320"/>
      <c r="D828" s="320"/>
      <c r="E828" s="320"/>
      <c r="F828" s="320"/>
      <c r="G828" s="320"/>
      <c r="H828" s="320"/>
      <c r="I828" s="320"/>
      <c r="J828" s="320"/>
      <c r="K828" s="320"/>
      <c r="L828" s="320"/>
      <c r="M828" s="320"/>
      <c r="N828" s="320"/>
      <c r="O828" s="320"/>
      <c r="P828" s="320"/>
      <c r="Q828" s="320"/>
      <c r="R828" s="320"/>
      <c r="S828" s="320"/>
      <c r="T828" s="320"/>
      <c r="U828" s="320"/>
      <c r="V828" s="320"/>
      <c r="W828" s="320"/>
      <c r="X828" s="320"/>
      <c r="Y828" s="320"/>
      <c r="Z828" s="320"/>
      <c r="AA828" s="320"/>
      <c r="AB828" s="320"/>
      <c r="AC828" s="320"/>
      <c r="AD828" s="320"/>
      <c r="AE828" s="320"/>
      <c r="AF828" s="320"/>
      <c r="AG828" s="320"/>
      <c r="AH828" s="320"/>
      <c r="AI828" s="320"/>
      <c r="AJ828" s="320"/>
      <c r="AK828" s="320"/>
      <c r="AL828" s="320"/>
      <c r="AM828" s="320"/>
      <c r="AN828" s="320"/>
      <c r="AO828" s="320"/>
      <c r="AP828" s="320"/>
      <c r="AQ828" s="320"/>
      <c r="AR828" s="320"/>
      <c r="AS828" s="320"/>
      <c r="AT828" s="320"/>
      <c r="AU828" s="320"/>
      <c r="AV828" s="320"/>
      <c r="AW828" s="320"/>
      <c r="AX828" s="320"/>
      <c r="AY828" s="320"/>
      <c r="AZ828" s="320"/>
      <c r="BA828" s="320"/>
      <c r="BB828" s="320"/>
      <c r="BC828" s="320"/>
      <c r="BD828" s="320"/>
      <c r="BE828" s="320"/>
      <c r="BF828" s="320"/>
      <c r="BG828" s="320"/>
      <c r="BH828" s="320"/>
      <c r="BI828" s="320"/>
      <c r="BJ828" s="320"/>
      <c r="BK828" s="320"/>
      <c r="BL828" s="320"/>
      <c r="BM828" s="320"/>
      <c r="BN828" s="320"/>
      <c r="BO828" s="320"/>
      <c r="BP828" s="320"/>
      <c r="BQ828" s="320"/>
      <c r="BR828" s="320"/>
      <c r="BS828" s="320"/>
      <c r="BT828" s="320"/>
      <c r="BU828" s="320"/>
      <c r="BV828" s="320"/>
      <c r="BW828" s="320"/>
      <c r="BX828" s="320"/>
      <c r="BY828" s="320"/>
      <c r="BZ828" s="320"/>
      <c r="CA828" s="320"/>
      <c r="CB828" s="320"/>
      <c r="CC828" s="320"/>
      <c r="CD828" s="320"/>
      <c r="CE828" s="320"/>
      <c r="CF828" s="320"/>
      <c r="CG828" s="320"/>
      <c r="CH828" s="320"/>
      <c r="CI828" s="320"/>
      <c r="CJ828" s="320"/>
      <c r="CK828" s="320"/>
      <c r="CL828" s="320"/>
      <c r="CM828" s="320"/>
      <c r="CN828" s="320"/>
      <c r="CO828" s="320"/>
      <c r="CP828" s="320"/>
      <c r="CQ828" s="320"/>
      <c r="CR828" s="320"/>
      <c r="CS828" s="320"/>
      <c r="CT828" s="320"/>
      <c r="CU828" s="320"/>
      <c r="CV828" s="320"/>
      <c r="CW828" s="320"/>
      <c r="CX828" s="320"/>
      <c r="CY828" s="320"/>
      <c r="CZ828" s="320"/>
      <c r="DA828" s="320"/>
      <c r="DB828" s="320"/>
      <c r="DC828" s="320"/>
      <c r="DD828" s="320"/>
    </row>
    <row r="829">
      <c r="A829" s="320"/>
      <c r="B829" s="320"/>
      <c r="C829" s="320"/>
      <c r="D829" s="320"/>
      <c r="E829" s="320"/>
      <c r="F829" s="320"/>
      <c r="G829" s="320"/>
      <c r="H829" s="320"/>
      <c r="I829" s="320"/>
      <c r="J829" s="320"/>
      <c r="K829" s="320"/>
      <c r="L829" s="320"/>
      <c r="M829" s="320"/>
      <c r="N829" s="320"/>
      <c r="O829" s="320"/>
      <c r="P829" s="320"/>
      <c r="Q829" s="320"/>
      <c r="R829" s="320"/>
      <c r="S829" s="320"/>
      <c r="T829" s="320"/>
      <c r="U829" s="320"/>
      <c r="V829" s="320"/>
      <c r="W829" s="320"/>
      <c r="X829" s="320"/>
      <c r="Y829" s="320"/>
      <c r="Z829" s="320"/>
      <c r="AA829" s="320"/>
      <c r="AB829" s="320"/>
      <c r="AC829" s="320"/>
      <c r="AD829" s="320"/>
      <c r="AE829" s="320"/>
      <c r="AF829" s="320"/>
      <c r="AG829" s="320"/>
      <c r="AH829" s="320"/>
      <c r="AI829" s="320"/>
      <c r="AJ829" s="320"/>
      <c r="AK829" s="320"/>
      <c r="AL829" s="320"/>
      <c r="AM829" s="320"/>
      <c r="AN829" s="320"/>
      <c r="AO829" s="320"/>
      <c r="AP829" s="320"/>
      <c r="AQ829" s="320"/>
      <c r="AR829" s="320"/>
      <c r="AS829" s="320"/>
      <c r="AT829" s="320"/>
      <c r="AU829" s="320"/>
      <c r="AV829" s="320"/>
      <c r="AW829" s="320"/>
      <c r="AX829" s="320"/>
      <c r="AY829" s="320"/>
      <c r="AZ829" s="320"/>
      <c r="BA829" s="320"/>
      <c r="BB829" s="320"/>
      <c r="BC829" s="320"/>
      <c r="BD829" s="320"/>
      <c r="BE829" s="320"/>
      <c r="BF829" s="320"/>
      <c r="BG829" s="320"/>
      <c r="BH829" s="320"/>
      <c r="BI829" s="320"/>
      <c r="BJ829" s="320"/>
      <c r="BK829" s="320"/>
      <c r="BL829" s="320"/>
      <c r="BM829" s="320"/>
      <c r="BN829" s="320"/>
      <c r="BO829" s="320"/>
      <c r="BP829" s="320"/>
      <c r="BQ829" s="320"/>
      <c r="BR829" s="320"/>
      <c r="BS829" s="320"/>
      <c r="BT829" s="320"/>
      <c r="BU829" s="320"/>
      <c r="BV829" s="320"/>
      <c r="BW829" s="320"/>
      <c r="BX829" s="320"/>
      <c r="BY829" s="320"/>
      <c r="BZ829" s="320"/>
      <c r="CA829" s="320"/>
      <c r="CB829" s="320"/>
      <c r="CC829" s="320"/>
      <c r="CD829" s="320"/>
      <c r="CE829" s="320"/>
      <c r="CF829" s="320"/>
      <c r="CG829" s="320"/>
      <c r="CH829" s="320"/>
      <c r="CI829" s="320"/>
      <c r="CJ829" s="320"/>
      <c r="CK829" s="320"/>
      <c r="CL829" s="320"/>
      <c r="CM829" s="320"/>
      <c r="CN829" s="320"/>
      <c r="CO829" s="320"/>
      <c r="CP829" s="320"/>
      <c r="CQ829" s="320"/>
      <c r="CR829" s="320"/>
      <c r="CS829" s="320"/>
      <c r="CT829" s="320"/>
      <c r="CU829" s="320"/>
      <c r="CV829" s="320"/>
      <c r="CW829" s="320"/>
      <c r="CX829" s="320"/>
      <c r="CY829" s="320"/>
      <c r="CZ829" s="320"/>
      <c r="DA829" s="320"/>
      <c r="DB829" s="320"/>
      <c r="DC829" s="320"/>
      <c r="DD829" s="320"/>
    </row>
    <row r="830">
      <c r="A830" s="320"/>
      <c r="B830" s="320"/>
      <c r="C830" s="320"/>
      <c r="D830" s="320"/>
      <c r="E830" s="320"/>
      <c r="F830" s="320"/>
      <c r="G830" s="320"/>
      <c r="H830" s="320"/>
      <c r="I830" s="320"/>
      <c r="J830" s="320"/>
      <c r="K830" s="320"/>
      <c r="L830" s="320"/>
      <c r="M830" s="320"/>
      <c r="N830" s="320"/>
      <c r="O830" s="320"/>
      <c r="P830" s="320"/>
      <c r="Q830" s="320"/>
      <c r="R830" s="320"/>
      <c r="S830" s="320"/>
      <c r="T830" s="320"/>
      <c r="U830" s="320"/>
      <c r="V830" s="320"/>
      <c r="W830" s="320"/>
      <c r="X830" s="320"/>
      <c r="Y830" s="320"/>
      <c r="Z830" s="320"/>
      <c r="AA830" s="320"/>
      <c r="AB830" s="320"/>
      <c r="AC830" s="320"/>
      <c r="AD830" s="320"/>
      <c r="AE830" s="320"/>
      <c r="AF830" s="320"/>
      <c r="AG830" s="320"/>
      <c r="AH830" s="320"/>
      <c r="AI830" s="320"/>
      <c r="AJ830" s="320"/>
      <c r="AK830" s="320"/>
      <c r="AL830" s="320"/>
      <c r="AM830" s="320"/>
      <c r="AN830" s="320"/>
      <c r="AO830" s="320"/>
      <c r="AP830" s="320"/>
      <c r="AQ830" s="320"/>
      <c r="AR830" s="320"/>
      <c r="AS830" s="320"/>
      <c r="AT830" s="320"/>
      <c r="AU830" s="320"/>
      <c r="AV830" s="320"/>
      <c r="AW830" s="320"/>
      <c r="AX830" s="320"/>
      <c r="AY830" s="320"/>
      <c r="AZ830" s="320"/>
      <c r="BA830" s="320"/>
      <c r="BB830" s="320"/>
      <c r="BC830" s="320"/>
      <c r="BD830" s="320"/>
      <c r="BE830" s="320"/>
      <c r="BF830" s="320"/>
      <c r="BG830" s="320"/>
      <c r="BH830" s="320"/>
      <c r="BI830" s="320"/>
      <c r="BJ830" s="320"/>
      <c r="BK830" s="320"/>
      <c r="BL830" s="320"/>
      <c r="BM830" s="320"/>
      <c r="BN830" s="320"/>
      <c r="BO830" s="320"/>
      <c r="BP830" s="320"/>
      <c r="BQ830" s="320"/>
      <c r="BR830" s="320"/>
      <c r="BS830" s="320"/>
      <c r="BT830" s="320"/>
      <c r="BU830" s="320"/>
      <c r="BV830" s="320"/>
      <c r="BW830" s="320"/>
      <c r="BX830" s="320"/>
      <c r="BY830" s="320"/>
      <c r="BZ830" s="320"/>
      <c r="CA830" s="320"/>
      <c r="CB830" s="320"/>
      <c r="CC830" s="320"/>
      <c r="CD830" s="320"/>
      <c r="CE830" s="320"/>
      <c r="CF830" s="320"/>
      <c r="CG830" s="320"/>
      <c r="CH830" s="320"/>
      <c r="CI830" s="320"/>
      <c r="CJ830" s="320"/>
      <c r="CK830" s="320"/>
      <c r="CL830" s="320"/>
      <c r="CM830" s="320"/>
      <c r="CN830" s="320"/>
      <c r="CO830" s="320"/>
      <c r="CP830" s="320"/>
      <c r="CQ830" s="320"/>
      <c r="CR830" s="320"/>
      <c r="CS830" s="320"/>
      <c r="CT830" s="320"/>
      <c r="CU830" s="320"/>
      <c r="CV830" s="320"/>
      <c r="CW830" s="320"/>
      <c r="CX830" s="320"/>
      <c r="CY830" s="320"/>
      <c r="CZ830" s="320"/>
      <c r="DA830" s="320"/>
      <c r="DB830" s="320"/>
      <c r="DC830" s="320"/>
      <c r="DD830" s="320"/>
    </row>
    <row r="831">
      <c r="A831" s="320"/>
      <c r="B831" s="320"/>
      <c r="C831" s="320"/>
      <c r="D831" s="320"/>
      <c r="E831" s="320"/>
      <c r="F831" s="320"/>
      <c r="G831" s="320"/>
      <c r="H831" s="320"/>
      <c r="I831" s="320"/>
      <c r="J831" s="320"/>
      <c r="K831" s="320"/>
      <c r="L831" s="320"/>
      <c r="M831" s="320"/>
      <c r="N831" s="320"/>
      <c r="O831" s="320"/>
      <c r="P831" s="320"/>
      <c r="Q831" s="320"/>
      <c r="R831" s="320"/>
      <c r="S831" s="320"/>
      <c r="T831" s="320"/>
      <c r="U831" s="320"/>
      <c r="V831" s="320"/>
      <c r="W831" s="320"/>
      <c r="X831" s="320"/>
      <c r="Y831" s="320"/>
      <c r="Z831" s="320"/>
      <c r="AA831" s="320"/>
      <c r="AB831" s="320"/>
      <c r="AC831" s="320"/>
      <c r="AD831" s="320"/>
      <c r="AE831" s="320"/>
      <c r="AF831" s="320"/>
      <c r="AG831" s="320"/>
      <c r="AH831" s="320"/>
      <c r="AI831" s="320"/>
      <c r="AJ831" s="320"/>
      <c r="AK831" s="320"/>
      <c r="AL831" s="320"/>
      <c r="AM831" s="320"/>
      <c r="AN831" s="320"/>
      <c r="AO831" s="320"/>
      <c r="AP831" s="320"/>
      <c r="AQ831" s="320"/>
      <c r="AR831" s="320"/>
      <c r="AS831" s="320"/>
      <c r="AT831" s="320"/>
      <c r="AU831" s="320"/>
      <c r="AV831" s="320"/>
      <c r="AW831" s="320"/>
      <c r="AX831" s="320"/>
      <c r="AY831" s="320"/>
      <c r="AZ831" s="320"/>
      <c r="BA831" s="320"/>
      <c r="BB831" s="320"/>
      <c r="BC831" s="320"/>
      <c r="BD831" s="320"/>
      <c r="BE831" s="320"/>
      <c r="BF831" s="320"/>
      <c r="BG831" s="320"/>
      <c r="BH831" s="320"/>
      <c r="BI831" s="320"/>
      <c r="BJ831" s="320"/>
      <c r="BK831" s="320"/>
      <c r="BL831" s="320"/>
      <c r="BM831" s="320"/>
      <c r="BN831" s="320"/>
      <c r="BO831" s="320"/>
      <c r="BP831" s="320"/>
      <c r="BQ831" s="320"/>
      <c r="BR831" s="320"/>
      <c r="BS831" s="320"/>
      <c r="BT831" s="320"/>
      <c r="BU831" s="320"/>
      <c r="BV831" s="320"/>
      <c r="BW831" s="320"/>
      <c r="BX831" s="320"/>
      <c r="BY831" s="320"/>
      <c r="BZ831" s="320"/>
      <c r="CA831" s="320"/>
      <c r="CB831" s="320"/>
      <c r="CC831" s="320"/>
      <c r="CD831" s="320"/>
      <c r="CE831" s="320"/>
      <c r="CF831" s="320"/>
      <c r="CG831" s="320"/>
      <c r="CH831" s="320"/>
      <c r="CI831" s="320"/>
      <c r="CJ831" s="320"/>
      <c r="CK831" s="320"/>
      <c r="CL831" s="320"/>
      <c r="CM831" s="320"/>
      <c r="CN831" s="320"/>
      <c r="CO831" s="320"/>
      <c r="CP831" s="320"/>
      <c r="CQ831" s="320"/>
      <c r="CR831" s="320"/>
      <c r="CS831" s="320"/>
      <c r="CT831" s="320"/>
      <c r="CU831" s="320"/>
      <c r="CV831" s="320"/>
      <c r="CW831" s="320"/>
      <c r="CX831" s="320"/>
      <c r="CY831" s="320"/>
      <c r="CZ831" s="320"/>
      <c r="DA831" s="320"/>
      <c r="DB831" s="320"/>
      <c r="DC831" s="320"/>
      <c r="DD831" s="320"/>
    </row>
    <row r="832">
      <c r="A832" s="320"/>
      <c r="B832" s="320"/>
      <c r="C832" s="320"/>
      <c r="D832" s="320"/>
      <c r="E832" s="320"/>
      <c r="F832" s="320"/>
      <c r="G832" s="320"/>
      <c r="H832" s="320"/>
      <c r="I832" s="320"/>
      <c r="J832" s="320"/>
      <c r="K832" s="320"/>
      <c r="L832" s="320"/>
      <c r="M832" s="320"/>
      <c r="N832" s="320"/>
      <c r="O832" s="320"/>
      <c r="P832" s="320"/>
      <c r="Q832" s="320"/>
      <c r="R832" s="320"/>
      <c r="S832" s="320"/>
      <c r="T832" s="320"/>
      <c r="U832" s="320"/>
      <c r="V832" s="320"/>
      <c r="W832" s="320"/>
      <c r="X832" s="320"/>
      <c r="Y832" s="320"/>
      <c r="Z832" s="320"/>
      <c r="AA832" s="320"/>
      <c r="AB832" s="320"/>
      <c r="AC832" s="320"/>
      <c r="AD832" s="320"/>
      <c r="AE832" s="320"/>
      <c r="AF832" s="320"/>
      <c r="AG832" s="320"/>
      <c r="AH832" s="320"/>
      <c r="AI832" s="320"/>
      <c r="AJ832" s="320"/>
      <c r="AK832" s="320"/>
      <c r="AL832" s="320"/>
      <c r="AM832" s="320"/>
      <c r="AN832" s="320"/>
      <c r="AO832" s="320"/>
      <c r="AP832" s="320"/>
      <c r="AQ832" s="320"/>
      <c r="AR832" s="320"/>
      <c r="AS832" s="320"/>
      <c r="AT832" s="320"/>
      <c r="AU832" s="320"/>
      <c r="AV832" s="320"/>
      <c r="AW832" s="320"/>
      <c r="AX832" s="320"/>
      <c r="AY832" s="320"/>
      <c r="AZ832" s="320"/>
      <c r="BA832" s="320"/>
      <c r="BB832" s="320"/>
      <c r="BC832" s="320"/>
      <c r="BD832" s="320"/>
      <c r="BE832" s="320"/>
      <c r="BF832" s="320"/>
      <c r="BG832" s="320"/>
      <c r="BH832" s="320"/>
      <c r="BI832" s="320"/>
      <c r="BJ832" s="320"/>
      <c r="BK832" s="320"/>
      <c r="BL832" s="320"/>
      <c r="BM832" s="320"/>
      <c r="BN832" s="320"/>
      <c r="BO832" s="320"/>
      <c r="BP832" s="320"/>
      <c r="BQ832" s="320"/>
      <c r="BR832" s="320"/>
      <c r="BS832" s="320"/>
      <c r="BT832" s="320"/>
      <c r="BU832" s="320"/>
      <c r="BV832" s="320"/>
      <c r="BW832" s="320"/>
      <c r="BX832" s="320"/>
      <c r="BY832" s="320"/>
      <c r="BZ832" s="320"/>
      <c r="CA832" s="320"/>
      <c r="CB832" s="320"/>
      <c r="CC832" s="320"/>
      <c r="CD832" s="320"/>
      <c r="CE832" s="320"/>
      <c r="CF832" s="320"/>
      <c r="CG832" s="320"/>
      <c r="CH832" s="320"/>
      <c r="CI832" s="320"/>
      <c r="CJ832" s="320"/>
      <c r="CK832" s="320"/>
      <c r="CL832" s="320"/>
      <c r="CM832" s="320"/>
      <c r="CN832" s="320"/>
      <c r="CO832" s="320"/>
      <c r="CP832" s="320"/>
      <c r="CQ832" s="320"/>
      <c r="CR832" s="320"/>
      <c r="CS832" s="320"/>
      <c r="CT832" s="320"/>
      <c r="CU832" s="320"/>
      <c r="CV832" s="320"/>
      <c r="CW832" s="320"/>
      <c r="CX832" s="320"/>
      <c r="CY832" s="320"/>
      <c r="CZ832" s="320"/>
      <c r="DA832" s="320"/>
      <c r="DB832" s="320"/>
      <c r="DC832" s="320"/>
      <c r="DD832" s="320"/>
    </row>
    <row r="833">
      <c r="A833" s="320"/>
      <c r="B833" s="320"/>
      <c r="C833" s="320"/>
      <c r="D833" s="320"/>
      <c r="E833" s="320"/>
      <c r="F833" s="320"/>
      <c r="G833" s="320"/>
      <c r="H833" s="320"/>
      <c r="I833" s="320"/>
      <c r="J833" s="320"/>
      <c r="K833" s="320"/>
      <c r="L833" s="320"/>
      <c r="M833" s="320"/>
      <c r="N833" s="320"/>
      <c r="O833" s="320"/>
      <c r="P833" s="320"/>
      <c r="Q833" s="320"/>
      <c r="R833" s="320"/>
      <c r="S833" s="320"/>
      <c r="T833" s="320"/>
      <c r="U833" s="320"/>
      <c r="V833" s="320"/>
      <c r="W833" s="320"/>
      <c r="X833" s="320"/>
      <c r="Y833" s="320"/>
      <c r="Z833" s="320"/>
      <c r="AA833" s="320"/>
      <c r="AB833" s="320"/>
      <c r="AC833" s="320"/>
      <c r="AD833" s="320"/>
      <c r="AE833" s="320"/>
      <c r="AF833" s="320"/>
      <c r="AG833" s="320"/>
      <c r="AH833" s="320"/>
      <c r="AI833" s="320"/>
      <c r="AJ833" s="320"/>
      <c r="AK833" s="320"/>
      <c r="AL833" s="320"/>
      <c r="AM833" s="320"/>
      <c r="AN833" s="320"/>
      <c r="AO833" s="320"/>
      <c r="AP833" s="320"/>
      <c r="AQ833" s="320"/>
      <c r="AR833" s="320"/>
      <c r="AS833" s="320"/>
      <c r="AT833" s="320"/>
      <c r="AU833" s="320"/>
      <c r="AV833" s="320"/>
      <c r="AW833" s="320"/>
      <c r="AX833" s="320"/>
      <c r="AY833" s="320"/>
      <c r="AZ833" s="320"/>
      <c r="BA833" s="320"/>
      <c r="BB833" s="320"/>
      <c r="BC833" s="320"/>
      <c r="BD833" s="320"/>
      <c r="BE833" s="320"/>
      <c r="BF833" s="320"/>
      <c r="BG833" s="320"/>
      <c r="BH833" s="320"/>
      <c r="BI833" s="320"/>
      <c r="BJ833" s="320"/>
      <c r="BK833" s="320"/>
      <c r="BL833" s="320"/>
      <c r="BM833" s="320"/>
      <c r="BN833" s="320"/>
      <c r="BO833" s="320"/>
      <c r="BP833" s="320"/>
      <c r="BQ833" s="320"/>
      <c r="BR833" s="320"/>
      <c r="BS833" s="320"/>
      <c r="BT833" s="320"/>
      <c r="BU833" s="320"/>
      <c r="BV833" s="320"/>
      <c r="BW833" s="320"/>
      <c r="BX833" s="320"/>
      <c r="BY833" s="320"/>
      <c r="BZ833" s="320"/>
      <c r="CA833" s="320"/>
      <c r="CB833" s="320"/>
      <c r="CC833" s="320"/>
      <c r="CD833" s="320"/>
      <c r="CE833" s="320"/>
      <c r="CF833" s="320"/>
      <c r="CG833" s="320"/>
      <c r="CH833" s="320"/>
      <c r="CI833" s="320"/>
      <c r="CJ833" s="320"/>
      <c r="CK833" s="320"/>
      <c r="CL833" s="320"/>
      <c r="CM833" s="320"/>
      <c r="CN833" s="320"/>
      <c r="CO833" s="320"/>
      <c r="CP833" s="320"/>
      <c r="CQ833" s="320"/>
      <c r="CR833" s="320"/>
      <c r="CS833" s="320"/>
      <c r="CT833" s="320"/>
      <c r="CU833" s="320"/>
      <c r="CV833" s="320"/>
      <c r="CW833" s="320"/>
      <c r="CX833" s="320"/>
      <c r="CY833" s="320"/>
      <c r="CZ833" s="320"/>
      <c r="DA833" s="320"/>
      <c r="DB833" s="320"/>
      <c r="DC833" s="320"/>
      <c r="DD833" s="320"/>
    </row>
    <row r="834">
      <c r="A834" s="320"/>
      <c r="B834" s="320"/>
      <c r="C834" s="320"/>
      <c r="D834" s="320"/>
      <c r="E834" s="320"/>
      <c r="F834" s="320"/>
      <c r="G834" s="320"/>
      <c r="H834" s="320"/>
      <c r="I834" s="320"/>
      <c r="J834" s="320"/>
      <c r="K834" s="320"/>
      <c r="L834" s="320"/>
      <c r="M834" s="320"/>
      <c r="N834" s="320"/>
      <c r="O834" s="320"/>
      <c r="P834" s="320"/>
      <c r="Q834" s="320"/>
      <c r="R834" s="320"/>
      <c r="S834" s="320"/>
      <c r="T834" s="320"/>
      <c r="U834" s="320"/>
      <c r="V834" s="320"/>
      <c r="W834" s="320"/>
      <c r="X834" s="320"/>
      <c r="Y834" s="320"/>
      <c r="Z834" s="320"/>
      <c r="AA834" s="320"/>
      <c r="AB834" s="320"/>
      <c r="AC834" s="320"/>
      <c r="AD834" s="320"/>
      <c r="AE834" s="320"/>
      <c r="AF834" s="320"/>
      <c r="AG834" s="320"/>
      <c r="AH834" s="320"/>
      <c r="AI834" s="320"/>
      <c r="AJ834" s="320"/>
      <c r="AK834" s="320"/>
      <c r="AL834" s="320"/>
      <c r="AM834" s="320"/>
      <c r="AN834" s="320"/>
      <c r="AO834" s="320"/>
      <c r="AP834" s="320"/>
      <c r="AQ834" s="320"/>
      <c r="AR834" s="320"/>
      <c r="AS834" s="320"/>
      <c r="AT834" s="320"/>
      <c r="AU834" s="320"/>
      <c r="AV834" s="320"/>
      <c r="AW834" s="320"/>
      <c r="AX834" s="320"/>
      <c r="AY834" s="320"/>
      <c r="AZ834" s="320"/>
      <c r="BA834" s="320"/>
      <c r="BB834" s="320"/>
      <c r="BC834" s="320"/>
      <c r="BD834" s="320"/>
      <c r="BE834" s="320"/>
      <c r="BF834" s="320"/>
      <c r="BG834" s="320"/>
      <c r="BH834" s="320"/>
      <c r="BI834" s="320"/>
      <c r="BJ834" s="320"/>
      <c r="BK834" s="320"/>
      <c r="BL834" s="320"/>
      <c r="BM834" s="320"/>
      <c r="BN834" s="320"/>
      <c r="BO834" s="320"/>
      <c r="BP834" s="320"/>
      <c r="BQ834" s="320"/>
      <c r="BR834" s="320"/>
      <c r="BS834" s="320"/>
      <c r="BT834" s="320"/>
      <c r="BU834" s="320"/>
      <c r="BV834" s="320"/>
      <c r="BW834" s="320"/>
      <c r="BX834" s="320"/>
      <c r="BY834" s="320"/>
      <c r="BZ834" s="320"/>
      <c r="CA834" s="320"/>
      <c r="CB834" s="320"/>
      <c r="CC834" s="320"/>
      <c r="CD834" s="320"/>
      <c r="CE834" s="320"/>
      <c r="CF834" s="320"/>
      <c r="CG834" s="320"/>
      <c r="CH834" s="320"/>
      <c r="CI834" s="320"/>
      <c r="CJ834" s="320"/>
      <c r="CK834" s="320"/>
      <c r="CL834" s="320"/>
      <c r="CM834" s="320"/>
      <c r="CN834" s="320"/>
      <c r="CO834" s="320"/>
      <c r="CP834" s="320"/>
      <c r="CQ834" s="320"/>
      <c r="CR834" s="320"/>
      <c r="CS834" s="320"/>
      <c r="CT834" s="320"/>
      <c r="CU834" s="320"/>
      <c r="CV834" s="320"/>
      <c r="CW834" s="320"/>
      <c r="CX834" s="320"/>
      <c r="CY834" s="320"/>
      <c r="CZ834" s="320"/>
      <c r="DA834" s="320"/>
      <c r="DB834" s="320"/>
      <c r="DC834" s="320"/>
      <c r="DD834" s="320"/>
    </row>
    <row r="835">
      <c r="A835" s="320"/>
      <c r="B835" s="320"/>
      <c r="C835" s="320"/>
      <c r="D835" s="320"/>
      <c r="E835" s="320"/>
      <c r="F835" s="320"/>
      <c r="G835" s="320"/>
      <c r="H835" s="320"/>
      <c r="I835" s="320"/>
      <c r="J835" s="320"/>
      <c r="K835" s="320"/>
      <c r="L835" s="320"/>
      <c r="M835" s="320"/>
      <c r="N835" s="320"/>
      <c r="O835" s="320"/>
      <c r="P835" s="320"/>
      <c r="Q835" s="320"/>
      <c r="R835" s="320"/>
      <c r="S835" s="320"/>
      <c r="T835" s="320"/>
      <c r="U835" s="320"/>
      <c r="V835" s="320"/>
      <c r="W835" s="320"/>
      <c r="X835" s="320"/>
      <c r="Y835" s="320"/>
      <c r="Z835" s="320"/>
      <c r="AA835" s="320"/>
      <c r="AB835" s="320"/>
      <c r="AC835" s="320"/>
      <c r="AD835" s="320"/>
      <c r="AE835" s="320"/>
      <c r="AF835" s="320"/>
      <c r="AG835" s="320"/>
      <c r="AH835" s="320"/>
      <c r="AI835" s="320"/>
      <c r="AJ835" s="320"/>
      <c r="AK835" s="320"/>
      <c r="AL835" s="320"/>
      <c r="AM835" s="320"/>
      <c r="AN835" s="320"/>
      <c r="AO835" s="320"/>
      <c r="AP835" s="320"/>
      <c r="AQ835" s="320"/>
      <c r="AR835" s="320"/>
      <c r="AS835" s="320"/>
      <c r="AT835" s="320"/>
      <c r="AU835" s="320"/>
      <c r="AV835" s="320"/>
      <c r="AW835" s="320"/>
      <c r="AX835" s="320"/>
      <c r="AY835" s="320"/>
      <c r="AZ835" s="320"/>
      <c r="BA835" s="320"/>
      <c r="BB835" s="320"/>
      <c r="BC835" s="320"/>
      <c r="BD835" s="320"/>
      <c r="BE835" s="320"/>
      <c r="BF835" s="320"/>
      <c r="BG835" s="320"/>
      <c r="BH835" s="320"/>
      <c r="BI835" s="320"/>
      <c r="BJ835" s="320"/>
      <c r="BK835" s="320"/>
      <c r="BL835" s="320"/>
      <c r="BM835" s="320"/>
      <c r="BN835" s="320"/>
      <c r="BO835" s="320"/>
      <c r="BP835" s="320"/>
      <c r="BQ835" s="320"/>
      <c r="BR835" s="320"/>
      <c r="BS835" s="320"/>
      <c r="BT835" s="320"/>
      <c r="BU835" s="320"/>
      <c r="BV835" s="320"/>
      <c r="BW835" s="320"/>
      <c r="BX835" s="320"/>
      <c r="BY835" s="320"/>
      <c r="BZ835" s="320"/>
      <c r="CA835" s="320"/>
      <c r="CB835" s="320"/>
      <c r="CC835" s="320"/>
      <c r="CD835" s="320"/>
      <c r="CE835" s="320"/>
      <c r="CF835" s="320"/>
      <c r="CG835" s="320"/>
      <c r="CH835" s="320"/>
      <c r="CI835" s="320"/>
      <c r="CJ835" s="320"/>
      <c r="CK835" s="320"/>
      <c r="CL835" s="320"/>
      <c r="CM835" s="320"/>
      <c r="CN835" s="320"/>
      <c r="CO835" s="320"/>
      <c r="CP835" s="320"/>
      <c r="CQ835" s="320"/>
      <c r="CR835" s="320"/>
      <c r="CS835" s="320"/>
      <c r="CT835" s="320"/>
      <c r="CU835" s="320"/>
      <c r="CV835" s="320"/>
      <c r="CW835" s="320"/>
      <c r="CX835" s="320"/>
      <c r="CY835" s="320"/>
      <c r="CZ835" s="320"/>
      <c r="DA835" s="320"/>
      <c r="DB835" s="320"/>
      <c r="DC835" s="320"/>
      <c r="DD835" s="320"/>
    </row>
    <row r="836">
      <c r="A836" s="320"/>
      <c r="B836" s="320"/>
      <c r="C836" s="320"/>
      <c r="D836" s="320"/>
      <c r="E836" s="320"/>
      <c r="F836" s="320"/>
      <c r="G836" s="320"/>
      <c r="H836" s="320"/>
      <c r="I836" s="320"/>
      <c r="J836" s="320"/>
      <c r="K836" s="320"/>
      <c r="L836" s="320"/>
      <c r="M836" s="320"/>
      <c r="N836" s="320"/>
      <c r="O836" s="320"/>
      <c r="P836" s="320"/>
      <c r="Q836" s="320"/>
      <c r="R836" s="320"/>
      <c r="S836" s="320"/>
      <c r="T836" s="320"/>
      <c r="U836" s="320"/>
      <c r="V836" s="320"/>
      <c r="W836" s="320"/>
      <c r="X836" s="320"/>
      <c r="Y836" s="320"/>
      <c r="Z836" s="320"/>
      <c r="AA836" s="320"/>
      <c r="AB836" s="320"/>
      <c r="AC836" s="320"/>
      <c r="AD836" s="320"/>
      <c r="AE836" s="320"/>
      <c r="AF836" s="320"/>
      <c r="AG836" s="320"/>
      <c r="AH836" s="320"/>
      <c r="AI836" s="320"/>
      <c r="AJ836" s="320"/>
      <c r="AK836" s="320"/>
      <c r="AL836" s="320"/>
      <c r="AM836" s="320"/>
      <c r="AN836" s="320"/>
      <c r="AO836" s="320"/>
      <c r="AP836" s="320"/>
      <c r="AQ836" s="320"/>
      <c r="AR836" s="320"/>
      <c r="AS836" s="320"/>
      <c r="AT836" s="320"/>
      <c r="AU836" s="320"/>
      <c r="AV836" s="320"/>
      <c r="AW836" s="320"/>
      <c r="AX836" s="320"/>
      <c r="AY836" s="320"/>
      <c r="AZ836" s="320"/>
      <c r="BA836" s="320"/>
      <c r="BB836" s="320"/>
      <c r="BC836" s="320"/>
      <c r="BD836" s="320"/>
      <c r="BE836" s="320"/>
      <c r="BF836" s="320"/>
      <c r="BG836" s="320"/>
      <c r="BH836" s="320"/>
      <c r="BI836" s="320"/>
      <c r="BJ836" s="320"/>
      <c r="BK836" s="320"/>
      <c r="BL836" s="320"/>
      <c r="BM836" s="320"/>
      <c r="BN836" s="320"/>
      <c r="BO836" s="320"/>
      <c r="BP836" s="320"/>
      <c r="BQ836" s="320"/>
      <c r="BR836" s="320"/>
      <c r="BS836" s="320"/>
      <c r="BT836" s="320"/>
      <c r="BU836" s="320"/>
      <c r="BV836" s="320"/>
      <c r="BW836" s="320"/>
      <c r="BX836" s="320"/>
      <c r="BY836" s="320"/>
      <c r="BZ836" s="320"/>
      <c r="CA836" s="320"/>
      <c r="CB836" s="320"/>
      <c r="CC836" s="320"/>
      <c r="CD836" s="320"/>
      <c r="CE836" s="320"/>
      <c r="CF836" s="320"/>
      <c r="CG836" s="320"/>
      <c r="CH836" s="320"/>
      <c r="CI836" s="320"/>
      <c r="CJ836" s="320"/>
      <c r="CK836" s="320"/>
      <c r="CL836" s="320"/>
      <c r="CM836" s="320"/>
      <c r="CN836" s="320"/>
      <c r="CO836" s="320"/>
      <c r="CP836" s="320"/>
      <c r="CQ836" s="320"/>
      <c r="CR836" s="320"/>
      <c r="CS836" s="320"/>
      <c r="CT836" s="320"/>
      <c r="CU836" s="320"/>
      <c r="CV836" s="320"/>
      <c r="CW836" s="320"/>
      <c r="CX836" s="320"/>
      <c r="CY836" s="320"/>
      <c r="CZ836" s="320"/>
      <c r="DA836" s="320"/>
      <c r="DB836" s="320"/>
      <c r="DC836" s="320"/>
      <c r="DD836" s="320"/>
    </row>
    <row r="837">
      <c r="A837" s="320"/>
      <c r="B837" s="320"/>
      <c r="C837" s="320"/>
      <c r="D837" s="320"/>
      <c r="E837" s="320"/>
      <c r="F837" s="320"/>
      <c r="G837" s="320"/>
      <c r="H837" s="320"/>
      <c r="I837" s="320"/>
      <c r="J837" s="320"/>
      <c r="K837" s="320"/>
      <c r="L837" s="320"/>
      <c r="M837" s="320"/>
      <c r="N837" s="320"/>
      <c r="O837" s="320"/>
      <c r="P837" s="320"/>
      <c r="Q837" s="320"/>
      <c r="R837" s="320"/>
      <c r="S837" s="320"/>
      <c r="T837" s="320"/>
      <c r="U837" s="320"/>
      <c r="V837" s="320"/>
      <c r="W837" s="320"/>
      <c r="X837" s="320"/>
      <c r="Y837" s="320"/>
      <c r="Z837" s="320"/>
      <c r="AA837" s="320"/>
      <c r="AB837" s="320"/>
      <c r="AC837" s="320"/>
      <c r="AD837" s="320"/>
      <c r="AE837" s="320"/>
      <c r="AF837" s="320"/>
      <c r="AG837" s="320"/>
      <c r="AH837" s="320"/>
      <c r="AI837" s="320"/>
      <c r="AJ837" s="320"/>
      <c r="AK837" s="320"/>
      <c r="AL837" s="320"/>
      <c r="AM837" s="320"/>
      <c r="AN837" s="320"/>
      <c r="AO837" s="320"/>
      <c r="AP837" s="320"/>
      <c r="AQ837" s="320"/>
      <c r="AR837" s="320"/>
      <c r="AS837" s="320"/>
      <c r="AT837" s="320"/>
      <c r="AU837" s="320"/>
      <c r="AV837" s="320"/>
      <c r="AW837" s="320"/>
      <c r="AX837" s="320"/>
      <c r="AY837" s="320"/>
      <c r="AZ837" s="320"/>
      <c r="BA837" s="320"/>
      <c r="BB837" s="320"/>
      <c r="BC837" s="320"/>
      <c r="BD837" s="320"/>
      <c r="BE837" s="320"/>
      <c r="BF837" s="320"/>
      <c r="BG837" s="320"/>
      <c r="BH837" s="320"/>
      <c r="BI837" s="320"/>
      <c r="BJ837" s="320"/>
      <c r="BK837" s="320"/>
      <c r="BL837" s="320"/>
      <c r="BM837" s="320"/>
      <c r="BN837" s="320"/>
      <c r="BO837" s="320"/>
      <c r="BP837" s="320"/>
      <c r="BQ837" s="320"/>
      <c r="BR837" s="320"/>
      <c r="BS837" s="320"/>
      <c r="BT837" s="320"/>
      <c r="BU837" s="320"/>
      <c r="BV837" s="320"/>
      <c r="BW837" s="320"/>
      <c r="BX837" s="320"/>
      <c r="BY837" s="320"/>
      <c r="BZ837" s="320"/>
      <c r="CA837" s="320"/>
      <c r="CB837" s="320"/>
      <c r="CC837" s="320"/>
      <c r="CD837" s="320"/>
      <c r="CE837" s="320"/>
      <c r="CF837" s="320"/>
      <c r="CG837" s="320"/>
      <c r="CH837" s="320"/>
      <c r="CI837" s="320"/>
      <c r="CJ837" s="320"/>
      <c r="CK837" s="320"/>
      <c r="CL837" s="320"/>
      <c r="CM837" s="320"/>
      <c r="CN837" s="320"/>
      <c r="CO837" s="320"/>
      <c r="CP837" s="320"/>
      <c r="CQ837" s="320"/>
      <c r="CR837" s="320"/>
      <c r="CS837" s="320"/>
      <c r="CT837" s="320"/>
      <c r="CU837" s="320"/>
      <c r="CV837" s="320"/>
      <c r="CW837" s="320"/>
      <c r="CX837" s="320"/>
      <c r="CY837" s="320"/>
      <c r="CZ837" s="320"/>
      <c r="DA837" s="320"/>
      <c r="DB837" s="320"/>
      <c r="DC837" s="320"/>
      <c r="DD837" s="320"/>
    </row>
    <row r="838">
      <c r="A838" s="320"/>
      <c r="B838" s="320"/>
      <c r="C838" s="320"/>
      <c r="D838" s="320"/>
      <c r="E838" s="320"/>
      <c r="F838" s="320"/>
      <c r="G838" s="320"/>
      <c r="H838" s="320"/>
      <c r="I838" s="320"/>
      <c r="J838" s="320"/>
      <c r="K838" s="320"/>
      <c r="L838" s="320"/>
      <c r="M838" s="320"/>
      <c r="N838" s="320"/>
      <c r="O838" s="320"/>
      <c r="P838" s="320"/>
      <c r="Q838" s="320"/>
      <c r="R838" s="320"/>
      <c r="S838" s="320"/>
      <c r="T838" s="320"/>
      <c r="U838" s="320"/>
      <c r="V838" s="320"/>
      <c r="W838" s="320"/>
      <c r="X838" s="320"/>
      <c r="Y838" s="320"/>
      <c r="Z838" s="320"/>
      <c r="AA838" s="320"/>
      <c r="AB838" s="320"/>
      <c r="AC838" s="320"/>
      <c r="AD838" s="320"/>
      <c r="AE838" s="320"/>
      <c r="AF838" s="320"/>
      <c r="AG838" s="320"/>
      <c r="AH838" s="320"/>
      <c r="AI838" s="320"/>
      <c r="AJ838" s="320"/>
      <c r="AK838" s="320"/>
      <c r="AL838" s="320"/>
      <c r="AM838" s="320"/>
      <c r="AN838" s="320"/>
      <c r="AO838" s="320"/>
      <c r="AP838" s="320"/>
      <c r="AQ838" s="320"/>
      <c r="AR838" s="320"/>
      <c r="AS838" s="320"/>
      <c r="AT838" s="320"/>
      <c r="AU838" s="320"/>
      <c r="AV838" s="320"/>
      <c r="AW838" s="320"/>
      <c r="AX838" s="320"/>
      <c r="AY838" s="320"/>
      <c r="AZ838" s="320"/>
      <c r="BA838" s="320"/>
      <c r="BB838" s="320"/>
      <c r="BC838" s="320"/>
      <c r="BD838" s="320"/>
      <c r="BE838" s="320"/>
      <c r="BF838" s="320"/>
      <c r="BG838" s="320"/>
      <c r="BH838" s="320"/>
      <c r="BI838" s="320"/>
      <c r="BJ838" s="320"/>
      <c r="BK838" s="320"/>
      <c r="BL838" s="320"/>
      <c r="BM838" s="320"/>
      <c r="BN838" s="320"/>
      <c r="BO838" s="320"/>
      <c r="BP838" s="320"/>
      <c r="BQ838" s="320"/>
      <c r="BR838" s="320"/>
      <c r="BS838" s="320"/>
      <c r="BT838" s="320"/>
      <c r="BU838" s="320"/>
      <c r="BV838" s="320"/>
      <c r="BW838" s="320"/>
      <c r="BX838" s="320"/>
      <c r="BY838" s="320"/>
      <c r="BZ838" s="320"/>
      <c r="CA838" s="320"/>
      <c r="CB838" s="320"/>
      <c r="CC838" s="320"/>
      <c r="CD838" s="320"/>
      <c r="CE838" s="320"/>
      <c r="CF838" s="320"/>
      <c r="CG838" s="320"/>
      <c r="CH838" s="320"/>
      <c r="CI838" s="320"/>
      <c r="CJ838" s="320"/>
      <c r="CK838" s="320"/>
      <c r="CL838" s="320"/>
      <c r="CM838" s="320"/>
      <c r="CN838" s="320"/>
      <c r="CO838" s="320"/>
      <c r="CP838" s="320"/>
      <c r="CQ838" s="320"/>
      <c r="CR838" s="320"/>
      <c r="CS838" s="320"/>
      <c r="CT838" s="320"/>
      <c r="CU838" s="320"/>
      <c r="CV838" s="320"/>
      <c r="CW838" s="320"/>
      <c r="CX838" s="320"/>
      <c r="CY838" s="320"/>
      <c r="CZ838" s="320"/>
      <c r="DA838" s="320"/>
      <c r="DB838" s="320"/>
      <c r="DC838" s="320"/>
      <c r="DD838" s="320"/>
    </row>
    <row r="839">
      <c r="A839" s="320"/>
      <c r="B839" s="320"/>
      <c r="C839" s="320"/>
      <c r="D839" s="320"/>
      <c r="E839" s="320"/>
      <c r="F839" s="320"/>
      <c r="G839" s="320"/>
      <c r="H839" s="320"/>
      <c r="I839" s="320"/>
      <c r="J839" s="320"/>
      <c r="K839" s="320"/>
      <c r="L839" s="320"/>
      <c r="M839" s="320"/>
      <c r="N839" s="320"/>
      <c r="O839" s="320"/>
      <c r="P839" s="320"/>
      <c r="Q839" s="320"/>
      <c r="R839" s="320"/>
      <c r="S839" s="320"/>
      <c r="T839" s="320"/>
      <c r="U839" s="320"/>
      <c r="V839" s="320"/>
      <c r="W839" s="320"/>
      <c r="X839" s="320"/>
      <c r="Y839" s="320"/>
      <c r="Z839" s="320"/>
      <c r="AA839" s="320"/>
      <c r="AB839" s="320"/>
      <c r="AC839" s="320"/>
      <c r="AD839" s="320"/>
      <c r="AE839" s="320"/>
      <c r="AF839" s="320"/>
      <c r="AG839" s="320"/>
      <c r="AH839" s="320"/>
      <c r="AI839" s="320"/>
      <c r="AJ839" s="320"/>
      <c r="AK839" s="320"/>
      <c r="AL839" s="320"/>
      <c r="AM839" s="320"/>
      <c r="AN839" s="320"/>
      <c r="AO839" s="320"/>
      <c r="AP839" s="320"/>
      <c r="AQ839" s="320"/>
      <c r="AR839" s="320"/>
      <c r="AS839" s="320"/>
      <c r="AT839" s="320"/>
      <c r="AU839" s="320"/>
      <c r="AV839" s="320"/>
      <c r="AW839" s="320"/>
      <c r="AX839" s="320"/>
      <c r="AY839" s="320"/>
      <c r="AZ839" s="320"/>
      <c r="BA839" s="320"/>
      <c r="BB839" s="320"/>
      <c r="BC839" s="320"/>
      <c r="BD839" s="320"/>
      <c r="BE839" s="320"/>
      <c r="BF839" s="320"/>
      <c r="BG839" s="320"/>
      <c r="BH839" s="320"/>
      <c r="BI839" s="320"/>
      <c r="BJ839" s="320"/>
      <c r="BK839" s="320"/>
      <c r="BL839" s="320"/>
      <c r="BM839" s="320"/>
      <c r="BN839" s="320"/>
      <c r="BO839" s="320"/>
      <c r="BP839" s="320"/>
      <c r="BQ839" s="320"/>
      <c r="BR839" s="320"/>
      <c r="BS839" s="320"/>
      <c r="BT839" s="320"/>
      <c r="BU839" s="320"/>
      <c r="BV839" s="320"/>
      <c r="BW839" s="320"/>
      <c r="BX839" s="320"/>
      <c r="BY839" s="320"/>
      <c r="BZ839" s="320"/>
      <c r="CA839" s="320"/>
      <c r="CB839" s="320"/>
      <c r="CC839" s="320"/>
      <c r="CD839" s="320"/>
      <c r="CE839" s="320"/>
      <c r="CF839" s="320"/>
      <c r="CG839" s="320"/>
      <c r="CH839" s="320"/>
      <c r="CI839" s="320"/>
      <c r="CJ839" s="320"/>
      <c r="CK839" s="320"/>
      <c r="CL839" s="320"/>
      <c r="CM839" s="320"/>
      <c r="CN839" s="320"/>
      <c r="CO839" s="320"/>
      <c r="CP839" s="320"/>
      <c r="CQ839" s="320"/>
      <c r="CR839" s="320"/>
      <c r="CS839" s="320"/>
      <c r="CT839" s="320"/>
      <c r="CU839" s="320"/>
      <c r="CV839" s="320"/>
      <c r="CW839" s="320"/>
      <c r="CX839" s="320"/>
      <c r="CY839" s="320"/>
      <c r="CZ839" s="320"/>
      <c r="DA839" s="320"/>
      <c r="DB839" s="320"/>
      <c r="DC839" s="320"/>
      <c r="DD839" s="320"/>
    </row>
    <row r="840">
      <c r="A840" s="320"/>
      <c r="B840" s="320"/>
      <c r="C840" s="320"/>
      <c r="D840" s="320"/>
      <c r="E840" s="320"/>
      <c r="F840" s="320"/>
      <c r="G840" s="320"/>
      <c r="H840" s="320"/>
      <c r="I840" s="320"/>
      <c r="J840" s="320"/>
      <c r="K840" s="320"/>
      <c r="L840" s="320"/>
      <c r="M840" s="320"/>
      <c r="N840" s="320"/>
      <c r="O840" s="320"/>
      <c r="P840" s="320"/>
      <c r="Q840" s="320"/>
      <c r="R840" s="320"/>
      <c r="S840" s="320"/>
      <c r="T840" s="320"/>
      <c r="U840" s="320"/>
      <c r="V840" s="320"/>
      <c r="W840" s="320"/>
      <c r="X840" s="320"/>
      <c r="Y840" s="320"/>
      <c r="Z840" s="320"/>
      <c r="AA840" s="320"/>
      <c r="AB840" s="320"/>
      <c r="AC840" s="320"/>
      <c r="AD840" s="320"/>
      <c r="AE840" s="320"/>
      <c r="AF840" s="320"/>
      <c r="AG840" s="320"/>
      <c r="AH840" s="320"/>
      <c r="AI840" s="320"/>
      <c r="AJ840" s="320"/>
      <c r="AK840" s="320"/>
      <c r="AL840" s="320"/>
      <c r="AM840" s="320"/>
      <c r="AN840" s="320"/>
      <c r="AO840" s="320"/>
      <c r="AP840" s="320"/>
      <c r="AQ840" s="320"/>
      <c r="AR840" s="320"/>
      <c r="AS840" s="320"/>
      <c r="AT840" s="320"/>
      <c r="AU840" s="320"/>
      <c r="AV840" s="320"/>
      <c r="AW840" s="320"/>
      <c r="AX840" s="320"/>
      <c r="AY840" s="320"/>
      <c r="AZ840" s="320"/>
      <c r="BA840" s="320"/>
      <c r="BB840" s="320"/>
      <c r="BC840" s="320"/>
      <c r="BD840" s="320"/>
      <c r="BE840" s="320"/>
      <c r="BF840" s="320"/>
      <c r="BG840" s="320"/>
      <c r="BH840" s="320"/>
      <c r="BI840" s="320"/>
      <c r="BJ840" s="320"/>
      <c r="BK840" s="320"/>
      <c r="BL840" s="320"/>
      <c r="BM840" s="320"/>
      <c r="BN840" s="320"/>
      <c r="BO840" s="320"/>
      <c r="BP840" s="320"/>
      <c r="BQ840" s="320"/>
      <c r="BR840" s="320"/>
      <c r="BS840" s="320"/>
      <c r="BT840" s="320"/>
      <c r="BU840" s="320"/>
      <c r="BV840" s="320"/>
      <c r="BW840" s="320"/>
      <c r="BX840" s="320"/>
      <c r="BY840" s="320"/>
      <c r="BZ840" s="320"/>
      <c r="CA840" s="320"/>
      <c r="CB840" s="320"/>
      <c r="CC840" s="320"/>
      <c r="CD840" s="320"/>
      <c r="CE840" s="320"/>
      <c r="CF840" s="320"/>
      <c r="CG840" s="320"/>
      <c r="CH840" s="320"/>
      <c r="CI840" s="320"/>
      <c r="CJ840" s="320"/>
      <c r="CK840" s="320"/>
      <c r="CL840" s="320"/>
      <c r="CM840" s="320"/>
      <c r="CN840" s="320"/>
      <c r="CO840" s="320"/>
      <c r="CP840" s="320"/>
      <c r="CQ840" s="320"/>
      <c r="CR840" s="320"/>
      <c r="CS840" s="320"/>
      <c r="CT840" s="320"/>
      <c r="CU840" s="320"/>
      <c r="CV840" s="320"/>
      <c r="CW840" s="320"/>
      <c r="CX840" s="320"/>
      <c r="CY840" s="320"/>
      <c r="CZ840" s="320"/>
      <c r="DA840" s="320"/>
      <c r="DB840" s="320"/>
      <c r="DC840" s="320"/>
      <c r="DD840" s="320"/>
    </row>
    <row r="841">
      <c r="A841" s="320"/>
      <c r="B841" s="320"/>
      <c r="C841" s="320"/>
      <c r="D841" s="320"/>
      <c r="E841" s="320"/>
      <c r="F841" s="320"/>
      <c r="G841" s="320"/>
      <c r="H841" s="320"/>
      <c r="I841" s="320"/>
      <c r="J841" s="320"/>
      <c r="K841" s="320"/>
      <c r="L841" s="320"/>
      <c r="M841" s="320"/>
      <c r="N841" s="320"/>
      <c r="O841" s="320"/>
      <c r="P841" s="320"/>
      <c r="Q841" s="320"/>
      <c r="R841" s="320"/>
      <c r="S841" s="320"/>
      <c r="T841" s="320"/>
      <c r="U841" s="320"/>
      <c r="V841" s="320"/>
      <c r="W841" s="320"/>
      <c r="X841" s="320"/>
      <c r="Y841" s="320"/>
      <c r="Z841" s="320"/>
      <c r="AA841" s="320"/>
      <c r="AB841" s="320"/>
      <c r="AC841" s="320"/>
      <c r="AD841" s="320"/>
      <c r="AE841" s="320"/>
      <c r="AF841" s="320"/>
      <c r="AG841" s="320"/>
      <c r="AH841" s="320"/>
      <c r="AI841" s="320"/>
      <c r="AJ841" s="320"/>
      <c r="AK841" s="320"/>
      <c r="AL841" s="320"/>
      <c r="AM841" s="320"/>
      <c r="AN841" s="320"/>
      <c r="AO841" s="320"/>
      <c r="AP841" s="320"/>
      <c r="AQ841" s="320"/>
      <c r="AR841" s="320"/>
      <c r="AS841" s="320"/>
      <c r="AT841" s="320"/>
      <c r="AU841" s="320"/>
      <c r="AV841" s="320"/>
      <c r="AW841" s="320"/>
      <c r="AX841" s="320"/>
      <c r="AY841" s="320"/>
      <c r="AZ841" s="320"/>
      <c r="BA841" s="320"/>
      <c r="BB841" s="320"/>
      <c r="BC841" s="320"/>
      <c r="BD841" s="320"/>
      <c r="BE841" s="320"/>
      <c r="BF841" s="320"/>
      <c r="BG841" s="320"/>
      <c r="BH841" s="320"/>
      <c r="BI841" s="320"/>
      <c r="BJ841" s="320"/>
      <c r="BK841" s="320"/>
      <c r="BL841" s="320"/>
      <c r="BM841" s="320"/>
      <c r="BN841" s="320"/>
      <c r="BO841" s="320"/>
      <c r="BP841" s="320"/>
      <c r="BQ841" s="320"/>
      <c r="BR841" s="320"/>
      <c r="BS841" s="320"/>
      <c r="BT841" s="320"/>
      <c r="BU841" s="320"/>
      <c r="BV841" s="320"/>
      <c r="BW841" s="320"/>
      <c r="BX841" s="320"/>
      <c r="BY841" s="320"/>
      <c r="BZ841" s="320"/>
      <c r="CA841" s="320"/>
      <c r="CB841" s="320"/>
      <c r="CC841" s="320"/>
      <c r="CD841" s="320"/>
      <c r="CE841" s="320"/>
      <c r="CF841" s="320"/>
      <c r="CG841" s="320"/>
      <c r="CH841" s="320"/>
      <c r="CI841" s="320"/>
      <c r="CJ841" s="320"/>
      <c r="CK841" s="320"/>
      <c r="CL841" s="320"/>
      <c r="CM841" s="320"/>
      <c r="CN841" s="320"/>
      <c r="CO841" s="320"/>
      <c r="CP841" s="320"/>
      <c r="CQ841" s="320"/>
      <c r="CR841" s="320"/>
      <c r="CS841" s="320"/>
      <c r="CT841" s="320"/>
      <c r="CU841" s="320"/>
      <c r="CV841" s="320"/>
      <c r="CW841" s="320"/>
      <c r="CX841" s="320"/>
      <c r="CY841" s="320"/>
      <c r="CZ841" s="320"/>
      <c r="DA841" s="320"/>
      <c r="DB841" s="320"/>
      <c r="DC841" s="320"/>
      <c r="DD841" s="320"/>
    </row>
    <row r="842">
      <c r="A842" s="320"/>
      <c r="B842" s="320"/>
      <c r="C842" s="320"/>
      <c r="D842" s="320"/>
      <c r="E842" s="320"/>
      <c r="F842" s="320"/>
      <c r="G842" s="320"/>
      <c r="H842" s="320"/>
      <c r="I842" s="320"/>
      <c r="J842" s="320"/>
      <c r="K842" s="320"/>
      <c r="L842" s="320"/>
      <c r="M842" s="320"/>
      <c r="N842" s="320"/>
      <c r="O842" s="320"/>
      <c r="P842" s="320"/>
      <c r="Q842" s="320"/>
      <c r="R842" s="320"/>
      <c r="S842" s="320"/>
      <c r="T842" s="320"/>
      <c r="U842" s="320"/>
      <c r="V842" s="320"/>
      <c r="W842" s="320"/>
      <c r="X842" s="320"/>
      <c r="Y842" s="320"/>
      <c r="Z842" s="320"/>
      <c r="AA842" s="320"/>
      <c r="AB842" s="320"/>
      <c r="AC842" s="320"/>
      <c r="AD842" s="320"/>
      <c r="AE842" s="320"/>
      <c r="AF842" s="320"/>
      <c r="AG842" s="320"/>
      <c r="AH842" s="320"/>
      <c r="AI842" s="320"/>
      <c r="AJ842" s="320"/>
      <c r="AK842" s="320"/>
      <c r="AL842" s="320"/>
      <c r="AM842" s="320"/>
      <c r="AN842" s="320"/>
      <c r="AO842" s="320"/>
      <c r="AP842" s="320"/>
      <c r="AQ842" s="320"/>
      <c r="AR842" s="320"/>
      <c r="AS842" s="320"/>
      <c r="AT842" s="320"/>
      <c r="AU842" s="320"/>
      <c r="AV842" s="320"/>
      <c r="AW842" s="320"/>
      <c r="AX842" s="320"/>
      <c r="AY842" s="320"/>
      <c r="AZ842" s="320"/>
      <c r="BA842" s="320"/>
      <c r="BB842" s="320"/>
      <c r="BC842" s="320"/>
      <c r="BD842" s="320"/>
      <c r="BE842" s="320"/>
      <c r="BF842" s="320"/>
      <c r="BG842" s="320"/>
      <c r="BH842" s="320"/>
      <c r="BI842" s="320"/>
      <c r="BJ842" s="320"/>
      <c r="BK842" s="320"/>
      <c r="BL842" s="320"/>
      <c r="BM842" s="320"/>
      <c r="BN842" s="320"/>
      <c r="BO842" s="320"/>
      <c r="BP842" s="320"/>
      <c r="BQ842" s="320"/>
      <c r="BR842" s="320"/>
      <c r="BS842" s="320"/>
      <c r="BT842" s="320"/>
      <c r="BU842" s="320"/>
      <c r="BV842" s="320"/>
      <c r="BW842" s="320"/>
      <c r="BX842" s="320"/>
      <c r="BY842" s="320"/>
      <c r="BZ842" s="320"/>
      <c r="CA842" s="320"/>
      <c r="CB842" s="320"/>
      <c r="CC842" s="320"/>
      <c r="CD842" s="320"/>
      <c r="CE842" s="320"/>
      <c r="CF842" s="320"/>
      <c r="CG842" s="320"/>
      <c r="CH842" s="320"/>
      <c r="CI842" s="320"/>
      <c r="CJ842" s="320"/>
      <c r="CK842" s="320"/>
      <c r="CL842" s="320"/>
      <c r="CM842" s="320"/>
      <c r="CN842" s="320"/>
      <c r="CO842" s="320"/>
      <c r="CP842" s="320"/>
      <c r="CQ842" s="320"/>
      <c r="CR842" s="320"/>
      <c r="CS842" s="320"/>
      <c r="CT842" s="320"/>
      <c r="CU842" s="320"/>
      <c r="CV842" s="320"/>
      <c r="CW842" s="320"/>
      <c r="CX842" s="320"/>
      <c r="CY842" s="320"/>
      <c r="CZ842" s="320"/>
      <c r="DA842" s="320"/>
      <c r="DB842" s="320"/>
      <c r="DC842" s="320"/>
      <c r="DD842" s="320"/>
    </row>
    <row r="843">
      <c r="A843" s="320"/>
      <c r="B843" s="320"/>
      <c r="C843" s="320"/>
      <c r="D843" s="320"/>
      <c r="E843" s="320"/>
      <c r="F843" s="320"/>
      <c r="G843" s="320"/>
      <c r="H843" s="320"/>
      <c r="I843" s="320"/>
      <c r="J843" s="320"/>
      <c r="K843" s="320"/>
      <c r="L843" s="320"/>
      <c r="M843" s="320"/>
      <c r="N843" s="320"/>
      <c r="O843" s="320"/>
      <c r="P843" s="320"/>
      <c r="Q843" s="320"/>
      <c r="R843" s="320"/>
      <c r="S843" s="320"/>
      <c r="T843" s="320"/>
      <c r="U843" s="320"/>
      <c r="V843" s="320"/>
      <c r="W843" s="320"/>
      <c r="X843" s="320"/>
      <c r="Y843" s="320"/>
      <c r="Z843" s="320"/>
      <c r="AA843" s="320"/>
      <c r="AB843" s="320"/>
      <c r="AC843" s="320"/>
      <c r="AD843" s="320"/>
      <c r="AE843" s="320"/>
      <c r="AF843" s="320"/>
      <c r="AG843" s="320"/>
      <c r="AH843" s="320"/>
      <c r="AI843" s="320"/>
      <c r="AJ843" s="320"/>
      <c r="AK843" s="320"/>
      <c r="AL843" s="320"/>
      <c r="AM843" s="320"/>
      <c r="AN843" s="320"/>
      <c r="AO843" s="320"/>
      <c r="AP843" s="320"/>
      <c r="AQ843" s="320"/>
      <c r="AR843" s="320"/>
      <c r="AS843" s="320"/>
      <c r="AT843" s="320"/>
      <c r="AU843" s="320"/>
      <c r="AV843" s="320"/>
      <c r="AW843" s="320"/>
      <c r="AX843" s="320"/>
      <c r="AY843" s="320"/>
      <c r="AZ843" s="320"/>
      <c r="BA843" s="320"/>
      <c r="BB843" s="320"/>
      <c r="BC843" s="320"/>
      <c r="BD843" s="320"/>
      <c r="BE843" s="320"/>
      <c r="BF843" s="320"/>
      <c r="BG843" s="320"/>
      <c r="BH843" s="320"/>
      <c r="BI843" s="320"/>
      <c r="BJ843" s="320"/>
      <c r="BK843" s="320"/>
      <c r="BL843" s="320"/>
      <c r="BM843" s="320"/>
      <c r="BN843" s="320"/>
      <c r="BO843" s="320"/>
      <c r="BP843" s="320"/>
      <c r="BQ843" s="320"/>
      <c r="BR843" s="320"/>
      <c r="BS843" s="320"/>
      <c r="BT843" s="320"/>
      <c r="BU843" s="320"/>
      <c r="BV843" s="320"/>
      <c r="BW843" s="320"/>
      <c r="BX843" s="320"/>
      <c r="BY843" s="320"/>
      <c r="BZ843" s="320"/>
      <c r="CA843" s="320"/>
      <c r="CB843" s="320"/>
      <c r="CC843" s="320"/>
      <c r="CD843" s="320"/>
      <c r="CE843" s="320"/>
      <c r="CF843" s="320"/>
      <c r="CG843" s="320"/>
      <c r="CH843" s="320"/>
      <c r="CI843" s="320"/>
      <c r="CJ843" s="320"/>
      <c r="CK843" s="320"/>
      <c r="CL843" s="320"/>
      <c r="CM843" s="320"/>
      <c r="CN843" s="320"/>
      <c r="CO843" s="320"/>
      <c r="CP843" s="320"/>
      <c r="CQ843" s="320"/>
      <c r="CR843" s="320"/>
      <c r="CS843" s="320"/>
      <c r="CT843" s="320"/>
      <c r="CU843" s="320"/>
      <c r="CV843" s="320"/>
      <c r="CW843" s="320"/>
      <c r="CX843" s="320"/>
      <c r="CY843" s="320"/>
      <c r="CZ843" s="320"/>
      <c r="DA843" s="320"/>
      <c r="DB843" s="320"/>
      <c r="DC843" s="320"/>
      <c r="DD843" s="320"/>
    </row>
    <row r="844">
      <c r="A844" s="320"/>
      <c r="B844" s="320"/>
      <c r="C844" s="320"/>
      <c r="D844" s="320"/>
      <c r="E844" s="320"/>
      <c r="F844" s="320"/>
      <c r="G844" s="320"/>
      <c r="H844" s="320"/>
      <c r="I844" s="320"/>
      <c r="J844" s="320"/>
      <c r="K844" s="320"/>
      <c r="L844" s="320"/>
      <c r="M844" s="320"/>
      <c r="N844" s="320"/>
      <c r="O844" s="320"/>
      <c r="P844" s="320"/>
      <c r="Q844" s="320"/>
      <c r="R844" s="320"/>
      <c r="S844" s="320"/>
      <c r="T844" s="320"/>
      <c r="U844" s="320"/>
      <c r="V844" s="320"/>
      <c r="W844" s="320"/>
      <c r="X844" s="320"/>
      <c r="Y844" s="320"/>
      <c r="Z844" s="320"/>
      <c r="AA844" s="320"/>
      <c r="AB844" s="320"/>
      <c r="AC844" s="320"/>
      <c r="AD844" s="320"/>
      <c r="AE844" s="320"/>
      <c r="AF844" s="320"/>
      <c r="AG844" s="320"/>
      <c r="AH844" s="320"/>
      <c r="AI844" s="320"/>
      <c r="AJ844" s="320"/>
      <c r="AK844" s="320"/>
      <c r="AL844" s="320"/>
      <c r="AM844" s="320"/>
      <c r="AN844" s="320"/>
      <c r="AO844" s="320"/>
      <c r="AP844" s="320"/>
      <c r="AQ844" s="320"/>
      <c r="AR844" s="320"/>
      <c r="AS844" s="320"/>
      <c r="AT844" s="320"/>
      <c r="AU844" s="320"/>
      <c r="AV844" s="320"/>
      <c r="AW844" s="320"/>
      <c r="AX844" s="320"/>
      <c r="AY844" s="320"/>
      <c r="AZ844" s="320"/>
      <c r="BA844" s="320"/>
      <c r="BB844" s="320"/>
      <c r="BC844" s="320"/>
      <c r="BD844" s="320"/>
      <c r="BE844" s="320"/>
      <c r="BF844" s="320"/>
      <c r="BG844" s="320"/>
      <c r="BH844" s="320"/>
      <c r="BI844" s="320"/>
      <c r="BJ844" s="320"/>
      <c r="BK844" s="320"/>
      <c r="BL844" s="320"/>
      <c r="BM844" s="320"/>
      <c r="BN844" s="320"/>
      <c r="BO844" s="320"/>
      <c r="BP844" s="320"/>
      <c r="BQ844" s="320"/>
      <c r="BR844" s="320"/>
      <c r="BS844" s="320"/>
      <c r="BT844" s="320"/>
      <c r="BU844" s="320"/>
      <c r="BV844" s="320"/>
      <c r="BW844" s="320"/>
      <c r="BX844" s="320"/>
      <c r="BY844" s="320"/>
      <c r="BZ844" s="320"/>
      <c r="CA844" s="320"/>
      <c r="CB844" s="320"/>
      <c r="CC844" s="320"/>
      <c r="CD844" s="320"/>
      <c r="CE844" s="320"/>
      <c r="CF844" s="320"/>
      <c r="CG844" s="320"/>
      <c r="CH844" s="320"/>
      <c r="CI844" s="320"/>
      <c r="CJ844" s="320"/>
      <c r="CK844" s="320"/>
      <c r="CL844" s="320"/>
      <c r="CM844" s="320"/>
      <c r="CN844" s="320"/>
      <c r="CO844" s="320"/>
      <c r="CP844" s="320"/>
      <c r="CQ844" s="320"/>
      <c r="CR844" s="320"/>
      <c r="CS844" s="320"/>
      <c r="CT844" s="320"/>
      <c r="CU844" s="320"/>
      <c r="CV844" s="320"/>
      <c r="CW844" s="320"/>
      <c r="CX844" s="320"/>
      <c r="CY844" s="320"/>
      <c r="CZ844" s="320"/>
      <c r="DA844" s="320"/>
      <c r="DB844" s="320"/>
      <c r="DC844" s="320"/>
      <c r="DD844" s="320"/>
    </row>
    <row r="845">
      <c r="A845" s="320"/>
      <c r="B845" s="320"/>
      <c r="C845" s="320"/>
      <c r="D845" s="320"/>
      <c r="E845" s="320"/>
      <c r="F845" s="320"/>
      <c r="G845" s="320"/>
      <c r="H845" s="320"/>
      <c r="I845" s="320"/>
      <c r="J845" s="320"/>
      <c r="K845" s="320"/>
      <c r="L845" s="320"/>
      <c r="M845" s="320"/>
      <c r="N845" s="320"/>
      <c r="O845" s="320"/>
      <c r="P845" s="320"/>
      <c r="Q845" s="320"/>
      <c r="R845" s="320"/>
      <c r="S845" s="320"/>
      <c r="T845" s="320"/>
      <c r="U845" s="320"/>
      <c r="V845" s="320"/>
      <c r="W845" s="320"/>
      <c r="X845" s="320"/>
      <c r="Y845" s="320"/>
      <c r="Z845" s="320"/>
      <c r="AA845" s="320"/>
      <c r="AB845" s="320"/>
      <c r="AC845" s="320"/>
      <c r="AD845" s="320"/>
      <c r="AE845" s="320"/>
      <c r="AF845" s="320"/>
      <c r="AG845" s="320"/>
      <c r="AH845" s="320"/>
      <c r="AI845" s="320"/>
      <c r="AJ845" s="320"/>
      <c r="AK845" s="320"/>
      <c r="AL845" s="320"/>
      <c r="AM845" s="320"/>
      <c r="AN845" s="320"/>
      <c r="AO845" s="320"/>
      <c r="AP845" s="320"/>
      <c r="AQ845" s="320"/>
      <c r="AR845" s="320"/>
      <c r="AS845" s="320"/>
      <c r="AT845" s="320"/>
      <c r="AU845" s="320"/>
      <c r="AV845" s="320"/>
      <c r="AW845" s="320"/>
      <c r="AX845" s="320"/>
      <c r="AY845" s="320"/>
      <c r="AZ845" s="320"/>
      <c r="BA845" s="320"/>
      <c r="BB845" s="320"/>
      <c r="BC845" s="320"/>
      <c r="BD845" s="320"/>
      <c r="BE845" s="320"/>
      <c r="BF845" s="320"/>
      <c r="BG845" s="320"/>
      <c r="BH845" s="320"/>
      <c r="BI845" s="320"/>
      <c r="BJ845" s="320"/>
      <c r="BK845" s="320"/>
      <c r="BL845" s="320"/>
      <c r="BM845" s="320"/>
      <c r="BN845" s="320"/>
      <c r="BO845" s="320"/>
      <c r="BP845" s="320"/>
      <c r="BQ845" s="320"/>
      <c r="BR845" s="320"/>
      <c r="BS845" s="320"/>
      <c r="BT845" s="320"/>
      <c r="BU845" s="320"/>
      <c r="BV845" s="320"/>
      <c r="BW845" s="320"/>
      <c r="BX845" s="320"/>
      <c r="BY845" s="320"/>
      <c r="BZ845" s="320"/>
      <c r="CA845" s="320"/>
      <c r="CB845" s="320"/>
      <c r="CC845" s="320"/>
      <c r="CD845" s="320"/>
      <c r="CE845" s="320"/>
      <c r="CF845" s="320"/>
      <c r="CG845" s="320"/>
      <c r="CH845" s="320"/>
      <c r="CI845" s="320"/>
      <c r="CJ845" s="320"/>
      <c r="CK845" s="320"/>
      <c r="CL845" s="320"/>
      <c r="CM845" s="320"/>
      <c r="CN845" s="320"/>
      <c r="CO845" s="320"/>
      <c r="CP845" s="320"/>
      <c r="CQ845" s="320"/>
      <c r="CR845" s="320"/>
      <c r="CS845" s="320"/>
      <c r="CT845" s="320"/>
      <c r="CU845" s="320"/>
      <c r="CV845" s="320"/>
      <c r="CW845" s="320"/>
      <c r="CX845" s="320"/>
      <c r="CY845" s="320"/>
      <c r="CZ845" s="320"/>
      <c r="DA845" s="320"/>
      <c r="DB845" s="320"/>
      <c r="DC845" s="320"/>
      <c r="DD845" s="320"/>
    </row>
    <row r="846">
      <c r="A846" s="320"/>
      <c r="B846" s="320"/>
      <c r="C846" s="320"/>
      <c r="D846" s="320"/>
      <c r="E846" s="320"/>
      <c r="F846" s="320"/>
      <c r="G846" s="320"/>
      <c r="H846" s="320"/>
      <c r="I846" s="320"/>
      <c r="J846" s="320"/>
      <c r="K846" s="320"/>
      <c r="L846" s="320"/>
      <c r="M846" s="320"/>
      <c r="N846" s="320"/>
      <c r="O846" s="320"/>
      <c r="P846" s="320"/>
      <c r="Q846" s="320"/>
      <c r="R846" s="320"/>
      <c r="S846" s="320"/>
      <c r="T846" s="320"/>
      <c r="U846" s="320"/>
      <c r="V846" s="320"/>
      <c r="W846" s="320"/>
      <c r="X846" s="320"/>
      <c r="Y846" s="320"/>
      <c r="Z846" s="320"/>
      <c r="AA846" s="320"/>
      <c r="AB846" s="320"/>
      <c r="AC846" s="320"/>
      <c r="AD846" s="320"/>
      <c r="AE846" s="320"/>
      <c r="AF846" s="320"/>
      <c r="AG846" s="320"/>
      <c r="AH846" s="320"/>
      <c r="AI846" s="320"/>
      <c r="AJ846" s="320"/>
      <c r="AK846" s="320"/>
      <c r="AL846" s="320"/>
      <c r="AM846" s="320"/>
      <c r="AN846" s="320"/>
      <c r="AO846" s="320"/>
      <c r="AP846" s="320"/>
      <c r="AQ846" s="320"/>
      <c r="AR846" s="320"/>
      <c r="AS846" s="320"/>
      <c r="AT846" s="320"/>
      <c r="AU846" s="320"/>
      <c r="AV846" s="320"/>
      <c r="AW846" s="320"/>
      <c r="AX846" s="320"/>
      <c r="AY846" s="320"/>
      <c r="AZ846" s="320"/>
      <c r="BA846" s="320"/>
      <c r="BB846" s="320"/>
      <c r="BC846" s="320"/>
      <c r="BD846" s="320"/>
      <c r="BE846" s="320"/>
      <c r="BF846" s="320"/>
      <c r="BG846" s="320"/>
      <c r="BH846" s="320"/>
      <c r="BI846" s="320"/>
      <c r="BJ846" s="320"/>
      <c r="BK846" s="320"/>
      <c r="BL846" s="320"/>
      <c r="BM846" s="320"/>
      <c r="BN846" s="320"/>
      <c r="BO846" s="320"/>
      <c r="BP846" s="320"/>
      <c r="BQ846" s="320"/>
      <c r="BR846" s="320"/>
      <c r="BS846" s="320"/>
      <c r="BT846" s="320"/>
      <c r="BU846" s="320"/>
      <c r="BV846" s="320"/>
      <c r="BW846" s="320"/>
      <c r="BX846" s="320"/>
      <c r="BY846" s="320"/>
      <c r="BZ846" s="320"/>
      <c r="CA846" s="320"/>
      <c r="CB846" s="320"/>
      <c r="CC846" s="320"/>
      <c r="CD846" s="320"/>
      <c r="CE846" s="320"/>
      <c r="CF846" s="320"/>
      <c r="CG846" s="320"/>
      <c r="CH846" s="320"/>
      <c r="CI846" s="320"/>
      <c r="CJ846" s="320"/>
      <c r="CK846" s="320"/>
      <c r="CL846" s="320"/>
      <c r="CM846" s="320"/>
      <c r="CN846" s="320"/>
      <c r="CO846" s="320"/>
      <c r="CP846" s="320"/>
      <c r="CQ846" s="320"/>
      <c r="CR846" s="320"/>
      <c r="CS846" s="320"/>
      <c r="CT846" s="320"/>
      <c r="CU846" s="320"/>
      <c r="CV846" s="320"/>
      <c r="CW846" s="320"/>
      <c r="CX846" s="320"/>
      <c r="CY846" s="320"/>
      <c r="CZ846" s="320"/>
      <c r="DA846" s="320"/>
      <c r="DB846" s="320"/>
      <c r="DC846" s="320"/>
      <c r="DD846" s="320"/>
    </row>
    <row r="847">
      <c r="A847" s="320"/>
      <c r="B847" s="320"/>
      <c r="C847" s="320"/>
      <c r="D847" s="320"/>
      <c r="E847" s="320"/>
      <c r="F847" s="320"/>
      <c r="G847" s="320"/>
      <c r="H847" s="320"/>
      <c r="I847" s="320"/>
      <c r="J847" s="320"/>
      <c r="K847" s="320"/>
      <c r="L847" s="320"/>
      <c r="M847" s="320"/>
      <c r="N847" s="320"/>
      <c r="O847" s="320"/>
      <c r="P847" s="320"/>
      <c r="Q847" s="320"/>
      <c r="R847" s="320"/>
      <c r="S847" s="320"/>
      <c r="T847" s="320"/>
      <c r="U847" s="320"/>
      <c r="V847" s="320"/>
      <c r="W847" s="320"/>
      <c r="X847" s="320"/>
      <c r="Y847" s="320"/>
      <c r="Z847" s="320"/>
      <c r="AA847" s="320"/>
      <c r="AB847" s="320"/>
      <c r="AC847" s="320"/>
      <c r="AD847" s="320"/>
      <c r="AE847" s="320"/>
      <c r="AF847" s="320"/>
      <c r="AG847" s="320"/>
      <c r="AH847" s="320"/>
      <c r="AI847" s="320"/>
      <c r="AJ847" s="320"/>
      <c r="AK847" s="320"/>
      <c r="AL847" s="320"/>
      <c r="AM847" s="320"/>
      <c r="AN847" s="320"/>
      <c r="AO847" s="320"/>
      <c r="AP847" s="320"/>
      <c r="AQ847" s="320"/>
      <c r="AR847" s="320"/>
      <c r="AS847" s="320"/>
      <c r="AT847" s="320"/>
      <c r="AU847" s="320"/>
      <c r="AV847" s="320"/>
      <c r="AW847" s="320"/>
      <c r="AX847" s="320"/>
      <c r="AY847" s="320"/>
      <c r="AZ847" s="320"/>
      <c r="BA847" s="320"/>
      <c r="BB847" s="320"/>
      <c r="BC847" s="320"/>
      <c r="BD847" s="320"/>
      <c r="BE847" s="320"/>
      <c r="BF847" s="320"/>
      <c r="BG847" s="320"/>
      <c r="BH847" s="320"/>
      <c r="BI847" s="320"/>
      <c r="BJ847" s="320"/>
      <c r="BK847" s="320"/>
      <c r="BL847" s="320"/>
      <c r="BM847" s="320"/>
      <c r="BN847" s="320"/>
      <c r="BO847" s="320"/>
      <c r="BP847" s="320"/>
      <c r="BQ847" s="320"/>
      <c r="BR847" s="320"/>
      <c r="BS847" s="320"/>
      <c r="BT847" s="320"/>
      <c r="BU847" s="320"/>
      <c r="BV847" s="320"/>
      <c r="BW847" s="320"/>
      <c r="BX847" s="320"/>
      <c r="BY847" s="320"/>
      <c r="BZ847" s="320"/>
      <c r="CA847" s="320"/>
      <c r="CB847" s="320"/>
      <c r="CC847" s="320"/>
      <c r="CD847" s="320"/>
      <c r="CE847" s="320"/>
      <c r="CF847" s="320"/>
      <c r="CG847" s="320"/>
      <c r="CH847" s="320"/>
      <c r="CI847" s="320"/>
      <c r="CJ847" s="320"/>
      <c r="CK847" s="320"/>
      <c r="CL847" s="320"/>
      <c r="CM847" s="320"/>
      <c r="CN847" s="320"/>
      <c r="CO847" s="320"/>
      <c r="CP847" s="320"/>
      <c r="CQ847" s="320"/>
      <c r="CR847" s="320"/>
      <c r="CS847" s="320"/>
      <c r="CT847" s="320"/>
      <c r="CU847" s="320"/>
      <c r="CV847" s="320"/>
      <c r="CW847" s="320"/>
      <c r="CX847" s="320"/>
      <c r="CY847" s="320"/>
      <c r="CZ847" s="320"/>
      <c r="DA847" s="320"/>
      <c r="DB847" s="320"/>
      <c r="DC847" s="320"/>
      <c r="DD847" s="320"/>
    </row>
    <row r="848">
      <c r="A848" s="320"/>
      <c r="B848" s="320"/>
      <c r="C848" s="320"/>
      <c r="D848" s="320"/>
      <c r="E848" s="320"/>
      <c r="F848" s="320"/>
      <c r="G848" s="320"/>
      <c r="H848" s="320"/>
      <c r="I848" s="320"/>
      <c r="J848" s="320"/>
      <c r="K848" s="320"/>
      <c r="L848" s="320"/>
      <c r="M848" s="320"/>
      <c r="N848" s="320"/>
      <c r="O848" s="320"/>
      <c r="P848" s="320"/>
      <c r="Q848" s="320"/>
      <c r="R848" s="320"/>
      <c r="S848" s="320"/>
      <c r="T848" s="320"/>
      <c r="U848" s="320"/>
      <c r="V848" s="320"/>
      <c r="W848" s="320"/>
      <c r="X848" s="320"/>
      <c r="Y848" s="320"/>
      <c r="Z848" s="320"/>
      <c r="AA848" s="320"/>
      <c r="AB848" s="320"/>
      <c r="AC848" s="320"/>
      <c r="AD848" s="320"/>
      <c r="AE848" s="320"/>
      <c r="AF848" s="320"/>
      <c r="AG848" s="320"/>
      <c r="AH848" s="320"/>
      <c r="AI848" s="320"/>
      <c r="AJ848" s="320"/>
      <c r="AK848" s="320"/>
      <c r="AL848" s="320"/>
      <c r="AM848" s="320"/>
      <c r="AN848" s="320"/>
      <c r="AO848" s="320"/>
      <c r="AP848" s="320"/>
      <c r="AQ848" s="320"/>
      <c r="AR848" s="320"/>
      <c r="AS848" s="320"/>
      <c r="AT848" s="320"/>
      <c r="AU848" s="320"/>
      <c r="AV848" s="320"/>
      <c r="AW848" s="320"/>
      <c r="AX848" s="320"/>
      <c r="AY848" s="320"/>
      <c r="AZ848" s="320"/>
      <c r="BA848" s="320"/>
      <c r="BB848" s="320"/>
      <c r="BC848" s="320"/>
      <c r="BD848" s="320"/>
      <c r="BE848" s="320"/>
      <c r="BF848" s="320"/>
      <c r="BG848" s="320"/>
      <c r="BH848" s="320"/>
      <c r="BI848" s="320"/>
      <c r="BJ848" s="320"/>
      <c r="BK848" s="320"/>
      <c r="BL848" s="320"/>
      <c r="BM848" s="320"/>
      <c r="BN848" s="320"/>
      <c r="BO848" s="320"/>
      <c r="BP848" s="320"/>
      <c r="BQ848" s="320"/>
      <c r="BR848" s="320"/>
      <c r="BS848" s="320"/>
      <c r="BT848" s="320"/>
      <c r="BU848" s="320"/>
      <c r="BV848" s="320"/>
      <c r="BW848" s="320"/>
      <c r="BX848" s="320"/>
      <c r="BY848" s="320"/>
      <c r="BZ848" s="320"/>
      <c r="CA848" s="320"/>
      <c r="CB848" s="320"/>
      <c r="CC848" s="320"/>
      <c r="CD848" s="320"/>
      <c r="CE848" s="320"/>
      <c r="CF848" s="320"/>
      <c r="CG848" s="320"/>
      <c r="CH848" s="320"/>
      <c r="CI848" s="320"/>
      <c r="CJ848" s="320"/>
      <c r="CK848" s="320"/>
      <c r="CL848" s="320"/>
      <c r="CM848" s="320"/>
      <c r="CN848" s="320"/>
      <c r="CO848" s="320"/>
      <c r="CP848" s="320"/>
      <c r="CQ848" s="320"/>
      <c r="CR848" s="320"/>
      <c r="CS848" s="320"/>
      <c r="CT848" s="320"/>
      <c r="CU848" s="320"/>
      <c r="CV848" s="320"/>
      <c r="CW848" s="320"/>
      <c r="CX848" s="320"/>
      <c r="CY848" s="320"/>
      <c r="CZ848" s="320"/>
      <c r="DA848" s="320"/>
      <c r="DB848" s="320"/>
      <c r="DC848" s="320"/>
      <c r="DD848" s="320"/>
    </row>
    <row r="849">
      <c r="A849" s="320"/>
      <c r="B849" s="320"/>
      <c r="C849" s="320"/>
      <c r="D849" s="320"/>
      <c r="E849" s="320"/>
      <c r="F849" s="320"/>
      <c r="G849" s="320"/>
      <c r="H849" s="320"/>
      <c r="I849" s="320"/>
      <c r="J849" s="320"/>
      <c r="K849" s="320"/>
      <c r="L849" s="320"/>
      <c r="M849" s="320"/>
      <c r="N849" s="320"/>
      <c r="O849" s="320"/>
      <c r="P849" s="320"/>
      <c r="Q849" s="320"/>
      <c r="R849" s="320"/>
      <c r="S849" s="320"/>
      <c r="T849" s="320"/>
      <c r="U849" s="320"/>
      <c r="V849" s="320"/>
      <c r="W849" s="320"/>
      <c r="X849" s="320"/>
      <c r="Y849" s="320"/>
      <c r="Z849" s="320"/>
      <c r="AA849" s="320"/>
      <c r="AB849" s="320"/>
      <c r="AC849" s="320"/>
      <c r="AD849" s="320"/>
      <c r="AE849" s="320"/>
      <c r="AF849" s="320"/>
      <c r="AG849" s="320"/>
      <c r="AH849" s="320"/>
      <c r="AI849" s="320"/>
      <c r="AJ849" s="320"/>
      <c r="AK849" s="320"/>
      <c r="AL849" s="320"/>
      <c r="AM849" s="320"/>
      <c r="AN849" s="320"/>
      <c r="AO849" s="320"/>
      <c r="AP849" s="320"/>
      <c r="AQ849" s="320"/>
      <c r="AR849" s="320"/>
      <c r="AS849" s="320"/>
      <c r="AT849" s="320"/>
      <c r="AU849" s="320"/>
      <c r="AV849" s="320"/>
      <c r="AW849" s="320"/>
      <c r="AX849" s="320"/>
      <c r="AY849" s="320"/>
      <c r="AZ849" s="320"/>
      <c r="BA849" s="320"/>
      <c r="BB849" s="320"/>
      <c r="BC849" s="320"/>
      <c r="BD849" s="320"/>
      <c r="BE849" s="320"/>
      <c r="BF849" s="320"/>
      <c r="BG849" s="320"/>
      <c r="BH849" s="320"/>
      <c r="BI849" s="320"/>
      <c r="BJ849" s="320"/>
      <c r="BK849" s="320"/>
      <c r="BL849" s="320"/>
      <c r="BM849" s="320"/>
      <c r="BN849" s="320"/>
      <c r="BO849" s="320"/>
      <c r="BP849" s="320"/>
      <c r="BQ849" s="320"/>
      <c r="BR849" s="320"/>
      <c r="BS849" s="320"/>
      <c r="BT849" s="320"/>
      <c r="BU849" s="320"/>
      <c r="BV849" s="320"/>
      <c r="BW849" s="320"/>
      <c r="BX849" s="320"/>
      <c r="BY849" s="320"/>
      <c r="BZ849" s="320"/>
      <c r="CA849" s="320"/>
      <c r="CB849" s="320"/>
      <c r="CC849" s="320"/>
      <c r="CD849" s="320"/>
      <c r="CE849" s="320"/>
      <c r="CF849" s="320"/>
      <c r="CG849" s="320"/>
      <c r="CH849" s="320"/>
      <c r="CI849" s="320"/>
      <c r="CJ849" s="320"/>
      <c r="CK849" s="320"/>
      <c r="CL849" s="320"/>
      <c r="CM849" s="320"/>
      <c r="CN849" s="320"/>
      <c r="CO849" s="320"/>
      <c r="CP849" s="320"/>
      <c r="CQ849" s="320"/>
      <c r="CR849" s="320"/>
      <c r="CS849" s="320"/>
      <c r="CT849" s="320"/>
      <c r="CU849" s="320"/>
      <c r="CV849" s="320"/>
      <c r="CW849" s="320"/>
      <c r="CX849" s="320"/>
      <c r="CY849" s="320"/>
      <c r="CZ849" s="320"/>
      <c r="DA849" s="320"/>
      <c r="DB849" s="320"/>
      <c r="DC849" s="320"/>
      <c r="DD849" s="320"/>
    </row>
    <row r="850">
      <c r="A850" s="320"/>
      <c r="B850" s="320"/>
      <c r="C850" s="320"/>
      <c r="D850" s="320"/>
      <c r="E850" s="320"/>
      <c r="F850" s="320"/>
      <c r="G850" s="320"/>
      <c r="H850" s="320"/>
      <c r="I850" s="320"/>
      <c r="J850" s="320"/>
      <c r="K850" s="320"/>
      <c r="L850" s="320"/>
      <c r="M850" s="320"/>
      <c r="N850" s="320"/>
      <c r="O850" s="320"/>
      <c r="P850" s="320"/>
      <c r="Q850" s="320"/>
      <c r="R850" s="320"/>
      <c r="S850" s="320"/>
      <c r="T850" s="320"/>
      <c r="U850" s="320"/>
      <c r="V850" s="320"/>
      <c r="W850" s="320"/>
      <c r="X850" s="320"/>
      <c r="Y850" s="320"/>
      <c r="Z850" s="320"/>
      <c r="AA850" s="320"/>
      <c r="AB850" s="320"/>
      <c r="AC850" s="320"/>
      <c r="AD850" s="320"/>
      <c r="AE850" s="320"/>
      <c r="AF850" s="320"/>
      <c r="AG850" s="320"/>
      <c r="AH850" s="320"/>
      <c r="AI850" s="320"/>
      <c r="AJ850" s="320"/>
      <c r="AK850" s="320"/>
      <c r="AL850" s="320"/>
      <c r="AM850" s="320"/>
      <c r="AN850" s="320"/>
      <c r="AO850" s="320"/>
      <c r="AP850" s="320"/>
      <c r="AQ850" s="320"/>
      <c r="AR850" s="320"/>
      <c r="AS850" s="320"/>
      <c r="AT850" s="320"/>
      <c r="AU850" s="320"/>
      <c r="AV850" s="320"/>
      <c r="AW850" s="320"/>
      <c r="AX850" s="320"/>
      <c r="AY850" s="320"/>
      <c r="AZ850" s="320"/>
      <c r="BA850" s="320"/>
      <c r="BB850" s="320"/>
      <c r="BC850" s="320"/>
      <c r="BD850" s="320"/>
      <c r="BE850" s="320"/>
      <c r="BF850" s="320"/>
      <c r="BG850" s="320"/>
      <c r="BH850" s="320"/>
      <c r="BI850" s="320"/>
      <c r="BJ850" s="320"/>
      <c r="BK850" s="320"/>
      <c r="BL850" s="320"/>
      <c r="BM850" s="320"/>
      <c r="BN850" s="320"/>
      <c r="BO850" s="320"/>
      <c r="BP850" s="320"/>
      <c r="BQ850" s="320"/>
      <c r="BR850" s="320"/>
      <c r="BS850" s="320"/>
      <c r="BT850" s="320"/>
      <c r="BU850" s="320"/>
      <c r="BV850" s="320"/>
      <c r="BW850" s="320"/>
      <c r="BX850" s="320"/>
      <c r="BY850" s="320"/>
      <c r="BZ850" s="320"/>
      <c r="CA850" s="320"/>
      <c r="CB850" s="320"/>
      <c r="CC850" s="320"/>
      <c r="CD850" s="320"/>
      <c r="CE850" s="320"/>
      <c r="CF850" s="320"/>
      <c r="CG850" s="320"/>
      <c r="CH850" s="320"/>
      <c r="CI850" s="320"/>
      <c r="CJ850" s="320"/>
      <c r="CK850" s="320"/>
      <c r="CL850" s="320"/>
      <c r="CM850" s="320"/>
      <c r="CN850" s="320"/>
      <c r="CO850" s="320"/>
      <c r="CP850" s="320"/>
      <c r="CQ850" s="320"/>
      <c r="CR850" s="320"/>
      <c r="CS850" s="320"/>
      <c r="CT850" s="320"/>
      <c r="CU850" s="320"/>
      <c r="CV850" s="320"/>
      <c r="CW850" s="320"/>
      <c r="CX850" s="320"/>
      <c r="CY850" s="320"/>
      <c r="CZ850" s="320"/>
      <c r="DA850" s="320"/>
      <c r="DB850" s="320"/>
      <c r="DC850" s="320"/>
      <c r="DD850" s="320"/>
    </row>
    <row r="851">
      <c r="A851" s="320"/>
      <c r="B851" s="320"/>
      <c r="C851" s="320"/>
      <c r="D851" s="320"/>
      <c r="E851" s="320"/>
      <c r="F851" s="320"/>
      <c r="G851" s="320"/>
      <c r="H851" s="320"/>
      <c r="I851" s="320"/>
      <c r="J851" s="320"/>
      <c r="K851" s="320"/>
      <c r="L851" s="320"/>
      <c r="M851" s="320"/>
      <c r="N851" s="320"/>
      <c r="O851" s="320"/>
      <c r="P851" s="320"/>
      <c r="Q851" s="320"/>
      <c r="R851" s="320"/>
      <c r="S851" s="320"/>
      <c r="T851" s="320"/>
      <c r="U851" s="320"/>
      <c r="V851" s="320"/>
      <c r="W851" s="320"/>
      <c r="X851" s="320"/>
      <c r="Y851" s="320"/>
      <c r="Z851" s="320"/>
      <c r="AA851" s="320"/>
      <c r="AB851" s="320"/>
      <c r="AC851" s="320"/>
      <c r="AD851" s="320"/>
      <c r="AE851" s="320"/>
      <c r="AF851" s="320"/>
      <c r="AG851" s="320"/>
      <c r="AH851" s="320"/>
      <c r="AI851" s="320"/>
      <c r="AJ851" s="320"/>
      <c r="AK851" s="320"/>
      <c r="AL851" s="320"/>
      <c r="AM851" s="320"/>
      <c r="AN851" s="320"/>
      <c r="AO851" s="320"/>
      <c r="AP851" s="320"/>
      <c r="AQ851" s="320"/>
      <c r="AR851" s="320"/>
      <c r="AS851" s="320"/>
      <c r="AT851" s="320"/>
      <c r="AU851" s="320"/>
      <c r="AV851" s="320"/>
      <c r="AW851" s="320"/>
      <c r="AX851" s="320"/>
      <c r="AY851" s="320"/>
      <c r="AZ851" s="320"/>
      <c r="BA851" s="320"/>
      <c r="BB851" s="320"/>
      <c r="BC851" s="320"/>
      <c r="BD851" s="320"/>
      <c r="BE851" s="320"/>
      <c r="BF851" s="320"/>
      <c r="BG851" s="320"/>
      <c r="BH851" s="320"/>
      <c r="BI851" s="320"/>
      <c r="BJ851" s="320"/>
      <c r="BK851" s="320"/>
      <c r="BL851" s="320"/>
      <c r="BM851" s="320"/>
      <c r="BN851" s="320"/>
      <c r="BO851" s="320"/>
      <c r="BP851" s="320"/>
      <c r="BQ851" s="320"/>
      <c r="BR851" s="320"/>
      <c r="BS851" s="320"/>
      <c r="BT851" s="320"/>
      <c r="BU851" s="320"/>
      <c r="BV851" s="320"/>
      <c r="BW851" s="320"/>
      <c r="BX851" s="320"/>
      <c r="BY851" s="320"/>
      <c r="BZ851" s="320"/>
      <c r="CA851" s="320"/>
      <c r="CB851" s="320"/>
      <c r="CC851" s="320"/>
      <c r="CD851" s="320"/>
      <c r="CE851" s="320"/>
      <c r="CF851" s="320"/>
      <c r="CG851" s="320"/>
      <c r="CH851" s="320"/>
      <c r="CI851" s="320"/>
      <c r="CJ851" s="320"/>
      <c r="CK851" s="320"/>
      <c r="CL851" s="320"/>
      <c r="CM851" s="320"/>
      <c r="CN851" s="320"/>
      <c r="CO851" s="320"/>
      <c r="CP851" s="320"/>
      <c r="CQ851" s="320"/>
      <c r="CR851" s="320"/>
      <c r="CS851" s="320"/>
      <c r="CT851" s="320"/>
      <c r="CU851" s="320"/>
      <c r="CV851" s="320"/>
      <c r="CW851" s="320"/>
      <c r="CX851" s="320"/>
      <c r="CY851" s="320"/>
      <c r="CZ851" s="320"/>
      <c r="DA851" s="320"/>
      <c r="DB851" s="320"/>
      <c r="DC851" s="320"/>
      <c r="DD851" s="320"/>
    </row>
    <row r="852">
      <c r="A852" s="320"/>
      <c r="B852" s="320"/>
      <c r="C852" s="320"/>
      <c r="D852" s="320"/>
      <c r="E852" s="320"/>
      <c r="F852" s="320"/>
      <c r="G852" s="320"/>
      <c r="H852" s="320"/>
      <c r="I852" s="320"/>
      <c r="J852" s="320"/>
      <c r="K852" s="320"/>
      <c r="L852" s="320"/>
      <c r="M852" s="320"/>
      <c r="N852" s="320"/>
      <c r="O852" s="320"/>
      <c r="P852" s="320"/>
      <c r="Q852" s="320"/>
      <c r="R852" s="320"/>
      <c r="S852" s="320"/>
      <c r="T852" s="320"/>
      <c r="U852" s="320"/>
      <c r="V852" s="320"/>
      <c r="W852" s="320"/>
      <c r="X852" s="320"/>
      <c r="Y852" s="320"/>
      <c r="Z852" s="320"/>
      <c r="AA852" s="320"/>
      <c r="AB852" s="320"/>
      <c r="AC852" s="320"/>
      <c r="AD852" s="320"/>
      <c r="AE852" s="320"/>
      <c r="AF852" s="320"/>
      <c r="AG852" s="320"/>
      <c r="AH852" s="320"/>
      <c r="AI852" s="320"/>
      <c r="AJ852" s="320"/>
      <c r="AK852" s="320"/>
      <c r="AL852" s="320"/>
      <c r="AM852" s="320"/>
      <c r="AN852" s="320"/>
      <c r="AO852" s="320"/>
      <c r="AP852" s="320"/>
      <c r="AQ852" s="320"/>
      <c r="AR852" s="320"/>
      <c r="AS852" s="320"/>
      <c r="AT852" s="320"/>
      <c r="AU852" s="320"/>
      <c r="AV852" s="320"/>
      <c r="AW852" s="320"/>
      <c r="AX852" s="320"/>
      <c r="AY852" s="320"/>
      <c r="AZ852" s="320"/>
      <c r="BA852" s="320"/>
      <c r="BB852" s="320"/>
      <c r="BC852" s="320"/>
      <c r="BD852" s="320"/>
      <c r="BE852" s="320"/>
      <c r="BF852" s="320"/>
      <c r="BG852" s="320"/>
      <c r="BH852" s="320"/>
      <c r="BI852" s="320"/>
      <c r="BJ852" s="320"/>
      <c r="BK852" s="320"/>
      <c r="BL852" s="320"/>
      <c r="BM852" s="320"/>
      <c r="BN852" s="320"/>
      <c r="BO852" s="320"/>
      <c r="BP852" s="320"/>
      <c r="BQ852" s="320"/>
      <c r="BR852" s="320"/>
      <c r="BS852" s="320"/>
      <c r="BT852" s="320"/>
      <c r="BU852" s="320"/>
      <c r="BV852" s="320"/>
      <c r="BW852" s="320"/>
      <c r="BX852" s="320"/>
      <c r="BY852" s="320"/>
      <c r="BZ852" s="320"/>
      <c r="CA852" s="320"/>
      <c r="CB852" s="320"/>
      <c r="CC852" s="320"/>
      <c r="CD852" s="320"/>
      <c r="CE852" s="320"/>
      <c r="CF852" s="320"/>
      <c r="CG852" s="320"/>
      <c r="CH852" s="320"/>
      <c r="CI852" s="320"/>
      <c r="CJ852" s="320"/>
      <c r="CK852" s="320"/>
      <c r="CL852" s="320"/>
      <c r="CM852" s="320"/>
      <c r="CN852" s="320"/>
      <c r="CO852" s="320"/>
      <c r="CP852" s="320"/>
      <c r="CQ852" s="320"/>
      <c r="CR852" s="320"/>
      <c r="CS852" s="320"/>
      <c r="CT852" s="320"/>
      <c r="CU852" s="320"/>
      <c r="CV852" s="320"/>
      <c r="CW852" s="320"/>
      <c r="CX852" s="320"/>
      <c r="CY852" s="320"/>
      <c r="CZ852" s="320"/>
      <c r="DA852" s="320"/>
      <c r="DB852" s="320"/>
      <c r="DC852" s="320"/>
      <c r="DD852" s="320"/>
    </row>
    <row r="853">
      <c r="A853" s="320"/>
      <c r="B853" s="320"/>
      <c r="C853" s="320"/>
      <c r="D853" s="320"/>
      <c r="E853" s="320"/>
      <c r="F853" s="320"/>
      <c r="G853" s="320"/>
      <c r="H853" s="320"/>
      <c r="I853" s="320"/>
      <c r="J853" s="320"/>
      <c r="K853" s="320"/>
      <c r="L853" s="320"/>
      <c r="M853" s="320"/>
      <c r="N853" s="320"/>
      <c r="O853" s="320"/>
      <c r="P853" s="320"/>
      <c r="Q853" s="320"/>
      <c r="R853" s="320"/>
      <c r="S853" s="320"/>
      <c r="T853" s="320"/>
      <c r="U853" s="320"/>
      <c r="V853" s="320"/>
      <c r="W853" s="320"/>
      <c r="X853" s="320"/>
      <c r="Y853" s="320"/>
      <c r="Z853" s="320"/>
      <c r="AA853" s="320"/>
      <c r="AB853" s="320"/>
      <c r="AC853" s="320"/>
      <c r="AD853" s="320"/>
      <c r="AE853" s="320"/>
      <c r="AF853" s="320"/>
      <c r="AG853" s="320"/>
      <c r="AH853" s="320"/>
      <c r="AI853" s="320"/>
      <c r="AJ853" s="320"/>
      <c r="AK853" s="320"/>
      <c r="AL853" s="320"/>
      <c r="AM853" s="320"/>
      <c r="AN853" s="320"/>
      <c r="AO853" s="320"/>
      <c r="AP853" s="320"/>
      <c r="AQ853" s="320"/>
      <c r="AR853" s="320"/>
      <c r="AS853" s="320"/>
      <c r="AT853" s="320"/>
      <c r="AU853" s="320"/>
      <c r="AV853" s="320"/>
      <c r="AW853" s="320"/>
      <c r="AX853" s="320"/>
      <c r="AY853" s="320"/>
      <c r="AZ853" s="320"/>
      <c r="BA853" s="320"/>
      <c r="BB853" s="320"/>
      <c r="BC853" s="320"/>
      <c r="BD853" s="320"/>
      <c r="BE853" s="320"/>
      <c r="BF853" s="320"/>
      <c r="BG853" s="320"/>
      <c r="BH853" s="320"/>
      <c r="BI853" s="320"/>
      <c r="BJ853" s="320"/>
      <c r="BK853" s="320"/>
      <c r="BL853" s="320"/>
      <c r="BM853" s="320"/>
      <c r="BN853" s="320"/>
      <c r="BO853" s="320"/>
      <c r="BP853" s="320"/>
      <c r="BQ853" s="320"/>
      <c r="BR853" s="320"/>
      <c r="BS853" s="320"/>
      <c r="BT853" s="320"/>
      <c r="BU853" s="320"/>
      <c r="BV853" s="320"/>
      <c r="BW853" s="320"/>
      <c r="BX853" s="320"/>
      <c r="BY853" s="320"/>
      <c r="BZ853" s="320"/>
      <c r="CA853" s="320"/>
      <c r="CB853" s="320"/>
      <c r="CC853" s="320"/>
      <c r="CD853" s="320"/>
      <c r="CE853" s="320"/>
      <c r="CF853" s="320"/>
      <c r="CG853" s="320"/>
      <c r="CH853" s="320"/>
      <c r="CI853" s="320"/>
      <c r="CJ853" s="320"/>
      <c r="CK853" s="320"/>
      <c r="CL853" s="320"/>
      <c r="CM853" s="320"/>
      <c r="CN853" s="320"/>
      <c r="CO853" s="320"/>
      <c r="CP853" s="320"/>
      <c r="CQ853" s="320"/>
      <c r="CR853" s="320"/>
      <c r="CS853" s="320"/>
      <c r="CT853" s="320"/>
      <c r="CU853" s="320"/>
      <c r="CV853" s="320"/>
      <c r="CW853" s="320"/>
      <c r="CX853" s="320"/>
      <c r="CY853" s="320"/>
      <c r="CZ853" s="320"/>
      <c r="DA853" s="320"/>
      <c r="DB853" s="320"/>
      <c r="DC853" s="320"/>
      <c r="DD853" s="320"/>
    </row>
    <row r="854">
      <c r="A854" s="320"/>
      <c r="B854" s="320"/>
      <c r="C854" s="320"/>
      <c r="D854" s="320"/>
      <c r="E854" s="320"/>
      <c r="F854" s="320"/>
      <c r="G854" s="320"/>
      <c r="H854" s="320"/>
      <c r="I854" s="320"/>
      <c r="J854" s="320"/>
      <c r="K854" s="320"/>
      <c r="L854" s="320"/>
      <c r="M854" s="320"/>
      <c r="N854" s="320"/>
      <c r="O854" s="320"/>
      <c r="P854" s="320"/>
      <c r="Q854" s="320"/>
      <c r="R854" s="320"/>
      <c r="S854" s="320"/>
      <c r="T854" s="320"/>
      <c r="U854" s="320"/>
      <c r="V854" s="320"/>
      <c r="W854" s="320"/>
      <c r="X854" s="320"/>
      <c r="Y854" s="320"/>
      <c r="Z854" s="320"/>
      <c r="AA854" s="320"/>
      <c r="AB854" s="320"/>
      <c r="AC854" s="320"/>
      <c r="AD854" s="320"/>
      <c r="AE854" s="320"/>
      <c r="AF854" s="320"/>
      <c r="AG854" s="320"/>
      <c r="AH854" s="320"/>
      <c r="AI854" s="320"/>
      <c r="AJ854" s="320"/>
      <c r="AK854" s="320"/>
      <c r="AL854" s="320"/>
      <c r="AM854" s="320"/>
      <c r="AN854" s="320"/>
      <c r="AO854" s="320"/>
      <c r="AP854" s="320"/>
      <c r="AQ854" s="320"/>
      <c r="AR854" s="320"/>
      <c r="AS854" s="320"/>
      <c r="AT854" s="320"/>
      <c r="AU854" s="320"/>
      <c r="AV854" s="320"/>
      <c r="AW854" s="320"/>
      <c r="AX854" s="320"/>
      <c r="AY854" s="320"/>
      <c r="AZ854" s="320"/>
      <c r="BA854" s="320"/>
      <c r="BB854" s="320"/>
      <c r="BC854" s="320"/>
      <c r="BD854" s="320"/>
      <c r="BE854" s="320"/>
      <c r="BF854" s="320"/>
      <c r="BG854" s="320"/>
      <c r="BH854" s="320"/>
      <c r="BI854" s="320"/>
      <c r="BJ854" s="320"/>
      <c r="BK854" s="320"/>
      <c r="BL854" s="320"/>
      <c r="BM854" s="320"/>
      <c r="BN854" s="320"/>
      <c r="BO854" s="320"/>
      <c r="BP854" s="320"/>
      <c r="BQ854" s="320"/>
      <c r="BR854" s="320"/>
      <c r="BS854" s="320"/>
      <c r="BT854" s="320"/>
      <c r="BU854" s="320"/>
      <c r="BV854" s="320"/>
      <c r="BW854" s="320"/>
      <c r="BX854" s="320"/>
      <c r="BY854" s="320"/>
      <c r="BZ854" s="320"/>
      <c r="CA854" s="320"/>
      <c r="CB854" s="320"/>
      <c r="CC854" s="320"/>
      <c r="CD854" s="320"/>
      <c r="CE854" s="320"/>
      <c r="CF854" s="320"/>
      <c r="CG854" s="320"/>
      <c r="CH854" s="320"/>
      <c r="CI854" s="320"/>
      <c r="CJ854" s="320"/>
      <c r="CK854" s="320"/>
      <c r="CL854" s="320"/>
      <c r="CM854" s="320"/>
      <c r="CN854" s="320"/>
      <c r="CO854" s="320"/>
      <c r="CP854" s="320"/>
      <c r="CQ854" s="320"/>
      <c r="CR854" s="320"/>
      <c r="CS854" s="320"/>
      <c r="CT854" s="320"/>
      <c r="CU854" s="320"/>
      <c r="CV854" s="320"/>
      <c r="CW854" s="320"/>
      <c r="CX854" s="320"/>
      <c r="CY854" s="320"/>
      <c r="CZ854" s="320"/>
      <c r="DA854" s="320"/>
      <c r="DB854" s="320"/>
      <c r="DC854" s="320"/>
      <c r="DD854" s="320"/>
    </row>
    <row r="855">
      <c r="A855" s="320"/>
      <c r="B855" s="320"/>
      <c r="C855" s="320"/>
      <c r="D855" s="320"/>
      <c r="E855" s="320"/>
      <c r="F855" s="320"/>
      <c r="G855" s="320"/>
      <c r="H855" s="320"/>
      <c r="I855" s="320"/>
      <c r="J855" s="320"/>
      <c r="K855" s="320"/>
      <c r="L855" s="320"/>
      <c r="M855" s="320"/>
      <c r="N855" s="320"/>
      <c r="O855" s="320"/>
      <c r="P855" s="320"/>
      <c r="Q855" s="320"/>
      <c r="R855" s="320"/>
      <c r="S855" s="320"/>
      <c r="T855" s="320"/>
      <c r="U855" s="320"/>
      <c r="V855" s="320"/>
      <c r="W855" s="320"/>
      <c r="X855" s="320"/>
      <c r="Y855" s="320"/>
      <c r="Z855" s="320"/>
      <c r="AA855" s="320"/>
      <c r="AB855" s="320"/>
      <c r="AC855" s="320"/>
      <c r="AD855" s="320"/>
      <c r="AE855" s="320"/>
      <c r="AF855" s="320"/>
      <c r="AG855" s="320"/>
      <c r="AH855" s="320"/>
      <c r="AI855" s="320"/>
      <c r="AJ855" s="320"/>
      <c r="AK855" s="320"/>
      <c r="AL855" s="320"/>
      <c r="AM855" s="320"/>
      <c r="AN855" s="320"/>
      <c r="AO855" s="320"/>
      <c r="AP855" s="320"/>
      <c r="AQ855" s="320"/>
      <c r="AR855" s="320"/>
      <c r="AS855" s="320"/>
      <c r="AT855" s="320"/>
      <c r="AU855" s="320"/>
      <c r="AV855" s="320"/>
      <c r="AW855" s="320"/>
      <c r="AX855" s="320"/>
      <c r="AY855" s="320"/>
      <c r="AZ855" s="320"/>
      <c r="BA855" s="320"/>
      <c r="BB855" s="320"/>
      <c r="BC855" s="320"/>
      <c r="BD855" s="320"/>
      <c r="BE855" s="320"/>
      <c r="BF855" s="320"/>
      <c r="BG855" s="320"/>
      <c r="BH855" s="320"/>
      <c r="BI855" s="320"/>
      <c r="BJ855" s="320"/>
      <c r="BK855" s="320"/>
      <c r="BL855" s="320"/>
      <c r="BM855" s="320"/>
      <c r="BN855" s="320"/>
      <c r="BO855" s="320"/>
      <c r="BP855" s="320"/>
      <c r="BQ855" s="320"/>
      <c r="BR855" s="320"/>
      <c r="BS855" s="320"/>
      <c r="BT855" s="320"/>
      <c r="BU855" s="320"/>
      <c r="BV855" s="320"/>
      <c r="BW855" s="320"/>
      <c r="BX855" s="320"/>
      <c r="BY855" s="320"/>
      <c r="BZ855" s="320"/>
      <c r="CA855" s="320"/>
      <c r="CB855" s="320"/>
      <c r="CC855" s="320"/>
      <c r="CD855" s="320"/>
      <c r="CE855" s="320"/>
      <c r="CF855" s="320"/>
      <c r="CG855" s="320"/>
      <c r="CH855" s="320"/>
      <c r="CI855" s="320"/>
      <c r="CJ855" s="320"/>
      <c r="CK855" s="320"/>
      <c r="CL855" s="320"/>
      <c r="CM855" s="320"/>
      <c r="CN855" s="320"/>
      <c r="CO855" s="320"/>
      <c r="CP855" s="320"/>
      <c r="CQ855" s="320"/>
      <c r="CR855" s="320"/>
      <c r="CS855" s="320"/>
      <c r="CT855" s="320"/>
      <c r="CU855" s="320"/>
      <c r="CV855" s="320"/>
      <c r="CW855" s="320"/>
      <c r="CX855" s="320"/>
      <c r="CY855" s="320"/>
      <c r="CZ855" s="320"/>
      <c r="DA855" s="320"/>
      <c r="DB855" s="320"/>
      <c r="DC855" s="320"/>
      <c r="DD855" s="320"/>
    </row>
    <row r="856">
      <c r="A856" s="320"/>
      <c r="B856" s="320"/>
      <c r="C856" s="320"/>
      <c r="D856" s="320"/>
      <c r="E856" s="320"/>
      <c r="F856" s="320"/>
      <c r="G856" s="320"/>
      <c r="H856" s="320"/>
      <c r="I856" s="320"/>
      <c r="J856" s="320"/>
      <c r="K856" s="320"/>
      <c r="L856" s="320"/>
      <c r="M856" s="320"/>
      <c r="N856" s="320"/>
      <c r="O856" s="320"/>
      <c r="P856" s="320"/>
      <c r="Q856" s="320"/>
      <c r="R856" s="320"/>
      <c r="S856" s="320"/>
      <c r="T856" s="320"/>
      <c r="U856" s="320"/>
      <c r="V856" s="320"/>
      <c r="W856" s="320"/>
      <c r="X856" s="320"/>
      <c r="Y856" s="320"/>
      <c r="Z856" s="320"/>
      <c r="AA856" s="320"/>
      <c r="AB856" s="320"/>
      <c r="AC856" s="320"/>
      <c r="AD856" s="320"/>
      <c r="AE856" s="320"/>
      <c r="AF856" s="320"/>
      <c r="AG856" s="320"/>
      <c r="AH856" s="320"/>
      <c r="AI856" s="320"/>
      <c r="AJ856" s="320"/>
      <c r="AK856" s="320"/>
      <c r="AL856" s="320"/>
      <c r="AM856" s="320"/>
      <c r="AN856" s="320"/>
      <c r="AO856" s="320"/>
      <c r="AP856" s="320"/>
      <c r="AQ856" s="320"/>
      <c r="AR856" s="320"/>
      <c r="AS856" s="320"/>
      <c r="AT856" s="320"/>
      <c r="AU856" s="320"/>
      <c r="AV856" s="320"/>
      <c r="AW856" s="320"/>
      <c r="AX856" s="320"/>
      <c r="AY856" s="320"/>
      <c r="AZ856" s="320"/>
      <c r="BA856" s="320"/>
      <c r="BB856" s="320"/>
      <c r="BC856" s="320"/>
      <c r="BD856" s="320"/>
      <c r="BE856" s="320"/>
      <c r="BF856" s="320"/>
      <c r="BG856" s="320"/>
      <c r="BH856" s="320"/>
      <c r="BI856" s="320"/>
      <c r="BJ856" s="320"/>
      <c r="BK856" s="320"/>
      <c r="BL856" s="320"/>
      <c r="BM856" s="320"/>
      <c r="BN856" s="320"/>
      <c r="BO856" s="320"/>
      <c r="BP856" s="320"/>
      <c r="BQ856" s="320"/>
      <c r="BR856" s="320"/>
      <c r="BS856" s="320"/>
      <c r="BT856" s="320"/>
      <c r="BU856" s="320"/>
      <c r="BV856" s="320"/>
      <c r="BW856" s="320"/>
      <c r="BX856" s="320"/>
      <c r="BY856" s="320"/>
      <c r="BZ856" s="320"/>
      <c r="CA856" s="320"/>
      <c r="CB856" s="320"/>
      <c r="CC856" s="320"/>
      <c r="CD856" s="320"/>
      <c r="CE856" s="320"/>
      <c r="CF856" s="320"/>
      <c r="CG856" s="320"/>
      <c r="CH856" s="320"/>
      <c r="CI856" s="320"/>
      <c r="CJ856" s="320"/>
      <c r="CK856" s="320"/>
      <c r="CL856" s="320"/>
      <c r="CM856" s="320"/>
      <c r="CN856" s="320"/>
      <c r="CO856" s="320"/>
      <c r="CP856" s="320"/>
      <c r="CQ856" s="320"/>
      <c r="CR856" s="320"/>
      <c r="CS856" s="320"/>
      <c r="CT856" s="320"/>
      <c r="CU856" s="320"/>
      <c r="CV856" s="320"/>
      <c r="CW856" s="320"/>
      <c r="CX856" s="320"/>
      <c r="CY856" s="320"/>
      <c r="CZ856" s="320"/>
      <c r="DA856" s="320"/>
      <c r="DB856" s="320"/>
      <c r="DC856" s="320"/>
      <c r="DD856" s="320"/>
    </row>
    <row r="857">
      <c r="A857" s="320"/>
      <c r="B857" s="320"/>
      <c r="C857" s="320"/>
      <c r="D857" s="320"/>
      <c r="E857" s="320"/>
      <c r="F857" s="320"/>
      <c r="G857" s="320"/>
      <c r="H857" s="320"/>
      <c r="I857" s="320"/>
      <c r="J857" s="320"/>
      <c r="K857" s="320"/>
      <c r="L857" s="320"/>
      <c r="M857" s="320"/>
      <c r="N857" s="320"/>
      <c r="O857" s="320"/>
      <c r="P857" s="320"/>
      <c r="Q857" s="320"/>
      <c r="R857" s="320"/>
      <c r="S857" s="320"/>
      <c r="T857" s="320"/>
      <c r="U857" s="320"/>
      <c r="V857" s="320"/>
      <c r="W857" s="320"/>
      <c r="X857" s="320"/>
      <c r="Y857" s="320"/>
      <c r="Z857" s="320"/>
      <c r="AA857" s="320"/>
      <c r="AB857" s="320"/>
      <c r="AC857" s="320"/>
      <c r="AD857" s="320"/>
      <c r="AE857" s="320"/>
      <c r="AF857" s="320"/>
      <c r="AG857" s="320"/>
      <c r="AH857" s="320"/>
      <c r="AI857" s="320"/>
      <c r="AJ857" s="320"/>
      <c r="AK857" s="320"/>
      <c r="AL857" s="320"/>
      <c r="AM857" s="320"/>
      <c r="AN857" s="320"/>
      <c r="AO857" s="320"/>
      <c r="AP857" s="320"/>
      <c r="AQ857" s="320"/>
      <c r="AR857" s="320"/>
      <c r="AS857" s="320"/>
      <c r="AT857" s="320"/>
      <c r="AU857" s="320"/>
      <c r="AV857" s="320"/>
      <c r="AW857" s="320"/>
      <c r="AX857" s="320"/>
      <c r="AY857" s="320"/>
      <c r="AZ857" s="320"/>
      <c r="BA857" s="320"/>
      <c r="BB857" s="320"/>
      <c r="BC857" s="320"/>
      <c r="BD857" s="320"/>
      <c r="BE857" s="320"/>
      <c r="BF857" s="320"/>
      <c r="BG857" s="320"/>
      <c r="BH857" s="320"/>
      <c r="BI857" s="320"/>
      <c r="BJ857" s="320"/>
      <c r="BK857" s="320"/>
      <c r="BL857" s="320"/>
      <c r="BM857" s="320"/>
      <c r="BN857" s="320"/>
      <c r="BO857" s="320"/>
      <c r="BP857" s="320"/>
      <c r="BQ857" s="320"/>
      <c r="BR857" s="320"/>
      <c r="BS857" s="320"/>
      <c r="BT857" s="320"/>
      <c r="BU857" s="320"/>
      <c r="BV857" s="320"/>
      <c r="BW857" s="320"/>
      <c r="BX857" s="320"/>
      <c r="BY857" s="320"/>
      <c r="BZ857" s="320"/>
      <c r="CA857" s="320"/>
      <c r="CB857" s="320"/>
      <c r="CC857" s="320"/>
      <c r="CD857" s="320"/>
      <c r="CE857" s="320"/>
      <c r="CF857" s="320"/>
      <c r="CG857" s="320"/>
      <c r="CH857" s="320"/>
      <c r="CI857" s="320"/>
      <c r="CJ857" s="320"/>
      <c r="CK857" s="320"/>
      <c r="CL857" s="320"/>
      <c r="CM857" s="320"/>
      <c r="CN857" s="320"/>
      <c r="CO857" s="320"/>
      <c r="CP857" s="320"/>
      <c r="CQ857" s="320"/>
      <c r="CR857" s="320"/>
      <c r="CS857" s="320"/>
      <c r="CT857" s="320"/>
      <c r="CU857" s="320"/>
      <c r="CV857" s="320"/>
      <c r="CW857" s="320"/>
      <c r="CX857" s="320"/>
      <c r="CY857" s="320"/>
      <c r="CZ857" s="320"/>
      <c r="DA857" s="320"/>
      <c r="DB857" s="320"/>
      <c r="DC857" s="320"/>
      <c r="DD857" s="320"/>
    </row>
    <row r="858">
      <c r="A858" s="320"/>
      <c r="B858" s="320"/>
      <c r="C858" s="320"/>
      <c r="D858" s="320"/>
      <c r="E858" s="320"/>
      <c r="F858" s="320"/>
      <c r="G858" s="320"/>
      <c r="H858" s="320"/>
      <c r="I858" s="320"/>
      <c r="J858" s="320"/>
      <c r="K858" s="320"/>
      <c r="L858" s="320"/>
      <c r="M858" s="320"/>
      <c r="N858" s="320"/>
      <c r="O858" s="320"/>
      <c r="P858" s="320"/>
      <c r="Q858" s="320"/>
      <c r="R858" s="320"/>
      <c r="S858" s="320"/>
      <c r="T858" s="320"/>
      <c r="U858" s="320"/>
      <c r="V858" s="320"/>
      <c r="W858" s="320"/>
      <c r="X858" s="320"/>
      <c r="Y858" s="320"/>
      <c r="Z858" s="320"/>
      <c r="AA858" s="320"/>
      <c r="AB858" s="320"/>
      <c r="AC858" s="320"/>
      <c r="AD858" s="320"/>
      <c r="AE858" s="320"/>
      <c r="AF858" s="320"/>
      <c r="AG858" s="320"/>
      <c r="AH858" s="320"/>
      <c r="AI858" s="320"/>
      <c r="AJ858" s="320"/>
      <c r="AK858" s="320"/>
      <c r="AL858" s="320"/>
      <c r="AM858" s="320"/>
      <c r="AN858" s="320"/>
      <c r="AO858" s="320"/>
      <c r="AP858" s="320"/>
      <c r="AQ858" s="320"/>
      <c r="AR858" s="320"/>
      <c r="AS858" s="320"/>
      <c r="AT858" s="320"/>
      <c r="AU858" s="320"/>
      <c r="AV858" s="320"/>
      <c r="AW858" s="320"/>
      <c r="AX858" s="320"/>
      <c r="AY858" s="320"/>
      <c r="AZ858" s="320"/>
      <c r="BA858" s="320"/>
      <c r="BB858" s="320"/>
      <c r="BC858" s="320"/>
      <c r="BD858" s="320"/>
      <c r="BE858" s="320"/>
      <c r="BF858" s="320"/>
      <c r="BG858" s="320"/>
      <c r="BH858" s="320"/>
      <c r="BI858" s="320"/>
      <c r="BJ858" s="320"/>
      <c r="BK858" s="320"/>
      <c r="BL858" s="320"/>
      <c r="BM858" s="320"/>
      <c r="BN858" s="320"/>
      <c r="BO858" s="320"/>
      <c r="BP858" s="320"/>
      <c r="BQ858" s="320"/>
      <c r="BR858" s="320"/>
      <c r="BS858" s="320"/>
      <c r="BT858" s="320"/>
      <c r="BU858" s="320"/>
      <c r="BV858" s="320"/>
      <c r="BW858" s="320"/>
      <c r="BX858" s="320"/>
      <c r="BY858" s="320"/>
      <c r="BZ858" s="320"/>
      <c r="CA858" s="320"/>
      <c r="CB858" s="320"/>
      <c r="CC858" s="320"/>
      <c r="CD858" s="320"/>
      <c r="CE858" s="320"/>
      <c r="CF858" s="320"/>
      <c r="CG858" s="320"/>
      <c r="CH858" s="320"/>
      <c r="CI858" s="320"/>
      <c r="CJ858" s="320"/>
      <c r="CK858" s="320"/>
      <c r="CL858" s="320"/>
      <c r="CM858" s="320"/>
      <c r="CN858" s="320"/>
      <c r="CO858" s="320"/>
      <c r="CP858" s="320"/>
      <c r="CQ858" s="320"/>
      <c r="CR858" s="320"/>
      <c r="CS858" s="320"/>
      <c r="CT858" s="320"/>
      <c r="CU858" s="320"/>
      <c r="CV858" s="320"/>
      <c r="CW858" s="320"/>
      <c r="CX858" s="320"/>
      <c r="CY858" s="320"/>
      <c r="CZ858" s="320"/>
      <c r="DA858" s="320"/>
      <c r="DB858" s="320"/>
      <c r="DC858" s="320"/>
      <c r="DD858" s="320"/>
    </row>
    <row r="859">
      <c r="A859" s="320"/>
      <c r="B859" s="320"/>
      <c r="C859" s="320"/>
      <c r="D859" s="320"/>
      <c r="E859" s="320"/>
      <c r="F859" s="320"/>
      <c r="G859" s="320"/>
      <c r="H859" s="320"/>
      <c r="I859" s="320"/>
      <c r="J859" s="320"/>
      <c r="K859" s="320"/>
      <c r="L859" s="320"/>
      <c r="M859" s="320"/>
      <c r="N859" s="320"/>
      <c r="O859" s="320"/>
      <c r="P859" s="320"/>
      <c r="Q859" s="320"/>
      <c r="R859" s="320"/>
      <c r="S859" s="320"/>
      <c r="T859" s="320"/>
      <c r="U859" s="320"/>
      <c r="V859" s="320"/>
      <c r="W859" s="320"/>
      <c r="X859" s="320"/>
      <c r="Y859" s="320"/>
      <c r="Z859" s="320"/>
      <c r="AA859" s="320"/>
      <c r="AB859" s="320"/>
      <c r="AC859" s="320"/>
      <c r="AD859" s="320"/>
      <c r="AE859" s="320"/>
      <c r="AF859" s="320"/>
      <c r="AG859" s="320"/>
      <c r="AH859" s="320"/>
      <c r="AI859" s="320"/>
      <c r="AJ859" s="320"/>
      <c r="AK859" s="320"/>
      <c r="AL859" s="320"/>
      <c r="AM859" s="320"/>
      <c r="AN859" s="320"/>
      <c r="AO859" s="320"/>
      <c r="AP859" s="320"/>
      <c r="AQ859" s="320"/>
      <c r="AR859" s="320"/>
      <c r="AS859" s="320"/>
      <c r="AT859" s="320"/>
      <c r="AU859" s="320"/>
      <c r="AV859" s="320"/>
      <c r="AW859" s="320"/>
      <c r="AX859" s="320"/>
      <c r="AY859" s="320"/>
      <c r="AZ859" s="320"/>
      <c r="BA859" s="320"/>
      <c r="BB859" s="320"/>
      <c r="BC859" s="320"/>
      <c r="BD859" s="320"/>
      <c r="BE859" s="320"/>
      <c r="BF859" s="320"/>
      <c r="BG859" s="320"/>
      <c r="BH859" s="320"/>
      <c r="BI859" s="320"/>
      <c r="BJ859" s="320"/>
      <c r="BK859" s="320"/>
      <c r="BL859" s="320"/>
      <c r="BM859" s="320"/>
      <c r="BN859" s="320"/>
      <c r="BO859" s="320"/>
      <c r="BP859" s="320"/>
      <c r="BQ859" s="320"/>
      <c r="BR859" s="320"/>
      <c r="BS859" s="320"/>
      <c r="BT859" s="320"/>
      <c r="BU859" s="320"/>
      <c r="BV859" s="320"/>
      <c r="BW859" s="320"/>
      <c r="BX859" s="320"/>
      <c r="BY859" s="320"/>
      <c r="BZ859" s="320"/>
      <c r="CA859" s="320"/>
      <c r="CB859" s="320"/>
      <c r="CC859" s="320"/>
      <c r="CD859" s="320"/>
      <c r="CE859" s="320"/>
      <c r="CF859" s="320"/>
      <c r="CG859" s="320"/>
      <c r="CH859" s="320"/>
      <c r="CI859" s="320"/>
      <c r="CJ859" s="320"/>
      <c r="CK859" s="320"/>
      <c r="CL859" s="320"/>
      <c r="CM859" s="320"/>
      <c r="CN859" s="320"/>
      <c r="CO859" s="320"/>
      <c r="CP859" s="320"/>
      <c r="CQ859" s="320"/>
      <c r="CR859" s="320"/>
      <c r="CS859" s="320"/>
      <c r="CT859" s="320"/>
      <c r="CU859" s="320"/>
      <c r="CV859" s="320"/>
      <c r="CW859" s="320"/>
      <c r="CX859" s="320"/>
      <c r="CY859" s="320"/>
      <c r="CZ859" s="320"/>
      <c r="DA859" s="320"/>
      <c r="DB859" s="320"/>
      <c r="DC859" s="320"/>
      <c r="DD859" s="320"/>
    </row>
    <row r="860">
      <c r="A860" s="320"/>
      <c r="B860" s="320"/>
      <c r="C860" s="320"/>
      <c r="D860" s="320"/>
      <c r="E860" s="320"/>
      <c r="F860" s="320"/>
      <c r="G860" s="320"/>
      <c r="H860" s="320"/>
      <c r="I860" s="320"/>
      <c r="J860" s="320"/>
      <c r="K860" s="320"/>
      <c r="L860" s="320"/>
      <c r="M860" s="320"/>
      <c r="N860" s="320"/>
      <c r="O860" s="320"/>
      <c r="P860" s="320"/>
      <c r="Q860" s="320"/>
      <c r="R860" s="320"/>
      <c r="S860" s="320"/>
      <c r="T860" s="320"/>
      <c r="U860" s="320"/>
      <c r="V860" s="320"/>
      <c r="W860" s="320"/>
      <c r="X860" s="320"/>
      <c r="Y860" s="320"/>
      <c r="Z860" s="320"/>
      <c r="AA860" s="320"/>
      <c r="AB860" s="320"/>
      <c r="AC860" s="320"/>
      <c r="AD860" s="320"/>
      <c r="AE860" s="320"/>
      <c r="AF860" s="320"/>
      <c r="AG860" s="320"/>
      <c r="AH860" s="320"/>
      <c r="AI860" s="320"/>
      <c r="AJ860" s="320"/>
      <c r="AK860" s="320"/>
      <c r="AL860" s="320"/>
      <c r="AM860" s="320"/>
      <c r="AN860" s="320"/>
      <c r="AO860" s="320"/>
      <c r="AP860" s="320"/>
      <c r="AQ860" s="320"/>
      <c r="AR860" s="320"/>
      <c r="AS860" s="320"/>
      <c r="AT860" s="320"/>
      <c r="AU860" s="320"/>
      <c r="AV860" s="320"/>
      <c r="AW860" s="320"/>
      <c r="AX860" s="320"/>
      <c r="AY860" s="320"/>
      <c r="AZ860" s="320"/>
      <c r="BA860" s="320"/>
      <c r="BB860" s="320"/>
      <c r="BC860" s="320"/>
      <c r="BD860" s="320"/>
      <c r="BE860" s="320"/>
      <c r="BF860" s="320"/>
      <c r="BG860" s="320"/>
      <c r="BH860" s="320"/>
      <c r="BI860" s="320"/>
      <c r="BJ860" s="320"/>
      <c r="BK860" s="320"/>
      <c r="BL860" s="320"/>
      <c r="BM860" s="320"/>
      <c r="BN860" s="320"/>
      <c r="BO860" s="320"/>
      <c r="BP860" s="320"/>
      <c r="BQ860" s="320"/>
      <c r="BR860" s="320"/>
      <c r="BS860" s="320"/>
      <c r="BT860" s="320"/>
      <c r="BU860" s="320"/>
      <c r="BV860" s="320"/>
      <c r="BW860" s="320"/>
      <c r="BX860" s="320"/>
      <c r="BY860" s="320"/>
      <c r="BZ860" s="320"/>
      <c r="CA860" s="320"/>
      <c r="CB860" s="320"/>
      <c r="CC860" s="320"/>
      <c r="CD860" s="320"/>
      <c r="CE860" s="320"/>
      <c r="CF860" s="320"/>
      <c r="CG860" s="320"/>
      <c r="CH860" s="320"/>
      <c r="CI860" s="320"/>
      <c r="CJ860" s="320"/>
      <c r="CK860" s="320"/>
      <c r="CL860" s="320"/>
      <c r="CM860" s="320"/>
      <c r="CN860" s="320"/>
      <c r="CO860" s="320"/>
      <c r="CP860" s="320"/>
      <c r="CQ860" s="320"/>
      <c r="CR860" s="320"/>
      <c r="CS860" s="320"/>
      <c r="CT860" s="320"/>
      <c r="CU860" s="320"/>
      <c r="CV860" s="320"/>
      <c r="CW860" s="320"/>
      <c r="CX860" s="320"/>
      <c r="CY860" s="320"/>
      <c r="CZ860" s="320"/>
      <c r="DA860" s="320"/>
      <c r="DB860" s="320"/>
      <c r="DC860" s="320"/>
      <c r="DD860" s="320"/>
    </row>
    <row r="861">
      <c r="A861" s="320"/>
      <c r="B861" s="320"/>
      <c r="C861" s="320"/>
      <c r="D861" s="320"/>
      <c r="E861" s="320"/>
      <c r="F861" s="320"/>
      <c r="G861" s="320"/>
      <c r="H861" s="320"/>
      <c r="I861" s="320"/>
      <c r="J861" s="320"/>
      <c r="K861" s="320"/>
      <c r="L861" s="320"/>
      <c r="M861" s="320"/>
      <c r="N861" s="320"/>
      <c r="O861" s="320"/>
      <c r="P861" s="320"/>
      <c r="Q861" s="320"/>
      <c r="R861" s="320"/>
      <c r="S861" s="320"/>
      <c r="T861" s="320"/>
      <c r="U861" s="320"/>
      <c r="V861" s="320"/>
      <c r="W861" s="320"/>
      <c r="X861" s="320"/>
      <c r="Y861" s="320"/>
      <c r="Z861" s="320"/>
      <c r="AA861" s="320"/>
      <c r="AB861" s="320"/>
      <c r="AC861" s="320"/>
      <c r="AD861" s="320"/>
      <c r="AE861" s="320"/>
      <c r="AF861" s="320"/>
      <c r="AG861" s="320"/>
      <c r="AH861" s="320"/>
      <c r="AI861" s="320"/>
      <c r="AJ861" s="320"/>
      <c r="AK861" s="320"/>
      <c r="AL861" s="320"/>
      <c r="AM861" s="320"/>
      <c r="AN861" s="320"/>
      <c r="AO861" s="320"/>
      <c r="AP861" s="320"/>
      <c r="AQ861" s="320"/>
      <c r="AR861" s="320"/>
      <c r="AS861" s="320"/>
      <c r="AT861" s="320"/>
      <c r="AU861" s="320"/>
      <c r="AV861" s="320"/>
      <c r="AW861" s="320"/>
      <c r="AX861" s="320"/>
      <c r="AY861" s="320"/>
      <c r="AZ861" s="320"/>
      <c r="BA861" s="320"/>
      <c r="BB861" s="320"/>
      <c r="BC861" s="320"/>
      <c r="BD861" s="320"/>
      <c r="BE861" s="320"/>
      <c r="BF861" s="320"/>
      <c r="BG861" s="320"/>
      <c r="BH861" s="320"/>
      <c r="BI861" s="320"/>
      <c r="BJ861" s="320"/>
      <c r="BK861" s="320"/>
      <c r="BL861" s="320"/>
      <c r="BM861" s="320"/>
      <c r="BN861" s="320"/>
      <c r="BO861" s="320"/>
      <c r="BP861" s="320"/>
      <c r="BQ861" s="320"/>
      <c r="BR861" s="320"/>
      <c r="BS861" s="320"/>
      <c r="BT861" s="320"/>
      <c r="BU861" s="320"/>
      <c r="BV861" s="320"/>
      <c r="BW861" s="320"/>
      <c r="BX861" s="320"/>
      <c r="BY861" s="320"/>
      <c r="BZ861" s="320"/>
      <c r="CA861" s="320"/>
      <c r="CB861" s="320"/>
      <c r="CC861" s="320"/>
      <c r="CD861" s="320"/>
      <c r="CE861" s="320"/>
      <c r="CF861" s="320"/>
      <c r="CG861" s="320"/>
      <c r="CH861" s="320"/>
      <c r="CI861" s="320"/>
      <c r="CJ861" s="320"/>
      <c r="CK861" s="320"/>
      <c r="CL861" s="320"/>
      <c r="CM861" s="320"/>
      <c r="CN861" s="320"/>
      <c r="CO861" s="320"/>
      <c r="CP861" s="320"/>
      <c r="CQ861" s="320"/>
      <c r="CR861" s="320"/>
      <c r="CS861" s="320"/>
      <c r="CT861" s="320"/>
      <c r="CU861" s="320"/>
      <c r="CV861" s="320"/>
      <c r="CW861" s="320"/>
      <c r="CX861" s="320"/>
      <c r="CY861" s="320"/>
      <c r="CZ861" s="320"/>
      <c r="DA861" s="320"/>
      <c r="DB861" s="320"/>
      <c r="DC861" s="320"/>
      <c r="DD861" s="320"/>
    </row>
    <row r="862">
      <c r="A862" s="320"/>
      <c r="B862" s="320"/>
      <c r="C862" s="320"/>
      <c r="D862" s="320"/>
      <c r="E862" s="320"/>
      <c r="F862" s="320"/>
      <c r="G862" s="320"/>
      <c r="H862" s="320"/>
      <c r="I862" s="320"/>
      <c r="J862" s="320"/>
      <c r="K862" s="320"/>
      <c r="L862" s="320"/>
      <c r="M862" s="320"/>
      <c r="N862" s="320"/>
      <c r="O862" s="320"/>
      <c r="P862" s="320"/>
      <c r="Q862" s="320"/>
      <c r="R862" s="320"/>
      <c r="S862" s="320"/>
      <c r="T862" s="320"/>
      <c r="U862" s="320"/>
      <c r="V862" s="320"/>
      <c r="W862" s="320"/>
      <c r="X862" s="320"/>
      <c r="Y862" s="320"/>
      <c r="Z862" s="320"/>
      <c r="AA862" s="320"/>
      <c r="AB862" s="320"/>
      <c r="AC862" s="320"/>
      <c r="AD862" s="320"/>
      <c r="AE862" s="320"/>
      <c r="AF862" s="320"/>
      <c r="AG862" s="320"/>
      <c r="AH862" s="320"/>
      <c r="AI862" s="320"/>
      <c r="AJ862" s="320"/>
      <c r="AK862" s="320"/>
      <c r="AL862" s="320"/>
      <c r="AM862" s="320"/>
      <c r="AN862" s="320"/>
      <c r="AO862" s="320"/>
      <c r="AP862" s="320"/>
      <c r="AQ862" s="320"/>
      <c r="AR862" s="320"/>
      <c r="AS862" s="320"/>
      <c r="AT862" s="320"/>
      <c r="AU862" s="320"/>
      <c r="AV862" s="320"/>
      <c r="AW862" s="320"/>
      <c r="AX862" s="320"/>
      <c r="AY862" s="320"/>
      <c r="AZ862" s="320"/>
      <c r="BA862" s="320"/>
      <c r="BB862" s="320"/>
      <c r="BC862" s="320"/>
      <c r="BD862" s="320"/>
      <c r="BE862" s="320"/>
      <c r="BF862" s="320"/>
      <c r="BG862" s="320"/>
      <c r="BH862" s="320"/>
      <c r="BI862" s="320"/>
      <c r="BJ862" s="320"/>
      <c r="BK862" s="320"/>
      <c r="BL862" s="320"/>
      <c r="BM862" s="320"/>
      <c r="BN862" s="320"/>
      <c r="BO862" s="320"/>
      <c r="BP862" s="320"/>
      <c r="BQ862" s="320"/>
      <c r="BR862" s="320"/>
      <c r="BS862" s="320"/>
      <c r="BT862" s="320"/>
      <c r="BU862" s="320"/>
      <c r="BV862" s="320"/>
      <c r="BW862" s="320"/>
      <c r="BX862" s="320"/>
      <c r="BY862" s="320"/>
      <c r="BZ862" s="320"/>
      <c r="CA862" s="320"/>
      <c r="CB862" s="320"/>
      <c r="CC862" s="320"/>
      <c r="CD862" s="320"/>
      <c r="CE862" s="320"/>
      <c r="CF862" s="320"/>
      <c r="CG862" s="320"/>
      <c r="CH862" s="320"/>
      <c r="CI862" s="320"/>
      <c r="CJ862" s="320"/>
      <c r="CK862" s="320"/>
      <c r="CL862" s="320"/>
      <c r="CM862" s="320"/>
      <c r="CN862" s="320"/>
      <c r="CO862" s="320"/>
      <c r="CP862" s="320"/>
      <c r="CQ862" s="320"/>
      <c r="CR862" s="320"/>
      <c r="CS862" s="320"/>
      <c r="CT862" s="320"/>
      <c r="CU862" s="320"/>
      <c r="CV862" s="320"/>
      <c r="CW862" s="320"/>
      <c r="CX862" s="320"/>
      <c r="CY862" s="320"/>
      <c r="CZ862" s="320"/>
      <c r="DA862" s="320"/>
      <c r="DB862" s="320"/>
      <c r="DC862" s="320"/>
      <c r="DD862" s="320"/>
    </row>
    <row r="863">
      <c r="A863" s="320"/>
      <c r="B863" s="320"/>
      <c r="C863" s="320"/>
      <c r="D863" s="320"/>
      <c r="E863" s="320"/>
      <c r="F863" s="320"/>
      <c r="G863" s="320"/>
      <c r="H863" s="320"/>
      <c r="I863" s="320"/>
      <c r="J863" s="320"/>
      <c r="K863" s="320"/>
      <c r="L863" s="320"/>
      <c r="M863" s="320"/>
      <c r="N863" s="320"/>
      <c r="O863" s="320"/>
      <c r="P863" s="320"/>
      <c r="Q863" s="320"/>
      <c r="R863" s="320"/>
      <c r="S863" s="320"/>
      <c r="T863" s="320"/>
      <c r="U863" s="320"/>
      <c r="V863" s="320"/>
      <c r="W863" s="320"/>
      <c r="X863" s="320"/>
      <c r="Y863" s="320"/>
      <c r="Z863" s="320"/>
      <c r="AA863" s="320"/>
      <c r="AB863" s="320"/>
      <c r="AC863" s="320"/>
      <c r="AD863" s="320"/>
      <c r="AE863" s="320"/>
      <c r="AF863" s="320"/>
      <c r="AG863" s="320"/>
      <c r="AH863" s="320"/>
      <c r="AI863" s="320"/>
      <c r="AJ863" s="320"/>
      <c r="AK863" s="320"/>
      <c r="AL863" s="320"/>
      <c r="AM863" s="320"/>
      <c r="AN863" s="320"/>
      <c r="AO863" s="320"/>
      <c r="AP863" s="320"/>
      <c r="AQ863" s="320"/>
      <c r="AR863" s="320"/>
      <c r="AS863" s="320"/>
      <c r="AT863" s="320"/>
      <c r="AU863" s="320"/>
      <c r="AV863" s="320"/>
      <c r="AW863" s="320"/>
      <c r="AX863" s="320"/>
      <c r="AY863" s="320"/>
      <c r="AZ863" s="320"/>
      <c r="BA863" s="320"/>
      <c r="BB863" s="320"/>
      <c r="BC863" s="320"/>
      <c r="BD863" s="320"/>
      <c r="BE863" s="320"/>
      <c r="BF863" s="320"/>
      <c r="BG863" s="320"/>
      <c r="BH863" s="320"/>
      <c r="BI863" s="320"/>
      <c r="BJ863" s="320"/>
      <c r="BK863" s="320"/>
      <c r="BL863" s="320"/>
      <c r="BM863" s="320"/>
      <c r="BN863" s="320"/>
      <c r="BO863" s="320"/>
      <c r="BP863" s="320"/>
      <c r="BQ863" s="320"/>
      <c r="BR863" s="320"/>
      <c r="BS863" s="320"/>
      <c r="BT863" s="320"/>
      <c r="BU863" s="320"/>
      <c r="BV863" s="320"/>
      <c r="BW863" s="320"/>
      <c r="BX863" s="320"/>
      <c r="BY863" s="320"/>
      <c r="BZ863" s="320"/>
      <c r="CA863" s="320"/>
      <c r="CB863" s="320"/>
      <c r="CC863" s="320"/>
      <c r="CD863" s="320"/>
      <c r="CE863" s="320"/>
      <c r="CF863" s="320"/>
      <c r="CG863" s="320"/>
      <c r="CH863" s="320"/>
      <c r="CI863" s="320"/>
      <c r="CJ863" s="320"/>
      <c r="CK863" s="320"/>
      <c r="CL863" s="320"/>
      <c r="CM863" s="320"/>
      <c r="CN863" s="320"/>
      <c r="CO863" s="320"/>
      <c r="CP863" s="320"/>
      <c r="CQ863" s="320"/>
      <c r="CR863" s="320"/>
      <c r="CS863" s="320"/>
      <c r="CT863" s="320"/>
      <c r="CU863" s="320"/>
      <c r="CV863" s="320"/>
      <c r="CW863" s="320"/>
      <c r="CX863" s="320"/>
      <c r="CY863" s="320"/>
      <c r="CZ863" s="320"/>
      <c r="DA863" s="320"/>
      <c r="DB863" s="320"/>
      <c r="DC863" s="320"/>
      <c r="DD863" s="320"/>
    </row>
    <row r="864">
      <c r="A864" s="320"/>
      <c r="B864" s="320"/>
      <c r="C864" s="320"/>
      <c r="D864" s="320"/>
      <c r="E864" s="320"/>
      <c r="F864" s="320"/>
      <c r="G864" s="320"/>
      <c r="H864" s="320"/>
      <c r="I864" s="320"/>
      <c r="J864" s="320"/>
      <c r="K864" s="320"/>
      <c r="L864" s="320"/>
      <c r="M864" s="320"/>
      <c r="N864" s="320"/>
      <c r="O864" s="320"/>
      <c r="P864" s="320"/>
      <c r="Q864" s="320"/>
      <c r="R864" s="320"/>
      <c r="S864" s="320"/>
      <c r="T864" s="320"/>
      <c r="U864" s="320"/>
      <c r="V864" s="320"/>
      <c r="W864" s="320"/>
      <c r="X864" s="320"/>
      <c r="Y864" s="320"/>
      <c r="Z864" s="320"/>
      <c r="AA864" s="320"/>
      <c r="AB864" s="320"/>
      <c r="AC864" s="320"/>
      <c r="AD864" s="320"/>
      <c r="AE864" s="320"/>
      <c r="AF864" s="320"/>
      <c r="AG864" s="320"/>
      <c r="AH864" s="320"/>
      <c r="AI864" s="320"/>
      <c r="AJ864" s="320"/>
      <c r="AK864" s="320"/>
      <c r="AL864" s="320"/>
      <c r="AM864" s="320"/>
      <c r="AN864" s="320"/>
      <c r="AO864" s="320"/>
      <c r="AP864" s="320"/>
      <c r="AQ864" s="320"/>
      <c r="AR864" s="320"/>
      <c r="AS864" s="320"/>
      <c r="AT864" s="320"/>
      <c r="AU864" s="320"/>
      <c r="AV864" s="320"/>
      <c r="AW864" s="320"/>
      <c r="AX864" s="320"/>
      <c r="AY864" s="320"/>
      <c r="AZ864" s="320"/>
      <c r="BA864" s="320"/>
      <c r="BB864" s="320"/>
      <c r="BC864" s="320"/>
      <c r="BD864" s="320"/>
      <c r="BE864" s="320"/>
      <c r="BF864" s="320"/>
      <c r="BG864" s="320"/>
      <c r="BH864" s="320"/>
      <c r="BI864" s="320"/>
      <c r="BJ864" s="320"/>
      <c r="BK864" s="320"/>
      <c r="BL864" s="320"/>
      <c r="BM864" s="320"/>
      <c r="BN864" s="320"/>
      <c r="BO864" s="320"/>
      <c r="BP864" s="320"/>
      <c r="BQ864" s="320"/>
      <c r="BR864" s="320"/>
      <c r="BS864" s="320"/>
      <c r="BT864" s="320"/>
      <c r="BU864" s="320"/>
      <c r="BV864" s="320"/>
      <c r="BW864" s="320"/>
      <c r="BX864" s="320"/>
      <c r="BY864" s="320"/>
      <c r="BZ864" s="320"/>
      <c r="CA864" s="320"/>
      <c r="CB864" s="320"/>
      <c r="CC864" s="320"/>
      <c r="CD864" s="320"/>
      <c r="CE864" s="320"/>
      <c r="CF864" s="320"/>
      <c r="CG864" s="320"/>
      <c r="CH864" s="320"/>
      <c r="CI864" s="320"/>
      <c r="CJ864" s="320"/>
      <c r="CK864" s="320"/>
      <c r="CL864" s="320"/>
      <c r="CM864" s="320"/>
      <c r="CN864" s="320"/>
      <c r="CO864" s="320"/>
      <c r="CP864" s="320"/>
      <c r="CQ864" s="320"/>
      <c r="CR864" s="320"/>
      <c r="CS864" s="320"/>
      <c r="CT864" s="320"/>
      <c r="CU864" s="320"/>
      <c r="CV864" s="320"/>
      <c r="CW864" s="320"/>
      <c r="CX864" s="320"/>
      <c r="CY864" s="320"/>
      <c r="CZ864" s="320"/>
      <c r="DA864" s="320"/>
      <c r="DB864" s="320"/>
      <c r="DC864" s="320"/>
      <c r="DD864" s="320"/>
    </row>
    <row r="865">
      <c r="A865" s="320"/>
      <c r="B865" s="320"/>
      <c r="C865" s="320"/>
      <c r="D865" s="320"/>
      <c r="E865" s="320"/>
      <c r="F865" s="320"/>
      <c r="G865" s="320"/>
      <c r="H865" s="320"/>
      <c r="I865" s="320"/>
      <c r="J865" s="320"/>
      <c r="K865" s="320"/>
      <c r="L865" s="320"/>
      <c r="M865" s="320"/>
      <c r="N865" s="320"/>
      <c r="O865" s="320"/>
      <c r="P865" s="320"/>
      <c r="Q865" s="320"/>
      <c r="R865" s="320"/>
      <c r="S865" s="320"/>
      <c r="T865" s="320"/>
      <c r="U865" s="320"/>
      <c r="V865" s="320"/>
      <c r="W865" s="320"/>
      <c r="X865" s="320"/>
      <c r="Y865" s="320"/>
      <c r="Z865" s="320"/>
      <c r="AA865" s="320"/>
      <c r="AB865" s="320"/>
      <c r="AC865" s="320"/>
      <c r="AD865" s="320"/>
      <c r="AE865" s="320"/>
      <c r="AF865" s="320"/>
      <c r="AG865" s="320"/>
      <c r="AH865" s="320"/>
      <c r="AI865" s="320"/>
      <c r="AJ865" s="320"/>
      <c r="AK865" s="320"/>
      <c r="AL865" s="320"/>
      <c r="AM865" s="320"/>
      <c r="AN865" s="320"/>
      <c r="AO865" s="320"/>
      <c r="AP865" s="320"/>
      <c r="AQ865" s="320"/>
      <c r="AR865" s="320"/>
      <c r="AS865" s="320"/>
      <c r="AT865" s="320"/>
      <c r="AU865" s="320"/>
      <c r="AV865" s="320"/>
      <c r="AW865" s="320"/>
      <c r="AX865" s="320"/>
      <c r="AY865" s="320"/>
      <c r="AZ865" s="320"/>
      <c r="BA865" s="320"/>
      <c r="BB865" s="320"/>
      <c r="BC865" s="320"/>
      <c r="BD865" s="320"/>
      <c r="BE865" s="320"/>
      <c r="BF865" s="320"/>
      <c r="BG865" s="320"/>
      <c r="BH865" s="320"/>
      <c r="BI865" s="320"/>
      <c r="BJ865" s="320"/>
      <c r="BK865" s="320"/>
      <c r="BL865" s="320"/>
      <c r="BM865" s="320"/>
      <c r="BN865" s="320"/>
      <c r="BO865" s="320"/>
      <c r="BP865" s="320"/>
      <c r="BQ865" s="320"/>
      <c r="BR865" s="320"/>
      <c r="BS865" s="320"/>
      <c r="BT865" s="320"/>
      <c r="BU865" s="320"/>
      <c r="BV865" s="320"/>
      <c r="BW865" s="320"/>
      <c r="BX865" s="320"/>
      <c r="BY865" s="320"/>
      <c r="BZ865" s="320"/>
      <c r="CA865" s="320"/>
      <c r="CB865" s="320"/>
      <c r="CC865" s="320"/>
      <c r="CD865" s="320"/>
      <c r="CE865" s="320"/>
      <c r="CF865" s="320"/>
      <c r="CG865" s="320"/>
      <c r="CH865" s="320"/>
      <c r="CI865" s="320"/>
      <c r="CJ865" s="320"/>
      <c r="CK865" s="320"/>
      <c r="CL865" s="320"/>
      <c r="CM865" s="320"/>
      <c r="CN865" s="320"/>
      <c r="CO865" s="320"/>
      <c r="CP865" s="320"/>
      <c r="CQ865" s="320"/>
      <c r="CR865" s="320"/>
      <c r="CS865" s="320"/>
      <c r="CT865" s="320"/>
      <c r="CU865" s="320"/>
      <c r="CV865" s="320"/>
      <c r="CW865" s="320"/>
      <c r="CX865" s="320"/>
      <c r="CY865" s="320"/>
      <c r="CZ865" s="320"/>
      <c r="DA865" s="320"/>
      <c r="DB865" s="320"/>
      <c r="DC865" s="320"/>
      <c r="DD865" s="320"/>
    </row>
    <row r="866">
      <c r="A866" s="320"/>
      <c r="B866" s="320"/>
      <c r="C866" s="320"/>
      <c r="D866" s="320"/>
      <c r="E866" s="320"/>
      <c r="F866" s="320"/>
      <c r="G866" s="320"/>
      <c r="H866" s="320"/>
      <c r="I866" s="320"/>
      <c r="J866" s="320"/>
      <c r="K866" s="320"/>
      <c r="L866" s="320"/>
      <c r="M866" s="320"/>
      <c r="N866" s="320"/>
      <c r="O866" s="320"/>
      <c r="P866" s="320"/>
      <c r="Q866" s="320"/>
      <c r="R866" s="320"/>
      <c r="S866" s="320"/>
      <c r="T866" s="320"/>
      <c r="U866" s="320"/>
      <c r="V866" s="320"/>
      <c r="W866" s="320"/>
      <c r="X866" s="320"/>
      <c r="Y866" s="320"/>
      <c r="Z866" s="320"/>
      <c r="AA866" s="320"/>
      <c r="AB866" s="320"/>
      <c r="AC866" s="320"/>
      <c r="AD866" s="320"/>
      <c r="AE866" s="320"/>
      <c r="AF866" s="320"/>
      <c r="AG866" s="320"/>
      <c r="AH866" s="320"/>
      <c r="AI866" s="320"/>
      <c r="AJ866" s="320"/>
      <c r="AK866" s="320"/>
      <c r="AL866" s="320"/>
      <c r="AM866" s="320"/>
      <c r="AN866" s="320"/>
      <c r="AO866" s="320"/>
      <c r="AP866" s="320"/>
      <c r="AQ866" s="320"/>
      <c r="AR866" s="320"/>
      <c r="AS866" s="320"/>
      <c r="AT866" s="320"/>
      <c r="AU866" s="320"/>
      <c r="AV866" s="320"/>
      <c r="AW866" s="320"/>
      <c r="AX866" s="320"/>
      <c r="AY866" s="320"/>
      <c r="AZ866" s="320"/>
      <c r="BA866" s="320"/>
      <c r="BB866" s="320"/>
      <c r="BC866" s="320"/>
      <c r="BD866" s="320"/>
      <c r="BE866" s="320"/>
      <c r="BF866" s="320"/>
      <c r="BG866" s="320"/>
      <c r="BH866" s="320"/>
      <c r="BI866" s="320"/>
      <c r="BJ866" s="320"/>
      <c r="BK866" s="320"/>
      <c r="BL866" s="320"/>
      <c r="BM866" s="320"/>
      <c r="BN866" s="320"/>
      <c r="BO866" s="320"/>
      <c r="BP866" s="320"/>
      <c r="BQ866" s="320"/>
      <c r="BR866" s="320"/>
      <c r="BS866" s="320"/>
      <c r="BT866" s="320"/>
      <c r="BU866" s="320"/>
      <c r="BV866" s="320"/>
      <c r="BW866" s="320"/>
      <c r="BX866" s="320"/>
      <c r="BY866" s="320"/>
      <c r="BZ866" s="320"/>
      <c r="CA866" s="320"/>
      <c r="CB866" s="320"/>
      <c r="CC866" s="320"/>
      <c r="CD866" s="320"/>
      <c r="CE866" s="320"/>
      <c r="CF866" s="320"/>
      <c r="CG866" s="320"/>
      <c r="CH866" s="320"/>
      <c r="CI866" s="320"/>
      <c r="CJ866" s="320"/>
      <c r="CK866" s="320"/>
      <c r="CL866" s="320"/>
      <c r="CM866" s="320"/>
      <c r="CN866" s="320"/>
      <c r="CO866" s="320"/>
      <c r="CP866" s="320"/>
      <c r="CQ866" s="320"/>
      <c r="CR866" s="320"/>
      <c r="CS866" s="320"/>
      <c r="CT866" s="320"/>
      <c r="CU866" s="320"/>
      <c r="CV866" s="320"/>
      <c r="CW866" s="320"/>
      <c r="CX866" s="320"/>
      <c r="CY866" s="320"/>
      <c r="CZ866" s="320"/>
      <c r="DA866" s="320"/>
      <c r="DB866" s="320"/>
      <c r="DC866" s="320"/>
      <c r="DD866" s="320"/>
    </row>
    <row r="867">
      <c r="A867" s="320"/>
      <c r="B867" s="320"/>
      <c r="C867" s="320"/>
      <c r="D867" s="320"/>
      <c r="E867" s="320"/>
      <c r="F867" s="320"/>
      <c r="G867" s="320"/>
      <c r="H867" s="320"/>
      <c r="I867" s="320"/>
      <c r="J867" s="320"/>
      <c r="K867" s="320"/>
      <c r="L867" s="320"/>
      <c r="M867" s="320"/>
      <c r="N867" s="320"/>
      <c r="O867" s="320"/>
      <c r="P867" s="320"/>
      <c r="Q867" s="320"/>
      <c r="R867" s="320"/>
      <c r="S867" s="320"/>
      <c r="T867" s="320"/>
      <c r="U867" s="320"/>
      <c r="V867" s="320"/>
      <c r="W867" s="320"/>
      <c r="X867" s="320"/>
      <c r="Y867" s="320"/>
      <c r="Z867" s="320"/>
      <c r="AA867" s="320"/>
      <c r="AB867" s="320"/>
      <c r="AC867" s="320"/>
      <c r="AD867" s="320"/>
      <c r="AE867" s="320"/>
      <c r="AF867" s="320"/>
      <c r="AG867" s="320"/>
      <c r="AH867" s="320"/>
      <c r="AI867" s="320"/>
      <c r="AJ867" s="320"/>
      <c r="AK867" s="320"/>
      <c r="AL867" s="320"/>
      <c r="AM867" s="320"/>
      <c r="AN867" s="320"/>
      <c r="AO867" s="320"/>
      <c r="AP867" s="320"/>
      <c r="AQ867" s="320"/>
      <c r="AR867" s="320"/>
      <c r="AS867" s="320"/>
      <c r="AT867" s="320"/>
      <c r="AU867" s="320"/>
      <c r="AV867" s="320"/>
      <c r="AW867" s="320"/>
      <c r="AX867" s="320"/>
      <c r="AY867" s="320"/>
      <c r="AZ867" s="320"/>
      <c r="BA867" s="320"/>
      <c r="BB867" s="320"/>
      <c r="BC867" s="320"/>
      <c r="BD867" s="320"/>
      <c r="BE867" s="320"/>
      <c r="BF867" s="320"/>
      <c r="BG867" s="320"/>
      <c r="BH867" s="320"/>
      <c r="BI867" s="320"/>
      <c r="BJ867" s="320"/>
      <c r="BK867" s="320"/>
      <c r="BL867" s="320"/>
      <c r="BM867" s="320"/>
      <c r="BN867" s="320"/>
      <c r="BO867" s="320"/>
      <c r="BP867" s="320"/>
      <c r="BQ867" s="320"/>
      <c r="BR867" s="320"/>
      <c r="BS867" s="320"/>
      <c r="BT867" s="320"/>
      <c r="BU867" s="320"/>
      <c r="BV867" s="320"/>
      <c r="BW867" s="320"/>
      <c r="BX867" s="320"/>
      <c r="BY867" s="320"/>
      <c r="BZ867" s="320"/>
      <c r="CA867" s="320"/>
      <c r="CB867" s="320"/>
      <c r="CC867" s="320"/>
      <c r="CD867" s="320"/>
      <c r="CE867" s="320"/>
      <c r="CF867" s="320"/>
      <c r="CG867" s="320"/>
      <c r="CH867" s="320"/>
      <c r="CI867" s="320"/>
      <c r="CJ867" s="320"/>
      <c r="CK867" s="320"/>
      <c r="CL867" s="320"/>
      <c r="CM867" s="320"/>
      <c r="CN867" s="320"/>
      <c r="CO867" s="320"/>
      <c r="CP867" s="320"/>
      <c r="CQ867" s="320"/>
      <c r="CR867" s="320"/>
      <c r="CS867" s="320"/>
      <c r="CT867" s="320"/>
      <c r="CU867" s="320"/>
      <c r="CV867" s="320"/>
      <c r="CW867" s="320"/>
      <c r="CX867" s="320"/>
      <c r="CY867" s="320"/>
      <c r="CZ867" s="320"/>
      <c r="DA867" s="320"/>
      <c r="DB867" s="320"/>
      <c r="DC867" s="320"/>
      <c r="DD867" s="320"/>
    </row>
    <row r="868">
      <c r="A868" s="320"/>
      <c r="B868" s="320"/>
      <c r="C868" s="320"/>
      <c r="D868" s="320"/>
      <c r="E868" s="320"/>
      <c r="F868" s="320"/>
      <c r="G868" s="320"/>
      <c r="H868" s="320"/>
      <c r="I868" s="320"/>
      <c r="J868" s="320"/>
      <c r="K868" s="320"/>
      <c r="L868" s="320"/>
      <c r="M868" s="320"/>
      <c r="N868" s="320"/>
      <c r="O868" s="320"/>
      <c r="P868" s="320"/>
      <c r="Q868" s="320"/>
      <c r="R868" s="320"/>
      <c r="S868" s="320"/>
      <c r="T868" s="320"/>
      <c r="U868" s="320"/>
      <c r="V868" s="320"/>
      <c r="W868" s="320"/>
      <c r="X868" s="320"/>
      <c r="Y868" s="320"/>
      <c r="Z868" s="320"/>
      <c r="AA868" s="320"/>
      <c r="AB868" s="320"/>
      <c r="AC868" s="320"/>
      <c r="AD868" s="320"/>
      <c r="AE868" s="320"/>
      <c r="AF868" s="320"/>
      <c r="AG868" s="320"/>
      <c r="AH868" s="320"/>
      <c r="AI868" s="320"/>
      <c r="AJ868" s="320"/>
      <c r="AK868" s="320"/>
      <c r="AL868" s="320"/>
      <c r="AM868" s="320"/>
      <c r="AN868" s="320"/>
      <c r="AO868" s="320"/>
      <c r="AP868" s="320"/>
      <c r="AQ868" s="320"/>
      <c r="AR868" s="320"/>
      <c r="AS868" s="320"/>
      <c r="AT868" s="320"/>
      <c r="AU868" s="320"/>
      <c r="AV868" s="320"/>
      <c r="AW868" s="320"/>
      <c r="AX868" s="320"/>
      <c r="AY868" s="320"/>
      <c r="AZ868" s="320"/>
      <c r="BA868" s="320"/>
      <c r="BB868" s="320"/>
      <c r="BC868" s="320"/>
      <c r="BD868" s="320"/>
      <c r="BE868" s="320"/>
      <c r="BF868" s="320"/>
      <c r="BG868" s="320"/>
      <c r="BH868" s="320"/>
      <c r="BI868" s="320"/>
      <c r="BJ868" s="320"/>
      <c r="BK868" s="320"/>
      <c r="BL868" s="320"/>
      <c r="BM868" s="320"/>
      <c r="BN868" s="320"/>
      <c r="BO868" s="320"/>
      <c r="BP868" s="320"/>
      <c r="BQ868" s="320"/>
      <c r="BR868" s="320"/>
      <c r="BS868" s="320"/>
      <c r="BT868" s="320"/>
      <c r="BU868" s="320"/>
      <c r="BV868" s="320"/>
      <c r="BW868" s="320"/>
      <c r="BX868" s="320"/>
      <c r="BY868" s="320"/>
      <c r="BZ868" s="320"/>
      <c r="CA868" s="320"/>
      <c r="CB868" s="320"/>
      <c r="CC868" s="320"/>
      <c r="CD868" s="320"/>
      <c r="CE868" s="320"/>
      <c r="CF868" s="320"/>
      <c r="CG868" s="320"/>
      <c r="CH868" s="320"/>
      <c r="CI868" s="320"/>
      <c r="CJ868" s="320"/>
      <c r="CK868" s="320"/>
      <c r="CL868" s="320"/>
      <c r="CM868" s="320"/>
      <c r="CN868" s="320"/>
      <c r="CO868" s="320"/>
      <c r="CP868" s="320"/>
      <c r="CQ868" s="320"/>
      <c r="CR868" s="320"/>
      <c r="CS868" s="320"/>
      <c r="CT868" s="320"/>
      <c r="CU868" s="320"/>
      <c r="CV868" s="320"/>
      <c r="CW868" s="320"/>
      <c r="CX868" s="320"/>
      <c r="CY868" s="320"/>
      <c r="CZ868" s="320"/>
      <c r="DA868" s="320"/>
      <c r="DB868" s="320"/>
      <c r="DC868" s="320"/>
      <c r="DD868" s="320"/>
    </row>
    <row r="869">
      <c r="A869" s="320"/>
      <c r="B869" s="320"/>
      <c r="C869" s="320"/>
      <c r="D869" s="320"/>
      <c r="E869" s="320"/>
      <c r="F869" s="320"/>
      <c r="G869" s="320"/>
      <c r="H869" s="320"/>
      <c r="I869" s="320"/>
      <c r="J869" s="320"/>
      <c r="K869" s="320"/>
      <c r="L869" s="320"/>
      <c r="M869" s="320"/>
      <c r="N869" s="320"/>
      <c r="O869" s="320"/>
      <c r="P869" s="320"/>
      <c r="Q869" s="320"/>
      <c r="R869" s="320"/>
      <c r="S869" s="320"/>
      <c r="T869" s="320"/>
      <c r="U869" s="320"/>
      <c r="V869" s="320"/>
      <c r="W869" s="320"/>
      <c r="X869" s="320"/>
      <c r="Y869" s="320"/>
      <c r="Z869" s="320"/>
      <c r="AA869" s="320"/>
      <c r="AB869" s="320"/>
      <c r="AC869" s="320"/>
      <c r="AD869" s="320"/>
      <c r="AE869" s="320"/>
      <c r="AF869" s="320"/>
      <c r="AG869" s="320"/>
      <c r="AH869" s="320"/>
      <c r="AI869" s="320"/>
      <c r="AJ869" s="320"/>
      <c r="AK869" s="320"/>
      <c r="AL869" s="320"/>
      <c r="AM869" s="320"/>
      <c r="AN869" s="320"/>
      <c r="AO869" s="320"/>
      <c r="AP869" s="320"/>
      <c r="AQ869" s="320"/>
      <c r="AR869" s="320"/>
      <c r="AS869" s="320"/>
      <c r="AT869" s="320"/>
      <c r="AU869" s="320"/>
      <c r="AV869" s="320"/>
      <c r="AW869" s="320"/>
      <c r="AX869" s="320"/>
      <c r="AY869" s="320"/>
      <c r="AZ869" s="320"/>
      <c r="BA869" s="320"/>
      <c r="BB869" s="320"/>
      <c r="BC869" s="320"/>
      <c r="BD869" s="320"/>
      <c r="BE869" s="320"/>
      <c r="BF869" s="320"/>
      <c r="BG869" s="320"/>
      <c r="BH869" s="320"/>
      <c r="BI869" s="320"/>
      <c r="BJ869" s="320"/>
      <c r="BK869" s="320"/>
      <c r="BL869" s="320"/>
      <c r="BM869" s="320"/>
      <c r="BN869" s="320"/>
      <c r="BO869" s="320"/>
      <c r="BP869" s="320"/>
      <c r="BQ869" s="320"/>
      <c r="BR869" s="320"/>
      <c r="BS869" s="320"/>
      <c r="BT869" s="320"/>
      <c r="BU869" s="320"/>
      <c r="BV869" s="320"/>
      <c r="BW869" s="320"/>
      <c r="BX869" s="320"/>
      <c r="BY869" s="320"/>
      <c r="BZ869" s="320"/>
      <c r="CA869" s="320"/>
      <c r="CB869" s="320"/>
      <c r="CC869" s="320"/>
      <c r="CD869" s="320"/>
      <c r="CE869" s="320"/>
      <c r="CF869" s="320"/>
      <c r="CG869" s="320"/>
      <c r="CH869" s="320"/>
      <c r="CI869" s="320"/>
      <c r="CJ869" s="320"/>
      <c r="CK869" s="320"/>
      <c r="CL869" s="320"/>
      <c r="CM869" s="320"/>
      <c r="CN869" s="320"/>
      <c r="CO869" s="320"/>
      <c r="CP869" s="320"/>
      <c r="CQ869" s="320"/>
      <c r="CR869" s="320"/>
      <c r="CS869" s="320"/>
      <c r="CT869" s="320"/>
      <c r="CU869" s="320"/>
      <c r="CV869" s="320"/>
      <c r="CW869" s="320"/>
      <c r="CX869" s="320"/>
      <c r="CY869" s="320"/>
      <c r="CZ869" s="320"/>
      <c r="DA869" s="320"/>
      <c r="DB869" s="320"/>
      <c r="DC869" s="320"/>
      <c r="DD869" s="320"/>
    </row>
    <row r="870">
      <c r="A870" s="320"/>
      <c r="B870" s="320"/>
      <c r="C870" s="320"/>
      <c r="D870" s="320"/>
      <c r="E870" s="320"/>
      <c r="F870" s="320"/>
      <c r="G870" s="320"/>
      <c r="H870" s="320"/>
      <c r="I870" s="320"/>
      <c r="J870" s="320"/>
      <c r="K870" s="320"/>
      <c r="L870" s="320"/>
      <c r="M870" s="320"/>
      <c r="N870" s="320"/>
      <c r="O870" s="320"/>
      <c r="P870" s="320"/>
      <c r="Q870" s="320"/>
      <c r="R870" s="320"/>
      <c r="S870" s="320"/>
      <c r="T870" s="320"/>
      <c r="U870" s="320"/>
      <c r="V870" s="320"/>
      <c r="W870" s="320"/>
      <c r="X870" s="320"/>
      <c r="Y870" s="320"/>
      <c r="Z870" s="320"/>
      <c r="AA870" s="320"/>
      <c r="AB870" s="320"/>
      <c r="AC870" s="320"/>
      <c r="AD870" s="320"/>
      <c r="AE870" s="320"/>
      <c r="AF870" s="320"/>
      <c r="AG870" s="320"/>
      <c r="AH870" s="320"/>
      <c r="AI870" s="320"/>
      <c r="AJ870" s="320"/>
      <c r="AK870" s="320"/>
      <c r="AL870" s="320"/>
      <c r="AM870" s="320"/>
      <c r="AN870" s="320"/>
      <c r="AO870" s="320"/>
      <c r="AP870" s="320"/>
      <c r="AQ870" s="320"/>
      <c r="AR870" s="320"/>
      <c r="AS870" s="320"/>
      <c r="AT870" s="320"/>
      <c r="AU870" s="320"/>
      <c r="AV870" s="320"/>
      <c r="AW870" s="320"/>
      <c r="AX870" s="320"/>
      <c r="AY870" s="320"/>
      <c r="AZ870" s="320"/>
      <c r="BA870" s="320"/>
      <c r="BB870" s="320"/>
      <c r="BC870" s="320"/>
      <c r="BD870" s="320"/>
      <c r="BE870" s="320"/>
      <c r="BF870" s="320"/>
      <c r="BG870" s="320"/>
      <c r="BH870" s="320"/>
      <c r="BI870" s="320"/>
      <c r="BJ870" s="320"/>
      <c r="BK870" s="320"/>
      <c r="BL870" s="320"/>
      <c r="BM870" s="320"/>
      <c r="BN870" s="320"/>
      <c r="BO870" s="320"/>
      <c r="BP870" s="320"/>
      <c r="BQ870" s="320"/>
      <c r="BR870" s="320"/>
      <c r="BS870" s="320"/>
      <c r="BT870" s="320"/>
      <c r="BU870" s="320"/>
      <c r="BV870" s="320"/>
      <c r="BW870" s="320"/>
      <c r="BX870" s="320"/>
      <c r="BY870" s="320"/>
      <c r="BZ870" s="320"/>
      <c r="CA870" s="320"/>
      <c r="CB870" s="320"/>
      <c r="CC870" s="320"/>
      <c r="CD870" s="320"/>
      <c r="CE870" s="320"/>
      <c r="CF870" s="320"/>
      <c r="CG870" s="320"/>
      <c r="CH870" s="320"/>
      <c r="CI870" s="320"/>
      <c r="CJ870" s="320"/>
      <c r="CK870" s="320"/>
      <c r="CL870" s="320"/>
      <c r="CM870" s="320"/>
      <c r="CN870" s="320"/>
      <c r="CO870" s="320"/>
      <c r="CP870" s="320"/>
      <c r="CQ870" s="320"/>
      <c r="CR870" s="320"/>
      <c r="CS870" s="320"/>
      <c r="CT870" s="320"/>
      <c r="CU870" s="320"/>
      <c r="CV870" s="320"/>
      <c r="CW870" s="320"/>
      <c r="CX870" s="320"/>
      <c r="CY870" s="320"/>
      <c r="CZ870" s="320"/>
      <c r="DA870" s="320"/>
      <c r="DB870" s="320"/>
      <c r="DC870" s="320"/>
      <c r="DD870" s="320"/>
    </row>
    <row r="871">
      <c r="A871" s="320"/>
      <c r="B871" s="320"/>
      <c r="C871" s="320"/>
      <c r="D871" s="320"/>
      <c r="E871" s="320"/>
      <c r="F871" s="320"/>
      <c r="G871" s="320"/>
      <c r="H871" s="320"/>
      <c r="I871" s="320"/>
      <c r="J871" s="320"/>
      <c r="K871" s="320"/>
      <c r="L871" s="320"/>
      <c r="M871" s="320"/>
      <c r="N871" s="320"/>
      <c r="O871" s="320"/>
      <c r="P871" s="320"/>
      <c r="Q871" s="320"/>
      <c r="R871" s="320"/>
      <c r="S871" s="320"/>
      <c r="T871" s="320"/>
      <c r="U871" s="320"/>
      <c r="V871" s="320"/>
      <c r="W871" s="320"/>
      <c r="X871" s="320"/>
      <c r="Y871" s="320"/>
      <c r="Z871" s="320"/>
      <c r="AA871" s="320"/>
      <c r="AB871" s="320"/>
      <c r="AC871" s="320"/>
      <c r="AD871" s="320"/>
      <c r="AE871" s="320"/>
      <c r="AF871" s="320"/>
      <c r="AG871" s="320"/>
      <c r="AH871" s="320"/>
      <c r="AI871" s="320"/>
      <c r="AJ871" s="320"/>
      <c r="AK871" s="320"/>
      <c r="AL871" s="320"/>
      <c r="AM871" s="320"/>
      <c r="AN871" s="320"/>
      <c r="AO871" s="320"/>
      <c r="AP871" s="320"/>
      <c r="AQ871" s="320"/>
      <c r="AR871" s="320"/>
      <c r="AS871" s="320"/>
      <c r="AT871" s="320"/>
      <c r="AU871" s="320"/>
      <c r="AV871" s="320"/>
      <c r="AW871" s="320"/>
      <c r="AX871" s="320"/>
      <c r="AY871" s="320"/>
      <c r="AZ871" s="320"/>
      <c r="BA871" s="320"/>
      <c r="BB871" s="320"/>
      <c r="BC871" s="320"/>
      <c r="BD871" s="320"/>
      <c r="BE871" s="320"/>
      <c r="BF871" s="320"/>
      <c r="BG871" s="320"/>
      <c r="BH871" s="320"/>
      <c r="BI871" s="320"/>
      <c r="BJ871" s="320"/>
      <c r="BK871" s="320"/>
      <c r="BL871" s="320"/>
      <c r="BM871" s="320"/>
      <c r="BN871" s="320"/>
      <c r="BO871" s="320"/>
      <c r="BP871" s="320"/>
      <c r="BQ871" s="320"/>
      <c r="BR871" s="320"/>
      <c r="BS871" s="320"/>
      <c r="BT871" s="320"/>
      <c r="BU871" s="320"/>
      <c r="BV871" s="320"/>
      <c r="BW871" s="320"/>
      <c r="BX871" s="320"/>
      <c r="BY871" s="320"/>
      <c r="BZ871" s="320"/>
      <c r="CA871" s="320"/>
      <c r="CB871" s="320"/>
      <c r="CC871" s="320"/>
      <c r="CD871" s="320"/>
      <c r="CE871" s="320"/>
      <c r="CF871" s="320"/>
      <c r="CG871" s="320"/>
      <c r="CH871" s="320"/>
      <c r="CI871" s="320"/>
      <c r="CJ871" s="320"/>
      <c r="CK871" s="320"/>
      <c r="CL871" s="320"/>
      <c r="CM871" s="320"/>
      <c r="CN871" s="320"/>
      <c r="CO871" s="320"/>
      <c r="CP871" s="320"/>
      <c r="CQ871" s="320"/>
      <c r="CR871" s="320"/>
      <c r="CS871" s="320"/>
      <c r="CT871" s="320"/>
      <c r="CU871" s="320"/>
      <c r="CV871" s="320"/>
      <c r="CW871" s="320"/>
      <c r="CX871" s="320"/>
      <c r="CY871" s="320"/>
      <c r="CZ871" s="320"/>
      <c r="DA871" s="320"/>
      <c r="DB871" s="320"/>
      <c r="DC871" s="320"/>
      <c r="DD871" s="320"/>
    </row>
    <row r="872">
      <c r="A872" s="320"/>
      <c r="B872" s="320"/>
      <c r="C872" s="320"/>
      <c r="D872" s="320"/>
      <c r="E872" s="320"/>
      <c r="F872" s="320"/>
      <c r="G872" s="320"/>
      <c r="H872" s="320"/>
      <c r="I872" s="320"/>
      <c r="J872" s="320"/>
      <c r="K872" s="320"/>
      <c r="L872" s="320"/>
      <c r="M872" s="320"/>
      <c r="N872" s="320"/>
      <c r="O872" s="320"/>
      <c r="P872" s="320"/>
      <c r="Q872" s="320"/>
      <c r="R872" s="320"/>
      <c r="S872" s="320"/>
      <c r="T872" s="320"/>
      <c r="U872" s="320"/>
      <c r="V872" s="320"/>
      <c r="W872" s="320"/>
      <c r="X872" s="320"/>
      <c r="Y872" s="320"/>
      <c r="Z872" s="320"/>
      <c r="AA872" s="320"/>
      <c r="AB872" s="320"/>
      <c r="AC872" s="320"/>
      <c r="AD872" s="320"/>
      <c r="AE872" s="320"/>
      <c r="AF872" s="320"/>
      <c r="AG872" s="320"/>
      <c r="AH872" s="320"/>
      <c r="AI872" s="320"/>
      <c r="AJ872" s="320"/>
      <c r="AK872" s="320"/>
      <c r="AL872" s="320"/>
      <c r="AM872" s="320"/>
      <c r="AN872" s="320"/>
      <c r="AO872" s="320"/>
      <c r="AP872" s="320"/>
      <c r="AQ872" s="320"/>
      <c r="AR872" s="320"/>
      <c r="AS872" s="320"/>
      <c r="AT872" s="320"/>
      <c r="AU872" s="320"/>
      <c r="AV872" s="320"/>
      <c r="AW872" s="320"/>
      <c r="AX872" s="320"/>
      <c r="AY872" s="320"/>
      <c r="AZ872" s="320"/>
      <c r="BA872" s="320"/>
      <c r="BB872" s="320"/>
      <c r="BC872" s="320"/>
      <c r="BD872" s="320"/>
      <c r="BE872" s="320"/>
      <c r="BF872" s="320"/>
      <c r="BG872" s="320"/>
      <c r="BH872" s="320"/>
      <c r="BI872" s="320"/>
      <c r="BJ872" s="320"/>
      <c r="BK872" s="320"/>
      <c r="BL872" s="320"/>
      <c r="BM872" s="320"/>
      <c r="BN872" s="320"/>
      <c r="BO872" s="320"/>
      <c r="BP872" s="320"/>
      <c r="BQ872" s="320"/>
      <c r="BR872" s="320"/>
      <c r="BS872" s="320"/>
      <c r="BT872" s="320"/>
      <c r="BU872" s="320"/>
      <c r="BV872" s="320"/>
      <c r="BW872" s="320"/>
      <c r="BX872" s="320"/>
      <c r="BY872" s="320"/>
      <c r="BZ872" s="320"/>
      <c r="CA872" s="320"/>
      <c r="CB872" s="320"/>
      <c r="CC872" s="320"/>
      <c r="CD872" s="320"/>
      <c r="CE872" s="320"/>
      <c r="CF872" s="320"/>
      <c r="CG872" s="320"/>
      <c r="CH872" s="320"/>
      <c r="CI872" s="320"/>
      <c r="CJ872" s="320"/>
      <c r="CK872" s="320"/>
      <c r="CL872" s="320"/>
      <c r="CM872" s="320"/>
      <c r="CN872" s="320"/>
      <c r="CO872" s="320"/>
      <c r="CP872" s="320"/>
      <c r="CQ872" s="320"/>
      <c r="CR872" s="320"/>
      <c r="CS872" s="320"/>
      <c r="CT872" s="320"/>
      <c r="CU872" s="320"/>
      <c r="CV872" s="320"/>
      <c r="CW872" s="320"/>
      <c r="CX872" s="320"/>
      <c r="CY872" s="320"/>
      <c r="CZ872" s="320"/>
      <c r="DA872" s="320"/>
      <c r="DB872" s="320"/>
      <c r="DC872" s="320"/>
      <c r="DD872" s="320"/>
    </row>
    <row r="873">
      <c r="A873" s="320"/>
      <c r="B873" s="320"/>
      <c r="C873" s="320"/>
      <c r="D873" s="320"/>
      <c r="E873" s="320"/>
      <c r="F873" s="320"/>
      <c r="G873" s="320"/>
      <c r="H873" s="320"/>
      <c r="I873" s="320"/>
      <c r="J873" s="320"/>
      <c r="K873" s="320"/>
      <c r="L873" s="320"/>
      <c r="M873" s="320"/>
      <c r="N873" s="320"/>
      <c r="O873" s="320"/>
      <c r="P873" s="320"/>
      <c r="Q873" s="320"/>
      <c r="R873" s="320"/>
      <c r="S873" s="320"/>
      <c r="T873" s="320"/>
      <c r="U873" s="320"/>
      <c r="V873" s="320"/>
      <c r="W873" s="320"/>
      <c r="X873" s="320"/>
      <c r="Y873" s="320"/>
      <c r="Z873" s="320"/>
      <c r="AA873" s="320"/>
      <c r="AB873" s="320"/>
      <c r="AC873" s="320"/>
      <c r="AD873" s="320"/>
      <c r="AE873" s="320"/>
      <c r="AF873" s="320"/>
      <c r="AG873" s="320"/>
      <c r="AH873" s="320"/>
      <c r="AI873" s="320"/>
      <c r="AJ873" s="320"/>
      <c r="AK873" s="320"/>
      <c r="AL873" s="320"/>
      <c r="AM873" s="320"/>
      <c r="AN873" s="320"/>
      <c r="AO873" s="320"/>
      <c r="AP873" s="320"/>
      <c r="AQ873" s="320"/>
      <c r="AR873" s="320"/>
      <c r="AS873" s="320"/>
      <c r="AT873" s="320"/>
      <c r="AU873" s="320"/>
      <c r="AV873" s="320"/>
      <c r="AW873" s="320"/>
      <c r="AX873" s="320"/>
      <c r="AY873" s="320"/>
      <c r="AZ873" s="320"/>
      <c r="BA873" s="320"/>
      <c r="BB873" s="320"/>
      <c r="BC873" s="320"/>
      <c r="BD873" s="320"/>
      <c r="BE873" s="320"/>
      <c r="BF873" s="320"/>
      <c r="BG873" s="320"/>
      <c r="BH873" s="320"/>
      <c r="BI873" s="320"/>
      <c r="BJ873" s="320"/>
      <c r="BK873" s="320"/>
      <c r="BL873" s="320"/>
      <c r="BM873" s="320"/>
      <c r="BN873" s="320"/>
      <c r="BO873" s="320"/>
      <c r="BP873" s="320"/>
      <c r="BQ873" s="320"/>
      <c r="BR873" s="320"/>
      <c r="BS873" s="320"/>
      <c r="BT873" s="320"/>
      <c r="BU873" s="320"/>
      <c r="BV873" s="320"/>
      <c r="BW873" s="320"/>
      <c r="BX873" s="320"/>
      <c r="BY873" s="320"/>
      <c r="BZ873" s="320"/>
      <c r="CA873" s="320"/>
      <c r="CB873" s="320"/>
      <c r="CC873" s="320"/>
      <c r="CD873" s="320"/>
      <c r="CE873" s="320"/>
      <c r="CF873" s="320"/>
      <c r="CG873" s="320"/>
      <c r="CH873" s="320"/>
      <c r="CI873" s="320"/>
      <c r="CJ873" s="320"/>
      <c r="CK873" s="320"/>
      <c r="CL873" s="320"/>
      <c r="CM873" s="320"/>
      <c r="CN873" s="320"/>
      <c r="CO873" s="320"/>
      <c r="CP873" s="320"/>
      <c r="CQ873" s="320"/>
      <c r="CR873" s="320"/>
      <c r="CS873" s="320"/>
      <c r="CT873" s="320"/>
      <c r="CU873" s="320"/>
      <c r="CV873" s="320"/>
      <c r="CW873" s="320"/>
      <c r="CX873" s="320"/>
      <c r="CY873" s="320"/>
      <c r="CZ873" s="320"/>
      <c r="DA873" s="320"/>
      <c r="DB873" s="320"/>
      <c r="DC873" s="320"/>
      <c r="DD873" s="320"/>
    </row>
    <row r="874">
      <c r="A874" s="320"/>
      <c r="B874" s="320"/>
      <c r="C874" s="320"/>
      <c r="D874" s="320"/>
      <c r="E874" s="320"/>
      <c r="F874" s="320"/>
      <c r="G874" s="320"/>
      <c r="H874" s="320"/>
      <c r="I874" s="320"/>
      <c r="J874" s="320"/>
      <c r="K874" s="320"/>
      <c r="L874" s="320"/>
      <c r="M874" s="320"/>
      <c r="N874" s="320"/>
      <c r="O874" s="320"/>
      <c r="P874" s="320"/>
      <c r="Q874" s="320"/>
      <c r="R874" s="320"/>
      <c r="S874" s="320"/>
      <c r="T874" s="320"/>
      <c r="U874" s="320"/>
      <c r="V874" s="320"/>
      <c r="W874" s="320"/>
      <c r="X874" s="320"/>
      <c r="Y874" s="320"/>
      <c r="Z874" s="320"/>
      <c r="AA874" s="320"/>
      <c r="AB874" s="320"/>
      <c r="AC874" s="320"/>
      <c r="AD874" s="320"/>
      <c r="AE874" s="320"/>
      <c r="AF874" s="320"/>
      <c r="AG874" s="320"/>
      <c r="AH874" s="320"/>
      <c r="AI874" s="320"/>
      <c r="AJ874" s="320"/>
      <c r="AK874" s="320"/>
      <c r="AL874" s="320"/>
      <c r="AM874" s="320"/>
      <c r="AN874" s="320"/>
      <c r="AO874" s="320"/>
      <c r="AP874" s="320"/>
      <c r="AQ874" s="320"/>
      <c r="AR874" s="320"/>
      <c r="AS874" s="320"/>
      <c r="AT874" s="320"/>
      <c r="AU874" s="320"/>
      <c r="AV874" s="320"/>
      <c r="AW874" s="320"/>
      <c r="AX874" s="320"/>
      <c r="AY874" s="320"/>
      <c r="AZ874" s="320"/>
      <c r="BA874" s="320"/>
      <c r="BB874" s="320"/>
      <c r="BC874" s="320"/>
      <c r="BD874" s="320"/>
      <c r="BE874" s="320"/>
      <c r="BF874" s="320"/>
      <c r="BG874" s="320"/>
      <c r="BH874" s="320"/>
      <c r="BI874" s="320"/>
      <c r="BJ874" s="320"/>
      <c r="BK874" s="320"/>
      <c r="BL874" s="320"/>
      <c r="BM874" s="320"/>
      <c r="BN874" s="320"/>
      <c r="BO874" s="320"/>
      <c r="BP874" s="320"/>
      <c r="BQ874" s="320"/>
      <c r="BR874" s="320"/>
      <c r="BS874" s="320"/>
      <c r="BT874" s="320"/>
      <c r="BU874" s="320"/>
      <c r="BV874" s="320"/>
      <c r="BW874" s="320"/>
      <c r="BX874" s="320"/>
      <c r="BY874" s="320"/>
      <c r="BZ874" s="320"/>
      <c r="CA874" s="320"/>
      <c r="CB874" s="320"/>
      <c r="CC874" s="320"/>
      <c r="CD874" s="320"/>
      <c r="CE874" s="320"/>
      <c r="CF874" s="320"/>
      <c r="CG874" s="320"/>
      <c r="CH874" s="320"/>
      <c r="CI874" s="320"/>
      <c r="CJ874" s="320"/>
      <c r="CK874" s="320"/>
      <c r="CL874" s="320"/>
      <c r="CM874" s="320"/>
      <c r="CN874" s="320"/>
      <c r="CO874" s="320"/>
      <c r="CP874" s="320"/>
      <c r="CQ874" s="320"/>
      <c r="CR874" s="320"/>
      <c r="CS874" s="320"/>
      <c r="CT874" s="320"/>
      <c r="CU874" s="320"/>
      <c r="CV874" s="320"/>
      <c r="CW874" s="320"/>
      <c r="CX874" s="320"/>
      <c r="CY874" s="320"/>
      <c r="CZ874" s="320"/>
      <c r="DA874" s="320"/>
      <c r="DB874" s="320"/>
      <c r="DC874" s="320"/>
      <c r="DD874" s="320"/>
    </row>
    <row r="875">
      <c r="A875" s="320"/>
      <c r="B875" s="320"/>
      <c r="C875" s="320"/>
      <c r="D875" s="320"/>
      <c r="E875" s="320"/>
      <c r="F875" s="320"/>
      <c r="G875" s="320"/>
      <c r="H875" s="320"/>
      <c r="I875" s="320"/>
      <c r="J875" s="320"/>
      <c r="K875" s="320"/>
      <c r="L875" s="320"/>
      <c r="M875" s="320"/>
      <c r="N875" s="320"/>
      <c r="O875" s="320"/>
      <c r="P875" s="320"/>
      <c r="Q875" s="320"/>
      <c r="R875" s="320"/>
      <c r="S875" s="320"/>
      <c r="T875" s="320"/>
      <c r="U875" s="320"/>
      <c r="V875" s="320"/>
      <c r="W875" s="320"/>
      <c r="X875" s="320"/>
      <c r="Y875" s="320"/>
      <c r="Z875" s="320"/>
      <c r="AA875" s="320"/>
      <c r="AB875" s="320"/>
      <c r="AC875" s="320"/>
      <c r="AD875" s="320"/>
      <c r="AE875" s="320"/>
      <c r="AF875" s="320"/>
      <c r="AG875" s="320"/>
      <c r="AH875" s="320"/>
      <c r="AI875" s="320"/>
      <c r="AJ875" s="320"/>
      <c r="AK875" s="320"/>
      <c r="AL875" s="320"/>
      <c r="AM875" s="320"/>
      <c r="AN875" s="320"/>
      <c r="AO875" s="320"/>
      <c r="AP875" s="320"/>
      <c r="AQ875" s="320"/>
      <c r="AR875" s="320"/>
      <c r="AS875" s="320"/>
      <c r="AT875" s="320"/>
      <c r="AU875" s="320"/>
      <c r="AV875" s="320"/>
      <c r="AW875" s="320"/>
      <c r="AX875" s="320"/>
      <c r="AY875" s="320"/>
      <c r="AZ875" s="320"/>
      <c r="BA875" s="320"/>
      <c r="BB875" s="320"/>
      <c r="BC875" s="320"/>
      <c r="BD875" s="320"/>
      <c r="BE875" s="320"/>
      <c r="BF875" s="320"/>
      <c r="BG875" s="320"/>
      <c r="BH875" s="320"/>
      <c r="BI875" s="320"/>
      <c r="BJ875" s="320"/>
      <c r="BK875" s="320"/>
      <c r="BL875" s="320"/>
      <c r="BM875" s="320"/>
      <c r="BN875" s="320"/>
      <c r="BO875" s="320"/>
      <c r="BP875" s="320"/>
      <c r="BQ875" s="320"/>
      <c r="BR875" s="320"/>
      <c r="BS875" s="320"/>
      <c r="BT875" s="320"/>
      <c r="BU875" s="320"/>
      <c r="BV875" s="320"/>
      <c r="BW875" s="320"/>
      <c r="BX875" s="320"/>
      <c r="BY875" s="320"/>
      <c r="BZ875" s="320"/>
      <c r="CA875" s="320"/>
      <c r="CB875" s="320"/>
      <c r="CC875" s="320"/>
      <c r="CD875" s="320"/>
      <c r="CE875" s="320"/>
      <c r="CF875" s="320"/>
      <c r="CG875" s="320"/>
      <c r="CH875" s="320"/>
      <c r="CI875" s="320"/>
      <c r="CJ875" s="320"/>
      <c r="CK875" s="320"/>
      <c r="CL875" s="320"/>
      <c r="CM875" s="320"/>
      <c r="CN875" s="320"/>
      <c r="CO875" s="320"/>
      <c r="CP875" s="320"/>
      <c r="CQ875" s="320"/>
      <c r="CR875" s="320"/>
      <c r="CS875" s="320"/>
      <c r="CT875" s="320"/>
      <c r="CU875" s="320"/>
      <c r="CV875" s="320"/>
      <c r="CW875" s="320"/>
      <c r="CX875" s="320"/>
      <c r="CY875" s="320"/>
      <c r="CZ875" s="320"/>
      <c r="DA875" s="320"/>
      <c r="DB875" s="320"/>
      <c r="DC875" s="320"/>
      <c r="DD875" s="320"/>
    </row>
    <row r="876">
      <c r="A876" s="320"/>
      <c r="B876" s="320"/>
      <c r="C876" s="320"/>
      <c r="D876" s="320"/>
      <c r="E876" s="320"/>
      <c r="F876" s="320"/>
      <c r="G876" s="320"/>
      <c r="H876" s="320"/>
      <c r="I876" s="320"/>
      <c r="J876" s="320"/>
      <c r="K876" s="320"/>
      <c r="L876" s="320"/>
      <c r="M876" s="320"/>
      <c r="N876" s="320"/>
      <c r="O876" s="320"/>
      <c r="P876" s="320"/>
      <c r="Q876" s="320"/>
      <c r="R876" s="320"/>
      <c r="S876" s="320"/>
      <c r="T876" s="320"/>
      <c r="U876" s="320"/>
      <c r="V876" s="320"/>
      <c r="W876" s="320"/>
      <c r="X876" s="320"/>
      <c r="Y876" s="320"/>
      <c r="Z876" s="320"/>
      <c r="AA876" s="320"/>
      <c r="AB876" s="320"/>
      <c r="AC876" s="320"/>
      <c r="AD876" s="320"/>
      <c r="AE876" s="320"/>
      <c r="AF876" s="320"/>
      <c r="AG876" s="320"/>
      <c r="AH876" s="320"/>
      <c r="AI876" s="320"/>
      <c r="AJ876" s="320"/>
      <c r="AK876" s="320"/>
      <c r="AL876" s="320"/>
      <c r="AM876" s="320"/>
      <c r="AN876" s="320"/>
      <c r="AO876" s="320"/>
      <c r="AP876" s="320"/>
      <c r="AQ876" s="320"/>
      <c r="AR876" s="320"/>
      <c r="AS876" s="320"/>
      <c r="AT876" s="320"/>
      <c r="AU876" s="320"/>
      <c r="AV876" s="320"/>
      <c r="AW876" s="320"/>
      <c r="AX876" s="320"/>
      <c r="AY876" s="320"/>
      <c r="AZ876" s="320"/>
      <c r="BA876" s="320"/>
      <c r="BB876" s="320"/>
      <c r="BC876" s="320"/>
      <c r="BD876" s="320"/>
      <c r="BE876" s="320"/>
      <c r="BF876" s="320"/>
      <c r="BG876" s="320"/>
      <c r="BH876" s="320"/>
      <c r="BI876" s="320"/>
      <c r="BJ876" s="320"/>
      <c r="BK876" s="320"/>
      <c r="BL876" s="320"/>
      <c r="BM876" s="320"/>
      <c r="BN876" s="320"/>
      <c r="BO876" s="320"/>
      <c r="BP876" s="320"/>
      <c r="BQ876" s="320"/>
      <c r="BR876" s="320"/>
      <c r="BS876" s="320"/>
      <c r="BT876" s="320"/>
      <c r="BU876" s="320"/>
      <c r="BV876" s="320"/>
      <c r="BW876" s="320"/>
      <c r="BX876" s="320"/>
      <c r="BY876" s="320"/>
      <c r="BZ876" s="320"/>
      <c r="CA876" s="320"/>
      <c r="CB876" s="320"/>
      <c r="CC876" s="320"/>
      <c r="CD876" s="320"/>
      <c r="CE876" s="320"/>
      <c r="CF876" s="320"/>
      <c r="CG876" s="320"/>
      <c r="CH876" s="320"/>
      <c r="CI876" s="320"/>
      <c r="CJ876" s="320"/>
      <c r="CK876" s="320"/>
      <c r="CL876" s="320"/>
      <c r="CM876" s="320"/>
      <c r="CN876" s="320"/>
      <c r="CO876" s="320"/>
      <c r="CP876" s="320"/>
      <c r="CQ876" s="320"/>
      <c r="CR876" s="320"/>
      <c r="CS876" s="320"/>
      <c r="CT876" s="320"/>
      <c r="CU876" s="320"/>
      <c r="CV876" s="320"/>
      <c r="CW876" s="320"/>
      <c r="CX876" s="320"/>
      <c r="CY876" s="320"/>
      <c r="CZ876" s="320"/>
      <c r="DA876" s="320"/>
      <c r="DB876" s="320"/>
      <c r="DC876" s="320"/>
      <c r="DD876" s="320"/>
    </row>
    <row r="877">
      <c r="A877" s="320"/>
      <c r="B877" s="320"/>
      <c r="C877" s="320"/>
      <c r="D877" s="320"/>
      <c r="E877" s="320"/>
      <c r="F877" s="320"/>
      <c r="G877" s="320"/>
      <c r="H877" s="320"/>
      <c r="I877" s="320"/>
      <c r="J877" s="320"/>
      <c r="K877" s="320"/>
      <c r="L877" s="320"/>
      <c r="M877" s="320"/>
      <c r="N877" s="320"/>
      <c r="O877" s="320"/>
      <c r="P877" s="320"/>
      <c r="Q877" s="320"/>
      <c r="R877" s="320"/>
      <c r="S877" s="320"/>
      <c r="T877" s="320"/>
      <c r="U877" s="320"/>
      <c r="V877" s="320"/>
      <c r="W877" s="320"/>
      <c r="X877" s="320"/>
      <c r="Y877" s="320"/>
      <c r="Z877" s="320"/>
      <c r="AA877" s="320"/>
      <c r="AB877" s="320"/>
      <c r="AC877" s="320"/>
      <c r="AD877" s="320"/>
      <c r="AE877" s="320"/>
      <c r="AF877" s="320"/>
      <c r="AG877" s="320"/>
      <c r="AH877" s="320"/>
      <c r="AI877" s="320"/>
      <c r="AJ877" s="320"/>
      <c r="AK877" s="320"/>
      <c r="AL877" s="320"/>
      <c r="AM877" s="320"/>
      <c r="AN877" s="320"/>
      <c r="AO877" s="320"/>
      <c r="AP877" s="320"/>
      <c r="AQ877" s="320"/>
      <c r="AR877" s="320"/>
      <c r="AS877" s="320"/>
      <c r="AT877" s="320"/>
      <c r="AU877" s="320"/>
      <c r="AV877" s="320"/>
      <c r="AW877" s="320"/>
      <c r="AX877" s="320"/>
      <c r="AY877" s="320"/>
      <c r="AZ877" s="320"/>
      <c r="BA877" s="320"/>
      <c r="BB877" s="320"/>
      <c r="BC877" s="320"/>
      <c r="BD877" s="320"/>
      <c r="BE877" s="320"/>
      <c r="BF877" s="320"/>
      <c r="BG877" s="320"/>
      <c r="BH877" s="320"/>
      <c r="BI877" s="320"/>
      <c r="BJ877" s="320"/>
      <c r="BK877" s="320"/>
      <c r="BL877" s="320"/>
      <c r="BM877" s="320"/>
      <c r="BN877" s="320"/>
      <c r="BO877" s="320"/>
      <c r="BP877" s="320"/>
      <c r="BQ877" s="320"/>
      <c r="BR877" s="320"/>
      <c r="BS877" s="320"/>
      <c r="BT877" s="320"/>
      <c r="BU877" s="320"/>
      <c r="BV877" s="320"/>
      <c r="BW877" s="320"/>
      <c r="BX877" s="320"/>
      <c r="BY877" s="320"/>
      <c r="BZ877" s="320"/>
      <c r="CA877" s="320"/>
      <c r="CB877" s="320"/>
      <c r="CC877" s="320"/>
      <c r="CD877" s="320"/>
      <c r="CE877" s="320"/>
      <c r="CF877" s="320"/>
      <c r="CG877" s="320"/>
      <c r="CH877" s="320"/>
      <c r="CI877" s="320"/>
      <c r="CJ877" s="320"/>
      <c r="CK877" s="320"/>
      <c r="CL877" s="320"/>
      <c r="CM877" s="320"/>
      <c r="CN877" s="320"/>
      <c r="CO877" s="320"/>
      <c r="CP877" s="320"/>
      <c r="CQ877" s="320"/>
      <c r="CR877" s="320"/>
      <c r="CS877" s="320"/>
      <c r="CT877" s="320"/>
      <c r="CU877" s="320"/>
      <c r="CV877" s="320"/>
      <c r="CW877" s="320"/>
      <c r="CX877" s="320"/>
      <c r="CY877" s="320"/>
      <c r="CZ877" s="320"/>
      <c r="DA877" s="320"/>
      <c r="DB877" s="320"/>
      <c r="DC877" s="320"/>
      <c r="DD877" s="320"/>
    </row>
    <row r="878">
      <c r="A878" s="320"/>
      <c r="B878" s="320"/>
      <c r="C878" s="320"/>
      <c r="D878" s="320"/>
      <c r="E878" s="320"/>
      <c r="F878" s="320"/>
      <c r="G878" s="320"/>
      <c r="H878" s="320"/>
      <c r="I878" s="320"/>
      <c r="J878" s="320"/>
      <c r="K878" s="320"/>
      <c r="L878" s="320"/>
      <c r="M878" s="320"/>
      <c r="N878" s="320"/>
      <c r="O878" s="320"/>
      <c r="P878" s="320"/>
      <c r="Q878" s="320"/>
      <c r="R878" s="320"/>
      <c r="S878" s="320"/>
      <c r="T878" s="320"/>
      <c r="U878" s="320"/>
      <c r="V878" s="320"/>
      <c r="W878" s="320"/>
      <c r="X878" s="320"/>
      <c r="Y878" s="320"/>
      <c r="Z878" s="320"/>
      <c r="AA878" s="320"/>
      <c r="AB878" s="320"/>
      <c r="AC878" s="320"/>
      <c r="AD878" s="320"/>
      <c r="AE878" s="320"/>
      <c r="AF878" s="320"/>
      <c r="AG878" s="320"/>
      <c r="AH878" s="320"/>
      <c r="AI878" s="320"/>
      <c r="AJ878" s="320"/>
      <c r="AK878" s="320"/>
      <c r="AL878" s="320"/>
      <c r="AM878" s="320"/>
      <c r="AN878" s="320"/>
      <c r="AO878" s="320"/>
      <c r="AP878" s="320"/>
      <c r="AQ878" s="320"/>
      <c r="AR878" s="320"/>
      <c r="AS878" s="320"/>
      <c r="AT878" s="320"/>
      <c r="AU878" s="320"/>
      <c r="AV878" s="320"/>
      <c r="AW878" s="320"/>
      <c r="AX878" s="320"/>
      <c r="AY878" s="320"/>
      <c r="AZ878" s="320"/>
      <c r="BA878" s="320"/>
      <c r="BB878" s="320"/>
      <c r="BC878" s="320"/>
      <c r="BD878" s="320"/>
      <c r="BE878" s="320"/>
      <c r="BF878" s="320"/>
      <c r="BG878" s="320"/>
      <c r="BH878" s="320"/>
      <c r="BI878" s="320"/>
      <c r="BJ878" s="320"/>
      <c r="BK878" s="320"/>
      <c r="BL878" s="320"/>
      <c r="BM878" s="320"/>
      <c r="BN878" s="320"/>
      <c r="BO878" s="320"/>
      <c r="BP878" s="320"/>
      <c r="BQ878" s="320"/>
      <c r="BR878" s="320"/>
      <c r="BS878" s="320"/>
      <c r="BT878" s="320"/>
      <c r="BU878" s="320"/>
      <c r="BV878" s="320"/>
      <c r="BW878" s="320"/>
      <c r="BX878" s="320"/>
      <c r="BY878" s="320"/>
      <c r="BZ878" s="320"/>
      <c r="CA878" s="320"/>
      <c r="CB878" s="320"/>
      <c r="CC878" s="320"/>
      <c r="CD878" s="320"/>
      <c r="CE878" s="320"/>
      <c r="CF878" s="320"/>
      <c r="CG878" s="320"/>
      <c r="CH878" s="320"/>
      <c r="CI878" s="320"/>
      <c r="CJ878" s="320"/>
      <c r="CK878" s="320"/>
      <c r="CL878" s="320"/>
      <c r="CM878" s="320"/>
      <c r="CN878" s="320"/>
      <c r="CO878" s="320"/>
      <c r="CP878" s="320"/>
      <c r="CQ878" s="320"/>
      <c r="CR878" s="320"/>
      <c r="CS878" s="320"/>
      <c r="CT878" s="320"/>
      <c r="CU878" s="320"/>
      <c r="CV878" s="320"/>
      <c r="CW878" s="320"/>
      <c r="CX878" s="320"/>
      <c r="CY878" s="320"/>
      <c r="CZ878" s="320"/>
      <c r="DA878" s="320"/>
      <c r="DB878" s="320"/>
      <c r="DC878" s="320"/>
      <c r="DD878" s="320"/>
    </row>
    <row r="879">
      <c r="A879" s="320"/>
      <c r="B879" s="320"/>
      <c r="C879" s="320"/>
      <c r="D879" s="320"/>
      <c r="E879" s="320"/>
      <c r="F879" s="320"/>
      <c r="G879" s="320"/>
      <c r="H879" s="320"/>
      <c r="I879" s="320"/>
      <c r="J879" s="320"/>
      <c r="K879" s="320"/>
      <c r="L879" s="320"/>
      <c r="M879" s="320"/>
      <c r="N879" s="320"/>
      <c r="O879" s="320"/>
      <c r="P879" s="320"/>
      <c r="Q879" s="320"/>
      <c r="R879" s="320"/>
      <c r="S879" s="320"/>
      <c r="T879" s="320"/>
      <c r="U879" s="320"/>
      <c r="V879" s="320"/>
      <c r="W879" s="320"/>
      <c r="X879" s="320"/>
      <c r="Y879" s="320"/>
      <c r="Z879" s="320"/>
      <c r="AA879" s="320"/>
      <c r="AB879" s="320"/>
      <c r="AC879" s="320"/>
      <c r="AD879" s="320"/>
      <c r="AE879" s="320"/>
      <c r="AF879" s="320"/>
      <c r="AG879" s="320"/>
      <c r="AH879" s="320"/>
      <c r="AI879" s="320"/>
      <c r="AJ879" s="320"/>
      <c r="AK879" s="320"/>
      <c r="AL879" s="320"/>
      <c r="AM879" s="320"/>
      <c r="AN879" s="320"/>
      <c r="AO879" s="320"/>
      <c r="AP879" s="320"/>
      <c r="AQ879" s="320"/>
      <c r="AR879" s="320"/>
      <c r="AS879" s="320"/>
      <c r="AT879" s="320"/>
      <c r="AU879" s="320"/>
      <c r="AV879" s="320"/>
      <c r="AW879" s="320"/>
      <c r="AX879" s="320"/>
      <c r="AY879" s="320"/>
      <c r="AZ879" s="320"/>
      <c r="BA879" s="320"/>
      <c r="BB879" s="320"/>
      <c r="BC879" s="320"/>
      <c r="BD879" s="320"/>
      <c r="BE879" s="320"/>
      <c r="BF879" s="320"/>
      <c r="BG879" s="320"/>
      <c r="BH879" s="320"/>
      <c r="BI879" s="320"/>
      <c r="BJ879" s="320"/>
      <c r="BK879" s="320"/>
      <c r="BL879" s="320"/>
      <c r="BM879" s="320"/>
      <c r="BN879" s="320"/>
      <c r="BO879" s="320"/>
      <c r="BP879" s="320"/>
      <c r="BQ879" s="320"/>
      <c r="BR879" s="320"/>
      <c r="BS879" s="320"/>
      <c r="BT879" s="320"/>
      <c r="BU879" s="320"/>
      <c r="BV879" s="320"/>
      <c r="BW879" s="320"/>
      <c r="BX879" s="320"/>
      <c r="BY879" s="320"/>
      <c r="BZ879" s="320"/>
      <c r="CA879" s="320"/>
      <c r="CB879" s="320"/>
      <c r="CC879" s="320"/>
      <c r="CD879" s="320"/>
      <c r="CE879" s="320"/>
      <c r="CF879" s="320"/>
      <c r="CG879" s="320"/>
      <c r="CH879" s="320"/>
      <c r="CI879" s="320"/>
      <c r="CJ879" s="320"/>
      <c r="CK879" s="320"/>
      <c r="CL879" s="320"/>
      <c r="CM879" s="320"/>
      <c r="CN879" s="320"/>
      <c r="CO879" s="320"/>
      <c r="CP879" s="320"/>
      <c r="CQ879" s="320"/>
      <c r="CR879" s="320"/>
      <c r="CS879" s="320"/>
      <c r="CT879" s="320"/>
      <c r="CU879" s="320"/>
      <c r="CV879" s="320"/>
      <c r="CW879" s="320"/>
      <c r="CX879" s="320"/>
      <c r="CY879" s="320"/>
      <c r="CZ879" s="320"/>
      <c r="DA879" s="320"/>
      <c r="DB879" s="320"/>
      <c r="DC879" s="320"/>
      <c r="DD879" s="320"/>
    </row>
    <row r="880">
      <c r="A880" s="320"/>
      <c r="B880" s="320"/>
      <c r="C880" s="320"/>
      <c r="D880" s="320"/>
      <c r="E880" s="320"/>
      <c r="F880" s="320"/>
      <c r="G880" s="320"/>
      <c r="H880" s="320"/>
      <c r="I880" s="320"/>
      <c r="J880" s="320"/>
      <c r="K880" s="320"/>
      <c r="L880" s="320"/>
      <c r="M880" s="320"/>
      <c r="N880" s="320"/>
      <c r="O880" s="320"/>
      <c r="P880" s="320"/>
      <c r="Q880" s="320"/>
      <c r="R880" s="320"/>
      <c r="S880" s="320"/>
      <c r="T880" s="320"/>
      <c r="U880" s="320"/>
      <c r="V880" s="320"/>
      <c r="W880" s="320"/>
      <c r="X880" s="320"/>
      <c r="Y880" s="320"/>
      <c r="Z880" s="320"/>
      <c r="AA880" s="320"/>
      <c r="AB880" s="320"/>
      <c r="AC880" s="320"/>
      <c r="AD880" s="320"/>
      <c r="AE880" s="320"/>
      <c r="AF880" s="320"/>
      <c r="AG880" s="320"/>
      <c r="AH880" s="320"/>
      <c r="AI880" s="320"/>
      <c r="AJ880" s="320"/>
      <c r="AK880" s="320"/>
      <c r="AL880" s="320"/>
      <c r="AM880" s="320"/>
      <c r="AN880" s="320"/>
      <c r="AO880" s="320"/>
      <c r="AP880" s="320"/>
      <c r="AQ880" s="320"/>
      <c r="AR880" s="320"/>
      <c r="AS880" s="320"/>
      <c r="AT880" s="320"/>
      <c r="AU880" s="320"/>
      <c r="AV880" s="320"/>
      <c r="AW880" s="320"/>
      <c r="AX880" s="320"/>
      <c r="AY880" s="320"/>
      <c r="AZ880" s="320"/>
      <c r="BA880" s="320"/>
      <c r="BB880" s="320"/>
      <c r="BC880" s="320"/>
      <c r="BD880" s="320"/>
      <c r="BE880" s="320"/>
      <c r="BF880" s="320"/>
      <c r="BG880" s="320"/>
      <c r="BH880" s="320"/>
      <c r="BI880" s="320"/>
      <c r="BJ880" s="320"/>
      <c r="BK880" s="320"/>
      <c r="BL880" s="320"/>
      <c r="BM880" s="320"/>
      <c r="BN880" s="320"/>
      <c r="BO880" s="320"/>
      <c r="BP880" s="320"/>
      <c r="BQ880" s="320"/>
      <c r="BR880" s="320"/>
      <c r="BS880" s="320"/>
      <c r="BT880" s="320"/>
      <c r="BU880" s="320"/>
      <c r="BV880" s="320"/>
      <c r="BW880" s="320"/>
      <c r="BX880" s="320"/>
      <c r="BY880" s="320"/>
      <c r="BZ880" s="320"/>
      <c r="CA880" s="320"/>
      <c r="CB880" s="320"/>
      <c r="CC880" s="320"/>
      <c r="CD880" s="320"/>
      <c r="CE880" s="320"/>
      <c r="CF880" s="320"/>
      <c r="CG880" s="320"/>
      <c r="CH880" s="320"/>
      <c r="CI880" s="320"/>
      <c r="CJ880" s="320"/>
      <c r="CK880" s="320"/>
      <c r="CL880" s="320"/>
      <c r="CM880" s="320"/>
      <c r="CN880" s="320"/>
      <c r="CO880" s="320"/>
      <c r="CP880" s="320"/>
      <c r="CQ880" s="320"/>
      <c r="CR880" s="320"/>
      <c r="CS880" s="320"/>
      <c r="CT880" s="320"/>
      <c r="CU880" s="320"/>
      <c r="CV880" s="320"/>
      <c r="CW880" s="320"/>
      <c r="CX880" s="320"/>
      <c r="CY880" s="320"/>
      <c r="CZ880" s="320"/>
      <c r="DA880" s="320"/>
      <c r="DB880" s="320"/>
      <c r="DC880" s="320"/>
      <c r="DD880" s="320"/>
    </row>
    <row r="881">
      <c r="A881" s="320"/>
      <c r="B881" s="320"/>
      <c r="C881" s="320"/>
      <c r="D881" s="320"/>
      <c r="E881" s="320"/>
      <c r="F881" s="320"/>
      <c r="G881" s="320"/>
      <c r="H881" s="320"/>
      <c r="I881" s="320"/>
      <c r="J881" s="320"/>
      <c r="K881" s="320"/>
      <c r="L881" s="320"/>
      <c r="M881" s="320"/>
      <c r="N881" s="320"/>
      <c r="O881" s="320"/>
      <c r="P881" s="320"/>
      <c r="Q881" s="320"/>
      <c r="R881" s="320"/>
      <c r="S881" s="320"/>
      <c r="T881" s="320"/>
      <c r="U881" s="320"/>
      <c r="V881" s="320"/>
      <c r="W881" s="320"/>
      <c r="X881" s="320"/>
      <c r="Y881" s="320"/>
      <c r="Z881" s="320"/>
      <c r="AA881" s="320"/>
      <c r="AB881" s="320"/>
      <c r="AC881" s="320"/>
      <c r="AD881" s="320"/>
      <c r="AE881" s="320"/>
      <c r="AF881" s="320"/>
      <c r="AG881" s="320"/>
      <c r="AH881" s="320"/>
      <c r="AI881" s="320"/>
      <c r="AJ881" s="320"/>
      <c r="AK881" s="320"/>
      <c r="AL881" s="320"/>
      <c r="AM881" s="320"/>
      <c r="AN881" s="320"/>
      <c r="AO881" s="320"/>
      <c r="AP881" s="320"/>
      <c r="AQ881" s="320"/>
      <c r="AR881" s="320"/>
      <c r="AS881" s="320"/>
      <c r="AT881" s="320"/>
      <c r="AU881" s="320"/>
      <c r="AV881" s="320"/>
      <c r="AW881" s="320"/>
      <c r="AX881" s="320"/>
      <c r="AY881" s="320"/>
      <c r="AZ881" s="320"/>
      <c r="BA881" s="320"/>
      <c r="BB881" s="320"/>
      <c r="BC881" s="320"/>
      <c r="BD881" s="320"/>
      <c r="BE881" s="320"/>
      <c r="BF881" s="320"/>
      <c r="BG881" s="320"/>
      <c r="BH881" s="320"/>
      <c r="BI881" s="320"/>
      <c r="BJ881" s="320"/>
      <c r="BK881" s="320"/>
      <c r="BL881" s="320"/>
      <c r="BM881" s="320"/>
      <c r="BN881" s="320"/>
      <c r="BO881" s="320"/>
      <c r="BP881" s="320"/>
      <c r="BQ881" s="320"/>
      <c r="BR881" s="320"/>
      <c r="BS881" s="320"/>
      <c r="BT881" s="320"/>
      <c r="BU881" s="320"/>
      <c r="BV881" s="320"/>
      <c r="BW881" s="320"/>
      <c r="BX881" s="320"/>
      <c r="BY881" s="320"/>
      <c r="BZ881" s="320"/>
      <c r="CA881" s="320"/>
      <c r="CB881" s="320"/>
      <c r="CC881" s="320"/>
      <c r="CD881" s="320"/>
      <c r="CE881" s="320"/>
      <c r="CF881" s="320"/>
      <c r="CG881" s="320"/>
      <c r="CH881" s="320"/>
      <c r="CI881" s="320"/>
      <c r="CJ881" s="320"/>
      <c r="CK881" s="320"/>
      <c r="CL881" s="320"/>
      <c r="CM881" s="320"/>
      <c r="CN881" s="320"/>
      <c r="CO881" s="320"/>
      <c r="CP881" s="320"/>
      <c r="CQ881" s="320"/>
      <c r="CR881" s="320"/>
      <c r="CS881" s="320"/>
      <c r="CT881" s="320"/>
      <c r="CU881" s="320"/>
      <c r="CV881" s="320"/>
      <c r="CW881" s="320"/>
      <c r="CX881" s="320"/>
      <c r="CY881" s="320"/>
      <c r="CZ881" s="320"/>
      <c r="DA881" s="320"/>
      <c r="DB881" s="320"/>
      <c r="DC881" s="320"/>
      <c r="DD881" s="320"/>
    </row>
    <row r="882">
      <c r="A882" s="320"/>
      <c r="B882" s="320"/>
      <c r="C882" s="320"/>
      <c r="D882" s="320"/>
      <c r="E882" s="320"/>
      <c r="F882" s="320"/>
      <c r="G882" s="320"/>
      <c r="H882" s="320"/>
      <c r="I882" s="320"/>
      <c r="J882" s="320"/>
      <c r="K882" s="320"/>
      <c r="L882" s="320"/>
      <c r="M882" s="320"/>
      <c r="N882" s="320"/>
      <c r="O882" s="320"/>
      <c r="P882" s="320"/>
      <c r="Q882" s="320"/>
      <c r="R882" s="320"/>
      <c r="S882" s="320"/>
      <c r="T882" s="320"/>
      <c r="U882" s="320"/>
      <c r="V882" s="320"/>
      <c r="W882" s="320"/>
      <c r="X882" s="320"/>
      <c r="Y882" s="320"/>
      <c r="Z882" s="320"/>
      <c r="AA882" s="320"/>
      <c r="AB882" s="320"/>
      <c r="AC882" s="320"/>
      <c r="AD882" s="320"/>
      <c r="AE882" s="320"/>
      <c r="AF882" s="320"/>
      <c r="AG882" s="320"/>
      <c r="AH882" s="320"/>
      <c r="AI882" s="320"/>
      <c r="AJ882" s="320"/>
      <c r="AK882" s="320"/>
      <c r="AL882" s="320"/>
      <c r="AM882" s="320"/>
      <c r="AN882" s="320"/>
      <c r="AO882" s="320"/>
      <c r="AP882" s="320"/>
      <c r="AQ882" s="320"/>
      <c r="AR882" s="320"/>
      <c r="AS882" s="320"/>
      <c r="AT882" s="320"/>
      <c r="AU882" s="320"/>
      <c r="AV882" s="320"/>
      <c r="AW882" s="320"/>
      <c r="AX882" s="320"/>
      <c r="AY882" s="320"/>
      <c r="AZ882" s="320"/>
      <c r="BA882" s="320"/>
      <c r="BB882" s="320"/>
      <c r="BC882" s="320"/>
      <c r="BD882" s="320"/>
      <c r="BE882" s="320"/>
      <c r="BF882" s="320"/>
      <c r="BG882" s="320"/>
      <c r="BH882" s="320"/>
      <c r="BI882" s="320"/>
      <c r="BJ882" s="320"/>
      <c r="BK882" s="320"/>
      <c r="BL882" s="320"/>
      <c r="BM882" s="320"/>
      <c r="BN882" s="320"/>
      <c r="BO882" s="320"/>
      <c r="BP882" s="320"/>
      <c r="BQ882" s="320"/>
      <c r="BR882" s="320"/>
      <c r="BS882" s="320"/>
      <c r="BT882" s="320"/>
      <c r="BU882" s="320"/>
      <c r="BV882" s="320"/>
      <c r="BW882" s="320"/>
      <c r="BX882" s="320"/>
      <c r="BY882" s="320"/>
      <c r="BZ882" s="320"/>
      <c r="CA882" s="320"/>
      <c r="CB882" s="320"/>
      <c r="CC882" s="320"/>
      <c r="CD882" s="320"/>
      <c r="CE882" s="320"/>
      <c r="CF882" s="320"/>
      <c r="CG882" s="320"/>
      <c r="CH882" s="320"/>
      <c r="CI882" s="320"/>
      <c r="CJ882" s="320"/>
      <c r="CK882" s="320"/>
      <c r="CL882" s="320"/>
      <c r="CM882" s="320"/>
      <c r="CN882" s="320"/>
      <c r="CO882" s="320"/>
      <c r="CP882" s="320"/>
      <c r="CQ882" s="320"/>
      <c r="CR882" s="320"/>
      <c r="CS882" s="320"/>
      <c r="CT882" s="320"/>
      <c r="CU882" s="320"/>
      <c r="CV882" s="320"/>
      <c r="CW882" s="320"/>
      <c r="CX882" s="320"/>
      <c r="CY882" s="320"/>
      <c r="CZ882" s="320"/>
      <c r="DA882" s="320"/>
      <c r="DB882" s="320"/>
      <c r="DC882" s="320"/>
      <c r="DD882" s="320"/>
    </row>
    <row r="883">
      <c r="A883" s="320"/>
      <c r="B883" s="320"/>
      <c r="C883" s="320"/>
      <c r="D883" s="320"/>
      <c r="E883" s="320"/>
      <c r="F883" s="320"/>
      <c r="G883" s="320"/>
      <c r="H883" s="320"/>
      <c r="I883" s="320"/>
      <c r="J883" s="320"/>
      <c r="K883" s="320"/>
      <c r="L883" s="320"/>
      <c r="M883" s="320"/>
      <c r="N883" s="320"/>
      <c r="O883" s="320"/>
      <c r="P883" s="320"/>
      <c r="Q883" s="320"/>
      <c r="R883" s="320"/>
      <c r="S883" s="320"/>
      <c r="T883" s="320"/>
      <c r="U883" s="320"/>
      <c r="V883" s="320"/>
      <c r="W883" s="320"/>
      <c r="X883" s="320"/>
      <c r="Y883" s="320"/>
      <c r="Z883" s="320"/>
      <c r="AA883" s="320"/>
      <c r="AB883" s="320"/>
      <c r="AC883" s="320"/>
      <c r="AD883" s="320"/>
      <c r="AE883" s="320"/>
      <c r="AF883" s="320"/>
      <c r="AG883" s="320"/>
      <c r="AH883" s="320"/>
      <c r="AI883" s="320"/>
      <c r="AJ883" s="320"/>
      <c r="AK883" s="320"/>
      <c r="AL883" s="320"/>
      <c r="AM883" s="320"/>
      <c r="AN883" s="320"/>
      <c r="AO883" s="320"/>
      <c r="AP883" s="320"/>
      <c r="AQ883" s="320"/>
      <c r="AR883" s="320"/>
      <c r="AS883" s="320"/>
      <c r="AT883" s="320"/>
      <c r="AU883" s="320"/>
      <c r="AV883" s="320"/>
      <c r="AW883" s="320"/>
      <c r="AX883" s="320"/>
      <c r="AY883" s="320"/>
      <c r="AZ883" s="320"/>
      <c r="BA883" s="320"/>
      <c r="BB883" s="320"/>
      <c r="BC883" s="320"/>
      <c r="BD883" s="320"/>
      <c r="BE883" s="320"/>
      <c r="BF883" s="320"/>
      <c r="BG883" s="320"/>
      <c r="BH883" s="320"/>
      <c r="BI883" s="320"/>
      <c r="BJ883" s="320"/>
      <c r="BK883" s="320"/>
      <c r="BL883" s="320"/>
      <c r="BM883" s="320"/>
      <c r="BN883" s="320"/>
      <c r="BO883" s="320"/>
      <c r="BP883" s="320"/>
      <c r="BQ883" s="320"/>
      <c r="BR883" s="320"/>
      <c r="BS883" s="320"/>
      <c r="BT883" s="320"/>
      <c r="BU883" s="320"/>
      <c r="BV883" s="320"/>
      <c r="BW883" s="320"/>
      <c r="BX883" s="320"/>
      <c r="BY883" s="320"/>
      <c r="BZ883" s="320"/>
      <c r="CA883" s="320"/>
      <c r="CB883" s="320"/>
      <c r="CC883" s="320"/>
      <c r="CD883" s="320"/>
      <c r="CE883" s="320"/>
      <c r="CF883" s="320"/>
      <c r="CG883" s="320"/>
      <c r="CH883" s="320"/>
      <c r="CI883" s="320"/>
      <c r="CJ883" s="320"/>
      <c r="CK883" s="320"/>
      <c r="CL883" s="320"/>
      <c r="CM883" s="320"/>
      <c r="CN883" s="320"/>
      <c r="CO883" s="320"/>
      <c r="CP883" s="320"/>
      <c r="CQ883" s="320"/>
      <c r="CR883" s="320"/>
      <c r="CS883" s="320"/>
      <c r="CT883" s="320"/>
      <c r="CU883" s="320"/>
      <c r="CV883" s="320"/>
      <c r="CW883" s="320"/>
      <c r="CX883" s="320"/>
      <c r="CY883" s="320"/>
      <c r="CZ883" s="320"/>
      <c r="DA883" s="320"/>
      <c r="DB883" s="320"/>
      <c r="DC883" s="320"/>
      <c r="DD883" s="320"/>
    </row>
    <row r="884">
      <c r="A884" s="320"/>
      <c r="B884" s="320"/>
      <c r="C884" s="320"/>
      <c r="D884" s="320"/>
      <c r="E884" s="320"/>
      <c r="F884" s="320"/>
      <c r="G884" s="320"/>
      <c r="H884" s="320"/>
      <c r="I884" s="320"/>
      <c r="J884" s="320"/>
      <c r="K884" s="320"/>
      <c r="L884" s="320"/>
      <c r="M884" s="320"/>
      <c r="N884" s="320"/>
      <c r="O884" s="320"/>
      <c r="P884" s="320"/>
      <c r="Q884" s="320"/>
      <c r="R884" s="320"/>
      <c r="S884" s="320"/>
      <c r="T884" s="320"/>
      <c r="U884" s="320"/>
      <c r="V884" s="320"/>
      <c r="W884" s="320"/>
      <c r="X884" s="320"/>
      <c r="Y884" s="320"/>
      <c r="Z884" s="320"/>
      <c r="AA884" s="320"/>
      <c r="AB884" s="320"/>
      <c r="AC884" s="320"/>
      <c r="AD884" s="320"/>
      <c r="AE884" s="320"/>
      <c r="AF884" s="320"/>
      <c r="AG884" s="320"/>
      <c r="AH884" s="320"/>
      <c r="AI884" s="320"/>
      <c r="AJ884" s="320"/>
      <c r="AK884" s="320"/>
      <c r="AL884" s="320"/>
      <c r="AM884" s="320"/>
      <c r="AN884" s="320"/>
      <c r="AO884" s="320"/>
      <c r="AP884" s="320"/>
      <c r="AQ884" s="320"/>
      <c r="AR884" s="320"/>
      <c r="AS884" s="320"/>
      <c r="AT884" s="320"/>
      <c r="AU884" s="320"/>
      <c r="AV884" s="320"/>
      <c r="AW884" s="320"/>
      <c r="AX884" s="320"/>
      <c r="AY884" s="320"/>
      <c r="AZ884" s="320"/>
      <c r="BA884" s="320"/>
      <c r="BB884" s="320"/>
      <c r="BC884" s="320"/>
      <c r="BD884" s="320"/>
      <c r="BE884" s="320"/>
      <c r="BF884" s="320"/>
      <c r="BG884" s="320"/>
      <c r="BH884" s="320"/>
      <c r="BI884" s="320"/>
      <c r="BJ884" s="320"/>
      <c r="BK884" s="320"/>
      <c r="BL884" s="320"/>
      <c r="BM884" s="320"/>
      <c r="BN884" s="320"/>
      <c r="BO884" s="320"/>
      <c r="BP884" s="320"/>
      <c r="BQ884" s="320"/>
      <c r="BR884" s="320"/>
      <c r="BS884" s="320"/>
      <c r="BT884" s="320"/>
      <c r="BU884" s="320"/>
      <c r="BV884" s="320"/>
      <c r="BW884" s="320"/>
      <c r="BX884" s="320"/>
      <c r="BY884" s="320"/>
      <c r="BZ884" s="320"/>
      <c r="CA884" s="320"/>
      <c r="CB884" s="320"/>
      <c r="CC884" s="320"/>
      <c r="CD884" s="320"/>
      <c r="CE884" s="320"/>
      <c r="CF884" s="320"/>
      <c r="CG884" s="320"/>
      <c r="CH884" s="320"/>
      <c r="CI884" s="320"/>
      <c r="CJ884" s="320"/>
      <c r="CK884" s="320"/>
      <c r="CL884" s="320"/>
      <c r="CM884" s="320"/>
      <c r="CN884" s="320"/>
      <c r="CO884" s="320"/>
      <c r="CP884" s="320"/>
      <c r="CQ884" s="320"/>
      <c r="CR884" s="320"/>
      <c r="CS884" s="320"/>
      <c r="CT884" s="320"/>
      <c r="CU884" s="320"/>
      <c r="CV884" s="320"/>
      <c r="CW884" s="320"/>
      <c r="CX884" s="320"/>
      <c r="CY884" s="320"/>
      <c r="CZ884" s="320"/>
      <c r="DA884" s="320"/>
      <c r="DB884" s="320"/>
      <c r="DC884" s="320"/>
      <c r="DD884" s="320"/>
    </row>
    <row r="885">
      <c r="A885" s="320"/>
      <c r="B885" s="320"/>
      <c r="C885" s="320"/>
      <c r="D885" s="320"/>
      <c r="E885" s="320"/>
      <c r="F885" s="320"/>
      <c r="G885" s="320"/>
      <c r="H885" s="320"/>
      <c r="I885" s="320"/>
      <c r="J885" s="320"/>
      <c r="K885" s="320"/>
      <c r="L885" s="320"/>
      <c r="M885" s="320"/>
      <c r="N885" s="320"/>
      <c r="O885" s="320"/>
      <c r="P885" s="320"/>
      <c r="Q885" s="320"/>
      <c r="R885" s="320"/>
      <c r="S885" s="320"/>
      <c r="T885" s="320"/>
      <c r="U885" s="320"/>
      <c r="V885" s="320"/>
      <c r="W885" s="320"/>
      <c r="X885" s="320"/>
      <c r="Y885" s="320"/>
      <c r="Z885" s="320"/>
      <c r="AA885" s="320"/>
      <c r="AB885" s="320"/>
      <c r="AC885" s="320"/>
      <c r="AD885" s="320"/>
      <c r="AE885" s="320"/>
      <c r="AF885" s="320"/>
      <c r="AG885" s="320"/>
      <c r="AH885" s="320"/>
      <c r="AI885" s="320"/>
      <c r="AJ885" s="320"/>
      <c r="AK885" s="320"/>
      <c r="AL885" s="320"/>
      <c r="AM885" s="320"/>
      <c r="AN885" s="320"/>
      <c r="AO885" s="320"/>
      <c r="AP885" s="320"/>
      <c r="AQ885" s="320"/>
      <c r="AR885" s="320"/>
      <c r="AS885" s="320"/>
      <c r="AT885" s="320"/>
      <c r="AU885" s="320"/>
      <c r="AV885" s="320"/>
      <c r="AW885" s="320"/>
      <c r="AX885" s="320"/>
      <c r="AY885" s="320"/>
      <c r="AZ885" s="320"/>
      <c r="BA885" s="320"/>
      <c r="BB885" s="320"/>
      <c r="BC885" s="320"/>
      <c r="BD885" s="320"/>
      <c r="BE885" s="320"/>
      <c r="BF885" s="320"/>
      <c r="BG885" s="320"/>
      <c r="BH885" s="320"/>
      <c r="BI885" s="320"/>
      <c r="BJ885" s="320"/>
      <c r="BK885" s="320"/>
      <c r="BL885" s="320"/>
      <c r="BM885" s="320"/>
      <c r="BN885" s="320"/>
      <c r="BO885" s="320"/>
      <c r="BP885" s="320"/>
      <c r="BQ885" s="320"/>
      <c r="BR885" s="320"/>
      <c r="BS885" s="320"/>
      <c r="BT885" s="320"/>
      <c r="BU885" s="320"/>
      <c r="BV885" s="320"/>
      <c r="BW885" s="320"/>
      <c r="BX885" s="320"/>
      <c r="BY885" s="320"/>
      <c r="BZ885" s="320"/>
      <c r="CA885" s="320"/>
      <c r="CB885" s="320"/>
      <c r="CC885" s="320"/>
      <c r="CD885" s="320"/>
      <c r="CE885" s="320"/>
      <c r="CF885" s="320"/>
      <c r="CG885" s="320"/>
      <c r="CH885" s="320"/>
      <c r="CI885" s="320"/>
      <c r="CJ885" s="320"/>
      <c r="CK885" s="320"/>
      <c r="CL885" s="320"/>
      <c r="CM885" s="320"/>
      <c r="CN885" s="320"/>
      <c r="CO885" s="320"/>
      <c r="CP885" s="320"/>
      <c r="CQ885" s="320"/>
      <c r="CR885" s="320"/>
      <c r="CS885" s="320"/>
      <c r="CT885" s="320"/>
      <c r="CU885" s="320"/>
      <c r="CV885" s="320"/>
      <c r="CW885" s="320"/>
      <c r="CX885" s="320"/>
      <c r="CY885" s="320"/>
      <c r="CZ885" s="320"/>
      <c r="DA885" s="320"/>
      <c r="DB885" s="320"/>
      <c r="DC885" s="320"/>
      <c r="DD885" s="320"/>
    </row>
    <row r="886">
      <c r="A886" s="320"/>
      <c r="B886" s="320"/>
      <c r="C886" s="320"/>
      <c r="D886" s="320"/>
      <c r="E886" s="320"/>
      <c r="F886" s="320"/>
      <c r="G886" s="320"/>
      <c r="H886" s="320"/>
      <c r="I886" s="320"/>
      <c r="J886" s="320"/>
      <c r="K886" s="320"/>
      <c r="L886" s="320"/>
      <c r="M886" s="320"/>
      <c r="N886" s="320"/>
      <c r="O886" s="320"/>
      <c r="P886" s="320"/>
      <c r="Q886" s="320"/>
      <c r="R886" s="320"/>
      <c r="S886" s="320"/>
      <c r="T886" s="320"/>
      <c r="U886" s="320"/>
      <c r="V886" s="320"/>
      <c r="W886" s="320"/>
      <c r="X886" s="320"/>
      <c r="Y886" s="320"/>
      <c r="Z886" s="320"/>
      <c r="AA886" s="320"/>
      <c r="AB886" s="320"/>
      <c r="AC886" s="320"/>
      <c r="AD886" s="320"/>
      <c r="AE886" s="320"/>
      <c r="AF886" s="320"/>
      <c r="AG886" s="320"/>
      <c r="AH886" s="320"/>
      <c r="AI886" s="320"/>
      <c r="AJ886" s="320"/>
      <c r="AK886" s="320"/>
      <c r="AL886" s="320"/>
      <c r="AM886" s="320"/>
      <c r="AN886" s="320"/>
      <c r="AO886" s="320"/>
      <c r="AP886" s="320"/>
      <c r="AQ886" s="320"/>
      <c r="AR886" s="320"/>
      <c r="AS886" s="320"/>
      <c r="AT886" s="320"/>
      <c r="AU886" s="320"/>
      <c r="AV886" s="320"/>
      <c r="AW886" s="320"/>
      <c r="AX886" s="320"/>
      <c r="AY886" s="320"/>
      <c r="AZ886" s="320"/>
      <c r="BA886" s="320"/>
      <c r="BB886" s="320"/>
      <c r="BC886" s="320"/>
      <c r="BD886" s="320"/>
      <c r="BE886" s="320"/>
      <c r="BF886" s="320"/>
      <c r="BG886" s="320"/>
      <c r="BH886" s="320"/>
      <c r="BI886" s="320"/>
      <c r="BJ886" s="320"/>
      <c r="BK886" s="320"/>
      <c r="BL886" s="320"/>
      <c r="BM886" s="320"/>
      <c r="BN886" s="320"/>
      <c r="BO886" s="320"/>
      <c r="BP886" s="320"/>
      <c r="BQ886" s="320"/>
      <c r="BR886" s="320"/>
      <c r="BS886" s="320"/>
      <c r="BT886" s="320"/>
      <c r="BU886" s="320"/>
      <c r="BV886" s="320"/>
      <c r="BW886" s="320"/>
      <c r="BX886" s="320"/>
      <c r="BY886" s="320"/>
      <c r="BZ886" s="320"/>
      <c r="CA886" s="320"/>
      <c r="CB886" s="320"/>
      <c r="CC886" s="320"/>
      <c r="CD886" s="320"/>
      <c r="CE886" s="320"/>
      <c r="CF886" s="320"/>
      <c r="CG886" s="320"/>
      <c r="CH886" s="320"/>
      <c r="CI886" s="320"/>
      <c r="CJ886" s="320"/>
      <c r="CK886" s="320"/>
      <c r="CL886" s="320"/>
      <c r="CM886" s="320"/>
      <c r="CN886" s="320"/>
      <c r="CO886" s="320"/>
      <c r="CP886" s="320"/>
      <c r="CQ886" s="320"/>
      <c r="CR886" s="320"/>
      <c r="CS886" s="320"/>
      <c r="CT886" s="320"/>
      <c r="CU886" s="320"/>
      <c r="CV886" s="320"/>
      <c r="CW886" s="320"/>
      <c r="CX886" s="320"/>
      <c r="CY886" s="320"/>
      <c r="CZ886" s="320"/>
      <c r="DA886" s="320"/>
      <c r="DB886" s="320"/>
      <c r="DC886" s="320"/>
      <c r="DD886" s="320"/>
    </row>
    <row r="887">
      <c r="A887" s="320"/>
      <c r="B887" s="320"/>
      <c r="C887" s="320"/>
      <c r="D887" s="320"/>
      <c r="E887" s="320"/>
      <c r="F887" s="320"/>
      <c r="G887" s="320"/>
      <c r="H887" s="320"/>
      <c r="I887" s="320"/>
      <c r="J887" s="320"/>
      <c r="K887" s="320"/>
      <c r="L887" s="320"/>
      <c r="M887" s="320"/>
      <c r="N887" s="320"/>
      <c r="O887" s="320"/>
      <c r="P887" s="320"/>
      <c r="Q887" s="320"/>
      <c r="R887" s="320"/>
      <c r="S887" s="320"/>
      <c r="T887" s="320"/>
      <c r="U887" s="320"/>
      <c r="V887" s="320"/>
      <c r="W887" s="320"/>
      <c r="X887" s="320"/>
      <c r="Y887" s="320"/>
      <c r="Z887" s="320"/>
      <c r="AA887" s="320"/>
      <c r="AB887" s="320"/>
      <c r="AC887" s="320"/>
      <c r="AD887" s="320"/>
      <c r="AE887" s="320"/>
      <c r="AF887" s="320"/>
      <c r="AG887" s="320"/>
      <c r="AH887" s="320"/>
      <c r="AI887" s="320"/>
      <c r="AJ887" s="320"/>
      <c r="AK887" s="320"/>
      <c r="AL887" s="320"/>
      <c r="AM887" s="320"/>
      <c r="AN887" s="320"/>
      <c r="AO887" s="320"/>
      <c r="AP887" s="320"/>
      <c r="AQ887" s="320"/>
      <c r="AR887" s="320"/>
      <c r="AS887" s="320"/>
      <c r="AT887" s="320"/>
      <c r="AU887" s="320"/>
      <c r="AV887" s="320"/>
      <c r="AW887" s="320"/>
      <c r="AX887" s="320"/>
      <c r="AY887" s="320"/>
      <c r="AZ887" s="320"/>
      <c r="BA887" s="320"/>
      <c r="BB887" s="320"/>
      <c r="BC887" s="320"/>
      <c r="BD887" s="320"/>
      <c r="BE887" s="320"/>
      <c r="BF887" s="320"/>
      <c r="BG887" s="320"/>
      <c r="BH887" s="320"/>
      <c r="BI887" s="320"/>
      <c r="BJ887" s="320"/>
      <c r="BK887" s="320"/>
      <c r="BL887" s="320"/>
      <c r="BM887" s="320"/>
      <c r="BN887" s="320"/>
      <c r="BO887" s="320"/>
      <c r="BP887" s="320"/>
      <c r="BQ887" s="320"/>
      <c r="BR887" s="320"/>
      <c r="BS887" s="320"/>
      <c r="BT887" s="320"/>
      <c r="BU887" s="320"/>
      <c r="BV887" s="320"/>
      <c r="BW887" s="320"/>
      <c r="BX887" s="320"/>
      <c r="BY887" s="320"/>
      <c r="BZ887" s="320"/>
      <c r="CA887" s="320"/>
      <c r="CB887" s="320"/>
      <c r="CC887" s="320"/>
      <c r="CD887" s="320"/>
      <c r="CE887" s="320"/>
      <c r="CF887" s="320"/>
      <c r="CG887" s="320"/>
      <c r="CH887" s="320"/>
      <c r="CI887" s="320"/>
      <c r="CJ887" s="320"/>
      <c r="CK887" s="320"/>
      <c r="CL887" s="320"/>
      <c r="CM887" s="320"/>
      <c r="CN887" s="320"/>
      <c r="CO887" s="320"/>
      <c r="CP887" s="320"/>
      <c r="CQ887" s="320"/>
      <c r="CR887" s="320"/>
      <c r="CS887" s="320"/>
      <c r="CT887" s="320"/>
      <c r="CU887" s="320"/>
      <c r="CV887" s="320"/>
      <c r="CW887" s="320"/>
      <c r="CX887" s="320"/>
      <c r="CY887" s="320"/>
      <c r="CZ887" s="320"/>
      <c r="DA887" s="320"/>
      <c r="DB887" s="320"/>
      <c r="DC887" s="320"/>
      <c r="DD887" s="320"/>
    </row>
    <row r="888">
      <c r="A888" s="320"/>
      <c r="B888" s="320"/>
      <c r="C888" s="320"/>
      <c r="D888" s="320"/>
      <c r="E888" s="320"/>
      <c r="F888" s="320"/>
      <c r="G888" s="320"/>
      <c r="H888" s="320"/>
      <c r="I888" s="320"/>
      <c r="J888" s="320"/>
      <c r="K888" s="320"/>
      <c r="L888" s="320"/>
      <c r="M888" s="320"/>
      <c r="N888" s="320"/>
      <c r="O888" s="320"/>
      <c r="P888" s="320"/>
      <c r="Q888" s="320"/>
      <c r="R888" s="320"/>
      <c r="S888" s="320"/>
      <c r="T888" s="320"/>
      <c r="U888" s="320"/>
      <c r="V888" s="320"/>
      <c r="W888" s="320"/>
      <c r="X888" s="320"/>
      <c r="Y888" s="320"/>
      <c r="Z888" s="320"/>
      <c r="AA888" s="320"/>
      <c r="AB888" s="320"/>
      <c r="AC888" s="320"/>
      <c r="AD888" s="320"/>
      <c r="AE888" s="320"/>
      <c r="AF888" s="320"/>
      <c r="AG888" s="320"/>
      <c r="AH888" s="320"/>
      <c r="AI888" s="320"/>
      <c r="AJ888" s="320"/>
      <c r="AK888" s="320"/>
      <c r="AL888" s="320"/>
      <c r="AM888" s="320"/>
      <c r="AN888" s="320"/>
      <c r="AO888" s="320"/>
      <c r="AP888" s="320"/>
      <c r="AQ888" s="320"/>
      <c r="AR888" s="320"/>
      <c r="AS888" s="320"/>
      <c r="AT888" s="320"/>
      <c r="AU888" s="320"/>
      <c r="AV888" s="320"/>
      <c r="AW888" s="320"/>
      <c r="AX888" s="320"/>
      <c r="AY888" s="320"/>
      <c r="AZ888" s="320"/>
      <c r="BA888" s="320"/>
      <c r="BB888" s="320"/>
      <c r="BC888" s="320"/>
      <c r="BD888" s="320"/>
      <c r="BE888" s="320"/>
      <c r="BF888" s="320"/>
      <c r="BG888" s="320"/>
      <c r="BH888" s="320"/>
      <c r="BI888" s="320"/>
      <c r="BJ888" s="320"/>
      <c r="BK888" s="320"/>
      <c r="BL888" s="320"/>
      <c r="BM888" s="320"/>
      <c r="BN888" s="320"/>
      <c r="BO888" s="320"/>
      <c r="BP888" s="320"/>
      <c r="BQ888" s="320"/>
      <c r="BR888" s="320"/>
      <c r="BS888" s="320"/>
      <c r="BT888" s="320"/>
      <c r="BU888" s="320"/>
      <c r="BV888" s="320"/>
      <c r="BW888" s="320"/>
      <c r="BX888" s="320"/>
      <c r="BY888" s="320"/>
      <c r="BZ888" s="320"/>
      <c r="CA888" s="320"/>
      <c r="CB888" s="320"/>
      <c r="CC888" s="320"/>
      <c r="CD888" s="320"/>
      <c r="CE888" s="320"/>
      <c r="CF888" s="320"/>
      <c r="CG888" s="320"/>
      <c r="CH888" s="320"/>
      <c r="CI888" s="320"/>
      <c r="CJ888" s="320"/>
      <c r="CK888" s="320"/>
      <c r="CL888" s="320"/>
      <c r="CM888" s="320"/>
      <c r="CN888" s="320"/>
      <c r="CO888" s="320"/>
      <c r="CP888" s="320"/>
      <c r="CQ888" s="320"/>
      <c r="CR888" s="320"/>
      <c r="CS888" s="320"/>
      <c r="CT888" s="320"/>
      <c r="CU888" s="320"/>
      <c r="CV888" s="320"/>
      <c r="CW888" s="320"/>
      <c r="CX888" s="320"/>
      <c r="CY888" s="320"/>
      <c r="CZ888" s="320"/>
      <c r="DA888" s="320"/>
      <c r="DB888" s="320"/>
      <c r="DC888" s="320"/>
      <c r="DD888" s="320"/>
    </row>
    <row r="889">
      <c r="A889" s="320"/>
      <c r="B889" s="320"/>
      <c r="C889" s="320"/>
      <c r="D889" s="320"/>
      <c r="E889" s="320"/>
      <c r="F889" s="320"/>
      <c r="G889" s="320"/>
      <c r="H889" s="320"/>
      <c r="I889" s="320"/>
      <c r="J889" s="320"/>
      <c r="K889" s="320"/>
      <c r="L889" s="320"/>
      <c r="M889" s="320"/>
      <c r="N889" s="320"/>
      <c r="O889" s="320"/>
      <c r="P889" s="320"/>
      <c r="Q889" s="320"/>
      <c r="R889" s="320"/>
      <c r="S889" s="320"/>
      <c r="T889" s="320"/>
      <c r="U889" s="320"/>
      <c r="V889" s="320"/>
      <c r="W889" s="320"/>
      <c r="X889" s="320"/>
      <c r="Y889" s="320"/>
      <c r="Z889" s="320"/>
      <c r="AA889" s="320"/>
      <c r="AB889" s="320"/>
      <c r="AC889" s="320"/>
      <c r="AD889" s="320"/>
      <c r="AE889" s="320"/>
      <c r="AF889" s="320"/>
      <c r="AG889" s="320"/>
      <c r="AH889" s="320"/>
      <c r="AI889" s="320"/>
      <c r="AJ889" s="320"/>
      <c r="AK889" s="320"/>
      <c r="AL889" s="320"/>
      <c r="AM889" s="320"/>
      <c r="AN889" s="320"/>
      <c r="AO889" s="320"/>
      <c r="AP889" s="320"/>
      <c r="AQ889" s="320"/>
      <c r="AR889" s="320"/>
      <c r="AS889" s="320"/>
      <c r="AT889" s="320"/>
      <c r="AU889" s="320"/>
      <c r="AV889" s="320"/>
      <c r="AW889" s="320"/>
      <c r="AX889" s="320"/>
      <c r="AY889" s="320"/>
      <c r="AZ889" s="320"/>
      <c r="BA889" s="320"/>
      <c r="BB889" s="320"/>
      <c r="BC889" s="320"/>
      <c r="BD889" s="320"/>
      <c r="BE889" s="320"/>
      <c r="BF889" s="320"/>
      <c r="BG889" s="320"/>
      <c r="BH889" s="320"/>
      <c r="BI889" s="320"/>
      <c r="BJ889" s="320"/>
      <c r="BK889" s="320"/>
      <c r="BL889" s="320"/>
      <c r="BM889" s="320"/>
      <c r="BN889" s="320"/>
      <c r="BO889" s="320"/>
      <c r="BP889" s="320"/>
      <c r="BQ889" s="320"/>
      <c r="BR889" s="320"/>
      <c r="BS889" s="320"/>
      <c r="BT889" s="320"/>
      <c r="BU889" s="320"/>
      <c r="BV889" s="320"/>
      <c r="BW889" s="320"/>
      <c r="BX889" s="320"/>
      <c r="BY889" s="320"/>
      <c r="BZ889" s="320"/>
      <c r="CA889" s="320"/>
      <c r="CB889" s="320"/>
      <c r="CC889" s="320"/>
      <c r="CD889" s="320"/>
      <c r="CE889" s="320"/>
      <c r="CF889" s="320"/>
      <c r="CG889" s="320"/>
      <c r="CH889" s="320"/>
      <c r="CI889" s="320"/>
      <c r="CJ889" s="320"/>
      <c r="CK889" s="320"/>
      <c r="CL889" s="320"/>
      <c r="CM889" s="320"/>
      <c r="CN889" s="320"/>
      <c r="CO889" s="320"/>
      <c r="CP889" s="320"/>
      <c r="CQ889" s="320"/>
      <c r="CR889" s="320"/>
      <c r="CS889" s="320"/>
      <c r="CT889" s="320"/>
      <c r="CU889" s="320"/>
      <c r="CV889" s="320"/>
      <c r="CW889" s="320"/>
      <c r="CX889" s="320"/>
      <c r="CY889" s="320"/>
      <c r="CZ889" s="320"/>
      <c r="DA889" s="320"/>
      <c r="DB889" s="320"/>
      <c r="DC889" s="320"/>
      <c r="DD889" s="320"/>
    </row>
    <row r="890">
      <c r="A890" s="320"/>
      <c r="B890" s="320"/>
      <c r="C890" s="320"/>
      <c r="D890" s="320"/>
      <c r="E890" s="320"/>
      <c r="F890" s="320"/>
      <c r="G890" s="320"/>
      <c r="H890" s="320"/>
      <c r="I890" s="320"/>
      <c r="J890" s="320"/>
      <c r="K890" s="320"/>
      <c r="L890" s="320"/>
      <c r="M890" s="320"/>
      <c r="N890" s="320"/>
      <c r="O890" s="320"/>
      <c r="P890" s="320"/>
      <c r="Q890" s="320"/>
      <c r="R890" s="320"/>
      <c r="S890" s="320"/>
      <c r="T890" s="320"/>
      <c r="U890" s="320"/>
      <c r="V890" s="320"/>
      <c r="W890" s="320"/>
      <c r="X890" s="320"/>
      <c r="Y890" s="320"/>
      <c r="Z890" s="320"/>
      <c r="AA890" s="320"/>
      <c r="AB890" s="320"/>
      <c r="AC890" s="320"/>
      <c r="AD890" s="320"/>
      <c r="AE890" s="320"/>
      <c r="AF890" s="320"/>
      <c r="AG890" s="320"/>
      <c r="AH890" s="320"/>
      <c r="AI890" s="320"/>
      <c r="AJ890" s="320"/>
      <c r="AK890" s="320"/>
      <c r="AL890" s="320"/>
      <c r="AM890" s="320"/>
      <c r="AN890" s="320"/>
      <c r="AO890" s="320"/>
      <c r="AP890" s="320"/>
      <c r="AQ890" s="320"/>
      <c r="AR890" s="320"/>
      <c r="AS890" s="320"/>
      <c r="AT890" s="320"/>
      <c r="AU890" s="320"/>
      <c r="AV890" s="320"/>
      <c r="AW890" s="320"/>
      <c r="AX890" s="320"/>
      <c r="AY890" s="320"/>
      <c r="AZ890" s="320"/>
      <c r="BA890" s="320"/>
      <c r="BB890" s="320"/>
      <c r="BC890" s="320"/>
      <c r="BD890" s="320"/>
      <c r="BE890" s="320"/>
      <c r="BF890" s="320"/>
      <c r="BG890" s="320"/>
      <c r="BH890" s="320"/>
      <c r="BI890" s="320"/>
      <c r="BJ890" s="320"/>
      <c r="BK890" s="320"/>
      <c r="BL890" s="320"/>
      <c r="BM890" s="320"/>
      <c r="BN890" s="320"/>
      <c r="BO890" s="320"/>
      <c r="BP890" s="320"/>
      <c r="BQ890" s="320"/>
      <c r="BR890" s="320"/>
      <c r="BS890" s="320"/>
      <c r="BT890" s="320"/>
      <c r="BU890" s="320"/>
      <c r="BV890" s="320"/>
      <c r="BW890" s="320"/>
      <c r="BX890" s="320"/>
      <c r="BY890" s="320"/>
      <c r="BZ890" s="320"/>
      <c r="CA890" s="320"/>
      <c r="CB890" s="320"/>
      <c r="CC890" s="320"/>
      <c r="CD890" s="320"/>
      <c r="CE890" s="320"/>
      <c r="CF890" s="320"/>
      <c r="CG890" s="320"/>
      <c r="CH890" s="320"/>
      <c r="CI890" s="320"/>
      <c r="CJ890" s="320"/>
      <c r="CK890" s="320"/>
      <c r="CL890" s="320"/>
      <c r="CM890" s="320"/>
      <c r="CN890" s="320"/>
      <c r="CO890" s="320"/>
      <c r="CP890" s="320"/>
      <c r="CQ890" s="320"/>
      <c r="CR890" s="320"/>
      <c r="CS890" s="320"/>
      <c r="CT890" s="320"/>
      <c r="CU890" s="320"/>
      <c r="CV890" s="320"/>
      <c r="CW890" s="320"/>
      <c r="CX890" s="320"/>
      <c r="CY890" s="320"/>
      <c r="CZ890" s="320"/>
      <c r="DA890" s="320"/>
      <c r="DB890" s="320"/>
      <c r="DC890" s="320"/>
      <c r="DD890" s="320"/>
    </row>
    <row r="891">
      <c r="A891" s="320"/>
      <c r="B891" s="320"/>
      <c r="C891" s="320"/>
      <c r="D891" s="320"/>
      <c r="E891" s="320"/>
      <c r="F891" s="320"/>
      <c r="G891" s="320"/>
      <c r="H891" s="320"/>
      <c r="I891" s="320"/>
      <c r="J891" s="320"/>
      <c r="K891" s="320"/>
      <c r="L891" s="320"/>
      <c r="M891" s="320"/>
      <c r="N891" s="320"/>
      <c r="O891" s="320"/>
      <c r="P891" s="320"/>
      <c r="Q891" s="320"/>
      <c r="R891" s="320"/>
      <c r="S891" s="320"/>
      <c r="T891" s="320"/>
      <c r="U891" s="320"/>
      <c r="V891" s="320"/>
      <c r="W891" s="320"/>
      <c r="X891" s="320"/>
      <c r="Y891" s="320"/>
      <c r="Z891" s="320"/>
      <c r="AA891" s="320"/>
      <c r="AB891" s="320"/>
      <c r="AC891" s="320"/>
      <c r="AD891" s="320"/>
      <c r="AE891" s="320"/>
      <c r="AF891" s="320"/>
      <c r="AG891" s="320"/>
      <c r="AH891" s="320"/>
      <c r="AI891" s="320"/>
      <c r="AJ891" s="320"/>
      <c r="AK891" s="320"/>
      <c r="AL891" s="320"/>
      <c r="AM891" s="320"/>
      <c r="AN891" s="320"/>
      <c r="AO891" s="320"/>
      <c r="AP891" s="320"/>
      <c r="AQ891" s="320"/>
      <c r="AR891" s="320"/>
      <c r="AS891" s="320"/>
      <c r="AT891" s="320"/>
      <c r="AU891" s="320"/>
      <c r="AV891" s="320"/>
      <c r="AW891" s="320"/>
      <c r="AX891" s="320"/>
      <c r="AY891" s="320"/>
      <c r="AZ891" s="320"/>
      <c r="BA891" s="320"/>
      <c r="BB891" s="320"/>
      <c r="BC891" s="320"/>
      <c r="BD891" s="320"/>
      <c r="BE891" s="320"/>
      <c r="BF891" s="320"/>
      <c r="BG891" s="320"/>
      <c r="BH891" s="320"/>
      <c r="BI891" s="320"/>
      <c r="BJ891" s="320"/>
      <c r="BK891" s="320"/>
      <c r="BL891" s="320"/>
      <c r="BM891" s="320"/>
      <c r="BN891" s="320"/>
      <c r="BO891" s="320"/>
      <c r="BP891" s="320"/>
      <c r="BQ891" s="320"/>
      <c r="BR891" s="320"/>
      <c r="BS891" s="320"/>
      <c r="BT891" s="320"/>
      <c r="BU891" s="320"/>
      <c r="BV891" s="320"/>
      <c r="BW891" s="320"/>
      <c r="BX891" s="320"/>
      <c r="BY891" s="320"/>
      <c r="BZ891" s="320"/>
      <c r="CA891" s="320"/>
      <c r="CB891" s="320"/>
      <c r="CC891" s="320"/>
      <c r="CD891" s="320"/>
      <c r="CE891" s="320"/>
      <c r="CF891" s="320"/>
      <c r="CG891" s="320"/>
      <c r="CH891" s="320"/>
      <c r="CI891" s="320"/>
      <c r="CJ891" s="320"/>
      <c r="CK891" s="320"/>
      <c r="CL891" s="320"/>
      <c r="CM891" s="320"/>
      <c r="CN891" s="320"/>
      <c r="CO891" s="320"/>
      <c r="CP891" s="320"/>
      <c r="CQ891" s="320"/>
      <c r="CR891" s="320"/>
      <c r="CS891" s="320"/>
      <c r="CT891" s="320"/>
      <c r="CU891" s="320"/>
      <c r="CV891" s="320"/>
      <c r="CW891" s="320"/>
      <c r="CX891" s="320"/>
      <c r="CY891" s="320"/>
      <c r="CZ891" s="320"/>
      <c r="DA891" s="320"/>
      <c r="DB891" s="320"/>
      <c r="DC891" s="320"/>
      <c r="DD891" s="320"/>
    </row>
    <row r="892">
      <c r="A892" s="320"/>
      <c r="B892" s="320"/>
      <c r="C892" s="320"/>
      <c r="D892" s="320"/>
      <c r="E892" s="320"/>
      <c r="F892" s="320"/>
      <c r="G892" s="320"/>
      <c r="H892" s="320"/>
      <c r="I892" s="320"/>
      <c r="J892" s="320"/>
      <c r="K892" s="320"/>
      <c r="L892" s="320"/>
      <c r="M892" s="320"/>
      <c r="N892" s="320"/>
      <c r="O892" s="320"/>
      <c r="P892" s="320"/>
      <c r="Q892" s="320"/>
      <c r="R892" s="320"/>
      <c r="S892" s="320"/>
      <c r="T892" s="320"/>
      <c r="U892" s="320"/>
      <c r="V892" s="320"/>
      <c r="W892" s="320"/>
      <c r="X892" s="320"/>
      <c r="Y892" s="320"/>
      <c r="Z892" s="320"/>
      <c r="AA892" s="320"/>
      <c r="AB892" s="320"/>
      <c r="AC892" s="320"/>
      <c r="AD892" s="320"/>
      <c r="AE892" s="320"/>
      <c r="AF892" s="320"/>
      <c r="AG892" s="320"/>
      <c r="AH892" s="320"/>
      <c r="AI892" s="320"/>
      <c r="AJ892" s="320"/>
      <c r="AK892" s="320"/>
      <c r="AL892" s="320"/>
      <c r="AM892" s="320"/>
      <c r="AN892" s="320"/>
      <c r="AO892" s="320"/>
      <c r="AP892" s="320"/>
      <c r="AQ892" s="320"/>
      <c r="AR892" s="320"/>
      <c r="AS892" s="320"/>
      <c r="AT892" s="320"/>
      <c r="AU892" s="320"/>
      <c r="AV892" s="320"/>
      <c r="AW892" s="320"/>
      <c r="AX892" s="320"/>
      <c r="AY892" s="320"/>
      <c r="AZ892" s="320"/>
      <c r="BA892" s="320"/>
      <c r="BB892" s="320"/>
      <c r="BC892" s="320"/>
      <c r="BD892" s="320"/>
      <c r="BE892" s="320"/>
      <c r="BF892" s="320"/>
      <c r="BG892" s="320"/>
      <c r="BH892" s="320"/>
      <c r="BI892" s="320"/>
      <c r="BJ892" s="320"/>
      <c r="BK892" s="320"/>
      <c r="BL892" s="320"/>
      <c r="BM892" s="320"/>
      <c r="BN892" s="320"/>
      <c r="BO892" s="320"/>
      <c r="BP892" s="320"/>
      <c r="BQ892" s="320"/>
      <c r="BR892" s="320"/>
      <c r="BS892" s="320"/>
      <c r="BT892" s="320"/>
      <c r="BU892" s="320"/>
      <c r="BV892" s="320"/>
      <c r="BW892" s="320"/>
      <c r="BX892" s="320"/>
      <c r="BY892" s="320"/>
      <c r="BZ892" s="320"/>
      <c r="CA892" s="320"/>
      <c r="CB892" s="320"/>
      <c r="CC892" s="320"/>
      <c r="CD892" s="320"/>
      <c r="CE892" s="320"/>
      <c r="CF892" s="320"/>
      <c r="CG892" s="320"/>
      <c r="CH892" s="320"/>
      <c r="CI892" s="320"/>
      <c r="CJ892" s="320"/>
      <c r="CK892" s="320"/>
      <c r="CL892" s="320"/>
      <c r="CM892" s="320"/>
      <c r="CN892" s="320"/>
      <c r="CO892" s="320"/>
      <c r="CP892" s="320"/>
      <c r="CQ892" s="320"/>
      <c r="CR892" s="320"/>
      <c r="CS892" s="320"/>
      <c r="CT892" s="320"/>
      <c r="CU892" s="320"/>
      <c r="CV892" s="320"/>
      <c r="CW892" s="320"/>
      <c r="CX892" s="320"/>
      <c r="CY892" s="320"/>
      <c r="CZ892" s="320"/>
      <c r="DA892" s="320"/>
      <c r="DB892" s="320"/>
      <c r="DC892" s="320"/>
      <c r="DD892" s="320"/>
    </row>
    <row r="893">
      <c r="A893" s="320"/>
      <c r="B893" s="320"/>
      <c r="C893" s="320"/>
      <c r="D893" s="320"/>
      <c r="E893" s="320"/>
      <c r="F893" s="320"/>
      <c r="G893" s="320"/>
      <c r="H893" s="320"/>
      <c r="I893" s="320"/>
      <c r="J893" s="320"/>
      <c r="K893" s="320"/>
      <c r="L893" s="320"/>
      <c r="M893" s="320"/>
      <c r="N893" s="320"/>
      <c r="O893" s="320"/>
      <c r="P893" s="320"/>
      <c r="Q893" s="320"/>
      <c r="R893" s="320"/>
      <c r="S893" s="320"/>
      <c r="T893" s="320"/>
      <c r="U893" s="320"/>
      <c r="V893" s="320"/>
      <c r="W893" s="320"/>
      <c r="X893" s="320"/>
      <c r="Y893" s="320"/>
      <c r="Z893" s="320"/>
      <c r="AA893" s="320"/>
      <c r="AB893" s="320"/>
      <c r="AC893" s="320"/>
      <c r="AD893" s="320"/>
      <c r="AE893" s="320"/>
      <c r="AF893" s="320"/>
      <c r="AG893" s="320"/>
      <c r="AH893" s="320"/>
      <c r="AI893" s="320"/>
      <c r="AJ893" s="320"/>
      <c r="AK893" s="320"/>
      <c r="AL893" s="320"/>
      <c r="AM893" s="320"/>
      <c r="AN893" s="320"/>
      <c r="AO893" s="320"/>
      <c r="AP893" s="320"/>
      <c r="AQ893" s="320"/>
      <c r="AR893" s="320"/>
      <c r="AS893" s="320"/>
      <c r="AT893" s="320"/>
      <c r="AU893" s="320"/>
      <c r="AV893" s="320"/>
      <c r="AW893" s="320"/>
      <c r="AX893" s="320"/>
      <c r="AY893" s="320"/>
      <c r="AZ893" s="320"/>
      <c r="BA893" s="320"/>
      <c r="BB893" s="320"/>
      <c r="BC893" s="320"/>
      <c r="BD893" s="320"/>
      <c r="BE893" s="320"/>
      <c r="BF893" s="320"/>
      <c r="BG893" s="320"/>
      <c r="BH893" s="320"/>
      <c r="BI893" s="320"/>
      <c r="BJ893" s="320"/>
      <c r="BK893" s="320"/>
      <c r="BL893" s="320"/>
      <c r="BM893" s="320"/>
      <c r="BN893" s="320"/>
      <c r="BO893" s="320"/>
      <c r="BP893" s="320"/>
      <c r="BQ893" s="320"/>
      <c r="BR893" s="320"/>
      <c r="BS893" s="320"/>
      <c r="BT893" s="320"/>
      <c r="BU893" s="320"/>
      <c r="BV893" s="320"/>
      <c r="BW893" s="320"/>
      <c r="BX893" s="320"/>
      <c r="BY893" s="320"/>
      <c r="BZ893" s="320"/>
      <c r="CA893" s="320"/>
      <c r="CB893" s="320"/>
      <c r="CC893" s="320"/>
      <c r="CD893" s="320"/>
      <c r="CE893" s="320"/>
      <c r="CF893" s="320"/>
      <c r="CG893" s="320"/>
      <c r="CH893" s="320"/>
      <c r="CI893" s="320"/>
      <c r="CJ893" s="320"/>
      <c r="CK893" s="320"/>
      <c r="CL893" s="320"/>
      <c r="CM893" s="320"/>
      <c r="CN893" s="320"/>
      <c r="CO893" s="320"/>
      <c r="CP893" s="320"/>
      <c r="CQ893" s="320"/>
      <c r="CR893" s="320"/>
      <c r="CS893" s="320"/>
      <c r="CT893" s="320"/>
      <c r="CU893" s="320"/>
      <c r="CV893" s="320"/>
      <c r="CW893" s="320"/>
      <c r="CX893" s="320"/>
      <c r="CY893" s="320"/>
      <c r="CZ893" s="320"/>
      <c r="DA893" s="320"/>
      <c r="DB893" s="320"/>
      <c r="DC893" s="320"/>
      <c r="DD893" s="320"/>
    </row>
    <row r="894">
      <c r="A894" s="320"/>
      <c r="B894" s="320"/>
      <c r="C894" s="320"/>
      <c r="D894" s="320"/>
      <c r="E894" s="320"/>
      <c r="F894" s="320"/>
      <c r="G894" s="320"/>
      <c r="H894" s="320"/>
      <c r="I894" s="320"/>
      <c r="J894" s="320"/>
      <c r="K894" s="320"/>
      <c r="L894" s="320"/>
      <c r="M894" s="320"/>
      <c r="N894" s="320"/>
      <c r="O894" s="320"/>
      <c r="P894" s="320"/>
      <c r="Q894" s="320"/>
      <c r="R894" s="320"/>
      <c r="S894" s="320"/>
      <c r="T894" s="320"/>
      <c r="U894" s="320"/>
      <c r="V894" s="320"/>
      <c r="W894" s="320"/>
      <c r="X894" s="320"/>
      <c r="Y894" s="320"/>
      <c r="Z894" s="320"/>
      <c r="AA894" s="320"/>
      <c r="AB894" s="320"/>
      <c r="AC894" s="320"/>
      <c r="AD894" s="320"/>
      <c r="AE894" s="320"/>
      <c r="AF894" s="320"/>
      <c r="AG894" s="320"/>
      <c r="AH894" s="320"/>
      <c r="AI894" s="320"/>
      <c r="AJ894" s="320"/>
      <c r="AK894" s="320"/>
      <c r="AL894" s="320"/>
      <c r="AM894" s="320"/>
      <c r="AN894" s="320"/>
      <c r="AO894" s="320"/>
      <c r="AP894" s="320"/>
      <c r="AQ894" s="320"/>
      <c r="AR894" s="320"/>
      <c r="AS894" s="320"/>
      <c r="AT894" s="320"/>
      <c r="AU894" s="320"/>
      <c r="AV894" s="320"/>
      <c r="AW894" s="320"/>
      <c r="AX894" s="320"/>
      <c r="AY894" s="320"/>
      <c r="AZ894" s="320"/>
      <c r="BA894" s="320"/>
      <c r="BB894" s="320"/>
      <c r="BC894" s="320"/>
      <c r="BD894" s="320"/>
      <c r="BE894" s="320"/>
      <c r="BF894" s="320"/>
      <c r="BG894" s="320"/>
      <c r="BH894" s="320"/>
      <c r="BI894" s="320"/>
      <c r="BJ894" s="320"/>
      <c r="BK894" s="320"/>
      <c r="BL894" s="320"/>
      <c r="BM894" s="320"/>
      <c r="BN894" s="320"/>
      <c r="BO894" s="320"/>
      <c r="BP894" s="320"/>
      <c r="BQ894" s="320"/>
      <c r="BR894" s="320"/>
      <c r="BS894" s="320"/>
      <c r="BT894" s="320"/>
      <c r="BU894" s="320"/>
      <c r="BV894" s="320"/>
      <c r="BW894" s="320"/>
      <c r="BX894" s="320"/>
      <c r="BY894" s="320"/>
      <c r="BZ894" s="320"/>
      <c r="CA894" s="320"/>
      <c r="CB894" s="320"/>
      <c r="CC894" s="320"/>
      <c r="CD894" s="320"/>
      <c r="CE894" s="320"/>
      <c r="CF894" s="320"/>
      <c r="CG894" s="320"/>
      <c r="CH894" s="320"/>
      <c r="CI894" s="320"/>
      <c r="CJ894" s="320"/>
      <c r="CK894" s="320"/>
      <c r="CL894" s="320"/>
      <c r="CM894" s="320"/>
      <c r="CN894" s="320"/>
      <c r="CO894" s="320"/>
      <c r="CP894" s="320"/>
      <c r="CQ894" s="320"/>
      <c r="CR894" s="320"/>
      <c r="CS894" s="320"/>
      <c r="CT894" s="320"/>
      <c r="CU894" s="320"/>
      <c r="CV894" s="320"/>
      <c r="CW894" s="320"/>
      <c r="CX894" s="320"/>
      <c r="CY894" s="320"/>
      <c r="CZ894" s="320"/>
      <c r="DA894" s="320"/>
      <c r="DB894" s="320"/>
      <c r="DC894" s="320"/>
      <c r="DD894" s="320"/>
    </row>
    <row r="895">
      <c r="A895" s="320"/>
      <c r="B895" s="320"/>
      <c r="C895" s="320"/>
      <c r="D895" s="320"/>
      <c r="E895" s="320"/>
      <c r="F895" s="320"/>
      <c r="G895" s="320"/>
      <c r="H895" s="320"/>
      <c r="I895" s="320"/>
      <c r="J895" s="320"/>
      <c r="K895" s="320"/>
      <c r="L895" s="320"/>
      <c r="M895" s="320"/>
      <c r="N895" s="320"/>
      <c r="O895" s="320"/>
      <c r="P895" s="320"/>
      <c r="Q895" s="320"/>
      <c r="R895" s="320"/>
      <c r="S895" s="320"/>
      <c r="T895" s="320"/>
      <c r="U895" s="320"/>
      <c r="V895" s="320"/>
      <c r="W895" s="320"/>
      <c r="X895" s="320"/>
      <c r="Y895" s="320"/>
      <c r="Z895" s="320"/>
      <c r="AA895" s="320"/>
      <c r="AB895" s="320"/>
      <c r="AC895" s="320"/>
      <c r="AD895" s="320"/>
      <c r="AE895" s="320"/>
      <c r="AF895" s="320"/>
      <c r="AG895" s="320"/>
      <c r="AH895" s="320"/>
      <c r="AI895" s="320"/>
      <c r="AJ895" s="320"/>
      <c r="AK895" s="320"/>
      <c r="AL895" s="320"/>
      <c r="AM895" s="320"/>
      <c r="AN895" s="320"/>
      <c r="AO895" s="320"/>
      <c r="AP895" s="320"/>
      <c r="AQ895" s="320"/>
      <c r="AR895" s="320"/>
      <c r="AS895" s="320"/>
      <c r="AT895" s="320"/>
      <c r="AU895" s="320"/>
      <c r="AV895" s="320"/>
      <c r="AW895" s="320"/>
      <c r="AX895" s="320"/>
      <c r="AY895" s="320"/>
      <c r="AZ895" s="320"/>
      <c r="BA895" s="320"/>
      <c r="BB895" s="320"/>
      <c r="BC895" s="320"/>
      <c r="BD895" s="320"/>
      <c r="BE895" s="320"/>
      <c r="BF895" s="320"/>
      <c r="BG895" s="320"/>
      <c r="BH895" s="320"/>
      <c r="BI895" s="320"/>
      <c r="BJ895" s="320"/>
      <c r="BK895" s="320"/>
      <c r="BL895" s="320"/>
      <c r="BM895" s="320"/>
      <c r="BN895" s="320"/>
      <c r="BO895" s="320"/>
      <c r="BP895" s="320"/>
      <c r="BQ895" s="320"/>
      <c r="BR895" s="320"/>
      <c r="BS895" s="320"/>
      <c r="BT895" s="320"/>
      <c r="BU895" s="320"/>
      <c r="BV895" s="320"/>
      <c r="BW895" s="320"/>
      <c r="BX895" s="320"/>
      <c r="BY895" s="320"/>
      <c r="BZ895" s="320"/>
      <c r="CA895" s="320"/>
      <c r="CB895" s="320"/>
      <c r="CC895" s="320"/>
      <c r="CD895" s="320"/>
      <c r="CE895" s="320"/>
      <c r="CF895" s="320"/>
      <c r="CG895" s="320"/>
      <c r="CH895" s="320"/>
      <c r="CI895" s="320"/>
      <c r="CJ895" s="320"/>
      <c r="CK895" s="320"/>
      <c r="CL895" s="320"/>
      <c r="CM895" s="320"/>
      <c r="CN895" s="320"/>
      <c r="CO895" s="320"/>
      <c r="CP895" s="320"/>
      <c r="CQ895" s="320"/>
      <c r="CR895" s="320"/>
      <c r="CS895" s="320"/>
      <c r="CT895" s="320"/>
      <c r="CU895" s="320"/>
      <c r="CV895" s="320"/>
      <c r="CW895" s="320"/>
      <c r="CX895" s="320"/>
      <c r="CY895" s="320"/>
      <c r="CZ895" s="320"/>
      <c r="DA895" s="320"/>
      <c r="DB895" s="320"/>
      <c r="DC895" s="320"/>
      <c r="DD895" s="320"/>
    </row>
    <row r="896">
      <c r="A896" s="320"/>
      <c r="B896" s="320"/>
      <c r="C896" s="320"/>
      <c r="D896" s="320"/>
      <c r="E896" s="320"/>
      <c r="F896" s="320"/>
      <c r="G896" s="320"/>
      <c r="H896" s="320"/>
      <c r="I896" s="320"/>
      <c r="J896" s="320"/>
      <c r="K896" s="320"/>
      <c r="L896" s="320"/>
      <c r="M896" s="320"/>
      <c r="N896" s="320"/>
      <c r="O896" s="320"/>
      <c r="P896" s="320"/>
      <c r="Q896" s="320"/>
      <c r="R896" s="320"/>
      <c r="S896" s="320"/>
      <c r="T896" s="320"/>
      <c r="U896" s="320"/>
      <c r="V896" s="320"/>
      <c r="W896" s="320"/>
      <c r="X896" s="320"/>
      <c r="Y896" s="320"/>
      <c r="Z896" s="320"/>
      <c r="AA896" s="320"/>
      <c r="AB896" s="320"/>
      <c r="AC896" s="320"/>
      <c r="AD896" s="320"/>
      <c r="AE896" s="320"/>
      <c r="AF896" s="320"/>
      <c r="AG896" s="320"/>
      <c r="AH896" s="320"/>
      <c r="AI896" s="320"/>
      <c r="AJ896" s="320"/>
      <c r="AK896" s="320"/>
      <c r="AL896" s="320"/>
      <c r="AM896" s="320"/>
      <c r="AN896" s="320"/>
      <c r="AO896" s="320"/>
      <c r="AP896" s="320"/>
      <c r="AQ896" s="320"/>
      <c r="AR896" s="320"/>
      <c r="AS896" s="320"/>
      <c r="AT896" s="320"/>
      <c r="AU896" s="320"/>
      <c r="AV896" s="320"/>
      <c r="AW896" s="320"/>
      <c r="AX896" s="320"/>
      <c r="AY896" s="320"/>
      <c r="AZ896" s="320"/>
      <c r="BA896" s="320"/>
      <c r="BB896" s="320"/>
      <c r="BC896" s="320"/>
      <c r="BD896" s="320"/>
      <c r="BE896" s="320"/>
      <c r="BF896" s="320"/>
      <c r="BG896" s="320"/>
      <c r="BH896" s="320"/>
      <c r="BI896" s="320"/>
      <c r="BJ896" s="320"/>
      <c r="BK896" s="320"/>
      <c r="BL896" s="320"/>
      <c r="BM896" s="320"/>
      <c r="BN896" s="320"/>
      <c r="BO896" s="320"/>
      <c r="BP896" s="320"/>
      <c r="BQ896" s="320"/>
      <c r="BR896" s="320"/>
      <c r="BS896" s="320"/>
      <c r="BT896" s="320"/>
      <c r="BU896" s="320"/>
      <c r="BV896" s="320"/>
      <c r="BW896" s="320"/>
      <c r="BX896" s="320"/>
      <c r="BY896" s="320"/>
      <c r="BZ896" s="320"/>
      <c r="CA896" s="320"/>
      <c r="CB896" s="320"/>
      <c r="CC896" s="320"/>
      <c r="CD896" s="320"/>
      <c r="CE896" s="320"/>
      <c r="CF896" s="320"/>
      <c r="CG896" s="320"/>
      <c r="CH896" s="320"/>
      <c r="CI896" s="320"/>
      <c r="CJ896" s="320"/>
      <c r="CK896" s="320"/>
      <c r="CL896" s="320"/>
      <c r="CM896" s="320"/>
      <c r="CN896" s="320"/>
      <c r="CO896" s="320"/>
      <c r="CP896" s="320"/>
      <c r="CQ896" s="320"/>
      <c r="CR896" s="320"/>
      <c r="CS896" s="320"/>
      <c r="CT896" s="320"/>
      <c r="CU896" s="320"/>
      <c r="CV896" s="320"/>
      <c r="CW896" s="320"/>
      <c r="CX896" s="320"/>
      <c r="CY896" s="320"/>
      <c r="CZ896" s="320"/>
      <c r="DA896" s="320"/>
      <c r="DB896" s="320"/>
      <c r="DC896" s="320"/>
      <c r="DD896" s="320"/>
    </row>
    <row r="897">
      <c r="A897" s="320"/>
      <c r="B897" s="320"/>
      <c r="C897" s="320"/>
      <c r="D897" s="320"/>
      <c r="E897" s="320"/>
      <c r="F897" s="320"/>
      <c r="G897" s="320"/>
      <c r="H897" s="320"/>
      <c r="I897" s="320"/>
      <c r="J897" s="320"/>
      <c r="K897" s="320"/>
      <c r="L897" s="320"/>
      <c r="M897" s="320"/>
      <c r="N897" s="320"/>
      <c r="O897" s="320"/>
      <c r="P897" s="320"/>
      <c r="Q897" s="320"/>
      <c r="R897" s="320"/>
      <c r="S897" s="320"/>
      <c r="T897" s="320"/>
      <c r="U897" s="320"/>
      <c r="V897" s="320"/>
      <c r="W897" s="320"/>
      <c r="X897" s="320"/>
      <c r="Y897" s="320"/>
      <c r="Z897" s="320"/>
      <c r="AA897" s="320"/>
      <c r="AB897" s="320"/>
      <c r="AC897" s="320"/>
      <c r="AD897" s="320"/>
      <c r="AE897" s="320"/>
      <c r="AF897" s="320"/>
      <c r="AG897" s="320"/>
      <c r="AH897" s="320"/>
      <c r="AI897" s="320"/>
      <c r="AJ897" s="320"/>
      <c r="AK897" s="320"/>
      <c r="AL897" s="320"/>
      <c r="AM897" s="320"/>
      <c r="AN897" s="320"/>
      <c r="AO897" s="320"/>
      <c r="AP897" s="320"/>
      <c r="AQ897" s="320"/>
      <c r="AR897" s="320"/>
      <c r="AS897" s="320"/>
      <c r="AT897" s="320"/>
      <c r="AU897" s="320"/>
      <c r="AV897" s="320"/>
      <c r="AW897" s="320"/>
      <c r="AX897" s="320"/>
      <c r="AY897" s="320"/>
      <c r="AZ897" s="320"/>
      <c r="BA897" s="320"/>
      <c r="BB897" s="320"/>
      <c r="BC897" s="320"/>
      <c r="BD897" s="320"/>
      <c r="BE897" s="320"/>
      <c r="BF897" s="320"/>
      <c r="BG897" s="320"/>
      <c r="BH897" s="320"/>
      <c r="BI897" s="320"/>
      <c r="BJ897" s="320"/>
      <c r="BK897" s="320"/>
      <c r="BL897" s="320"/>
      <c r="BM897" s="320"/>
      <c r="BN897" s="320"/>
      <c r="BO897" s="320"/>
      <c r="BP897" s="320"/>
      <c r="BQ897" s="320"/>
      <c r="BR897" s="320"/>
      <c r="BS897" s="320"/>
      <c r="BT897" s="320"/>
      <c r="BU897" s="320"/>
      <c r="BV897" s="320"/>
      <c r="BW897" s="320"/>
      <c r="BX897" s="320"/>
      <c r="BY897" s="320"/>
      <c r="BZ897" s="320"/>
      <c r="CA897" s="320"/>
      <c r="CB897" s="320"/>
      <c r="CC897" s="320"/>
      <c r="CD897" s="320"/>
      <c r="CE897" s="320"/>
      <c r="CF897" s="320"/>
      <c r="CG897" s="320"/>
      <c r="CH897" s="320"/>
      <c r="CI897" s="320"/>
      <c r="CJ897" s="320"/>
      <c r="CK897" s="320"/>
      <c r="CL897" s="320"/>
      <c r="CM897" s="320"/>
      <c r="CN897" s="320"/>
      <c r="CO897" s="320"/>
      <c r="CP897" s="320"/>
      <c r="CQ897" s="320"/>
      <c r="CR897" s="320"/>
      <c r="CS897" s="320"/>
      <c r="CT897" s="320"/>
      <c r="CU897" s="320"/>
      <c r="CV897" s="320"/>
      <c r="CW897" s="320"/>
      <c r="CX897" s="320"/>
      <c r="CY897" s="320"/>
      <c r="CZ897" s="320"/>
      <c r="DA897" s="320"/>
      <c r="DB897" s="320"/>
      <c r="DC897" s="320"/>
      <c r="DD897" s="320"/>
    </row>
    <row r="898">
      <c r="A898" s="320"/>
      <c r="B898" s="320"/>
      <c r="C898" s="320"/>
      <c r="D898" s="320"/>
      <c r="E898" s="320"/>
      <c r="F898" s="320"/>
      <c r="G898" s="320"/>
      <c r="H898" s="320"/>
      <c r="I898" s="320"/>
      <c r="J898" s="320"/>
      <c r="K898" s="320"/>
      <c r="L898" s="320"/>
      <c r="M898" s="320"/>
      <c r="N898" s="320"/>
      <c r="O898" s="320"/>
      <c r="P898" s="320"/>
      <c r="Q898" s="320"/>
      <c r="R898" s="320"/>
      <c r="S898" s="320"/>
      <c r="T898" s="320"/>
      <c r="U898" s="320"/>
      <c r="V898" s="320"/>
      <c r="W898" s="320"/>
      <c r="X898" s="320"/>
      <c r="Y898" s="320"/>
      <c r="Z898" s="320"/>
      <c r="AA898" s="320"/>
      <c r="AB898" s="320"/>
      <c r="AC898" s="320"/>
      <c r="AD898" s="320"/>
      <c r="AE898" s="320"/>
      <c r="AF898" s="320"/>
      <c r="AG898" s="320"/>
      <c r="AH898" s="320"/>
      <c r="AI898" s="320"/>
      <c r="AJ898" s="320"/>
      <c r="AK898" s="320"/>
      <c r="AL898" s="320"/>
      <c r="AM898" s="320"/>
      <c r="AN898" s="320"/>
      <c r="AO898" s="320"/>
      <c r="AP898" s="320"/>
      <c r="AQ898" s="320"/>
      <c r="AR898" s="320"/>
      <c r="AS898" s="320"/>
      <c r="AT898" s="320"/>
      <c r="AU898" s="320"/>
      <c r="AV898" s="320"/>
      <c r="AW898" s="320"/>
      <c r="AX898" s="320"/>
      <c r="AY898" s="320"/>
      <c r="AZ898" s="320"/>
      <c r="BA898" s="320"/>
      <c r="BB898" s="320"/>
      <c r="BC898" s="320"/>
      <c r="BD898" s="320"/>
      <c r="BE898" s="320"/>
      <c r="BF898" s="320"/>
      <c r="BG898" s="320"/>
      <c r="BH898" s="320"/>
      <c r="BI898" s="320"/>
      <c r="BJ898" s="320"/>
      <c r="BK898" s="320"/>
      <c r="BL898" s="320"/>
      <c r="BM898" s="320"/>
      <c r="BN898" s="320"/>
      <c r="BO898" s="320"/>
      <c r="BP898" s="320"/>
      <c r="BQ898" s="320"/>
      <c r="BR898" s="320"/>
      <c r="BS898" s="320"/>
      <c r="BT898" s="320"/>
      <c r="BU898" s="320"/>
      <c r="BV898" s="320"/>
      <c r="BW898" s="320"/>
      <c r="BX898" s="320"/>
      <c r="BY898" s="320"/>
      <c r="BZ898" s="320"/>
      <c r="CA898" s="320"/>
      <c r="CB898" s="320"/>
      <c r="CC898" s="320"/>
      <c r="CD898" s="320"/>
      <c r="CE898" s="320"/>
      <c r="CF898" s="320"/>
      <c r="CG898" s="320"/>
      <c r="CH898" s="320"/>
      <c r="CI898" s="320"/>
      <c r="CJ898" s="320"/>
      <c r="CK898" s="320"/>
      <c r="CL898" s="320"/>
      <c r="CM898" s="320"/>
      <c r="CN898" s="320"/>
      <c r="CO898" s="320"/>
      <c r="CP898" s="320"/>
      <c r="CQ898" s="320"/>
      <c r="CR898" s="320"/>
      <c r="CS898" s="320"/>
      <c r="CT898" s="320"/>
      <c r="CU898" s="320"/>
      <c r="CV898" s="320"/>
      <c r="CW898" s="320"/>
      <c r="CX898" s="320"/>
      <c r="CY898" s="320"/>
      <c r="CZ898" s="320"/>
      <c r="DA898" s="320"/>
      <c r="DB898" s="320"/>
      <c r="DC898" s="320"/>
      <c r="DD898" s="320"/>
    </row>
    <row r="899">
      <c r="A899" s="320"/>
      <c r="B899" s="320"/>
      <c r="C899" s="320"/>
      <c r="D899" s="320"/>
      <c r="E899" s="320"/>
      <c r="F899" s="320"/>
      <c r="G899" s="320"/>
      <c r="H899" s="320"/>
      <c r="I899" s="320"/>
      <c r="J899" s="320"/>
      <c r="K899" s="320"/>
      <c r="L899" s="320"/>
      <c r="M899" s="320"/>
      <c r="N899" s="320"/>
      <c r="O899" s="320"/>
      <c r="P899" s="320"/>
      <c r="Q899" s="320"/>
      <c r="R899" s="320"/>
      <c r="S899" s="320"/>
      <c r="T899" s="320"/>
      <c r="U899" s="320"/>
      <c r="V899" s="320"/>
      <c r="W899" s="320"/>
      <c r="X899" s="320"/>
      <c r="Y899" s="320"/>
      <c r="Z899" s="320"/>
      <c r="AA899" s="320"/>
      <c r="AB899" s="320"/>
      <c r="AC899" s="320"/>
      <c r="AD899" s="320"/>
      <c r="AE899" s="320"/>
      <c r="AF899" s="320"/>
      <c r="AG899" s="320"/>
      <c r="AH899" s="320"/>
      <c r="AI899" s="320"/>
      <c r="AJ899" s="320"/>
      <c r="AK899" s="320"/>
      <c r="AL899" s="320"/>
      <c r="AM899" s="320"/>
      <c r="AN899" s="320"/>
      <c r="AO899" s="320"/>
      <c r="AP899" s="320"/>
      <c r="AQ899" s="320"/>
      <c r="AR899" s="320"/>
      <c r="AS899" s="320"/>
      <c r="AT899" s="320"/>
      <c r="AU899" s="320"/>
      <c r="AV899" s="320"/>
      <c r="AW899" s="320"/>
      <c r="AX899" s="320"/>
      <c r="AY899" s="320"/>
      <c r="AZ899" s="320"/>
      <c r="BA899" s="320"/>
      <c r="BB899" s="320"/>
      <c r="BC899" s="320"/>
      <c r="BD899" s="320"/>
      <c r="BE899" s="320"/>
      <c r="BF899" s="320"/>
      <c r="BG899" s="320"/>
      <c r="BH899" s="320"/>
      <c r="BI899" s="320"/>
      <c r="BJ899" s="320"/>
      <c r="BK899" s="320"/>
      <c r="BL899" s="320"/>
      <c r="BM899" s="320"/>
      <c r="BN899" s="320"/>
      <c r="BO899" s="320"/>
      <c r="BP899" s="320"/>
      <c r="BQ899" s="320"/>
      <c r="BR899" s="320"/>
      <c r="BS899" s="320"/>
      <c r="BT899" s="320"/>
      <c r="BU899" s="320"/>
      <c r="BV899" s="320"/>
      <c r="BW899" s="320"/>
      <c r="BX899" s="320"/>
      <c r="BY899" s="320"/>
      <c r="BZ899" s="320"/>
      <c r="CA899" s="320"/>
      <c r="CB899" s="320"/>
      <c r="CC899" s="320"/>
      <c r="CD899" s="320"/>
      <c r="CE899" s="320"/>
      <c r="CF899" s="320"/>
      <c r="CG899" s="320"/>
      <c r="CH899" s="320"/>
      <c r="CI899" s="320"/>
      <c r="CJ899" s="320"/>
      <c r="CK899" s="320"/>
      <c r="CL899" s="320"/>
      <c r="CM899" s="320"/>
      <c r="CN899" s="320"/>
      <c r="CO899" s="320"/>
      <c r="CP899" s="320"/>
      <c r="CQ899" s="320"/>
      <c r="CR899" s="320"/>
      <c r="CS899" s="320"/>
      <c r="CT899" s="320"/>
      <c r="CU899" s="320"/>
      <c r="CV899" s="320"/>
      <c r="CW899" s="320"/>
      <c r="CX899" s="320"/>
      <c r="CY899" s="320"/>
      <c r="CZ899" s="320"/>
      <c r="DA899" s="320"/>
      <c r="DB899" s="320"/>
      <c r="DC899" s="320"/>
      <c r="DD899" s="320"/>
    </row>
    <row r="900">
      <c r="A900" s="320"/>
      <c r="B900" s="320"/>
      <c r="C900" s="320"/>
      <c r="D900" s="320"/>
      <c r="E900" s="320"/>
      <c r="F900" s="320"/>
      <c r="G900" s="320"/>
      <c r="H900" s="320"/>
      <c r="I900" s="320"/>
      <c r="J900" s="320"/>
      <c r="K900" s="320"/>
      <c r="L900" s="320"/>
      <c r="M900" s="320"/>
      <c r="N900" s="320"/>
      <c r="O900" s="320"/>
      <c r="P900" s="320"/>
      <c r="Q900" s="320"/>
      <c r="R900" s="320"/>
      <c r="S900" s="320"/>
      <c r="T900" s="320"/>
      <c r="U900" s="320"/>
      <c r="V900" s="320"/>
      <c r="W900" s="320"/>
      <c r="X900" s="320"/>
      <c r="Y900" s="320"/>
      <c r="Z900" s="320"/>
      <c r="AA900" s="320"/>
      <c r="AB900" s="320"/>
      <c r="AC900" s="320"/>
      <c r="AD900" s="320"/>
      <c r="AE900" s="320"/>
      <c r="AF900" s="320"/>
      <c r="AG900" s="320"/>
      <c r="AH900" s="320"/>
      <c r="AI900" s="320"/>
      <c r="AJ900" s="320"/>
      <c r="AK900" s="320"/>
      <c r="AL900" s="320"/>
      <c r="AM900" s="320"/>
      <c r="AN900" s="320"/>
      <c r="AO900" s="320"/>
      <c r="AP900" s="320"/>
      <c r="AQ900" s="320"/>
      <c r="AR900" s="320"/>
      <c r="AS900" s="320"/>
      <c r="AT900" s="320"/>
      <c r="AU900" s="320"/>
      <c r="AV900" s="320"/>
      <c r="AW900" s="320"/>
      <c r="AX900" s="320"/>
      <c r="AY900" s="320"/>
      <c r="AZ900" s="320"/>
      <c r="BA900" s="320"/>
      <c r="BB900" s="320"/>
      <c r="BC900" s="320"/>
      <c r="BD900" s="320"/>
      <c r="BE900" s="320"/>
      <c r="BF900" s="320"/>
      <c r="BG900" s="320"/>
      <c r="BH900" s="320"/>
      <c r="BI900" s="320"/>
      <c r="BJ900" s="320"/>
      <c r="BK900" s="320"/>
      <c r="BL900" s="320"/>
      <c r="BM900" s="320"/>
      <c r="BN900" s="320"/>
      <c r="BO900" s="320"/>
      <c r="BP900" s="320"/>
      <c r="BQ900" s="320"/>
      <c r="BR900" s="320"/>
      <c r="BS900" s="320"/>
      <c r="BT900" s="320"/>
      <c r="BU900" s="320"/>
      <c r="BV900" s="320"/>
      <c r="BW900" s="320"/>
      <c r="BX900" s="320"/>
      <c r="BY900" s="320"/>
      <c r="BZ900" s="320"/>
      <c r="CA900" s="320"/>
      <c r="CB900" s="320"/>
      <c r="CC900" s="320"/>
      <c r="CD900" s="320"/>
      <c r="CE900" s="320"/>
      <c r="CF900" s="320"/>
      <c r="CG900" s="320"/>
      <c r="CH900" s="320"/>
      <c r="CI900" s="320"/>
      <c r="CJ900" s="320"/>
      <c r="CK900" s="320"/>
      <c r="CL900" s="320"/>
      <c r="CM900" s="320"/>
      <c r="CN900" s="320"/>
      <c r="CO900" s="320"/>
      <c r="CP900" s="320"/>
      <c r="CQ900" s="320"/>
      <c r="CR900" s="320"/>
      <c r="CS900" s="320"/>
      <c r="CT900" s="320"/>
      <c r="CU900" s="320"/>
      <c r="CV900" s="320"/>
      <c r="CW900" s="320"/>
      <c r="CX900" s="320"/>
      <c r="CY900" s="320"/>
      <c r="CZ900" s="320"/>
      <c r="DA900" s="320"/>
      <c r="DB900" s="320"/>
      <c r="DC900" s="320"/>
      <c r="DD900" s="320"/>
    </row>
    <row r="901">
      <c r="A901" s="320"/>
      <c r="B901" s="320"/>
      <c r="C901" s="320"/>
      <c r="D901" s="320"/>
      <c r="E901" s="320"/>
      <c r="F901" s="320"/>
      <c r="G901" s="320"/>
      <c r="H901" s="320"/>
      <c r="I901" s="320"/>
      <c r="J901" s="320"/>
      <c r="K901" s="320"/>
      <c r="L901" s="320"/>
      <c r="M901" s="320"/>
      <c r="N901" s="320"/>
      <c r="O901" s="320"/>
      <c r="P901" s="320"/>
      <c r="Q901" s="320"/>
      <c r="R901" s="320"/>
      <c r="S901" s="320"/>
      <c r="T901" s="320"/>
      <c r="U901" s="320"/>
      <c r="V901" s="320"/>
      <c r="W901" s="320"/>
      <c r="X901" s="320"/>
      <c r="Y901" s="320"/>
      <c r="Z901" s="320"/>
      <c r="AA901" s="320"/>
      <c r="AB901" s="320"/>
      <c r="AC901" s="320"/>
      <c r="AD901" s="320"/>
      <c r="AE901" s="320"/>
      <c r="AF901" s="320"/>
      <c r="AG901" s="320"/>
      <c r="AH901" s="320"/>
      <c r="AI901" s="320"/>
      <c r="AJ901" s="320"/>
      <c r="AK901" s="320"/>
      <c r="AL901" s="320"/>
      <c r="AM901" s="320"/>
      <c r="AN901" s="320"/>
      <c r="AO901" s="320"/>
      <c r="AP901" s="320"/>
      <c r="AQ901" s="320"/>
      <c r="AR901" s="320"/>
      <c r="AS901" s="320"/>
      <c r="AT901" s="320"/>
      <c r="AU901" s="320"/>
      <c r="AV901" s="320"/>
      <c r="AW901" s="320"/>
      <c r="AX901" s="320"/>
      <c r="AY901" s="320"/>
      <c r="AZ901" s="320"/>
      <c r="BA901" s="320"/>
      <c r="BB901" s="320"/>
      <c r="BC901" s="320"/>
      <c r="BD901" s="320"/>
      <c r="BE901" s="320"/>
      <c r="BF901" s="320"/>
      <c r="BG901" s="320"/>
      <c r="BH901" s="320"/>
      <c r="BI901" s="320"/>
      <c r="BJ901" s="320"/>
      <c r="BK901" s="320"/>
      <c r="BL901" s="320"/>
      <c r="BM901" s="320"/>
      <c r="BN901" s="320"/>
      <c r="BO901" s="320"/>
      <c r="BP901" s="320"/>
      <c r="BQ901" s="320"/>
      <c r="BR901" s="320"/>
      <c r="BS901" s="320"/>
      <c r="BT901" s="320"/>
      <c r="BU901" s="320"/>
      <c r="BV901" s="320"/>
      <c r="BW901" s="320"/>
      <c r="BX901" s="320"/>
      <c r="BY901" s="320"/>
      <c r="BZ901" s="320"/>
      <c r="CA901" s="320"/>
      <c r="CB901" s="320"/>
      <c r="CC901" s="320"/>
      <c r="CD901" s="320"/>
      <c r="CE901" s="320"/>
      <c r="CF901" s="320"/>
      <c r="CG901" s="320"/>
      <c r="CH901" s="320"/>
      <c r="CI901" s="320"/>
      <c r="CJ901" s="320"/>
      <c r="CK901" s="320"/>
      <c r="CL901" s="320"/>
      <c r="CM901" s="320"/>
      <c r="CN901" s="320"/>
      <c r="CO901" s="320"/>
      <c r="CP901" s="320"/>
      <c r="CQ901" s="320"/>
      <c r="CR901" s="320"/>
      <c r="CS901" s="320"/>
      <c r="CT901" s="320"/>
      <c r="CU901" s="320"/>
      <c r="CV901" s="320"/>
      <c r="CW901" s="320"/>
      <c r="CX901" s="320"/>
      <c r="CY901" s="320"/>
      <c r="CZ901" s="320"/>
      <c r="DA901" s="320"/>
      <c r="DB901" s="320"/>
      <c r="DC901" s="320"/>
      <c r="DD901" s="320"/>
    </row>
    <row r="902">
      <c r="A902" s="320"/>
      <c r="B902" s="320"/>
      <c r="C902" s="320"/>
      <c r="D902" s="320"/>
      <c r="E902" s="320"/>
      <c r="F902" s="320"/>
      <c r="G902" s="320"/>
      <c r="H902" s="320"/>
      <c r="I902" s="320"/>
      <c r="J902" s="320"/>
      <c r="K902" s="320"/>
      <c r="L902" s="320"/>
      <c r="M902" s="320"/>
      <c r="N902" s="320"/>
      <c r="O902" s="320"/>
      <c r="P902" s="320"/>
      <c r="Q902" s="320"/>
      <c r="R902" s="320"/>
      <c r="S902" s="320"/>
      <c r="T902" s="320"/>
      <c r="U902" s="320"/>
      <c r="V902" s="320"/>
      <c r="W902" s="320"/>
      <c r="X902" s="320"/>
      <c r="Y902" s="320"/>
      <c r="Z902" s="320"/>
      <c r="AA902" s="320"/>
      <c r="AB902" s="320"/>
      <c r="AC902" s="320"/>
      <c r="AD902" s="320"/>
      <c r="AE902" s="320"/>
      <c r="AF902" s="320"/>
      <c r="AG902" s="320"/>
      <c r="AH902" s="320"/>
      <c r="AI902" s="320"/>
      <c r="AJ902" s="320"/>
      <c r="AK902" s="320"/>
      <c r="AL902" s="320"/>
      <c r="AM902" s="320"/>
      <c r="AN902" s="320"/>
      <c r="AO902" s="320"/>
      <c r="AP902" s="320"/>
      <c r="AQ902" s="320"/>
      <c r="AR902" s="320"/>
      <c r="AS902" s="320"/>
      <c r="AT902" s="320"/>
      <c r="AU902" s="320"/>
      <c r="AV902" s="320"/>
      <c r="AW902" s="320"/>
      <c r="AX902" s="320"/>
      <c r="AY902" s="320"/>
      <c r="AZ902" s="320"/>
      <c r="BA902" s="320"/>
      <c r="BB902" s="320"/>
      <c r="BC902" s="320"/>
      <c r="BD902" s="320"/>
      <c r="BE902" s="320"/>
      <c r="BF902" s="320"/>
      <c r="BG902" s="320"/>
      <c r="BH902" s="320"/>
      <c r="BI902" s="320"/>
      <c r="BJ902" s="320"/>
      <c r="BK902" s="320"/>
      <c r="BL902" s="320"/>
      <c r="BM902" s="320"/>
      <c r="BN902" s="320"/>
      <c r="BO902" s="320"/>
      <c r="BP902" s="320"/>
      <c r="BQ902" s="320"/>
      <c r="BR902" s="320"/>
      <c r="BS902" s="320"/>
      <c r="BT902" s="320"/>
      <c r="BU902" s="320"/>
      <c r="BV902" s="320"/>
      <c r="BW902" s="320"/>
      <c r="BX902" s="320"/>
      <c r="BY902" s="320"/>
      <c r="BZ902" s="320"/>
      <c r="CA902" s="320"/>
      <c r="CB902" s="320"/>
      <c r="CC902" s="320"/>
      <c r="CD902" s="320"/>
      <c r="CE902" s="320"/>
      <c r="CF902" s="320"/>
      <c r="CG902" s="320"/>
      <c r="CH902" s="320"/>
      <c r="CI902" s="320"/>
      <c r="CJ902" s="320"/>
      <c r="CK902" s="320"/>
      <c r="CL902" s="320"/>
      <c r="CM902" s="320"/>
      <c r="CN902" s="320"/>
      <c r="CO902" s="320"/>
      <c r="CP902" s="320"/>
      <c r="CQ902" s="320"/>
      <c r="CR902" s="320"/>
      <c r="CS902" s="320"/>
      <c r="CT902" s="320"/>
      <c r="CU902" s="320"/>
      <c r="CV902" s="320"/>
      <c r="CW902" s="320"/>
      <c r="CX902" s="320"/>
      <c r="CY902" s="320"/>
      <c r="CZ902" s="320"/>
      <c r="DA902" s="320"/>
      <c r="DB902" s="320"/>
      <c r="DC902" s="320"/>
      <c r="DD902" s="320"/>
    </row>
    <row r="903">
      <c r="A903" s="320"/>
      <c r="B903" s="320"/>
      <c r="C903" s="320"/>
      <c r="D903" s="320"/>
      <c r="E903" s="320"/>
      <c r="F903" s="320"/>
      <c r="G903" s="320"/>
      <c r="H903" s="320"/>
      <c r="I903" s="320"/>
      <c r="J903" s="320"/>
      <c r="K903" s="320"/>
      <c r="L903" s="320"/>
      <c r="M903" s="320"/>
      <c r="N903" s="320"/>
      <c r="O903" s="320"/>
      <c r="P903" s="320"/>
      <c r="Q903" s="320"/>
      <c r="R903" s="320"/>
      <c r="S903" s="320"/>
      <c r="T903" s="320"/>
      <c r="U903" s="320"/>
      <c r="V903" s="320"/>
      <c r="W903" s="320"/>
      <c r="X903" s="320"/>
      <c r="Y903" s="320"/>
      <c r="Z903" s="320"/>
      <c r="AA903" s="320"/>
      <c r="AB903" s="320"/>
      <c r="AC903" s="320"/>
      <c r="AD903" s="320"/>
      <c r="AE903" s="320"/>
      <c r="AF903" s="320"/>
      <c r="AG903" s="320"/>
      <c r="AH903" s="320"/>
      <c r="AI903" s="320"/>
      <c r="AJ903" s="320"/>
      <c r="AK903" s="320"/>
      <c r="AL903" s="320"/>
      <c r="AM903" s="320"/>
      <c r="AN903" s="320"/>
      <c r="AO903" s="320"/>
      <c r="AP903" s="320"/>
      <c r="AQ903" s="320"/>
      <c r="AR903" s="320"/>
      <c r="AS903" s="320"/>
      <c r="AT903" s="320"/>
      <c r="AU903" s="320"/>
      <c r="AV903" s="320"/>
      <c r="AW903" s="320"/>
      <c r="AX903" s="320"/>
      <c r="AY903" s="320"/>
      <c r="AZ903" s="320"/>
      <c r="BA903" s="320"/>
      <c r="BB903" s="320"/>
      <c r="BC903" s="320"/>
      <c r="BD903" s="320"/>
      <c r="BE903" s="320"/>
      <c r="BF903" s="320"/>
      <c r="BG903" s="320"/>
      <c r="BH903" s="320"/>
      <c r="BI903" s="320"/>
      <c r="BJ903" s="320"/>
      <c r="BK903" s="320"/>
      <c r="BL903" s="320"/>
      <c r="BM903" s="320"/>
      <c r="BN903" s="320"/>
      <c r="BO903" s="320"/>
      <c r="BP903" s="320"/>
      <c r="BQ903" s="320"/>
      <c r="BR903" s="320"/>
      <c r="BS903" s="320"/>
      <c r="BT903" s="320"/>
      <c r="BU903" s="320"/>
      <c r="BV903" s="320"/>
      <c r="BW903" s="320"/>
      <c r="BX903" s="320"/>
      <c r="BY903" s="320"/>
      <c r="BZ903" s="320"/>
      <c r="CA903" s="320"/>
      <c r="CB903" s="320"/>
      <c r="CC903" s="320"/>
      <c r="CD903" s="320"/>
      <c r="CE903" s="320"/>
      <c r="CF903" s="320"/>
      <c r="CG903" s="320"/>
      <c r="CH903" s="320"/>
      <c r="CI903" s="320"/>
      <c r="CJ903" s="320"/>
      <c r="CK903" s="320"/>
      <c r="CL903" s="320"/>
      <c r="CM903" s="320"/>
      <c r="CN903" s="320"/>
      <c r="CO903" s="320"/>
      <c r="CP903" s="320"/>
      <c r="CQ903" s="320"/>
      <c r="CR903" s="320"/>
      <c r="CS903" s="320"/>
      <c r="CT903" s="320"/>
      <c r="CU903" s="320"/>
      <c r="CV903" s="320"/>
      <c r="CW903" s="320"/>
      <c r="CX903" s="320"/>
      <c r="CY903" s="320"/>
      <c r="CZ903" s="320"/>
      <c r="DA903" s="320"/>
      <c r="DB903" s="320"/>
      <c r="DC903" s="320"/>
      <c r="DD903" s="320"/>
    </row>
    <row r="904">
      <c r="A904" s="320"/>
      <c r="B904" s="320"/>
      <c r="C904" s="320"/>
      <c r="D904" s="320"/>
      <c r="E904" s="320"/>
      <c r="F904" s="320"/>
      <c r="G904" s="320"/>
      <c r="H904" s="320"/>
      <c r="I904" s="320"/>
      <c r="J904" s="320"/>
      <c r="K904" s="320"/>
      <c r="L904" s="320"/>
      <c r="M904" s="320"/>
      <c r="N904" s="320"/>
      <c r="O904" s="320"/>
      <c r="P904" s="320"/>
      <c r="Q904" s="320"/>
      <c r="R904" s="320"/>
      <c r="S904" s="320"/>
      <c r="T904" s="320"/>
      <c r="U904" s="320"/>
      <c r="V904" s="320"/>
      <c r="W904" s="320"/>
      <c r="X904" s="320"/>
      <c r="Y904" s="320"/>
      <c r="Z904" s="320"/>
      <c r="AA904" s="320"/>
      <c r="AB904" s="320"/>
      <c r="AC904" s="320"/>
      <c r="AD904" s="320"/>
      <c r="AE904" s="320"/>
      <c r="AF904" s="320"/>
      <c r="AG904" s="320"/>
      <c r="AH904" s="320"/>
      <c r="AI904" s="320"/>
      <c r="AJ904" s="320"/>
      <c r="AK904" s="320"/>
      <c r="AL904" s="320"/>
      <c r="AM904" s="320"/>
      <c r="AN904" s="320"/>
      <c r="AO904" s="320"/>
      <c r="AP904" s="320"/>
      <c r="AQ904" s="320"/>
      <c r="AR904" s="320"/>
      <c r="AS904" s="320"/>
      <c r="AT904" s="320"/>
      <c r="AU904" s="320"/>
      <c r="AV904" s="320"/>
      <c r="AW904" s="320"/>
      <c r="AX904" s="320"/>
      <c r="AY904" s="320"/>
      <c r="AZ904" s="320"/>
      <c r="BA904" s="320"/>
      <c r="BB904" s="320"/>
      <c r="BC904" s="320"/>
      <c r="BD904" s="320"/>
      <c r="BE904" s="320"/>
      <c r="BF904" s="320"/>
      <c r="BG904" s="320"/>
      <c r="BH904" s="320"/>
      <c r="BI904" s="320"/>
      <c r="BJ904" s="320"/>
      <c r="BK904" s="320"/>
      <c r="BL904" s="320"/>
      <c r="BM904" s="320"/>
      <c r="BN904" s="320"/>
      <c r="BO904" s="320"/>
      <c r="BP904" s="320"/>
      <c r="BQ904" s="320"/>
      <c r="BR904" s="320"/>
      <c r="BS904" s="320"/>
      <c r="BT904" s="320"/>
      <c r="BU904" s="320"/>
      <c r="BV904" s="320"/>
      <c r="BW904" s="320"/>
      <c r="BX904" s="320"/>
      <c r="BY904" s="320"/>
      <c r="BZ904" s="320"/>
      <c r="CA904" s="320"/>
      <c r="CB904" s="320"/>
      <c r="CC904" s="320"/>
      <c r="CD904" s="320"/>
      <c r="CE904" s="320"/>
      <c r="CF904" s="320"/>
      <c r="CG904" s="320"/>
      <c r="CH904" s="320"/>
      <c r="CI904" s="320"/>
      <c r="CJ904" s="320"/>
      <c r="CK904" s="320"/>
      <c r="CL904" s="320"/>
      <c r="CM904" s="320"/>
      <c r="CN904" s="320"/>
      <c r="CO904" s="320"/>
      <c r="CP904" s="320"/>
      <c r="CQ904" s="320"/>
      <c r="CR904" s="320"/>
      <c r="CS904" s="320"/>
      <c r="CT904" s="320"/>
      <c r="CU904" s="320"/>
      <c r="CV904" s="320"/>
      <c r="CW904" s="320"/>
      <c r="CX904" s="320"/>
      <c r="CY904" s="320"/>
      <c r="CZ904" s="320"/>
      <c r="DA904" s="320"/>
      <c r="DB904" s="320"/>
      <c r="DC904" s="320"/>
      <c r="DD904" s="320"/>
    </row>
    <row r="905">
      <c r="A905" s="320"/>
      <c r="B905" s="320"/>
      <c r="C905" s="320"/>
      <c r="D905" s="320"/>
      <c r="E905" s="320"/>
      <c r="F905" s="320"/>
      <c r="G905" s="320"/>
      <c r="H905" s="320"/>
      <c r="I905" s="320"/>
      <c r="J905" s="320"/>
      <c r="K905" s="320"/>
      <c r="L905" s="320"/>
      <c r="M905" s="320"/>
      <c r="N905" s="320"/>
      <c r="O905" s="320"/>
      <c r="P905" s="320"/>
      <c r="Q905" s="320"/>
      <c r="R905" s="320"/>
      <c r="S905" s="320"/>
      <c r="T905" s="320"/>
      <c r="U905" s="320"/>
      <c r="V905" s="320"/>
      <c r="W905" s="320"/>
      <c r="X905" s="320"/>
      <c r="Y905" s="320"/>
      <c r="Z905" s="320"/>
      <c r="AA905" s="320"/>
      <c r="AB905" s="320"/>
      <c r="AC905" s="320"/>
      <c r="AD905" s="320"/>
      <c r="AE905" s="320"/>
      <c r="AF905" s="320"/>
      <c r="AG905" s="320"/>
      <c r="AH905" s="320"/>
      <c r="AI905" s="320"/>
      <c r="AJ905" s="320"/>
      <c r="AK905" s="320"/>
      <c r="AL905" s="320"/>
      <c r="AM905" s="320"/>
      <c r="AN905" s="320"/>
      <c r="AO905" s="320"/>
      <c r="AP905" s="320"/>
      <c r="AQ905" s="320"/>
      <c r="AR905" s="320"/>
      <c r="AS905" s="320"/>
      <c r="AT905" s="320"/>
      <c r="AU905" s="320"/>
      <c r="AV905" s="320"/>
      <c r="AW905" s="320"/>
      <c r="AX905" s="320"/>
      <c r="AY905" s="320"/>
      <c r="AZ905" s="320"/>
      <c r="BA905" s="320"/>
      <c r="BB905" s="320"/>
      <c r="BC905" s="320"/>
      <c r="BD905" s="320"/>
      <c r="BE905" s="320"/>
      <c r="BF905" s="320"/>
      <c r="BG905" s="320"/>
      <c r="BH905" s="320"/>
      <c r="BI905" s="320"/>
      <c r="BJ905" s="320"/>
      <c r="BK905" s="320"/>
      <c r="BL905" s="320"/>
      <c r="BM905" s="320"/>
      <c r="BN905" s="320"/>
      <c r="BO905" s="320"/>
      <c r="BP905" s="320"/>
      <c r="BQ905" s="320"/>
      <c r="BR905" s="320"/>
      <c r="BS905" s="320"/>
      <c r="BT905" s="320"/>
      <c r="BU905" s="320"/>
      <c r="BV905" s="320"/>
      <c r="BW905" s="320"/>
      <c r="BX905" s="320"/>
      <c r="BY905" s="320"/>
      <c r="BZ905" s="320"/>
      <c r="CA905" s="320"/>
      <c r="CB905" s="320"/>
      <c r="CC905" s="320"/>
      <c r="CD905" s="320"/>
      <c r="CE905" s="320"/>
      <c r="CF905" s="320"/>
      <c r="CG905" s="320"/>
      <c r="CH905" s="320"/>
      <c r="CI905" s="320"/>
      <c r="CJ905" s="320"/>
      <c r="CK905" s="320"/>
      <c r="CL905" s="320"/>
      <c r="CM905" s="320"/>
      <c r="CN905" s="320"/>
      <c r="CO905" s="320"/>
      <c r="CP905" s="320"/>
      <c r="CQ905" s="320"/>
      <c r="CR905" s="320"/>
      <c r="CS905" s="320"/>
      <c r="CT905" s="320"/>
      <c r="CU905" s="320"/>
      <c r="CV905" s="320"/>
      <c r="CW905" s="320"/>
      <c r="CX905" s="320"/>
      <c r="CY905" s="320"/>
      <c r="CZ905" s="320"/>
      <c r="DA905" s="320"/>
      <c r="DB905" s="320"/>
      <c r="DC905" s="320"/>
      <c r="DD905" s="320"/>
    </row>
    <row r="906">
      <c r="A906" s="320"/>
      <c r="B906" s="320"/>
      <c r="C906" s="320"/>
      <c r="D906" s="320"/>
      <c r="E906" s="320"/>
      <c r="F906" s="320"/>
      <c r="G906" s="320"/>
      <c r="H906" s="320"/>
      <c r="I906" s="320"/>
      <c r="J906" s="320"/>
      <c r="K906" s="320"/>
      <c r="L906" s="320"/>
      <c r="M906" s="320"/>
      <c r="N906" s="320"/>
      <c r="O906" s="320"/>
      <c r="P906" s="320"/>
      <c r="Q906" s="320"/>
      <c r="R906" s="320"/>
      <c r="S906" s="320"/>
      <c r="T906" s="320"/>
      <c r="U906" s="320"/>
      <c r="V906" s="320"/>
      <c r="W906" s="320"/>
      <c r="X906" s="320"/>
      <c r="Y906" s="320"/>
      <c r="Z906" s="320"/>
      <c r="AA906" s="320"/>
      <c r="AB906" s="320"/>
      <c r="AC906" s="320"/>
      <c r="AD906" s="320"/>
      <c r="AE906" s="320"/>
      <c r="AF906" s="320"/>
      <c r="AG906" s="320"/>
      <c r="AH906" s="320"/>
      <c r="AI906" s="320"/>
      <c r="AJ906" s="320"/>
      <c r="AK906" s="320"/>
      <c r="AL906" s="320"/>
      <c r="AM906" s="320"/>
      <c r="AN906" s="320"/>
      <c r="AO906" s="320"/>
      <c r="AP906" s="320"/>
      <c r="AQ906" s="320"/>
      <c r="AR906" s="320"/>
      <c r="AS906" s="320"/>
      <c r="AT906" s="320"/>
      <c r="AU906" s="320"/>
      <c r="AV906" s="320"/>
      <c r="AW906" s="320"/>
      <c r="AX906" s="320"/>
      <c r="AY906" s="320"/>
      <c r="AZ906" s="320"/>
      <c r="BA906" s="320"/>
      <c r="BB906" s="320"/>
      <c r="BC906" s="320"/>
      <c r="BD906" s="320"/>
      <c r="BE906" s="320"/>
      <c r="BF906" s="320"/>
      <c r="BG906" s="320"/>
      <c r="BH906" s="320"/>
      <c r="BI906" s="320"/>
      <c r="BJ906" s="320"/>
      <c r="BK906" s="320"/>
      <c r="BL906" s="320"/>
      <c r="BM906" s="320"/>
      <c r="BN906" s="320"/>
      <c r="BO906" s="320"/>
      <c r="BP906" s="320"/>
      <c r="BQ906" s="320"/>
      <c r="BR906" s="320"/>
      <c r="BS906" s="320"/>
      <c r="BT906" s="320"/>
      <c r="BU906" s="320"/>
      <c r="BV906" s="320"/>
      <c r="BW906" s="320"/>
      <c r="BX906" s="320"/>
      <c r="BY906" s="320"/>
      <c r="BZ906" s="320"/>
      <c r="CA906" s="320"/>
      <c r="CB906" s="320"/>
      <c r="CC906" s="320"/>
      <c r="CD906" s="320"/>
      <c r="CE906" s="320"/>
      <c r="CF906" s="320"/>
      <c r="CG906" s="320"/>
      <c r="CH906" s="320"/>
      <c r="CI906" s="320"/>
      <c r="CJ906" s="320"/>
      <c r="CK906" s="320"/>
      <c r="CL906" s="320"/>
      <c r="CM906" s="320"/>
      <c r="CN906" s="320"/>
      <c r="CO906" s="320"/>
      <c r="CP906" s="320"/>
      <c r="CQ906" s="320"/>
      <c r="CR906" s="320"/>
      <c r="CS906" s="320"/>
      <c r="CT906" s="320"/>
      <c r="CU906" s="320"/>
      <c r="CV906" s="320"/>
      <c r="CW906" s="320"/>
      <c r="CX906" s="320"/>
      <c r="CY906" s="320"/>
      <c r="CZ906" s="320"/>
      <c r="DA906" s="320"/>
      <c r="DB906" s="320"/>
      <c r="DC906" s="320"/>
      <c r="DD906" s="320"/>
    </row>
    <row r="907">
      <c r="A907" s="320"/>
      <c r="B907" s="320"/>
      <c r="C907" s="320"/>
      <c r="D907" s="320"/>
      <c r="E907" s="320"/>
      <c r="F907" s="320"/>
      <c r="G907" s="320"/>
      <c r="H907" s="320"/>
      <c r="I907" s="320"/>
      <c r="J907" s="320"/>
      <c r="K907" s="320"/>
      <c r="L907" s="320"/>
      <c r="M907" s="320"/>
      <c r="N907" s="320"/>
      <c r="O907" s="320"/>
      <c r="P907" s="320"/>
      <c r="Q907" s="320"/>
      <c r="R907" s="320"/>
      <c r="S907" s="320"/>
      <c r="T907" s="320"/>
      <c r="U907" s="320"/>
      <c r="V907" s="320"/>
      <c r="W907" s="320"/>
      <c r="X907" s="320"/>
      <c r="Y907" s="320"/>
      <c r="Z907" s="320"/>
      <c r="AA907" s="320"/>
      <c r="AB907" s="320"/>
      <c r="AC907" s="320"/>
      <c r="AD907" s="320"/>
      <c r="AE907" s="320"/>
      <c r="AF907" s="320"/>
      <c r="AG907" s="320"/>
      <c r="AH907" s="320"/>
      <c r="AI907" s="320"/>
      <c r="AJ907" s="320"/>
      <c r="AK907" s="320"/>
      <c r="AL907" s="320"/>
      <c r="AM907" s="320"/>
      <c r="AN907" s="320"/>
      <c r="AO907" s="320"/>
      <c r="AP907" s="320"/>
      <c r="AQ907" s="320"/>
      <c r="AR907" s="320"/>
      <c r="AS907" s="320"/>
      <c r="AT907" s="320"/>
      <c r="AU907" s="320"/>
      <c r="AV907" s="320"/>
      <c r="AW907" s="320"/>
      <c r="AX907" s="320"/>
      <c r="AY907" s="320"/>
      <c r="AZ907" s="320"/>
      <c r="BA907" s="320"/>
      <c r="BB907" s="320"/>
      <c r="BC907" s="320"/>
      <c r="BD907" s="320"/>
      <c r="BE907" s="320"/>
      <c r="BF907" s="320"/>
      <c r="BG907" s="320"/>
      <c r="BH907" s="320"/>
      <c r="BI907" s="320"/>
      <c r="BJ907" s="320"/>
      <c r="BK907" s="320"/>
      <c r="BL907" s="320"/>
      <c r="BM907" s="320"/>
      <c r="BN907" s="320"/>
      <c r="BO907" s="320"/>
      <c r="BP907" s="320"/>
      <c r="BQ907" s="320"/>
      <c r="BR907" s="320"/>
      <c r="BS907" s="320"/>
      <c r="BT907" s="320"/>
      <c r="BU907" s="320"/>
      <c r="BV907" s="320"/>
      <c r="BW907" s="320"/>
      <c r="BX907" s="320"/>
      <c r="BY907" s="320"/>
      <c r="BZ907" s="320"/>
      <c r="CA907" s="320"/>
      <c r="CB907" s="320"/>
      <c r="CC907" s="320"/>
      <c r="CD907" s="320"/>
      <c r="CE907" s="320"/>
      <c r="CF907" s="320"/>
      <c r="CG907" s="320"/>
      <c r="CH907" s="320"/>
      <c r="CI907" s="320"/>
      <c r="CJ907" s="320"/>
      <c r="CK907" s="320"/>
      <c r="CL907" s="320"/>
      <c r="CM907" s="320"/>
      <c r="CN907" s="320"/>
      <c r="CO907" s="320"/>
      <c r="CP907" s="320"/>
      <c r="CQ907" s="320"/>
      <c r="CR907" s="320"/>
      <c r="CS907" s="320"/>
      <c r="CT907" s="320"/>
      <c r="CU907" s="320"/>
      <c r="CV907" s="320"/>
      <c r="CW907" s="320"/>
      <c r="CX907" s="320"/>
      <c r="CY907" s="320"/>
      <c r="CZ907" s="320"/>
      <c r="DA907" s="320"/>
      <c r="DB907" s="320"/>
      <c r="DC907" s="320"/>
      <c r="DD907" s="320"/>
    </row>
    <row r="908">
      <c r="A908" s="320"/>
      <c r="B908" s="320"/>
      <c r="C908" s="320"/>
      <c r="D908" s="320"/>
      <c r="E908" s="320"/>
      <c r="F908" s="320"/>
      <c r="G908" s="320"/>
      <c r="H908" s="320"/>
      <c r="I908" s="320"/>
      <c r="J908" s="320"/>
      <c r="K908" s="320"/>
      <c r="L908" s="320"/>
      <c r="M908" s="320"/>
      <c r="N908" s="320"/>
      <c r="O908" s="320"/>
      <c r="P908" s="320"/>
      <c r="Q908" s="320"/>
      <c r="R908" s="320"/>
      <c r="S908" s="320"/>
      <c r="T908" s="320"/>
      <c r="U908" s="320"/>
      <c r="V908" s="320"/>
      <c r="W908" s="320"/>
      <c r="X908" s="320"/>
      <c r="Y908" s="320"/>
      <c r="Z908" s="320"/>
      <c r="AA908" s="320"/>
      <c r="AB908" s="320"/>
      <c r="AC908" s="320"/>
      <c r="AD908" s="320"/>
      <c r="AE908" s="320"/>
      <c r="AF908" s="320"/>
      <c r="AG908" s="320"/>
      <c r="AH908" s="320"/>
      <c r="AI908" s="320"/>
      <c r="AJ908" s="320"/>
      <c r="AK908" s="320"/>
      <c r="AL908" s="320"/>
      <c r="AM908" s="320"/>
      <c r="AN908" s="320"/>
      <c r="AO908" s="320"/>
      <c r="AP908" s="320"/>
      <c r="AQ908" s="320"/>
      <c r="AR908" s="320"/>
      <c r="AS908" s="320"/>
      <c r="AT908" s="320"/>
      <c r="AU908" s="320"/>
      <c r="AV908" s="320"/>
      <c r="AW908" s="320"/>
      <c r="AX908" s="320"/>
      <c r="AY908" s="320"/>
      <c r="AZ908" s="320"/>
      <c r="BA908" s="320"/>
      <c r="BB908" s="320"/>
      <c r="BC908" s="320"/>
      <c r="BD908" s="320"/>
      <c r="BE908" s="320"/>
      <c r="BF908" s="320"/>
      <c r="BG908" s="320"/>
      <c r="BH908" s="320"/>
      <c r="BI908" s="320"/>
      <c r="BJ908" s="320"/>
      <c r="BK908" s="320"/>
      <c r="BL908" s="320"/>
      <c r="BM908" s="320"/>
      <c r="BN908" s="320"/>
      <c r="BO908" s="320"/>
      <c r="BP908" s="320"/>
      <c r="BQ908" s="320"/>
      <c r="BR908" s="320"/>
      <c r="BS908" s="320"/>
      <c r="BT908" s="320"/>
      <c r="BU908" s="320"/>
      <c r="BV908" s="320"/>
      <c r="BW908" s="320"/>
      <c r="BX908" s="320"/>
      <c r="BY908" s="320"/>
      <c r="BZ908" s="320"/>
      <c r="CA908" s="320"/>
      <c r="CB908" s="320"/>
      <c r="CC908" s="320"/>
      <c r="CD908" s="320"/>
      <c r="CE908" s="320"/>
      <c r="CF908" s="320"/>
      <c r="CG908" s="320"/>
      <c r="CH908" s="320"/>
      <c r="CI908" s="320"/>
      <c r="CJ908" s="320"/>
      <c r="CK908" s="320"/>
      <c r="CL908" s="320"/>
      <c r="CM908" s="320"/>
      <c r="CN908" s="320"/>
      <c r="CO908" s="320"/>
      <c r="CP908" s="320"/>
      <c r="CQ908" s="320"/>
      <c r="CR908" s="320"/>
      <c r="CS908" s="320"/>
      <c r="CT908" s="320"/>
      <c r="CU908" s="320"/>
      <c r="CV908" s="320"/>
      <c r="CW908" s="320"/>
      <c r="CX908" s="320"/>
      <c r="CY908" s="320"/>
      <c r="CZ908" s="320"/>
      <c r="DA908" s="320"/>
      <c r="DB908" s="320"/>
      <c r="DC908" s="320"/>
      <c r="DD908" s="320"/>
    </row>
    <row r="909">
      <c r="A909" s="320"/>
      <c r="B909" s="320"/>
      <c r="C909" s="320"/>
      <c r="D909" s="320"/>
      <c r="E909" s="320"/>
      <c r="F909" s="320"/>
      <c r="G909" s="320"/>
      <c r="H909" s="320"/>
      <c r="I909" s="320"/>
      <c r="J909" s="320"/>
      <c r="K909" s="320"/>
      <c r="L909" s="320"/>
      <c r="M909" s="320"/>
      <c r="N909" s="320"/>
      <c r="O909" s="320"/>
      <c r="P909" s="320"/>
      <c r="Q909" s="320"/>
      <c r="R909" s="320"/>
      <c r="S909" s="320"/>
      <c r="T909" s="320"/>
      <c r="U909" s="320"/>
      <c r="V909" s="320"/>
      <c r="W909" s="320"/>
      <c r="X909" s="320"/>
      <c r="Y909" s="320"/>
      <c r="Z909" s="320"/>
      <c r="AA909" s="320"/>
      <c r="AB909" s="320"/>
      <c r="AC909" s="320"/>
      <c r="AD909" s="320"/>
      <c r="AE909" s="320"/>
      <c r="AF909" s="320"/>
      <c r="AG909" s="320"/>
      <c r="AH909" s="320"/>
      <c r="AI909" s="320"/>
      <c r="AJ909" s="320"/>
      <c r="AK909" s="320"/>
      <c r="AL909" s="320"/>
      <c r="AM909" s="320"/>
      <c r="AN909" s="320"/>
      <c r="AO909" s="320"/>
      <c r="AP909" s="320"/>
      <c r="AQ909" s="320"/>
      <c r="AR909" s="320"/>
      <c r="AS909" s="320"/>
      <c r="AT909" s="320"/>
      <c r="AU909" s="320"/>
      <c r="AV909" s="320"/>
      <c r="AW909" s="320"/>
      <c r="AX909" s="320"/>
      <c r="AY909" s="320"/>
      <c r="AZ909" s="320"/>
      <c r="BA909" s="320"/>
      <c r="BB909" s="320"/>
      <c r="BC909" s="320"/>
      <c r="BD909" s="320"/>
      <c r="BE909" s="320"/>
      <c r="BF909" s="320"/>
      <c r="BG909" s="320"/>
      <c r="BH909" s="320"/>
      <c r="BI909" s="320"/>
      <c r="BJ909" s="320"/>
      <c r="BK909" s="320"/>
      <c r="BL909" s="320"/>
      <c r="BM909" s="320"/>
      <c r="BN909" s="320"/>
      <c r="BO909" s="320"/>
      <c r="BP909" s="320"/>
      <c r="BQ909" s="320"/>
      <c r="BR909" s="320"/>
      <c r="BS909" s="320"/>
      <c r="BT909" s="320"/>
      <c r="BU909" s="320"/>
      <c r="BV909" s="320"/>
      <c r="BW909" s="320"/>
      <c r="BX909" s="320"/>
      <c r="BY909" s="320"/>
      <c r="BZ909" s="320"/>
      <c r="CA909" s="320"/>
      <c r="CB909" s="320"/>
      <c r="CC909" s="320"/>
      <c r="CD909" s="320"/>
      <c r="CE909" s="320"/>
      <c r="CF909" s="320"/>
      <c r="CG909" s="320"/>
      <c r="CH909" s="320"/>
      <c r="CI909" s="320"/>
      <c r="CJ909" s="320"/>
      <c r="CK909" s="320"/>
      <c r="CL909" s="320"/>
      <c r="CM909" s="320"/>
      <c r="CN909" s="320"/>
      <c r="CO909" s="320"/>
      <c r="CP909" s="320"/>
      <c r="CQ909" s="320"/>
      <c r="CR909" s="320"/>
      <c r="CS909" s="320"/>
      <c r="CT909" s="320"/>
      <c r="CU909" s="320"/>
      <c r="CV909" s="320"/>
      <c r="CW909" s="320"/>
      <c r="CX909" s="320"/>
      <c r="CY909" s="320"/>
      <c r="CZ909" s="320"/>
      <c r="DA909" s="320"/>
      <c r="DB909" s="320"/>
      <c r="DC909" s="320"/>
      <c r="DD909" s="320"/>
    </row>
    <row r="910">
      <c r="A910" s="320"/>
      <c r="B910" s="320"/>
      <c r="C910" s="320"/>
      <c r="D910" s="320"/>
      <c r="E910" s="320"/>
      <c r="F910" s="320"/>
      <c r="G910" s="320"/>
      <c r="H910" s="320"/>
      <c r="I910" s="320"/>
      <c r="J910" s="320"/>
      <c r="K910" s="320"/>
      <c r="L910" s="320"/>
      <c r="M910" s="320"/>
      <c r="N910" s="320"/>
      <c r="O910" s="320"/>
      <c r="P910" s="320"/>
      <c r="Q910" s="320"/>
      <c r="R910" s="320"/>
      <c r="S910" s="320"/>
      <c r="T910" s="320"/>
      <c r="U910" s="320"/>
      <c r="V910" s="320"/>
      <c r="W910" s="320"/>
      <c r="X910" s="320"/>
      <c r="Y910" s="320"/>
      <c r="Z910" s="320"/>
      <c r="AA910" s="320"/>
      <c r="AB910" s="320"/>
      <c r="AC910" s="320"/>
      <c r="AD910" s="320"/>
      <c r="AE910" s="320"/>
      <c r="AF910" s="320"/>
      <c r="AG910" s="320"/>
      <c r="AH910" s="320"/>
      <c r="AI910" s="320"/>
      <c r="AJ910" s="320"/>
      <c r="AK910" s="320"/>
      <c r="AL910" s="320"/>
      <c r="AM910" s="320"/>
      <c r="AN910" s="320"/>
      <c r="AO910" s="320"/>
      <c r="AP910" s="320"/>
      <c r="AQ910" s="320"/>
      <c r="AR910" s="320"/>
      <c r="AS910" s="320"/>
      <c r="AT910" s="320"/>
      <c r="AU910" s="320"/>
      <c r="AV910" s="320"/>
      <c r="AW910" s="320"/>
      <c r="AX910" s="320"/>
      <c r="AY910" s="320"/>
      <c r="AZ910" s="320"/>
      <c r="BA910" s="320"/>
      <c r="BB910" s="320"/>
      <c r="BC910" s="320"/>
      <c r="BD910" s="320"/>
      <c r="BE910" s="320"/>
      <c r="BF910" s="320"/>
      <c r="BG910" s="320"/>
      <c r="BH910" s="320"/>
      <c r="BI910" s="320"/>
      <c r="BJ910" s="320"/>
      <c r="BK910" s="320"/>
      <c r="BL910" s="320"/>
      <c r="BM910" s="320"/>
      <c r="BN910" s="320"/>
      <c r="BO910" s="320"/>
      <c r="BP910" s="320"/>
      <c r="BQ910" s="320"/>
      <c r="BR910" s="320"/>
      <c r="BS910" s="320"/>
      <c r="BT910" s="320"/>
      <c r="BU910" s="320"/>
      <c r="BV910" s="320"/>
      <c r="BW910" s="320"/>
      <c r="BX910" s="320"/>
      <c r="BY910" s="320"/>
      <c r="BZ910" s="320"/>
      <c r="CA910" s="320"/>
      <c r="CB910" s="320"/>
      <c r="CC910" s="320"/>
      <c r="CD910" s="320"/>
      <c r="CE910" s="320"/>
      <c r="CF910" s="320"/>
      <c r="CG910" s="320"/>
      <c r="CH910" s="320"/>
      <c r="CI910" s="320"/>
      <c r="CJ910" s="320"/>
      <c r="CK910" s="320"/>
      <c r="CL910" s="320"/>
      <c r="CM910" s="320"/>
      <c r="CN910" s="320"/>
      <c r="CO910" s="320"/>
      <c r="CP910" s="320"/>
      <c r="CQ910" s="320"/>
      <c r="CR910" s="320"/>
      <c r="CS910" s="320"/>
      <c r="CT910" s="320"/>
      <c r="CU910" s="320"/>
      <c r="CV910" s="320"/>
      <c r="CW910" s="320"/>
      <c r="CX910" s="320"/>
      <c r="CY910" s="320"/>
      <c r="CZ910" s="320"/>
      <c r="DA910" s="320"/>
      <c r="DB910" s="320"/>
      <c r="DC910" s="320"/>
      <c r="DD910" s="320"/>
    </row>
    <row r="911">
      <c r="A911" s="320"/>
      <c r="B911" s="320"/>
      <c r="C911" s="320"/>
      <c r="D911" s="320"/>
      <c r="E911" s="320"/>
      <c r="F911" s="320"/>
      <c r="G911" s="320"/>
      <c r="H911" s="320"/>
      <c r="I911" s="320"/>
      <c r="J911" s="320"/>
      <c r="K911" s="320"/>
      <c r="L911" s="320"/>
      <c r="M911" s="320"/>
      <c r="N911" s="320"/>
      <c r="O911" s="320"/>
      <c r="P911" s="320"/>
      <c r="Q911" s="320"/>
      <c r="R911" s="320"/>
      <c r="S911" s="320"/>
      <c r="T911" s="320"/>
      <c r="U911" s="320"/>
      <c r="V911" s="320"/>
      <c r="W911" s="320"/>
      <c r="X911" s="320"/>
      <c r="Y911" s="320"/>
      <c r="Z911" s="320"/>
      <c r="AA911" s="320"/>
      <c r="AB911" s="320"/>
      <c r="AC911" s="320"/>
      <c r="AD911" s="320"/>
      <c r="AE911" s="320"/>
      <c r="AF911" s="320"/>
      <c r="AG911" s="320"/>
      <c r="AH911" s="320"/>
      <c r="AI911" s="320"/>
      <c r="AJ911" s="320"/>
      <c r="AK911" s="320"/>
      <c r="AL911" s="320"/>
      <c r="AM911" s="320"/>
      <c r="AN911" s="320"/>
      <c r="AO911" s="320"/>
      <c r="AP911" s="320"/>
      <c r="AQ911" s="320"/>
      <c r="AR911" s="320"/>
      <c r="AS911" s="320"/>
      <c r="AT911" s="320"/>
      <c r="AU911" s="320"/>
      <c r="AV911" s="320"/>
      <c r="AW911" s="320"/>
      <c r="AX911" s="320"/>
      <c r="AY911" s="320"/>
      <c r="AZ911" s="320"/>
      <c r="BA911" s="320"/>
      <c r="BB911" s="320"/>
      <c r="BC911" s="320"/>
      <c r="BD911" s="320"/>
      <c r="BE911" s="320"/>
      <c r="BF911" s="320"/>
      <c r="BG911" s="320"/>
      <c r="BH911" s="320"/>
      <c r="BI911" s="320"/>
      <c r="BJ911" s="320"/>
      <c r="BK911" s="320"/>
      <c r="BL911" s="320"/>
      <c r="BM911" s="320"/>
      <c r="BN911" s="320"/>
      <c r="BO911" s="320"/>
      <c r="BP911" s="320"/>
      <c r="BQ911" s="320"/>
      <c r="BR911" s="320"/>
      <c r="BS911" s="320"/>
      <c r="BT911" s="320"/>
      <c r="BU911" s="320"/>
      <c r="BV911" s="320"/>
      <c r="BW911" s="320"/>
      <c r="BX911" s="320"/>
      <c r="BY911" s="320"/>
      <c r="BZ911" s="320"/>
      <c r="CA911" s="320"/>
      <c r="CB911" s="320"/>
      <c r="CC911" s="320"/>
      <c r="CD911" s="320"/>
      <c r="CE911" s="320"/>
      <c r="CF911" s="320"/>
      <c r="CG911" s="320"/>
      <c r="CH911" s="320"/>
      <c r="CI911" s="320"/>
      <c r="CJ911" s="320"/>
      <c r="CK911" s="320"/>
      <c r="CL911" s="320"/>
      <c r="CM911" s="320"/>
      <c r="CN911" s="320"/>
      <c r="CO911" s="320"/>
      <c r="CP911" s="320"/>
      <c r="CQ911" s="320"/>
      <c r="CR911" s="320"/>
      <c r="CS911" s="320"/>
      <c r="CT911" s="320"/>
      <c r="CU911" s="320"/>
      <c r="CV911" s="320"/>
      <c r="CW911" s="320"/>
      <c r="CX911" s="320"/>
      <c r="CY911" s="320"/>
      <c r="CZ911" s="320"/>
      <c r="DA911" s="320"/>
      <c r="DB911" s="320"/>
      <c r="DC911" s="320"/>
      <c r="DD911" s="320"/>
    </row>
    <row r="912">
      <c r="A912" s="320"/>
      <c r="B912" s="320"/>
      <c r="C912" s="320"/>
      <c r="D912" s="320"/>
      <c r="E912" s="320"/>
      <c r="F912" s="320"/>
      <c r="G912" s="320"/>
      <c r="H912" s="320"/>
      <c r="I912" s="320"/>
      <c r="J912" s="320"/>
      <c r="K912" s="320"/>
      <c r="L912" s="320"/>
      <c r="M912" s="320"/>
      <c r="N912" s="320"/>
      <c r="O912" s="320"/>
      <c r="P912" s="320"/>
      <c r="Q912" s="320"/>
      <c r="R912" s="320"/>
      <c r="S912" s="320"/>
      <c r="T912" s="320"/>
      <c r="U912" s="320"/>
      <c r="V912" s="320"/>
      <c r="W912" s="320"/>
      <c r="X912" s="320"/>
      <c r="Y912" s="320"/>
      <c r="Z912" s="320"/>
      <c r="AA912" s="320"/>
      <c r="AB912" s="320"/>
      <c r="AC912" s="320"/>
      <c r="AD912" s="320"/>
      <c r="AE912" s="320"/>
      <c r="AF912" s="320"/>
      <c r="AG912" s="320"/>
      <c r="AH912" s="320"/>
      <c r="AI912" s="320"/>
      <c r="AJ912" s="320"/>
      <c r="AK912" s="320"/>
      <c r="AL912" s="320"/>
      <c r="AM912" s="320"/>
      <c r="AN912" s="320"/>
      <c r="AO912" s="320"/>
      <c r="AP912" s="320"/>
      <c r="AQ912" s="320"/>
      <c r="AR912" s="320"/>
      <c r="AS912" s="320"/>
      <c r="AT912" s="320"/>
      <c r="AU912" s="320"/>
      <c r="AV912" s="320"/>
      <c r="AW912" s="320"/>
      <c r="AX912" s="320"/>
      <c r="AY912" s="320"/>
      <c r="AZ912" s="320"/>
      <c r="BA912" s="320"/>
      <c r="BB912" s="320"/>
      <c r="BC912" s="320"/>
      <c r="BD912" s="320"/>
      <c r="BE912" s="320"/>
      <c r="BF912" s="320"/>
      <c r="BG912" s="320"/>
      <c r="BH912" s="320"/>
      <c r="BI912" s="320"/>
      <c r="BJ912" s="320"/>
      <c r="BK912" s="320"/>
      <c r="BL912" s="320"/>
      <c r="BM912" s="320"/>
      <c r="BN912" s="320"/>
      <c r="BO912" s="320"/>
      <c r="BP912" s="320"/>
      <c r="BQ912" s="320"/>
      <c r="BR912" s="320"/>
      <c r="BS912" s="320"/>
      <c r="BT912" s="320"/>
      <c r="BU912" s="320"/>
      <c r="BV912" s="320"/>
      <c r="BW912" s="320"/>
      <c r="BX912" s="320"/>
      <c r="BY912" s="320"/>
      <c r="BZ912" s="320"/>
      <c r="CA912" s="320"/>
      <c r="CB912" s="320"/>
      <c r="CC912" s="320"/>
      <c r="CD912" s="320"/>
      <c r="CE912" s="320"/>
      <c r="CF912" s="320"/>
      <c r="CG912" s="320"/>
      <c r="CH912" s="320"/>
      <c r="CI912" s="320"/>
      <c r="CJ912" s="320"/>
      <c r="CK912" s="320"/>
      <c r="CL912" s="320"/>
      <c r="CM912" s="320"/>
      <c r="CN912" s="320"/>
      <c r="CO912" s="320"/>
      <c r="CP912" s="320"/>
      <c r="CQ912" s="320"/>
      <c r="CR912" s="320"/>
      <c r="CS912" s="320"/>
      <c r="CT912" s="320"/>
      <c r="CU912" s="320"/>
      <c r="CV912" s="320"/>
      <c r="CW912" s="320"/>
      <c r="CX912" s="320"/>
      <c r="CY912" s="320"/>
      <c r="CZ912" s="320"/>
      <c r="DA912" s="320"/>
      <c r="DB912" s="320"/>
      <c r="DC912" s="320"/>
      <c r="DD912" s="320"/>
    </row>
    <row r="913">
      <c r="A913" s="320"/>
      <c r="B913" s="320"/>
      <c r="C913" s="320"/>
      <c r="D913" s="320"/>
      <c r="E913" s="320"/>
      <c r="F913" s="320"/>
      <c r="G913" s="320"/>
      <c r="H913" s="320"/>
      <c r="I913" s="320"/>
      <c r="J913" s="320"/>
      <c r="K913" s="320"/>
      <c r="L913" s="320"/>
      <c r="M913" s="320"/>
      <c r="N913" s="320"/>
      <c r="O913" s="320"/>
      <c r="P913" s="320"/>
      <c r="Q913" s="320"/>
      <c r="R913" s="320"/>
      <c r="S913" s="320"/>
      <c r="T913" s="320"/>
      <c r="U913" s="320"/>
      <c r="V913" s="320"/>
      <c r="W913" s="320"/>
      <c r="X913" s="320"/>
      <c r="Y913" s="320"/>
      <c r="Z913" s="320"/>
      <c r="AA913" s="320"/>
      <c r="AB913" s="320"/>
      <c r="AC913" s="320"/>
      <c r="AD913" s="320"/>
      <c r="AE913" s="320"/>
      <c r="AF913" s="320"/>
      <c r="AG913" s="320"/>
      <c r="AH913" s="320"/>
      <c r="AI913" s="320"/>
      <c r="AJ913" s="320"/>
      <c r="AK913" s="320"/>
      <c r="AL913" s="320"/>
      <c r="AM913" s="320"/>
      <c r="AN913" s="320"/>
      <c r="AO913" s="320"/>
      <c r="AP913" s="320"/>
      <c r="AQ913" s="320"/>
      <c r="AR913" s="320"/>
      <c r="AS913" s="320"/>
      <c r="AT913" s="320"/>
      <c r="AU913" s="320"/>
      <c r="AV913" s="320"/>
      <c r="AW913" s="320"/>
      <c r="AX913" s="320"/>
      <c r="AY913" s="320"/>
      <c r="AZ913" s="320"/>
      <c r="BA913" s="320"/>
      <c r="BB913" s="320"/>
      <c r="BC913" s="320"/>
      <c r="BD913" s="320"/>
      <c r="BE913" s="320"/>
      <c r="BF913" s="320"/>
      <c r="BG913" s="320"/>
      <c r="BH913" s="320"/>
      <c r="BI913" s="320"/>
      <c r="BJ913" s="320"/>
      <c r="BK913" s="320"/>
      <c r="BL913" s="320"/>
      <c r="BM913" s="320"/>
      <c r="BN913" s="320"/>
      <c r="BO913" s="320"/>
      <c r="BP913" s="320"/>
      <c r="BQ913" s="320"/>
      <c r="BR913" s="320"/>
      <c r="BS913" s="320"/>
      <c r="BT913" s="320"/>
      <c r="BU913" s="320"/>
      <c r="BV913" s="320"/>
      <c r="BW913" s="320"/>
      <c r="BX913" s="320"/>
      <c r="BY913" s="320"/>
      <c r="BZ913" s="320"/>
      <c r="CA913" s="320"/>
      <c r="CB913" s="320"/>
      <c r="CC913" s="320"/>
      <c r="CD913" s="320"/>
      <c r="CE913" s="320"/>
      <c r="CF913" s="320"/>
      <c r="CG913" s="320"/>
      <c r="CH913" s="320"/>
      <c r="CI913" s="320"/>
      <c r="CJ913" s="320"/>
      <c r="CK913" s="320"/>
      <c r="CL913" s="320"/>
      <c r="CM913" s="320"/>
      <c r="CN913" s="320"/>
      <c r="CO913" s="320"/>
      <c r="CP913" s="320"/>
      <c r="CQ913" s="320"/>
      <c r="CR913" s="320"/>
      <c r="CS913" s="320"/>
      <c r="CT913" s="320"/>
      <c r="CU913" s="320"/>
      <c r="CV913" s="320"/>
      <c r="CW913" s="320"/>
      <c r="CX913" s="320"/>
      <c r="CY913" s="320"/>
      <c r="CZ913" s="320"/>
      <c r="DA913" s="320"/>
      <c r="DB913" s="320"/>
      <c r="DC913" s="320"/>
      <c r="DD913" s="320"/>
    </row>
    <row r="914">
      <c r="A914" s="320"/>
      <c r="B914" s="320"/>
      <c r="C914" s="320"/>
      <c r="D914" s="320"/>
      <c r="E914" s="320"/>
      <c r="F914" s="320"/>
      <c r="G914" s="320"/>
      <c r="H914" s="320"/>
      <c r="I914" s="320"/>
      <c r="J914" s="320"/>
      <c r="K914" s="320"/>
      <c r="L914" s="320"/>
      <c r="M914" s="320"/>
      <c r="N914" s="320"/>
      <c r="O914" s="320"/>
      <c r="P914" s="320"/>
      <c r="Q914" s="320"/>
      <c r="R914" s="320"/>
      <c r="S914" s="320"/>
      <c r="T914" s="320"/>
      <c r="U914" s="320"/>
      <c r="V914" s="320"/>
      <c r="W914" s="320"/>
      <c r="X914" s="320"/>
      <c r="Y914" s="320"/>
      <c r="Z914" s="320"/>
      <c r="AA914" s="320"/>
      <c r="AB914" s="320"/>
      <c r="AC914" s="320"/>
      <c r="AD914" s="320"/>
      <c r="AE914" s="320"/>
      <c r="AF914" s="320"/>
      <c r="AG914" s="320"/>
      <c r="AH914" s="320"/>
      <c r="AI914" s="320"/>
      <c r="AJ914" s="320"/>
      <c r="AK914" s="320"/>
      <c r="AL914" s="320"/>
      <c r="AM914" s="320"/>
      <c r="AN914" s="320"/>
      <c r="AO914" s="320"/>
      <c r="AP914" s="320"/>
      <c r="AQ914" s="320"/>
      <c r="AR914" s="320"/>
      <c r="AS914" s="320"/>
      <c r="AT914" s="320"/>
      <c r="AU914" s="320"/>
      <c r="AV914" s="320"/>
      <c r="AW914" s="320"/>
      <c r="AX914" s="320"/>
      <c r="AY914" s="320"/>
      <c r="AZ914" s="320"/>
      <c r="BA914" s="320"/>
      <c r="BB914" s="320"/>
      <c r="BC914" s="320"/>
      <c r="BD914" s="320"/>
      <c r="BE914" s="320"/>
      <c r="BF914" s="320"/>
      <c r="BG914" s="320"/>
      <c r="BH914" s="320"/>
      <c r="BI914" s="320"/>
      <c r="BJ914" s="320"/>
      <c r="BK914" s="320"/>
      <c r="BL914" s="320"/>
      <c r="BM914" s="320"/>
      <c r="BN914" s="320"/>
      <c r="BO914" s="320"/>
      <c r="BP914" s="320"/>
      <c r="BQ914" s="320"/>
      <c r="BR914" s="320"/>
      <c r="BS914" s="320"/>
      <c r="BT914" s="320"/>
      <c r="BU914" s="320"/>
      <c r="BV914" s="320"/>
      <c r="BW914" s="320"/>
      <c r="BX914" s="320"/>
      <c r="BY914" s="320"/>
      <c r="BZ914" s="320"/>
      <c r="CA914" s="320"/>
      <c r="CB914" s="320"/>
      <c r="CC914" s="320"/>
      <c r="CD914" s="320"/>
      <c r="CE914" s="320"/>
      <c r="CF914" s="320"/>
      <c r="CG914" s="320"/>
      <c r="CH914" s="320"/>
      <c r="CI914" s="320"/>
      <c r="CJ914" s="320"/>
      <c r="CK914" s="320"/>
      <c r="CL914" s="320"/>
      <c r="CM914" s="320"/>
      <c r="CN914" s="320"/>
      <c r="CO914" s="320"/>
      <c r="CP914" s="320"/>
      <c r="CQ914" s="320"/>
      <c r="CR914" s="320"/>
      <c r="CS914" s="320"/>
      <c r="CT914" s="320"/>
      <c r="CU914" s="320"/>
      <c r="CV914" s="320"/>
      <c r="CW914" s="320"/>
      <c r="CX914" s="320"/>
      <c r="CY914" s="320"/>
      <c r="CZ914" s="320"/>
      <c r="DA914" s="320"/>
      <c r="DB914" s="320"/>
      <c r="DC914" s="320"/>
      <c r="DD914" s="320"/>
    </row>
    <row r="915">
      <c r="A915" s="320"/>
      <c r="B915" s="320"/>
      <c r="C915" s="320"/>
      <c r="D915" s="320"/>
      <c r="E915" s="320"/>
      <c r="F915" s="320"/>
      <c r="G915" s="320"/>
      <c r="H915" s="320"/>
      <c r="I915" s="320"/>
      <c r="J915" s="320"/>
      <c r="K915" s="320"/>
      <c r="L915" s="320"/>
      <c r="M915" s="320"/>
      <c r="N915" s="320"/>
      <c r="O915" s="320"/>
      <c r="P915" s="320"/>
      <c r="Q915" s="320"/>
      <c r="R915" s="320"/>
      <c r="S915" s="320"/>
      <c r="T915" s="320"/>
      <c r="U915" s="320"/>
      <c r="V915" s="320"/>
      <c r="W915" s="320"/>
      <c r="X915" s="320"/>
      <c r="Y915" s="320"/>
      <c r="Z915" s="320"/>
      <c r="AA915" s="320"/>
      <c r="AB915" s="320"/>
      <c r="AC915" s="320"/>
      <c r="AD915" s="320"/>
      <c r="AE915" s="320"/>
      <c r="AF915" s="320"/>
      <c r="AG915" s="320"/>
      <c r="AH915" s="320"/>
      <c r="AI915" s="320"/>
      <c r="AJ915" s="320"/>
      <c r="AK915" s="320"/>
      <c r="AL915" s="320"/>
      <c r="AM915" s="320"/>
      <c r="AN915" s="320"/>
      <c r="AO915" s="320"/>
      <c r="AP915" s="320"/>
      <c r="AQ915" s="320"/>
      <c r="AR915" s="320"/>
      <c r="AS915" s="320"/>
      <c r="AT915" s="320"/>
      <c r="AU915" s="320"/>
      <c r="AV915" s="320"/>
      <c r="AW915" s="320"/>
      <c r="AX915" s="320"/>
      <c r="AY915" s="320"/>
      <c r="AZ915" s="320"/>
      <c r="BA915" s="320"/>
      <c r="BB915" s="320"/>
      <c r="BC915" s="320"/>
      <c r="BD915" s="320"/>
      <c r="BE915" s="320"/>
      <c r="BF915" s="320"/>
      <c r="BG915" s="320"/>
      <c r="BH915" s="320"/>
      <c r="BI915" s="320"/>
      <c r="BJ915" s="320"/>
      <c r="BK915" s="320"/>
      <c r="BL915" s="320"/>
      <c r="BM915" s="320"/>
      <c r="BN915" s="320"/>
      <c r="BO915" s="320"/>
      <c r="BP915" s="320"/>
      <c r="BQ915" s="320"/>
      <c r="BR915" s="320"/>
      <c r="BS915" s="320"/>
      <c r="BT915" s="320"/>
      <c r="BU915" s="320"/>
      <c r="BV915" s="320"/>
      <c r="BW915" s="320"/>
      <c r="BX915" s="320"/>
      <c r="BY915" s="320"/>
      <c r="BZ915" s="320"/>
      <c r="CA915" s="320"/>
      <c r="CB915" s="320"/>
      <c r="CC915" s="320"/>
      <c r="CD915" s="320"/>
      <c r="CE915" s="320"/>
      <c r="CF915" s="320"/>
      <c r="CG915" s="320"/>
      <c r="CH915" s="320"/>
      <c r="CI915" s="320"/>
      <c r="CJ915" s="320"/>
      <c r="CK915" s="320"/>
      <c r="CL915" s="320"/>
      <c r="CM915" s="320"/>
      <c r="CN915" s="320"/>
      <c r="CO915" s="320"/>
      <c r="CP915" s="320"/>
      <c r="CQ915" s="320"/>
      <c r="CR915" s="320"/>
      <c r="CS915" s="320"/>
      <c r="CT915" s="320"/>
      <c r="CU915" s="320"/>
      <c r="CV915" s="320"/>
      <c r="CW915" s="320"/>
      <c r="CX915" s="320"/>
      <c r="CY915" s="320"/>
      <c r="CZ915" s="320"/>
      <c r="DA915" s="320"/>
      <c r="DB915" s="320"/>
      <c r="DC915" s="320"/>
      <c r="DD915" s="320"/>
    </row>
    <row r="916">
      <c r="A916" s="320"/>
      <c r="B916" s="320"/>
      <c r="C916" s="320"/>
      <c r="D916" s="320"/>
      <c r="E916" s="320"/>
      <c r="F916" s="320"/>
      <c r="G916" s="320"/>
      <c r="H916" s="320"/>
      <c r="I916" s="320"/>
      <c r="J916" s="320"/>
      <c r="K916" s="320"/>
      <c r="L916" s="320"/>
      <c r="M916" s="320"/>
      <c r="N916" s="320"/>
      <c r="O916" s="320"/>
      <c r="P916" s="320"/>
      <c r="Q916" s="320"/>
      <c r="R916" s="320"/>
      <c r="S916" s="320"/>
      <c r="T916" s="320"/>
      <c r="U916" s="320"/>
      <c r="V916" s="320"/>
      <c r="W916" s="320"/>
      <c r="X916" s="320"/>
      <c r="Y916" s="320"/>
      <c r="Z916" s="320"/>
      <c r="AA916" s="320"/>
      <c r="AB916" s="320"/>
      <c r="AC916" s="320"/>
      <c r="AD916" s="320"/>
      <c r="AE916" s="320"/>
      <c r="AF916" s="320"/>
      <c r="AG916" s="320"/>
      <c r="AH916" s="320"/>
      <c r="AI916" s="320"/>
      <c r="AJ916" s="320"/>
      <c r="AK916" s="320"/>
      <c r="AL916" s="320"/>
      <c r="AM916" s="320"/>
      <c r="AN916" s="320"/>
      <c r="AO916" s="320"/>
      <c r="AP916" s="320"/>
      <c r="AQ916" s="320"/>
      <c r="AR916" s="320"/>
      <c r="AS916" s="320"/>
      <c r="AT916" s="320"/>
      <c r="AU916" s="320"/>
      <c r="AV916" s="320"/>
      <c r="AW916" s="320"/>
      <c r="AX916" s="320"/>
      <c r="AY916" s="320"/>
      <c r="AZ916" s="320"/>
      <c r="BA916" s="320"/>
      <c r="BB916" s="320"/>
      <c r="BC916" s="320"/>
      <c r="BD916" s="320"/>
      <c r="BE916" s="320"/>
      <c r="BF916" s="320"/>
      <c r="BG916" s="320"/>
      <c r="BH916" s="320"/>
      <c r="BI916" s="320"/>
      <c r="BJ916" s="320"/>
      <c r="BK916" s="320"/>
      <c r="BL916" s="320"/>
      <c r="BM916" s="320"/>
      <c r="BN916" s="320"/>
      <c r="BO916" s="320"/>
      <c r="BP916" s="320"/>
      <c r="BQ916" s="320"/>
      <c r="BR916" s="320"/>
      <c r="BS916" s="320"/>
      <c r="BT916" s="320"/>
      <c r="BU916" s="320"/>
      <c r="BV916" s="320"/>
      <c r="BW916" s="320"/>
      <c r="BX916" s="320"/>
      <c r="BY916" s="320"/>
      <c r="BZ916" s="320"/>
      <c r="CA916" s="320"/>
      <c r="CB916" s="320"/>
      <c r="CC916" s="320"/>
      <c r="CD916" s="320"/>
      <c r="CE916" s="320"/>
      <c r="CF916" s="320"/>
      <c r="CG916" s="320"/>
      <c r="CH916" s="320"/>
      <c r="CI916" s="320"/>
      <c r="CJ916" s="320"/>
      <c r="CK916" s="320"/>
      <c r="CL916" s="320"/>
      <c r="CM916" s="320"/>
      <c r="CN916" s="320"/>
      <c r="CO916" s="320"/>
      <c r="CP916" s="320"/>
      <c r="CQ916" s="320"/>
      <c r="CR916" s="320"/>
      <c r="CS916" s="320"/>
      <c r="CT916" s="320"/>
      <c r="CU916" s="320"/>
      <c r="CV916" s="320"/>
      <c r="CW916" s="320"/>
      <c r="CX916" s="320"/>
      <c r="CY916" s="320"/>
      <c r="CZ916" s="320"/>
      <c r="DA916" s="320"/>
      <c r="DB916" s="320"/>
      <c r="DC916" s="320"/>
      <c r="DD916" s="320"/>
    </row>
    <row r="917">
      <c r="A917" s="320"/>
      <c r="B917" s="320"/>
      <c r="C917" s="320"/>
      <c r="D917" s="320"/>
      <c r="E917" s="320"/>
      <c r="F917" s="320"/>
      <c r="G917" s="320"/>
      <c r="H917" s="320"/>
      <c r="I917" s="320"/>
      <c r="J917" s="320"/>
      <c r="K917" s="320"/>
      <c r="L917" s="320"/>
      <c r="M917" s="320"/>
      <c r="N917" s="320"/>
      <c r="O917" s="320"/>
      <c r="P917" s="320"/>
      <c r="Q917" s="320"/>
      <c r="R917" s="320"/>
      <c r="S917" s="320"/>
      <c r="T917" s="320"/>
      <c r="U917" s="320"/>
      <c r="V917" s="320"/>
      <c r="W917" s="320"/>
      <c r="X917" s="320"/>
      <c r="Y917" s="320"/>
      <c r="Z917" s="320"/>
      <c r="AA917" s="320"/>
      <c r="AB917" s="320"/>
      <c r="AC917" s="320"/>
      <c r="AD917" s="320"/>
      <c r="AE917" s="320"/>
      <c r="AF917" s="320"/>
      <c r="AG917" s="320"/>
      <c r="AH917" s="320"/>
      <c r="AI917" s="320"/>
      <c r="AJ917" s="320"/>
      <c r="AK917" s="320"/>
      <c r="AL917" s="320"/>
      <c r="AM917" s="320"/>
      <c r="AN917" s="320"/>
      <c r="AO917" s="320"/>
      <c r="AP917" s="320"/>
      <c r="AQ917" s="320"/>
      <c r="AR917" s="320"/>
      <c r="AS917" s="320"/>
      <c r="AT917" s="320"/>
      <c r="AU917" s="320"/>
      <c r="AV917" s="320"/>
      <c r="AW917" s="320"/>
      <c r="AX917" s="320"/>
      <c r="AY917" s="320"/>
      <c r="AZ917" s="320"/>
      <c r="BA917" s="320"/>
      <c r="BB917" s="320"/>
      <c r="BC917" s="320"/>
      <c r="BD917" s="320"/>
      <c r="BE917" s="320"/>
      <c r="BF917" s="320"/>
      <c r="BG917" s="320"/>
      <c r="BH917" s="320"/>
      <c r="BI917" s="320"/>
      <c r="BJ917" s="320"/>
      <c r="BK917" s="320"/>
      <c r="BL917" s="320"/>
      <c r="BM917" s="320"/>
      <c r="BN917" s="320"/>
      <c r="BO917" s="320"/>
      <c r="BP917" s="320"/>
      <c r="BQ917" s="320"/>
      <c r="BR917" s="320"/>
      <c r="BS917" s="320"/>
      <c r="BT917" s="320"/>
      <c r="BU917" s="320"/>
      <c r="BV917" s="320"/>
      <c r="BW917" s="320"/>
      <c r="BX917" s="320"/>
      <c r="BY917" s="320"/>
      <c r="BZ917" s="320"/>
      <c r="CA917" s="320"/>
      <c r="CB917" s="320"/>
      <c r="CC917" s="320"/>
      <c r="CD917" s="320"/>
      <c r="CE917" s="320"/>
      <c r="CF917" s="320"/>
      <c r="CG917" s="320"/>
      <c r="CH917" s="320"/>
      <c r="CI917" s="320"/>
      <c r="CJ917" s="320"/>
      <c r="CK917" s="320"/>
      <c r="CL917" s="320"/>
      <c r="CM917" s="320"/>
      <c r="CN917" s="320"/>
      <c r="CO917" s="320"/>
      <c r="CP917" s="320"/>
      <c r="CQ917" s="320"/>
      <c r="CR917" s="320"/>
      <c r="CS917" s="320"/>
      <c r="CT917" s="320"/>
      <c r="CU917" s="320"/>
      <c r="CV917" s="320"/>
      <c r="CW917" s="320"/>
      <c r="CX917" s="320"/>
      <c r="CY917" s="320"/>
      <c r="CZ917" s="320"/>
      <c r="DA917" s="320"/>
      <c r="DB917" s="320"/>
      <c r="DC917" s="320"/>
      <c r="DD917" s="320"/>
    </row>
    <row r="918">
      <c r="A918" s="320"/>
      <c r="B918" s="320"/>
      <c r="C918" s="320"/>
      <c r="D918" s="320"/>
      <c r="E918" s="320"/>
      <c r="F918" s="320"/>
      <c r="G918" s="320"/>
      <c r="H918" s="320"/>
      <c r="I918" s="320"/>
      <c r="J918" s="320"/>
      <c r="K918" s="320"/>
      <c r="L918" s="320"/>
      <c r="M918" s="320"/>
      <c r="N918" s="320"/>
      <c r="O918" s="320"/>
      <c r="P918" s="320"/>
      <c r="Q918" s="320"/>
      <c r="R918" s="320"/>
      <c r="S918" s="320"/>
      <c r="T918" s="320"/>
      <c r="U918" s="320"/>
      <c r="V918" s="320"/>
      <c r="W918" s="320"/>
      <c r="X918" s="320"/>
      <c r="Y918" s="320"/>
      <c r="Z918" s="320"/>
      <c r="AA918" s="320"/>
      <c r="AB918" s="320"/>
      <c r="AC918" s="320"/>
      <c r="AD918" s="320"/>
      <c r="AE918" s="320"/>
      <c r="AF918" s="320"/>
      <c r="AG918" s="320"/>
      <c r="AH918" s="320"/>
      <c r="AI918" s="320"/>
      <c r="AJ918" s="320"/>
      <c r="AK918" s="320"/>
      <c r="AL918" s="320"/>
      <c r="AM918" s="320"/>
      <c r="AN918" s="320"/>
      <c r="AO918" s="320"/>
      <c r="AP918" s="320"/>
      <c r="AQ918" s="320"/>
      <c r="AR918" s="320"/>
      <c r="AS918" s="320"/>
      <c r="AT918" s="320"/>
      <c r="AU918" s="320"/>
      <c r="AV918" s="320"/>
      <c r="AW918" s="320"/>
      <c r="AX918" s="320"/>
      <c r="AY918" s="320"/>
      <c r="AZ918" s="320"/>
      <c r="BA918" s="320"/>
      <c r="BB918" s="320"/>
      <c r="BC918" s="320"/>
      <c r="BD918" s="320"/>
      <c r="BE918" s="320"/>
      <c r="BF918" s="320"/>
      <c r="BG918" s="320"/>
      <c r="BH918" s="320"/>
      <c r="BI918" s="320"/>
      <c r="BJ918" s="320"/>
      <c r="BK918" s="320"/>
      <c r="BL918" s="320"/>
      <c r="BM918" s="320"/>
      <c r="BN918" s="320"/>
      <c r="BO918" s="320"/>
      <c r="BP918" s="320"/>
      <c r="BQ918" s="320"/>
      <c r="BR918" s="320"/>
      <c r="BS918" s="320"/>
      <c r="BT918" s="320"/>
      <c r="BU918" s="320"/>
      <c r="BV918" s="320"/>
      <c r="BW918" s="320"/>
      <c r="BX918" s="320"/>
      <c r="BY918" s="320"/>
      <c r="BZ918" s="320"/>
      <c r="CA918" s="320"/>
      <c r="CB918" s="320"/>
      <c r="CC918" s="320"/>
      <c r="CD918" s="320"/>
      <c r="CE918" s="320"/>
      <c r="CF918" s="320"/>
      <c r="CG918" s="320"/>
      <c r="CH918" s="320"/>
      <c r="CI918" s="320"/>
      <c r="CJ918" s="320"/>
      <c r="CK918" s="320"/>
      <c r="CL918" s="320"/>
      <c r="CM918" s="320"/>
      <c r="CN918" s="320"/>
      <c r="CO918" s="320"/>
      <c r="CP918" s="320"/>
      <c r="CQ918" s="320"/>
      <c r="CR918" s="320"/>
      <c r="CS918" s="320"/>
      <c r="CT918" s="320"/>
      <c r="CU918" s="320"/>
      <c r="CV918" s="320"/>
      <c r="CW918" s="320"/>
      <c r="CX918" s="320"/>
      <c r="CY918" s="320"/>
      <c r="CZ918" s="320"/>
      <c r="DA918" s="320"/>
      <c r="DB918" s="320"/>
      <c r="DC918" s="320"/>
      <c r="DD918" s="320"/>
    </row>
    <row r="919">
      <c r="A919" s="320"/>
      <c r="B919" s="320"/>
      <c r="C919" s="320"/>
      <c r="D919" s="320"/>
      <c r="E919" s="320"/>
      <c r="F919" s="320"/>
      <c r="G919" s="320"/>
      <c r="H919" s="320"/>
      <c r="I919" s="320"/>
      <c r="J919" s="320"/>
      <c r="K919" s="320"/>
      <c r="L919" s="320"/>
      <c r="M919" s="320"/>
      <c r="N919" s="320"/>
      <c r="O919" s="320"/>
      <c r="P919" s="320"/>
      <c r="Q919" s="320"/>
      <c r="R919" s="320"/>
      <c r="S919" s="320"/>
      <c r="T919" s="320"/>
      <c r="U919" s="320"/>
      <c r="V919" s="320"/>
      <c r="W919" s="320"/>
      <c r="X919" s="320"/>
      <c r="Y919" s="320"/>
      <c r="Z919" s="320"/>
      <c r="AA919" s="320"/>
      <c r="AB919" s="320"/>
      <c r="AC919" s="320"/>
      <c r="AD919" s="320"/>
      <c r="AE919" s="320"/>
      <c r="AF919" s="320"/>
      <c r="AG919" s="320"/>
      <c r="AH919" s="320"/>
      <c r="AI919" s="320"/>
      <c r="AJ919" s="320"/>
      <c r="AK919" s="320"/>
      <c r="AL919" s="320"/>
      <c r="AM919" s="320"/>
      <c r="AN919" s="320"/>
      <c r="AO919" s="320"/>
      <c r="AP919" s="320"/>
      <c r="AQ919" s="320"/>
      <c r="AR919" s="320"/>
      <c r="AS919" s="320"/>
      <c r="AT919" s="320"/>
      <c r="AU919" s="320"/>
      <c r="AV919" s="320"/>
      <c r="AW919" s="320"/>
      <c r="AX919" s="320"/>
      <c r="AY919" s="320"/>
      <c r="AZ919" s="320"/>
      <c r="BA919" s="320"/>
      <c r="BB919" s="320"/>
      <c r="BC919" s="320"/>
      <c r="BD919" s="320"/>
      <c r="BE919" s="320"/>
      <c r="BF919" s="320"/>
      <c r="BG919" s="320"/>
      <c r="BH919" s="320"/>
      <c r="BI919" s="320"/>
      <c r="BJ919" s="320"/>
      <c r="BK919" s="320"/>
      <c r="BL919" s="320"/>
      <c r="BM919" s="320"/>
      <c r="BN919" s="320"/>
      <c r="BO919" s="320"/>
      <c r="BP919" s="320"/>
      <c r="BQ919" s="320"/>
      <c r="BR919" s="320"/>
      <c r="BS919" s="320"/>
      <c r="BT919" s="320"/>
      <c r="BU919" s="320"/>
      <c r="BV919" s="320"/>
      <c r="BW919" s="320"/>
      <c r="BX919" s="320"/>
      <c r="BY919" s="320"/>
      <c r="BZ919" s="320"/>
      <c r="CA919" s="320"/>
      <c r="CB919" s="320"/>
      <c r="CC919" s="320"/>
      <c r="CD919" s="320"/>
      <c r="CE919" s="320"/>
      <c r="CF919" s="320"/>
      <c r="CG919" s="320"/>
      <c r="CH919" s="320"/>
      <c r="CI919" s="320"/>
      <c r="CJ919" s="320"/>
      <c r="CK919" s="320"/>
      <c r="CL919" s="320"/>
      <c r="CM919" s="320"/>
      <c r="CN919" s="320"/>
      <c r="CO919" s="320"/>
      <c r="CP919" s="320"/>
      <c r="CQ919" s="320"/>
      <c r="CR919" s="320"/>
      <c r="CS919" s="320"/>
      <c r="CT919" s="320"/>
      <c r="CU919" s="320"/>
      <c r="CV919" s="320"/>
      <c r="CW919" s="320"/>
      <c r="CX919" s="320"/>
      <c r="CY919" s="320"/>
      <c r="CZ919" s="320"/>
      <c r="DA919" s="320"/>
      <c r="DB919" s="320"/>
      <c r="DC919" s="320"/>
      <c r="DD919" s="320"/>
    </row>
    <row r="920">
      <c r="A920" s="320"/>
      <c r="B920" s="320"/>
      <c r="C920" s="320"/>
      <c r="D920" s="320"/>
      <c r="E920" s="320"/>
      <c r="F920" s="320"/>
      <c r="G920" s="320"/>
      <c r="H920" s="320"/>
      <c r="I920" s="320"/>
      <c r="J920" s="320"/>
      <c r="K920" s="320"/>
      <c r="L920" s="320"/>
      <c r="M920" s="320"/>
      <c r="N920" s="320"/>
      <c r="O920" s="320"/>
      <c r="P920" s="320"/>
      <c r="Q920" s="320"/>
      <c r="R920" s="320"/>
      <c r="S920" s="320"/>
      <c r="T920" s="320"/>
      <c r="U920" s="320"/>
      <c r="V920" s="320"/>
      <c r="W920" s="320"/>
      <c r="X920" s="320"/>
      <c r="Y920" s="320"/>
      <c r="Z920" s="320"/>
      <c r="AA920" s="320"/>
      <c r="AB920" s="320"/>
      <c r="AC920" s="320"/>
      <c r="AD920" s="320"/>
      <c r="AE920" s="320"/>
      <c r="AF920" s="320"/>
      <c r="AG920" s="320"/>
      <c r="AH920" s="320"/>
      <c r="AI920" s="320"/>
      <c r="AJ920" s="320"/>
      <c r="AK920" s="320"/>
      <c r="AL920" s="320"/>
      <c r="AM920" s="320"/>
      <c r="AN920" s="320"/>
      <c r="AO920" s="320"/>
      <c r="AP920" s="320"/>
      <c r="AQ920" s="320"/>
      <c r="AR920" s="320"/>
      <c r="AS920" s="320"/>
      <c r="AT920" s="320"/>
      <c r="AU920" s="320"/>
      <c r="AV920" s="320"/>
      <c r="AW920" s="320"/>
      <c r="AX920" s="320"/>
      <c r="AY920" s="320"/>
      <c r="AZ920" s="320"/>
      <c r="BA920" s="320"/>
      <c r="BB920" s="320"/>
      <c r="BC920" s="320"/>
      <c r="BD920" s="320"/>
      <c r="BE920" s="320"/>
      <c r="BF920" s="320"/>
      <c r="BG920" s="320"/>
      <c r="BH920" s="320"/>
      <c r="BI920" s="320"/>
      <c r="BJ920" s="320"/>
      <c r="BK920" s="320"/>
      <c r="BL920" s="320"/>
      <c r="BM920" s="320"/>
      <c r="BN920" s="320"/>
      <c r="BO920" s="320"/>
      <c r="BP920" s="320"/>
      <c r="BQ920" s="320"/>
      <c r="BR920" s="320"/>
      <c r="BS920" s="320"/>
      <c r="BT920" s="320"/>
      <c r="BU920" s="320"/>
      <c r="BV920" s="320"/>
      <c r="BW920" s="320"/>
      <c r="BX920" s="320"/>
      <c r="BY920" s="320"/>
      <c r="BZ920" s="320"/>
      <c r="CA920" s="320"/>
      <c r="CB920" s="320"/>
      <c r="CC920" s="320"/>
      <c r="CD920" s="320"/>
      <c r="CE920" s="320"/>
      <c r="CF920" s="320"/>
      <c r="CG920" s="320"/>
      <c r="CH920" s="320"/>
      <c r="CI920" s="320"/>
      <c r="CJ920" s="320"/>
      <c r="CK920" s="320"/>
      <c r="CL920" s="320"/>
      <c r="CM920" s="320"/>
      <c r="CN920" s="320"/>
      <c r="CO920" s="320"/>
      <c r="CP920" s="320"/>
      <c r="CQ920" s="320"/>
      <c r="CR920" s="320"/>
      <c r="CS920" s="320"/>
      <c r="CT920" s="320"/>
      <c r="CU920" s="320"/>
      <c r="CV920" s="320"/>
      <c r="CW920" s="320"/>
      <c r="CX920" s="320"/>
      <c r="CY920" s="320"/>
      <c r="CZ920" s="320"/>
      <c r="DA920" s="320"/>
      <c r="DB920" s="320"/>
      <c r="DC920" s="320"/>
      <c r="DD920" s="320"/>
    </row>
    <row r="921">
      <c r="A921" s="320"/>
      <c r="B921" s="320"/>
      <c r="C921" s="320"/>
      <c r="D921" s="320"/>
      <c r="E921" s="320"/>
      <c r="F921" s="320"/>
      <c r="G921" s="320"/>
      <c r="H921" s="320"/>
      <c r="I921" s="320"/>
      <c r="J921" s="320"/>
      <c r="K921" s="320"/>
      <c r="L921" s="320"/>
      <c r="M921" s="320"/>
      <c r="N921" s="320"/>
      <c r="O921" s="320"/>
      <c r="P921" s="320"/>
      <c r="Q921" s="320"/>
      <c r="R921" s="320"/>
      <c r="S921" s="320"/>
      <c r="T921" s="320"/>
      <c r="U921" s="320"/>
      <c r="V921" s="320"/>
      <c r="W921" s="320"/>
      <c r="X921" s="320"/>
      <c r="Y921" s="320"/>
      <c r="Z921" s="320"/>
      <c r="AA921" s="320"/>
      <c r="AB921" s="320"/>
      <c r="AC921" s="320"/>
      <c r="AD921" s="320"/>
      <c r="AE921" s="320"/>
      <c r="AF921" s="320"/>
      <c r="AG921" s="320"/>
      <c r="AH921" s="320"/>
      <c r="AI921" s="320"/>
      <c r="AJ921" s="320"/>
      <c r="AK921" s="320"/>
      <c r="AL921" s="320"/>
      <c r="AM921" s="320"/>
      <c r="AN921" s="320"/>
      <c r="AO921" s="320"/>
      <c r="AP921" s="320"/>
      <c r="AQ921" s="320"/>
      <c r="AR921" s="320"/>
      <c r="AS921" s="320"/>
      <c r="AT921" s="320"/>
      <c r="AU921" s="320"/>
      <c r="AV921" s="320"/>
      <c r="AW921" s="320"/>
      <c r="AX921" s="320"/>
      <c r="AY921" s="320"/>
      <c r="AZ921" s="320"/>
      <c r="BA921" s="320"/>
      <c r="BB921" s="320"/>
      <c r="BC921" s="320"/>
      <c r="BD921" s="320"/>
      <c r="BE921" s="320"/>
      <c r="BF921" s="320"/>
      <c r="BG921" s="320"/>
      <c r="BH921" s="320"/>
      <c r="BI921" s="320"/>
      <c r="BJ921" s="320"/>
      <c r="BK921" s="320"/>
      <c r="BL921" s="320"/>
      <c r="BM921" s="320"/>
      <c r="BN921" s="320"/>
      <c r="BO921" s="320"/>
      <c r="BP921" s="320"/>
      <c r="BQ921" s="320"/>
      <c r="BR921" s="320"/>
      <c r="BS921" s="320"/>
      <c r="BT921" s="320"/>
      <c r="BU921" s="320"/>
      <c r="BV921" s="320"/>
      <c r="BW921" s="320"/>
      <c r="BX921" s="320"/>
      <c r="BY921" s="320"/>
      <c r="BZ921" s="320"/>
      <c r="CA921" s="320"/>
      <c r="CB921" s="320"/>
      <c r="CC921" s="320"/>
      <c r="CD921" s="320"/>
      <c r="CE921" s="320"/>
      <c r="CF921" s="320"/>
      <c r="CG921" s="320"/>
      <c r="CH921" s="320"/>
      <c r="CI921" s="320"/>
      <c r="CJ921" s="320"/>
      <c r="CK921" s="320"/>
      <c r="CL921" s="320"/>
      <c r="CM921" s="320"/>
      <c r="CN921" s="320"/>
      <c r="CO921" s="320"/>
      <c r="CP921" s="320"/>
      <c r="CQ921" s="320"/>
      <c r="CR921" s="320"/>
      <c r="CS921" s="320"/>
      <c r="CT921" s="320"/>
      <c r="CU921" s="320"/>
      <c r="CV921" s="320"/>
      <c r="CW921" s="320"/>
      <c r="CX921" s="320"/>
      <c r="CY921" s="320"/>
      <c r="CZ921" s="320"/>
      <c r="DA921" s="320"/>
      <c r="DB921" s="320"/>
      <c r="DC921" s="320"/>
      <c r="DD921" s="320"/>
    </row>
    <row r="922">
      <c r="A922" s="320"/>
      <c r="B922" s="320"/>
      <c r="C922" s="320"/>
      <c r="D922" s="320"/>
      <c r="E922" s="320"/>
      <c r="F922" s="320"/>
      <c r="G922" s="320"/>
      <c r="H922" s="320"/>
      <c r="I922" s="320"/>
      <c r="J922" s="320"/>
      <c r="K922" s="320"/>
      <c r="L922" s="320"/>
      <c r="M922" s="320"/>
      <c r="N922" s="320"/>
      <c r="O922" s="320"/>
      <c r="P922" s="320"/>
      <c r="Q922" s="320"/>
      <c r="R922" s="320"/>
      <c r="S922" s="320"/>
      <c r="T922" s="320"/>
      <c r="U922" s="320"/>
      <c r="V922" s="320"/>
      <c r="W922" s="320"/>
      <c r="X922" s="320"/>
      <c r="Y922" s="320"/>
      <c r="Z922" s="320"/>
      <c r="AA922" s="320"/>
      <c r="AB922" s="320"/>
      <c r="AC922" s="320"/>
      <c r="AD922" s="320"/>
      <c r="AE922" s="320"/>
      <c r="AF922" s="320"/>
      <c r="AG922" s="320"/>
      <c r="AH922" s="320"/>
      <c r="AI922" s="320"/>
      <c r="AJ922" s="320"/>
      <c r="AK922" s="320"/>
      <c r="AL922" s="320"/>
      <c r="AM922" s="320"/>
      <c r="AN922" s="320"/>
      <c r="AO922" s="320"/>
      <c r="AP922" s="320"/>
      <c r="AQ922" s="320"/>
      <c r="AR922" s="320"/>
      <c r="AS922" s="320"/>
      <c r="AT922" s="320"/>
      <c r="AU922" s="320"/>
      <c r="AV922" s="320"/>
      <c r="AW922" s="320"/>
      <c r="AX922" s="320"/>
      <c r="AY922" s="320"/>
      <c r="AZ922" s="320"/>
      <c r="BA922" s="320"/>
      <c r="BB922" s="320"/>
      <c r="BC922" s="320"/>
      <c r="BD922" s="320"/>
      <c r="BE922" s="320"/>
      <c r="BF922" s="320"/>
      <c r="BG922" s="320"/>
      <c r="BH922" s="320"/>
      <c r="BI922" s="320"/>
      <c r="BJ922" s="320"/>
      <c r="BK922" s="320"/>
      <c r="BL922" s="320"/>
      <c r="BM922" s="320"/>
      <c r="BN922" s="320"/>
      <c r="BO922" s="320"/>
      <c r="BP922" s="320"/>
      <c r="BQ922" s="320"/>
      <c r="BR922" s="320"/>
      <c r="BS922" s="320"/>
      <c r="BT922" s="320"/>
      <c r="BU922" s="320"/>
      <c r="BV922" s="320"/>
      <c r="BW922" s="320"/>
      <c r="BX922" s="320"/>
      <c r="BY922" s="320"/>
      <c r="BZ922" s="320"/>
      <c r="CA922" s="320"/>
      <c r="CB922" s="320"/>
      <c r="CC922" s="320"/>
      <c r="CD922" s="320"/>
      <c r="CE922" s="320"/>
      <c r="CF922" s="320"/>
      <c r="CG922" s="320"/>
      <c r="CH922" s="320"/>
      <c r="CI922" s="320"/>
      <c r="CJ922" s="320"/>
      <c r="CK922" s="320"/>
      <c r="CL922" s="320"/>
      <c r="CM922" s="320"/>
      <c r="CN922" s="320"/>
      <c r="CO922" s="320"/>
      <c r="CP922" s="320"/>
      <c r="CQ922" s="320"/>
      <c r="CR922" s="320"/>
      <c r="CS922" s="320"/>
      <c r="CT922" s="320"/>
      <c r="CU922" s="320"/>
      <c r="CV922" s="320"/>
      <c r="CW922" s="320"/>
      <c r="CX922" s="320"/>
      <c r="CY922" s="320"/>
      <c r="CZ922" s="320"/>
      <c r="DA922" s="320"/>
      <c r="DB922" s="320"/>
      <c r="DC922" s="320"/>
      <c r="DD922" s="320"/>
    </row>
    <row r="923">
      <c r="A923" s="320"/>
      <c r="B923" s="320"/>
      <c r="C923" s="320"/>
      <c r="D923" s="320"/>
      <c r="E923" s="320"/>
      <c r="F923" s="320"/>
      <c r="G923" s="320"/>
      <c r="H923" s="320"/>
      <c r="I923" s="320"/>
      <c r="J923" s="320"/>
      <c r="K923" s="320"/>
      <c r="L923" s="320"/>
      <c r="M923" s="320"/>
      <c r="N923" s="320"/>
      <c r="O923" s="320"/>
      <c r="P923" s="320"/>
      <c r="Q923" s="320"/>
      <c r="R923" s="320"/>
      <c r="S923" s="320"/>
      <c r="T923" s="320"/>
      <c r="U923" s="320"/>
      <c r="V923" s="320"/>
      <c r="W923" s="320"/>
      <c r="X923" s="320"/>
      <c r="Y923" s="320"/>
      <c r="Z923" s="320"/>
      <c r="AA923" s="320"/>
      <c r="AB923" s="320"/>
      <c r="AC923" s="320"/>
      <c r="AD923" s="320"/>
      <c r="AE923" s="320"/>
      <c r="AF923" s="320"/>
      <c r="AG923" s="320"/>
      <c r="AH923" s="320"/>
      <c r="AI923" s="320"/>
      <c r="AJ923" s="320"/>
      <c r="AK923" s="320"/>
      <c r="AL923" s="320"/>
      <c r="AM923" s="320"/>
      <c r="AN923" s="320"/>
      <c r="AO923" s="320"/>
      <c r="AP923" s="320"/>
      <c r="AQ923" s="320"/>
      <c r="AR923" s="320"/>
      <c r="AS923" s="320"/>
      <c r="AT923" s="320"/>
      <c r="AU923" s="320"/>
      <c r="AV923" s="320"/>
      <c r="AW923" s="320"/>
      <c r="AX923" s="320"/>
      <c r="AY923" s="320"/>
      <c r="AZ923" s="320"/>
      <c r="BA923" s="320"/>
      <c r="BB923" s="320"/>
      <c r="BC923" s="320"/>
      <c r="BD923" s="320"/>
      <c r="BE923" s="320"/>
      <c r="BF923" s="320"/>
      <c r="BG923" s="320"/>
      <c r="BH923" s="320"/>
      <c r="BI923" s="320"/>
      <c r="BJ923" s="320"/>
      <c r="BK923" s="320"/>
      <c r="BL923" s="320"/>
      <c r="BM923" s="320"/>
      <c r="BN923" s="320"/>
      <c r="BO923" s="320"/>
      <c r="BP923" s="320"/>
      <c r="BQ923" s="320"/>
      <c r="BR923" s="320"/>
      <c r="BS923" s="320"/>
      <c r="BT923" s="320"/>
      <c r="BU923" s="320"/>
      <c r="BV923" s="320"/>
      <c r="BW923" s="320"/>
      <c r="BX923" s="320"/>
      <c r="BY923" s="320"/>
      <c r="BZ923" s="320"/>
      <c r="CA923" s="320"/>
      <c r="CB923" s="320"/>
      <c r="CC923" s="320"/>
      <c r="CD923" s="320"/>
      <c r="CE923" s="320"/>
      <c r="CF923" s="320"/>
      <c r="CG923" s="320"/>
      <c r="CH923" s="320"/>
      <c r="CI923" s="320"/>
      <c r="CJ923" s="320"/>
      <c r="CK923" s="320"/>
      <c r="CL923" s="320"/>
      <c r="CM923" s="320"/>
      <c r="CN923" s="320"/>
      <c r="CO923" s="320"/>
      <c r="CP923" s="320"/>
      <c r="CQ923" s="320"/>
      <c r="CR923" s="320"/>
      <c r="CS923" s="320"/>
      <c r="CT923" s="320"/>
      <c r="CU923" s="320"/>
      <c r="CV923" s="320"/>
      <c r="CW923" s="320"/>
      <c r="CX923" s="320"/>
      <c r="CY923" s="320"/>
      <c r="CZ923" s="320"/>
      <c r="DA923" s="320"/>
      <c r="DB923" s="320"/>
      <c r="DC923" s="320"/>
      <c r="DD923" s="320"/>
    </row>
    <row r="924">
      <c r="A924" s="320"/>
      <c r="B924" s="320"/>
      <c r="C924" s="320"/>
      <c r="D924" s="320"/>
      <c r="E924" s="320"/>
      <c r="F924" s="320"/>
      <c r="G924" s="320"/>
      <c r="H924" s="320"/>
      <c r="I924" s="320"/>
      <c r="J924" s="320"/>
      <c r="K924" s="320"/>
      <c r="L924" s="320"/>
      <c r="M924" s="320"/>
      <c r="N924" s="320"/>
      <c r="O924" s="320"/>
      <c r="P924" s="320"/>
      <c r="Q924" s="320"/>
      <c r="R924" s="320"/>
      <c r="S924" s="320"/>
      <c r="T924" s="320"/>
      <c r="U924" s="320"/>
      <c r="V924" s="320"/>
      <c r="W924" s="320"/>
      <c r="X924" s="320"/>
      <c r="Y924" s="320"/>
      <c r="Z924" s="320"/>
      <c r="AA924" s="320"/>
      <c r="AB924" s="320"/>
      <c r="AC924" s="320"/>
      <c r="AD924" s="320"/>
      <c r="AE924" s="320"/>
      <c r="AF924" s="320"/>
      <c r="AG924" s="320"/>
      <c r="AH924" s="320"/>
      <c r="AI924" s="320"/>
      <c r="AJ924" s="320"/>
      <c r="AK924" s="320"/>
      <c r="AL924" s="320"/>
      <c r="AM924" s="320"/>
      <c r="AN924" s="320"/>
      <c r="AO924" s="320"/>
      <c r="AP924" s="320"/>
      <c r="AQ924" s="320"/>
      <c r="AR924" s="320"/>
      <c r="AS924" s="320"/>
      <c r="AT924" s="320"/>
      <c r="AU924" s="320"/>
      <c r="AV924" s="320"/>
      <c r="AW924" s="320"/>
      <c r="AX924" s="320"/>
      <c r="AY924" s="320"/>
      <c r="AZ924" s="320"/>
      <c r="BA924" s="320"/>
      <c r="BB924" s="320"/>
      <c r="BC924" s="320"/>
      <c r="BD924" s="320"/>
      <c r="BE924" s="320"/>
      <c r="BF924" s="320"/>
      <c r="BG924" s="320"/>
      <c r="BH924" s="320"/>
      <c r="BI924" s="320"/>
      <c r="BJ924" s="320"/>
      <c r="BK924" s="320"/>
      <c r="BL924" s="320"/>
      <c r="BM924" s="320"/>
      <c r="BN924" s="320"/>
      <c r="BO924" s="320"/>
      <c r="BP924" s="320"/>
      <c r="BQ924" s="320"/>
      <c r="BR924" s="320"/>
      <c r="BS924" s="320"/>
      <c r="BT924" s="320"/>
      <c r="BU924" s="320"/>
      <c r="BV924" s="320"/>
      <c r="BW924" s="320"/>
      <c r="BX924" s="320"/>
      <c r="BY924" s="320"/>
      <c r="BZ924" s="320"/>
      <c r="CA924" s="320"/>
      <c r="CB924" s="320"/>
      <c r="CC924" s="320"/>
      <c r="CD924" s="320"/>
      <c r="CE924" s="320"/>
      <c r="CF924" s="320"/>
      <c r="CG924" s="320"/>
      <c r="CH924" s="320"/>
      <c r="CI924" s="320"/>
      <c r="CJ924" s="320"/>
      <c r="CK924" s="320"/>
      <c r="CL924" s="320"/>
      <c r="CM924" s="320"/>
      <c r="CN924" s="320"/>
      <c r="CO924" s="320"/>
      <c r="CP924" s="320"/>
      <c r="CQ924" s="320"/>
      <c r="CR924" s="320"/>
      <c r="CS924" s="320"/>
      <c r="CT924" s="320"/>
      <c r="CU924" s="320"/>
      <c r="CV924" s="320"/>
      <c r="CW924" s="320"/>
      <c r="CX924" s="320"/>
      <c r="CY924" s="320"/>
      <c r="CZ924" s="320"/>
      <c r="DA924" s="320"/>
      <c r="DB924" s="320"/>
      <c r="DC924" s="320"/>
      <c r="DD924" s="320"/>
    </row>
    <row r="925">
      <c r="A925" s="320"/>
      <c r="B925" s="320"/>
      <c r="C925" s="320"/>
      <c r="D925" s="320"/>
      <c r="E925" s="320"/>
      <c r="F925" s="320"/>
      <c r="G925" s="320"/>
      <c r="H925" s="320"/>
      <c r="I925" s="320"/>
      <c r="J925" s="320"/>
      <c r="K925" s="320"/>
      <c r="L925" s="320"/>
      <c r="M925" s="320"/>
      <c r="N925" s="320"/>
      <c r="O925" s="320"/>
      <c r="P925" s="320"/>
      <c r="Q925" s="320"/>
      <c r="R925" s="320"/>
      <c r="S925" s="320"/>
      <c r="T925" s="320"/>
      <c r="U925" s="320"/>
      <c r="V925" s="320"/>
      <c r="W925" s="320"/>
      <c r="X925" s="320"/>
      <c r="Y925" s="320"/>
      <c r="Z925" s="320"/>
      <c r="AA925" s="320"/>
      <c r="AB925" s="320"/>
      <c r="AC925" s="320"/>
      <c r="AD925" s="320"/>
      <c r="AE925" s="320"/>
      <c r="AF925" s="320"/>
      <c r="AG925" s="320"/>
      <c r="AH925" s="320"/>
      <c r="AI925" s="320"/>
      <c r="AJ925" s="320"/>
      <c r="AK925" s="320"/>
      <c r="AL925" s="320"/>
      <c r="AM925" s="320"/>
      <c r="AN925" s="320"/>
      <c r="AO925" s="320"/>
      <c r="AP925" s="320"/>
      <c r="AQ925" s="320"/>
      <c r="AR925" s="320"/>
      <c r="AS925" s="320"/>
      <c r="AT925" s="320"/>
      <c r="AU925" s="320"/>
      <c r="AV925" s="320"/>
      <c r="AW925" s="320"/>
      <c r="AX925" s="320"/>
      <c r="AY925" s="320"/>
      <c r="AZ925" s="320"/>
      <c r="BA925" s="320"/>
      <c r="BB925" s="320"/>
      <c r="BC925" s="320"/>
      <c r="BD925" s="320"/>
      <c r="BE925" s="320"/>
      <c r="BF925" s="320"/>
      <c r="BG925" s="320"/>
      <c r="BH925" s="320"/>
      <c r="BI925" s="320"/>
      <c r="BJ925" s="320"/>
      <c r="BK925" s="320"/>
      <c r="BL925" s="320"/>
      <c r="BM925" s="320"/>
      <c r="BN925" s="320"/>
      <c r="BO925" s="320"/>
      <c r="BP925" s="320"/>
      <c r="BQ925" s="320"/>
      <c r="BR925" s="320"/>
      <c r="BS925" s="320"/>
      <c r="BT925" s="320"/>
      <c r="BU925" s="320"/>
      <c r="BV925" s="320"/>
      <c r="BW925" s="320"/>
      <c r="BX925" s="320"/>
      <c r="BY925" s="320"/>
      <c r="BZ925" s="320"/>
      <c r="CA925" s="320"/>
      <c r="CB925" s="320"/>
      <c r="CC925" s="320"/>
      <c r="CD925" s="320"/>
      <c r="CE925" s="320"/>
      <c r="CF925" s="320"/>
      <c r="CG925" s="320"/>
      <c r="CH925" s="320"/>
      <c r="CI925" s="320"/>
      <c r="CJ925" s="320"/>
      <c r="CK925" s="320"/>
      <c r="CL925" s="320"/>
      <c r="CM925" s="320"/>
      <c r="CN925" s="320"/>
      <c r="CO925" s="320"/>
      <c r="CP925" s="320"/>
      <c r="CQ925" s="320"/>
      <c r="CR925" s="320"/>
      <c r="CS925" s="320"/>
      <c r="CT925" s="320"/>
      <c r="CU925" s="320"/>
      <c r="CV925" s="320"/>
      <c r="CW925" s="320"/>
      <c r="CX925" s="320"/>
      <c r="CY925" s="320"/>
      <c r="CZ925" s="320"/>
      <c r="DA925" s="320"/>
      <c r="DB925" s="320"/>
      <c r="DC925" s="320"/>
      <c r="DD925" s="320"/>
    </row>
    <row r="926">
      <c r="A926" s="320"/>
      <c r="B926" s="320"/>
      <c r="C926" s="320"/>
      <c r="D926" s="320"/>
      <c r="E926" s="320"/>
      <c r="F926" s="320"/>
      <c r="G926" s="320"/>
      <c r="H926" s="320"/>
      <c r="I926" s="320"/>
      <c r="J926" s="320"/>
      <c r="K926" s="320"/>
      <c r="L926" s="320"/>
      <c r="M926" s="320"/>
      <c r="N926" s="320"/>
      <c r="O926" s="320"/>
      <c r="P926" s="320"/>
      <c r="Q926" s="320"/>
      <c r="R926" s="320"/>
      <c r="S926" s="320"/>
      <c r="T926" s="320"/>
      <c r="U926" s="320"/>
      <c r="V926" s="320"/>
      <c r="W926" s="320"/>
      <c r="X926" s="320"/>
      <c r="Y926" s="320"/>
      <c r="Z926" s="320"/>
      <c r="AA926" s="320"/>
      <c r="AB926" s="320"/>
      <c r="AC926" s="320"/>
      <c r="AD926" s="320"/>
      <c r="AE926" s="320"/>
      <c r="AF926" s="320"/>
      <c r="AG926" s="320"/>
      <c r="AH926" s="320"/>
      <c r="AI926" s="320"/>
      <c r="AJ926" s="320"/>
      <c r="AK926" s="320"/>
      <c r="AL926" s="320"/>
      <c r="AM926" s="320"/>
      <c r="AN926" s="320"/>
      <c r="AO926" s="320"/>
      <c r="AP926" s="320"/>
      <c r="AQ926" s="320"/>
      <c r="AR926" s="320"/>
      <c r="AS926" s="320"/>
      <c r="AT926" s="320"/>
      <c r="AU926" s="320"/>
      <c r="AV926" s="320"/>
      <c r="AW926" s="320"/>
      <c r="AX926" s="320"/>
      <c r="AY926" s="320"/>
      <c r="AZ926" s="320"/>
      <c r="BA926" s="320"/>
      <c r="BB926" s="320"/>
      <c r="BC926" s="320"/>
      <c r="BD926" s="320"/>
      <c r="BE926" s="320"/>
      <c r="BF926" s="320"/>
      <c r="BG926" s="320"/>
      <c r="BH926" s="320"/>
      <c r="BI926" s="320"/>
      <c r="BJ926" s="320"/>
      <c r="BK926" s="320"/>
      <c r="BL926" s="320"/>
      <c r="BM926" s="320"/>
      <c r="BN926" s="320"/>
      <c r="BO926" s="320"/>
      <c r="BP926" s="320"/>
      <c r="BQ926" s="320"/>
      <c r="BR926" s="320"/>
      <c r="BS926" s="320"/>
      <c r="BT926" s="320"/>
      <c r="BU926" s="320"/>
      <c r="BV926" s="320"/>
      <c r="BW926" s="320"/>
      <c r="BX926" s="320"/>
      <c r="BY926" s="320"/>
      <c r="BZ926" s="320"/>
      <c r="CA926" s="320"/>
      <c r="CB926" s="320"/>
      <c r="CC926" s="320"/>
      <c r="CD926" s="320"/>
      <c r="CE926" s="320"/>
      <c r="CF926" s="320"/>
      <c r="CG926" s="320"/>
      <c r="CH926" s="320"/>
      <c r="CI926" s="320"/>
      <c r="CJ926" s="320"/>
      <c r="CK926" s="320"/>
      <c r="CL926" s="320"/>
      <c r="CM926" s="320"/>
      <c r="CN926" s="320"/>
      <c r="CO926" s="320"/>
      <c r="CP926" s="320"/>
      <c r="CQ926" s="320"/>
      <c r="CR926" s="320"/>
      <c r="CS926" s="320"/>
      <c r="CT926" s="320"/>
      <c r="CU926" s="320"/>
      <c r="CV926" s="320"/>
      <c r="CW926" s="320"/>
      <c r="CX926" s="320"/>
      <c r="CY926" s="320"/>
      <c r="CZ926" s="320"/>
      <c r="DA926" s="320"/>
      <c r="DB926" s="320"/>
      <c r="DC926" s="320"/>
      <c r="DD926" s="320"/>
    </row>
    <row r="927">
      <c r="A927" s="320"/>
      <c r="B927" s="320"/>
      <c r="C927" s="320"/>
      <c r="D927" s="320"/>
      <c r="E927" s="320"/>
      <c r="F927" s="320"/>
      <c r="G927" s="320"/>
      <c r="H927" s="320"/>
      <c r="I927" s="320"/>
      <c r="J927" s="320"/>
      <c r="K927" s="320"/>
      <c r="L927" s="320"/>
      <c r="M927" s="320"/>
      <c r="N927" s="320"/>
      <c r="O927" s="320"/>
      <c r="P927" s="320"/>
      <c r="Q927" s="320"/>
      <c r="R927" s="320"/>
      <c r="S927" s="320"/>
      <c r="T927" s="320"/>
      <c r="U927" s="320"/>
      <c r="V927" s="320"/>
      <c r="W927" s="320"/>
      <c r="X927" s="320"/>
      <c r="Y927" s="320"/>
      <c r="Z927" s="320"/>
      <c r="AA927" s="320"/>
      <c r="AB927" s="320"/>
      <c r="AC927" s="320"/>
      <c r="AD927" s="320"/>
      <c r="AE927" s="320"/>
      <c r="AF927" s="320"/>
      <c r="AG927" s="320"/>
      <c r="AH927" s="320"/>
      <c r="AI927" s="320"/>
      <c r="AJ927" s="320"/>
      <c r="AK927" s="320"/>
      <c r="AL927" s="320"/>
      <c r="AM927" s="320"/>
      <c r="AN927" s="320"/>
      <c r="AO927" s="320"/>
      <c r="AP927" s="320"/>
      <c r="AQ927" s="320"/>
      <c r="AR927" s="320"/>
      <c r="AS927" s="320"/>
      <c r="AT927" s="320"/>
      <c r="AU927" s="320"/>
      <c r="AV927" s="320"/>
      <c r="AW927" s="320"/>
      <c r="AX927" s="320"/>
      <c r="AY927" s="320"/>
      <c r="AZ927" s="320"/>
      <c r="BA927" s="320"/>
      <c r="BB927" s="320"/>
      <c r="BC927" s="320"/>
      <c r="BD927" s="320"/>
      <c r="BE927" s="320"/>
      <c r="BF927" s="320"/>
      <c r="BG927" s="320"/>
      <c r="BH927" s="320"/>
      <c r="BI927" s="320"/>
      <c r="BJ927" s="320"/>
      <c r="BK927" s="320"/>
      <c r="BL927" s="320"/>
      <c r="BM927" s="320"/>
      <c r="BN927" s="320"/>
      <c r="BO927" s="320"/>
      <c r="BP927" s="320"/>
      <c r="BQ927" s="320"/>
      <c r="BR927" s="320"/>
      <c r="BS927" s="320"/>
      <c r="BT927" s="320"/>
      <c r="BU927" s="320"/>
      <c r="BV927" s="320"/>
      <c r="BW927" s="320"/>
      <c r="BX927" s="320"/>
      <c r="BY927" s="320"/>
      <c r="BZ927" s="320"/>
      <c r="CA927" s="320"/>
      <c r="CB927" s="320"/>
      <c r="CC927" s="320"/>
      <c r="CD927" s="320"/>
      <c r="CE927" s="320"/>
      <c r="CF927" s="320"/>
      <c r="CG927" s="320"/>
      <c r="CH927" s="320"/>
      <c r="CI927" s="320"/>
      <c r="CJ927" s="320"/>
      <c r="CK927" s="320"/>
      <c r="CL927" s="320"/>
      <c r="CM927" s="320"/>
      <c r="CN927" s="320"/>
      <c r="CO927" s="320"/>
      <c r="CP927" s="320"/>
      <c r="CQ927" s="320"/>
      <c r="CR927" s="320"/>
      <c r="CS927" s="320"/>
      <c r="CT927" s="320"/>
      <c r="CU927" s="320"/>
      <c r="CV927" s="320"/>
      <c r="CW927" s="320"/>
      <c r="CX927" s="320"/>
      <c r="CY927" s="320"/>
      <c r="CZ927" s="320"/>
      <c r="DA927" s="320"/>
      <c r="DB927" s="320"/>
      <c r="DC927" s="320"/>
      <c r="DD927" s="320"/>
    </row>
    <row r="928">
      <c r="A928" s="320"/>
      <c r="B928" s="320"/>
      <c r="C928" s="320"/>
      <c r="D928" s="320"/>
      <c r="E928" s="320"/>
      <c r="F928" s="320"/>
      <c r="G928" s="320"/>
      <c r="H928" s="320"/>
      <c r="I928" s="320"/>
      <c r="J928" s="320"/>
      <c r="K928" s="320"/>
      <c r="L928" s="320"/>
      <c r="M928" s="320"/>
      <c r="N928" s="320"/>
      <c r="O928" s="320"/>
      <c r="P928" s="320"/>
      <c r="Q928" s="320"/>
      <c r="R928" s="320"/>
      <c r="S928" s="320"/>
      <c r="T928" s="320"/>
      <c r="U928" s="320"/>
      <c r="V928" s="320"/>
      <c r="W928" s="320"/>
      <c r="X928" s="320"/>
      <c r="Y928" s="320"/>
      <c r="Z928" s="320"/>
      <c r="AA928" s="320"/>
      <c r="AB928" s="320"/>
      <c r="AC928" s="320"/>
      <c r="AD928" s="320"/>
      <c r="AE928" s="320"/>
      <c r="AF928" s="320"/>
      <c r="AG928" s="320"/>
      <c r="AH928" s="320"/>
      <c r="AI928" s="320"/>
      <c r="AJ928" s="320"/>
      <c r="AK928" s="320"/>
      <c r="AL928" s="320"/>
      <c r="AM928" s="320"/>
      <c r="AN928" s="320"/>
      <c r="AO928" s="320"/>
      <c r="AP928" s="320"/>
      <c r="AQ928" s="320"/>
      <c r="AR928" s="320"/>
      <c r="AS928" s="320"/>
      <c r="AT928" s="320"/>
      <c r="AU928" s="320"/>
      <c r="AV928" s="320"/>
      <c r="AW928" s="320"/>
      <c r="AX928" s="320"/>
      <c r="AY928" s="320"/>
      <c r="AZ928" s="320"/>
      <c r="BA928" s="320"/>
      <c r="BB928" s="320"/>
      <c r="BC928" s="320"/>
      <c r="BD928" s="320"/>
      <c r="BE928" s="320"/>
      <c r="BF928" s="320"/>
      <c r="BG928" s="320"/>
      <c r="BH928" s="320"/>
      <c r="BI928" s="320"/>
      <c r="BJ928" s="320"/>
      <c r="BK928" s="320"/>
      <c r="BL928" s="320"/>
      <c r="BM928" s="320"/>
      <c r="BN928" s="320"/>
      <c r="BO928" s="320"/>
      <c r="BP928" s="320"/>
      <c r="BQ928" s="320"/>
      <c r="BR928" s="320"/>
      <c r="BS928" s="320"/>
      <c r="BT928" s="320"/>
      <c r="BU928" s="320"/>
      <c r="BV928" s="320"/>
      <c r="BW928" s="320"/>
      <c r="BX928" s="320"/>
      <c r="BY928" s="320"/>
      <c r="BZ928" s="320"/>
      <c r="CA928" s="320"/>
      <c r="CB928" s="320"/>
      <c r="CC928" s="320"/>
      <c r="CD928" s="320"/>
      <c r="CE928" s="320"/>
      <c r="CF928" s="320"/>
      <c r="CG928" s="320"/>
      <c r="CH928" s="320"/>
      <c r="CI928" s="320"/>
      <c r="CJ928" s="320"/>
      <c r="CK928" s="320"/>
      <c r="CL928" s="320"/>
      <c r="CM928" s="320"/>
      <c r="CN928" s="320"/>
      <c r="CO928" s="320"/>
      <c r="CP928" s="320"/>
      <c r="CQ928" s="320"/>
      <c r="CR928" s="320"/>
      <c r="CS928" s="320"/>
      <c r="CT928" s="320"/>
      <c r="CU928" s="320"/>
      <c r="CV928" s="320"/>
      <c r="CW928" s="320"/>
      <c r="CX928" s="320"/>
      <c r="CY928" s="320"/>
      <c r="CZ928" s="320"/>
      <c r="DA928" s="320"/>
      <c r="DB928" s="320"/>
      <c r="DC928" s="320"/>
      <c r="DD928" s="320"/>
    </row>
    <row r="929">
      <c r="A929" s="320"/>
      <c r="B929" s="320"/>
      <c r="C929" s="320"/>
      <c r="D929" s="320"/>
      <c r="E929" s="320"/>
      <c r="F929" s="320"/>
      <c r="G929" s="320"/>
      <c r="H929" s="320"/>
      <c r="I929" s="320"/>
      <c r="J929" s="320"/>
      <c r="K929" s="320"/>
      <c r="L929" s="320"/>
      <c r="M929" s="320"/>
      <c r="N929" s="320"/>
      <c r="O929" s="320"/>
      <c r="P929" s="320"/>
      <c r="Q929" s="320"/>
      <c r="R929" s="320"/>
      <c r="S929" s="320"/>
      <c r="T929" s="320"/>
      <c r="U929" s="320"/>
      <c r="V929" s="320"/>
      <c r="W929" s="320"/>
      <c r="X929" s="320"/>
      <c r="Y929" s="320"/>
      <c r="Z929" s="320"/>
      <c r="AA929" s="320"/>
      <c r="AB929" s="320"/>
      <c r="AC929" s="320"/>
      <c r="AD929" s="320"/>
      <c r="AE929" s="320"/>
      <c r="AF929" s="320"/>
      <c r="AG929" s="320"/>
      <c r="AH929" s="320"/>
      <c r="AI929" s="320"/>
      <c r="AJ929" s="320"/>
      <c r="AK929" s="320"/>
      <c r="AL929" s="320"/>
      <c r="AM929" s="320"/>
      <c r="AN929" s="320"/>
      <c r="AO929" s="320"/>
      <c r="AP929" s="320"/>
      <c r="AQ929" s="320"/>
      <c r="AR929" s="320"/>
      <c r="AS929" s="320"/>
      <c r="AT929" s="320"/>
      <c r="AU929" s="320"/>
      <c r="AV929" s="320"/>
      <c r="AW929" s="320"/>
      <c r="AX929" s="320"/>
      <c r="AY929" s="320"/>
      <c r="AZ929" s="320"/>
      <c r="BA929" s="320"/>
      <c r="BB929" s="320"/>
      <c r="BC929" s="320"/>
      <c r="BD929" s="320"/>
      <c r="BE929" s="320"/>
      <c r="BF929" s="320"/>
      <c r="BG929" s="320"/>
      <c r="BH929" s="320"/>
      <c r="BI929" s="320"/>
      <c r="BJ929" s="320"/>
      <c r="BK929" s="320"/>
      <c r="BL929" s="320"/>
      <c r="BM929" s="320"/>
      <c r="BN929" s="320"/>
      <c r="BO929" s="320"/>
      <c r="BP929" s="320"/>
      <c r="BQ929" s="320"/>
      <c r="BR929" s="320"/>
      <c r="BS929" s="320"/>
      <c r="BT929" s="320"/>
      <c r="BU929" s="320"/>
      <c r="BV929" s="320"/>
      <c r="BW929" s="320"/>
      <c r="BX929" s="320"/>
      <c r="BY929" s="320"/>
      <c r="BZ929" s="320"/>
      <c r="CA929" s="320"/>
      <c r="CB929" s="320"/>
      <c r="CC929" s="320"/>
      <c r="CD929" s="320"/>
      <c r="CE929" s="320"/>
      <c r="CF929" s="320"/>
      <c r="CG929" s="320"/>
      <c r="CH929" s="320"/>
      <c r="CI929" s="320"/>
      <c r="CJ929" s="320"/>
      <c r="CK929" s="320"/>
      <c r="CL929" s="320"/>
      <c r="CM929" s="320"/>
      <c r="CN929" s="320"/>
      <c r="CO929" s="320"/>
      <c r="CP929" s="320"/>
      <c r="CQ929" s="320"/>
      <c r="CR929" s="320"/>
      <c r="CS929" s="320"/>
      <c r="CT929" s="320"/>
      <c r="CU929" s="320"/>
      <c r="CV929" s="320"/>
      <c r="CW929" s="320"/>
      <c r="CX929" s="320"/>
      <c r="CY929" s="320"/>
      <c r="CZ929" s="320"/>
      <c r="DA929" s="320"/>
      <c r="DB929" s="320"/>
      <c r="DC929" s="320"/>
      <c r="DD929" s="320"/>
    </row>
    <row r="930">
      <c r="A930" s="320"/>
      <c r="B930" s="320"/>
      <c r="C930" s="320"/>
      <c r="D930" s="320"/>
      <c r="E930" s="320"/>
      <c r="F930" s="320"/>
      <c r="G930" s="320"/>
      <c r="H930" s="320"/>
      <c r="I930" s="320"/>
      <c r="J930" s="320"/>
      <c r="K930" s="320"/>
      <c r="L930" s="320"/>
      <c r="M930" s="320"/>
      <c r="N930" s="320"/>
      <c r="O930" s="320"/>
      <c r="P930" s="320"/>
      <c r="Q930" s="320"/>
      <c r="R930" s="320"/>
      <c r="S930" s="320"/>
      <c r="T930" s="320"/>
      <c r="U930" s="320"/>
      <c r="V930" s="320"/>
      <c r="W930" s="320"/>
      <c r="X930" s="320"/>
      <c r="Y930" s="320"/>
      <c r="Z930" s="320"/>
      <c r="AA930" s="320"/>
      <c r="AB930" s="320"/>
      <c r="AC930" s="320"/>
      <c r="AD930" s="320"/>
      <c r="AE930" s="320"/>
      <c r="AF930" s="320"/>
      <c r="AG930" s="320"/>
      <c r="AH930" s="320"/>
      <c r="AI930" s="320"/>
      <c r="AJ930" s="320"/>
      <c r="AK930" s="320"/>
      <c r="AL930" s="320"/>
      <c r="AM930" s="320"/>
      <c r="AN930" s="320"/>
      <c r="AO930" s="320"/>
      <c r="AP930" s="320"/>
      <c r="AQ930" s="320"/>
      <c r="AR930" s="320"/>
      <c r="AS930" s="320"/>
      <c r="AT930" s="320"/>
      <c r="AU930" s="320"/>
      <c r="AV930" s="320"/>
      <c r="AW930" s="320"/>
      <c r="AX930" s="320"/>
      <c r="AY930" s="320"/>
      <c r="AZ930" s="320"/>
      <c r="BA930" s="320"/>
      <c r="BB930" s="320"/>
      <c r="BC930" s="320"/>
      <c r="BD930" s="320"/>
      <c r="BE930" s="320"/>
      <c r="BF930" s="320"/>
      <c r="BG930" s="320"/>
      <c r="BH930" s="320"/>
      <c r="BI930" s="320"/>
      <c r="BJ930" s="320"/>
      <c r="BK930" s="320"/>
      <c r="BL930" s="320"/>
      <c r="BM930" s="320"/>
      <c r="BN930" s="320"/>
      <c r="BO930" s="320"/>
      <c r="BP930" s="320"/>
      <c r="BQ930" s="320"/>
      <c r="BR930" s="320"/>
      <c r="BS930" s="320"/>
      <c r="BT930" s="320"/>
      <c r="BU930" s="320"/>
      <c r="BV930" s="320"/>
      <c r="BW930" s="320"/>
      <c r="BX930" s="320"/>
      <c r="BY930" s="320"/>
      <c r="BZ930" s="320"/>
      <c r="CA930" s="320"/>
      <c r="CB930" s="320"/>
      <c r="CC930" s="320"/>
      <c r="CD930" s="320"/>
      <c r="CE930" s="320"/>
      <c r="CF930" s="320"/>
      <c r="CG930" s="320"/>
      <c r="CH930" s="320"/>
      <c r="CI930" s="320"/>
      <c r="CJ930" s="320"/>
      <c r="CK930" s="320"/>
      <c r="CL930" s="320"/>
      <c r="CM930" s="320"/>
      <c r="CN930" s="320"/>
      <c r="CO930" s="320"/>
      <c r="CP930" s="320"/>
      <c r="CQ930" s="320"/>
      <c r="CR930" s="320"/>
      <c r="CS930" s="320"/>
      <c r="CT930" s="320"/>
      <c r="CU930" s="320"/>
      <c r="CV930" s="320"/>
      <c r="CW930" s="320"/>
      <c r="CX930" s="320"/>
      <c r="CY930" s="320"/>
      <c r="CZ930" s="320"/>
      <c r="DA930" s="320"/>
      <c r="DB930" s="320"/>
      <c r="DC930" s="320"/>
      <c r="DD930" s="320"/>
    </row>
    <row r="931">
      <c r="A931" s="320"/>
      <c r="B931" s="320"/>
      <c r="C931" s="320"/>
      <c r="D931" s="320"/>
      <c r="E931" s="320"/>
      <c r="F931" s="320"/>
      <c r="G931" s="320"/>
      <c r="H931" s="320"/>
      <c r="I931" s="320"/>
      <c r="J931" s="320"/>
      <c r="K931" s="320"/>
      <c r="L931" s="320"/>
      <c r="M931" s="320"/>
      <c r="N931" s="320"/>
      <c r="O931" s="320"/>
      <c r="P931" s="320"/>
      <c r="Q931" s="320"/>
      <c r="R931" s="320"/>
      <c r="S931" s="320"/>
      <c r="T931" s="320"/>
      <c r="U931" s="320"/>
      <c r="V931" s="320"/>
      <c r="W931" s="320"/>
      <c r="X931" s="320"/>
      <c r="Y931" s="320"/>
      <c r="Z931" s="320"/>
      <c r="AA931" s="320"/>
      <c r="AB931" s="320"/>
      <c r="AC931" s="320"/>
      <c r="AD931" s="320"/>
      <c r="AE931" s="320"/>
      <c r="AF931" s="320"/>
      <c r="AG931" s="320"/>
      <c r="AH931" s="320"/>
      <c r="AI931" s="320"/>
      <c r="AJ931" s="320"/>
      <c r="AK931" s="320"/>
      <c r="AL931" s="320"/>
      <c r="AM931" s="320"/>
      <c r="AN931" s="320"/>
      <c r="AO931" s="320"/>
      <c r="AP931" s="320"/>
      <c r="AQ931" s="320"/>
      <c r="AR931" s="320"/>
      <c r="AS931" s="320"/>
      <c r="AT931" s="320"/>
      <c r="AU931" s="320"/>
      <c r="AV931" s="320"/>
      <c r="AW931" s="320"/>
      <c r="AX931" s="320"/>
      <c r="AY931" s="320"/>
      <c r="AZ931" s="320"/>
      <c r="BA931" s="320"/>
      <c r="BB931" s="320"/>
      <c r="BC931" s="320"/>
      <c r="BD931" s="320"/>
      <c r="BE931" s="320"/>
      <c r="BF931" s="320"/>
      <c r="BG931" s="320"/>
      <c r="BH931" s="320"/>
      <c r="BI931" s="320"/>
      <c r="BJ931" s="320"/>
      <c r="BK931" s="320"/>
      <c r="BL931" s="320"/>
      <c r="BM931" s="320"/>
      <c r="BN931" s="320"/>
      <c r="BO931" s="320"/>
      <c r="BP931" s="320"/>
      <c r="BQ931" s="320"/>
      <c r="BR931" s="320"/>
      <c r="BS931" s="320"/>
      <c r="BT931" s="320"/>
      <c r="BU931" s="320"/>
      <c r="BV931" s="320"/>
      <c r="BW931" s="320"/>
      <c r="BX931" s="320"/>
      <c r="BY931" s="320"/>
      <c r="BZ931" s="320"/>
      <c r="CA931" s="320"/>
      <c r="CB931" s="320"/>
      <c r="CC931" s="320"/>
      <c r="CD931" s="320"/>
      <c r="CE931" s="320"/>
      <c r="CF931" s="320"/>
      <c r="CG931" s="320"/>
      <c r="CH931" s="320"/>
      <c r="CI931" s="320"/>
      <c r="CJ931" s="320"/>
      <c r="CK931" s="320"/>
      <c r="CL931" s="320"/>
      <c r="CM931" s="320"/>
      <c r="CN931" s="320"/>
      <c r="CO931" s="320"/>
      <c r="CP931" s="320"/>
      <c r="CQ931" s="320"/>
      <c r="CR931" s="320"/>
      <c r="CS931" s="320"/>
      <c r="CT931" s="320"/>
      <c r="CU931" s="320"/>
      <c r="CV931" s="320"/>
      <c r="CW931" s="320"/>
      <c r="CX931" s="320"/>
      <c r="CY931" s="320"/>
      <c r="CZ931" s="320"/>
      <c r="DA931" s="320"/>
      <c r="DB931" s="320"/>
      <c r="DC931" s="320"/>
      <c r="DD931" s="320"/>
    </row>
    <row r="932">
      <c r="A932" s="320"/>
      <c r="B932" s="320"/>
      <c r="C932" s="320"/>
      <c r="D932" s="320"/>
      <c r="E932" s="320"/>
      <c r="F932" s="320"/>
      <c r="G932" s="320"/>
      <c r="H932" s="320"/>
      <c r="I932" s="320"/>
      <c r="J932" s="320"/>
      <c r="K932" s="320"/>
      <c r="L932" s="320"/>
      <c r="M932" s="320"/>
      <c r="N932" s="320"/>
      <c r="O932" s="320"/>
      <c r="P932" s="320"/>
      <c r="Q932" s="320"/>
      <c r="R932" s="320"/>
      <c r="S932" s="320"/>
      <c r="T932" s="320"/>
      <c r="U932" s="320"/>
      <c r="V932" s="320"/>
      <c r="W932" s="320"/>
      <c r="X932" s="320"/>
      <c r="Y932" s="320"/>
      <c r="Z932" s="320"/>
      <c r="AA932" s="320"/>
      <c r="AB932" s="320"/>
      <c r="AC932" s="320"/>
      <c r="AD932" s="320"/>
      <c r="AE932" s="320"/>
      <c r="AF932" s="320"/>
      <c r="AG932" s="320"/>
      <c r="AH932" s="320"/>
      <c r="AI932" s="320"/>
      <c r="AJ932" s="320"/>
      <c r="AK932" s="320"/>
      <c r="AL932" s="320"/>
      <c r="AM932" s="320"/>
      <c r="AN932" s="320"/>
      <c r="AO932" s="320"/>
      <c r="AP932" s="320"/>
      <c r="AQ932" s="320"/>
      <c r="AR932" s="320"/>
      <c r="AS932" s="320"/>
      <c r="AT932" s="320"/>
      <c r="AU932" s="320"/>
      <c r="AV932" s="320"/>
      <c r="AW932" s="320"/>
      <c r="AX932" s="320"/>
      <c r="AY932" s="320"/>
      <c r="AZ932" s="320"/>
      <c r="BA932" s="320"/>
      <c r="BB932" s="320"/>
      <c r="BC932" s="320"/>
      <c r="BD932" s="320"/>
      <c r="BE932" s="320"/>
      <c r="BF932" s="320"/>
      <c r="BG932" s="320"/>
      <c r="BH932" s="320"/>
      <c r="BI932" s="320"/>
      <c r="BJ932" s="320"/>
      <c r="BK932" s="320"/>
      <c r="BL932" s="320"/>
      <c r="BM932" s="320"/>
      <c r="BN932" s="320"/>
      <c r="BO932" s="320"/>
      <c r="BP932" s="320"/>
      <c r="BQ932" s="320"/>
      <c r="BR932" s="320"/>
      <c r="BS932" s="320"/>
      <c r="BT932" s="320"/>
      <c r="BU932" s="320"/>
      <c r="BV932" s="320"/>
      <c r="BW932" s="320"/>
      <c r="BX932" s="320"/>
      <c r="BY932" s="320"/>
      <c r="BZ932" s="320"/>
      <c r="CA932" s="320"/>
      <c r="CB932" s="320"/>
      <c r="CC932" s="320"/>
      <c r="CD932" s="320"/>
      <c r="CE932" s="320"/>
      <c r="CF932" s="320"/>
      <c r="CG932" s="320"/>
      <c r="CH932" s="320"/>
      <c r="CI932" s="320"/>
      <c r="CJ932" s="320"/>
      <c r="CK932" s="320"/>
      <c r="CL932" s="320"/>
      <c r="CM932" s="320"/>
      <c r="CN932" s="320"/>
      <c r="CO932" s="320"/>
      <c r="CP932" s="320"/>
      <c r="CQ932" s="320"/>
      <c r="CR932" s="320"/>
      <c r="CS932" s="320"/>
      <c r="CT932" s="320"/>
      <c r="CU932" s="320"/>
      <c r="CV932" s="320"/>
      <c r="CW932" s="320"/>
      <c r="CX932" s="320"/>
      <c r="CY932" s="320"/>
      <c r="CZ932" s="320"/>
      <c r="DA932" s="320"/>
      <c r="DB932" s="320"/>
      <c r="DC932" s="320"/>
      <c r="DD932" s="320"/>
    </row>
    <row r="933">
      <c r="A933" s="320"/>
      <c r="B933" s="320"/>
      <c r="C933" s="320"/>
      <c r="D933" s="320"/>
      <c r="E933" s="320"/>
      <c r="F933" s="320"/>
      <c r="G933" s="320"/>
      <c r="H933" s="320"/>
      <c r="I933" s="320"/>
      <c r="J933" s="320"/>
      <c r="K933" s="320"/>
      <c r="L933" s="320"/>
      <c r="M933" s="320"/>
      <c r="N933" s="320"/>
      <c r="O933" s="320"/>
      <c r="P933" s="320"/>
      <c r="Q933" s="320"/>
      <c r="R933" s="320"/>
      <c r="S933" s="320"/>
      <c r="T933" s="320"/>
      <c r="U933" s="320"/>
      <c r="V933" s="320"/>
      <c r="W933" s="320"/>
      <c r="X933" s="320"/>
      <c r="Y933" s="320"/>
      <c r="Z933" s="320"/>
      <c r="AA933" s="320"/>
      <c r="AB933" s="320"/>
      <c r="AC933" s="320"/>
      <c r="AD933" s="320"/>
      <c r="AE933" s="320"/>
      <c r="AF933" s="320"/>
      <c r="AG933" s="320"/>
      <c r="AH933" s="320"/>
      <c r="AI933" s="320"/>
      <c r="AJ933" s="320"/>
      <c r="AK933" s="320"/>
      <c r="AL933" s="320"/>
      <c r="AM933" s="320"/>
      <c r="AN933" s="320"/>
      <c r="AO933" s="320"/>
      <c r="AP933" s="320"/>
      <c r="AQ933" s="320"/>
      <c r="AR933" s="320"/>
      <c r="AS933" s="320"/>
      <c r="AT933" s="320"/>
      <c r="AU933" s="320"/>
      <c r="AV933" s="320"/>
      <c r="AW933" s="320"/>
      <c r="AX933" s="320"/>
      <c r="AY933" s="320"/>
      <c r="AZ933" s="320"/>
      <c r="BA933" s="320"/>
      <c r="BB933" s="320"/>
      <c r="BC933" s="320"/>
      <c r="BD933" s="320"/>
      <c r="BE933" s="320"/>
      <c r="BF933" s="320"/>
      <c r="BG933" s="320"/>
      <c r="BH933" s="320"/>
      <c r="BI933" s="320"/>
      <c r="BJ933" s="320"/>
      <c r="BK933" s="320"/>
      <c r="BL933" s="320"/>
      <c r="BM933" s="320"/>
      <c r="BN933" s="320"/>
      <c r="BO933" s="320"/>
      <c r="BP933" s="320"/>
      <c r="BQ933" s="320"/>
      <c r="BR933" s="320"/>
      <c r="BS933" s="320"/>
      <c r="BT933" s="320"/>
      <c r="BU933" s="320"/>
      <c r="BV933" s="320"/>
      <c r="BW933" s="320"/>
      <c r="BX933" s="320"/>
      <c r="BY933" s="320"/>
      <c r="BZ933" s="320"/>
      <c r="CA933" s="320"/>
      <c r="CB933" s="320"/>
      <c r="CC933" s="320"/>
      <c r="CD933" s="320"/>
      <c r="CE933" s="320"/>
      <c r="CF933" s="320"/>
      <c r="CG933" s="320"/>
      <c r="CH933" s="320"/>
      <c r="CI933" s="320"/>
      <c r="CJ933" s="320"/>
      <c r="CK933" s="320"/>
      <c r="CL933" s="320"/>
      <c r="CM933" s="320"/>
      <c r="CN933" s="320"/>
      <c r="CO933" s="320"/>
      <c r="CP933" s="320"/>
      <c r="CQ933" s="320"/>
      <c r="CR933" s="320"/>
      <c r="CS933" s="320"/>
      <c r="CT933" s="320"/>
      <c r="CU933" s="320"/>
      <c r="CV933" s="320"/>
      <c r="CW933" s="320"/>
      <c r="CX933" s="320"/>
      <c r="CY933" s="320"/>
      <c r="CZ933" s="320"/>
      <c r="DA933" s="320"/>
      <c r="DB933" s="320"/>
      <c r="DC933" s="320"/>
      <c r="DD933" s="320"/>
    </row>
    <row r="934">
      <c r="A934" s="320"/>
      <c r="B934" s="320"/>
      <c r="C934" s="320"/>
      <c r="D934" s="320"/>
      <c r="E934" s="320"/>
      <c r="F934" s="320"/>
      <c r="G934" s="320"/>
      <c r="H934" s="320"/>
      <c r="I934" s="320"/>
      <c r="J934" s="320"/>
      <c r="K934" s="320"/>
      <c r="L934" s="320"/>
      <c r="M934" s="320"/>
      <c r="N934" s="320"/>
      <c r="O934" s="320"/>
      <c r="P934" s="320"/>
      <c r="Q934" s="320"/>
      <c r="R934" s="320"/>
      <c r="S934" s="320"/>
      <c r="T934" s="320"/>
      <c r="U934" s="320"/>
      <c r="V934" s="320"/>
      <c r="W934" s="320"/>
      <c r="X934" s="320"/>
      <c r="Y934" s="320"/>
      <c r="Z934" s="320"/>
      <c r="AA934" s="320"/>
      <c r="AB934" s="320"/>
      <c r="AC934" s="320"/>
      <c r="AD934" s="320"/>
      <c r="AE934" s="320"/>
      <c r="AF934" s="320"/>
      <c r="AG934" s="320"/>
      <c r="AH934" s="320"/>
      <c r="AI934" s="320"/>
      <c r="AJ934" s="320"/>
      <c r="AK934" s="320"/>
      <c r="AL934" s="320"/>
      <c r="AM934" s="320"/>
      <c r="AN934" s="320"/>
      <c r="AO934" s="320"/>
      <c r="AP934" s="320"/>
      <c r="AQ934" s="320"/>
      <c r="AR934" s="320"/>
      <c r="AS934" s="320"/>
      <c r="AT934" s="320"/>
      <c r="AU934" s="320"/>
      <c r="AV934" s="320"/>
      <c r="AW934" s="320"/>
      <c r="AX934" s="320"/>
      <c r="AY934" s="320"/>
      <c r="AZ934" s="320"/>
      <c r="BA934" s="320"/>
      <c r="BB934" s="320"/>
      <c r="BC934" s="320"/>
      <c r="BD934" s="320"/>
      <c r="BE934" s="320"/>
      <c r="BF934" s="320"/>
      <c r="BG934" s="320"/>
      <c r="BH934" s="320"/>
      <c r="BI934" s="320"/>
      <c r="BJ934" s="320"/>
      <c r="BK934" s="320"/>
      <c r="BL934" s="320"/>
      <c r="BM934" s="320"/>
      <c r="BN934" s="320"/>
      <c r="BO934" s="320"/>
      <c r="BP934" s="320"/>
      <c r="BQ934" s="320"/>
      <c r="BR934" s="320"/>
      <c r="BS934" s="320"/>
      <c r="BT934" s="320"/>
      <c r="BU934" s="320"/>
      <c r="BV934" s="320"/>
      <c r="BW934" s="320"/>
      <c r="BX934" s="320"/>
      <c r="BY934" s="320"/>
      <c r="BZ934" s="320"/>
      <c r="CA934" s="320"/>
      <c r="CB934" s="320"/>
      <c r="CC934" s="320"/>
      <c r="CD934" s="320"/>
      <c r="CE934" s="320"/>
      <c r="CF934" s="320"/>
      <c r="CG934" s="320"/>
      <c r="CH934" s="320"/>
      <c r="CI934" s="320"/>
      <c r="CJ934" s="320"/>
      <c r="CK934" s="320"/>
      <c r="CL934" s="320"/>
      <c r="CM934" s="320"/>
      <c r="CN934" s="320"/>
      <c r="CO934" s="320"/>
      <c r="CP934" s="320"/>
      <c r="CQ934" s="320"/>
      <c r="CR934" s="320"/>
      <c r="CS934" s="320"/>
      <c r="CT934" s="320"/>
      <c r="CU934" s="320"/>
      <c r="CV934" s="320"/>
      <c r="CW934" s="320"/>
      <c r="CX934" s="320"/>
      <c r="CY934" s="320"/>
      <c r="CZ934" s="320"/>
      <c r="DA934" s="320"/>
      <c r="DB934" s="320"/>
      <c r="DC934" s="320"/>
      <c r="DD934" s="320"/>
    </row>
    <row r="935">
      <c r="A935" s="320"/>
      <c r="B935" s="320"/>
      <c r="C935" s="320"/>
      <c r="D935" s="320"/>
      <c r="E935" s="320"/>
      <c r="F935" s="320"/>
      <c r="G935" s="320"/>
      <c r="H935" s="320"/>
      <c r="I935" s="320"/>
      <c r="J935" s="320"/>
      <c r="K935" s="320"/>
      <c r="L935" s="320"/>
      <c r="M935" s="320"/>
      <c r="N935" s="320"/>
      <c r="O935" s="320"/>
      <c r="P935" s="320"/>
      <c r="Q935" s="320"/>
      <c r="R935" s="320"/>
      <c r="S935" s="320"/>
      <c r="T935" s="320"/>
      <c r="U935" s="320"/>
      <c r="V935" s="320"/>
      <c r="W935" s="320"/>
      <c r="X935" s="320"/>
      <c r="Y935" s="320"/>
      <c r="Z935" s="320"/>
      <c r="AA935" s="320"/>
      <c r="AB935" s="320"/>
      <c r="AC935" s="320"/>
      <c r="AD935" s="320"/>
      <c r="AE935" s="320"/>
      <c r="AF935" s="320"/>
      <c r="AG935" s="320"/>
      <c r="AH935" s="320"/>
      <c r="AI935" s="320"/>
      <c r="AJ935" s="320"/>
      <c r="AK935" s="320"/>
      <c r="AL935" s="320"/>
      <c r="AM935" s="320"/>
      <c r="AN935" s="320"/>
      <c r="AO935" s="320"/>
      <c r="AP935" s="320"/>
      <c r="AQ935" s="320"/>
      <c r="AR935" s="320"/>
      <c r="AS935" s="320"/>
      <c r="AT935" s="320"/>
      <c r="AU935" s="320"/>
      <c r="AV935" s="320"/>
      <c r="AW935" s="320"/>
      <c r="AX935" s="320"/>
      <c r="AY935" s="320"/>
      <c r="AZ935" s="320"/>
      <c r="BA935" s="320"/>
      <c r="BB935" s="320"/>
      <c r="BC935" s="320"/>
      <c r="BD935" s="320"/>
      <c r="BE935" s="320"/>
      <c r="BF935" s="320"/>
      <c r="BG935" s="320"/>
      <c r="BH935" s="320"/>
      <c r="BI935" s="320"/>
      <c r="BJ935" s="320"/>
      <c r="BK935" s="320"/>
      <c r="BL935" s="320"/>
      <c r="BM935" s="320"/>
      <c r="BN935" s="320"/>
      <c r="BO935" s="320"/>
      <c r="BP935" s="320"/>
      <c r="BQ935" s="320"/>
      <c r="BR935" s="320"/>
      <c r="BS935" s="320"/>
      <c r="BT935" s="320"/>
      <c r="BU935" s="320"/>
      <c r="BV935" s="320"/>
      <c r="BW935" s="320"/>
      <c r="BX935" s="320"/>
      <c r="BY935" s="320"/>
      <c r="BZ935" s="320"/>
      <c r="CA935" s="320"/>
      <c r="CB935" s="320"/>
      <c r="CC935" s="320"/>
      <c r="CD935" s="320"/>
      <c r="CE935" s="320"/>
      <c r="CF935" s="320"/>
      <c r="CG935" s="320"/>
      <c r="CH935" s="320"/>
      <c r="CI935" s="320"/>
      <c r="CJ935" s="320"/>
      <c r="CK935" s="320"/>
      <c r="CL935" s="320"/>
      <c r="CM935" s="320"/>
      <c r="CN935" s="320"/>
      <c r="CO935" s="320"/>
      <c r="CP935" s="320"/>
      <c r="CQ935" s="320"/>
      <c r="CR935" s="320"/>
      <c r="CS935" s="320"/>
      <c r="CT935" s="320"/>
      <c r="CU935" s="320"/>
      <c r="CV935" s="320"/>
      <c r="CW935" s="320"/>
      <c r="CX935" s="320"/>
      <c r="CY935" s="320"/>
      <c r="CZ935" s="320"/>
      <c r="DA935" s="320"/>
      <c r="DB935" s="320"/>
      <c r="DC935" s="320"/>
      <c r="DD935" s="320"/>
    </row>
    <row r="936">
      <c r="A936" s="320"/>
      <c r="B936" s="320"/>
      <c r="C936" s="320"/>
      <c r="D936" s="320"/>
      <c r="E936" s="320"/>
      <c r="F936" s="320"/>
      <c r="G936" s="320"/>
      <c r="H936" s="320"/>
      <c r="I936" s="320"/>
      <c r="J936" s="320"/>
      <c r="K936" s="320"/>
      <c r="L936" s="320"/>
      <c r="M936" s="320"/>
      <c r="N936" s="320"/>
      <c r="O936" s="320"/>
      <c r="P936" s="320"/>
      <c r="Q936" s="320"/>
      <c r="R936" s="320"/>
      <c r="S936" s="320"/>
      <c r="T936" s="320"/>
      <c r="U936" s="320"/>
      <c r="V936" s="320"/>
      <c r="W936" s="320"/>
      <c r="X936" s="320"/>
      <c r="Y936" s="320"/>
      <c r="Z936" s="320"/>
      <c r="AA936" s="320"/>
      <c r="AB936" s="320"/>
      <c r="AC936" s="320"/>
      <c r="AD936" s="320"/>
      <c r="AE936" s="320"/>
      <c r="AF936" s="320"/>
      <c r="AG936" s="320"/>
      <c r="AH936" s="320"/>
      <c r="AI936" s="320"/>
      <c r="AJ936" s="320"/>
      <c r="AK936" s="320"/>
      <c r="AL936" s="320"/>
      <c r="AM936" s="320"/>
      <c r="AN936" s="320"/>
      <c r="AO936" s="320"/>
      <c r="AP936" s="320"/>
      <c r="AQ936" s="320"/>
      <c r="AR936" s="320"/>
      <c r="AS936" s="320"/>
      <c r="AT936" s="320"/>
      <c r="AU936" s="320"/>
      <c r="AV936" s="320"/>
      <c r="AW936" s="320"/>
      <c r="AX936" s="320"/>
      <c r="AY936" s="320"/>
      <c r="AZ936" s="320"/>
      <c r="BA936" s="320"/>
      <c r="BB936" s="320"/>
      <c r="BC936" s="320"/>
      <c r="BD936" s="320"/>
      <c r="BE936" s="320"/>
      <c r="BF936" s="320"/>
      <c r="BG936" s="320"/>
      <c r="BH936" s="320"/>
      <c r="BI936" s="320"/>
      <c r="BJ936" s="320"/>
      <c r="BK936" s="320"/>
      <c r="BL936" s="320"/>
      <c r="BM936" s="320"/>
      <c r="BN936" s="320"/>
      <c r="BO936" s="320"/>
      <c r="BP936" s="320"/>
      <c r="BQ936" s="320"/>
      <c r="BR936" s="320"/>
      <c r="BS936" s="320"/>
      <c r="BT936" s="320"/>
      <c r="BU936" s="320"/>
      <c r="BV936" s="320"/>
      <c r="BW936" s="320"/>
      <c r="BX936" s="320"/>
      <c r="BY936" s="320"/>
      <c r="BZ936" s="320"/>
      <c r="CA936" s="320"/>
      <c r="CB936" s="320"/>
      <c r="CC936" s="320"/>
      <c r="CD936" s="320"/>
      <c r="CE936" s="320"/>
      <c r="CF936" s="320"/>
      <c r="CG936" s="320"/>
      <c r="CH936" s="320"/>
      <c r="CI936" s="320"/>
      <c r="CJ936" s="320"/>
      <c r="CK936" s="320"/>
      <c r="CL936" s="320"/>
      <c r="CM936" s="320"/>
      <c r="CN936" s="320"/>
      <c r="CO936" s="320"/>
      <c r="CP936" s="320"/>
      <c r="CQ936" s="320"/>
      <c r="CR936" s="320"/>
      <c r="CS936" s="320"/>
      <c r="CT936" s="320"/>
      <c r="CU936" s="320"/>
      <c r="CV936" s="320"/>
      <c r="CW936" s="320"/>
      <c r="CX936" s="320"/>
      <c r="CY936" s="320"/>
      <c r="CZ936" s="320"/>
      <c r="DA936" s="320"/>
      <c r="DB936" s="320"/>
      <c r="DC936" s="320"/>
      <c r="DD936" s="320"/>
    </row>
    <row r="937">
      <c r="A937" s="320"/>
      <c r="B937" s="320"/>
      <c r="C937" s="320"/>
      <c r="D937" s="320"/>
      <c r="E937" s="320"/>
      <c r="F937" s="320"/>
      <c r="G937" s="320"/>
      <c r="H937" s="320"/>
      <c r="I937" s="320"/>
      <c r="J937" s="320"/>
      <c r="K937" s="320"/>
      <c r="L937" s="320"/>
      <c r="M937" s="320"/>
      <c r="N937" s="320"/>
      <c r="O937" s="320"/>
      <c r="P937" s="320"/>
      <c r="Q937" s="320"/>
      <c r="R937" s="320"/>
      <c r="S937" s="320"/>
      <c r="T937" s="320"/>
      <c r="U937" s="320"/>
      <c r="V937" s="320"/>
      <c r="W937" s="320"/>
      <c r="X937" s="320"/>
      <c r="Y937" s="320"/>
      <c r="Z937" s="320"/>
      <c r="AA937" s="320"/>
      <c r="AB937" s="320"/>
      <c r="AC937" s="320"/>
      <c r="AD937" s="320"/>
      <c r="AE937" s="320"/>
      <c r="AF937" s="320"/>
      <c r="AG937" s="320"/>
      <c r="AH937" s="320"/>
      <c r="AI937" s="320"/>
      <c r="AJ937" s="320"/>
      <c r="AK937" s="320"/>
      <c r="AL937" s="320"/>
      <c r="AM937" s="320"/>
      <c r="AN937" s="320"/>
      <c r="AO937" s="320"/>
      <c r="AP937" s="320"/>
      <c r="AQ937" s="320"/>
      <c r="AR937" s="320"/>
      <c r="AS937" s="320"/>
      <c r="AT937" s="320"/>
      <c r="AU937" s="320"/>
      <c r="AV937" s="320"/>
      <c r="AW937" s="320"/>
      <c r="AX937" s="320"/>
      <c r="AY937" s="320"/>
      <c r="AZ937" s="320"/>
      <c r="BA937" s="320"/>
      <c r="BB937" s="320"/>
      <c r="BC937" s="320"/>
      <c r="BD937" s="320"/>
      <c r="BE937" s="320"/>
      <c r="BF937" s="320"/>
      <c r="BG937" s="320"/>
      <c r="BH937" s="320"/>
      <c r="BI937" s="320"/>
      <c r="BJ937" s="320"/>
      <c r="BK937" s="320"/>
      <c r="BL937" s="320"/>
      <c r="BM937" s="320"/>
      <c r="BN937" s="320"/>
      <c r="BO937" s="320"/>
      <c r="BP937" s="320"/>
      <c r="BQ937" s="320"/>
      <c r="BR937" s="320"/>
      <c r="BS937" s="320"/>
      <c r="BT937" s="320"/>
      <c r="BU937" s="320"/>
      <c r="BV937" s="320"/>
      <c r="BW937" s="320"/>
      <c r="BX937" s="320"/>
      <c r="BY937" s="320"/>
      <c r="BZ937" s="320"/>
      <c r="CA937" s="320"/>
      <c r="CB937" s="320"/>
      <c r="CC937" s="320"/>
      <c r="CD937" s="320"/>
      <c r="CE937" s="320"/>
      <c r="CF937" s="320"/>
      <c r="CG937" s="320"/>
      <c r="CH937" s="320"/>
      <c r="CI937" s="320"/>
      <c r="CJ937" s="320"/>
      <c r="CK937" s="320"/>
      <c r="CL937" s="320"/>
      <c r="CM937" s="320"/>
      <c r="CN937" s="320"/>
      <c r="CO937" s="320"/>
      <c r="CP937" s="320"/>
      <c r="CQ937" s="320"/>
      <c r="CR937" s="320"/>
      <c r="CS937" s="320"/>
      <c r="CT937" s="320"/>
      <c r="CU937" s="320"/>
      <c r="CV937" s="320"/>
      <c r="CW937" s="320"/>
      <c r="CX937" s="320"/>
      <c r="CY937" s="320"/>
      <c r="CZ937" s="320"/>
      <c r="DA937" s="320"/>
      <c r="DB937" s="320"/>
      <c r="DC937" s="320"/>
      <c r="DD937" s="320"/>
    </row>
    <row r="938">
      <c r="A938" s="320"/>
      <c r="B938" s="320"/>
      <c r="C938" s="320"/>
      <c r="D938" s="320"/>
      <c r="E938" s="320"/>
      <c r="F938" s="320"/>
      <c r="G938" s="320"/>
      <c r="H938" s="320"/>
      <c r="I938" s="320"/>
      <c r="J938" s="320"/>
      <c r="K938" s="320"/>
      <c r="L938" s="320"/>
      <c r="M938" s="320"/>
      <c r="N938" s="320"/>
      <c r="O938" s="320"/>
      <c r="P938" s="320"/>
      <c r="Q938" s="320"/>
      <c r="R938" s="320"/>
      <c r="S938" s="320"/>
      <c r="T938" s="320"/>
      <c r="U938" s="320"/>
      <c r="V938" s="320"/>
      <c r="W938" s="320"/>
      <c r="X938" s="320"/>
      <c r="Y938" s="320"/>
      <c r="Z938" s="320"/>
      <c r="AA938" s="320"/>
      <c r="AB938" s="320"/>
      <c r="AC938" s="320"/>
      <c r="AD938" s="320"/>
      <c r="AE938" s="320"/>
      <c r="AF938" s="320"/>
      <c r="AG938" s="320"/>
      <c r="AH938" s="320"/>
      <c r="AI938" s="320"/>
      <c r="AJ938" s="320"/>
      <c r="AK938" s="320"/>
      <c r="AL938" s="320"/>
      <c r="AM938" s="320"/>
      <c r="AN938" s="320"/>
      <c r="AO938" s="320"/>
      <c r="AP938" s="320"/>
      <c r="AQ938" s="320"/>
      <c r="AR938" s="320"/>
      <c r="AS938" s="320"/>
      <c r="AT938" s="320"/>
      <c r="AU938" s="320"/>
      <c r="AV938" s="320"/>
      <c r="AW938" s="320"/>
      <c r="AX938" s="320"/>
      <c r="AY938" s="320"/>
      <c r="AZ938" s="320"/>
      <c r="BA938" s="320"/>
      <c r="BB938" s="320"/>
      <c r="BC938" s="320"/>
      <c r="BD938" s="320"/>
      <c r="BE938" s="320"/>
      <c r="BF938" s="320"/>
      <c r="BG938" s="320"/>
      <c r="BH938" s="320"/>
      <c r="BI938" s="320"/>
      <c r="BJ938" s="320"/>
      <c r="BK938" s="320"/>
      <c r="BL938" s="320"/>
      <c r="BM938" s="320"/>
      <c r="BN938" s="320"/>
      <c r="BO938" s="320"/>
      <c r="BP938" s="320"/>
      <c r="BQ938" s="320"/>
      <c r="BR938" s="320"/>
      <c r="BS938" s="320"/>
      <c r="BT938" s="320"/>
      <c r="BU938" s="320"/>
      <c r="BV938" s="320"/>
      <c r="BW938" s="320"/>
      <c r="BX938" s="320"/>
      <c r="BY938" s="320"/>
      <c r="BZ938" s="320"/>
      <c r="CA938" s="320"/>
      <c r="CB938" s="320"/>
      <c r="CC938" s="320"/>
      <c r="CD938" s="320"/>
      <c r="CE938" s="320"/>
      <c r="CF938" s="320"/>
      <c r="CG938" s="320"/>
      <c r="CH938" s="320"/>
      <c r="CI938" s="320"/>
      <c r="CJ938" s="320"/>
      <c r="CK938" s="320"/>
      <c r="CL938" s="320"/>
      <c r="CM938" s="320"/>
      <c r="CN938" s="320"/>
      <c r="CO938" s="320"/>
      <c r="CP938" s="320"/>
      <c r="CQ938" s="320"/>
      <c r="CR938" s="320"/>
      <c r="CS938" s="320"/>
      <c r="CT938" s="320"/>
      <c r="CU938" s="320"/>
      <c r="CV938" s="320"/>
      <c r="CW938" s="320"/>
      <c r="CX938" s="320"/>
      <c r="CY938" s="320"/>
      <c r="CZ938" s="320"/>
      <c r="DA938" s="320"/>
      <c r="DB938" s="320"/>
      <c r="DC938" s="320"/>
      <c r="DD938" s="320"/>
    </row>
    <row r="939">
      <c r="A939" s="320"/>
      <c r="B939" s="320"/>
      <c r="C939" s="320"/>
      <c r="D939" s="320"/>
      <c r="E939" s="320"/>
      <c r="F939" s="320"/>
      <c r="G939" s="320"/>
      <c r="H939" s="320"/>
      <c r="I939" s="320"/>
      <c r="J939" s="320"/>
      <c r="K939" s="320"/>
      <c r="L939" s="320"/>
      <c r="M939" s="320"/>
      <c r="N939" s="320"/>
      <c r="O939" s="320"/>
      <c r="P939" s="320"/>
      <c r="Q939" s="320"/>
      <c r="R939" s="320"/>
      <c r="S939" s="320"/>
      <c r="T939" s="320"/>
      <c r="U939" s="320"/>
      <c r="V939" s="320"/>
      <c r="W939" s="320"/>
      <c r="X939" s="320"/>
      <c r="Y939" s="320"/>
      <c r="Z939" s="320"/>
      <c r="AA939" s="320"/>
      <c r="AB939" s="320"/>
      <c r="AC939" s="320"/>
      <c r="AD939" s="320"/>
      <c r="AE939" s="320"/>
      <c r="AF939" s="320"/>
      <c r="AG939" s="320"/>
      <c r="AH939" s="320"/>
      <c r="AI939" s="320"/>
      <c r="AJ939" s="320"/>
      <c r="AK939" s="320"/>
      <c r="AL939" s="320"/>
      <c r="AM939" s="320"/>
      <c r="AN939" s="320"/>
      <c r="AO939" s="320"/>
      <c r="AP939" s="320"/>
      <c r="AQ939" s="320"/>
      <c r="AR939" s="320"/>
      <c r="AS939" s="320"/>
      <c r="AT939" s="320"/>
      <c r="AU939" s="320"/>
      <c r="AV939" s="320"/>
      <c r="AW939" s="320"/>
      <c r="AX939" s="320"/>
      <c r="AY939" s="320"/>
      <c r="AZ939" s="320"/>
      <c r="BA939" s="320"/>
      <c r="BB939" s="320"/>
      <c r="BC939" s="320"/>
      <c r="BD939" s="320"/>
      <c r="BE939" s="320"/>
      <c r="BF939" s="320"/>
      <c r="BG939" s="320"/>
      <c r="BH939" s="320"/>
      <c r="BI939" s="320"/>
      <c r="BJ939" s="320"/>
      <c r="BK939" s="320"/>
      <c r="BL939" s="320"/>
      <c r="BM939" s="320"/>
      <c r="BN939" s="320"/>
      <c r="BO939" s="320"/>
      <c r="BP939" s="320"/>
      <c r="BQ939" s="320"/>
      <c r="BR939" s="320"/>
      <c r="BS939" s="320"/>
      <c r="BT939" s="320"/>
      <c r="BU939" s="320"/>
      <c r="BV939" s="320"/>
      <c r="BW939" s="320"/>
      <c r="BX939" s="320"/>
      <c r="BY939" s="320"/>
      <c r="BZ939" s="320"/>
      <c r="CA939" s="320"/>
      <c r="CB939" s="320"/>
      <c r="CC939" s="320"/>
      <c r="CD939" s="320"/>
      <c r="CE939" s="320"/>
      <c r="CF939" s="320"/>
      <c r="CG939" s="320"/>
      <c r="CH939" s="320"/>
      <c r="CI939" s="320"/>
      <c r="CJ939" s="320"/>
      <c r="CK939" s="320"/>
      <c r="CL939" s="320"/>
      <c r="CM939" s="320"/>
      <c r="CN939" s="320"/>
      <c r="CO939" s="320"/>
      <c r="CP939" s="320"/>
      <c r="CQ939" s="320"/>
      <c r="CR939" s="320"/>
      <c r="CS939" s="320"/>
      <c r="CT939" s="320"/>
      <c r="CU939" s="320"/>
      <c r="CV939" s="320"/>
      <c r="CW939" s="320"/>
      <c r="CX939" s="320"/>
      <c r="CY939" s="320"/>
      <c r="CZ939" s="320"/>
      <c r="DA939" s="320"/>
      <c r="DB939" s="320"/>
      <c r="DC939" s="320"/>
      <c r="DD939" s="320"/>
    </row>
    <row r="940">
      <c r="A940" s="320"/>
      <c r="B940" s="320"/>
      <c r="C940" s="320"/>
      <c r="D940" s="320"/>
      <c r="E940" s="320"/>
      <c r="F940" s="320"/>
      <c r="G940" s="320"/>
      <c r="H940" s="320"/>
      <c r="I940" s="320"/>
      <c r="J940" s="320"/>
      <c r="K940" s="320"/>
      <c r="L940" s="320"/>
      <c r="M940" s="320"/>
      <c r="N940" s="320"/>
      <c r="O940" s="320"/>
      <c r="P940" s="320"/>
      <c r="Q940" s="320"/>
      <c r="R940" s="320"/>
      <c r="S940" s="320"/>
      <c r="T940" s="320"/>
      <c r="U940" s="320"/>
      <c r="V940" s="320"/>
      <c r="W940" s="320"/>
      <c r="X940" s="320"/>
      <c r="Y940" s="320"/>
      <c r="Z940" s="320"/>
      <c r="AA940" s="320"/>
      <c r="AB940" s="320"/>
      <c r="AC940" s="320"/>
      <c r="AD940" s="320"/>
      <c r="AE940" s="320"/>
      <c r="AF940" s="320"/>
      <c r="AG940" s="320"/>
      <c r="AH940" s="320"/>
      <c r="AI940" s="320"/>
      <c r="AJ940" s="320"/>
      <c r="AK940" s="320"/>
      <c r="AL940" s="320"/>
      <c r="AM940" s="320"/>
      <c r="AN940" s="320"/>
      <c r="AO940" s="320"/>
      <c r="AP940" s="320"/>
      <c r="AQ940" s="320"/>
      <c r="AR940" s="320"/>
      <c r="AS940" s="320"/>
      <c r="AT940" s="320"/>
      <c r="AU940" s="320"/>
      <c r="AV940" s="320"/>
      <c r="AW940" s="320"/>
      <c r="AX940" s="320"/>
      <c r="AY940" s="320"/>
      <c r="AZ940" s="320"/>
      <c r="BA940" s="320"/>
      <c r="BB940" s="320"/>
      <c r="BC940" s="320"/>
      <c r="BD940" s="320"/>
      <c r="BE940" s="320"/>
      <c r="BF940" s="320"/>
      <c r="BG940" s="320"/>
      <c r="BH940" s="320"/>
      <c r="BI940" s="320"/>
      <c r="BJ940" s="320"/>
      <c r="BK940" s="320"/>
      <c r="BL940" s="320"/>
      <c r="BM940" s="320"/>
      <c r="BN940" s="320"/>
      <c r="BO940" s="320"/>
      <c r="BP940" s="320"/>
      <c r="BQ940" s="320"/>
      <c r="BR940" s="320"/>
      <c r="BS940" s="320"/>
      <c r="BT940" s="320"/>
      <c r="BU940" s="320"/>
      <c r="BV940" s="320"/>
      <c r="BW940" s="320"/>
      <c r="BX940" s="320"/>
      <c r="BY940" s="320"/>
      <c r="BZ940" s="320"/>
      <c r="CA940" s="320"/>
      <c r="CB940" s="320"/>
      <c r="CC940" s="320"/>
      <c r="CD940" s="320"/>
      <c r="CE940" s="320"/>
      <c r="CF940" s="320"/>
      <c r="CG940" s="320"/>
      <c r="CH940" s="320"/>
      <c r="CI940" s="320"/>
      <c r="CJ940" s="320"/>
      <c r="CK940" s="320"/>
      <c r="CL940" s="320"/>
      <c r="CM940" s="320"/>
      <c r="CN940" s="320"/>
      <c r="CO940" s="320"/>
      <c r="CP940" s="320"/>
      <c r="CQ940" s="320"/>
      <c r="CR940" s="320"/>
      <c r="CS940" s="320"/>
      <c r="CT940" s="320"/>
      <c r="CU940" s="320"/>
      <c r="CV940" s="320"/>
      <c r="CW940" s="320"/>
      <c r="CX940" s="320"/>
      <c r="CY940" s="320"/>
      <c r="CZ940" s="320"/>
      <c r="DA940" s="320"/>
      <c r="DB940" s="320"/>
      <c r="DC940" s="320"/>
      <c r="DD940" s="320"/>
    </row>
    <row r="941">
      <c r="A941" s="320"/>
      <c r="B941" s="320"/>
      <c r="C941" s="320"/>
      <c r="D941" s="320"/>
      <c r="E941" s="320"/>
      <c r="F941" s="320"/>
      <c r="G941" s="320"/>
      <c r="H941" s="320"/>
      <c r="I941" s="320"/>
      <c r="J941" s="320"/>
      <c r="K941" s="320"/>
      <c r="L941" s="320"/>
      <c r="M941" s="320"/>
      <c r="N941" s="320"/>
      <c r="O941" s="320"/>
      <c r="P941" s="320"/>
      <c r="Q941" s="320"/>
      <c r="R941" s="320"/>
      <c r="S941" s="320"/>
      <c r="T941" s="320"/>
      <c r="U941" s="320"/>
      <c r="V941" s="320"/>
      <c r="W941" s="320"/>
      <c r="X941" s="320"/>
      <c r="Y941" s="320"/>
      <c r="Z941" s="320"/>
      <c r="AA941" s="320"/>
      <c r="AB941" s="320"/>
      <c r="AC941" s="320"/>
      <c r="AD941" s="320"/>
      <c r="AE941" s="320"/>
      <c r="AF941" s="320"/>
      <c r="AG941" s="320"/>
      <c r="AH941" s="320"/>
      <c r="AI941" s="320"/>
      <c r="AJ941" s="320"/>
      <c r="AK941" s="320"/>
      <c r="AL941" s="320"/>
      <c r="AM941" s="320"/>
      <c r="AN941" s="320"/>
      <c r="AO941" s="320"/>
      <c r="AP941" s="320"/>
      <c r="AQ941" s="320"/>
      <c r="AR941" s="320"/>
      <c r="AS941" s="320"/>
      <c r="AT941" s="320"/>
      <c r="AU941" s="320"/>
      <c r="AV941" s="320"/>
      <c r="AW941" s="320"/>
      <c r="AX941" s="320"/>
      <c r="AY941" s="320"/>
      <c r="AZ941" s="320"/>
      <c r="BA941" s="320"/>
      <c r="BB941" s="320"/>
      <c r="BC941" s="320"/>
      <c r="BD941" s="320"/>
      <c r="BE941" s="320"/>
      <c r="BF941" s="320"/>
      <c r="BG941" s="320"/>
      <c r="BH941" s="320"/>
      <c r="BI941" s="320"/>
      <c r="BJ941" s="320"/>
      <c r="BK941" s="320"/>
      <c r="BL941" s="320"/>
      <c r="BM941" s="320"/>
      <c r="BN941" s="320"/>
      <c r="BO941" s="320"/>
      <c r="BP941" s="320"/>
      <c r="BQ941" s="320"/>
      <c r="BR941" s="320"/>
      <c r="BS941" s="320"/>
      <c r="BT941" s="320"/>
      <c r="BU941" s="320"/>
      <c r="BV941" s="320"/>
      <c r="BW941" s="320"/>
      <c r="BX941" s="320"/>
      <c r="BY941" s="320"/>
      <c r="BZ941" s="320"/>
      <c r="CA941" s="320"/>
      <c r="CB941" s="320"/>
      <c r="CC941" s="320"/>
      <c r="CD941" s="320"/>
      <c r="CE941" s="320"/>
      <c r="CF941" s="320"/>
      <c r="CG941" s="320"/>
      <c r="CH941" s="320"/>
      <c r="CI941" s="320"/>
      <c r="CJ941" s="320"/>
      <c r="CK941" s="320"/>
      <c r="CL941" s="320"/>
      <c r="CM941" s="320"/>
      <c r="CN941" s="320"/>
      <c r="CO941" s="320"/>
      <c r="CP941" s="320"/>
      <c r="CQ941" s="320"/>
      <c r="CR941" s="320"/>
      <c r="CS941" s="320"/>
      <c r="CT941" s="320"/>
      <c r="CU941" s="320"/>
      <c r="CV941" s="320"/>
      <c r="CW941" s="320"/>
      <c r="CX941" s="320"/>
      <c r="CY941" s="320"/>
      <c r="CZ941" s="320"/>
      <c r="DA941" s="320"/>
      <c r="DB941" s="320"/>
      <c r="DC941" s="320"/>
      <c r="DD941" s="320"/>
    </row>
    <row r="942">
      <c r="A942" s="320"/>
      <c r="B942" s="320"/>
      <c r="C942" s="320"/>
      <c r="D942" s="320"/>
      <c r="E942" s="320"/>
      <c r="F942" s="320"/>
      <c r="G942" s="320"/>
      <c r="H942" s="320"/>
      <c r="I942" s="320"/>
      <c r="J942" s="320"/>
      <c r="K942" s="320"/>
      <c r="L942" s="320"/>
      <c r="M942" s="320"/>
      <c r="N942" s="320"/>
      <c r="O942" s="320"/>
      <c r="P942" s="320"/>
      <c r="Q942" s="320"/>
      <c r="R942" s="320"/>
      <c r="S942" s="320"/>
      <c r="T942" s="320"/>
      <c r="U942" s="320"/>
      <c r="V942" s="320"/>
      <c r="W942" s="320"/>
      <c r="X942" s="320"/>
      <c r="Y942" s="320"/>
      <c r="Z942" s="320"/>
      <c r="AA942" s="320"/>
      <c r="AB942" s="320"/>
      <c r="AC942" s="320"/>
      <c r="AD942" s="320"/>
      <c r="AE942" s="320"/>
      <c r="AF942" s="320"/>
      <c r="AG942" s="320"/>
      <c r="AH942" s="320"/>
      <c r="AI942" s="320"/>
      <c r="AJ942" s="320"/>
      <c r="AK942" s="320"/>
      <c r="AL942" s="320"/>
      <c r="AM942" s="320"/>
      <c r="AN942" s="320"/>
      <c r="AO942" s="320"/>
      <c r="AP942" s="320"/>
      <c r="AQ942" s="320"/>
      <c r="AR942" s="320"/>
      <c r="AS942" s="320"/>
      <c r="AT942" s="320"/>
      <c r="AU942" s="320"/>
      <c r="AV942" s="320"/>
      <c r="AW942" s="320"/>
      <c r="AX942" s="320"/>
      <c r="AY942" s="320"/>
      <c r="AZ942" s="320"/>
      <c r="BA942" s="320"/>
      <c r="BB942" s="320"/>
      <c r="BC942" s="320"/>
      <c r="BD942" s="320"/>
      <c r="BE942" s="320"/>
      <c r="BF942" s="320"/>
      <c r="BG942" s="320"/>
      <c r="BH942" s="320"/>
      <c r="BI942" s="320"/>
      <c r="BJ942" s="320"/>
      <c r="BK942" s="320"/>
      <c r="BL942" s="320"/>
      <c r="BM942" s="320"/>
      <c r="BN942" s="320"/>
      <c r="BO942" s="320"/>
      <c r="BP942" s="320"/>
      <c r="BQ942" s="320"/>
      <c r="BR942" s="320"/>
      <c r="BS942" s="320"/>
      <c r="BT942" s="320"/>
      <c r="BU942" s="320"/>
      <c r="BV942" s="320"/>
      <c r="BW942" s="320"/>
      <c r="BX942" s="320"/>
      <c r="BY942" s="320"/>
      <c r="BZ942" s="320"/>
      <c r="CA942" s="320"/>
      <c r="CB942" s="320"/>
      <c r="CC942" s="320"/>
      <c r="CD942" s="320"/>
      <c r="CE942" s="320"/>
      <c r="CF942" s="320"/>
      <c r="CG942" s="320"/>
      <c r="CH942" s="320"/>
      <c r="CI942" s="320"/>
      <c r="CJ942" s="320"/>
      <c r="CK942" s="320"/>
      <c r="CL942" s="320"/>
      <c r="CM942" s="320"/>
      <c r="CN942" s="320"/>
      <c r="CO942" s="320"/>
      <c r="CP942" s="320"/>
      <c r="CQ942" s="320"/>
      <c r="CR942" s="320"/>
      <c r="CS942" s="320"/>
      <c r="CT942" s="320"/>
      <c r="CU942" s="320"/>
      <c r="CV942" s="320"/>
      <c r="CW942" s="320"/>
      <c r="CX942" s="320"/>
      <c r="CY942" s="320"/>
      <c r="CZ942" s="320"/>
      <c r="DA942" s="320"/>
      <c r="DB942" s="320"/>
      <c r="DC942" s="320"/>
      <c r="DD942" s="320"/>
    </row>
    <row r="943">
      <c r="A943" s="320"/>
      <c r="B943" s="320"/>
      <c r="C943" s="320"/>
      <c r="D943" s="320"/>
      <c r="E943" s="320"/>
      <c r="F943" s="320"/>
      <c r="G943" s="320"/>
      <c r="H943" s="320"/>
      <c r="I943" s="320"/>
      <c r="J943" s="320"/>
      <c r="K943" s="320"/>
      <c r="L943" s="320"/>
      <c r="M943" s="320"/>
      <c r="N943" s="320"/>
      <c r="O943" s="320"/>
      <c r="P943" s="320"/>
      <c r="Q943" s="320"/>
      <c r="R943" s="320"/>
      <c r="S943" s="320"/>
      <c r="T943" s="320"/>
      <c r="U943" s="320"/>
      <c r="V943" s="320"/>
      <c r="W943" s="320"/>
      <c r="X943" s="320"/>
      <c r="Y943" s="320"/>
      <c r="Z943" s="320"/>
      <c r="AA943" s="320"/>
      <c r="AB943" s="320"/>
      <c r="AC943" s="320"/>
      <c r="AD943" s="320"/>
      <c r="AE943" s="320"/>
      <c r="AF943" s="320"/>
      <c r="AG943" s="320"/>
      <c r="AH943" s="320"/>
      <c r="AI943" s="320"/>
      <c r="AJ943" s="320"/>
      <c r="AK943" s="320"/>
      <c r="AL943" s="320"/>
      <c r="AM943" s="320"/>
      <c r="AN943" s="320"/>
      <c r="AO943" s="320"/>
      <c r="AP943" s="320"/>
      <c r="AQ943" s="320"/>
      <c r="AR943" s="320"/>
      <c r="AS943" s="320"/>
      <c r="AT943" s="320"/>
      <c r="AU943" s="320"/>
      <c r="AV943" s="320"/>
      <c r="AW943" s="320"/>
      <c r="AX943" s="320"/>
      <c r="AY943" s="320"/>
      <c r="AZ943" s="320"/>
      <c r="BA943" s="320"/>
      <c r="BB943" s="320"/>
      <c r="BC943" s="320"/>
      <c r="BD943" s="320"/>
      <c r="BE943" s="320"/>
      <c r="BF943" s="320"/>
      <c r="BG943" s="320"/>
      <c r="BH943" s="320"/>
      <c r="BI943" s="320"/>
      <c r="BJ943" s="320"/>
      <c r="BK943" s="320"/>
      <c r="BL943" s="320"/>
      <c r="BM943" s="320"/>
      <c r="BN943" s="320"/>
      <c r="BO943" s="320"/>
      <c r="BP943" s="320"/>
      <c r="BQ943" s="320"/>
      <c r="BR943" s="320"/>
      <c r="BS943" s="320"/>
      <c r="BT943" s="320"/>
      <c r="BU943" s="320"/>
      <c r="BV943" s="320"/>
      <c r="BW943" s="320"/>
      <c r="BX943" s="320"/>
      <c r="BY943" s="320"/>
      <c r="BZ943" s="320"/>
      <c r="CA943" s="320"/>
      <c r="CB943" s="320"/>
      <c r="CC943" s="320"/>
      <c r="CD943" s="320"/>
      <c r="CE943" s="320"/>
      <c r="CF943" s="320"/>
      <c r="CG943" s="320"/>
      <c r="CH943" s="320"/>
      <c r="CI943" s="320"/>
      <c r="CJ943" s="320"/>
      <c r="CK943" s="320"/>
      <c r="CL943" s="320"/>
      <c r="CM943" s="320"/>
      <c r="CN943" s="320"/>
      <c r="CO943" s="320"/>
      <c r="CP943" s="320"/>
      <c r="CQ943" s="320"/>
      <c r="CR943" s="320"/>
      <c r="CS943" s="320"/>
      <c r="CT943" s="320"/>
      <c r="CU943" s="320"/>
      <c r="CV943" s="320"/>
      <c r="CW943" s="320"/>
      <c r="CX943" s="320"/>
      <c r="CY943" s="320"/>
      <c r="CZ943" s="320"/>
      <c r="DA943" s="320"/>
      <c r="DB943" s="320"/>
      <c r="DC943" s="320"/>
      <c r="DD943" s="320"/>
    </row>
    <row r="944">
      <c r="A944" s="320"/>
      <c r="B944" s="320"/>
      <c r="C944" s="320"/>
      <c r="D944" s="320"/>
      <c r="E944" s="320"/>
      <c r="F944" s="320"/>
      <c r="G944" s="320"/>
      <c r="H944" s="320"/>
      <c r="I944" s="320"/>
      <c r="J944" s="320"/>
      <c r="K944" s="320"/>
      <c r="L944" s="320"/>
      <c r="M944" s="320"/>
      <c r="N944" s="320"/>
      <c r="O944" s="320"/>
      <c r="P944" s="320"/>
      <c r="Q944" s="320"/>
      <c r="R944" s="320"/>
      <c r="S944" s="320"/>
      <c r="T944" s="320"/>
      <c r="U944" s="320"/>
      <c r="V944" s="320"/>
      <c r="W944" s="320"/>
      <c r="X944" s="320"/>
      <c r="Y944" s="320"/>
      <c r="Z944" s="320"/>
      <c r="AA944" s="320"/>
      <c r="AB944" s="320"/>
      <c r="AC944" s="320"/>
      <c r="AD944" s="320"/>
      <c r="AE944" s="320"/>
      <c r="AF944" s="320"/>
      <c r="AG944" s="320"/>
      <c r="AH944" s="320"/>
      <c r="AI944" s="320"/>
      <c r="AJ944" s="320"/>
      <c r="AK944" s="320"/>
      <c r="AL944" s="320"/>
      <c r="AM944" s="320"/>
      <c r="AN944" s="320"/>
      <c r="AO944" s="320"/>
      <c r="AP944" s="320"/>
      <c r="AQ944" s="320"/>
      <c r="AR944" s="320"/>
      <c r="AS944" s="320"/>
      <c r="AT944" s="320"/>
      <c r="AU944" s="320"/>
      <c r="AV944" s="320"/>
      <c r="AW944" s="320"/>
      <c r="AX944" s="320"/>
      <c r="AY944" s="320"/>
      <c r="AZ944" s="320"/>
      <c r="BA944" s="320"/>
      <c r="BB944" s="320"/>
      <c r="BC944" s="320"/>
      <c r="BD944" s="320"/>
      <c r="BE944" s="320"/>
      <c r="BF944" s="320"/>
      <c r="BG944" s="320"/>
      <c r="BH944" s="320"/>
      <c r="BI944" s="320"/>
      <c r="BJ944" s="320"/>
      <c r="BK944" s="320"/>
      <c r="BL944" s="320"/>
      <c r="BM944" s="320"/>
      <c r="BN944" s="320"/>
      <c r="BO944" s="320"/>
      <c r="BP944" s="320"/>
      <c r="BQ944" s="320"/>
      <c r="BR944" s="320"/>
      <c r="BS944" s="320"/>
      <c r="BT944" s="320"/>
      <c r="BU944" s="320"/>
      <c r="BV944" s="320"/>
      <c r="BW944" s="320"/>
      <c r="BX944" s="320"/>
      <c r="BY944" s="320"/>
      <c r="BZ944" s="320"/>
      <c r="CA944" s="320"/>
      <c r="CB944" s="320"/>
      <c r="CC944" s="320"/>
      <c r="CD944" s="320"/>
      <c r="CE944" s="320"/>
      <c r="CF944" s="320"/>
      <c r="CG944" s="320"/>
      <c r="CH944" s="320"/>
      <c r="CI944" s="320"/>
      <c r="CJ944" s="320"/>
      <c r="CK944" s="320"/>
      <c r="CL944" s="320"/>
      <c r="CM944" s="320"/>
      <c r="CN944" s="320"/>
      <c r="CO944" s="320"/>
      <c r="CP944" s="320"/>
      <c r="CQ944" s="320"/>
      <c r="CR944" s="320"/>
      <c r="CS944" s="320"/>
      <c r="CT944" s="320"/>
      <c r="CU944" s="320"/>
      <c r="CV944" s="320"/>
      <c r="CW944" s="320"/>
      <c r="CX944" s="320"/>
      <c r="CY944" s="320"/>
      <c r="CZ944" s="320"/>
      <c r="DA944" s="320"/>
      <c r="DB944" s="320"/>
      <c r="DC944" s="320"/>
      <c r="DD944" s="320"/>
    </row>
    <row r="945">
      <c r="A945" s="320"/>
      <c r="B945" s="320"/>
      <c r="C945" s="320"/>
      <c r="D945" s="320"/>
      <c r="E945" s="320"/>
      <c r="F945" s="320"/>
      <c r="G945" s="320"/>
      <c r="H945" s="320"/>
      <c r="I945" s="320"/>
      <c r="J945" s="320"/>
      <c r="K945" s="320"/>
      <c r="L945" s="320"/>
      <c r="M945" s="320"/>
      <c r="N945" s="320"/>
      <c r="O945" s="320"/>
      <c r="P945" s="320"/>
      <c r="Q945" s="320"/>
      <c r="R945" s="320"/>
      <c r="S945" s="320"/>
      <c r="T945" s="320"/>
      <c r="U945" s="320"/>
      <c r="V945" s="320"/>
      <c r="W945" s="320"/>
      <c r="X945" s="320"/>
      <c r="Y945" s="320"/>
      <c r="Z945" s="320"/>
      <c r="AA945" s="320"/>
      <c r="AB945" s="320"/>
      <c r="AC945" s="320"/>
      <c r="AD945" s="320"/>
      <c r="AE945" s="320"/>
      <c r="AF945" s="320"/>
      <c r="AG945" s="320"/>
      <c r="AH945" s="320"/>
      <c r="AI945" s="320"/>
      <c r="AJ945" s="320"/>
      <c r="AK945" s="320"/>
      <c r="AL945" s="320"/>
      <c r="AM945" s="320"/>
      <c r="AN945" s="320"/>
      <c r="AO945" s="320"/>
      <c r="AP945" s="320"/>
      <c r="AQ945" s="320"/>
      <c r="AR945" s="320"/>
      <c r="AS945" s="320"/>
      <c r="AT945" s="320"/>
      <c r="AU945" s="320"/>
      <c r="AV945" s="320"/>
      <c r="AW945" s="320"/>
      <c r="AX945" s="320"/>
      <c r="AY945" s="320"/>
      <c r="AZ945" s="320"/>
      <c r="BA945" s="320"/>
      <c r="BB945" s="320"/>
      <c r="BC945" s="320"/>
      <c r="BD945" s="320"/>
      <c r="BE945" s="320"/>
      <c r="BF945" s="320"/>
      <c r="BG945" s="320"/>
      <c r="BH945" s="320"/>
      <c r="BI945" s="320"/>
      <c r="BJ945" s="320"/>
      <c r="BK945" s="320"/>
      <c r="BL945" s="320"/>
      <c r="BM945" s="320"/>
      <c r="BN945" s="320"/>
      <c r="BO945" s="320"/>
      <c r="BP945" s="320"/>
      <c r="BQ945" s="320"/>
      <c r="BR945" s="320"/>
      <c r="BS945" s="320"/>
      <c r="BT945" s="320"/>
      <c r="BU945" s="320"/>
      <c r="BV945" s="320"/>
      <c r="BW945" s="320"/>
      <c r="BX945" s="320"/>
      <c r="BY945" s="320"/>
      <c r="BZ945" s="320"/>
      <c r="CA945" s="320"/>
      <c r="CB945" s="320"/>
      <c r="CC945" s="320"/>
      <c r="CD945" s="320"/>
      <c r="CE945" s="320"/>
      <c r="CF945" s="320"/>
      <c r="CG945" s="320"/>
      <c r="CH945" s="320"/>
      <c r="CI945" s="320"/>
      <c r="CJ945" s="320"/>
      <c r="CK945" s="320"/>
      <c r="CL945" s="320"/>
      <c r="CM945" s="320"/>
      <c r="CN945" s="320"/>
      <c r="CO945" s="320"/>
      <c r="CP945" s="320"/>
      <c r="CQ945" s="320"/>
      <c r="CR945" s="320"/>
      <c r="CS945" s="320"/>
      <c r="CT945" s="320"/>
      <c r="CU945" s="320"/>
      <c r="CV945" s="320"/>
      <c r="CW945" s="320"/>
      <c r="CX945" s="320"/>
      <c r="CY945" s="320"/>
      <c r="CZ945" s="320"/>
      <c r="DA945" s="320"/>
      <c r="DB945" s="320"/>
      <c r="DC945" s="320"/>
      <c r="DD945" s="320"/>
    </row>
    <row r="946">
      <c r="A946" s="320"/>
      <c r="B946" s="320"/>
      <c r="C946" s="320"/>
      <c r="D946" s="320"/>
      <c r="E946" s="320"/>
      <c r="F946" s="320"/>
      <c r="G946" s="320"/>
      <c r="H946" s="320"/>
      <c r="I946" s="320"/>
      <c r="J946" s="320"/>
      <c r="K946" s="320"/>
      <c r="L946" s="320"/>
      <c r="M946" s="320"/>
      <c r="N946" s="320"/>
      <c r="O946" s="320"/>
      <c r="P946" s="320"/>
      <c r="Q946" s="320"/>
      <c r="R946" s="320"/>
      <c r="S946" s="320"/>
      <c r="T946" s="320"/>
      <c r="U946" s="320"/>
      <c r="V946" s="320"/>
      <c r="W946" s="320"/>
      <c r="X946" s="320"/>
      <c r="Y946" s="320"/>
      <c r="Z946" s="320"/>
      <c r="AA946" s="320"/>
      <c r="AB946" s="320"/>
      <c r="AC946" s="320"/>
      <c r="AD946" s="320"/>
      <c r="AE946" s="320"/>
      <c r="AF946" s="320"/>
      <c r="AG946" s="320"/>
      <c r="AH946" s="320"/>
      <c r="AI946" s="320"/>
      <c r="AJ946" s="320"/>
      <c r="AK946" s="320"/>
      <c r="AL946" s="320"/>
      <c r="AM946" s="320"/>
      <c r="AN946" s="320"/>
      <c r="AO946" s="320"/>
      <c r="AP946" s="320"/>
      <c r="AQ946" s="320"/>
      <c r="AR946" s="320"/>
      <c r="AS946" s="320"/>
      <c r="AT946" s="320"/>
      <c r="AU946" s="320"/>
      <c r="AV946" s="320"/>
      <c r="AW946" s="320"/>
      <c r="AX946" s="320"/>
      <c r="AY946" s="320"/>
      <c r="AZ946" s="320"/>
      <c r="BA946" s="320"/>
      <c r="BB946" s="320"/>
      <c r="BC946" s="320"/>
      <c r="BD946" s="320"/>
      <c r="BE946" s="320"/>
      <c r="BF946" s="320"/>
      <c r="BG946" s="320"/>
      <c r="BH946" s="320"/>
      <c r="BI946" s="320"/>
      <c r="BJ946" s="320"/>
      <c r="BK946" s="320"/>
      <c r="BL946" s="320"/>
      <c r="BM946" s="320"/>
      <c r="BN946" s="320"/>
      <c r="BO946" s="320"/>
      <c r="BP946" s="320"/>
      <c r="BQ946" s="320"/>
      <c r="BR946" s="320"/>
      <c r="BS946" s="320"/>
      <c r="BT946" s="320"/>
      <c r="BU946" s="320"/>
      <c r="BV946" s="320"/>
      <c r="BW946" s="320"/>
      <c r="BX946" s="320"/>
      <c r="BY946" s="320"/>
      <c r="BZ946" s="320"/>
      <c r="CA946" s="320"/>
      <c r="CB946" s="320"/>
      <c r="CC946" s="320"/>
      <c r="CD946" s="320"/>
      <c r="CE946" s="320"/>
      <c r="CF946" s="320"/>
      <c r="CG946" s="320"/>
      <c r="CH946" s="320"/>
      <c r="CI946" s="320"/>
      <c r="CJ946" s="320"/>
      <c r="CK946" s="320"/>
      <c r="CL946" s="320"/>
      <c r="CM946" s="320"/>
      <c r="CN946" s="320"/>
      <c r="CO946" s="320"/>
      <c r="CP946" s="320"/>
      <c r="CQ946" s="320"/>
      <c r="CR946" s="320"/>
      <c r="CS946" s="320"/>
      <c r="CT946" s="320"/>
      <c r="CU946" s="320"/>
      <c r="CV946" s="320"/>
      <c r="CW946" s="320"/>
      <c r="CX946" s="320"/>
      <c r="CY946" s="320"/>
      <c r="CZ946" s="320"/>
      <c r="DA946" s="320"/>
      <c r="DB946" s="320"/>
      <c r="DC946" s="320"/>
      <c r="DD946" s="320"/>
    </row>
    <row r="947">
      <c r="A947" s="320"/>
      <c r="B947" s="320"/>
      <c r="C947" s="320"/>
      <c r="D947" s="320"/>
      <c r="E947" s="320"/>
      <c r="F947" s="320"/>
      <c r="G947" s="320"/>
      <c r="H947" s="320"/>
      <c r="I947" s="320"/>
      <c r="J947" s="320"/>
      <c r="K947" s="320"/>
      <c r="L947" s="320"/>
      <c r="M947" s="320"/>
      <c r="N947" s="320"/>
      <c r="O947" s="320"/>
      <c r="P947" s="320"/>
      <c r="Q947" s="320"/>
      <c r="R947" s="320"/>
      <c r="S947" s="320"/>
      <c r="T947" s="320"/>
      <c r="U947" s="320"/>
      <c r="V947" s="320"/>
      <c r="W947" s="320"/>
      <c r="X947" s="320"/>
      <c r="Y947" s="320"/>
      <c r="Z947" s="320"/>
      <c r="AA947" s="320"/>
      <c r="AB947" s="320"/>
      <c r="AC947" s="320"/>
      <c r="AD947" s="320"/>
      <c r="AE947" s="320"/>
      <c r="AF947" s="320"/>
      <c r="AG947" s="320"/>
      <c r="AH947" s="320"/>
      <c r="AI947" s="320"/>
      <c r="AJ947" s="320"/>
      <c r="AK947" s="320"/>
      <c r="AL947" s="320"/>
      <c r="AM947" s="320"/>
      <c r="AN947" s="320"/>
      <c r="AO947" s="320"/>
      <c r="AP947" s="320"/>
      <c r="AQ947" s="320"/>
      <c r="AR947" s="320"/>
      <c r="AS947" s="320"/>
      <c r="AT947" s="320"/>
      <c r="AU947" s="320"/>
      <c r="AV947" s="320"/>
      <c r="AW947" s="320"/>
      <c r="AX947" s="320"/>
      <c r="AY947" s="320"/>
      <c r="AZ947" s="320"/>
      <c r="BA947" s="320"/>
      <c r="BB947" s="320"/>
      <c r="BC947" s="320"/>
      <c r="BD947" s="320"/>
      <c r="BE947" s="320"/>
      <c r="BF947" s="320"/>
      <c r="BG947" s="320"/>
      <c r="BH947" s="320"/>
      <c r="BI947" s="320"/>
      <c r="BJ947" s="320"/>
      <c r="BK947" s="320"/>
      <c r="BL947" s="320"/>
      <c r="BM947" s="320"/>
      <c r="BN947" s="320"/>
      <c r="BO947" s="320"/>
      <c r="BP947" s="320"/>
      <c r="BQ947" s="320"/>
      <c r="BR947" s="320"/>
      <c r="BS947" s="320"/>
      <c r="BT947" s="320"/>
      <c r="BU947" s="320"/>
      <c r="BV947" s="320"/>
      <c r="BW947" s="320"/>
      <c r="BX947" s="320"/>
      <c r="BY947" s="320"/>
      <c r="BZ947" s="320"/>
      <c r="CA947" s="320"/>
      <c r="CB947" s="320"/>
      <c r="CC947" s="320"/>
      <c r="CD947" s="320"/>
      <c r="CE947" s="320"/>
      <c r="CF947" s="320"/>
      <c r="CG947" s="320"/>
      <c r="CH947" s="320"/>
      <c r="CI947" s="320"/>
      <c r="CJ947" s="320"/>
      <c r="CK947" s="320"/>
      <c r="CL947" s="320"/>
      <c r="CM947" s="320"/>
      <c r="CN947" s="320"/>
      <c r="CO947" s="320"/>
      <c r="CP947" s="320"/>
      <c r="CQ947" s="320"/>
      <c r="CR947" s="320"/>
      <c r="CS947" s="320"/>
      <c r="CT947" s="320"/>
      <c r="CU947" s="320"/>
      <c r="CV947" s="320"/>
      <c r="CW947" s="320"/>
      <c r="CX947" s="320"/>
      <c r="CY947" s="320"/>
      <c r="CZ947" s="320"/>
      <c r="DA947" s="320"/>
      <c r="DB947" s="320"/>
      <c r="DC947" s="320"/>
      <c r="DD947" s="320"/>
    </row>
    <row r="948">
      <c r="A948" s="320"/>
      <c r="B948" s="320"/>
      <c r="C948" s="320"/>
      <c r="D948" s="320"/>
      <c r="E948" s="320"/>
      <c r="F948" s="320"/>
      <c r="G948" s="320"/>
      <c r="H948" s="320"/>
      <c r="I948" s="320"/>
      <c r="J948" s="320"/>
      <c r="K948" s="320"/>
      <c r="L948" s="320"/>
      <c r="M948" s="320"/>
      <c r="N948" s="320"/>
      <c r="O948" s="320"/>
      <c r="P948" s="320"/>
      <c r="Q948" s="320"/>
      <c r="R948" s="320"/>
      <c r="S948" s="320"/>
      <c r="T948" s="320"/>
      <c r="U948" s="320"/>
      <c r="V948" s="320"/>
      <c r="W948" s="320"/>
      <c r="X948" s="320"/>
      <c r="Y948" s="320"/>
      <c r="Z948" s="320"/>
      <c r="AA948" s="320"/>
      <c r="AB948" s="320"/>
      <c r="AC948" s="320"/>
      <c r="AD948" s="320"/>
      <c r="AE948" s="320"/>
      <c r="AF948" s="320"/>
      <c r="AG948" s="320"/>
      <c r="AH948" s="320"/>
      <c r="AI948" s="320"/>
      <c r="AJ948" s="320"/>
      <c r="AK948" s="320"/>
      <c r="AL948" s="320"/>
      <c r="AM948" s="320"/>
      <c r="AN948" s="320"/>
      <c r="AO948" s="320"/>
      <c r="AP948" s="320"/>
      <c r="AQ948" s="320"/>
      <c r="AR948" s="320"/>
      <c r="AS948" s="320"/>
      <c r="AT948" s="320"/>
      <c r="AU948" s="320"/>
      <c r="AV948" s="320"/>
      <c r="AW948" s="320"/>
      <c r="AX948" s="320"/>
      <c r="AY948" s="320"/>
      <c r="AZ948" s="320"/>
      <c r="BA948" s="320"/>
      <c r="BB948" s="320"/>
      <c r="BC948" s="320"/>
      <c r="BD948" s="320"/>
      <c r="BE948" s="320"/>
      <c r="BF948" s="320"/>
      <c r="BG948" s="320"/>
      <c r="BH948" s="320"/>
      <c r="BI948" s="320"/>
      <c r="BJ948" s="320"/>
      <c r="BK948" s="320"/>
      <c r="BL948" s="320"/>
      <c r="BM948" s="320"/>
      <c r="BN948" s="320"/>
      <c r="BO948" s="320"/>
      <c r="BP948" s="320"/>
      <c r="BQ948" s="320"/>
      <c r="BR948" s="320"/>
      <c r="BS948" s="320"/>
      <c r="BT948" s="320"/>
      <c r="BU948" s="320"/>
      <c r="BV948" s="320"/>
      <c r="BW948" s="320"/>
      <c r="BX948" s="320"/>
      <c r="BY948" s="320"/>
      <c r="BZ948" s="320"/>
      <c r="CA948" s="320"/>
      <c r="CB948" s="320"/>
      <c r="CC948" s="320"/>
      <c r="CD948" s="320"/>
      <c r="CE948" s="320"/>
      <c r="CF948" s="320"/>
      <c r="CG948" s="320"/>
      <c r="CH948" s="320"/>
      <c r="CI948" s="320"/>
      <c r="CJ948" s="320"/>
      <c r="CK948" s="320"/>
      <c r="CL948" s="320"/>
      <c r="CM948" s="320"/>
      <c r="CN948" s="320"/>
      <c r="CO948" s="320"/>
      <c r="CP948" s="320"/>
      <c r="CQ948" s="320"/>
      <c r="CR948" s="320"/>
      <c r="CS948" s="320"/>
      <c r="CT948" s="320"/>
      <c r="CU948" s="320"/>
      <c r="CV948" s="320"/>
      <c r="CW948" s="320"/>
      <c r="CX948" s="320"/>
      <c r="CY948" s="320"/>
      <c r="CZ948" s="320"/>
      <c r="DA948" s="320"/>
      <c r="DB948" s="320"/>
      <c r="DC948" s="320"/>
      <c r="DD948" s="320"/>
    </row>
    <row r="949">
      <c r="A949" s="320"/>
      <c r="B949" s="320"/>
      <c r="C949" s="320"/>
      <c r="D949" s="320"/>
      <c r="E949" s="320"/>
      <c r="F949" s="320"/>
      <c r="G949" s="320"/>
      <c r="H949" s="320"/>
      <c r="I949" s="320"/>
      <c r="J949" s="320"/>
      <c r="K949" s="320"/>
      <c r="L949" s="320"/>
      <c r="M949" s="320"/>
      <c r="N949" s="320"/>
      <c r="O949" s="320"/>
      <c r="P949" s="320"/>
      <c r="Q949" s="320"/>
      <c r="R949" s="320"/>
      <c r="S949" s="320"/>
      <c r="T949" s="320"/>
      <c r="U949" s="320"/>
      <c r="V949" s="320"/>
      <c r="W949" s="320"/>
      <c r="X949" s="320"/>
      <c r="Y949" s="320"/>
      <c r="Z949" s="320"/>
      <c r="AA949" s="320"/>
      <c r="AB949" s="320"/>
      <c r="AC949" s="320"/>
      <c r="AD949" s="320"/>
      <c r="AE949" s="320"/>
      <c r="AF949" s="320"/>
      <c r="AG949" s="320"/>
      <c r="AH949" s="320"/>
      <c r="AI949" s="320"/>
      <c r="AJ949" s="320"/>
      <c r="AK949" s="320"/>
      <c r="AL949" s="320"/>
      <c r="AM949" s="320"/>
      <c r="AN949" s="320"/>
      <c r="AO949" s="320"/>
      <c r="AP949" s="320"/>
      <c r="AQ949" s="320"/>
      <c r="AR949" s="320"/>
      <c r="AS949" s="320"/>
      <c r="AT949" s="320"/>
      <c r="AU949" s="320"/>
      <c r="AV949" s="320"/>
      <c r="AW949" s="320"/>
      <c r="AX949" s="320"/>
      <c r="AY949" s="320"/>
      <c r="AZ949" s="320"/>
      <c r="BA949" s="320"/>
      <c r="BB949" s="320"/>
      <c r="BC949" s="320"/>
      <c r="BD949" s="320"/>
      <c r="BE949" s="320"/>
      <c r="BF949" s="320"/>
      <c r="BG949" s="320"/>
      <c r="BH949" s="320"/>
      <c r="BI949" s="320"/>
      <c r="BJ949" s="320"/>
      <c r="BK949" s="320"/>
      <c r="BL949" s="320"/>
      <c r="BM949" s="320"/>
      <c r="BN949" s="320"/>
      <c r="BO949" s="320"/>
      <c r="BP949" s="320"/>
      <c r="BQ949" s="320"/>
      <c r="BR949" s="320"/>
      <c r="BS949" s="320"/>
      <c r="BT949" s="320"/>
      <c r="BU949" s="320"/>
      <c r="BV949" s="320"/>
      <c r="BW949" s="320"/>
      <c r="BX949" s="320"/>
      <c r="BY949" s="320"/>
      <c r="BZ949" s="320"/>
      <c r="CA949" s="320"/>
      <c r="CB949" s="320"/>
      <c r="CC949" s="320"/>
      <c r="CD949" s="320"/>
      <c r="CE949" s="320"/>
      <c r="CF949" s="320"/>
      <c r="CG949" s="320"/>
      <c r="CH949" s="320"/>
      <c r="CI949" s="320"/>
      <c r="CJ949" s="320"/>
      <c r="CK949" s="320"/>
      <c r="CL949" s="320"/>
      <c r="CM949" s="320"/>
      <c r="CN949" s="320"/>
      <c r="CO949" s="320"/>
      <c r="CP949" s="320"/>
      <c r="CQ949" s="320"/>
      <c r="CR949" s="320"/>
      <c r="CS949" s="320"/>
      <c r="CT949" s="320"/>
      <c r="CU949" s="320"/>
      <c r="CV949" s="320"/>
      <c r="CW949" s="320"/>
      <c r="CX949" s="320"/>
      <c r="CY949" s="320"/>
      <c r="CZ949" s="320"/>
      <c r="DA949" s="320"/>
      <c r="DB949" s="320"/>
      <c r="DC949" s="320"/>
      <c r="DD949" s="320"/>
    </row>
    <row r="950">
      <c r="A950" s="320"/>
      <c r="B950" s="320"/>
      <c r="C950" s="320"/>
      <c r="D950" s="320"/>
      <c r="E950" s="320"/>
      <c r="F950" s="320"/>
      <c r="G950" s="320"/>
      <c r="H950" s="320"/>
      <c r="I950" s="320"/>
      <c r="J950" s="320"/>
      <c r="K950" s="320"/>
      <c r="L950" s="320"/>
      <c r="M950" s="320"/>
      <c r="N950" s="320"/>
      <c r="O950" s="320"/>
      <c r="P950" s="320"/>
      <c r="Q950" s="320"/>
      <c r="R950" s="320"/>
      <c r="S950" s="320"/>
      <c r="T950" s="320"/>
      <c r="U950" s="320"/>
      <c r="V950" s="320"/>
      <c r="W950" s="320"/>
      <c r="X950" s="320"/>
      <c r="Y950" s="320"/>
      <c r="Z950" s="320"/>
      <c r="AA950" s="320"/>
      <c r="AB950" s="320"/>
      <c r="AC950" s="320"/>
      <c r="AD950" s="320"/>
      <c r="AE950" s="320"/>
      <c r="AF950" s="320"/>
      <c r="AG950" s="320"/>
      <c r="AH950" s="320"/>
      <c r="AI950" s="320"/>
      <c r="AJ950" s="320"/>
      <c r="AK950" s="320"/>
      <c r="AL950" s="320"/>
      <c r="AM950" s="320"/>
      <c r="AN950" s="320"/>
      <c r="AO950" s="320"/>
      <c r="AP950" s="320"/>
      <c r="AQ950" s="320"/>
      <c r="AR950" s="320"/>
      <c r="AS950" s="320"/>
      <c r="AT950" s="320"/>
      <c r="AU950" s="320"/>
      <c r="AV950" s="320"/>
      <c r="AW950" s="320"/>
      <c r="AX950" s="320"/>
      <c r="AY950" s="320"/>
      <c r="AZ950" s="320"/>
      <c r="BA950" s="320"/>
      <c r="BB950" s="320"/>
      <c r="BC950" s="320"/>
      <c r="BD950" s="320"/>
      <c r="BE950" s="320"/>
      <c r="BF950" s="320"/>
      <c r="BG950" s="320"/>
      <c r="BH950" s="320"/>
      <c r="BI950" s="320"/>
      <c r="BJ950" s="320"/>
      <c r="BK950" s="320"/>
      <c r="BL950" s="320"/>
      <c r="BM950" s="320"/>
      <c r="BN950" s="320"/>
      <c r="BO950" s="320"/>
      <c r="BP950" s="320"/>
      <c r="BQ950" s="320"/>
      <c r="BR950" s="320"/>
      <c r="BS950" s="320"/>
      <c r="BT950" s="320"/>
      <c r="BU950" s="320"/>
      <c r="BV950" s="320"/>
      <c r="BW950" s="320"/>
      <c r="BX950" s="320"/>
      <c r="BY950" s="320"/>
      <c r="BZ950" s="320"/>
      <c r="CA950" s="320"/>
      <c r="CB950" s="320"/>
      <c r="CC950" s="320"/>
      <c r="CD950" s="320"/>
      <c r="CE950" s="320"/>
      <c r="CF950" s="320"/>
      <c r="CG950" s="320"/>
      <c r="CH950" s="320"/>
      <c r="CI950" s="320"/>
      <c r="CJ950" s="320"/>
      <c r="CK950" s="320"/>
      <c r="CL950" s="320"/>
      <c r="CM950" s="320"/>
      <c r="CN950" s="320"/>
      <c r="CO950" s="320"/>
      <c r="CP950" s="320"/>
      <c r="CQ950" s="320"/>
      <c r="CR950" s="320"/>
      <c r="CS950" s="320"/>
      <c r="CT950" s="320"/>
      <c r="CU950" s="320"/>
      <c r="CV950" s="320"/>
      <c r="CW950" s="320"/>
      <c r="CX950" s="320"/>
      <c r="CY950" s="320"/>
      <c r="CZ950" s="320"/>
      <c r="DA950" s="320"/>
      <c r="DB950" s="320"/>
      <c r="DC950" s="320"/>
      <c r="DD950" s="320"/>
    </row>
    <row r="951">
      <c r="A951" s="320"/>
      <c r="B951" s="320"/>
      <c r="C951" s="320"/>
      <c r="D951" s="320"/>
      <c r="E951" s="320"/>
      <c r="F951" s="320"/>
      <c r="G951" s="320"/>
      <c r="H951" s="320"/>
      <c r="I951" s="320"/>
      <c r="J951" s="320"/>
      <c r="K951" s="320"/>
      <c r="L951" s="320"/>
      <c r="M951" s="320"/>
      <c r="N951" s="320"/>
      <c r="O951" s="320"/>
      <c r="P951" s="320"/>
      <c r="Q951" s="320"/>
      <c r="R951" s="320"/>
      <c r="S951" s="320"/>
      <c r="T951" s="320"/>
      <c r="U951" s="320"/>
      <c r="V951" s="320"/>
      <c r="W951" s="320"/>
      <c r="X951" s="320"/>
      <c r="Y951" s="320"/>
      <c r="Z951" s="320"/>
      <c r="AA951" s="320"/>
      <c r="AB951" s="320"/>
      <c r="AC951" s="320"/>
      <c r="AD951" s="320"/>
      <c r="AE951" s="320"/>
      <c r="AF951" s="320"/>
      <c r="AG951" s="320"/>
      <c r="AH951" s="320"/>
      <c r="AI951" s="320"/>
      <c r="AJ951" s="320"/>
      <c r="AK951" s="320"/>
      <c r="AL951" s="320"/>
      <c r="AM951" s="320"/>
      <c r="AN951" s="320"/>
      <c r="AO951" s="320"/>
      <c r="AP951" s="320"/>
      <c r="AQ951" s="320"/>
      <c r="AR951" s="320"/>
      <c r="AS951" s="320"/>
      <c r="AT951" s="320"/>
      <c r="AU951" s="320"/>
      <c r="AV951" s="320"/>
      <c r="AW951" s="320"/>
      <c r="AX951" s="320"/>
      <c r="AY951" s="320"/>
      <c r="AZ951" s="320"/>
      <c r="BA951" s="320"/>
      <c r="BB951" s="320"/>
      <c r="BC951" s="320"/>
      <c r="BD951" s="320"/>
      <c r="BE951" s="320"/>
      <c r="BF951" s="320"/>
      <c r="BG951" s="320"/>
      <c r="BH951" s="320"/>
      <c r="BI951" s="320"/>
      <c r="BJ951" s="320"/>
      <c r="BK951" s="320"/>
      <c r="BL951" s="320"/>
      <c r="BM951" s="320"/>
      <c r="BN951" s="320"/>
      <c r="BO951" s="320"/>
      <c r="BP951" s="320"/>
      <c r="BQ951" s="320"/>
      <c r="BR951" s="320"/>
      <c r="BS951" s="320"/>
      <c r="BT951" s="320"/>
      <c r="BU951" s="320"/>
      <c r="BV951" s="320"/>
      <c r="BW951" s="320"/>
      <c r="BX951" s="320"/>
      <c r="BY951" s="320"/>
      <c r="BZ951" s="320"/>
      <c r="CA951" s="320"/>
      <c r="CB951" s="320"/>
      <c r="CC951" s="320"/>
      <c r="CD951" s="320"/>
      <c r="CE951" s="320"/>
      <c r="CF951" s="320"/>
      <c r="CG951" s="320"/>
      <c r="CH951" s="320"/>
      <c r="CI951" s="320"/>
      <c r="CJ951" s="320"/>
      <c r="CK951" s="320"/>
      <c r="CL951" s="320"/>
      <c r="CM951" s="320"/>
      <c r="CN951" s="320"/>
      <c r="CO951" s="320"/>
      <c r="CP951" s="320"/>
      <c r="CQ951" s="320"/>
      <c r="CR951" s="320"/>
      <c r="CS951" s="320"/>
      <c r="CT951" s="320"/>
      <c r="CU951" s="320"/>
      <c r="CV951" s="320"/>
      <c r="CW951" s="320"/>
      <c r="CX951" s="320"/>
      <c r="CY951" s="320"/>
      <c r="CZ951" s="320"/>
      <c r="DA951" s="320"/>
      <c r="DB951" s="320"/>
      <c r="DC951" s="320"/>
      <c r="DD951" s="320"/>
    </row>
    <row r="952">
      <c r="A952" s="320"/>
      <c r="B952" s="320"/>
      <c r="C952" s="320"/>
      <c r="D952" s="320"/>
      <c r="E952" s="320"/>
      <c r="F952" s="320"/>
      <c r="G952" s="320"/>
      <c r="H952" s="320"/>
      <c r="I952" s="320"/>
      <c r="J952" s="320"/>
      <c r="K952" s="320"/>
      <c r="L952" s="320"/>
      <c r="M952" s="320"/>
      <c r="N952" s="320"/>
      <c r="O952" s="320"/>
      <c r="P952" s="320"/>
      <c r="Q952" s="320"/>
      <c r="R952" s="320"/>
      <c r="S952" s="320"/>
      <c r="T952" s="320"/>
      <c r="U952" s="320"/>
      <c r="V952" s="320"/>
      <c r="W952" s="320"/>
      <c r="X952" s="320"/>
      <c r="Y952" s="320"/>
      <c r="Z952" s="320"/>
      <c r="AA952" s="320"/>
      <c r="AB952" s="320"/>
      <c r="AC952" s="320"/>
      <c r="AD952" s="320"/>
      <c r="AE952" s="320"/>
      <c r="AF952" s="320"/>
      <c r="AG952" s="320"/>
      <c r="AH952" s="320"/>
      <c r="AI952" s="320"/>
      <c r="AJ952" s="320"/>
      <c r="AK952" s="320"/>
      <c r="AL952" s="320"/>
      <c r="AM952" s="320"/>
      <c r="AN952" s="320"/>
      <c r="AO952" s="320"/>
      <c r="AP952" s="320"/>
      <c r="AQ952" s="320"/>
      <c r="AR952" s="320"/>
      <c r="AS952" s="320"/>
      <c r="AT952" s="320"/>
      <c r="AU952" s="320"/>
      <c r="AV952" s="320"/>
      <c r="AW952" s="320"/>
      <c r="AX952" s="320"/>
      <c r="AY952" s="320"/>
      <c r="AZ952" s="320"/>
      <c r="BA952" s="320"/>
      <c r="BB952" s="320"/>
      <c r="BC952" s="320"/>
      <c r="BD952" s="320"/>
      <c r="BE952" s="320"/>
      <c r="BF952" s="320"/>
      <c r="BG952" s="320"/>
      <c r="BH952" s="320"/>
      <c r="BI952" s="320"/>
      <c r="BJ952" s="320"/>
      <c r="BK952" s="320"/>
      <c r="BL952" s="320"/>
      <c r="BM952" s="320"/>
      <c r="BN952" s="320"/>
      <c r="BO952" s="320"/>
      <c r="BP952" s="320"/>
      <c r="BQ952" s="320"/>
      <c r="BR952" s="320"/>
      <c r="BS952" s="320"/>
      <c r="BT952" s="320"/>
      <c r="BU952" s="320"/>
      <c r="BV952" s="320"/>
      <c r="BW952" s="320"/>
      <c r="BX952" s="320"/>
      <c r="BY952" s="320"/>
      <c r="BZ952" s="320"/>
      <c r="CA952" s="320"/>
      <c r="CB952" s="320"/>
      <c r="CC952" s="320"/>
      <c r="CD952" s="320"/>
      <c r="CE952" s="320"/>
      <c r="CF952" s="320"/>
      <c r="CG952" s="320"/>
      <c r="CH952" s="320"/>
      <c r="CI952" s="320"/>
      <c r="CJ952" s="320"/>
      <c r="CK952" s="320"/>
      <c r="CL952" s="320"/>
      <c r="CM952" s="320"/>
      <c r="CN952" s="320"/>
      <c r="CO952" s="320"/>
      <c r="CP952" s="320"/>
      <c r="CQ952" s="320"/>
      <c r="CR952" s="320"/>
      <c r="CS952" s="320"/>
      <c r="CT952" s="320"/>
      <c r="CU952" s="320"/>
      <c r="CV952" s="320"/>
      <c r="CW952" s="320"/>
      <c r="CX952" s="320"/>
      <c r="CY952" s="320"/>
      <c r="CZ952" s="320"/>
      <c r="DA952" s="320"/>
      <c r="DB952" s="320"/>
      <c r="DC952" s="320"/>
      <c r="DD952" s="320"/>
    </row>
    <row r="953">
      <c r="A953" s="320"/>
      <c r="B953" s="320"/>
      <c r="C953" s="320"/>
      <c r="D953" s="320"/>
      <c r="E953" s="320"/>
      <c r="F953" s="320"/>
      <c r="G953" s="320"/>
      <c r="H953" s="320"/>
      <c r="I953" s="320"/>
      <c r="J953" s="320"/>
      <c r="K953" s="320"/>
      <c r="L953" s="320"/>
      <c r="M953" s="320"/>
      <c r="N953" s="320"/>
      <c r="O953" s="320"/>
      <c r="P953" s="320"/>
      <c r="Q953" s="320"/>
      <c r="R953" s="320"/>
      <c r="S953" s="320"/>
      <c r="T953" s="320"/>
      <c r="U953" s="320"/>
      <c r="V953" s="320"/>
      <c r="W953" s="320"/>
      <c r="X953" s="320"/>
      <c r="Y953" s="320"/>
      <c r="Z953" s="320"/>
      <c r="AA953" s="320"/>
      <c r="AB953" s="320"/>
      <c r="AC953" s="320"/>
      <c r="AD953" s="320"/>
      <c r="AE953" s="320"/>
      <c r="AF953" s="320"/>
      <c r="AG953" s="320"/>
      <c r="AH953" s="320"/>
      <c r="AI953" s="320"/>
      <c r="AJ953" s="320"/>
      <c r="AK953" s="320"/>
      <c r="AL953" s="320"/>
      <c r="AM953" s="320"/>
      <c r="AN953" s="320"/>
      <c r="AO953" s="320"/>
      <c r="AP953" s="320"/>
      <c r="AQ953" s="320"/>
      <c r="AR953" s="320"/>
      <c r="AS953" s="320"/>
      <c r="AT953" s="320"/>
      <c r="AU953" s="320"/>
      <c r="AV953" s="320"/>
      <c r="AW953" s="320"/>
      <c r="AX953" s="320"/>
      <c r="AY953" s="320"/>
      <c r="AZ953" s="320"/>
      <c r="BA953" s="320"/>
      <c r="BB953" s="320"/>
      <c r="BC953" s="320"/>
      <c r="BD953" s="320"/>
      <c r="BE953" s="320"/>
      <c r="BF953" s="320"/>
      <c r="BG953" s="320"/>
      <c r="BH953" s="320"/>
      <c r="BI953" s="320"/>
      <c r="BJ953" s="320"/>
      <c r="BK953" s="320"/>
      <c r="BL953" s="320"/>
      <c r="BM953" s="320"/>
      <c r="BN953" s="320"/>
      <c r="BO953" s="320"/>
      <c r="BP953" s="320"/>
      <c r="BQ953" s="320"/>
      <c r="BR953" s="320"/>
      <c r="BS953" s="320"/>
      <c r="BT953" s="320"/>
      <c r="BU953" s="320"/>
      <c r="BV953" s="320"/>
      <c r="BW953" s="320"/>
      <c r="BX953" s="320"/>
      <c r="BY953" s="320"/>
      <c r="BZ953" s="320"/>
      <c r="CA953" s="320"/>
      <c r="CB953" s="320"/>
      <c r="CC953" s="320"/>
      <c r="CD953" s="320"/>
      <c r="CE953" s="320"/>
      <c r="CF953" s="320"/>
      <c r="CG953" s="320"/>
      <c r="CH953" s="320"/>
      <c r="CI953" s="320"/>
      <c r="CJ953" s="320"/>
      <c r="CK953" s="320"/>
      <c r="CL953" s="320"/>
      <c r="CM953" s="320"/>
      <c r="CN953" s="320"/>
      <c r="CO953" s="320"/>
      <c r="CP953" s="320"/>
      <c r="CQ953" s="320"/>
      <c r="CR953" s="320"/>
      <c r="CS953" s="320"/>
      <c r="CT953" s="320"/>
      <c r="CU953" s="320"/>
      <c r="CV953" s="320"/>
      <c r="CW953" s="320"/>
      <c r="CX953" s="320"/>
      <c r="CY953" s="320"/>
      <c r="CZ953" s="320"/>
      <c r="DA953" s="320"/>
      <c r="DB953" s="320"/>
      <c r="DC953" s="320"/>
      <c r="DD953" s="320"/>
    </row>
    <row r="954">
      <c r="A954" s="320"/>
      <c r="B954" s="320"/>
      <c r="C954" s="320"/>
      <c r="D954" s="320"/>
      <c r="E954" s="320"/>
      <c r="F954" s="320"/>
      <c r="G954" s="320"/>
      <c r="H954" s="320"/>
      <c r="I954" s="320"/>
      <c r="J954" s="320"/>
      <c r="K954" s="320"/>
      <c r="L954" s="320"/>
      <c r="M954" s="320"/>
      <c r="N954" s="320"/>
      <c r="O954" s="320"/>
      <c r="P954" s="320"/>
      <c r="Q954" s="320"/>
      <c r="R954" s="320"/>
      <c r="S954" s="320"/>
      <c r="T954" s="320"/>
      <c r="U954" s="320"/>
      <c r="V954" s="320"/>
      <c r="W954" s="320"/>
      <c r="X954" s="320"/>
      <c r="Y954" s="320"/>
      <c r="Z954" s="320"/>
      <c r="AA954" s="320"/>
      <c r="AB954" s="320"/>
      <c r="AC954" s="320"/>
      <c r="AD954" s="320"/>
      <c r="AE954" s="320"/>
      <c r="AF954" s="320"/>
      <c r="AG954" s="320"/>
      <c r="AH954" s="320"/>
      <c r="AI954" s="320"/>
      <c r="AJ954" s="320"/>
      <c r="AK954" s="320"/>
      <c r="AL954" s="320"/>
      <c r="AM954" s="320"/>
      <c r="AN954" s="320"/>
      <c r="AO954" s="320"/>
      <c r="AP954" s="320"/>
      <c r="AQ954" s="320"/>
      <c r="AR954" s="320"/>
      <c r="AS954" s="320"/>
      <c r="AT954" s="320"/>
      <c r="AU954" s="320"/>
      <c r="AV954" s="320"/>
      <c r="AW954" s="320"/>
      <c r="AX954" s="320"/>
      <c r="AY954" s="320"/>
      <c r="AZ954" s="320"/>
      <c r="BA954" s="320"/>
      <c r="BB954" s="320"/>
      <c r="BC954" s="320"/>
      <c r="BD954" s="320"/>
      <c r="BE954" s="320"/>
      <c r="BF954" s="320"/>
      <c r="BG954" s="320"/>
      <c r="BH954" s="320"/>
      <c r="BI954" s="320"/>
      <c r="BJ954" s="320"/>
      <c r="BK954" s="320"/>
      <c r="BL954" s="320"/>
      <c r="BM954" s="320"/>
      <c r="BN954" s="320"/>
      <c r="BO954" s="320"/>
      <c r="BP954" s="320"/>
      <c r="BQ954" s="320"/>
      <c r="BR954" s="320"/>
      <c r="BS954" s="320"/>
      <c r="BT954" s="320"/>
      <c r="BU954" s="320"/>
      <c r="BV954" s="320"/>
      <c r="BW954" s="320"/>
      <c r="BX954" s="320"/>
      <c r="BY954" s="320"/>
      <c r="BZ954" s="320"/>
      <c r="CA954" s="320"/>
      <c r="CB954" s="320"/>
      <c r="CC954" s="320"/>
      <c r="CD954" s="320"/>
      <c r="CE954" s="320"/>
      <c r="CF954" s="320"/>
      <c r="CG954" s="320"/>
      <c r="CH954" s="320"/>
      <c r="CI954" s="320"/>
      <c r="CJ954" s="320"/>
      <c r="CK954" s="320"/>
      <c r="CL954" s="320"/>
      <c r="CM954" s="320"/>
      <c r="CN954" s="320"/>
      <c r="CO954" s="320"/>
      <c r="CP954" s="320"/>
      <c r="CQ954" s="320"/>
      <c r="CR954" s="320"/>
      <c r="CS954" s="320"/>
      <c r="CT954" s="320"/>
      <c r="CU954" s="320"/>
      <c r="CV954" s="320"/>
      <c r="CW954" s="320"/>
      <c r="CX954" s="320"/>
      <c r="CY954" s="320"/>
      <c r="CZ954" s="320"/>
      <c r="DA954" s="320"/>
      <c r="DB954" s="320"/>
      <c r="DC954" s="320"/>
      <c r="DD954" s="320"/>
    </row>
    <row r="955">
      <c r="A955" s="320"/>
      <c r="B955" s="320"/>
      <c r="C955" s="320"/>
      <c r="D955" s="320"/>
      <c r="E955" s="320"/>
      <c r="F955" s="320"/>
      <c r="G955" s="320"/>
      <c r="H955" s="320"/>
      <c r="I955" s="320"/>
      <c r="J955" s="320"/>
      <c r="K955" s="320"/>
      <c r="L955" s="320"/>
      <c r="M955" s="320"/>
      <c r="N955" s="320"/>
      <c r="O955" s="320"/>
      <c r="P955" s="320"/>
      <c r="Q955" s="320"/>
      <c r="R955" s="320"/>
      <c r="S955" s="320"/>
      <c r="T955" s="320"/>
      <c r="U955" s="320"/>
      <c r="V955" s="320"/>
      <c r="W955" s="320"/>
      <c r="X955" s="320"/>
      <c r="Y955" s="320"/>
      <c r="Z955" s="320"/>
      <c r="AA955" s="320"/>
      <c r="AB955" s="320"/>
      <c r="AC955" s="320"/>
      <c r="AD955" s="320"/>
      <c r="AE955" s="320"/>
      <c r="AF955" s="320"/>
      <c r="AG955" s="320"/>
      <c r="AH955" s="320"/>
      <c r="AI955" s="320"/>
      <c r="AJ955" s="320"/>
      <c r="AK955" s="320"/>
      <c r="AL955" s="320"/>
      <c r="AM955" s="320"/>
      <c r="AN955" s="320"/>
      <c r="AO955" s="320"/>
      <c r="AP955" s="320"/>
      <c r="AQ955" s="320"/>
      <c r="AR955" s="320"/>
      <c r="AS955" s="320"/>
      <c r="AT955" s="320"/>
      <c r="AU955" s="320"/>
      <c r="AV955" s="320"/>
      <c r="AW955" s="320"/>
      <c r="AX955" s="320"/>
      <c r="AY955" s="320"/>
      <c r="AZ955" s="320"/>
      <c r="BA955" s="320"/>
      <c r="BB955" s="320"/>
      <c r="BC955" s="320"/>
      <c r="BD955" s="320"/>
      <c r="BE955" s="320"/>
      <c r="BF955" s="320"/>
      <c r="BG955" s="320"/>
      <c r="BH955" s="320"/>
      <c r="BI955" s="320"/>
      <c r="BJ955" s="320"/>
      <c r="BK955" s="320"/>
      <c r="BL955" s="320"/>
      <c r="BM955" s="320"/>
      <c r="BN955" s="320"/>
      <c r="BO955" s="320"/>
      <c r="BP955" s="320"/>
      <c r="BQ955" s="320"/>
      <c r="BR955" s="320"/>
      <c r="BS955" s="320"/>
      <c r="BT955" s="320"/>
      <c r="BU955" s="320"/>
      <c r="BV955" s="320"/>
      <c r="BW955" s="320"/>
      <c r="BX955" s="320"/>
      <c r="BY955" s="320"/>
      <c r="BZ955" s="320"/>
      <c r="CA955" s="320"/>
      <c r="CB955" s="320"/>
      <c r="CC955" s="320"/>
      <c r="CD955" s="320"/>
      <c r="CE955" s="320"/>
      <c r="CF955" s="320"/>
      <c r="CG955" s="320"/>
      <c r="CH955" s="320"/>
      <c r="CI955" s="320"/>
      <c r="CJ955" s="320"/>
      <c r="CK955" s="320"/>
      <c r="CL955" s="320"/>
      <c r="CM955" s="320"/>
      <c r="CN955" s="320"/>
      <c r="CO955" s="320"/>
      <c r="CP955" s="320"/>
      <c r="CQ955" s="320"/>
      <c r="CR955" s="320"/>
      <c r="CS955" s="320"/>
      <c r="CT955" s="320"/>
      <c r="CU955" s="320"/>
      <c r="CV955" s="320"/>
      <c r="CW955" s="320"/>
      <c r="CX955" s="320"/>
      <c r="CY955" s="320"/>
      <c r="CZ955" s="320"/>
      <c r="DA955" s="320"/>
      <c r="DB955" s="320"/>
      <c r="DC955" s="320"/>
      <c r="DD955" s="320"/>
    </row>
    <row r="956">
      <c r="A956" s="320"/>
      <c r="B956" s="320"/>
      <c r="C956" s="320"/>
      <c r="D956" s="320"/>
      <c r="E956" s="320"/>
      <c r="F956" s="320"/>
      <c r="G956" s="320"/>
      <c r="H956" s="320"/>
      <c r="I956" s="320"/>
      <c r="J956" s="320"/>
      <c r="K956" s="320"/>
      <c r="L956" s="320"/>
      <c r="M956" s="320"/>
      <c r="N956" s="320"/>
      <c r="O956" s="320"/>
      <c r="P956" s="320"/>
      <c r="Q956" s="320"/>
      <c r="R956" s="320"/>
      <c r="S956" s="320"/>
      <c r="T956" s="320"/>
      <c r="U956" s="320"/>
      <c r="V956" s="320"/>
      <c r="W956" s="320"/>
      <c r="X956" s="320"/>
      <c r="Y956" s="320"/>
      <c r="Z956" s="320"/>
      <c r="AA956" s="320"/>
      <c r="AB956" s="320"/>
      <c r="AC956" s="320"/>
      <c r="AD956" s="320"/>
      <c r="AE956" s="320"/>
      <c r="AF956" s="320"/>
      <c r="AG956" s="320"/>
      <c r="AH956" s="320"/>
      <c r="AI956" s="320"/>
      <c r="AJ956" s="320"/>
      <c r="AK956" s="320"/>
      <c r="AL956" s="320"/>
      <c r="AM956" s="320"/>
      <c r="AN956" s="320"/>
      <c r="AO956" s="320"/>
      <c r="AP956" s="320"/>
      <c r="AQ956" s="320"/>
      <c r="AR956" s="320"/>
      <c r="AS956" s="320"/>
      <c r="AT956" s="320"/>
      <c r="AU956" s="320"/>
      <c r="AV956" s="320"/>
      <c r="AW956" s="320"/>
      <c r="AX956" s="320"/>
      <c r="AY956" s="320"/>
      <c r="AZ956" s="320"/>
      <c r="BA956" s="320"/>
      <c r="BB956" s="320"/>
      <c r="BC956" s="320"/>
      <c r="BD956" s="320"/>
      <c r="BE956" s="320"/>
      <c r="BF956" s="320"/>
      <c r="BG956" s="320"/>
      <c r="BH956" s="320"/>
      <c r="BI956" s="320"/>
      <c r="BJ956" s="320"/>
      <c r="BK956" s="320"/>
      <c r="BL956" s="320"/>
      <c r="BM956" s="320"/>
      <c r="BN956" s="320"/>
      <c r="BO956" s="320"/>
      <c r="BP956" s="320"/>
      <c r="BQ956" s="320"/>
      <c r="BR956" s="320"/>
      <c r="BS956" s="320"/>
      <c r="BT956" s="320"/>
      <c r="BU956" s="320"/>
      <c r="BV956" s="320"/>
      <c r="BW956" s="320"/>
      <c r="BX956" s="320"/>
      <c r="BY956" s="320"/>
      <c r="BZ956" s="320"/>
      <c r="CA956" s="320"/>
      <c r="CB956" s="320"/>
      <c r="CC956" s="320"/>
      <c r="CD956" s="320"/>
      <c r="CE956" s="320"/>
      <c r="CF956" s="320"/>
      <c r="CG956" s="320"/>
      <c r="CH956" s="320"/>
      <c r="CI956" s="320"/>
      <c r="CJ956" s="320"/>
      <c r="CK956" s="320"/>
      <c r="CL956" s="320"/>
      <c r="CM956" s="320"/>
      <c r="CN956" s="320"/>
      <c r="CO956" s="320"/>
      <c r="CP956" s="320"/>
      <c r="CQ956" s="320"/>
      <c r="CR956" s="320"/>
      <c r="CS956" s="320"/>
      <c r="CT956" s="320"/>
      <c r="CU956" s="320"/>
      <c r="CV956" s="320"/>
      <c r="CW956" s="320"/>
      <c r="CX956" s="320"/>
      <c r="CY956" s="320"/>
      <c r="CZ956" s="320"/>
      <c r="DA956" s="320"/>
      <c r="DB956" s="320"/>
      <c r="DC956" s="320"/>
      <c r="DD956" s="320"/>
    </row>
    <row r="957">
      <c r="A957" s="320"/>
      <c r="B957" s="320"/>
      <c r="C957" s="320"/>
      <c r="D957" s="320"/>
      <c r="E957" s="320"/>
      <c r="F957" s="320"/>
      <c r="G957" s="320"/>
      <c r="H957" s="320"/>
      <c r="I957" s="320"/>
      <c r="J957" s="320"/>
      <c r="K957" s="320"/>
      <c r="L957" s="320"/>
      <c r="M957" s="320"/>
      <c r="N957" s="320"/>
      <c r="O957" s="320"/>
      <c r="P957" s="320"/>
      <c r="Q957" s="320"/>
      <c r="R957" s="320"/>
      <c r="S957" s="320"/>
      <c r="T957" s="320"/>
      <c r="U957" s="320"/>
      <c r="V957" s="320"/>
      <c r="W957" s="320"/>
      <c r="X957" s="320"/>
      <c r="Y957" s="320"/>
      <c r="Z957" s="320"/>
      <c r="AA957" s="320"/>
      <c r="AB957" s="320"/>
      <c r="AC957" s="320"/>
      <c r="AD957" s="320"/>
      <c r="AE957" s="320"/>
      <c r="AF957" s="320"/>
      <c r="AG957" s="320"/>
      <c r="AH957" s="320"/>
      <c r="AI957" s="320"/>
      <c r="AJ957" s="320"/>
      <c r="AK957" s="320"/>
      <c r="AL957" s="320"/>
      <c r="AM957" s="320"/>
      <c r="AN957" s="320"/>
      <c r="AO957" s="320"/>
      <c r="AP957" s="320"/>
      <c r="AQ957" s="320"/>
      <c r="AR957" s="320"/>
      <c r="AS957" s="320"/>
      <c r="AT957" s="320"/>
      <c r="AU957" s="320"/>
      <c r="AV957" s="320"/>
      <c r="AW957" s="320"/>
      <c r="AX957" s="320"/>
      <c r="AY957" s="320"/>
      <c r="AZ957" s="320"/>
      <c r="BA957" s="320"/>
      <c r="BB957" s="320"/>
      <c r="BC957" s="320"/>
      <c r="BD957" s="320"/>
      <c r="BE957" s="320"/>
      <c r="BF957" s="320"/>
      <c r="BG957" s="320"/>
      <c r="BH957" s="320"/>
      <c r="BI957" s="320"/>
      <c r="BJ957" s="320"/>
      <c r="BK957" s="320"/>
      <c r="BL957" s="320"/>
      <c r="BM957" s="320"/>
      <c r="BN957" s="320"/>
      <c r="BO957" s="320"/>
      <c r="BP957" s="320"/>
      <c r="BQ957" s="320"/>
      <c r="BR957" s="320"/>
      <c r="BS957" s="320"/>
      <c r="BT957" s="320"/>
      <c r="BU957" s="320"/>
      <c r="BV957" s="320"/>
      <c r="BW957" s="320"/>
      <c r="BX957" s="320"/>
      <c r="BY957" s="320"/>
      <c r="BZ957" s="320"/>
      <c r="CA957" s="320"/>
      <c r="CB957" s="320"/>
      <c r="CC957" s="320"/>
      <c r="CD957" s="320"/>
      <c r="CE957" s="320"/>
      <c r="CF957" s="320"/>
      <c r="CG957" s="320"/>
      <c r="CH957" s="320"/>
      <c r="CI957" s="320"/>
      <c r="CJ957" s="320"/>
      <c r="CK957" s="320"/>
      <c r="CL957" s="320"/>
      <c r="CM957" s="320"/>
      <c r="CN957" s="320"/>
      <c r="CO957" s="320"/>
      <c r="CP957" s="320"/>
      <c r="CQ957" s="320"/>
      <c r="CR957" s="320"/>
      <c r="CS957" s="320"/>
      <c r="CT957" s="320"/>
      <c r="CU957" s="320"/>
      <c r="CV957" s="320"/>
      <c r="CW957" s="320"/>
      <c r="CX957" s="320"/>
      <c r="CY957" s="320"/>
      <c r="CZ957" s="320"/>
      <c r="DA957" s="320"/>
      <c r="DB957" s="320"/>
      <c r="DC957" s="320"/>
      <c r="DD957" s="320"/>
    </row>
    <row r="958">
      <c r="A958" s="320"/>
      <c r="B958" s="320"/>
      <c r="C958" s="320"/>
      <c r="D958" s="320"/>
      <c r="E958" s="320"/>
      <c r="F958" s="320"/>
      <c r="G958" s="320"/>
      <c r="H958" s="320"/>
      <c r="I958" s="320"/>
      <c r="J958" s="320"/>
      <c r="K958" s="320"/>
      <c r="L958" s="320"/>
      <c r="M958" s="320"/>
      <c r="N958" s="320"/>
      <c r="O958" s="320"/>
      <c r="P958" s="320"/>
      <c r="Q958" s="320"/>
      <c r="R958" s="320"/>
      <c r="S958" s="320"/>
      <c r="T958" s="320"/>
      <c r="U958" s="320"/>
      <c r="V958" s="320"/>
      <c r="W958" s="320"/>
      <c r="X958" s="320"/>
      <c r="Y958" s="320"/>
      <c r="Z958" s="320"/>
      <c r="AA958" s="320"/>
      <c r="AB958" s="320"/>
      <c r="AC958" s="320"/>
      <c r="AD958" s="320"/>
      <c r="AE958" s="320"/>
      <c r="AF958" s="320"/>
      <c r="AG958" s="320"/>
      <c r="AH958" s="320"/>
      <c r="AI958" s="320"/>
      <c r="AJ958" s="320"/>
      <c r="AK958" s="320"/>
      <c r="AL958" s="320"/>
      <c r="AM958" s="320"/>
      <c r="AN958" s="320"/>
      <c r="AO958" s="320"/>
      <c r="AP958" s="320"/>
      <c r="AQ958" s="320"/>
      <c r="AR958" s="320"/>
      <c r="AS958" s="320"/>
      <c r="AT958" s="320"/>
      <c r="AU958" s="320"/>
      <c r="AV958" s="320"/>
      <c r="AW958" s="320"/>
      <c r="AX958" s="320"/>
      <c r="AY958" s="320"/>
      <c r="AZ958" s="320"/>
      <c r="BA958" s="320"/>
      <c r="BB958" s="320"/>
      <c r="BC958" s="320"/>
      <c r="BD958" s="320"/>
      <c r="BE958" s="320"/>
      <c r="BF958" s="320"/>
      <c r="BG958" s="320"/>
      <c r="BH958" s="320"/>
      <c r="BI958" s="320"/>
      <c r="BJ958" s="320"/>
      <c r="BK958" s="320"/>
      <c r="BL958" s="320"/>
      <c r="BM958" s="320"/>
      <c r="BN958" s="320"/>
      <c r="BO958" s="320"/>
      <c r="BP958" s="320"/>
      <c r="BQ958" s="320"/>
      <c r="BR958" s="320"/>
      <c r="BS958" s="320"/>
      <c r="BT958" s="320"/>
      <c r="BU958" s="320"/>
      <c r="BV958" s="320"/>
      <c r="BW958" s="320"/>
      <c r="BX958" s="320"/>
      <c r="BY958" s="320"/>
      <c r="BZ958" s="320"/>
      <c r="CA958" s="320"/>
      <c r="CB958" s="320"/>
      <c r="CC958" s="320"/>
      <c r="CD958" s="320"/>
      <c r="CE958" s="320"/>
      <c r="CF958" s="320"/>
      <c r="CG958" s="320"/>
      <c r="CH958" s="320"/>
      <c r="CI958" s="320"/>
      <c r="CJ958" s="320"/>
      <c r="CK958" s="320"/>
      <c r="CL958" s="320"/>
      <c r="CM958" s="320"/>
      <c r="CN958" s="320"/>
      <c r="CO958" s="320"/>
      <c r="CP958" s="320"/>
      <c r="CQ958" s="320"/>
      <c r="CR958" s="320"/>
      <c r="CS958" s="320"/>
      <c r="CT958" s="320"/>
      <c r="CU958" s="320"/>
      <c r="CV958" s="320"/>
      <c r="CW958" s="320"/>
      <c r="CX958" s="320"/>
      <c r="CY958" s="320"/>
      <c r="CZ958" s="320"/>
      <c r="DA958" s="320"/>
      <c r="DB958" s="320"/>
      <c r="DC958" s="320"/>
      <c r="DD958" s="320"/>
    </row>
    <row r="959">
      <c r="A959" s="320"/>
      <c r="B959" s="320"/>
      <c r="C959" s="320"/>
      <c r="D959" s="320"/>
      <c r="E959" s="320"/>
      <c r="F959" s="320"/>
      <c r="G959" s="320"/>
      <c r="H959" s="320"/>
      <c r="I959" s="320"/>
      <c r="J959" s="320"/>
      <c r="K959" s="320"/>
      <c r="L959" s="320"/>
      <c r="M959" s="320"/>
      <c r="N959" s="320"/>
      <c r="O959" s="320"/>
      <c r="P959" s="320"/>
      <c r="Q959" s="320"/>
      <c r="R959" s="320"/>
      <c r="S959" s="320"/>
      <c r="T959" s="320"/>
      <c r="U959" s="320"/>
      <c r="V959" s="320"/>
      <c r="W959" s="320"/>
      <c r="X959" s="320"/>
      <c r="Y959" s="320"/>
      <c r="Z959" s="320"/>
      <c r="AA959" s="320"/>
      <c r="AB959" s="320"/>
      <c r="AC959" s="320"/>
      <c r="AD959" s="320"/>
      <c r="AE959" s="320"/>
      <c r="AF959" s="320"/>
      <c r="AG959" s="320"/>
      <c r="AH959" s="320"/>
      <c r="AI959" s="320"/>
      <c r="AJ959" s="320"/>
      <c r="AK959" s="320"/>
      <c r="AL959" s="320"/>
      <c r="AM959" s="320"/>
      <c r="AN959" s="320"/>
      <c r="AO959" s="320"/>
      <c r="AP959" s="320"/>
      <c r="AQ959" s="320"/>
      <c r="AR959" s="320"/>
      <c r="AS959" s="320"/>
      <c r="AT959" s="320"/>
      <c r="AU959" s="320"/>
      <c r="AV959" s="320"/>
      <c r="AW959" s="320"/>
      <c r="AX959" s="320"/>
      <c r="AY959" s="320"/>
      <c r="AZ959" s="320"/>
      <c r="BA959" s="320"/>
      <c r="BB959" s="320"/>
      <c r="BC959" s="320"/>
      <c r="BD959" s="320"/>
      <c r="BE959" s="320"/>
      <c r="BF959" s="320"/>
      <c r="BG959" s="320"/>
      <c r="BH959" s="320"/>
      <c r="BI959" s="320"/>
      <c r="BJ959" s="320"/>
      <c r="BK959" s="320"/>
      <c r="BL959" s="320"/>
      <c r="BM959" s="320"/>
      <c r="BN959" s="320"/>
      <c r="BO959" s="320"/>
      <c r="BP959" s="320"/>
      <c r="BQ959" s="320"/>
      <c r="BR959" s="320"/>
      <c r="BS959" s="320"/>
      <c r="BT959" s="320"/>
      <c r="BU959" s="320"/>
      <c r="BV959" s="320"/>
      <c r="BW959" s="320"/>
      <c r="BX959" s="320"/>
      <c r="BY959" s="320"/>
      <c r="BZ959" s="320"/>
      <c r="CA959" s="320"/>
      <c r="CB959" s="320"/>
      <c r="CC959" s="320"/>
      <c r="CD959" s="320"/>
      <c r="CE959" s="320"/>
      <c r="CF959" s="320"/>
      <c r="CG959" s="320"/>
      <c r="CH959" s="320"/>
      <c r="CI959" s="320"/>
      <c r="CJ959" s="320"/>
      <c r="CK959" s="320"/>
      <c r="CL959" s="320"/>
      <c r="CM959" s="320"/>
      <c r="CN959" s="320"/>
      <c r="CO959" s="320"/>
      <c r="CP959" s="320"/>
      <c r="CQ959" s="320"/>
      <c r="CR959" s="320"/>
      <c r="CS959" s="320"/>
      <c r="CT959" s="320"/>
      <c r="CU959" s="320"/>
      <c r="CV959" s="320"/>
      <c r="CW959" s="320"/>
      <c r="CX959" s="320"/>
      <c r="CY959" s="320"/>
      <c r="CZ959" s="320"/>
      <c r="DA959" s="320"/>
      <c r="DB959" s="320"/>
      <c r="DC959" s="320"/>
      <c r="DD959" s="320"/>
    </row>
    <row r="960">
      <c r="A960" s="320"/>
      <c r="B960" s="320"/>
      <c r="C960" s="320"/>
      <c r="D960" s="320"/>
      <c r="E960" s="320"/>
      <c r="F960" s="320"/>
      <c r="G960" s="320"/>
      <c r="H960" s="320"/>
      <c r="I960" s="320"/>
      <c r="J960" s="320"/>
      <c r="K960" s="320"/>
      <c r="L960" s="320"/>
      <c r="M960" s="320"/>
      <c r="N960" s="320"/>
      <c r="O960" s="320"/>
      <c r="P960" s="320"/>
      <c r="Q960" s="320"/>
      <c r="R960" s="320"/>
      <c r="S960" s="320"/>
      <c r="T960" s="320"/>
      <c r="U960" s="320"/>
      <c r="V960" s="320"/>
      <c r="W960" s="320"/>
      <c r="X960" s="320"/>
      <c r="Y960" s="320"/>
      <c r="Z960" s="320"/>
      <c r="AA960" s="320"/>
      <c r="AB960" s="320"/>
      <c r="AC960" s="320"/>
      <c r="AD960" s="320"/>
      <c r="AE960" s="320"/>
      <c r="AF960" s="320"/>
      <c r="AG960" s="320"/>
      <c r="AH960" s="320"/>
      <c r="AI960" s="320"/>
      <c r="AJ960" s="320"/>
      <c r="AK960" s="320"/>
      <c r="AL960" s="320"/>
      <c r="AM960" s="320"/>
      <c r="AN960" s="320"/>
      <c r="AO960" s="320"/>
      <c r="AP960" s="320"/>
      <c r="AQ960" s="320"/>
      <c r="AR960" s="320"/>
      <c r="AS960" s="320"/>
      <c r="AT960" s="320"/>
      <c r="AU960" s="320"/>
      <c r="AV960" s="320"/>
      <c r="AW960" s="320"/>
      <c r="AX960" s="320"/>
      <c r="AY960" s="320"/>
      <c r="AZ960" s="320"/>
      <c r="BA960" s="320"/>
      <c r="BB960" s="320"/>
      <c r="BC960" s="320"/>
      <c r="BD960" s="320"/>
      <c r="BE960" s="320"/>
      <c r="BF960" s="320"/>
      <c r="BG960" s="320"/>
      <c r="BH960" s="320"/>
      <c r="BI960" s="320"/>
      <c r="BJ960" s="320"/>
      <c r="BK960" s="320"/>
      <c r="BL960" s="320"/>
      <c r="BM960" s="320"/>
      <c r="BN960" s="320"/>
      <c r="BO960" s="320"/>
      <c r="BP960" s="320"/>
      <c r="BQ960" s="320"/>
      <c r="BR960" s="320"/>
      <c r="BS960" s="320"/>
      <c r="BT960" s="320"/>
      <c r="BU960" s="320"/>
      <c r="BV960" s="320"/>
      <c r="BW960" s="320"/>
      <c r="BX960" s="320"/>
      <c r="BY960" s="320"/>
      <c r="BZ960" s="320"/>
      <c r="CA960" s="320"/>
      <c r="CB960" s="320"/>
      <c r="CC960" s="320"/>
      <c r="CD960" s="320"/>
      <c r="CE960" s="320"/>
      <c r="CF960" s="320"/>
      <c r="CG960" s="320"/>
      <c r="CH960" s="320"/>
      <c r="CI960" s="320"/>
      <c r="CJ960" s="320"/>
      <c r="CK960" s="320"/>
      <c r="CL960" s="320"/>
      <c r="CM960" s="320"/>
      <c r="CN960" s="320"/>
      <c r="CO960" s="320"/>
      <c r="CP960" s="320"/>
      <c r="CQ960" s="320"/>
      <c r="CR960" s="320"/>
      <c r="CS960" s="320"/>
      <c r="CT960" s="320"/>
      <c r="CU960" s="320"/>
      <c r="CV960" s="320"/>
      <c r="CW960" s="320"/>
      <c r="CX960" s="320"/>
      <c r="CY960" s="320"/>
      <c r="CZ960" s="320"/>
      <c r="DA960" s="320"/>
      <c r="DB960" s="320"/>
      <c r="DC960" s="320"/>
      <c r="DD960" s="320"/>
    </row>
    <row r="961">
      <c r="A961" s="320"/>
      <c r="B961" s="320"/>
      <c r="C961" s="320"/>
      <c r="D961" s="320"/>
      <c r="E961" s="320"/>
      <c r="F961" s="320"/>
      <c r="G961" s="320"/>
      <c r="H961" s="320"/>
      <c r="I961" s="320"/>
      <c r="J961" s="320"/>
      <c r="K961" s="320"/>
      <c r="L961" s="320"/>
      <c r="M961" s="320"/>
      <c r="N961" s="320"/>
      <c r="O961" s="320"/>
      <c r="P961" s="320"/>
      <c r="Q961" s="320"/>
      <c r="R961" s="320"/>
      <c r="S961" s="320"/>
      <c r="T961" s="320"/>
      <c r="U961" s="320"/>
      <c r="V961" s="320"/>
      <c r="W961" s="320"/>
      <c r="X961" s="320"/>
      <c r="Y961" s="320"/>
      <c r="Z961" s="320"/>
      <c r="AA961" s="320"/>
      <c r="AB961" s="320"/>
      <c r="AC961" s="320"/>
      <c r="AD961" s="320"/>
      <c r="AE961" s="320"/>
      <c r="AF961" s="320"/>
      <c r="AG961" s="320"/>
      <c r="AH961" s="320"/>
      <c r="AI961" s="320"/>
      <c r="AJ961" s="320"/>
      <c r="AK961" s="320"/>
      <c r="AL961" s="320"/>
      <c r="AM961" s="320"/>
      <c r="AN961" s="320"/>
      <c r="AO961" s="320"/>
      <c r="AP961" s="320"/>
      <c r="AQ961" s="320"/>
      <c r="AR961" s="320"/>
      <c r="AS961" s="320"/>
      <c r="AT961" s="320"/>
      <c r="AU961" s="320"/>
      <c r="AV961" s="320"/>
      <c r="AW961" s="320"/>
      <c r="AX961" s="320"/>
      <c r="AY961" s="320"/>
      <c r="AZ961" s="320"/>
      <c r="BA961" s="320"/>
      <c r="BB961" s="320"/>
      <c r="BC961" s="320"/>
      <c r="BD961" s="320"/>
      <c r="BE961" s="320"/>
      <c r="BF961" s="320"/>
      <c r="BG961" s="320"/>
      <c r="BH961" s="320"/>
      <c r="BI961" s="320"/>
      <c r="BJ961" s="320"/>
      <c r="BK961" s="320"/>
      <c r="BL961" s="320"/>
      <c r="BM961" s="320"/>
      <c r="BN961" s="320"/>
      <c r="BO961" s="320"/>
      <c r="BP961" s="320"/>
      <c r="BQ961" s="320"/>
      <c r="BR961" s="320"/>
      <c r="BS961" s="320"/>
      <c r="BT961" s="320"/>
      <c r="BU961" s="320"/>
      <c r="BV961" s="320"/>
      <c r="BW961" s="320"/>
      <c r="BX961" s="320"/>
      <c r="BY961" s="320"/>
      <c r="BZ961" s="320"/>
      <c r="CA961" s="320"/>
      <c r="CB961" s="320"/>
      <c r="CC961" s="320"/>
      <c r="CD961" s="320"/>
      <c r="CE961" s="320"/>
      <c r="CF961" s="320"/>
      <c r="CG961" s="320"/>
      <c r="CH961" s="320"/>
      <c r="CI961" s="320"/>
      <c r="CJ961" s="320"/>
      <c r="CK961" s="320"/>
      <c r="CL961" s="320"/>
      <c r="CM961" s="320"/>
      <c r="CN961" s="320"/>
      <c r="CO961" s="320"/>
      <c r="CP961" s="320"/>
      <c r="CQ961" s="320"/>
      <c r="CR961" s="320"/>
      <c r="CS961" s="320"/>
      <c r="CT961" s="320"/>
      <c r="CU961" s="320"/>
      <c r="CV961" s="320"/>
      <c r="CW961" s="320"/>
      <c r="CX961" s="320"/>
      <c r="CY961" s="320"/>
      <c r="CZ961" s="320"/>
      <c r="DA961" s="320"/>
      <c r="DB961" s="320"/>
      <c r="DC961" s="320"/>
      <c r="DD961" s="320"/>
    </row>
    <row r="962">
      <c r="A962" s="320"/>
      <c r="B962" s="320"/>
      <c r="C962" s="320"/>
      <c r="D962" s="320"/>
      <c r="E962" s="320"/>
      <c r="F962" s="320"/>
      <c r="G962" s="320"/>
      <c r="H962" s="320"/>
      <c r="I962" s="320"/>
      <c r="J962" s="320"/>
      <c r="K962" s="320"/>
      <c r="L962" s="320"/>
      <c r="M962" s="320"/>
      <c r="N962" s="320"/>
      <c r="O962" s="320"/>
      <c r="P962" s="320"/>
      <c r="Q962" s="320"/>
      <c r="R962" s="320"/>
      <c r="S962" s="320"/>
      <c r="T962" s="320"/>
      <c r="U962" s="320"/>
      <c r="V962" s="320"/>
      <c r="W962" s="320"/>
      <c r="X962" s="320"/>
      <c r="Y962" s="320"/>
      <c r="Z962" s="320"/>
      <c r="AA962" s="320"/>
      <c r="AB962" s="320"/>
      <c r="AC962" s="320"/>
      <c r="AD962" s="320"/>
      <c r="AE962" s="320"/>
      <c r="AF962" s="320"/>
      <c r="AG962" s="320"/>
      <c r="AH962" s="320"/>
      <c r="AI962" s="320"/>
      <c r="AJ962" s="320"/>
      <c r="AK962" s="320"/>
      <c r="AL962" s="320"/>
      <c r="AM962" s="320"/>
      <c r="AN962" s="320"/>
      <c r="AO962" s="320"/>
      <c r="AP962" s="320"/>
      <c r="AQ962" s="320"/>
      <c r="AR962" s="320"/>
      <c r="AS962" s="320"/>
      <c r="AT962" s="320"/>
      <c r="AU962" s="320"/>
      <c r="AV962" s="320"/>
      <c r="AW962" s="320"/>
      <c r="AX962" s="320"/>
      <c r="AY962" s="320"/>
      <c r="AZ962" s="320"/>
      <c r="BA962" s="320"/>
      <c r="BB962" s="320"/>
      <c r="BC962" s="320"/>
      <c r="BD962" s="320"/>
      <c r="BE962" s="320"/>
      <c r="BF962" s="320"/>
      <c r="BG962" s="320"/>
      <c r="BH962" s="320"/>
      <c r="BI962" s="320"/>
      <c r="BJ962" s="320"/>
      <c r="BK962" s="320"/>
      <c r="BL962" s="320"/>
      <c r="BM962" s="320"/>
      <c r="BN962" s="320"/>
      <c r="BO962" s="320"/>
      <c r="BP962" s="320"/>
      <c r="BQ962" s="320"/>
      <c r="BR962" s="320"/>
      <c r="BS962" s="320"/>
      <c r="BT962" s="320"/>
      <c r="BU962" s="320"/>
      <c r="BV962" s="320"/>
      <c r="BW962" s="320"/>
      <c r="BX962" s="320"/>
      <c r="BY962" s="320"/>
      <c r="BZ962" s="320"/>
      <c r="CA962" s="320"/>
      <c r="CB962" s="320"/>
      <c r="CC962" s="320"/>
      <c r="CD962" s="320"/>
      <c r="CE962" s="320"/>
      <c r="CF962" s="320"/>
      <c r="CG962" s="320"/>
      <c r="CH962" s="320"/>
      <c r="CI962" s="320"/>
      <c r="CJ962" s="320"/>
      <c r="CK962" s="320"/>
      <c r="CL962" s="320"/>
      <c r="CM962" s="320"/>
      <c r="CN962" s="320"/>
      <c r="CO962" s="320"/>
      <c r="CP962" s="320"/>
      <c r="CQ962" s="320"/>
      <c r="CR962" s="320"/>
      <c r="CS962" s="320"/>
      <c r="CT962" s="320"/>
      <c r="CU962" s="320"/>
      <c r="CV962" s="320"/>
      <c r="CW962" s="320"/>
      <c r="CX962" s="320"/>
      <c r="CY962" s="320"/>
      <c r="CZ962" s="320"/>
      <c r="DA962" s="320"/>
      <c r="DB962" s="320"/>
      <c r="DC962" s="320"/>
      <c r="DD962" s="320"/>
    </row>
    <row r="963">
      <c r="A963" s="320"/>
      <c r="B963" s="320"/>
      <c r="C963" s="320"/>
      <c r="D963" s="320"/>
      <c r="E963" s="320"/>
      <c r="F963" s="320"/>
      <c r="G963" s="320"/>
      <c r="H963" s="320"/>
      <c r="I963" s="320"/>
      <c r="J963" s="320"/>
      <c r="K963" s="320"/>
      <c r="L963" s="320"/>
      <c r="M963" s="320"/>
      <c r="N963" s="320"/>
      <c r="O963" s="320"/>
      <c r="P963" s="320"/>
      <c r="Q963" s="320"/>
      <c r="R963" s="320"/>
      <c r="S963" s="320"/>
      <c r="T963" s="320"/>
      <c r="U963" s="320"/>
      <c r="V963" s="320"/>
      <c r="W963" s="320"/>
      <c r="X963" s="320"/>
      <c r="Y963" s="320"/>
      <c r="Z963" s="320"/>
      <c r="AA963" s="320"/>
      <c r="AB963" s="320"/>
      <c r="AC963" s="320"/>
      <c r="AD963" s="320"/>
      <c r="AE963" s="320"/>
      <c r="AF963" s="320"/>
      <c r="AG963" s="320"/>
      <c r="AH963" s="320"/>
      <c r="AI963" s="320"/>
      <c r="AJ963" s="320"/>
      <c r="AK963" s="320"/>
      <c r="AL963" s="320"/>
      <c r="AM963" s="320"/>
      <c r="AN963" s="320"/>
      <c r="AO963" s="320"/>
      <c r="AP963" s="320"/>
      <c r="AQ963" s="320"/>
      <c r="AR963" s="320"/>
      <c r="AS963" s="320"/>
      <c r="AT963" s="320"/>
      <c r="AU963" s="320"/>
      <c r="AV963" s="320"/>
      <c r="AW963" s="320"/>
      <c r="AX963" s="320"/>
      <c r="AY963" s="320"/>
      <c r="AZ963" s="320"/>
      <c r="BA963" s="320"/>
      <c r="BB963" s="320"/>
      <c r="BC963" s="320"/>
      <c r="BD963" s="320"/>
      <c r="BE963" s="320"/>
      <c r="BF963" s="320"/>
      <c r="BG963" s="320"/>
      <c r="BH963" s="320"/>
      <c r="BI963" s="320"/>
      <c r="BJ963" s="320"/>
      <c r="BK963" s="320"/>
      <c r="BL963" s="320"/>
      <c r="BM963" s="320"/>
      <c r="BN963" s="320"/>
      <c r="BO963" s="320"/>
      <c r="BP963" s="320"/>
      <c r="BQ963" s="320"/>
      <c r="BR963" s="320"/>
      <c r="BS963" s="320"/>
      <c r="BT963" s="320"/>
      <c r="BU963" s="320"/>
      <c r="BV963" s="320"/>
      <c r="BW963" s="320"/>
      <c r="BX963" s="320"/>
      <c r="BY963" s="320"/>
      <c r="BZ963" s="320"/>
      <c r="CA963" s="320"/>
      <c r="CB963" s="320"/>
      <c r="CC963" s="320"/>
      <c r="CD963" s="320"/>
      <c r="CE963" s="320"/>
      <c r="CF963" s="320"/>
      <c r="CG963" s="320"/>
      <c r="CH963" s="320"/>
      <c r="CI963" s="320"/>
      <c r="CJ963" s="320"/>
      <c r="CK963" s="320"/>
      <c r="CL963" s="320"/>
      <c r="CM963" s="320"/>
      <c r="CN963" s="320"/>
      <c r="CO963" s="320"/>
      <c r="CP963" s="320"/>
      <c r="CQ963" s="320"/>
      <c r="CR963" s="320"/>
      <c r="CS963" s="320"/>
      <c r="CT963" s="320"/>
      <c r="CU963" s="320"/>
      <c r="CV963" s="320"/>
      <c r="CW963" s="320"/>
      <c r="CX963" s="320"/>
      <c r="CY963" s="320"/>
      <c r="CZ963" s="320"/>
      <c r="DA963" s="320"/>
      <c r="DB963" s="320"/>
      <c r="DC963" s="320"/>
      <c r="DD963" s="320"/>
    </row>
    <row r="964">
      <c r="A964" s="320"/>
      <c r="B964" s="320"/>
      <c r="C964" s="320"/>
      <c r="D964" s="320"/>
      <c r="E964" s="320"/>
      <c r="F964" s="320"/>
      <c r="G964" s="320"/>
      <c r="H964" s="320"/>
      <c r="I964" s="320"/>
      <c r="J964" s="320"/>
      <c r="K964" s="320"/>
      <c r="L964" s="320"/>
      <c r="M964" s="320"/>
      <c r="N964" s="320"/>
      <c r="O964" s="320"/>
      <c r="P964" s="320"/>
      <c r="Q964" s="320"/>
      <c r="R964" s="320"/>
      <c r="S964" s="320"/>
      <c r="T964" s="320"/>
      <c r="U964" s="320"/>
      <c r="V964" s="320"/>
      <c r="W964" s="320"/>
      <c r="X964" s="320"/>
      <c r="Y964" s="320"/>
      <c r="Z964" s="320"/>
      <c r="AA964" s="320"/>
      <c r="AB964" s="320"/>
      <c r="AC964" s="320"/>
      <c r="AD964" s="320"/>
      <c r="AE964" s="320"/>
      <c r="AF964" s="320"/>
      <c r="AG964" s="320"/>
      <c r="AH964" s="320"/>
      <c r="AI964" s="320"/>
      <c r="AJ964" s="320"/>
      <c r="AK964" s="320"/>
      <c r="AL964" s="320"/>
      <c r="AM964" s="320"/>
      <c r="AN964" s="320"/>
      <c r="AO964" s="320"/>
      <c r="AP964" s="320"/>
      <c r="AQ964" s="320"/>
      <c r="AR964" s="320"/>
      <c r="AS964" s="320"/>
      <c r="AT964" s="320"/>
      <c r="AU964" s="320"/>
      <c r="AV964" s="320"/>
      <c r="AW964" s="320"/>
      <c r="AX964" s="320"/>
      <c r="AY964" s="320"/>
      <c r="AZ964" s="320"/>
      <c r="BA964" s="320"/>
      <c r="BB964" s="320"/>
      <c r="BC964" s="320"/>
      <c r="BD964" s="320"/>
      <c r="BE964" s="320"/>
      <c r="BF964" s="320"/>
      <c r="BG964" s="320"/>
      <c r="BH964" s="320"/>
      <c r="BI964" s="320"/>
      <c r="BJ964" s="320"/>
      <c r="BK964" s="320"/>
      <c r="BL964" s="320"/>
      <c r="BM964" s="320"/>
      <c r="BN964" s="320"/>
      <c r="BO964" s="320"/>
      <c r="BP964" s="320"/>
      <c r="BQ964" s="320"/>
      <c r="BR964" s="320"/>
      <c r="BS964" s="320"/>
      <c r="BT964" s="320"/>
      <c r="BU964" s="320"/>
      <c r="BV964" s="320"/>
      <c r="BW964" s="320"/>
      <c r="BX964" s="320"/>
      <c r="BY964" s="320"/>
      <c r="BZ964" s="320"/>
      <c r="CA964" s="320"/>
      <c r="CB964" s="320"/>
      <c r="CC964" s="320"/>
      <c r="CD964" s="320"/>
      <c r="CE964" s="320"/>
      <c r="CF964" s="320"/>
      <c r="CG964" s="320"/>
      <c r="CH964" s="320"/>
      <c r="CI964" s="320"/>
      <c r="CJ964" s="320"/>
      <c r="CK964" s="320"/>
      <c r="CL964" s="320"/>
      <c r="CM964" s="320"/>
      <c r="CN964" s="320"/>
      <c r="CO964" s="320"/>
      <c r="CP964" s="320"/>
      <c r="CQ964" s="320"/>
      <c r="CR964" s="320"/>
      <c r="CS964" s="320"/>
      <c r="CT964" s="320"/>
      <c r="CU964" s="320"/>
      <c r="CV964" s="320"/>
      <c r="CW964" s="320"/>
      <c r="CX964" s="320"/>
      <c r="CY964" s="320"/>
      <c r="CZ964" s="320"/>
      <c r="DA964" s="320"/>
      <c r="DB964" s="320"/>
      <c r="DC964" s="320"/>
      <c r="DD964" s="320"/>
    </row>
    <row r="965">
      <c r="A965" s="320"/>
      <c r="B965" s="320"/>
      <c r="C965" s="320"/>
      <c r="D965" s="320"/>
      <c r="E965" s="320"/>
      <c r="F965" s="320"/>
      <c r="G965" s="320"/>
      <c r="H965" s="320"/>
      <c r="I965" s="320"/>
      <c r="J965" s="320"/>
      <c r="K965" s="320"/>
      <c r="L965" s="320"/>
      <c r="M965" s="320"/>
      <c r="N965" s="320"/>
      <c r="O965" s="320"/>
      <c r="P965" s="320"/>
      <c r="Q965" s="320"/>
      <c r="R965" s="320"/>
      <c r="S965" s="320"/>
      <c r="T965" s="320"/>
      <c r="U965" s="320"/>
      <c r="V965" s="320"/>
      <c r="W965" s="320"/>
      <c r="X965" s="320"/>
      <c r="Y965" s="320"/>
      <c r="Z965" s="320"/>
      <c r="AA965" s="320"/>
      <c r="AB965" s="320"/>
      <c r="AC965" s="320"/>
      <c r="AD965" s="320"/>
      <c r="AE965" s="320"/>
      <c r="AF965" s="320"/>
      <c r="AG965" s="320"/>
      <c r="AH965" s="320"/>
      <c r="AI965" s="320"/>
      <c r="AJ965" s="320"/>
      <c r="AK965" s="320"/>
      <c r="AL965" s="320"/>
      <c r="AM965" s="320"/>
      <c r="AN965" s="320"/>
      <c r="AO965" s="320"/>
      <c r="AP965" s="320"/>
      <c r="AQ965" s="320"/>
      <c r="AR965" s="320"/>
      <c r="AS965" s="320"/>
      <c r="AT965" s="320"/>
      <c r="AU965" s="320"/>
      <c r="AV965" s="320"/>
      <c r="AW965" s="320"/>
      <c r="AX965" s="320"/>
      <c r="AY965" s="320"/>
      <c r="AZ965" s="320"/>
      <c r="BA965" s="320"/>
      <c r="BB965" s="320"/>
      <c r="BC965" s="320"/>
      <c r="BD965" s="320"/>
      <c r="BE965" s="320"/>
      <c r="BF965" s="320"/>
      <c r="BG965" s="320"/>
      <c r="BH965" s="320"/>
      <c r="BI965" s="320"/>
      <c r="BJ965" s="320"/>
      <c r="BK965" s="320"/>
      <c r="BL965" s="320"/>
      <c r="BM965" s="320"/>
      <c r="BN965" s="320"/>
      <c r="BO965" s="320"/>
      <c r="BP965" s="320"/>
      <c r="BQ965" s="320"/>
      <c r="BR965" s="320"/>
      <c r="BS965" s="320"/>
      <c r="BT965" s="320"/>
      <c r="BU965" s="320"/>
      <c r="BV965" s="320"/>
      <c r="BW965" s="320"/>
      <c r="BX965" s="320"/>
      <c r="BY965" s="320"/>
      <c r="BZ965" s="320"/>
      <c r="CA965" s="320"/>
      <c r="CB965" s="320"/>
      <c r="CC965" s="320"/>
      <c r="CD965" s="320"/>
      <c r="CE965" s="320"/>
      <c r="CF965" s="320"/>
      <c r="CG965" s="320"/>
      <c r="CH965" s="320"/>
      <c r="CI965" s="320"/>
      <c r="CJ965" s="320"/>
      <c r="CK965" s="320"/>
      <c r="CL965" s="320"/>
      <c r="CM965" s="320"/>
      <c r="CN965" s="320"/>
      <c r="CO965" s="320"/>
      <c r="CP965" s="320"/>
      <c r="CQ965" s="320"/>
      <c r="CR965" s="320"/>
      <c r="CS965" s="320"/>
      <c r="CT965" s="320"/>
      <c r="CU965" s="320"/>
      <c r="CV965" s="320"/>
      <c r="CW965" s="320"/>
      <c r="CX965" s="320"/>
      <c r="CY965" s="320"/>
      <c r="CZ965" s="320"/>
      <c r="DA965" s="320"/>
      <c r="DB965" s="320"/>
      <c r="DC965" s="320"/>
      <c r="DD965" s="320"/>
    </row>
    <row r="966">
      <c r="A966" s="320"/>
      <c r="B966" s="320"/>
      <c r="C966" s="320"/>
      <c r="D966" s="320"/>
      <c r="E966" s="320"/>
      <c r="F966" s="320"/>
      <c r="G966" s="320"/>
      <c r="H966" s="320"/>
      <c r="I966" s="320"/>
      <c r="J966" s="320"/>
      <c r="K966" s="320"/>
      <c r="L966" s="320"/>
      <c r="M966" s="320"/>
      <c r="N966" s="320"/>
      <c r="O966" s="320"/>
      <c r="P966" s="320"/>
      <c r="Q966" s="320"/>
      <c r="R966" s="320"/>
      <c r="S966" s="320"/>
      <c r="T966" s="320"/>
      <c r="U966" s="320"/>
      <c r="V966" s="320"/>
      <c r="W966" s="320"/>
      <c r="X966" s="320"/>
      <c r="Y966" s="320"/>
      <c r="Z966" s="320"/>
      <c r="AA966" s="320"/>
      <c r="AB966" s="320"/>
      <c r="AC966" s="320"/>
      <c r="AD966" s="320"/>
      <c r="AE966" s="320"/>
      <c r="AF966" s="320"/>
      <c r="AG966" s="320"/>
      <c r="AH966" s="320"/>
      <c r="AI966" s="320"/>
      <c r="AJ966" s="320"/>
      <c r="AK966" s="320"/>
      <c r="AL966" s="320"/>
      <c r="AM966" s="320"/>
      <c r="AN966" s="320"/>
      <c r="AO966" s="320"/>
      <c r="AP966" s="320"/>
      <c r="AQ966" s="320"/>
      <c r="AR966" s="320"/>
      <c r="AS966" s="320"/>
      <c r="AT966" s="320"/>
      <c r="AU966" s="320"/>
      <c r="AV966" s="320"/>
      <c r="AW966" s="320"/>
      <c r="AX966" s="320"/>
      <c r="AY966" s="320"/>
      <c r="AZ966" s="320"/>
      <c r="BA966" s="320"/>
      <c r="BB966" s="320"/>
      <c r="BC966" s="320"/>
      <c r="BD966" s="320"/>
      <c r="BE966" s="320"/>
      <c r="BF966" s="320"/>
      <c r="BG966" s="320"/>
      <c r="BH966" s="320"/>
      <c r="BI966" s="320"/>
      <c r="BJ966" s="320"/>
      <c r="BK966" s="320"/>
      <c r="BL966" s="320"/>
      <c r="BM966" s="320"/>
      <c r="BN966" s="320"/>
      <c r="BO966" s="320"/>
      <c r="BP966" s="320"/>
      <c r="BQ966" s="320"/>
      <c r="BR966" s="320"/>
      <c r="BS966" s="320"/>
      <c r="BT966" s="320"/>
      <c r="BU966" s="320"/>
      <c r="BV966" s="320"/>
      <c r="BW966" s="320"/>
      <c r="BX966" s="320"/>
      <c r="BY966" s="320"/>
      <c r="BZ966" s="320"/>
      <c r="CA966" s="320"/>
      <c r="CB966" s="320"/>
      <c r="CC966" s="320"/>
      <c r="CD966" s="320"/>
      <c r="CE966" s="320"/>
      <c r="CF966" s="320"/>
      <c r="CG966" s="320"/>
      <c r="CH966" s="320"/>
      <c r="CI966" s="320"/>
      <c r="CJ966" s="320"/>
      <c r="CK966" s="320"/>
      <c r="CL966" s="320"/>
      <c r="CM966" s="320"/>
      <c r="CN966" s="320"/>
      <c r="CO966" s="320"/>
      <c r="CP966" s="320"/>
      <c r="CQ966" s="320"/>
      <c r="CR966" s="320"/>
      <c r="CS966" s="320"/>
      <c r="CT966" s="320"/>
      <c r="CU966" s="320"/>
      <c r="CV966" s="320"/>
      <c r="CW966" s="320"/>
      <c r="CX966" s="320"/>
      <c r="CY966" s="320"/>
      <c r="CZ966" s="320"/>
      <c r="DA966" s="320"/>
      <c r="DB966" s="320"/>
      <c r="DC966" s="320"/>
      <c r="DD966" s="320"/>
    </row>
    <row r="967">
      <c r="A967" s="320"/>
      <c r="B967" s="320"/>
      <c r="C967" s="320"/>
      <c r="D967" s="320"/>
      <c r="E967" s="320"/>
      <c r="F967" s="320"/>
      <c r="G967" s="320"/>
      <c r="H967" s="320"/>
      <c r="I967" s="320"/>
      <c r="J967" s="320"/>
      <c r="K967" s="320"/>
      <c r="L967" s="320"/>
      <c r="M967" s="320"/>
      <c r="N967" s="320"/>
      <c r="O967" s="320"/>
      <c r="P967" s="320"/>
      <c r="Q967" s="320"/>
      <c r="R967" s="320"/>
      <c r="S967" s="320"/>
      <c r="T967" s="320"/>
      <c r="U967" s="320"/>
      <c r="V967" s="320"/>
      <c r="W967" s="320"/>
      <c r="X967" s="320"/>
      <c r="Y967" s="320"/>
      <c r="Z967" s="320"/>
      <c r="AA967" s="320"/>
      <c r="AB967" s="320"/>
      <c r="AC967" s="320"/>
      <c r="AD967" s="320"/>
      <c r="AE967" s="320"/>
      <c r="AF967" s="320"/>
      <c r="AG967" s="320"/>
      <c r="AH967" s="320"/>
      <c r="AI967" s="320"/>
      <c r="AJ967" s="320"/>
      <c r="AK967" s="320"/>
      <c r="AL967" s="320"/>
      <c r="AM967" s="320"/>
      <c r="AN967" s="320"/>
      <c r="AO967" s="320"/>
      <c r="AP967" s="320"/>
      <c r="AQ967" s="320"/>
      <c r="AR967" s="320"/>
      <c r="AS967" s="320"/>
      <c r="AT967" s="320"/>
      <c r="AU967" s="320"/>
      <c r="AV967" s="320"/>
      <c r="AW967" s="320"/>
      <c r="AX967" s="320"/>
      <c r="AY967" s="320"/>
      <c r="AZ967" s="320"/>
      <c r="BA967" s="320"/>
      <c r="BB967" s="320"/>
      <c r="BC967" s="320"/>
      <c r="BD967" s="320"/>
      <c r="BE967" s="320"/>
      <c r="BF967" s="320"/>
      <c r="BG967" s="320"/>
      <c r="BH967" s="320"/>
      <c r="BI967" s="320"/>
      <c r="BJ967" s="320"/>
      <c r="BK967" s="320"/>
      <c r="BL967" s="320"/>
      <c r="BM967" s="320"/>
      <c r="BN967" s="320"/>
      <c r="BO967" s="320"/>
      <c r="BP967" s="320"/>
      <c r="BQ967" s="320"/>
      <c r="BR967" s="320"/>
      <c r="BS967" s="320"/>
      <c r="BT967" s="320"/>
      <c r="BU967" s="320"/>
      <c r="BV967" s="320"/>
      <c r="BW967" s="320"/>
      <c r="BX967" s="320"/>
      <c r="BY967" s="320"/>
      <c r="BZ967" s="320"/>
      <c r="CA967" s="320"/>
      <c r="CB967" s="320"/>
      <c r="CC967" s="320"/>
      <c r="CD967" s="320"/>
      <c r="CE967" s="320"/>
      <c r="CF967" s="320"/>
      <c r="CG967" s="320"/>
      <c r="CH967" s="320"/>
      <c r="CI967" s="320"/>
      <c r="CJ967" s="320"/>
      <c r="CK967" s="320"/>
      <c r="CL967" s="320"/>
      <c r="CM967" s="320"/>
      <c r="CN967" s="320"/>
      <c r="CO967" s="320"/>
      <c r="CP967" s="320"/>
      <c r="CQ967" s="320"/>
      <c r="CR967" s="320"/>
      <c r="CS967" s="320"/>
      <c r="CT967" s="320"/>
      <c r="CU967" s="320"/>
      <c r="CV967" s="320"/>
      <c r="CW967" s="320"/>
      <c r="CX967" s="320"/>
      <c r="CY967" s="320"/>
      <c r="CZ967" s="320"/>
      <c r="DA967" s="320"/>
      <c r="DB967" s="320"/>
      <c r="DC967" s="320"/>
      <c r="DD967" s="320"/>
    </row>
    <row r="968">
      <c r="A968" s="320"/>
      <c r="B968" s="320"/>
      <c r="C968" s="320"/>
      <c r="D968" s="320"/>
      <c r="E968" s="320"/>
      <c r="F968" s="320"/>
      <c r="G968" s="320"/>
      <c r="H968" s="320"/>
      <c r="I968" s="320"/>
      <c r="J968" s="320"/>
      <c r="K968" s="320"/>
      <c r="L968" s="320"/>
      <c r="M968" s="320"/>
      <c r="N968" s="320"/>
      <c r="O968" s="320"/>
      <c r="P968" s="320"/>
      <c r="Q968" s="320"/>
      <c r="R968" s="320"/>
      <c r="S968" s="320"/>
      <c r="T968" s="320"/>
      <c r="U968" s="320"/>
      <c r="V968" s="320"/>
      <c r="W968" s="320"/>
      <c r="X968" s="320"/>
      <c r="Y968" s="320"/>
      <c r="Z968" s="320"/>
      <c r="AA968" s="320"/>
      <c r="AB968" s="320"/>
      <c r="AC968" s="320"/>
      <c r="AD968" s="320"/>
      <c r="AE968" s="320"/>
      <c r="AF968" s="320"/>
      <c r="AG968" s="320"/>
      <c r="AH968" s="320"/>
      <c r="AI968" s="320"/>
      <c r="AJ968" s="320"/>
      <c r="AK968" s="320"/>
      <c r="AL968" s="320"/>
      <c r="AM968" s="320"/>
      <c r="AN968" s="320"/>
      <c r="AO968" s="320"/>
      <c r="AP968" s="320"/>
      <c r="AQ968" s="320"/>
      <c r="AR968" s="320"/>
      <c r="AS968" s="320"/>
      <c r="AT968" s="320"/>
      <c r="AU968" s="320"/>
      <c r="AV968" s="320"/>
      <c r="AW968" s="320"/>
      <c r="AX968" s="320"/>
      <c r="AY968" s="320"/>
      <c r="AZ968" s="320"/>
      <c r="BA968" s="320"/>
      <c r="BB968" s="320"/>
      <c r="BC968" s="320"/>
      <c r="BD968" s="320"/>
      <c r="BE968" s="320"/>
      <c r="BF968" s="320"/>
      <c r="BG968" s="320"/>
      <c r="BH968" s="320"/>
      <c r="BI968" s="320"/>
      <c r="BJ968" s="320"/>
      <c r="BK968" s="320"/>
      <c r="BL968" s="320"/>
      <c r="BM968" s="320"/>
      <c r="BN968" s="320"/>
      <c r="BO968" s="320"/>
      <c r="BP968" s="320"/>
      <c r="BQ968" s="320"/>
      <c r="BR968" s="320"/>
      <c r="BS968" s="320"/>
      <c r="BT968" s="320"/>
      <c r="BU968" s="320"/>
      <c r="BV968" s="320"/>
      <c r="BW968" s="320"/>
      <c r="BX968" s="320"/>
      <c r="BY968" s="320"/>
      <c r="BZ968" s="320"/>
      <c r="CA968" s="320"/>
      <c r="CB968" s="320"/>
      <c r="CC968" s="320"/>
      <c r="CD968" s="320"/>
      <c r="CE968" s="320"/>
      <c r="CF968" s="320"/>
      <c r="CG968" s="320"/>
      <c r="CH968" s="320"/>
      <c r="CI968" s="320"/>
      <c r="CJ968" s="320"/>
      <c r="CK968" s="320"/>
      <c r="CL968" s="320"/>
      <c r="CM968" s="320"/>
      <c r="CN968" s="320"/>
      <c r="CO968" s="320"/>
      <c r="CP968" s="320"/>
      <c r="CQ968" s="320"/>
      <c r="CR968" s="320"/>
      <c r="CS968" s="320"/>
      <c r="CT968" s="320"/>
      <c r="CU968" s="320"/>
      <c r="CV968" s="320"/>
      <c r="CW968" s="320"/>
      <c r="CX968" s="320"/>
      <c r="CY968" s="320"/>
      <c r="CZ968" s="320"/>
      <c r="DA968" s="320"/>
      <c r="DB968" s="320"/>
      <c r="DC968" s="320"/>
      <c r="DD968" s="320"/>
    </row>
    <row r="969">
      <c r="A969" s="320"/>
      <c r="B969" s="320"/>
      <c r="C969" s="320"/>
      <c r="D969" s="320"/>
      <c r="E969" s="320"/>
      <c r="F969" s="320"/>
      <c r="G969" s="320"/>
      <c r="H969" s="320"/>
      <c r="I969" s="320"/>
      <c r="J969" s="320"/>
      <c r="K969" s="320"/>
      <c r="L969" s="320"/>
      <c r="M969" s="320"/>
      <c r="N969" s="320"/>
      <c r="O969" s="320"/>
      <c r="P969" s="320"/>
      <c r="Q969" s="320"/>
      <c r="R969" s="320"/>
      <c r="S969" s="320"/>
      <c r="T969" s="320"/>
      <c r="U969" s="320"/>
      <c r="V969" s="320"/>
      <c r="W969" s="320"/>
      <c r="X969" s="320"/>
      <c r="Y969" s="320"/>
      <c r="Z969" s="320"/>
      <c r="AA969" s="320"/>
      <c r="AB969" s="320"/>
      <c r="AC969" s="320"/>
      <c r="AD969" s="320"/>
      <c r="AE969" s="320"/>
      <c r="AF969" s="320"/>
      <c r="AG969" s="320"/>
      <c r="AH969" s="320"/>
      <c r="AI969" s="320"/>
      <c r="AJ969" s="320"/>
      <c r="AK969" s="320"/>
      <c r="AL969" s="320"/>
      <c r="AM969" s="320"/>
      <c r="AN969" s="320"/>
      <c r="AO969" s="320"/>
      <c r="AP969" s="320"/>
      <c r="AQ969" s="320"/>
      <c r="AR969" s="320"/>
      <c r="AS969" s="320"/>
      <c r="AT969" s="320"/>
      <c r="AU969" s="320"/>
      <c r="AV969" s="320"/>
      <c r="AW969" s="320"/>
      <c r="AX969" s="320"/>
      <c r="AY969" s="320"/>
      <c r="AZ969" s="320"/>
      <c r="BA969" s="320"/>
      <c r="BB969" s="320"/>
      <c r="BC969" s="320"/>
      <c r="BD969" s="320"/>
      <c r="BE969" s="320"/>
      <c r="BF969" s="320"/>
      <c r="BG969" s="320"/>
      <c r="BH969" s="320"/>
      <c r="BI969" s="320"/>
      <c r="BJ969" s="320"/>
      <c r="BK969" s="320"/>
      <c r="BL969" s="320"/>
      <c r="BM969" s="320"/>
      <c r="BN969" s="320"/>
      <c r="BO969" s="320"/>
      <c r="BP969" s="320"/>
      <c r="BQ969" s="320"/>
      <c r="BR969" s="320"/>
      <c r="BS969" s="320"/>
      <c r="BT969" s="320"/>
      <c r="BU969" s="320"/>
      <c r="BV969" s="320"/>
      <c r="BW969" s="320"/>
      <c r="BX969" s="320"/>
      <c r="BY969" s="320"/>
      <c r="BZ969" s="320"/>
      <c r="CA969" s="320"/>
      <c r="CB969" s="320"/>
      <c r="CC969" s="320"/>
      <c r="CD969" s="320"/>
      <c r="CE969" s="320"/>
      <c r="CF969" s="320"/>
      <c r="CG969" s="320"/>
      <c r="CH969" s="320"/>
      <c r="CI969" s="320"/>
      <c r="CJ969" s="320"/>
      <c r="CK969" s="320"/>
      <c r="CL969" s="320"/>
      <c r="CM969" s="320"/>
      <c r="CN969" s="320"/>
      <c r="CO969" s="320"/>
      <c r="CP969" s="320"/>
      <c r="CQ969" s="320"/>
      <c r="CR969" s="320"/>
      <c r="CS969" s="320"/>
      <c r="CT969" s="320"/>
      <c r="CU969" s="320"/>
      <c r="CV969" s="320"/>
      <c r="CW969" s="320"/>
      <c r="CX969" s="320"/>
      <c r="CY969" s="320"/>
      <c r="CZ969" s="320"/>
      <c r="DA969" s="320"/>
      <c r="DB969" s="320"/>
      <c r="DC969" s="320"/>
      <c r="DD969" s="320"/>
    </row>
    <row r="970">
      <c r="A970" s="320"/>
      <c r="B970" s="320"/>
      <c r="C970" s="320"/>
      <c r="D970" s="320"/>
      <c r="E970" s="320"/>
      <c r="F970" s="320"/>
      <c r="G970" s="320"/>
      <c r="H970" s="320"/>
      <c r="I970" s="320"/>
      <c r="J970" s="320"/>
      <c r="K970" s="320"/>
      <c r="L970" s="320"/>
      <c r="M970" s="320"/>
      <c r="N970" s="320"/>
      <c r="O970" s="320"/>
      <c r="P970" s="320"/>
      <c r="Q970" s="320"/>
      <c r="R970" s="320"/>
      <c r="S970" s="320"/>
      <c r="T970" s="320"/>
      <c r="U970" s="320"/>
      <c r="V970" s="320"/>
      <c r="W970" s="320"/>
      <c r="X970" s="320"/>
      <c r="Y970" s="320"/>
      <c r="Z970" s="320"/>
      <c r="AA970" s="320"/>
      <c r="AB970" s="320"/>
      <c r="AC970" s="320"/>
      <c r="AD970" s="320"/>
      <c r="AE970" s="320"/>
      <c r="AF970" s="320"/>
      <c r="AG970" s="320"/>
      <c r="AH970" s="320"/>
      <c r="AI970" s="320"/>
      <c r="AJ970" s="320"/>
      <c r="AK970" s="320"/>
      <c r="AL970" s="320"/>
      <c r="AM970" s="320"/>
      <c r="AN970" s="320"/>
      <c r="AO970" s="320"/>
      <c r="AP970" s="320"/>
      <c r="AQ970" s="320"/>
      <c r="AR970" s="320"/>
      <c r="AS970" s="320"/>
      <c r="AT970" s="320"/>
      <c r="AU970" s="320"/>
      <c r="AV970" s="320"/>
      <c r="AW970" s="320"/>
      <c r="AX970" s="320"/>
      <c r="AY970" s="320"/>
      <c r="AZ970" s="320"/>
      <c r="BA970" s="320"/>
      <c r="BB970" s="320"/>
      <c r="BC970" s="320"/>
      <c r="BD970" s="320"/>
      <c r="BE970" s="320"/>
      <c r="BF970" s="320"/>
      <c r="BG970" s="320"/>
      <c r="BH970" s="320"/>
      <c r="BI970" s="320"/>
      <c r="BJ970" s="320"/>
      <c r="BK970" s="320"/>
      <c r="BL970" s="320"/>
      <c r="BM970" s="320"/>
      <c r="BN970" s="320"/>
      <c r="BO970" s="320"/>
      <c r="BP970" s="320"/>
      <c r="BQ970" s="320"/>
      <c r="BR970" s="320"/>
      <c r="BS970" s="320"/>
      <c r="BT970" s="320"/>
      <c r="BU970" s="320"/>
      <c r="BV970" s="320"/>
      <c r="BW970" s="320"/>
      <c r="BX970" s="320"/>
      <c r="BY970" s="320"/>
      <c r="BZ970" s="320"/>
      <c r="CA970" s="320"/>
      <c r="CB970" s="320"/>
      <c r="CC970" s="320"/>
      <c r="CD970" s="320"/>
      <c r="CE970" s="320"/>
      <c r="CF970" s="320"/>
      <c r="CG970" s="320"/>
      <c r="CH970" s="320"/>
      <c r="CI970" s="320"/>
      <c r="CJ970" s="320"/>
      <c r="CK970" s="320"/>
      <c r="CL970" s="320"/>
      <c r="CM970" s="320"/>
      <c r="CN970" s="320"/>
      <c r="CO970" s="320"/>
      <c r="CP970" s="320"/>
      <c r="CQ970" s="320"/>
      <c r="CR970" s="320"/>
      <c r="CS970" s="320"/>
      <c r="CT970" s="320"/>
      <c r="CU970" s="320"/>
      <c r="CV970" s="320"/>
      <c r="CW970" s="320"/>
      <c r="CX970" s="320"/>
      <c r="CY970" s="320"/>
      <c r="CZ970" s="320"/>
      <c r="DA970" s="320"/>
      <c r="DB970" s="320"/>
      <c r="DC970" s="320"/>
      <c r="DD970" s="320"/>
    </row>
    <row r="971">
      <c r="A971" s="320"/>
      <c r="B971" s="320"/>
      <c r="C971" s="320"/>
      <c r="D971" s="320"/>
      <c r="E971" s="320"/>
      <c r="F971" s="320"/>
      <c r="G971" s="320"/>
      <c r="H971" s="320"/>
      <c r="I971" s="320"/>
      <c r="J971" s="320"/>
      <c r="K971" s="320"/>
      <c r="L971" s="320"/>
      <c r="M971" s="320"/>
      <c r="N971" s="320"/>
      <c r="O971" s="320"/>
      <c r="P971" s="320"/>
      <c r="Q971" s="320"/>
      <c r="R971" s="320"/>
      <c r="S971" s="320"/>
      <c r="T971" s="320"/>
      <c r="U971" s="320"/>
      <c r="V971" s="320"/>
      <c r="W971" s="320"/>
      <c r="X971" s="320"/>
      <c r="Y971" s="320"/>
      <c r="Z971" s="320"/>
      <c r="AA971" s="320"/>
      <c r="AB971" s="320"/>
      <c r="AC971" s="320"/>
      <c r="AD971" s="320"/>
      <c r="AE971" s="320"/>
      <c r="AF971" s="320"/>
      <c r="AG971" s="320"/>
      <c r="AH971" s="320"/>
      <c r="AI971" s="320"/>
      <c r="AJ971" s="320"/>
      <c r="AK971" s="320"/>
      <c r="AL971" s="320"/>
      <c r="AM971" s="320"/>
      <c r="AN971" s="320"/>
      <c r="AO971" s="320"/>
      <c r="AP971" s="320"/>
      <c r="AQ971" s="320"/>
      <c r="AR971" s="320"/>
      <c r="AS971" s="320"/>
      <c r="AT971" s="320"/>
      <c r="AU971" s="320"/>
      <c r="AV971" s="320"/>
      <c r="AW971" s="320"/>
      <c r="AX971" s="320"/>
      <c r="AY971" s="320"/>
      <c r="AZ971" s="320"/>
      <c r="BA971" s="320"/>
      <c r="BB971" s="320"/>
      <c r="BC971" s="320"/>
      <c r="BD971" s="320"/>
      <c r="BE971" s="320"/>
      <c r="BF971" s="320"/>
      <c r="BG971" s="320"/>
      <c r="BH971" s="320"/>
      <c r="BI971" s="320"/>
      <c r="BJ971" s="320"/>
      <c r="BK971" s="320"/>
      <c r="BL971" s="320"/>
      <c r="BM971" s="320"/>
      <c r="BN971" s="320"/>
      <c r="BO971" s="320"/>
      <c r="BP971" s="320"/>
      <c r="BQ971" s="320"/>
      <c r="BR971" s="320"/>
      <c r="BS971" s="320"/>
      <c r="BT971" s="320"/>
      <c r="BU971" s="320"/>
      <c r="BV971" s="320"/>
      <c r="BW971" s="320"/>
      <c r="BX971" s="320"/>
      <c r="BY971" s="320"/>
      <c r="BZ971" s="320"/>
      <c r="CA971" s="320"/>
      <c r="CB971" s="320"/>
      <c r="CC971" s="320"/>
      <c r="CD971" s="320"/>
      <c r="CE971" s="320"/>
      <c r="CF971" s="320"/>
      <c r="CG971" s="320"/>
      <c r="CH971" s="320"/>
      <c r="CI971" s="320"/>
      <c r="CJ971" s="320"/>
      <c r="CK971" s="320"/>
      <c r="CL971" s="320"/>
      <c r="CM971" s="320"/>
      <c r="CN971" s="320"/>
      <c r="CO971" s="320"/>
      <c r="CP971" s="320"/>
      <c r="CQ971" s="320"/>
      <c r="CR971" s="320"/>
      <c r="CS971" s="320"/>
      <c r="CT971" s="320"/>
      <c r="CU971" s="320"/>
      <c r="CV971" s="320"/>
      <c r="CW971" s="320"/>
      <c r="CX971" s="320"/>
      <c r="CY971" s="320"/>
      <c r="CZ971" s="320"/>
      <c r="DA971" s="320"/>
      <c r="DB971" s="320"/>
      <c r="DC971" s="320"/>
      <c r="DD971" s="320"/>
    </row>
    <row r="972">
      <c r="A972" s="320"/>
      <c r="B972" s="320"/>
      <c r="C972" s="320"/>
      <c r="D972" s="320"/>
      <c r="E972" s="320"/>
      <c r="F972" s="320"/>
      <c r="G972" s="320"/>
      <c r="H972" s="320"/>
      <c r="I972" s="320"/>
      <c r="J972" s="320"/>
      <c r="K972" s="320"/>
      <c r="L972" s="320"/>
      <c r="M972" s="320"/>
      <c r="N972" s="320"/>
      <c r="O972" s="320"/>
      <c r="P972" s="320"/>
      <c r="Q972" s="320"/>
      <c r="R972" s="320"/>
      <c r="S972" s="320"/>
      <c r="T972" s="320"/>
      <c r="U972" s="320"/>
      <c r="V972" s="320"/>
      <c r="W972" s="320"/>
      <c r="X972" s="320"/>
      <c r="Y972" s="320"/>
      <c r="Z972" s="320"/>
      <c r="AA972" s="320"/>
      <c r="AB972" s="320"/>
      <c r="AC972" s="320"/>
      <c r="AD972" s="320"/>
      <c r="AE972" s="320"/>
      <c r="AF972" s="320"/>
      <c r="AG972" s="320"/>
      <c r="AH972" s="320"/>
      <c r="AI972" s="320"/>
      <c r="AJ972" s="320"/>
      <c r="AK972" s="320"/>
      <c r="AL972" s="320"/>
      <c r="AM972" s="320"/>
      <c r="AN972" s="320"/>
      <c r="AO972" s="320"/>
      <c r="AP972" s="320"/>
      <c r="AQ972" s="320"/>
      <c r="AR972" s="320"/>
      <c r="AS972" s="320"/>
      <c r="AT972" s="320"/>
      <c r="AU972" s="320"/>
      <c r="AV972" s="320"/>
      <c r="AW972" s="320"/>
      <c r="AX972" s="320"/>
      <c r="AY972" s="320"/>
      <c r="AZ972" s="320"/>
      <c r="BA972" s="320"/>
      <c r="BB972" s="320"/>
      <c r="BC972" s="320"/>
      <c r="BD972" s="320"/>
      <c r="BE972" s="320"/>
      <c r="BF972" s="320"/>
      <c r="BG972" s="320"/>
      <c r="BH972" s="320"/>
      <c r="BI972" s="320"/>
      <c r="BJ972" s="320"/>
      <c r="BK972" s="320"/>
      <c r="BL972" s="320"/>
      <c r="BM972" s="320"/>
      <c r="BN972" s="320"/>
      <c r="BO972" s="320"/>
      <c r="BP972" s="320"/>
      <c r="BQ972" s="320"/>
      <c r="BR972" s="320"/>
      <c r="BS972" s="320"/>
      <c r="BT972" s="320"/>
      <c r="BU972" s="320"/>
      <c r="BV972" s="320"/>
      <c r="BW972" s="320"/>
      <c r="BX972" s="320"/>
      <c r="BY972" s="320"/>
      <c r="BZ972" s="320"/>
      <c r="CA972" s="320"/>
      <c r="CB972" s="320"/>
      <c r="CC972" s="320"/>
      <c r="CD972" s="320"/>
      <c r="CE972" s="320"/>
      <c r="CF972" s="320"/>
      <c r="CG972" s="320"/>
      <c r="CH972" s="320"/>
      <c r="CI972" s="320"/>
      <c r="CJ972" s="320"/>
      <c r="CK972" s="320"/>
      <c r="CL972" s="320"/>
      <c r="CM972" s="320"/>
      <c r="CN972" s="320"/>
      <c r="CO972" s="320"/>
      <c r="CP972" s="320"/>
      <c r="CQ972" s="320"/>
      <c r="CR972" s="320"/>
      <c r="CS972" s="320"/>
      <c r="CT972" s="320"/>
      <c r="CU972" s="320"/>
      <c r="CV972" s="320"/>
      <c r="CW972" s="320"/>
      <c r="CX972" s="320"/>
      <c r="CY972" s="320"/>
      <c r="CZ972" s="320"/>
      <c r="DA972" s="320"/>
      <c r="DB972" s="320"/>
      <c r="DC972" s="320"/>
      <c r="DD972" s="320"/>
    </row>
    <row r="973">
      <c r="A973" s="320"/>
      <c r="B973" s="320"/>
      <c r="C973" s="320"/>
      <c r="D973" s="320"/>
      <c r="E973" s="320"/>
      <c r="F973" s="320"/>
      <c r="G973" s="320"/>
      <c r="H973" s="320"/>
      <c r="I973" s="320"/>
      <c r="J973" s="320"/>
      <c r="K973" s="320"/>
      <c r="L973" s="320"/>
      <c r="M973" s="320"/>
      <c r="N973" s="320"/>
      <c r="O973" s="320"/>
      <c r="P973" s="320"/>
      <c r="Q973" s="320"/>
      <c r="R973" s="320"/>
      <c r="S973" s="320"/>
      <c r="T973" s="320"/>
      <c r="U973" s="320"/>
      <c r="V973" s="320"/>
      <c r="W973" s="320"/>
      <c r="X973" s="320"/>
      <c r="Y973" s="320"/>
      <c r="Z973" s="320"/>
      <c r="AA973" s="320"/>
      <c r="AB973" s="320"/>
      <c r="AC973" s="320"/>
      <c r="AD973" s="320"/>
      <c r="AE973" s="320"/>
      <c r="AF973" s="320"/>
      <c r="AG973" s="320"/>
      <c r="AH973" s="320"/>
      <c r="AI973" s="320"/>
      <c r="AJ973" s="320"/>
      <c r="AK973" s="320"/>
      <c r="AL973" s="320"/>
      <c r="AM973" s="320"/>
      <c r="AN973" s="320"/>
      <c r="AO973" s="320"/>
      <c r="AP973" s="320"/>
      <c r="AQ973" s="320"/>
      <c r="AR973" s="320"/>
      <c r="AS973" s="320"/>
      <c r="AT973" s="320"/>
      <c r="AU973" s="320"/>
      <c r="AV973" s="320"/>
      <c r="AW973" s="320"/>
      <c r="AX973" s="320"/>
      <c r="AY973" s="320"/>
      <c r="AZ973" s="320"/>
      <c r="BA973" s="320"/>
      <c r="BB973" s="320"/>
      <c r="BC973" s="320"/>
      <c r="BD973" s="320"/>
      <c r="BE973" s="320"/>
      <c r="BF973" s="320"/>
      <c r="BG973" s="320"/>
      <c r="BH973" s="320"/>
      <c r="BI973" s="320"/>
      <c r="BJ973" s="320"/>
      <c r="BK973" s="320"/>
      <c r="BL973" s="320"/>
      <c r="BM973" s="320"/>
      <c r="BN973" s="320"/>
      <c r="BO973" s="320"/>
      <c r="BP973" s="320"/>
      <c r="BQ973" s="320"/>
      <c r="BR973" s="320"/>
      <c r="BS973" s="320"/>
      <c r="BT973" s="320"/>
      <c r="BU973" s="320"/>
      <c r="BV973" s="320"/>
      <c r="BW973" s="320"/>
      <c r="BX973" s="320"/>
      <c r="BY973" s="320"/>
      <c r="BZ973" s="320"/>
      <c r="CA973" s="320"/>
      <c r="CB973" s="320"/>
      <c r="CC973" s="320"/>
      <c r="CD973" s="320"/>
      <c r="CE973" s="320"/>
      <c r="CF973" s="320"/>
      <c r="CG973" s="320"/>
      <c r="CH973" s="320"/>
      <c r="CI973" s="320"/>
      <c r="CJ973" s="320"/>
      <c r="CK973" s="320"/>
      <c r="CL973" s="320"/>
      <c r="CM973" s="320"/>
      <c r="CN973" s="320"/>
      <c r="CO973" s="320"/>
      <c r="CP973" s="320"/>
      <c r="CQ973" s="320"/>
      <c r="CR973" s="320"/>
      <c r="CS973" s="320"/>
      <c r="CT973" s="320"/>
      <c r="CU973" s="320"/>
      <c r="CV973" s="320"/>
      <c r="CW973" s="320"/>
      <c r="CX973" s="320"/>
      <c r="CY973" s="320"/>
      <c r="CZ973" s="320"/>
      <c r="DA973" s="320"/>
      <c r="DB973" s="320"/>
      <c r="DC973" s="320"/>
      <c r="DD973" s="320"/>
    </row>
    <row r="974">
      <c r="A974" s="320"/>
      <c r="B974" s="320"/>
      <c r="C974" s="320"/>
      <c r="D974" s="320"/>
      <c r="E974" s="320"/>
      <c r="F974" s="320"/>
      <c r="G974" s="320"/>
      <c r="H974" s="320"/>
      <c r="I974" s="320"/>
      <c r="J974" s="320"/>
      <c r="K974" s="320"/>
      <c r="L974" s="320"/>
      <c r="M974" s="320"/>
      <c r="N974" s="320"/>
      <c r="O974" s="320"/>
      <c r="P974" s="320"/>
      <c r="Q974" s="320"/>
      <c r="R974" s="320"/>
      <c r="S974" s="320"/>
      <c r="T974" s="320"/>
      <c r="U974" s="320"/>
      <c r="V974" s="320"/>
      <c r="W974" s="320"/>
      <c r="X974" s="320"/>
      <c r="Y974" s="320"/>
      <c r="Z974" s="320"/>
      <c r="AA974" s="320"/>
      <c r="AB974" s="320"/>
      <c r="AC974" s="320"/>
      <c r="AD974" s="320"/>
      <c r="AE974" s="320"/>
      <c r="AF974" s="320"/>
      <c r="AG974" s="320"/>
      <c r="AH974" s="320"/>
      <c r="AI974" s="320"/>
      <c r="AJ974" s="320"/>
      <c r="AK974" s="320"/>
      <c r="AL974" s="320"/>
      <c r="AM974" s="320"/>
      <c r="AN974" s="320"/>
      <c r="AO974" s="320"/>
      <c r="AP974" s="320"/>
      <c r="AQ974" s="320"/>
      <c r="AR974" s="320"/>
      <c r="AS974" s="320"/>
      <c r="AT974" s="320"/>
      <c r="AU974" s="320"/>
      <c r="AV974" s="320"/>
      <c r="AW974" s="320"/>
      <c r="AX974" s="320"/>
      <c r="AY974" s="320"/>
      <c r="AZ974" s="320"/>
      <c r="BA974" s="320"/>
      <c r="BB974" s="320"/>
      <c r="BC974" s="320"/>
      <c r="BD974" s="320"/>
      <c r="BE974" s="320"/>
      <c r="BF974" s="320"/>
      <c r="BG974" s="320"/>
      <c r="BH974" s="320"/>
      <c r="BI974" s="320"/>
      <c r="BJ974" s="320"/>
      <c r="BK974" s="320"/>
      <c r="BL974" s="320"/>
      <c r="BM974" s="320"/>
      <c r="BN974" s="320"/>
      <c r="BO974" s="320"/>
      <c r="BP974" s="320"/>
      <c r="BQ974" s="320"/>
      <c r="BR974" s="320"/>
      <c r="BS974" s="320"/>
      <c r="BT974" s="320"/>
      <c r="BU974" s="320"/>
      <c r="BV974" s="320"/>
      <c r="BW974" s="320"/>
      <c r="BX974" s="320"/>
      <c r="BY974" s="320"/>
      <c r="BZ974" s="320"/>
      <c r="CA974" s="320"/>
      <c r="CB974" s="320"/>
      <c r="CC974" s="320"/>
      <c r="CD974" s="320"/>
      <c r="CE974" s="320"/>
      <c r="CF974" s="320"/>
      <c r="CG974" s="320"/>
      <c r="CH974" s="320"/>
      <c r="CI974" s="320"/>
      <c r="CJ974" s="320"/>
      <c r="CK974" s="320"/>
      <c r="CL974" s="320"/>
      <c r="CM974" s="320"/>
      <c r="CN974" s="320"/>
      <c r="CO974" s="320"/>
      <c r="CP974" s="320"/>
      <c r="CQ974" s="320"/>
      <c r="CR974" s="320"/>
      <c r="CS974" s="320"/>
      <c r="CT974" s="320"/>
      <c r="CU974" s="320"/>
      <c r="CV974" s="320"/>
      <c r="CW974" s="320"/>
      <c r="CX974" s="320"/>
      <c r="CY974" s="320"/>
      <c r="CZ974" s="320"/>
      <c r="DA974" s="320"/>
      <c r="DB974" s="320"/>
      <c r="DC974" s="320"/>
      <c r="DD974" s="320"/>
    </row>
    <row r="975">
      <c r="A975" s="320"/>
      <c r="B975" s="320"/>
      <c r="C975" s="320"/>
      <c r="D975" s="320"/>
      <c r="E975" s="320"/>
      <c r="F975" s="320"/>
      <c r="G975" s="320"/>
      <c r="H975" s="320"/>
      <c r="I975" s="320"/>
      <c r="J975" s="320"/>
      <c r="K975" s="320"/>
      <c r="L975" s="320"/>
      <c r="M975" s="320"/>
      <c r="N975" s="320"/>
      <c r="O975" s="320"/>
      <c r="P975" s="320"/>
      <c r="Q975" s="320"/>
      <c r="R975" s="320"/>
      <c r="S975" s="320"/>
      <c r="T975" s="320"/>
      <c r="U975" s="320"/>
      <c r="V975" s="320"/>
      <c r="W975" s="320"/>
      <c r="X975" s="320"/>
      <c r="Y975" s="320"/>
      <c r="Z975" s="320"/>
      <c r="AA975" s="320"/>
      <c r="AB975" s="320"/>
      <c r="AC975" s="320"/>
      <c r="AD975" s="320"/>
      <c r="AE975" s="320"/>
      <c r="AF975" s="320"/>
      <c r="AG975" s="320"/>
      <c r="AH975" s="320"/>
      <c r="AI975" s="320"/>
      <c r="AJ975" s="320"/>
      <c r="AK975" s="320"/>
      <c r="AL975" s="320"/>
      <c r="AM975" s="320"/>
      <c r="AN975" s="320"/>
      <c r="AO975" s="320"/>
      <c r="AP975" s="320"/>
      <c r="AQ975" s="320"/>
      <c r="AR975" s="320"/>
      <c r="AS975" s="320"/>
      <c r="AT975" s="320"/>
      <c r="AU975" s="320"/>
      <c r="AV975" s="320"/>
      <c r="AW975" s="320"/>
      <c r="AX975" s="320"/>
      <c r="AY975" s="320"/>
      <c r="AZ975" s="320"/>
      <c r="BA975" s="320"/>
      <c r="BB975" s="320"/>
      <c r="BC975" s="320"/>
      <c r="BD975" s="320"/>
      <c r="BE975" s="320"/>
      <c r="BF975" s="320"/>
      <c r="BG975" s="320"/>
      <c r="BH975" s="320"/>
      <c r="BI975" s="320"/>
      <c r="BJ975" s="320"/>
      <c r="BK975" s="320"/>
      <c r="BL975" s="320"/>
      <c r="BM975" s="320"/>
      <c r="BN975" s="320"/>
      <c r="BO975" s="320"/>
      <c r="BP975" s="320"/>
      <c r="BQ975" s="320"/>
      <c r="BR975" s="320"/>
      <c r="BS975" s="320"/>
      <c r="BT975" s="320"/>
      <c r="BU975" s="320"/>
      <c r="BV975" s="320"/>
      <c r="BW975" s="320"/>
      <c r="BX975" s="320"/>
      <c r="BY975" s="320"/>
      <c r="BZ975" s="320"/>
      <c r="CA975" s="320"/>
      <c r="CB975" s="320"/>
      <c r="CC975" s="320"/>
      <c r="CD975" s="320"/>
      <c r="CE975" s="320"/>
      <c r="CF975" s="320"/>
      <c r="CG975" s="320"/>
      <c r="CH975" s="320"/>
      <c r="CI975" s="320"/>
      <c r="CJ975" s="320"/>
      <c r="CK975" s="320"/>
      <c r="CL975" s="320"/>
      <c r="CM975" s="320"/>
      <c r="CN975" s="320"/>
      <c r="CO975" s="320"/>
      <c r="CP975" s="320"/>
      <c r="CQ975" s="320"/>
      <c r="CR975" s="320"/>
      <c r="CS975" s="320"/>
      <c r="CT975" s="320"/>
      <c r="CU975" s="320"/>
      <c r="CV975" s="320"/>
      <c r="CW975" s="320"/>
      <c r="CX975" s="320"/>
      <c r="CY975" s="320"/>
      <c r="CZ975" s="320"/>
      <c r="DA975" s="320"/>
      <c r="DB975" s="320"/>
      <c r="DC975" s="320"/>
      <c r="DD975" s="320"/>
    </row>
    <row r="976">
      <c r="A976" s="320"/>
      <c r="B976" s="320"/>
      <c r="C976" s="320"/>
      <c r="D976" s="320"/>
      <c r="E976" s="320"/>
      <c r="F976" s="320"/>
      <c r="G976" s="320"/>
      <c r="H976" s="320"/>
      <c r="I976" s="320"/>
      <c r="J976" s="320"/>
      <c r="K976" s="320"/>
      <c r="L976" s="320"/>
      <c r="M976" s="320"/>
      <c r="N976" s="320"/>
      <c r="O976" s="320"/>
      <c r="P976" s="320"/>
      <c r="Q976" s="320"/>
      <c r="R976" s="320"/>
      <c r="S976" s="320"/>
      <c r="T976" s="320"/>
      <c r="U976" s="320"/>
      <c r="V976" s="320"/>
      <c r="W976" s="320"/>
      <c r="X976" s="320"/>
      <c r="Y976" s="320"/>
      <c r="Z976" s="320"/>
      <c r="AA976" s="320"/>
      <c r="AB976" s="320"/>
      <c r="AC976" s="320"/>
      <c r="AD976" s="320"/>
      <c r="AE976" s="320"/>
      <c r="AF976" s="320"/>
      <c r="AG976" s="320"/>
      <c r="AH976" s="320"/>
      <c r="AI976" s="320"/>
      <c r="AJ976" s="320"/>
      <c r="AK976" s="320"/>
      <c r="AL976" s="320"/>
      <c r="AM976" s="320"/>
      <c r="AN976" s="320"/>
      <c r="AO976" s="320"/>
      <c r="AP976" s="320"/>
      <c r="AQ976" s="320"/>
      <c r="AR976" s="320"/>
      <c r="AS976" s="320"/>
      <c r="AT976" s="320"/>
      <c r="AU976" s="320"/>
      <c r="AV976" s="320"/>
      <c r="AW976" s="320"/>
      <c r="AX976" s="320"/>
      <c r="AY976" s="320"/>
      <c r="AZ976" s="320"/>
      <c r="BA976" s="320"/>
      <c r="BB976" s="320"/>
      <c r="BC976" s="320"/>
      <c r="BD976" s="320"/>
      <c r="BE976" s="320"/>
      <c r="BF976" s="320"/>
      <c r="BG976" s="320"/>
      <c r="BH976" s="320"/>
      <c r="BI976" s="320"/>
      <c r="BJ976" s="320"/>
      <c r="BK976" s="320"/>
      <c r="BL976" s="320"/>
      <c r="BM976" s="320"/>
      <c r="BN976" s="320"/>
      <c r="BO976" s="320"/>
      <c r="BP976" s="320"/>
      <c r="BQ976" s="320"/>
      <c r="BR976" s="320"/>
      <c r="BS976" s="320"/>
      <c r="BT976" s="320"/>
      <c r="BU976" s="320"/>
      <c r="BV976" s="320"/>
      <c r="BW976" s="320"/>
      <c r="BX976" s="320"/>
      <c r="BY976" s="320"/>
      <c r="BZ976" s="320"/>
      <c r="CA976" s="320"/>
      <c r="CB976" s="320"/>
      <c r="CC976" s="320"/>
      <c r="CD976" s="320"/>
      <c r="CE976" s="320"/>
      <c r="CF976" s="320"/>
      <c r="CG976" s="320"/>
      <c r="CH976" s="320"/>
      <c r="CI976" s="320"/>
      <c r="CJ976" s="320"/>
      <c r="CK976" s="320"/>
      <c r="CL976" s="320"/>
      <c r="CM976" s="320"/>
      <c r="CN976" s="320"/>
      <c r="CO976" s="320"/>
      <c r="CP976" s="320"/>
      <c r="CQ976" s="320"/>
      <c r="CR976" s="320"/>
      <c r="CS976" s="320"/>
      <c r="CT976" s="320"/>
      <c r="CU976" s="320"/>
      <c r="CV976" s="320"/>
      <c r="CW976" s="320"/>
      <c r="CX976" s="320"/>
      <c r="CY976" s="320"/>
      <c r="CZ976" s="320"/>
      <c r="DA976" s="320"/>
      <c r="DB976" s="320"/>
      <c r="DC976" s="320"/>
      <c r="DD976" s="320"/>
    </row>
    <row r="977">
      <c r="A977" s="320"/>
      <c r="B977" s="320"/>
      <c r="C977" s="320"/>
      <c r="D977" s="320"/>
      <c r="E977" s="320"/>
      <c r="F977" s="320"/>
      <c r="G977" s="320"/>
      <c r="H977" s="320"/>
      <c r="I977" s="320"/>
      <c r="J977" s="320"/>
      <c r="K977" s="320"/>
      <c r="L977" s="320"/>
      <c r="M977" s="320"/>
      <c r="N977" s="320"/>
      <c r="O977" s="320"/>
      <c r="P977" s="320"/>
      <c r="Q977" s="320"/>
      <c r="R977" s="320"/>
      <c r="S977" s="320"/>
      <c r="T977" s="320"/>
      <c r="U977" s="320"/>
      <c r="V977" s="320"/>
      <c r="W977" s="320"/>
      <c r="X977" s="320"/>
      <c r="Y977" s="320"/>
      <c r="Z977" s="320"/>
      <c r="AA977" s="320"/>
      <c r="AB977" s="320"/>
      <c r="AC977" s="320"/>
      <c r="AD977" s="320"/>
      <c r="AE977" s="320"/>
      <c r="AF977" s="320"/>
      <c r="AG977" s="320"/>
      <c r="AH977" s="320"/>
      <c r="AI977" s="320"/>
      <c r="AJ977" s="320"/>
      <c r="AK977" s="320"/>
      <c r="AL977" s="320"/>
      <c r="AM977" s="320"/>
      <c r="AN977" s="320"/>
      <c r="AO977" s="320"/>
      <c r="AP977" s="320"/>
      <c r="AQ977" s="320"/>
      <c r="AR977" s="320"/>
      <c r="AS977" s="320"/>
      <c r="AT977" s="320"/>
      <c r="AU977" s="320"/>
      <c r="AV977" s="320"/>
      <c r="AW977" s="320"/>
      <c r="AX977" s="320"/>
      <c r="AY977" s="320"/>
      <c r="AZ977" s="320"/>
      <c r="BA977" s="320"/>
      <c r="BB977" s="320"/>
      <c r="BC977" s="320"/>
      <c r="BD977" s="320"/>
      <c r="BE977" s="320"/>
      <c r="BF977" s="320"/>
      <c r="BG977" s="320"/>
      <c r="BH977" s="320"/>
      <c r="BI977" s="320"/>
      <c r="BJ977" s="320"/>
      <c r="BK977" s="320"/>
      <c r="BL977" s="320"/>
      <c r="BM977" s="320"/>
      <c r="BN977" s="320"/>
      <c r="BO977" s="320"/>
      <c r="BP977" s="320"/>
      <c r="BQ977" s="320"/>
      <c r="BR977" s="320"/>
      <c r="BS977" s="320"/>
      <c r="BT977" s="320"/>
      <c r="BU977" s="320"/>
      <c r="BV977" s="320"/>
      <c r="BW977" s="320"/>
      <c r="BX977" s="320"/>
      <c r="BY977" s="320"/>
      <c r="BZ977" s="320"/>
      <c r="CA977" s="320"/>
      <c r="CB977" s="320"/>
      <c r="CC977" s="320"/>
      <c r="CD977" s="320"/>
      <c r="CE977" s="320"/>
      <c r="CF977" s="320"/>
      <c r="CG977" s="320"/>
      <c r="CH977" s="320"/>
      <c r="CI977" s="320"/>
      <c r="CJ977" s="320"/>
      <c r="CK977" s="320"/>
      <c r="CL977" s="320"/>
      <c r="CM977" s="320"/>
      <c r="CN977" s="320"/>
      <c r="CO977" s="320"/>
      <c r="CP977" s="320"/>
      <c r="CQ977" s="320"/>
      <c r="CR977" s="320"/>
      <c r="CS977" s="320"/>
      <c r="CT977" s="320"/>
      <c r="CU977" s="320"/>
      <c r="CV977" s="320"/>
      <c r="CW977" s="320"/>
      <c r="CX977" s="320"/>
      <c r="CY977" s="320"/>
      <c r="CZ977" s="320"/>
      <c r="DA977" s="320"/>
      <c r="DB977" s="320"/>
      <c r="DC977" s="320"/>
      <c r="DD977" s="320"/>
    </row>
    <row r="978">
      <c r="A978" s="320"/>
      <c r="B978" s="320"/>
      <c r="C978" s="320"/>
      <c r="D978" s="320"/>
      <c r="E978" s="320"/>
      <c r="F978" s="320"/>
      <c r="G978" s="320"/>
      <c r="H978" s="320"/>
      <c r="I978" s="320"/>
      <c r="J978" s="320"/>
      <c r="K978" s="320"/>
      <c r="L978" s="320"/>
      <c r="M978" s="320"/>
      <c r="N978" s="320"/>
      <c r="O978" s="320"/>
      <c r="P978" s="320"/>
      <c r="Q978" s="320"/>
      <c r="R978" s="320"/>
      <c r="S978" s="320"/>
      <c r="T978" s="320"/>
      <c r="U978" s="320"/>
      <c r="V978" s="320"/>
      <c r="W978" s="320"/>
      <c r="X978" s="320"/>
      <c r="Y978" s="320"/>
      <c r="Z978" s="320"/>
      <c r="AA978" s="320"/>
      <c r="AB978" s="320"/>
      <c r="AC978" s="320"/>
      <c r="AD978" s="320"/>
      <c r="AE978" s="320"/>
      <c r="AF978" s="320"/>
      <c r="AG978" s="320"/>
      <c r="AH978" s="320"/>
      <c r="AI978" s="320"/>
      <c r="AJ978" s="320"/>
      <c r="AK978" s="320"/>
      <c r="AL978" s="320"/>
      <c r="AM978" s="320"/>
      <c r="AN978" s="320"/>
      <c r="AO978" s="320"/>
      <c r="AP978" s="320"/>
      <c r="AQ978" s="320"/>
      <c r="AR978" s="320"/>
      <c r="AS978" s="320"/>
      <c r="AT978" s="320"/>
      <c r="AU978" s="320"/>
      <c r="AV978" s="320"/>
      <c r="AW978" s="320"/>
      <c r="AX978" s="320"/>
      <c r="AY978" s="320"/>
      <c r="AZ978" s="320"/>
      <c r="BA978" s="320"/>
      <c r="BB978" s="320"/>
      <c r="BC978" s="320"/>
      <c r="BD978" s="320"/>
      <c r="BE978" s="320"/>
      <c r="BF978" s="320"/>
      <c r="BG978" s="320"/>
      <c r="BH978" s="320"/>
      <c r="BI978" s="320"/>
      <c r="BJ978" s="320"/>
      <c r="BK978" s="320"/>
      <c r="BL978" s="320"/>
      <c r="BM978" s="320"/>
      <c r="BN978" s="320"/>
      <c r="BO978" s="320"/>
      <c r="BP978" s="320"/>
      <c r="BQ978" s="320"/>
      <c r="BR978" s="320"/>
      <c r="BS978" s="320"/>
      <c r="BT978" s="320"/>
      <c r="BU978" s="320"/>
      <c r="BV978" s="320"/>
      <c r="BW978" s="320"/>
      <c r="BX978" s="320"/>
      <c r="BY978" s="320"/>
      <c r="BZ978" s="320"/>
      <c r="CA978" s="320"/>
      <c r="CB978" s="320"/>
      <c r="CC978" s="320"/>
      <c r="CD978" s="320"/>
      <c r="CE978" s="320"/>
      <c r="CF978" s="320"/>
      <c r="CG978" s="320"/>
      <c r="CH978" s="320"/>
      <c r="CI978" s="320"/>
      <c r="CJ978" s="320"/>
      <c r="CK978" s="320"/>
      <c r="CL978" s="320"/>
      <c r="CM978" s="320"/>
      <c r="CN978" s="320"/>
      <c r="CO978" s="320"/>
      <c r="CP978" s="320"/>
      <c r="CQ978" s="320"/>
      <c r="CR978" s="320"/>
      <c r="CS978" s="320"/>
      <c r="CT978" s="320"/>
      <c r="CU978" s="320"/>
      <c r="CV978" s="320"/>
      <c r="CW978" s="320"/>
      <c r="CX978" s="320"/>
      <c r="CY978" s="320"/>
      <c r="CZ978" s="320"/>
      <c r="DA978" s="320"/>
      <c r="DB978" s="320"/>
      <c r="DC978" s="320"/>
      <c r="DD978" s="320"/>
    </row>
    <row r="979">
      <c r="A979" s="320"/>
      <c r="B979" s="320"/>
      <c r="C979" s="320"/>
      <c r="D979" s="320"/>
      <c r="E979" s="320"/>
      <c r="F979" s="320"/>
      <c r="G979" s="320"/>
      <c r="H979" s="320"/>
      <c r="I979" s="320"/>
      <c r="J979" s="320"/>
      <c r="K979" s="320"/>
      <c r="L979" s="320"/>
      <c r="M979" s="320"/>
      <c r="N979" s="320"/>
      <c r="O979" s="320"/>
      <c r="P979" s="320"/>
      <c r="Q979" s="320"/>
      <c r="R979" s="320"/>
      <c r="S979" s="320"/>
      <c r="T979" s="320"/>
      <c r="U979" s="320"/>
      <c r="V979" s="320"/>
      <c r="W979" s="320"/>
      <c r="X979" s="320"/>
      <c r="Y979" s="320"/>
      <c r="Z979" s="320"/>
      <c r="AA979" s="320"/>
      <c r="AB979" s="320"/>
      <c r="AC979" s="320"/>
      <c r="AD979" s="320"/>
      <c r="AE979" s="320"/>
      <c r="AF979" s="320"/>
      <c r="AG979" s="320"/>
      <c r="AH979" s="320"/>
      <c r="AI979" s="320"/>
      <c r="AJ979" s="320"/>
      <c r="AK979" s="320"/>
      <c r="AL979" s="320"/>
      <c r="AM979" s="320"/>
      <c r="AN979" s="320"/>
      <c r="AO979" s="320"/>
      <c r="AP979" s="320"/>
      <c r="AQ979" s="320"/>
      <c r="AR979" s="320"/>
      <c r="AS979" s="320"/>
      <c r="AT979" s="320"/>
      <c r="AU979" s="320"/>
      <c r="AV979" s="320"/>
      <c r="AW979" s="320"/>
      <c r="AX979" s="320"/>
      <c r="AY979" s="320"/>
      <c r="AZ979" s="320"/>
      <c r="BA979" s="320"/>
      <c r="BB979" s="320"/>
      <c r="BC979" s="320"/>
      <c r="BD979" s="320"/>
      <c r="BE979" s="320"/>
      <c r="BF979" s="320"/>
      <c r="BG979" s="320"/>
      <c r="BH979" s="320"/>
      <c r="BI979" s="320"/>
      <c r="BJ979" s="320"/>
      <c r="BK979" s="320"/>
      <c r="BL979" s="320"/>
      <c r="BM979" s="320"/>
      <c r="BN979" s="320"/>
      <c r="BO979" s="320"/>
      <c r="BP979" s="320"/>
      <c r="BQ979" s="320"/>
      <c r="BR979" s="320"/>
      <c r="BS979" s="320"/>
      <c r="BT979" s="320"/>
      <c r="BU979" s="320"/>
      <c r="BV979" s="320"/>
      <c r="BW979" s="320"/>
      <c r="BX979" s="320"/>
      <c r="BY979" s="320"/>
      <c r="BZ979" s="320"/>
      <c r="CA979" s="320"/>
      <c r="CB979" s="320"/>
      <c r="CC979" s="320"/>
      <c r="CD979" s="320"/>
      <c r="CE979" s="320"/>
      <c r="CF979" s="320"/>
      <c r="CG979" s="320"/>
      <c r="CH979" s="320"/>
      <c r="CI979" s="320"/>
      <c r="CJ979" s="320"/>
      <c r="CK979" s="320"/>
      <c r="CL979" s="320"/>
      <c r="CM979" s="320"/>
      <c r="CN979" s="320"/>
      <c r="CO979" s="320"/>
      <c r="CP979" s="320"/>
      <c r="CQ979" s="320"/>
      <c r="CR979" s="320"/>
      <c r="CS979" s="320"/>
      <c r="CT979" s="320"/>
      <c r="CU979" s="320"/>
      <c r="CV979" s="320"/>
      <c r="CW979" s="320"/>
      <c r="CX979" s="320"/>
      <c r="CY979" s="320"/>
      <c r="CZ979" s="320"/>
      <c r="DA979" s="320"/>
      <c r="DB979" s="320"/>
      <c r="DC979" s="320"/>
      <c r="DD979" s="320"/>
    </row>
    <row r="980">
      <c r="A980" s="320"/>
      <c r="B980" s="320"/>
      <c r="C980" s="320"/>
      <c r="D980" s="320"/>
      <c r="E980" s="320"/>
      <c r="F980" s="320"/>
      <c r="G980" s="320"/>
      <c r="H980" s="320"/>
      <c r="I980" s="320"/>
      <c r="J980" s="320"/>
      <c r="K980" s="320"/>
      <c r="L980" s="320"/>
      <c r="M980" s="320"/>
      <c r="N980" s="320"/>
      <c r="O980" s="320"/>
      <c r="P980" s="320"/>
      <c r="Q980" s="320"/>
      <c r="R980" s="320"/>
      <c r="S980" s="320"/>
      <c r="T980" s="320"/>
      <c r="U980" s="320"/>
      <c r="V980" s="320"/>
      <c r="W980" s="320"/>
      <c r="X980" s="320"/>
      <c r="Y980" s="320"/>
      <c r="Z980" s="320"/>
      <c r="AA980" s="320"/>
      <c r="AB980" s="320"/>
      <c r="AC980" s="320"/>
      <c r="AD980" s="320"/>
      <c r="AE980" s="320"/>
      <c r="AF980" s="320"/>
      <c r="AG980" s="320"/>
      <c r="AH980" s="320"/>
      <c r="AI980" s="320"/>
      <c r="AJ980" s="320"/>
      <c r="AK980" s="320"/>
      <c r="AL980" s="320"/>
      <c r="AM980" s="320"/>
      <c r="AN980" s="320"/>
      <c r="AO980" s="320"/>
      <c r="AP980" s="320"/>
      <c r="AQ980" s="320"/>
      <c r="AR980" s="320"/>
      <c r="AS980" s="320"/>
      <c r="AT980" s="320"/>
      <c r="AU980" s="320"/>
      <c r="AV980" s="320"/>
      <c r="AW980" s="320"/>
      <c r="AX980" s="320"/>
      <c r="AY980" s="320"/>
      <c r="AZ980" s="320"/>
      <c r="BA980" s="320"/>
      <c r="BB980" s="320"/>
      <c r="BC980" s="320"/>
      <c r="BD980" s="320"/>
      <c r="BE980" s="320"/>
      <c r="BF980" s="320"/>
      <c r="BG980" s="320"/>
      <c r="BH980" s="320"/>
      <c r="BI980" s="320"/>
      <c r="BJ980" s="320"/>
      <c r="BK980" s="320"/>
      <c r="BL980" s="320"/>
      <c r="BM980" s="320"/>
      <c r="BN980" s="320"/>
      <c r="BO980" s="320"/>
      <c r="BP980" s="320"/>
      <c r="BQ980" s="320"/>
      <c r="BR980" s="320"/>
      <c r="BS980" s="320"/>
      <c r="BT980" s="320"/>
      <c r="BU980" s="320"/>
      <c r="BV980" s="320"/>
      <c r="BW980" s="320"/>
      <c r="BX980" s="320"/>
      <c r="BY980" s="320"/>
      <c r="BZ980" s="320"/>
      <c r="CA980" s="320"/>
      <c r="CB980" s="320"/>
      <c r="CC980" s="320"/>
      <c r="CD980" s="320"/>
      <c r="CE980" s="320"/>
      <c r="CF980" s="320"/>
      <c r="CG980" s="320"/>
      <c r="CH980" s="320"/>
      <c r="CI980" s="320"/>
      <c r="CJ980" s="320"/>
      <c r="CK980" s="320"/>
      <c r="CL980" s="320"/>
      <c r="CM980" s="320"/>
      <c r="CN980" s="320"/>
      <c r="CO980" s="320"/>
      <c r="CP980" s="320"/>
      <c r="CQ980" s="320"/>
      <c r="CR980" s="320"/>
      <c r="CS980" s="320"/>
      <c r="CT980" s="320"/>
      <c r="CU980" s="320"/>
      <c r="CV980" s="320"/>
      <c r="CW980" s="320"/>
      <c r="CX980" s="320"/>
      <c r="CY980" s="320"/>
      <c r="CZ980" s="320"/>
      <c r="DA980" s="320"/>
      <c r="DB980" s="320"/>
      <c r="DC980" s="320"/>
      <c r="DD980" s="320"/>
    </row>
    <row r="981">
      <c r="A981" s="320"/>
      <c r="B981" s="320"/>
      <c r="C981" s="320"/>
      <c r="D981" s="320"/>
      <c r="E981" s="320"/>
      <c r="F981" s="320"/>
      <c r="G981" s="320"/>
      <c r="H981" s="320"/>
      <c r="I981" s="320"/>
      <c r="J981" s="320"/>
      <c r="K981" s="320"/>
      <c r="L981" s="320"/>
      <c r="M981" s="320"/>
      <c r="N981" s="320"/>
      <c r="O981" s="320"/>
      <c r="P981" s="320"/>
      <c r="Q981" s="320"/>
      <c r="R981" s="320"/>
      <c r="S981" s="320"/>
      <c r="T981" s="320"/>
      <c r="U981" s="320"/>
      <c r="V981" s="320"/>
      <c r="W981" s="320"/>
      <c r="X981" s="320"/>
      <c r="Y981" s="320"/>
      <c r="Z981" s="320"/>
      <c r="AA981" s="320"/>
      <c r="AB981" s="320"/>
      <c r="AC981" s="320"/>
      <c r="AD981" s="320"/>
      <c r="AE981" s="320"/>
      <c r="AF981" s="320"/>
      <c r="AG981" s="320"/>
      <c r="AH981" s="320"/>
      <c r="AI981" s="320"/>
      <c r="AJ981" s="320"/>
      <c r="AK981" s="320"/>
      <c r="AL981" s="320"/>
      <c r="AM981" s="320"/>
      <c r="AN981" s="320"/>
      <c r="AO981" s="320"/>
      <c r="AP981" s="320"/>
      <c r="AQ981" s="320"/>
      <c r="AR981" s="320"/>
      <c r="AS981" s="320"/>
      <c r="AT981" s="320"/>
      <c r="AU981" s="320"/>
      <c r="AV981" s="320"/>
      <c r="AW981" s="320"/>
      <c r="AX981" s="320"/>
      <c r="AY981" s="320"/>
      <c r="AZ981" s="320"/>
      <c r="BA981" s="320"/>
      <c r="BB981" s="320"/>
      <c r="BC981" s="320"/>
      <c r="BD981" s="320"/>
      <c r="BE981" s="320"/>
      <c r="BF981" s="320"/>
      <c r="BG981" s="320"/>
      <c r="BH981" s="320"/>
      <c r="BI981" s="320"/>
      <c r="BJ981" s="320"/>
      <c r="BK981" s="320"/>
      <c r="BL981" s="320"/>
      <c r="BM981" s="320"/>
      <c r="BN981" s="320"/>
      <c r="BO981" s="320"/>
      <c r="BP981" s="320"/>
      <c r="BQ981" s="320"/>
      <c r="BR981" s="320"/>
      <c r="BS981" s="320"/>
      <c r="BT981" s="320"/>
      <c r="BU981" s="320"/>
      <c r="BV981" s="320"/>
      <c r="BW981" s="320"/>
      <c r="BX981" s="320"/>
      <c r="BY981" s="320"/>
      <c r="BZ981" s="320"/>
      <c r="CA981" s="320"/>
      <c r="CB981" s="320"/>
      <c r="CC981" s="320"/>
      <c r="CD981" s="320"/>
      <c r="CE981" s="320"/>
      <c r="CF981" s="320"/>
      <c r="CG981" s="320"/>
      <c r="CH981" s="320"/>
      <c r="CI981" s="320"/>
      <c r="CJ981" s="320"/>
      <c r="CK981" s="320"/>
      <c r="CL981" s="320"/>
      <c r="CM981" s="320"/>
      <c r="CN981" s="320"/>
      <c r="CO981" s="320"/>
      <c r="CP981" s="320"/>
      <c r="CQ981" s="320"/>
      <c r="CR981" s="320"/>
      <c r="CS981" s="320"/>
      <c r="CT981" s="320"/>
      <c r="CU981" s="320"/>
      <c r="CV981" s="320"/>
      <c r="CW981" s="320"/>
      <c r="CX981" s="320"/>
      <c r="CY981" s="320"/>
      <c r="CZ981" s="320"/>
      <c r="DA981" s="320"/>
      <c r="DB981" s="320"/>
      <c r="DC981" s="320"/>
      <c r="DD981" s="320"/>
    </row>
    <row r="982">
      <c r="A982" s="320"/>
      <c r="B982" s="320"/>
      <c r="C982" s="320"/>
      <c r="D982" s="320"/>
      <c r="E982" s="320"/>
      <c r="F982" s="320"/>
      <c r="G982" s="320"/>
      <c r="H982" s="320"/>
      <c r="I982" s="320"/>
      <c r="J982" s="320"/>
      <c r="K982" s="320"/>
      <c r="L982" s="320"/>
      <c r="M982" s="320"/>
      <c r="N982" s="320"/>
      <c r="O982" s="320"/>
      <c r="P982" s="320"/>
      <c r="Q982" s="320"/>
      <c r="R982" s="320"/>
      <c r="S982" s="320"/>
      <c r="T982" s="320"/>
      <c r="U982" s="320"/>
      <c r="V982" s="320"/>
      <c r="W982" s="320"/>
      <c r="X982" s="320"/>
      <c r="Y982" s="320"/>
      <c r="Z982" s="320"/>
      <c r="AA982" s="320"/>
      <c r="AB982" s="320"/>
      <c r="AC982" s="320"/>
      <c r="AD982" s="320"/>
      <c r="AE982" s="320"/>
      <c r="AF982" s="320"/>
      <c r="AG982" s="320"/>
      <c r="AH982" s="320"/>
      <c r="AI982" s="320"/>
      <c r="AJ982" s="320"/>
      <c r="AK982" s="320"/>
      <c r="AL982" s="320"/>
      <c r="AM982" s="320"/>
      <c r="AN982" s="320"/>
      <c r="AO982" s="320"/>
      <c r="AP982" s="320"/>
      <c r="AQ982" s="320"/>
      <c r="AR982" s="320"/>
      <c r="AS982" s="320"/>
      <c r="AT982" s="320"/>
      <c r="AU982" s="320"/>
      <c r="AV982" s="320"/>
      <c r="AW982" s="320"/>
      <c r="AX982" s="320"/>
      <c r="AY982" s="320"/>
      <c r="AZ982" s="320"/>
      <c r="BA982" s="320"/>
      <c r="BB982" s="320"/>
      <c r="BC982" s="320"/>
      <c r="BD982" s="320"/>
      <c r="BE982" s="320"/>
      <c r="BF982" s="320"/>
      <c r="BG982" s="320"/>
      <c r="BH982" s="320"/>
      <c r="BI982" s="320"/>
      <c r="BJ982" s="320"/>
      <c r="BK982" s="320"/>
      <c r="BL982" s="320"/>
      <c r="BM982" s="320"/>
      <c r="BN982" s="320"/>
      <c r="BO982" s="320"/>
      <c r="BP982" s="320"/>
      <c r="BQ982" s="320"/>
      <c r="BR982" s="320"/>
      <c r="BS982" s="320"/>
      <c r="BT982" s="320"/>
      <c r="BU982" s="320"/>
      <c r="BV982" s="320"/>
      <c r="BW982" s="320"/>
      <c r="BX982" s="320"/>
      <c r="BY982" s="320"/>
      <c r="BZ982" s="320"/>
      <c r="CA982" s="320"/>
      <c r="CB982" s="320"/>
      <c r="CC982" s="320"/>
      <c r="CD982" s="320"/>
      <c r="CE982" s="320"/>
      <c r="CF982" s="320"/>
      <c r="CG982" s="320"/>
      <c r="CH982" s="320"/>
      <c r="CI982" s="320"/>
      <c r="CJ982" s="320"/>
      <c r="CK982" s="320"/>
      <c r="CL982" s="320"/>
      <c r="CM982" s="320"/>
      <c r="CN982" s="320"/>
      <c r="CO982" s="320"/>
      <c r="CP982" s="320"/>
      <c r="CQ982" s="320"/>
      <c r="CR982" s="320"/>
      <c r="CS982" s="320"/>
      <c r="CT982" s="320"/>
      <c r="CU982" s="320"/>
      <c r="CV982" s="320"/>
      <c r="CW982" s="320"/>
      <c r="CX982" s="320"/>
      <c r="CY982" s="320"/>
      <c r="CZ982" s="320"/>
      <c r="DA982" s="320"/>
      <c r="DB982" s="320"/>
      <c r="DC982" s="320"/>
      <c r="DD982" s="320"/>
    </row>
    <row r="983">
      <c r="A983" s="320"/>
      <c r="B983" s="320"/>
      <c r="C983" s="320"/>
      <c r="D983" s="320"/>
      <c r="E983" s="320"/>
      <c r="F983" s="320"/>
      <c r="G983" s="320"/>
      <c r="H983" s="320"/>
      <c r="I983" s="320"/>
      <c r="J983" s="320"/>
      <c r="K983" s="320"/>
      <c r="L983" s="320"/>
      <c r="M983" s="320"/>
      <c r="N983" s="320"/>
      <c r="O983" s="320"/>
      <c r="P983" s="320"/>
      <c r="Q983" s="320"/>
      <c r="R983" s="320"/>
      <c r="S983" s="320"/>
      <c r="T983" s="320"/>
      <c r="U983" s="320"/>
      <c r="V983" s="320"/>
      <c r="W983" s="320"/>
      <c r="X983" s="320"/>
      <c r="Y983" s="320"/>
      <c r="Z983" s="320"/>
      <c r="AA983" s="320"/>
      <c r="AB983" s="320"/>
      <c r="AC983" s="320"/>
      <c r="AD983" s="320"/>
      <c r="AE983" s="320"/>
      <c r="AF983" s="320"/>
      <c r="AG983" s="320"/>
      <c r="AH983" s="320"/>
      <c r="AI983" s="320"/>
      <c r="AJ983" s="320"/>
      <c r="AK983" s="320"/>
      <c r="AL983" s="320"/>
      <c r="AM983" s="320"/>
      <c r="AN983" s="320"/>
      <c r="AO983" s="320"/>
      <c r="AP983" s="320"/>
      <c r="AQ983" s="320"/>
      <c r="AR983" s="320"/>
      <c r="AS983" s="320"/>
      <c r="AT983" s="320"/>
      <c r="AU983" s="320"/>
      <c r="AV983" s="320"/>
      <c r="AW983" s="320"/>
      <c r="AX983" s="320"/>
      <c r="AY983" s="320"/>
      <c r="AZ983" s="320"/>
      <c r="BA983" s="320"/>
      <c r="BB983" s="320"/>
      <c r="BC983" s="320"/>
      <c r="BD983" s="320"/>
      <c r="BE983" s="320"/>
      <c r="BF983" s="320"/>
      <c r="BG983" s="320"/>
      <c r="BH983" s="320"/>
      <c r="BI983" s="320"/>
      <c r="BJ983" s="320"/>
      <c r="BK983" s="320"/>
      <c r="BL983" s="320"/>
      <c r="BM983" s="320"/>
      <c r="BN983" s="320"/>
      <c r="BO983" s="320"/>
      <c r="BP983" s="320"/>
      <c r="BQ983" s="320"/>
      <c r="BR983" s="320"/>
      <c r="BS983" s="320"/>
      <c r="BT983" s="320"/>
      <c r="BU983" s="320"/>
      <c r="BV983" s="320"/>
      <c r="BW983" s="320"/>
      <c r="BX983" s="320"/>
      <c r="BY983" s="320"/>
      <c r="BZ983" s="320"/>
      <c r="CA983" s="320"/>
      <c r="CB983" s="320"/>
      <c r="CC983" s="320"/>
      <c r="CD983" s="320"/>
      <c r="CE983" s="320"/>
      <c r="CF983" s="320"/>
      <c r="CG983" s="320"/>
      <c r="CH983" s="320"/>
      <c r="CI983" s="320"/>
      <c r="CJ983" s="320"/>
      <c r="CK983" s="320"/>
      <c r="CL983" s="320"/>
      <c r="CM983" s="320"/>
      <c r="CN983" s="320"/>
      <c r="CO983" s="320"/>
      <c r="CP983" s="320"/>
      <c r="CQ983" s="320"/>
      <c r="CR983" s="320"/>
      <c r="CS983" s="320"/>
      <c r="CT983" s="320"/>
      <c r="CU983" s="320"/>
      <c r="CV983" s="320"/>
      <c r="CW983" s="320"/>
      <c r="CX983" s="320"/>
      <c r="CY983" s="320"/>
      <c r="CZ983" s="320"/>
      <c r="DA983" s="320"/>
      <c r="DB983" s="320"/>
      <c r="DC983" s="320"/>
      <c r="DD983" s="320"/>
    </row>
    <row r="984">
      <c r="A984" s="320"/>
      <c r="B984" s="320"/>
      <c r="C984" s="320"/>
      <c r="D984" s="320"/>
      <c r="E984" s="320"/>
      <c r="F984" s="320"/>
      <c r="G984" s="320"/>
      <c r="H984" s="320"/>
      <c r="I984" s="320"/>
      <c r="J984" s="320"/>
      <c r="K984" s="320"/>
      <c r="L984" s="320"/>
      <c r="M984" s="320"/>
      <c r="N984" s="320"/>
      <c r="O984" s="320"/>
      <c r="P984" s="320"/>
      <c r="Q984" s="320"/>
      <c r="R984" s="320"/>
      <c r="S984" s="320"/>
      <c r="T984" s="320"/>
      <c r="U984" s="320"/>
      <c r="V984" s="320"/>
      <c r="W984" s="320"/>
      <c r="X984" s="320"/>
      <c r="Y984" s="320"/>
      <c r="Z984" s="320"/>
      <c r="AA984" s="320"/>
      <c r="AB984" s="320"/>
      <c r="AC984" s="320"/>
      <c r="AD984" s="320"/>
      <c r="AE984" s="320"/>
      <c r="AF984" s="320"/>
      <c r="AG984" s="320"/>
      <c r="AH984" s="320"/>
      <c r="AI984" s="320"/>
      <c r="AJ984" s="320"/>
      <c r="AK984" s="320"/>
      <c r="AL984" s="320"/>
      <c r="AM984" s="320"/>
      <c r="AN984" s="320"/>
      <c r="AO984" s="320"/>
      <c r="AP984" s="320"/>
      <c r="AQ984" s="320"/>
      <c r="AR984" s="320"/>
      <c r="AS984" s="320"/>
      <c r="AT984" s="320"/>
      <c r="AU984" s="320"/>
      <c r="AV984" s="320"/>
      <c r="AW984" s="320"/>
      <c r="AX984" s="320"/>
      <c r="AY984" s="320"/>
      <c r="AZ984" s="320"/>
      <c r="BA984" s="320"/>
      <c r="BB984" s="320"/>
      <c r="BC984" s="320"/>
      <c r="BD984" s="320"/>
      <c r="BE984" s="320"/>
      <c r="BF984" s="320"/>
      <c r="BG984" s="320"/>
      <c r="BH984" s="320"/>
      <c r="BI984" s="320"/>
      <c r="BJ984" s="320"/>
      <c r="BK984" s="320"/>
      <c r="BL984" s="320"/>
      <c r="BM984" s="320"/>
      <c r="BN984" s="320"/>
      <c r="BO984" s="320"/>
      <c r="BP984" s="320"/>
      <c r="BQ984" s="320"/>
      <c r="BR984" s="320"/>
      <c r="BS984" s="320"/>
      <c r="BT984" s="320"/>
      <c r="BU984" s="320"/>
      <c r="BV984" s="320"/>
      <c r="BW984" s="320"/>
      <c r="BX984" s="320"/>
      <c r="BY984" s="320"/>
      <c r="BZ984" s="320"/>
      <c r="CA984" s="320"/>
      <c r="CB984" s="320"/>
      <c r="CC984" s="320"/>
      <c r="CD984" s="320"/>
      <c r="CE984" s="320"/>
      <c r="CF984" s="320"/>
      <c r="CG984" s="320"/>
      <c r="CH984" s="320"/>
      <c r="CI984" s="320"/>
      <c r="CJ984" s="320"/>
      <c r="CK984" s="320"/>
      <c r="CL984" s="320"/>
      <c r="CM984" s="320"/>
      <c r="CN984" s="320"/>
      <c r="CO984" s="320"/>
      <c r="CP984" s="320"/>
      <c r="CQ984" s="320"/>
      <c r="CR984" s="320"/>
      <c r="CS984" s="320"/>
      <c r="CT984" s="320"/>
      <c r="CU984" s="320"/>
      <c r="CV984" s="320"/>
      <c r="CW984" s="320"/>
      <c r="CX984" s="320"/>
      <c r="CY984" s="320"/>
      <c r="CZ984" s="320"/>
      <c r="DA984" s="320"/>
      <c r="DB984" s="320"/>
      <c r="DC984" s="320"/>
      <c r="DD984" s="320"/>
    </row>
    <row r="985">
      <c r="A985" s="320"/>
      <c r="B985" s="320"/>
      <c r="C985" s="320"/>
      <c r="D985" s="320"/>
      <c r="E985" s="320"/>
      <c r="F985" s="320"/>
      <c r="G985" s="320"/>
      <c r="H985" s="320"/>
      <c r="I985" s="320"/>
      <c r="J985" s="320"/>
      <c r="K985" s="320"/>
      <c r="L985" s="320"/>
      <c r="M985" s="320"/>
      <c r="N985" s="320"/>
      <c r="O985" s="320"/>
      <c r="P985" s="320"/>
      <c r="Q985" s="320"/>
      <c r="R985" s="320"/>
      <c r="S985" s="320"/>
      <c r="T985" s="320"/>
      <c r="U985" s="320"/>
      <c r="V985" s="320"/>
      <c r="W985" s="320"/>
      <c r="X985" s="320"/>
      <c r="Y985" s="320"/>
      <c r="Z985" s="320"/>
      <c r="AA985" s="320"/>
      <c r="AB985" s="320"/>
      <c r="AC985" s="320"/>
      <c r="AD985" s="320"/>
      <c r="AE985" s="320"/>
      <c r="AF985" s="320"/>
      <c r="AG985" s="320"/>
      <c r="AH985" s="320"/>
      <c r="AI985" s="320"/>
      <c r="AJ985" s="320"/>
      <c r="AK985" s="320"/>
      <c r="AL985" s="320"/>
      <c r="AM985" s="320"/>
      <c r="AN985" s="320"/>
      <c r="AO985" s="320"/>
      <c r="AP985" s="320"/>
      <c r="AQ985" s="320"/>
      <c r="AR985" s="320"/>
      <c r="AS985" s="320"/>
      <c r="AT985" s="320"/>
      <c r="AU985" s="320"/>
      <c r="AV985" s="320"/>
      <c r="AW985" s="320"/>
      <c r="AX985" s="320"/>
      <c r="AY985" s="320"/>
      <c r="AZ985" s="320"/>
      <c r="BA985" s="320"/>
      <c r="BB985" s="320"/>
      <c r="BC985" s="320"/>
      <c r="BD985" s="320"/>
      <c r="BE985" s="320"/>
      <c r="BF985" s="320"/>
      <c r="BG985" s="320"/>
      <c r="BH985" s="320"/>
      <c r="BI985" s="320"/>
      <c r="BJ985" s="320"/>
      <c r="BK985" s="320"/>
      <c r="BL985" s="320"/>
      <c r="BM985" s="320"/>
      <c r="BN985" s="320"/>
      <c r="BO985" s="320"/>
      <c r="BP985" s="320"/>
      <c r="BQ985" s="320"/>
      <c r="BR985" s="320"/>
      <c r="BS985" s="320"/>
      <c r="BT985" s="320"/>
      <c r="BU985" s="320"/>
      <c r="BV985" s="320"/>
      <c r="BW985" s="320"/>
      <c r="BX985" s="320"/>
      <c r="BY985" s="320"/>
      <c r="BZ985" s="320"/>
      <c r="CA985" s="320"/>
      <c r="CB985" s="320"/>
      <c r="CC985" s="320"/>
      <c r="CD985" s="320"/>
      <c r="CE985" s="320"/>
      <c r="CF985" s="320"/>
      <c r="CG985" s="320"/>
      <c r="CH985" s="320"/>
      <c r="CI985" s="320"/>
      <c r="CJ985" s="320"/>
      <c r="CK985" s="320"/>
      <c r="CL985" s="320"/>
      <c r="CM985" s="320"/>
      <c r="CN985" s="320"/>
      <c r="CO985" s="320"/>
      <c r="CP985" s="320"/>
      <c r="CQ985" s="320"/>
      <c r="CR985" s="320"/>
      <c r="CS985" s="320"/>
      <c r="CT985" s="320"/>
      <c r="CU985" s="320"/>
      <c r="CV985" s="320"/>
      <c r="CW985" s="320"/>
      <c r="CX985" s="320"/>
      <c r="CY985" s="320"/>
      <c r="CZ985" s="320"/>
      <c r="DA985" s="320"/>
      <c r="DB985" s="320"/>
      <c r="DC985" s="320"/>
      <c r="DD985" s="320"/>
    </row>
    <row r="986">
      <c r="A986" s="320"/>
      <c r="B986" s="320"/>
      <c r="C986" s="320"/>
      <c r="D986" s="320"/>
      <c r="E986" s="320"/>
      <c r="F986" s="320"/>
      <c r="G986" s="320"/>
      <c r="H986" s="320"/>
      <c r="I986" s="320"/>
      <c r="J986" s="320"/>
      <c r="K986" s="320"/>
      <c r="L986" s="320"/>
      <c r="M986" s="320"/>
      <c r="N986" s="320"/>
      <c r="O986" s="320"/>
      <c r="P986" s="320"/>
      <c r="Q986" s="320"/>
      <c r="R986" s="320"/>
      <c r="S986" s="320"/>
      <c r="T986" s="320"/>
      <c r="U986" s="320"/>
      <c r="V986" s="320"/>
      <c r="W986" s="320"/>
      <c r="X986" s="320"/>
      <c r="Y986" s="320"/>
      <c r="Z986" s="320"/>
      <c r="AA986" s="320"/>
      <c r="AB986" s="320"/>
      <c r="AC986" s="320"/>
      <c r="AD986" s="320"/>
      <c r="AE986" s="320"/>
      <c r="AF986" s="320"/>
      <c r="AG986" s="320"/>
      <c r="AH986" s="320"/>
      <c r="AI986" s="320"/>
      <c r="AJ986" s="320"/>
      <c r="AK986" s="320"/>
      <c r="AL986" s="320"/>
      <c r="AM986" s="320"/>
      <c r="AN986" s="320"/>
      <c r="AO986" s="320"/>
      <c r="AP986" s="320"/>
      <c r="AQ986" s="320"/>
      <c r="AR986" s="320"/>
      <c r="AS986" s="320"/>
      <c r="AT986" s="320"/>
      <c r="AU986" s="320"/>
      <c r="AV986" s="320"/>
      <c r="AW986" s="320"/>
      <c r="AX986" s="320"/>
      <c r="AY986" s="320"/>
      <c r="AZ986" s="320"/>
      <c r="BA986" s="320"/>
      <c r="BB986" s="320"/>
      <c r="BC986" s="320"/>
      <c r="BD986" s="320"/>
      <c r="BE986" s="320"/>
      <c r="BF986" s="320"/>
      <c r="BG986" s="320"/>
      <c r="BH986" s="320"/>
      <c r="BI986" s="320"/>
      <c r="BJ986" s="320"/>
      <c r="BK986" s="320"/>
      <c r="BL986" s="320"/>
      <c r="BM986" s="320"/>
      <c r="BN986" s="320"/>
      <c r="BO986" s="320"/>
      <c r="BP986" s="320"/>
      <c r="BQ986" s="320"/>
      <c r="BR986" s="320"/>
      <c r="BS986" s="320"/>
      <c r="BT986" s="320"/>
      <c r="BU986" s="320"/>
      <c r="BV986" s="320"/>
      <c r="BW986" s="320"/>
      <c r="BX986" s="320"/>
      <c r="BY986" s="320"/>
      <c r="BZ986" s="320"/>
      <c r="CA986" s="320"/>
      <c r="CB986" s="320"/>
      <c r="CC986" s="320"/>
      <c r="CD986" s="320"/>
      <c r="CE986" s="320"/>
      <c r="CF986" s="320"/>
      <c r="CG986" s="320"/>
      <c r="CH986" s="320"/>
      <c r="CI986" s="320"/>
      <c r="CJ986" s="320"/>
      <c r="CK986" s="320"/>
      <c r="CL986" s="320"/>
      <c r="CM986" s="320"/>
      <c r="CN986" s="320"/>
      <c r="CO986" s="320"/>
      <c r="CP986" s="320"/>
      <c r="CQ986" s="320"/>
      <c r="CR986" s="320"/>
      <c r="CS986" s="320"/>
      <c r="CT986" s="320"/>
      <c r="CU986" s="320"/>
      <c r="CV986" s="320"/>
      <c r="CW986" s="320"/>
      <c r="CX986" s="320"/>
      <c r="CY986" s="320"/>
      <c r="CZ986" s="320"/>
      <c r="DA986" s="320"/>
      <c r="DB986" s="320"/>
      <c r="DC986" s="320"/>
      <c r="DD986" s="320"/>
    </row>
    <row r="987">
      <c r="A987" s="320"/>
      <c r="B987" s="320"/>
      <c r="C987" s="320"/>
      <c r="D987" s="320"/>
      <c r="E987" s="320"/>
      <c r="F987" s="320"/>
      <c r="G987" s="320"/>
      <c r="H987" s="320"/>
      <c r="I987" s="320"/>
      <c r="J987" s="320"/>
      <c r="K987" s="320"/>
      <c r="L987" s="320"/>
      <c r="M987" s="320"/>
      <c r="N987" s="320"/>
      <c r="O987" s="320"/>
      <c r="P987" s="320"/>
      <c r="Q987" s="320"/>
      <c r="R987" s="320"/>
      <c r="S987" s="320"/>
      <c r="T987" s="320"/>
      <c r="U987" s="320"/>
      <c r="V987" s="320"/>
      <c r="W987" s="320"/>
      <c r="X987" s="320"/>
      <c r="Y987" s="320"/>
      <c r="Z987" s="320"/>
      <c r="AA987" s="320"/>
      <c r="AB987" s="320"/>
      <c r="AC987" s="320"/>
      <c r="AD987" s="320"/>
      <c r="AE987" s="320"/>
      <c r="AF987" s="320"/>
      <c r="AG987" s="320"/>
      <c r="AH987" s="320"/>
      <c r="AI987" s="320"/>
      <c r="AJ987" s="320"/>
      <c r="AK987" s="320"/>
      <c r="AL987" s="320"/>
      <c r="AM987" s="320"/>
      <c r="AN987" s="320"/>
      <c r="AO987" s="320"/>
      <c r="AP987" s="320"/>
      <c r="AQ987" s="320"/>
      <c r="AR987" s="320"/>
      <c r="AS987" s="320"/>
      <c r="AT987" s="320"/>
      <c r="AU987" s="320"/>
      <c r="AV987" s="320"/>
      <c r="AW987" s="320"/>
      <c r="AX987" s="320"/>
      <c r="AY987" s="320"/>
      <c r="AZ987" s="320"/>
      <c r="BA987" s="320"/>
      <c r="BB987" s="320"/>
      <c r="BC987" s="320"/>
      <c r="BD987" s="320"/>
      <c r="BE987" s="320"/>
      <c r="BF987" s="320"/>
      <c r="BG987" s="320"/>
      <c r="BH987" s="320"/>
      <c r="BI987" s="320"/>
      <c r="BJ987" s="320"/>
      <c r="BK987" s="320"/>
      <c r="BL987" s="320"/>
      <c r="BM987" s="320"/>
      <c r="BN987" s="320"/>
      <c r="BO987" s="320"/>
      <c r="BP987" s="320"/>
      <c r="BQ987" s="320"/>
      <c r="BR987" s="320"/>
      <c r="BS987" s="320"/>
      <c r="BT987" s="320"/>
      <c r="BU987" s="320"/>
      <c r="BV987" s="320"/>
      <c r="BW987" s="320"/>
      <c r="BX987" s="320"/>
      <c r="BY987" s="320"/>
      <c r="BZ987" s="320"/>
      <c r="CA987" s="320"/>
      <c r="CB987" s="320"/>
      <c r="CC987" s="320"/>
      <c r="CD987" s="320"/>
      <c r="CE987" s="320"/>
      <c r="CF987" s="320"/>
      <c r="CG987" s="320"/>
      <c r="CH987" s="320"/>
      <c r="CI987" s="320"/>
      <c r="CJ987" s="320"/>
      <c r="CK987" s="320"/>
      <c r="CL987" s="320"/>
      <c r="CM987" s="320"/>
      <c r="CN987" s="320"/>
      <c r="CO987" s="320"/>
      <c r="CP987" s="320"/>
      <c r="CQ987" s="320"/>
      <c r="CR987" s="320"/>
      <c r="CS987" s="320"/>
      <c r="CT987" s="320"/>
      <c r="CU987" s="320"/>
      <c r="CV987" s="320"/>
      <c r="CW987" s="320"/>
      <c r="CX987" s="320"/>
      <c r="CY987" s="320"/>
      <c r="CZ987" s="320"/>
      <c r="DA987" s="320"/>
      <c r="DB987" s="320"/>
      <c r="DC987" s="320"/>
      <c r="DD987" s="320"/>
    </row>
    <row r="988">
      <c r="A988" s="320"/>
      <c r="B988" s="320"/>
      <c r="C988" s="320"/>
      <c r="D988" s="320"/>
      <c r="E988" s="320"/>
      <c r="F988" s="320"/>
      <c r="G988" s="320"/>
      <c r="H988" s="320"/>
      <c r="I988" s="320"/>
      <c r="J988" s="320"/>
      <c r="K988" s="320"/>
      <c r="L988" s="320"/>
      <c r="M988" s="320"/>
      <c r="N988" s="320"/>
      <c r="O988" s="320"/>
      <c r="P988" s="320"/>
      <c r="Q988" s="320"/>
      <c r="R988" s="320"/>
      <c r="S988" s="320"/>
      <c r="T988" s="320"/>
      <c r="U988" s="320"/>
      <c r="V988" s="320"/>
      <c r="W988" s="320"/>
      <c r="X988" s="320"/>
      <c r="Y988" s="320"/>
      <c r="Z988" s="320"/>
      <c r="AA988" s="320"/>
      <c r="AB988" s="320"/>
      <c r="AC988" s="320"/>
      <c r="AD988" s="320"/>
      <c r="AE988" s="320"/>
      <c r="AF988" s="320"/>
      <c r="AG988" s="320"/>
      <c r="AH988" s="320"/>
      <c r="AI988" s="320"/>
      <c r="AJ988" s="320"/>
      <c r="AK988" s="320"/>
      <c r="AL988" s="320"/>
      <c r="AM988" s="320"/>
      <c r="AN988" s="320"/>
      <c r="AO988" s="320"/>
      <c r="AP988" s="320"/>
      <c r="AQ988" s="320"/>
      <c r="AR988" s="320"/>
      <c r="AS988" s="320"/>
      <c r="AT988" s="320"/>
      <c r="AU988" s="320"/>
      <c r="AV988" s="320"/>
      <c r="AW988" s="320"/>
      <c r="AX988" s="320"/>
      <c r="AY988" s="320"/>
      <c r="AZ988" s="320"/>
      <c r="BA988" s="320"/>
      <c r="BB988" s="320"/>
      <c r="BC988" s="320"/>
      <c r="BD988" s="320"/>
      <c r="BE988" s="320"/>
      <c r="BF988" s="320"/>
      <c r="BG988" s="320"/>
      <c r="BH988" s="320"/>
      <c r="BI988" s="320"/>
      <c r="BJ988" s="320"/>
      <c r="BK988" s="320"/>
      <c r="BL988" s="320"/>
      <c r="BM988" s="320"/>
      <c r="BN988" s="320"/>
      <c r="BO988" s="320"/>
      <c r="BP988" s="320"/>
      <c r="BQ988" s="320"/>
      <c r="BR988" s="320"/>
      <c r="BS988" s="320"/>
      <c r="BT988" s="320"/>
      <c r="BU988" s="320"/>
      <c r="BV988" s="320"/>
      <c r="BW988" s="320"/>
      <c r="BX988" s="320"/>
      <c r="BY988" s="320"/>
      <c r="BZ988" s="320"/>
      <c r="CA988" s="320"/>
      <c r="CB988" s="320"/>
      <c r="CC988" s="320"/>
      <c r="CD988" s="320"/>
      <c r="CE988" s="320"/>
      <c r="CF988" s="320"/>
      <c r="CG988" s="320"/>
      <c r="CH988" s="320"/>
      <c r="CI988" s="320"/>
      <c r="CJ988" s="320"/>
      <c r="CK988" s="320"/>
      <c r="CL988" s="320"/>
      <c r="CM988" s="320"/>
      <c r="CN988" s="320"/>
      <c r="CO988" s="320"/>
      <c r="CP988" s="320"/>
      <c r="CQ988" s="320"/>
      <c r="CR988" s="320"/>
      <c r="CS988" s="320"/>
      <c r="CT988" s="320"/>
      <c r="CU988" s="320"/>
      <c r="CV988" s="320"/>
      <c r="CW988" s="320"/>
      <c r="CX988" s="320"/>
      <c r="CY988" s="320"/>
      <c r="CZ988" s="320"/>
      <c r="DA988" s="320"/>
      <c r="DB988" s="320"/>
      <c r="DC988" s="320"/>
      <c r="DD988" s="320"/>
    </row>
    <row r="989">
      <c r="A989" s="320"/>
      <c r="B989" s="320"/>
      <c r="C989" s="320"/>
      <c r="D989" s="320"/>
      <c r="E989" s="320"/>
      <c r="F989" s="320"/>
      <c r="G989" s="320"/>
      <c r="H989" s="320"/>
      <c r="I989" s="320"/>
      <c r="J989" s="320"/>
      <c r="K989" s="320"/>
      <c r="L989" s="320"/>
      <c r="M989" s="320"/>
      <c r="N989" s="320"/>
      <c r="O989" s="320"/>
      <c r="P989" s="320"/>
      <c r="Q989" s="320"/>
      <c r="R989" s="320"/>
      <c r="S989" s="320"/>
      <c r="T989" s="320"/>
      <c r="U989" s="320"/>
      <c r="V989" s="320"/>
      <c r="W989" s="320"/>
      <c r="X989" s="320"/>
      <c r="Y989" s="320"/>
      <c r="Z989" s="320"/>
      <c r="AA989" s="320"/>
      <c r="AB989" s="320"/>
      <c r="AC989" s="320"/>
      <c r="AD989" s="320"/>
      <c r="AE989" s="320"/>
      <c r="AF989" s="320"/>
      <c r="AG989" s="320"/>
      <c r="AH989" s="320"/>
      <c r="AI989" s="320"/>
      <c r="AJ989" s="320"/>
      <c r="AK989" s="320"/>
      <c r="AL989" s="320"/>
      <c r="AM989" s="320"/>
      <c r="AN989" s="320"/>
      <c r="AO989" s="320"/>
      <c r="AP989" s="320"/>
      <c r="AQ989" s="320"/>
      <c r="AR989" s="320"/>
      <c r="AS989" s="320"/>
      <c r="AT989" s="320"/>
      <c r="AU989" s="320"/>
      <c r="AV989" s="320"/>
      <c r="AW989" s="320"/>
      <c r="AX989" s="320"/>
      <c r="AY989" s="320"/>
      <c r="AZ989" s="320"/>
      <c r="BA989" s="320"/>
      <c r="BB989" s="320"/>
      <c r="BC989" s="320"/>
      <c r="BD989" s="320"/>
      <c r="BE989" s="320"/>
      <c r="BF989" s="320"/>
      <c r="BG989" s="320"/>
      <c r="BH989" s="320"/>
      <c r="BI989" s="320"/>
      <c r="BJ989" s="320"/>
      <c r="BK989" s="320"/>
      <c r="BL989" s="320"/>
      <c r="BM989" s="320"/>
      <c r="BN989" s="320"/>
      <c r="BO989" s="320"/>
      <c r="BP989" s="320"/>
      <c r="BQ989" s="320"/>
      <c r="BR989" s="320"/>
      <c r="BS989" s="320"/>
      <c r="BT989" s="320"/>
      <c r="BU989" s="320"/>
      <c r="BV989" s="320"/>
      <c r="BW989" s="320"/>
      <c r="BX989" s="320"/>
      <c r="BY989" s="320"/>
      <c r="BZ989" s="320"/>
      <c r="CA989" s="320"/>
      <c r="CB989" s="320"/>
      <c r="CC989" s="320"/>
      <c r="CD989" s="320"/>
      <c r="CE989" s="320"/>
      <c r="CF989" s="320"/>
      <c r="CG989" s="320"/>
      <c r="CH989" s="320"/>
      <c r="CI989" s="320"/>
      <c r="CJ989" s="320"/>
      <c r="CK989" s="320"/>
      <c r="CL989" s="320"/>
      <c r="CM989" s="320"/>
      <c r="CN989" s="320"/>
      <c r="CO989" s="320"/>
      <c r="CP989" s="320"/>
      <c r="CQ989" s="320"/>
      <c r="CR989" s="320"/>
      <c r="CS989" s="320"/>
      <c r="CT989" s="320"/>
      <c r="CU989" s="320"/>
      <c r="CV989" s="320"/>
      <c r="CW989" s="320"/>
      <c r="CX989" s="320"/>
      <c r="CY989" s="320"/>
      <c r="CZ989" s="320"/>
      <c r="DA989" s="320"/>
      <c r="DB989" s="320"/>
      <c r="DC989" s="320"/>
      <c r="DD989" s="320"/>
    </row>
    <row r="990">
      <c r="A990" s="320"/>
      <c r="B990" s="320"/>
      <c r="C990" s="320"/>
      <c r="D990" s="320"/>
      <c r="E990" s="320"/>
      <c r="F990" s="320"/>
      <c r="G990" s="320"/>
      <c r="H990" s="320"/>
      <c r="I990" s="320"/>
      <c r="J990" s="320"/>
      <c r="K990" s="320"/>
      <c r="L990" s="320"/>
      <c r="M990" s="320"/>
      <c r="N990" s="320"/>
      <c r="O990" s="320"/>
      <c r="P990" s="320"/>
      <c r="Q990" s="320"/>
      <c r="R990" s="320"/>
      <c r="S990" s="320"/>
      <c r="T990" s="320"/>
      <c r="U990" s="320"/>
      <c r="V990" s="320"/>
      <c r="W990" s="320"/>
      <c r="X990" s="320"/>
      <c r="Y990" s="320"/>
      <c r="Z990" s="320"/>
      <c r="AA990" s="320"/>
      <c r="AB990" s="320"/>
      <c r="AC990" s="320"/>
      <c r="AD990" s="320"/>
      <c r="AE990" s="320"/>
      <c r="AF990" s="320"/>
      <c r="AG990" s="320"/>
      <c r="AH990" s="320"/>
      <c r="AI990" s="320"/>
      <c r="AJ990" s="320"/>
      <c r="AK990" s="320"/>
      <c r="AL990" s="320"/>
      <c r="AM990" s="320"/>
      <c r="AN990" s="320"/>
      <c r="AO990" s="320"/>
      <c r="AP990" s="320"/>
      <c r="AQ990" s="320"/>
      <c r="AR990" s="320"/>
      <c r="AS990" s="320"/>
      <c r="AT990" s="320"/>
      <c r="AU990" s="320"/>
      <c r="AV990" s="320"/>
      <c r="AW990" s="320"/>
      <c r="AX990" s="320"/>
      <c r="AY990" s="320"/>
      <c r="AZ990" s="320"/>
      <c r="BA990" s="320"/>
      <c r="BB990" s="320"/>
      <c r="BC990" s="320"/>
      <c r="BD990" s="320"/>
      <c r="BE990" s="320"/>
      <c r="BF990" s="320"/>
      <c r="BG990" s="320"/>
      <c r="BH990" s="320"/>
      <c r="BI990" s="320"/>
      <c r="BJ990" s="320"/>
      <c r="BK990" s="320"/>
      <c r="BL990" s="320"/>
      <c r="BM990" s="320"/>
      <c r="BN990" s="320"/>
      <c r="BO990" s="320"/>
      <c r="BP990" s="320"/>
      <c r="BQ990" s="320"/>
      <c r="BR990" s="320"/>
      <c r="BS990" s="320"/>
      <c r="BT990" s="320"/>
      <c r="BU990" s="320"/>
      <c r="BV990" s="320"/>
      <c r="BW990" s="320"/>
      <c r="BX990" s="320"/>
      <c r="BY990" s="320"/>
      <c r="BZ990" s="320"/>
      <c r="CA990" s="320"/>
      <c r="CB990" s="320"/>
      <c r="CC990" s="320"/>
      <c r="CD990" s="320"/>
      <c r="CE990" s="320"/>
      <c r="CF990" s="320"/>
      <c r="CG990" s="320"/>
      <c r="CH990" s="320"/>
      <c r="CI990" s="320"/>
      <c r="CJ990" s="320"/>
      <c r="CK990" s="320"/>
      <c r="CL990" s="320"/>
      <c r="CM990" s="320"/>
      <c r="CN990" s="320"/>
      <c r="CO990" s="320"/>
      <c r="CP990" s="320"/>
      <c r="CQ990" s="320"/>
      <c r="CR990" s="320"/>
      <c r="CS990" s="320"/>
      <c r="CT990" s="320"/>
      <c r="CU990" s="320"/>
      <c r="CV990" s="320"/>
      <c r="CW990" s="320"/>
      <c r="CX990" s="320"/>
      <c r="CY990" s="320"/>
      <c r="CZ990" s="320"/>
      <c r="DA990" s="320"/>
      <c r="DB990" s="320"/>
      <c r="DC990" s="320"/>
      <c r="DD990" s="320"/>
    </row>
    <row r="991">
      <c r="A991" s="320"/>
      <c r="B991" s="320"/>
      <c r="C991" s="320"/>
      <c r="D991" s="320"/>
      <c r="E991" s="320"/>
      <c r="F991" s="320"/>
      <c r="G991" s="320"/>
      <c r="H991" s="320"/>
      <c r="I991" s="320"/>
      <c r="J991" s="320"/>
      <c r="K991" s="320"/>
      <c r="L991" s="320"/>
      <c r="M991" s="320"/>
      <c r="N991" s="320"/>
      <c r="O991" s="320"/>
      <c r="P991" s="320"/>
      <c r="Q991" s="320"/>
      <c r="R991" s="320"/>
      <c r="S991" s="320"/>
      <c r="T991" s="320"/>
      <c r="U991" s="320"/>
      <c r="V991" s="320"/>
      <c r="W991" s="320"/>
      <c r="X991" s="320"/>
      <c r="Y991" s="320"/>
      <c r="Z991" s="320"/>
      <c r="AA991" s="320"/>
      <c r="AB991" s="320"/>
      <c r="AC991" s="320"/>
      <c r="AD991" s="320"/>
      <c r="AE991" s="320"/>
      <c r="AF991" s="320"/>
      <c r="AG991" s="320"/>
      <c r="AH991" s="320"/>
      <c r="AI991" s="320"/>
      <c r="AJ991" s="320"/>
      <c r="AK991" s="320"/>
      <c r="AL991" s="320"/>
      <c r="AM991" s="320"/>
      <c r="AN991" s="320"/>
      <c r="AO991" s="320"/>
      <c r="AP991" s="320"/>
      <c r="AQ991" s="320"/>
      <c r="AR991" s="320"/>
      <c r="AS991" s="320"/>
      <c r="AT991" s="320"/>
      <c r="AU991" s="320"/>
      <c r="AV991" s="320"/>
      <c r="AW991" s="320"/>
      <c r="AX991" s="320"/>
      <c r="AY991" s="320"/>
      <c r="AZ991" s="320"/>
      <c r="BA991" s="320"/>
      <c r="BB991" s="320"/>
      <c r="BC991" s="320"/>
      <c r="BD991" s="320"/>
      <c r="BE991" s="320"/>
      <c r="BF991" s="320"/>
      <c r="BG991" s="320"/>
      <c r="BH991" s="320"/>
      <c r="BI991" s="320"/>
      <c r="BJ991" s="320"/>
      <c r="BK991" s="320"/>
      <c r="BL991" s="320"/>
      <c r="BM991" s="320"/>
      <c r="BN991" s="320"/>
      <c r="BO991" s="320"/>
      <c r="BP991" s="320"/>
      <c r="BQ991" s="320"/>
      <c r="BR991" s="320"/>
      <c r="BS991" s="320"/>
      <c r="BT991" s="320"/>
      <c r="BU991" s="320"/>
      <c r="BV991" s="320"/>
      <c r="BW991" s="320"/>
      <c r="BX991" s="320"/>
      <c r="BY991" s="320"/>
      <c r="BZ991" s="320"/>
      <c r="CA991" s="320"/>
      <c r="CB991" s="320"/>
      <c r="CC991" s="320"/>
      <c r="CD991" s="320"/>
      <c r="CE991" s="320"/>
      <c r="CF991" s="320"/>
      <c r="CG991" s="320"/>
      <c r="CH991" s="320"/>
      <c r="CI991" s="320"/>
      <c r="CJ991" s="320"/>
      <c r="CK991" s="320"/>
      <c r="CL991" s="320"/>
      <c r="CM991" s="320"/>
      <c r="CN991" s="320"/>
      <c r="CO991" s="320"/>
      <c r="CP991" s="320"/>
      <c r="CQ991" s="320"/>
      <c r="CR991" s="320"/>
      <c r="CS991" s="320"/>
      <c r="CT991" s="320"/>
      <c r="CU991" s="320"/>
      <c r="CV991" s="320"/>
      <c r="CW991" s="320"/>
      <c r="CX991" s="320"/>
      <c r="CY991" s="320"/>
      <c r="CZ991" s="320"/>
      <c r="DA991" s="320"/>
      <c r="DB991" s="320"/>
      <c r="DC991" s="320"/>
      <c r="DD991" s="320"/>
    </row>
    <row r="992">
      <c r="A992" s="320"/>
      <c r="B992" s="320"/>
      <c r="C992" s="320"/>
      <c r="D992" s="320"/>
      <c r="E992" s="320"/>
      <c r="F992" s="320"/>
      <c r="G992" s="320"/>
      <c r="H992" s="320"/>
      <c r="I992" s="320"/>
      <c r="J992" s="320"/>
      <c r="K992" s="320"/>
      <c r="L992" s="320"/>
      <c r="M992" s="320"/>
      <c r="N992" s="320"/>
      <c r="O992" s="320"/>
      <c r="P992" s="320"/>
      <c r="Q992" s="320"/>
      <c r="R992" s="320"/>
      <c r="S992" s="320"/>
      <c r="T992" s="320"/>
      <c r="U992" s="320"/>
      <c r="V992" s="320"/>
      <c r="W992" s="320"/>
      <c r="X992" s="320"/>
      <c r="Y992" s="320"/>
      <c r="Z992" s="320"/>
      <c r="AA992" s="320"/>
      <c r="AB992" s="320"/>
      <c r="AC992" s="320"/>
      <c r="AD992" s="320"/>
      <c r="AE992" s="320"/>
      <c r="AF992" s="320"/>
      <c r="AG992" s="320"/>
      <c r="AH992" s="320"/>
      <c r="AI992" s="320"/>
      <c r="AJ992" s="320"/>
      <c r="AK992" s="320"/>
      <c r="AL992" s="320"/>
      <c r="AM992" s="320"/>
      <c r="AN992" s="320"/>
      <c r="AO992" s="320"/>
      <c r="AP992" s="320"/>
      <c r="AQ992" s="320"/>
      <c r="AR992" s="320"/>
      <c r="AS992" s="320"/>
      <c r="AT992" s="320"/>
      <c r="AU992" s="320"/>
      <c r="AV992" s="320"/>
      <c r="AW992" s="320"/>
      <c r="AX992" s="320"/>
      <c r="AY992" s="320"/>
      <c r="AZ992" s="320"/>
      <c r="BA992" s="320"/>
      <c r="BB992" s="320"/>
      <c r="BC992" s="320"/>
      <c r="BD992" s="320"/>
      <c r="BE992" s="320"/>
      <c r="BF992" s="320"/>
      <c r="BG992" s="320"/>
      <c r="BH992" s="320"/>
      <c r="BI992" s="320"/>
      <c r="BJ992" s="320"/>
      <c r="BK992" s="320"/>
      <c r="BL992" s="320"/>
      <c r="BM992" s="320"/>
      <c r="BN992" s="320"/>
      <c r="BO992" s="320"/>
      <c r="BP992" s="320"/>
      <c r="BQ992" s="320"/>
      <c r="BR992" s="320"/>
      <c r="BS992" s="320"/>
      <c r="BT992" s="320"/>
      <c r="BU992" s="320"/>
      <c r="BV992" s="320"/>
      <c r="BW992" s="320"/>
      <c r="BX992" s="320"/>
      <c r="BY992" s="320"/>
      <c r="BZ992" s="320"/>
      <c r="CA992" s="320"/>
      <c r="CB992" s="320"/>
      <c r="CC992" s="320"/>
      <c r="CD992" s="320"/>
      <c r="CE992" s="320"/>
      <c r="CF992" s="320"/>
      <c r="CG992" s="320"/>
      <c r="CH992" s="320"/>
      <c r="CI992" s="320"/>
      <c r="CJ992" s="320"/>
      <c r="CK992" s="320"/>
      <c r="CL992" s="320"/>
      <c r="CM992" s="320"/>
      <c r="CN992" s="320"/>
      <c r="CO992" s="320"/>
      <c r="CP992" s="320"/>
      <c r="CQ992" s="320"/>
      <c r="CR992" s="320"/>
      <c r="CS992" s="320"/>
      <c r="CT992" s="320"/>
      <c r="CU992" s="320"/>
      <c r="CV992" s="320"/>
      <c r="CW992" s="320"/>
      <c r="CX992" s="320"/>
      <c r="CY992" s="320"/>
      <c r="CZ992" s="320"/>
      <c r="DA992" s="320"/>
      <c r="DB992" s="320"/>
      <c r="DC992" s="320"/>
      <c r="DD992" s="320"/>
    </row>
    <row r="993">
      <c r="A993" s="320"/>
      <c r="B993" s="320"/>
      <c r="C993" s="320"/>
      <c r="D993" s="320"/>
      <c r="E993" s="320"/>
      <c r="F993" s="320"/>
      <c r="G993" s="320"/>
      <c r="H993" s="320"/>
      <c r="I993" s="320"/>
      <c r="J993" s="320"/>
      <c r="K993" s="320"/>
      <c r="L993" s="320"/>
      <c r="M993" s="320"/>
      <c r="N993" s="320"/>
      <c r="O993" s="320"/>
      <c r="P993" s="320"/>
      <c r="Q993" s="320"/>
      <c r="R993" s="320"/>
      <c r="S993" s="320"/>
      <c r="T993" s="320"/>
      <c r="U993" s="320"/>
      <c r="V993" s="320"/>
      <c r="W993" s="320"/>
      <c r="X993" s="320"/>
      <c r="Y993" s="320"/>
      <c r="Z993" s="320"/>
      <c r="AA993" s="320"/>
      <c r="AB993" s="320"/>
      <c r="AC993" s="320"/>
      <c r="AD993" s="320"/>
      <c r="AE993" s="320"/>
      <c r="AF993" s="320"/>
      <c r="AG993" s="320"/>
      <c r="AH993" s="320"/>
      <c r="AI993" s="320"/>
      <c r="AJ993" s="320"/>
      <c r="AK993" s="320"/>
      <c r="AL993" s="320"/>
      <c r="AM993" s="320"/>
      <c r="AN993" s="320"/>
      <c r="AO993" s="320"/>
      <c r="AP993" s="320"/>
      <c r="AQ993" s="320"/>
      <c r="AR993" s="320"/>
      <c r="AS993" s="320"/>
      <c r="AT993" s="320"/>
      <c r="AU993" s="320"/>
      <c r="AV993" s="320"/>
      <c r="AW993" s="320"/>
      <c r="AX993" s="320"/>
      <c r="AY993" s="320"/>
      <c r="AZ993" s="320"/>
      <c r="BA993" s="320"/>
      <c r="BB993" s="320"/>
      <c r="BC993" s="320"/>
      <c r="BD993" s="320"/>
      <c r="BE993" s="320"/>
      <c r="BF993" s="320"/>
      <c r="BG993" s="320"/>
      <c r="BH993" s="320"/>
      <c r="BI993" s="320"/>
      <c r="BJ993" s="320"/>
      <c r="BK993" s="320"/>
      <c r="BL993" s="320"/>
      <c r="BM993" s="320"/>
      <c r="BN993" s="320"/>
      <c r="BO993" s="320"/>
      <c r="BP993" s="320"/>
      <c r="BQ993" s="320"/>
      <c r="BR993" s="320"/>
      <c r="BS993" s="320"/>
      <c r="BT993" s="320"/>
      <c r="BU993" s="320"/>
      <c r="BV993" s="320"/>
      <c r="BW993" s="320"/>
      <c r="BX993" s="320"/>
      <c r="BY993" s="320"/>
      <c r="BZ993" s="320"/>
      <c r="CA993" s="320"/>
      <c r="CB993" s="320"/>
      <c r="CC993" s="320"/>
      <c r="CD993" s="320"/>
      <c r="CE993" s="320"/>
      <c r="CF993" s="320"/>
      <c r="CG993" s="320"/>
      <c r="CH993" s="320"/>
      <c r="CI993" s="320"/>
      <c r="CJ993" s="320"/>
      <c r="CK993" s="320"/>
      <c r="CL993" s="320"/>
      <c r="CM993" s="320"/>
      <c r="CN993" s="320"/>
      <c r="CO993" s="320"/>
      <c r="CP993" s="320"/>
      <c r="CQ993" s="320"/>
      <c r="CR993" s="320"/>
      <c r="CS993" s="320"/>
      <c r="CT993" s="320"/>
      <c r="CU993" s="320"/>
      <c r="CV993" s="320"/>
      <c r="CW993" s="320"/>
      <c r="CX993" s="320"/>
      <c r="CY993" s="320"/>
      <c r="CZ993" s="320"/>
      <c r="DA993" s="320"/>
      <c r="DB993" s="320"/>
      <c r="DC993" s="320"/>
      <c r="DD993" s="320"/>
    </row>
    <row r="994">
      <c r="A994" s="320"/>
      <c r="B994" s="320"/>
      <c r="C994" s="320"/>
      <c r="D994" s="320"/>
      <c r="E994" s="320"/>
      <c r="F994" s="320"/>
      <c r="G994" s="320"/>
      <c r="H994" s="320"/>
      <c r="I994" s="320"/>
      <c r="J994" s="320"/>
      <c r="K994" s="320"/>
      <c r="L994" s="320"/>
      <c r="M994" s="320"/>
      <c r="N994" s="320"/>
      <c r="O994" s="320"/>
      <c r="P994" s="320"/>
      <c r="Q994" s="320"/>
      <c r="R994" s="320"/>
      <c r="S994" s="320"/>
      <c r="T994" s="320"/>
      <c r="U994" s="320"/>
      <c r="V994" s="320"/>
      <c r="W994" s="320"/>
      <c r="X994" s="320"/>
      <c r="Y994" s="320"/>
      <c r="Z994" s="320"/>
      <c r="AA994" s="320"/>
      <c r="AB994" s="320"/>
      <c r="AC994" s="320"/>
      <c r="AD994" s="320"/>
      <c r="AE994" s="320"/>
      <c r="AF994" s="320"/>
      <c r="AG994" s="320"/>
      <c r="AH994" s="320"/>
      <c r="AI994" s="320"/>
      <c r="AJ994" s="320"/>
      <c r="AK994" s="320"/>
      <c r="AL994" s="320"/>
      <c r="AM994" s="320"/>
      <c r="AN994" s="320"/>
      <c r="AO994" s="320"/>
      <c r="AP994" s="320"/>
      <c r="AQ994" s="320"/>
      <c r="AR994" s="320"/>
      <c r="AS994" s="320"/>
      <c r="AT994" s="320"/>
      <c r="AU994" s="320"/>
      <c r="AV994" s="320"/>
      <c r="AW994" s="320"/>
      <c r="AX994" s="320"/>
      <c r="AY994" s="320"/>
      <c r="AZ994" s="320"/>
      <c r="BA994" s="320"/>
      <c r="BB994" s="320"/>
      <c r="BC994" s="320"/>
      <c r="BD994" s="320"/>
      <c r="BE994" s="320"/>
      <c r="BF994" s="320"/>
      <c r="BG994" s="320"/>
      <c r="BH994" s="320"/>
      <c r="BI994" s="320"/>
      <c r="BJ994" s="320"/>
      <c r="BK994" s="320"/>
      <c r="BL994" s="320"/>
      <c r="BM994" s="320"/>
      <c r="BN994" s="320"/>
      <c r="BO994" s="320"/>
      <c r="BP994" s="320"/>
      <c r="BQ994" s="320"/>
      <c r="BR994" s="320"/>
      <c r="BS994" s="320"/>
      <c r="BT994" s="320"/>
      <c r="BU994" s="320"/>
      <c r="BV994" s="320"/>
      <c r="BW994" s="320"/>
      <c r="BX994" s="320"/>
      <c r="BY994" s="320"/>
      <c r="BZ994" s="320"/>
      <c r="CA994" s="320"/>
      <c r="CB994" s="320"/>
      <c r="CC994" s="320"/>
      <c r="CD994" s="320"/>
      <c r="CE994" s="320"/>
      <c r="CF994" s="320"/>
      <c r="CG994" s="320"/>
      <c r="CH994" s="320"/>
      <c r="CI994" s="320"/>
      <c r="CJ994" s="320"/>
      <c r="CK994" s="320"/>
      <c r="CL994" s="320"/>
      <c r="CM994" s="320"/>
      <c r="CN994" s="320"/>
      <c r="CO994" s="320"/>
      <c r="CP994" s="320"/>
      <c r="CQ994" s="320"/>
      <c r="CR994" s="320"/>
      <c r="CS994" s="320"/>
      <c r="CT994" s="320"/>
      <c r="CU994" s="320"/>
      <c r="CV994" s="320"/>
      <c r="CW994" s="320"/>
      <c r="CX994" s="320"/>
      <c r="CY994" s="320"/>
      <c r="CZ994" s="320"/>
      <c r="DA994" s="320"/>
      <c r="DB994" s="320"/>
      <c r="DC994" s="320"/>
      <c r="DD994" s="320"/>
    </row>
    <row r="995">
      <c r="A995" s="320"/>
      <c r="B995" s="320"/>
      <c r="C995" s="320"/>
      <c r="D995" s="320"/>
      <c r="E995" s="320"/>
      <c r="F995" s="320"/>
      <c r="G995" s="320"/>
      <c r="H995" s="320"/>
      <c r="I995" s="320"/>
      <c r="J995" s="320"/>
      <c r="K995" s="320"/>
      <c r="L995" s="320"/>
      <c r="M995" s="320"/>
      <c r="N995" s="320"/>
      <c r="O995" s="320"/>
      <c r="P995" s="320"/>
      <c r="Q995" s="320"/>
      <c r="R995" s="320"/>
      <c r="S995" s="320"/>
      <c r="T995" s="320"/>
      <c r="U995" s="320"/>
      <c r="V995" s="320"/>
      <c r="W995" s="320"/>
      <c r="X995" s="320"/>
      <c r="Y995" s="320"/>
      <c r="Z995" s="320"/>
      <c r="AA995" s="320"/>
      <c r="AB995" s="320"/>
      <c r="AC995" s="320"/>
      <c r="AD995" s="320"/>
      <c r="AE995" s="320"/>
      <c r="AF995" s="320"/>
      <c r="AG995" s="320"/>
      <c r="AH995" s="320"/>
      <c r="AI995" s="320"/>
      <c r="AJ995" s="320"/>
      <c r="AK995" s="320"/>
      <c r="AL995" s="320"/>
      <c r="AM995" s="320"/>
      <c r="AN995" s="320"/>
      <c r="AO995" s="320"/>
      <c r="AP995" s="320"/>
      <c r="AQ995" s="320"/>
      <c r="AR995" s="320"/>
      <c r="AS995" s="320"/>
      <c r="AT995" s="320"/>
      <c r="AU995" s="320"/>
      <c r="AV995" s="320"/>
      <c r="AW995" s="320"/>
      <c r="AX995" s="320"/>
      <c r="AY995" s="320"/>
      <c r="AZ995" s="320"/>
      <c r="BA995" s="320"/>
      <c r="BB995" s="320"/>
      <c r="BC995" s="320"/>
      <c r="BD995" s="320"/>
      <c r="BE995" s="320"/>
      <c r="BF995" s="320"/>
      <c r="BG995" s="320"/>
      <c r="BH995" s="320"/>
      <c r="BI995" s="320"/>
      <c r="BJ995" s="320"/>
      <c r="BK995" s="320"/>
      <c r="BL995" s="320"/>
      <c r="BM995" s="320"/>
      <c r="BN995" s="320"/>
      <c r="BO995" s="320"/>
      <c r="BP995" s="320"/>
      <c r="BQ995" s="320"/>
      <c r="BR995" s="320"/>
      <c r="BS995" s="320"/>
      <c r="BT995" s="320"/>
      <c r="BU995" s="320"/>
      <c r="BV995" s="320"/>
      <c r="BW995" s="320"/>
      <c r="BX995" s="320"/>
      <c r="BY995" s="320"/>
      <c r="BZ995" s="320"/>
      <c r="CA995" s="320"/>
      <c r="CB995" s="320"/>
      <c r="CC995" s="320"/>
      <c r="CD995" s="320"/>
      <c r="CE995" s="320"/>
      <c r="CF995" s="320"/>
      <c r="CG995" s="320"/>
      <c r="CH995" s="320"/>
      <c r="CI995" s="320"/>
      <c r="CJ995" s="320"/>
      <c r="CK995" s="320"/>
      <c r="CL995" s="320"/>
      <c r="CM995" s="320"/>
      <c r="CN995" s="320"/>
      <c r="CO995" s="320"/>
      <c r="CP995" s="320"/>
      <c r="CQ995" s="320"/>
      <c r="CR995" s="320"/>
      <c r="CS995" s="320"/>
      <c r="CT995" s="320"/>
      <c r="CU995" s="320"/>
      <c r="CV995" s="320"/>
      <c r="CW995" s="320"/>
      <c r="CX995" s="320"/>
      <c r="CY995" s="320"/>
      <c r="CZ995" s="320"/>
      <c r="DA995" s="320"/>
      <c r="DB995" s="320"/>
      <c r="DC995" s="320"/>
      <c r="DD995" s="320"/>
    </row>
    <row r="996">
      <c r="A996" s="320"/>
      <c r="B996" s="320"/>
      <c r="C996" s="320"/>
      <c r="D996" s="320"/>
      <c r="E996" s="320"/>
      <c r="F996" s="320"/>
      <c r="G996" s="320"/>
      <c r="H996" s="320"/>
      <c r="I996" s="320"/>
      <c r="J996" s="320"/>
      <c r="K996" s="320"/>
      <c r="L996" s="320"/>
      <c r="M996" s="320"/>
      <c r="N996" s="320"/>
      <c r="O996" s="320"/>
      <c r="P996" s="320"/>
      <c r="Q996" s="320"/>
      <c r="R996" s="320"/>
      <c r="S996" s="320"/>
      <c r="T996" s="320"/>
      <c r="U996" s="320"/>
      <c r="V996" s="320"/>
      <c r="W996" s="320"/>
      <c r="X996" s="320"/>
      <c r="Y996" s="320"/>
      <c r="Z996" s="320"/>
      <c r="AA996" s="320"/>
      <c r="AB996" s="320"/>
      <c r="AC996" s="320"/>
      <c r="AD996" s="320"/>
      <c r="AE996" s="320"/>
      <c r="AF996" s="320"/>
      <c r="AG996" s="320"/>
      <c r="AH996" s="320"/>
      <c r="AI996" s="320"/>
      <c r="AJ996" s="320"/>
      <c r="AK996" s="320"/>
      <c r="AL996" s="320"/>
      <c r="AM996" s="320"/>
      <c r="AN996" s="320"/>
      <c r="AO996" s="320"/>
      <c r="AP996" s="320"/>
      <c r="AQ996" s="320"/>
      <c r="AR996" s="320"/>
      <c r="AS996" s="320"/>
      <c r="AT996" s="320"/>
      <c r="AU996" s="320"/>
      <c r="AV996" s="320"/>
      <c r="AW996" s="320"/>
      <c r="AX996" s="320"/>
      <c r="AY996" s="320"/>
      <c r="AZ996" s="320"/>
      <c r="BA996" s="320"/>
      <c r="BB996" s="320"/>
      <c r="BC996" s="320"/>
      <c r="BD996" s="320"/>
      <c r="BE996" s="320"/>
      <c r="BF996" s="320"/>
      <c r="BG996" s="320"/>
      <c r="BH996" s="320"/>
      <c r="BI996" s="320"/>
      <c r="BJ996" s="320"/>
      <c r="BK996" s="320"/>
      <c r="BL996" s="320"/>
      <c r="BM996" s="320"/>
      <c r="BN996" s="320"/>
      <c r="BO996" s="320"/>
      <c r="BP996" s="320"/>
      <c r="BQ996" s="320"/>
      <c r="BR996" s="320"/>
      <c r="BS996" s="320"/>
      <c r="BT996" s="320"/>
      <c r="BU996" s="320"/>
      <c r="BV996" s="320"/>
      <c r="BW996" s="320"/>
      <c r="BX996" s="320"/>
      <c r="BY996" s="320"/>
      <c r="BZ996" s="320"/>
      <c r="CA996" s="320"/>
      <c r="CB996" s="320"/>
      <c r="CC996" s="320"/>
      <c r="CD996" s="320"/>
      <c r="CE996" s="320"/>
      <c r="CF996" s="320"/>
      <c r="CG996" s="320"/>
      <c r="CH996" s="320"/>
      <c r="CI996" s="320"/>
      <c r="CJ996" s="320"/>
      <c r="CK996" s="320"/>
      <c r="CL996" s="320"/>
      <c r="CM996" s="320"/>
      <c r="CN996" s="320"/>
      <c r="CO996" s="320"/>
      <c r="CP996" s="320"/>
      <c r="CQ996" s="320"/>
      <c r="CR996" s="320"/>
      <c r="CS996" s="320"/>
      <c r="CT996" s="320"/>
      <c r="CU996" s="320"/>
      <c r="CV996" s="320"/>
      <c r="CW996" s="320"/>
      <c r="CX996" s="320"/>
      <c r="CY996" s="320"/>
      <c r="CZ996" s="320"/>
      <c r="DA996" s="320"/>
      <c r="DB996" s="320"/>
      <c r="DC996" s="320"/>
      <c r="DD996" s="320"/>
    </row>
    <row r="997">
      <c r="A997" s="320"/>
      <c r="B997" s="320"/>
      <c r="C997" s="320"/>
      <c r="D997" s="320"/>
      <c r="E997" s="320"/>
      <c r="F997" s="320"/>
      <c r="G997" s="320"/>
      <c r="H997" s="320"/>
      <c r="I997" s="320"/>
      <c r="J997" s="320"/>
      <c r="K997" s="320"/>
      <c r="L997" s="320"/>
      <c r="M997" s="320"/>
      <c r="N997" s="320"/>
      <c r="O997" s="320"/>
      <c r="P997" s="320"/>
      <c r="Q997" s="320"/>
      <c r="R997" s="320"/>
      <c r="S997" s="320"/>
      <c r="T997" s="320"/>
      <c r="U997" s="320"/>
      <c r="V997" s="320"/>
      <c r="W997" s="320"/>
      <c r="X997" s="320"/>
      <c r="Y997" s="320"/>
      <c r="Z997" s="320"/>
      <c r="AA997" s="320"/>
      <c r="AB997" s="320"/>
      <c r="AC997" s="320"/>
      <c r="AD997" s="320"/>
      <c r="AE997" s="320"/>
      <c r="AF997" s="320"/>
      <c r="AG997" s="320"/>
      <c r="AH997" s="320"/>
      <c r="AI997" s="320"/>
      <c r="AJ997" s="320"/>
      <c r="AK997" s="320"/>
      <c r="AL997" s="320"/>
      <c r="AM997" s="320"/>
      <c r="AN997" s="320"/>
      <c r="AO997" s="320"/>
      <c r="AP997" s="320"/>
      <c r="AQ997" s="320"/>
      <c r="AR997" s="320"/>
      <c r="AS997" s="320"/>
      <c r="AT997" s="320"/>
      <c r="AU997" s="320"/>
      <c r="AV997" s="320"/>
      <c r="AW997" s="320"/>
      <c r="AX997" s="320"/>
      <c r="AY997" s="320"/>
      <c r="AZ997" s="320"/>
      <c r="BA997" s="320"/>
      <c r="BB997" s="320"/>
      <c r="BC997" s="320"/>
      <c r="BD997" s="320"/>
      <c r="BE997" s="320"/>
      <c r="BF997" s="320"/>
      <c r="BG997" s="320"/>
      <c r="BH997" s="320"/>
      <c r="BI997" s="320"/>
      <c r="BJ997" s="320"/>
      <c r="BK997" s="320"/>
      <c r="BL997" s="320"/>
      <c r="BM997" s="320"/>
      <c r="BN997" s="320"/>
      <c r="BO997" s="320"/>
      <c r="BP997" s="320"/>
      <c r="BQ997" s="320"/>
      <c r="BR997" s="320"/>
      <c r="BS997" s="320"/>
      <c r="BT997" s="320"/>
      <c r="BU997" s="320"/>
      <c r="BV997" s="320"/>
      <c r="BW997" s="320"/>
      <c r="BX997" s="320"/>
      <c r="BY997" s="320"/>
      <c r="BZ997" s="320"/>
      <c r="CA997" s="320"/>
      <c r="CB997" s="320"/>
      <c r="CC997" s="320"/>
      <c r="CD997" s="320"/>
      <c r="CE997" s="320"/>
      <c r="CF997" s="320"/>
      <c r="CG997" s="320"/>
      <c r="CH997" s="320"/>
      <c r="CI997" s="320"/>
      <c r="CJ997" s="320"/>
      <c r="CK997" s="320"/>
      <c r="CL997" s="320"/>
      <c r="CM997" s="320"/>
      <c r="CN997" s="320"/>
      <c r="CO997" s="320"/>
      <c r="CP997" s="320"/>
      <c r="CQ997" s="320"/>
      <c r="CR997" s="320"/>
      <c r="CS997" s="320"/>
      <c r="CT997" s="320"/>
      <c r="CU997" s="320"/>
      <c r="CV997" s="320"/>
      <c r="CW997" s="320"/>
      <c r="CX997" s="320"/>
      <c r="CY997" s="320"/>
      <c r="CZ997" s="320"/>
      <c r="DA997" s="320"/>
      <c r="DB997" s="320"/>
      <c r="DC997" s="320"/>
      <c r="DD997" s="320"/>
    </row>
    <row r="998">
      <c r="A998" s="320"/>
      <c r="B998" s="320"/>
      <c r="C998" s="320"/>
      <c r="D998" s="320"/>
      <c r="E998" s="320"/>
      <c r="F998" s="320"/>
      <c r="G998" s="320"/>
      <c r="H998" s="320"/>
      <c r="I998" s="320"/>
      <c r="J998" s="320"/>
      <c r="K998" s="320"/>
      <c r="L998" s="320"/>
      <c r="M998" s="320"/>
      <c r="N998" s="320"/>
      <c r="O998" s="320"/>
      <c r="P998" s="320"/>
      <c r="Q998" s="320"/>
      <c r="R998" s="320"/>
      <c r="S998" s="320"/>
      <c r="T998" s="320"/>
      <c r="U998" s="320"/>
      <c r="V998" s="320"/>
      <c r="W998" s="320"/>
      <c r="X998" s="320"/>
      <c r="Y998" s="320"/>
      <c r="Z998" s="320"/>
      <c r="AA998" s="320"/>
      <c r="AB998" s="320"/>
      <c r="AC998" s="320"/>
      <c r="AD998" s="320"/>
      <c r="AE998" s="320"/>
      <c r="AF998" s="320"/>
      <c r="AG998" s="320"/>
      <c r="AH998" s="320"/>
      <c r="AI998" s="320"/>
      <c r="AJ998" s="320"/>
      <c r="AK998" s="320"/>
      <c r="AL998" s="320"/>
      <c r="AM998" s="320"/>
      <c r="AN998" s="320"/>
      <c r="AO998" s="320"/>
      <c r="AP998" s="320"/>
      <c r="AQ998" s="320"/>
      <c r="AR998" s="320"/>
      <c r="AS998" s="320"/>
      <c r="AT998" s="320"/>
      <c r="AU998" s="320"/>
      <c r="AV998" s="320"/>
      <c r="AW998" s="320"/>
      <c r="AX998" s="320"/>
      <c r="AY998" s="320"/>
      <c r="AZ998" s="320"/>
      <c r="BA998" s="320"/>
      <c r="BB998" s="320"/>
      <c r="BC998" s="320"/>
      <c r="BD998" s="320"/>
      <c r="BE998" s="320"/>
      <c r="BF998" s="320"/>
      <c r="BG998" s="320"/>
      <c r="BH998" s="320"/>
      <c r="BI998" s="320"/>
      <c r="BJ998" s="320"/>
      <c r="BK998" s="320"/>
      <c r="BL998" s="320"/>
      <c r="BM998" s="320"/>
      <c r="BN998" s="320"/>
      <c r="BO998" s="320"/>
      <c r="BP998" s="320"/>
      <c r="BQ998" s="320"/>
      <c r="BR998" s="320"/>
      <c r="BS998" s="320"/>
      <c r="BT998" s="320"/>
      <c r="BU998" s="320"/>
      <c r="BV998" s="320"/>
      <c r="BW998" s="320"/>
      <c r="BX998" s="320"/>
      <c r="BY998" s="320"/>
      <c r="BZ998" s="320"/>
      <c r="CA998" s="320"/>
      <c r="CB998" s="320"/>
      <c r="CC998" s="320"/>
      <c r="CD998" s="320"/>
      <c r="CE998" s="320"/>
      <c r="CF998" s="320"/>
      <c r="CG998" s="320"/>
      <c r="CH998" s="320"/>
      <c r="CI998" s="320"/>
      <c r="CJ998" s="320"/>
      <c r="CK998" s="320"/>
      <c r="CL998" s="320"/>
      <c r="CM998" s="320"/>
      <c r="CN998" s="320"/>
      <c r="CO998" s="320"/>
      <c r="CP998" s="320"/>
      <c r="CQ998" s="320"/>
      <c r="CR998" s="320"/>
      <c r="CS998" s="320"/>
      <c r="CT998" s="320"/>
      <c r="CU998" s="320"/>
      <c r="CV998" s="320"/>
      <c r="CW998" s="320"/>
      <c r="CX998" s="320"/>
      <c r="CY998" s="320"/>
      <c r="CZ998" s="320"/>
      <c r="DA998" s="320"/>
      <c r="DB998" s="320"/>
      <c r="DC998" s="320"/>
      <c r="DD998" s="320"/>
    </row>
    <row r="999">
      <c r="A999" s="320"/>
      <c r="B999" s="320"/>
      <c r="C999" s="320"/>
      <c r="D999" s="320"/>
      <c r="E999" s="320"/>
      <c r="F999" s="320"/>
      <c r="G999" s="320"/>
      <c r="H999" s="320"/>
      <c r="I999" s="320"/>
      <c r="J999" s="320"/>
      <c r="K999" s="320"/>
      <c r="L999" s="320"/>
      <c r="M999" s="320"/>
      <c r="N999" s="320"/>
      <c r="O999" s="320"/>
      <c r="P999" s="320"/>
      <c r="Q999" s="320"/>
      <c r="R999" s="320"/>
      <c r="S999" s="320"/>
      <c r="T999" s="320"/>
      <c r="U999" s="320"/>
      <c r="V999" s="320"/>
      <c r="W999" s="320"/>
      <c r="X999" s="320"/>
      <c r="Y999" s="320"/>
      <c r="Z999" s="320"/>
      <c r="AA999" s="320"/>
      <c r="AB999" s="320"/>
      <c r="AC999" s="320"/>
      <c r="AD999" s="320"/>
      <c r="AE999" s="320"/>
      <c r="AF999" s="320"/>
      <c r="AG999" s="320"/>
      <c r="AH999" s="320"/>
      <c r="AI999" s="320"/>
      <c r="AJ999" s="320"/>
      <c r="AK999" s="320"/>
      <c r="AL999" s="320"/>
      <c r="AM999" s="320"/>
      <c r="AN999" s="320"/>
      <c r="AO999" s="320"/>
      <c r="AP999" s="320"/>
      <c r="AQ999" s="320"/>
      <c r="AR999" s="320"/>
      <c r="AS999" s="320"/>
      <c r="AT999" s="320"/>
      <c r="AU999" s="320"/>
      <c r="AV999" s="320"/>
      <c r="AW999" s="320"/>
      <c r="AX999" s="320"/>
      <c r="AY999" s="320"/>
      <c r="AZ999" s="320"/>
      <c r="BA999" s="320"/>
      <c r="BB999" s="320"/>
      <c r="BC999" s="320"/>
      <c r="BD999" s="320"/>
      <c r="BE999" s="320"/>
      <c r="BF999" s="320"/>
      <c r="BG999" s="320"/>
      <c r="BH999" s="320"/>
      <c r="BI999" s="320"/>
      <c r="BJ999" s="320"/>
      <c r="BK999" s="320"/>
      <c r="BL999" s="320"/>
      <c r="BM999" s="320"/>
      <c r="BN999" s="320"/>
      <c r="BO999" s="320"/>
      <c r="BP999" s="320"/>
      <c r="BQ999" s="320"/>
      <c r="BR999" s="320"/>
      <c r="BS999" s="320"/>
      <c r="BT999" s="320"/>
      <c r="BU999" s="320"/>
      <c r="BV999" s="320"/>
      <c r="BW999" s="320"/>
      <c r="BX999" s="320"/>
      <c r="BY999" s="320"/>
      <c r="BZ999" s="320"/>
      <c r="CA999" s="320"/>
      <c r="CB999" s="320"/>
      <c r="CC999" s="320"/>
      <c r="CD999" s="320"/>
      <c r="CE999" s="320"/>
      <c r="CF999" s="320"/>
      <c r="CG999" s="320"/>
      <c r="CH999" s="320"/>
      <c r="CI999" s="320"/>
      <c r="CJ999" s="320"/>
      <c r="CK999" s="320"/>
      <c r="CL999" s="320"/>
      <c r="CM999" s="320"/>
      <c r="CN999" s="320"/>
      <c r="CO999" s="320"/>
      <c r="CP999" s="320"/>
      <c r="CQ999" s="320"/>
      <c r="CR999" s="320"/>
      <c r="CS999" s="320"/>
      <c r="CT999" s="320"/>
      <c r="CU999" s="320"/>
      <c r="CV999" s="320"/>
      <c r="CW999" s="320"/>
      <c r="CX999" s="320"/>
      <c r="CY999" s="320"/>
      <c r="CZ999" s="320"/>
      <c r="DA999" s="320"/>
      <c r="DB999" s="320"/>
      <c r="DC999" s="320"/>
      <c r="DD999" s="320"/>
    </row>
    <row r="1000">
      <c r="A1000" s="320"/>
      <c r="B1000" s="320"/>
      <c r="C1000" s="320"/>
      <c r="D1000" s="320"/>
      <c r="E1000" s="320"/>
      <c r="F1000" s="320"/>
      <c r="G1000" s="320"/>
      <c r="H1000" s="320"/>
      <c r="I1000" s="320"/>
      <c r="J1000" s="320"/>
      <c r="K1000" s="320"/>
      <c r="L1000" s="320"/>
      <c r="M1000" s="320"/>
      <c r="N1000" s="320"/>
      <c r="O1000" s="320"/>
      <c r="P1000" s="320"/>
      <c r="Q1000" s="320"/>
      <c r="R1000" s="320"/>
      <c r="S1000" s="320"/>
      <c r="T1000" s="320"/>
      <c r="U1000" s="320"/>
      <c r="V1000" s="320"/>
      <c r="W1000" s="320"/>
      <c r="X1000" s="320"/>
      <c r="Y1000" s="320"/>
      <c r="Z1000" s="320"/>
      <c r="AA1000" s="320"/>
      <c r="AB1000" s="320"/>
      <c r="AC1000" s="320"/>
      <c r="AD1000" s="320"/>
      <c r="AE1000" s="320"/>
      <c r="AF1000" s="320"/>
      <c r="AG1000" s="320"/>
      <c r="AH1000" s="320"/>
      <c r="AI1000" s="320"/>
      <c r="AJ1000" s="320"/>
      <c r="AK1000" s="320"/>
      <c r="AL1000" s="320"/>
      <c r="AM1000" s="320"/>
      <c r="AN1000" s="320"/>
      <c r="AO1000" s="320"/>
      <c r="AP1000" s="320"/>
      <c r="AQ1000" s="320"/>
      <c r="AR1000" s="320"/>
      <c r="AS1000" s="320"/>
      <c r="AT1000" s="320"/>
      <c r="AU1000" s="320"/>
      <c r="AV1000" s="320"/>
      <c r="AW1000" s="320"/>
      <c r="AX1000" s="320"/>
      <c r="AY1000" s="320"/>
      <c r="AZ1000" s="320"/>
      <c r="BA1000" s="320"/>
      <c r="BB1000" s="320"/>
      <c r="BC1000" s="320"/>
      <c r="BD1000" s="320"/>
      <c r="BE1000" s="320"/>
      <c r="BF1000" s="320"/>
      <c r="BG1000" s="320"/>
      <c r="BH1000" s="320"/>
      <c r="BI1000" s="320"/>
      <c r="BJ1000" s="320"/>
      <c r="BK1000" s="320"/>
      <c r="BL1000" s="320"/>
      <c r="BM1000" s="320"/>
      <c r="BN1000" s="320"/>
      <c r="BO1000" s="320"/>
      <c r="BP1000" s="320"/>
      <c r="BQ1000" s="320"/>
      <c r="BR1000" s="320"/>
      <c r="BS1000" s="320"/>
      <c r="BT1000" s="320"/>
      <c r="BU1000" s="320"/>
      <c r="BV1000" s="320"/>
      <c r="BW1000" s="320"/>
      <c r="BX1000" s="320"/>
      <c r="BY1000" s="320"/>
      <c r="BZ1000" s="320"/>
      <c r="CA1000" s="320"/>
      <c r="CB1000" s="320"/>
      <c r="CC1000" s="320"/>
      <c r="CD1000" s="320"/>
      <c r="CE1000" s="320"/>
      <c r="CF1000" s="320"/>
      <c r="CG1000" s="320"/>
      <c r="CH1000" s="320"/>
      <c r="CI1000" s="320"/>
      <c r="CJ1000" s="320"/>
      <c r="CK1000" s="320"/>
      <c r="CL1000" s="320"/>
      <c r="CM1000" s="320"/>
      <c r="CN1000" s="320"/>
      <c r="CO1000" s="320"/>
      <c r="CP1000" s="320"/>
      <c r="CQ1000" s="320"/>
      <c r="CR1000" s="320"/>
      <c r="CS1000" s="320"/>
      <c r="CT1000" s="320"/>
      <c r="CU1000" s="320"/>
      <c r="CV1000" s="320"/>
      <c r="CW1000" s="320"/>
      <c r="CX1000" s="320"/>
      <c r="CY1000" s="320"/>
      <c r="CZ1000" s="320"/>
      <c r="DA1000" s="320"/>
      <c r="DB1000" s="320"/>
      <c r="DC1000" s="320"/>
      <c r="DD1000" s="320"/>
    </row>
    <row r="1001">
      <c r="A1001" s="310"/>
      <c r="B1001" s="310"/>
      <c r="C1001" s="310"/>
      <c r="D1001" s="311"/>
      <c r="E1001" s="311"/>
      <c r="F1001" s="311"/>
      <c r="G1001" s="311"/>
      <c r="H1001" s="311"/>
      <c r="I1001" s="311"/>
      <c r="J1001" s="311"/>
      <c r="K1001" s="311"/>
      <c r="L1001" s="316"/>
      <c r="M1001" s="312"/>
      <c r="N1001" s="312"/>
      <c r="O1001" s="312"/>
      <c r="P1001" s="312"/>
      <c r="Q1001" s="316"/>
      <c r="R1001" s="316"/>
      <c r="S1001" s="316"/>
      <c r="T1001" s="316"/>
      <c r="U1001" s="316"/>
      <c r="V1001" s="316"/>
      <c r="W1001" s="316"/>
      <c r="X1001" s="316"/>
      <c r="Y1001" s="316"/>
      <c r="Z1001" s="316"/>
      <c r="AA1001" s="316"/>
      <c r="AB1001" s="316"/>
      <c r="AC1001" s="316"/>
      <c r="AD1001" s="316"/>
      <c r="AE1001" s="316"/>
      <c r="AF1001" s="316"/>
      <c r="AG1001" s="316"/>
      <c r="AH1001" s="316"/>
      <c r="AI1001" s="316"/>
      <c r="AJ1001" s="316"/>
      <c r="AK1001" s="312"/>
      <c r="AL1001" s="312"/>
      <c r="AM1001" s="312"/>
      <c r="AN1001" s="312"/>
      <c r="AO1001" s="315"/>
      <c r="AP1001" s="315"/>
      <c r="AQ1001" s="315"/>
      <c r="AR1001" s="315"/>
      <c r="AS1001" s="311"/>
      <c r="AT1001" s="311"/>
      <c r="AU1001" s="311"/>
      <c r="AV1001" s="311"/>
      <c r="AW1001" s="316"/>
      <c r="AX1001" s="316"/>
      <c r="AY1001" s="316"/>
      <c r="AZ1001" s="316"/>
      <c r="BA1001" s="316"/>
      <c r="BB1001" s="316"/>
      <c r="BC1001" s="316"/>
      <c r="BD1001" s="316"/>
      <c r="BE1001" s="316"/>
      <c r="BF1001" s="316"/>
      <c r="BG1001" s="316"/>
      <c r="BH1001" s="316"/>
      <c r="BI1001" s="316"/>
      <c r="BJ1001" s="316"/>
      <c r="BK1001" s="316"/>
      <c r="BL1001" s="316"/>
      <c r="BM1001" s="316"/>
      <c r="BN1001" s="316"/>
      <c r="BO1001" s="316"/>
      <c r="BP1001" s="316"/>
      <c r="BQ1001" s="316"/>
      <c r="BR1001" s="316"/>
      <c r="BS1001" s="316"/>
      <c r="BT1001" s="316"/>
      <c r="BU1001" s="316"/>
      <c r="BV1001" s="316"/>
      <c r="BW1001" s="316"/>
      <c r="BX1001" s="316"/>
      <c r="BY1001" s="316"/>
      <c r="BZ1001" s="316"/>
      <c r="CA1001" s="316"/>
      <c r="CB1001" s="316"/>
      <c r="CC1001" s="316"/>
      <c r="CD1001" s="316"/>
      <c r="CE1001" s="316"/>
      <c r="CF1001" s="316"/>
      <c r="CG1001" s="316"/>
      <c r="CH1001" s="316"/>
      <c r="CI1001" s="316"/>
      <c r="CJ1001" s="316"/>
      <c r="CK1001" s="316"/>
      <c r="CL1001" s="316"/>
      <c r="CM1001" s="316"/>
      <c r="CN1001" s="316"/>
      <c r="CO1001" s="316"/>
      <c r="CP1001" s="312"/>
      <c r="CQ1001" s="312"/>
      <c r="CR1001" s="312"/>
      <c r="CS1001" s="312"/>
      <c r="CT1001" s="316"/>
      <c r="CU1001" s="312"/>
      <c r="CV1001" s="312"/>
      <c r="CW1001" s="312"/>
      <c r="CX1001" s="312"/>
      <c r="CY1001" s="316"/>
      <c r="CZ1001" s="316"/>
      <c r="DA1001" s="316"/>
      <c r="DB1001" s="316"/>
      <c r="DC1001" s="314"/>
      <c r="DD1001" s="314"/>
    </row>
    <row r="1002">
      <c r="A1002" s="310"/>
      <c r="B1002" s="310"/>
      <c r="C1002" s="310"/>
      <c r="D1002" s="311"/>
      <c r="E1002" s="311"/>
      <c r="F1002" s="311"/>
      <c r="G1002" s="311"/>
      <c r="H1002" s="311"/>
      <c r="I1002" s="311"/>
      <c r="J1002" s="311"/>
      <c r="K1002" s="311"/>
      <c r="L1002" s="316"/>
      <c r="M1002" s="312"/>
      <c r="N1002" s="312"/>
      <c r="O1002" s="312"/>
      <c r="P1002" s="312"/>
      <c r="Q1002" s="316"/>
      <c r="R1002" s="316"/>
      <c r="S1002" s="316"/>
      <c r="T1002" s="316"/>
      <c r="U1002" s="316"/>
      <c r="V1002" s="316"/>
      <c r="W1002" s="316"/>
      <c r="X1002" s="316"/>
      <c r="Y1002" s="316"/>
      <c r="Z1002" s="316"/>
      <c r="AA1002" s="316"/>
      <c r="AB1002" s="316"/>
      <c r="AC1002" s="316"/>
      <c r="AD1002" s="316"/>
      <c r="AE1002" s="316"/>
      <c r="AF1002" s="316"/>
      <c r="AG1002" s="316"/>
      <c r="AH1002" s="316"/>
      <c r="AI1002" s="316"/>
      <c r="AJ1002" s="316"/>
      <c r="AK1002" s="312"/>
      <c r="AL1002" s="312"/>
      <c r="AM1002" s="312"/>
      <c r="AN1002" s="312"/>
      <c r="AO1002" s="315"/>
      <c r="AP1002" s="315"/>
      <c r="AQ1002" s="315"/>
      <c r="AR1002" s="315"/>
      <c r="AS1002" s="311"/>
      <c r="AT1002" s="311"/>
      <c r="AU1002" s="311"/>
      <c r="AV1002" s="311"/>
      <c r="AW1002" s="316"/>
      <c r="AX1002" s="316"/>
      <c r="AY1002" s="316"/>
      <c r="AZ1002" s="316"/>
      <c r="BA1002" s="316"/>
      <c r="BB1002" s="316"/>
      <c r="BC1002" s="316"/>
      <c r="BD1002" s="316"/>
      <c r="BE1002" s="316"/>
      <c r="BF1002" s="316"/>
      <c r="BG1002" s="316"/>
      <c r="BH1002" s="316"/>
      <c r="BI1002" s="316"/>
      <c r="BJ1002" s="316"/>
      <c r="BK1002" s="316"/>
      <c r="BL1002" s="316"/>
      <c r="BM1002" s="316"/>
      <c r="BN1002" s="316"/>
      <c r="BO1002" s="316"/>
      <c r="BP1002" s="316"/>
      <c r="BQ1002" s="316"/>
      <c r="BR1002" s="316"/>
      <c r="BS1002" s="316"/>
      <c r="BT1002" s="316"/>
      <c r="BU1002" s="316"/>
      <c r="BV1002" s="316"/>
      <c r="BW1002" s="316"/>
      <c r="BX1002" s="316"/>
      <c r="BY1002" s="316"/>
      <c r="BZ1002" s="316"/>
      <c r="CA1002" s="316"/>
      <c r="CB1002" s="316"/>
      <c r="CC1002" s="316"/>
      <c r="CD1002" s="316"/>
      <c r="CE1002" s="316"/>
      <c r="CF1002" s="316"/>
      <c r="CG1002" s="316"/>
      <c r="CH1002" s="316"/>
      <c r="CI1002" s="316"/>
      <c r="CJ1002" s="316"/>
      <c r="CK1002" s="316"/>
      <c r="CL1002" s="316"/>
      <c r="CM1002" s="316"/>
      <c r="CN1002" s="316"/>
      <c r="CO1002" s="316"/>
      <c r="CP1002" s="312"/>
      <c r="CQ1002" s="312"/>
      <c r="CR1002" s="312"/>
      <c r="CS1002" s="312"/>
      <c r="CT1002" s="316"/>
      <c r="CU1002" s="312"/>
      <c r="CV1002" s="312"/>
      <c r="CW1002" s="312"/>
      <c r="CX1002" s="312"/>
      <c r="CY1002" s="316"/>
      <c r="CZ1002" s="316"/>
      <c r="DA1002" s="316"/>
      <c r="DB1002" s="316"/>
      <c r="DC1002" s="314"/>
      <c r="DD1002" s="314"/>
    </row>
    <row r="1003">
      <c r="A1003" s="310"/>
      <c r="B1003" s="310"/>
      <c r="C1003" s="310"/>
      <c r="D1003" s="311"/>
      <c r="E1003" s="311"/>
      <c r="F1003" s="311"/>
      <c r="G1003" s="311"/>
      <c r="H1003" s="311"/>
      <c r="I1003" s="311"/>
      <c r="J1003" s="311"/>
      <c r="K1003" s="311"/>
      <c r="L1003" s="316"/>
      <c r="M1003" s="312"/>
      <c r="N1003" s="312"/>
      <c r="O1003" s="312"/>
      <c r="P1003" s="312"/>
      <c r="Q1003" s="316"/>
      <c r="R1003" s="316"/>
      <c r="S1003" s="316"/>
      <c r="T1003" s="316"/>
      <c r="U1003" s="316"/>
      <c r="V1003" s="316"/>
      <c r="W1003" s="316"/>
      <c r="X1003" s="316"/>
      <c r="Y1003" s="316"/>
      <c r="Z1003" s="316"/>
      <c r="AA1003" s="316"/>
      <c r="AB1003" s="316"/>
      <c r="AC1003" s="316"/>
      <c r="AD1003" s="316"/>
      <c r="AE1003" s="316"/>
      <c r="AF1003" s="316"/>
      <c r="AG1003" s="316"/>
      <c r="AH1003" s="316"/>
      <c r="AI1003" s="316"/>
      <c r="AJ1003" s="316"/>
      <c r="AK1003" s="312"/>
      <c r="AL1003" s="312"/>
      <c r="AM1003" s="312"/>
      <c r="AN1003" s="312"/>
      <c r="AO1003" s="315"/>
      <c r="AP1003" s="315"/>
      <c r="AQ1003" s="315"/>
      <c r="AR1003" s="315"/>
      <c r="AS1003" s="311"/>
      <c r="AT1003" s="311"/>
      <c r="AU1003" s="311"/>
      <c r="AV1003" s="311"/>
      <c r="AW1003" s="316"/>
      <c r="AX1003" s="316"/>
      <c r="AY1003" s="316"/>
      <c r="AZ1003" s="316"/>
      <c r="BA1003" s="316"/>
      <c r="BB1003" s="316"/>
      <c r="BC1003" s="316"/>
      <c r="BD1003" s="316"/>
      <c r="BE1003" s="316"/>
      <c r="BF1003" s="316"/>
      <c r="BG1003" s="316"/>
      <c r="BH1003" s="316"/>
      <c r="BI1003" s="316"/>
      <c r="BJ1003" s="316"/>
      <c r="BK1003" s="316"/>
      <c r="BL1003" s="316"/>
      <c r="BM1003" s="316"/>
      <c r="BN1003" s="316"/>
      <c r="BO1003" s="316"/>
      <c r="BP1003" s="316"/>
      <c r="BQ1003" s="316"/>
      <c r="BR1003" s="316"/>
      <c r="BS1003" s="316"/>
      <c r="BT1003" s="316"/>
      <c r="BU1003" s="316"/>
      <c r="BV1003" s="316"/>
      <c r="BW1003" s="316"/>
      <c r="BX1003" s="316"/>
      <c r="BY1003" s="316"/>
      <c r="BZ1003" s="316"/>
      <c r="CA1003" s="316"/>
      <c r="CB1003" s="316"/>
      <c r="CC1003" s="316"/>
      <c r="CD1003" s="316"/>
      <c r="CE1003" s="316"/>
      <c r="CF1003" s="316"/>
      <c r="CG1003" s="316"/>
      <c r="CH1003" s="316"/>
      <c r="CI1003" s="316"/>
      <c r="CJ1003" s="316"/>
      <c r="CK1003" s="316"/>
      <c r="CL1003" s="316"/>
      <c r="CM1003" s="316"/>
      <c r="CN1003" s="316"/>
      <c r="CO1003" s="316"/>
      <c r="CP1003" s="312"/>
      <c r="CQ1003" s="312"/>
      <c r="CR1003" s="312"/>
      <c r="CS1003" s="312"/>
      <c r="CT1003" s="316"/>
      <c r="CU1003" s="312"/>
      <c r="CV1003" s="312"/>
      <c r="CW1003" s="312"/>
      <c r="CX1003" s="312"/>
      <c r="CY1003" s="316"/>
      <c r="CZ1003" s="316"/>
      <c r="DA1003" s="316"/>
      <c r="DB1003" s="316"/>
      <c r="DC1003" s="314"/>
      <c r="DD1003" s="314"/>
    </row>
    <row r="1004">
      <c r="A1004" s="310"/>
      <c r="B1004" s="310"/>
      <c r="C1004" s="310"/>
      <c r="D1004" s="311"/>
      <c r="E1004" s="311"/>
      <c r="F1004" s="311"/>
      <c r="G1004" s="311"/>
      <c r="H1004" s="311"/>
      <c r="I1004" s="311"/>
      <c r="J1004" s="311"/>
      <c r="K1004" s="311"/>
      <c r="L1004" s="316"/>
      <c r="M1004" s="312"/>
      <c r="N1004" s="312"/>
      <c r="O1004" s="312"/>
      <c r="P1004" s="312"/>
      <c r="Q1004" s="316"/>
      <c r="R1004" s="316"/>
      <c r="S1004" s="316"/>
      <c r="T1004" s="316"/>
      <c r="U1004" s="316"/>
      <c r="V1004" s="316"/>
      <c r="W1004" s="316"/>
      <c r="X1004" s="316"/>
      <c r="Y1004" s="316"/>
      <c r="Z1004" s="316"/>
      <c r="AA1004" s="316"/>
      <c r="AB1004" s="316"/>
      <c r="AC1004" s="316"/>
      <c r="AD1004" s="316"/>
      <c r="AE1004" s="316"/>
      <c r="AF1004" s="316"/>
      <c r="AG1004" s="316"/>
      <c r="AH1004" s="316"/>
      <c r="AI1004" s="316"/>
      <c r="AJ1004" s="316"/>
      <c r="AK1004" s="312"/>
      <c r="AL1004" s="312"/>
      <c r="AM1004" s="312"/>
      <c r="AN1004" s="312"/>
      <c r="AO1004" s="315"/>
      <c r="AP1004" s="315"/>
      <c r="AQ1004" s="315"/>
      <c r="AR1004" s="315"/>
      <c r="AS1004" s="311"/>
      <c r="AT1004" s="311"/>
      <c r="AU1004" s="311"/>
      <c r="AV1004" s="311"/>
      <c r="AW1004" s="316"/>
      <c r="AX1004" s="316"/>
      <c r="AY1004" s="316"/>
      <c r="AZ1004" s="316"/>
      <c r="BA1004" s="316"/>
      <c r="BB1004" s="316"/>
      <c r="BC1004" s="316"/>
      <c r="BD1004" s="316"/>
      <c r="BE1004" s="316"/>
      <c r="BF1004" s="316"/>
      <c r="BG1004" s="316"/>
      <c r="BH1004" s="316"/>
      <c r="BI1004" s="316"/>
      <c r="BJ1004" s="316"/>
      <c r="BK1004" s="316"/>
      <c r="BL1004" s="316"/>
      <c r="BM1004" s="316"/>
      <c r="BN1004" s="316"/>
      <c r="BO1004" s="316"/>
      <c r="BP1004" s="316"/>
      <c r="BQ1004" s="316"/>
      <c r="BR1004" s="316"/>
      <c r="BS1004" s="316"/>
      <c r="BT1004" s="316"/>
      <c r="BU1004" s="316"/>
      <c r="BV1004" s="316"/>
      <c r="BW1004" s="316"/>
      <c r="BX1004" s="316"/>
      <c r="BY1004" s="316"/>
      <c r="BZ1004" s="316"/>
      <c r="CA1004" s="316"/>
      <c r="CB1004" s="316"/>
      <c r="CC1004" s="316"/>
      <c r="CD1004" s="316"/>
      <c r="CE1004" s="316"/>
      <c r="CF1004" s="316"/>
      <c r="CG1004" s="316"/>
      <c r="CH1004" s="316"/>
      <c r="CI1004" s="316"/>
      <c r="CJ1004" s="316"/>
      <c r="CK1004" s="316"/>
      <c r="CL1004" s="316"/>
      <c r="CM1004" s="316"/>
      <c r="CN1004" s="316"/>
      <c r="CO1004" s="316"/>
      <c r="CP1004" s="312"/>
      <c r="CQ1004" s="312"/>
      <c r="CR1004" s="312"/>
      <c r="CS1004" s="312"/>
      <c r="CT1004" s="316"/>
      <c r="CU1004" s="312"/>
      <c r="CV1004" s="312"/>
      <c r="CW1004" s="312"/>
      <c r="CX1004" s="312"/>
      <c r="CY1004" s="316"/>
      <c r="CZ1004" s="316"/>
      <c r="DA1004" s="316"/>
      <c r="DB1004" s="316"/>
      <c r="DC1004" s="314"/>
      <c r="DD1004" s="314"/>
    </row>
    <row r="1005">
      <c r="A1005" s="310"/>
      <c r="B1005" s="310"/>
      <c r="C1005" s="310"/>
      <c r="D1005" s="311"/>
      <c r="E1005" s="311"/>
      <c r="F1005" s="311"/>
      <c r="G1005" s="311"/>
      <c r="H1005" s="311"/>
      <c r="I1005" s="311"/>
      <c r="J1005" s="311"/>
      <c r="K1005" s="311"/>
      <c r="L1005" s="316"/>
      <c r="M1005" s="312"/>
      <c r="N1005" s="312"/>
      <c r="O1005" s="312"/>
      <c r="P1005" s="312"/>
      <c r="Q1005" s="316"/>
      <c r="R1005" s="316"/>
      <c r="S1005" s="316"/>
      <c r="T1005" s="316"/>
      <c r="U1005" s="316"/>
      <c r="V1005" s="316"/>
      <c r="W1005" s="316"/>
      <c r="X1005" s="316"/>
      <c r="Y1005" s="316"/>
      <c r="Z1005" s="316"/>
      <c r="AA1005" s="316"/>
      <c r="AB1005" s="316"/>
      <c r="AC1005" s="316"/>
      <c r="AD1005" s="316"/>
      <c r="AE1005" s="316"/>
      <c r="AF1005" s="316"/>
      <c r="AG1005" s="316"/>
      <c r="AH1005" s="316"/>
      <c r="AI1005" s="316"/>
      <c r="AJ1005" s="316"/>
      <c r="AK1005" s="312"/>
      <c r="AL1005" s="312"/>
      <c r="AM1005" s="312"/>
      <c r="AN1005" s="312"/>
      <c r="AO1005" s="315"/>
      <c r="AP1005" s="315"/>
      <c r="AQ1005" s="315"/>
      <c r="AR1005" s="315"/>
      <c r="AS1005" s="311"/>
      <c r="AT1005" s="311"/>
      <c r="AU1005" s="311"/>
      <c r="AV1005" s="311"/>
      <c r="AW1005" s="316"/>
      <c r="AX1005" s="316"/>
      <c r="AY1005" s="316"/>
      <c r="AZ1005" s="316"/>
      <c r="BA1005" s="316"/>
      <c r="BB1005" s="316"/>
      <c r="BC1005" s="316"/>
      <c r="BD1005" s="316"/>
      <c r="BE1005" s="316"/>
      <c r="BF1005" s="316"/>
      <c r="BG1005" s="316"/>
      <c r="BH1005" s="316"/>
      <c r="BI1005" s="316"/>
      <c r="BJ1005" s="316"/>
      <c r="BK1005" s="316"/>
      <c r="BL1005" s="316"/>
      <c r="BM1005" s="316"/>
      <c r="BN1005" s="316"/>
      <c r="BO1005" s="316"/>
      <c r="BP1005" s="316"/>
      <c r="BQ1005" s="316"/>
      <c r="BR1005" s="316"/>
      <c r="BS1005" s="316"/>
      <c r="BT1005" s="316"/>
      <c r="BU1005" s="316"/>
      <c r="BV1005" s="316"/>
      <c r="BW1005" s="316"/>
      <c r="BX1005" s="316"/>
      <c r="BY1005" s="316"/>
      <c r="BZ1005" s="316"/>
      <c r="CA1005" s="316"/>
      <c r="CB1005" s="316"/>
      <c r="CC1005" s="316"/>
      <c r="CD1005" s="316"/>
      <c r="CE1005" s="316"/>
      <c r="CF1005" s="316"/>
      <c r="CG1005" s="316"/>
      <c r="CH1005" s="316"/>
      <c r="CI1005" s="316"/>
      <c r="CJ1005" s="316"/>
      <c r="CK1005" s="316"/>
      <c r="CL1005" s="316"/>
      <c r="CM1005" s="316"/>
      <c r="CN1005" s="316"/>
      <c r="CO1005" s="316"/>
      <c r="CP1005" s="312"/>
      <c r="CQ1005" s="312"/>
      <c r="CR1005" s="312"/>
      <c r="CS1005" s="312"/>
      <c r="CT1005" s="316"/>
      <c r="CU1005" s="312"/>
      <c r="CV1005" s="312"/>
      <c r="CW1005" s="312"/>
      <c r="CX1005" s="312"/>
      <c r="CY1005" s="316"/>
      <c r="CZ1005" s="316"/>
      <c r="DA1005" s="316"/>
      <c r="DB1005" s="316"/>
      <c r="DC1005" s="314"/>
      <c r="DD1005" s="314"/>
    </row>
    <row r="1006">
      <c r="A1006" s="310"/>
      <c r="B1006" s="310"/>
      <c r="C1006" s="310"/>
      <c r="D1006" s="311"/>
      <c r="E1006" s="311"/>
      <c r="F1006" s="311"/>
      <c r="G1006" s="311"/>
      <c r="H1006" s="311"/>
      <c r="I1006" s="311"/>
      <c r="J1006" s="311"/>
      <c r="K1006" s="311"/>
      <c r="L1006" s="316"/>
      <c r="M1006" s="312"/>
      <c r="N1006" s="312"/>
      <c r="O1006" s="312"/>
      <c r="P1006" s="312"/>
      <c r="Q1006" s="316"/>
      <c r="R1006" s="316"/>
      <c r="S1006" s="316"/>
      <c r="T1006" s="316"/>
      <c r="U1006" s="316"/>
      <c r="V1006" s="316"/>
      <c r="W1006" s="316"/>
      <c r="X1006" s="316"/>
      <c r="Y1006" s="316"/>
      <c r="Z1006" s="316"/>
      <c r="AA1006" s="316"/>
      <c r="AB1006" s="316"/>
      <c r="AC1006" s="316"/>
      <c r="AD1006" s="316"/>
      <c r="AE1006" s="316"/>
      <c r="AF1006" s="316"/>
      <c r="AG1006" s="316"/>
      <c r="AH1006" s="316"/>
      <c r="AI1006" s="316"/>
      <c r="AJ1006" s="316"/>
      <c r="AK1006" s="312"/>
      <c r="AL1006" s="312"/>
      <c r="AM1006" s="312"/>
      <c r="AN1006" s="312"/>
      <c r="AO1006" s="315"/>
      <c r="AP1006" s="315"/>
      <c r="AQ1006" s="315"/>
      <c r="AR1006" s="315"/>
      <c r="AS1006" s="311"/>
      <c r="AT1006" s="311"/>
      <c r="AU1006" s="311"/>
      <c r="AV1006" s="311"/>
      <c r="AW1006" s="316"/>
      <c r="AX1006" s="316"/>
      <c r="AY1006" s="316"/>
      <c r="AZ1006" s="316"/>
      <c r="BA1006" s="316"/>
      <c r="BB1006" s="316"/>
      <c r="BC1006" s="316"/>
      <c r="BD1006" s="316"/>
      <c r="BE1006" s="316"/>
      <c r="BF1006" s="316"/>
      <c r="BG1006" s="316"/>
      <c r="BH1006" s="316"/>
      <c r="BI1006" s="316"/>
      <c r="BJ1006" s="316"/>
      <c r="BK1006" s="316"/>
      <c r="BL1006" s="316"/>
      <c r="BM1006" s="316"/>
      <c r="BN1006" s="316"/>
      <c r="BO1006" s="316"/>
      <c r="BP1006" s="316"/>
      <c r="BQ1006" s="316"/>
      <c r="BR1006" s="316"/>
      <c r="BS1006" s="316"/>
      <c r="BT1006" s="316"/>
      <c r="BU1006" s="316"/>
      <c r="BV1006" s="316"/>
      <c r="BW1006" s="316"/>
      <c r="BX1006" s="316"/>
      <c r="BY1006" s="316"/>
      <c r="BZ1006" s="316"/>
      <c r="CA1006" s="316"/>
      <c r="CB1006" s="316"/>
      <c r="CC1006" s="316"/>
      <c r="CD1006" s="316"/>
      <c r="CE1006" s="316"/>
      <c r="CF1006" s="316"/>
      <c r="CG1006" s="316"/>
      <c r="CH1006" s="316"/>
      <c r="CI1006" s="316"/>
      <c r="CJ1006" s="316"/>
      <c r="CK1006" s="316"/>
      <c r="CL1006" s="316"/>
      <c r="CM1006" s="316"/>
      <c r="CN1006" s="316"/>
      <c r="CO1006" s="316"/>
      <c r="CP1006" s="312"/>
      <c r="CQ1006" s="312"/>
      <c r="CR1006" s="312"/>
      <c r="CS1006" s="312"/>
      <c r="CT1006" s="316"/>
      <c r="CU1006" s="312"/>
      <c r="CV1006" s="312"/>
      <c r="CW1006" s="312"/>
      <c r="CX1006" s="312"/>
      <c r="CY1006" s="316"/>
      <c r="CZ1006" s="316"/>
      <c r="DA1006" s="316"/>
      <c r="DB1006" s="316"/>
      <c r="DC1006" s="314"/>
      <c r="DD1006" s="314"/>
    </row>
    <row r="1007">
      <c r="A1007" s="310"/>
      <c r="B1007" s="310"/>
      <c r="C1007" s="310"/>
      <c r="D1007" s="311"/>
      <c r="E1007" s="311"/>
      <c r="F1007" s="311"/>
      <c r="G1007" s="311"/>
      <c r="H1007" s="311"/>
      <c r="I1007" s="311"/>
      <c r="J1007" s="311"/>
      <c r="K1007" s="311"/>
      <c r="L1007" s="316"/>
      <c r="M1007" s="312"/>
      <c r="N1007" s="312"/>
      <c r="O1007" s="312"/>
      <c r="P1007" s="312"/>
      <c r="Q1007" s="316"/>
      <c r="R1007" s="316"/>
      <c r="S1007" s="316"/>
      <c r="T1007" s="316"/>
      <c r="U1007" s="316"/>
      <c r="V1007" s="316"/>
      <c r="W1007" s="316"/>
      <c r="X1007" s="316"/>
      <c r="Y1007" s="316"/>
      <c r="Z1007" s="316"/>
      <c r="AA1007" s="316"/>
      <c r="AB1007" s="316"/>
      <c r="AC1007" s="316"/>
      <c r="AD1007" s="316"/>
      <c r="AE1007" s="316"/>
      <c r="AF1007" s="316"/>
      <c r="AG1007" s="316"/>
      <c r="AH1007" s="316"/>
      <c r="AI1007" s="316"/>
      <c r="AJ1007" s="316"/>
      <c r="AK1007" s="312"/>
      <c r="AL1007" s="312"/>
      <c r="AM1007" s="312"/>
      <c r="AN1007" s="312"/>
      <c r="AO1007" s="315"/>
      <c r="AP1007" s="315"/>
      <c r="AQ1007" s="315"/>
      <c r="AR1007" s="315"/>
      <c r="AS1007" s="311"/>
      <c r="AT1007" s="311"/>
      <c r="AU1007" s="311"/>
      <c r="AV1007" s="311"/>
      <c r="AW1007" s="316"/>
      <c r="AX1007" s="316"/>
      <c r="AY1007" s="316"/>
      <c r="AZ1007" s="316"/>
      <c r="BA1007" s="316"/>
      <c r="BB1007" s="316"/>
      <c r="BC1007" s="316"/>
      <c r="BD1007" s="316"/>
      <c r="BE1007" s="316"/>
      <c r="BF1007" s="316"/>
      <c r="BG1007" s="316"/>
      <c r="BH1007" s="316"/>
      <c r="BI1007" s="316"/>
      <c r="BJ1007" s="316"/>
      <c r="BK1007" s="316"/>
      <c r="BL1007" s="316"/>
      <c r="BM1007" s="316"/>
      <c r="BN1007" s="316"/>
      <c r="BO1007" s="316"/>
      <c r="BP1007" s="316"/>
      <c r="BQ1007" s="316"/>
      <c r="BR1007" s="316"/>
      <c r="BS1007" s="316"/>
      <c r="BT1007" s="316"/>
      <c r="BU1007" s="316"/>
      <c r="BV1007" s="316"/>
      <c r="BW1007" s="316"/>
      <c r="BX1007" s="316"/>
      <c r="BY1007" s="316"/>
      <c r="BZ1007" s="316"/>
      <c r="CA1007" s="316"/>
      <c r="CB1007" s="316"/>
      <c r="CC1007" s="316"/>
      <c r="CD1007" s="316"/>
      <c r="CE1007" s="316"/>
      <c r="CF1007" s="316"/>
      <c r="CG1007" s="316"/>
      <c r="CH1007" s="316"/>
      <c r="CI1007" s="316"/>
      <c r="CJ1007" s="316"/>
      <c r="CK1007" s="316"/>
      <c r="CL1007" s="316"/>
      <c r="CM1007" s="316"/>
      <c r="CN1007" s="316"/>
      <c r="CO1007" s="316"/>
      <c r="CP1007" s="312"/>
      <c r="CQ1007" s="312"/>
      <c r="CR1007" s="312"/>
      <c r="CS1007" s="312"/>
      <c r="CT1007" s="316"/>
      <c r="CU1007" s="312"/>
      <c r="CV1007" s="312"/>
      <c r="CW1007" s="312"/>
      <c r="CX1007" s="312"/>
      <c r="CY1007" s="316"/>
      <c r="CZ1007" s="316"/>
      <c r="DA1007" s="316"/>
      <c r="DB1007" s="316"/>
      <c r="DC1007" s="314"/>
      <c r="DD1007" s="314"/>
    </row>
    <row r="1008">
      <c r="A1008" s="310"/>
      <c r="B1008" s="310"/>
      <c r="C1008" s="310"/>
      <c r="D1008" s="311"/>
      <c r="E1008" s="311"/>
      <c r="F1008" s="311"/>
      <c r="G1008" s="311"/>
      <c r="H1008" s="311"/>
      <c r="I1008" s="311"/>
      <c r="J1008" s="311"/>
      <c r="K1008" s="311"/>
      <c r="L1008" s="316"/>
      <c r="M1008" s="312"/>
      <c r="N1008" s="312"/>
      <c r="O1008" s="312"/>
      <c r="P1008" s="312"/>
      <c r="Q1008" s="316"/>
      <c r="R1008" s="316"/>
      <c r="S1008" s="316"/>
      <c r="T1008" s="316"/>
      <c r="U1008" s="316"/>
      <c r="V1008" s="316"/>
      <c r="W1008" s="316"/>
      <c r="X1008" s="316"/>
      <c r="Y1008" s="316"/>
      <c r="Z1008" s="316"/>
      <c r="AA1008" s="316"/>
      <c r="AB1008" s="316"/>
      <c r="AC1008" s="316"/>
      <c r="AD1008" s="316"/>
      <c r="AE1008" s="316"/>
      <c r="AF1008" s="316"/>
      <c r="AG1008" s="316"/>
      <c r="AH1008" s="316"/>
      <c r="AI1008" s="316"/>
      <c r="AJ1008" s="316"/>
      <c r="AK1008" s="312"/>
      <c r="AL1008" s="312"/>
      <c r="AM1008" s="312"/>
      <c r="AN1008" s="312"/>
      <c r="AO1008" s="315"/>
      <c r="AP1008" s="315"/>
      <c r="AQ1008" s="315"/>
      <c r="AR1008" s="315"/>
      <c r="AS1008" s="311"/>
      <c r="AT1008" s="311"/>
      <c r="AU1008" s="311"/>
      <c r="AV1008" s="311"/>
      <c r="AW1008" s="316"/>
      <c r="AX1008" s="316"/>
      <c r="AY1008" s="316"/>
      <c r="AZ1008" s="316"/>
      <c r="BA1008" s="316"/>
      <c r="BB1008" s="316"/>
      <c r="BC1008" s="316"/>
      <c r="BD1008" s="316"/>
      <c r="BE1008" s="316"/>
      <c r="BF1008" s="316"/>
      <c r="BG1008" s="316"/>
      <c r="BH1008" s="316"/>
      <c r="BI1008" s="316"/>
      <c r="BJ1008" s="316"/>
      <c r="BK1008" s="316"/>
      <c r="BL1008" s="316"/>
      <c r="BM1008" s="316"/>
      <c r="BN1008" s="316"/>
      <c r="BO1008" s="316"/>
      <c r="BP1008" s="316"/>
      <c r="BQ1008" s="316"/>
      <c r="BR1008" s="316"/>
      <c r="BS1008" s="316"/>
      <c r="BT1008" s="316"/>
      <c r="BU1008" s="316"/>
      <c r="BV1008" s="316"/>
      <c r="BW1008" s="316"/>
      <c r="BX1008" s="316"/>
      <c r="BY1008" s="316"/>
      <c r="BZ1008" s="316"/>
      <c r="CA1008" s="316"/>
      <c r="CB1008" s="316"/>
      <c r="CC1008" s="316"/>
      <c r="CD1008" s="316"/>
      <c r="CE1008" s="316"/>
      <c r="CF1008" s="316"/>
      <c r="CG1008" s="316"/>
      <c r="CH1008" s="316"/>
      <c r="CI1008" s="316"/>
      <c r="CJ1008" s="316"/>
      <c r="CK1008" s="316"/>
      <c r="CL1008" s="316"/>
      <c r="CM1008" s="316"/>
      <c r="CN1008" s="316"/>
      <c r="CO1008" s="316"/>
      <c r="CP1008" s="312"/>
      <c r="CQ1008" s="312"/>
      <c r="CR1008" s="312"/>
      <c r="CS1008" s="312"/>
      <c r="CT1008" s="316"/>
      <c r="CU1008" s="312"/>
      <c r="CV1008" s="312"/>
      <c r="CW1008" s="312"/>
      <c r="CX1008" s="312"/>
      <c r="CY1008" s="316"/>
      <c r="CZ1008" s="316"/>
      <c r="DA1008" s="316"/>
      <c r="DB1008" s="316"/>
      <c r="DC1008" s="314"/>
      <c r="DD1008" s="314"/>
    </row>
    <row r="1009">
      <c r="A1009" s="310"/>
      <c r="B1009" s="310"/>
      <c r="C1009" s="310"/>
      <c r="D1009" s="311"/>
      <c r="E1009" s="311"/>
      <c r="F1009" s="311"/>
      <c r="G1009" s="311"/>
      <c r="H1009" s="311"/>
      <c r="I1009" s="311"/>
      <c r="J1009" s="311"/>
      <c r="K1009" s="311"/>
      <c r="L1009" s="316"/>
      <c r="M1009" s="312"/>
      <c r="N1009" s="312"/>
      <c r="O1009" s="312"/>
      <c r="P1009" s="312"/>
      <c r="Q1009" s="316"/>
      <c r="R1009" s="316"/>
      <c r="S1009" s="316"/>
      <c r="T1009" s="316"/>
      <c r="U1009" s="316"/>
      <c r="V1009" s="316"/>
      <c r="W1009" s="316"/>
      <c r="X1009" s="316"/>
      <c r="Y1009" s="316"/>
      <c r="Z1009" s="316"/>
      <c r="AA1009" s="316"/>
      <c r="AB1009" s="316"/>
      <c r="AC1009" s="316"/>
      <c r="AD1009" s="316"/>
      <c r="AE1009" s="316"/>
      <c r="AF1009" s="316"/>
      <c r="AG1009" s="316"/>
      <c r="AH1009" s="316"/>
      <c r="AI1009" s="316"/>
      <c r="AJ1009" s="316"/>
      <c r="AK1009" s="312"/>
      <c r="AL1009" s="312"/>
      <c r="AM1009" s="312"/>
      <c r="AN1009" s="312"/>
      <c r="AO1009" s="315"/>
      <c r="AP1009" s="315"/>
      <c r="AQ1009" s="315"/>
      <c r="AR1009" s="315"/>
      <c r="AS1009" s="311"/>
      <c r="AT1009" s="311"/>
      <c r="AU1009" s="311"/>
      <c r="AV1009" s="311"/>
      <c r="AW1009" s="316"/>
      <c r="AX1009" s="316"/>
      <c r="AY1009" s="316"/>
      <c r="AZ1009" s="316"/>
      <c r="BA1009" s="316"/>
      <c r="BB1009" s="316"/>
      <c r="BC1009" s="316"/>
      <c r="BD1009" s="316"/>
      <c r="BE1009" s="316"/>
      <c r="BF1009" s="316"/>
      <c r="BG1009" s="316"/>
      <c r="BH1009" s="316"/>
      <c r="BI1009" s="316"/>
      <c r="BJ1009" s="316"/>
      <c r="BK1009" s="316"/>
      <c r="BL1009" s="316"/>
      <c r="BM1009" s="316"/>
      <c r="BN1009" s="316"/>
      <c r="BO1009" s="316"/>
      <c r="BP1009" s="316"/>
      <c r="BQ1009" s="316"/>
      <c r="BR1009" s="316"/>
      <c r="BS1009" s="316"/>
      <c r="BT1009" s="316"/>
      <c r="BU1009" s="316"/>
      <c r="BV1009" s="316"/>
      <c r="BW1009" s="316"/>
      <c r="BX1009" s="316"/>
      <c r="BY1009" s="316"/>
      <c r="BZ1009" s="316"/>
      <c r="CA1009" s="316"/>
      <c r="CB1009" s="316"/>
      <c r="CC1009" s="316"/>
      <c r="CD1009" s="316"/>
      <c r="CE1009" s="316"/>
      <c r="CF1009" s="316"/>
      <c r="CG1009" s="316"/>
      <c r="CH1009" s="316"/>
      <c r="CI1009" s="316"/>
      <c r="CJ1009" s="316"/>
      <c r="CK1009" s="316"/>
      <c r="CL1009" s="316"/>
      <c r="CM1009" s="316"/>
      <c r="CN1009" s="316"/>
      <c r="CO1009" s="316"/>
      <c r="CP1009" s="312"/>
      <c r="CQ1009" s="312"/>
      <c r="CR1009" s="312"/>
      <c r="CS1009" s="312"/>
      <c r="CT1009" s="316"/>
      <c r="CU1009" s="312"/>
      <c r="CV1009" s="312"/>
      <c r="CW1009" s="312"/>
      <c r="CX1009" s="312"/>
      <c r="CY1009" s="316"/>
      <c r="CZ1009" s="316"/>
      <c r="DA1009" s="316"/>
      <c r="DB1009" s="316"/>
      <c r="DC1009" s="314"/>
      <c r="DD1009" s="314"/>
    </row>
    <row r="1010">
      <c r="A1010" s="310"/>
      <c r="B1010" s="310"/>
      <c r="C1010" s="310"/>
      <c r="D1010" s="311"/>
      <c r="E1010" s="311"/>
      <c r="F1010" s="311"/>
      <c r="G1010" s="311"/>
      <c r="H1010" s="311"/>
      <c r="I1010" s="311"/>
      <c r="J1010" s="311"/>
      <c r="K1010" s="311"/>
      <c r="L1010" s="316"/>
      <c r="M1010" s="312"/>
      <c r="N1010" s="312"/>
      <c r="O1010" s="312"/>
      <c r="P1010" s="312"/>
      <c r="Q1010" s="316"/>
      <c r="R1010" s="316"/>
      <c r="S1010" s="316"/>
      <c r="T1010" s="316"/>
      <c r="U1010" s="316"/>
      <c r="V1010" s="316"/>
      <c r="W1010" s="316"/>
      <c r="X1010" s="316"/>
      <c r="Y1010" s="316"/>
      <c r="Z1010" s="316"/>
      <c r="AA1010" s="316"/>
      <c r="AB1010" s="316"/>
      <c r="AC1010" s="316"/>
      <c r="AD1010" s="316"/>
      <c r="AE1010" s="316"/>
      <c r="AF1010" s="316"/>
      <c r="AG1010" s="316"/>
      <c r="AH1010" s="316"/>
      <c r="AI1010" s="316"/>
      <c r="AJ1010" s="316"/>
      <c r="AK1010" s="312"/>
      <c r="AL1010" s="312"/>
      <c r="AM1010" s="312"/>
      <c r="AN1010" s="312"/>
      <c r="AO1010" s="315"/>
      <c r="AP1010" s="315"/>
      <c r="AQ1010" s="315"/>
      <c r="AR1010" s="315"/>
      <c r="AS1010" s="311"/>
      <c r="AT1010" s="311"/>
      <c r="AU1010" s="311"/>
      <c r="AV1010" s="311"/>
      <c r="AW1010" s="316"/>
      <c r="AX1010" s="316"/>
      <c r="AY1010" s="316"/>
      <c r="AZ1010" s="316"/>
      <c r="BA1010" s="316"/>
      <c r="BB1010" s="316"/>
      <c r="BC1010" s="316"/>
      <c r="BD1010" s="316"/>
      <c r="BE1010" s="316"/>
      <c r="BF1010" s="316"/>
      <c r="BG1010" s="316"/>
      <c r="BH1010" s="316"/>
      <c r="BI1010" s="316"/>
      <c r="BJ1010" s="316"/>
      <c r="BK1010" s="316"/>
      <c r="BL1010" s="316"/>
      <c r="BM1010" s="316"/>
      <c r="BN1010" s="316"/>
      <c r="BO1010" s="316"/>
      <c r="BP1010" s="316"/>
      <c r="BQ1010" s="316"/>
      <c r="BR1010" s="316"/>
      <c r="BS1010" s="316"/>
      <c r="BT1010" s="316"/>
      <c r="BU1010" s="316"/>
      <c r="BV1010" s="316"/>
      <c r="BW1010" s="316"/>
      <c r="BX1010" s="316"/>
      <c r="BY1010" s="316"/>
      <c r="BZ1010" s="316"/>
      <c r="CA1010" s="316"/>
      <c r="CB1010" s="316"/>
      <c r="CC1010" s="316"/>
      <c r="CD1010" s="316"/>
      <c r="CE1010" s="316"/>
      <c r="CF1010" s="316"/>
      <c r="CG1010" s="316"/>
      <c r="CH1010" s="316"/>
      <c r="CI1010" s="316"/>
      <c r="CJ1010" s="316"/>
      <c r="CK1010" s="316"/>
      <c r="CL1010" s="316"/>
      <c r="CM1010" s="316"/>
      <c r="CN1010" s="316"/>
      <c r="CO1010" s="316"/>
      <c r="CP1010" s="312"/>
      <c r="CQ1010" s="312"/>
      <c r="CR1010" s="312"/>
      <c r="CS1010" s="312"/>
      <c r="CT1010" s="316"/>
      <c r="CU1010" s="312"/>
      <c r="CV1010" s="312"/>
      <c r="CW1010" s="312"/>
      <c r="CX1010" s="312"/>
      <c r="CY1010" s="316"/>
      <c r="CZ1010" s="316"/>
      <c r="DA1010" s="316"/>
      <c r="DB1010" s="316"/>
      <c r="DC1010" s="314"/>
      <c r="DD1010" s="314"/>
    </row>
    <row r="1011">
      <c r="A1011" s="310"/>
      <c r="B1011" s="310"/>
      <c r="C1011" s="310"/>
      <c r="D1011" s="311"/>
      <c r="E1011" s="311"/>
      <c r="F1011" s="311"/>
      <c r="G1011" s="311"/>
      <c r="H1011" s="311"/>
      <c r="I1011" s="311"/>
      <c r="J1011" s="311"/>
      <c r="K1011" s="311"/>
      <c r="L1011" s="316"/>
      <c r="M1011" s="312"/>
      <c r="N1011" s="312"/>
      <c r="O1011" s="312"/>
      <c r="P1011" s="312"/>
      <c r="Q1011" s="316"/>
      <c r="R1011" s="316"/>
      <c r="S1011" s="316"/>
      <c r="T1011" s="316"/>
      <c r="U1011" s="316"/>
      <c r="V1011" s="316"/>
      <c r="W1011" s="316"/>
      <c r="X1011" s="316"/>
      <c r="Y1011" s="316"/>
      <c r="Z1011" s="316"/>
      <c r="AA1011" s="316"/>
      <c r="AB1011" s="316"/>
      <c r="AC1011" s="316"/>
      <c r="AD1011" s="316"/>
      <c r="AE1011" s="316"/>
      <c r="AF1011" s="316"/>
      <c r="AG1011" s="316"/>
      <c r="AH1011" s="316"/>
      <c r="AI1011" s="316"/>
      <c r="AJ1011" s="316"/>
      <c r="AK1011" s="312"/>
      <c r="AL1011" s="312"/>
      <c r="AM1011" s="312"/>
      <c r="AN1011" s="312"/>
      <c r="AO1011" s="315"/>
      <c r="AP1011" s="315"/>
      <c r="AQ1011" s="315"/>
      <c r="AR1011" s="315"/>
      <c r="AS1011" s="311"/>
      <c r="AT1011" s="311"/>
      <c r="AU1011" s="311"/>
      <c r="AV1011" s="311"/>
      <c r="AW1011" s="316"/>
      <c r="AX1011" s="316"/>
      <c r="AY1011" s="316"/>
      <c r="AZ1011" s="316"/>
      <c r="BA1011" s="316"/>
      <c r="BB1011" s="316"/>
      <c r="BC1011" s="316"/>
      <c r="BD1011" s="316"/>
      <c r="BE1011" s="316"/>
      <c r="BF1011" s="316"/>
      <c r="BG1011" s="316"/>
      <c r="BH1011" s="316"/>
      <c r="BI1011" s="316"/>
      <c r="BJ1011" s="316"/>
      <c r="BK1011" s="316"/>
      <c r="BL1011" s="316"/>
      <c r="BM1011" s="316"/>
      <c r="BN1011" s="316"/>
      <c r="BO1011" s="316"/>
      <c r="BP1011" s="316"/>
      <c r="BQ1011" s="316"/>
      <c r="BR1011" s="316"/>
      <c r="BS1011" s="316"/>
      <c r="BT1011" s="316"/>
      <c r="BU1011" s="316"/>
      <c r="BV1011" s="316"/>
      <c r="BW1011" s="316"/>
      <c r="BX1011" s="316"/>
      <c r="BY1011" s="316"/>
      <c r="BZ1011" s="316"/>
      <c r="CA1011" s="316"/>
      <c r="CB1011" s="316"/>
      <c r="CC1011" s="316"/>
      <c r="CD1011" s="316"/>
      <c r="CE1011" s="316"/>
      <c r="CF1011" s="316"/>
      <c r="CG1011" s="316"/>
      <c r="CH1011" s="316"/>
      <c r="CI1011" s="316"/>
      <c r="CJ1011" s="316"/>
      <c r="CK1011" s="316"/>
      <c r="CL1011" s="316"/>
      <c r="CM1011" s="316"/>
      <c r="CN1011" s="316"/>
      <c r="CO1011" s="316"/>
      <c r="CP1011" s="312"/>
      <c r="CQ1011" s="312"/>
      <c r="CR1011" s="312"/>
      <c r="CS1011" s="312"/>
      <c r="CT1011" s="316"/>
      <c r="CU1011" s="312"/>
      <c r="CV1011" s="312"/>
      <c r="CW1011" s="312"/>
      <c r="CX1011" s="312"/>
      <c r="CY1011" s="316"/>
      <c r="CZ1011" s="316"/>
      <c r="DA1011" s="316"/>
      <c r="DB1011" s="316"/>
      <c r="DC1011" s="314"/>
      <c r="DD1011" s="314"/>
    </row>
    <row r="1012">
      <c r="A1012" s="310"/>
      <c r="B1012" s="310"/>
      <c r="C1012" s="310"/>
      <c r="D1012" s="311"/>
      <c r="E1012" s="311"/>
      <c r="F1012" s="311"/>
      <c r="G1012" s="311"/>
      <c r="H1012" s="311"/>
      <c r="I1012" s="311"/>
      <c r="J1012" s="311"/>
      <c r="K1012" s="311"/>
      <c r="L1012" s="316"/>
      <c r="M1012" s="312"/>
      <c r="N1012" s="312"/>
      <c r="O1012" s="312"/>
      <c r="P1012" s="312"/>
      <c r="Q1012" s="316"/>
      <c r="R1012" s="316"/>
      <c r="S1012" s="316"/>
      <c r="T1012" s="316"/>
      <c r="U1012" s="316"/>
      <c r="V1012" s="316"/>
      <c r="W1012" s="316"/>
      <c r="X1012" s="316"/>
      <c r="Y1012" s="316"/>
      <c r="Z1012" s="316"/>
      <c r="AA1012" s="316"/>
      <c r="AB1012" s="316"/>
      <c r="AC1012" s="316"/>
      <c r="AD1012" s="316"/>
      <c r="AE1012" s="316"/>
      <c r="AF1012" s="316"/>
      <c r="AG1012" s="316"/>
      <c r="AH1012" s="316"/>
      <c r="AI1012" s="316"/>
      <c r="AJ1012" s="316"/>
      <c r="AK1012" s="312"/>
      <c r="AL1012" s="312"/>
      <c r="AM1012" s="312"/>
      <c r="AN1012" s="312"/>
      <c r="AO1012" s="315"/>
      <c r="AP1012" s="315"/>
      <c r="AQ1012" s="315"/>
      <c r="AR1012" s="315"/>
      <c r="AS1012" s="311"/>
      <c r="AT1012" s="311"/>
      <c r="AU1012" s="311"/>
      <c r="AV1012" s="311"/>
      <c r="AW1012" s="316"/>
      <c r="AX1012" s="316"/>
      <c r="AY1012" s="316"/>
      <c r="AZ1012" s="316"/>
      <c r="BA1012" s="316"/>
      <c r="BB1012" s="316"/>
      <c r="BC1012" s="316"/>
      <c r="BD1012" s="316"/>
      <c r="BE1012" s="316"/>
      <c r="BF1012" s="316"/>
      <c r="BG1012" s="316"/>
      <c r="BH1012" s="316"/>
      <c r="BI1012" s="316"/>
      <c r="BJ1012" s="316"/>
      <c r="BK1012" s="316"/>
      <c r="BL1012" s="316"/>
      <c r="BM1012" s="316"/>
      <c r="BN1012" s="316"/>
      <c r="BO1012" s="316"/>
      <c r="BP1012" s="316"/>
      <c r="BQ1012" s="316"/>
      <c r="BR1012" s="316"/>
      <c r="BS1012" s="316"/>
      <c r="BT1012" s="316"/>
      <c r="BU1012" s="316"/>
      <c r="BV1012" s="316"/>
      <c r="BW1012" s="316"/>
      <c r="BX1012" s="316"/>
      <c r="BY1012" s="316"/>
      <c r="BZ1012" s="316"/>
      <c r="CA1012" s="316"/>
      <c r="CB1012" s="316"/>
      <c r="CC1012" s="316"/>
      <c r="CD1012" s="316"/>
      <c r="CE1012" s="316"/>
      <c r="CF1012" s="316"/>
      <c r="CG1012" s="316"/>
      <c r="CH1012" s="316"/>
      <c r="CI1012" s="316"/>
      <c r="CJ1012" s="316"/>
      <c r="CK1012" s="316"/>
      <c r="CL1012" s="316"/>
      <c r="CM1012" s="316"/>
      <c r="CN1012" s="316"/>
      <c r="CO1012" s="316"/>
      <c r="CP1012" s="312"/>
      <c r="CQ1012" s="312"/>
      <c r="CR1012" s="312"/>
      <c r="CS1012" s="312"/>
      <c r="CT1012" s="316"/>
      <c r="CU1012" s="312"/>
      <c r="CV1012" s="312"/>
      <c r="CW1012" s="312"/>
      <c r="CX1012" s="312"/>
      <c r="CY1012" s="316"/>
      <c r="CZ1012" s="316"/>
      <c r="DA1012" s="316"/>
      <c r="DB1012" s="316"/>
      <c r="DC1012" s="314"/>
      <c r="DD1012" s="314"/>
    </row>
    <row r="1013">
      <c r="A1013" s="310"/>
      <c r="B1013" s="310"/>
      <c r="C1013" s="310"/>
      <c r="D1013" s="311"/>
      <c r="E1013" s="311"/>
      <c r="F1013" s="311"/>
      <c r="G1013" s="311"/>
      <c r="H1013" s="311"/>
      <c r="I1013" s="311"/>
      <c r="J1013" s="311"/>
      <c r="K1013" s="311"/>
      <c r="L1013" s="316"/>
      <c r="M1013" s="312"/>
      <c r="N1013" s="312"/>
      <c r="O1013" s="312"/>
      <c r="P1013" s="312"/>
      <c r="Q1013" s="316"/>
      <c r="R1013" s="316"/>
      <c r="S1013" s="316"/>
      <c r="T1013" s="316"/>
      <c r="U1013" s="316"/>
      <c r="V1013" s="316"/>
      <c r="W1013" s="316"/>
      <c r="X1013" s="316"/>
      <c r="Y1013" s="316"/>
      <c r="Z1013" s="316"/>
      <c r="AA1013" s="316"/>
      <c r="AB1013" s="316"/>
      <c r="AC1013" s="316"/>
      <c r="AD1013" s="316"/>
      <c r="AE1013" s="316"/>
      <c r="AF1013" s="316"/>
      <c r="AG1013" s="316"/>
      <c r="AH1013" s="316"/>
      <c r="AI1013" s="316"/>
      <c r="AJ1013" s="316"/>
      <c r="AK1013" s="312"/>
      <c r="AL1013" s="312"/>
      <c r="AM1013" s="312"/>
      <c r="AN1013" s="312"/>
      <c r="AO1013" s="315"/>
      <c r="AP1013" s="315"/>
      <c r="AQ1013" s="315"/>
      <c r="AR1013" s="315"/>
      <c r="AS1013" s="311"/>
      <c r="AT1013" s="311"/>
      <c r="AU1013" s="311"/>
      <c r="AV1013" s="311"/>
      <c r="AW1013" s="316"/>
      <c r="AX1013" s="316"/>
      <c r="AY1013" s="316"/>
      <c r="AZ1013" s="316"/>
      <c r="BA1013" s="316"/>
      <c r="BB1013" s="316"/>
      <c r="BC1013" s="316"/>
      <c r="BD1013" s="316"/>
      <c r="BE1013" s="316"/>
      <c r="BF1013" s="316"/>
      <c r="BG1013" s="316"/>
      <c r="BH1013" s="316"/>
      <c r="BI1013" s="316"/>
      <c r="BJ1013" s="316"/>
      <c r="BK1013" s="316"/>
      <c r="BL1013" s="316"/>
      <c r="BM1013" s="316"/>
      <c r="BN1013" s="316"/>
      <c r="BO1013" s="316"/>
      <c r="BP1013" s="316"/>
      <c r="BQ1013" s="316"/>
      <c r="BR1013" s="316"/>
      <c r="BS1013" s="316"/>
      <c r="BT1013" s="316"/>
      <c r="BU1013" s="316"/>
      <c r="BV1013" s="316"/>
      <c r="BW1013" s="316"/>
      <c r="BX1013" s="316"/>
      <c r="BY1013" s="316"/>
      <c r="BZ1013" s="316"/>
      <c r="CA1013" s="316"/>
      <c r="CB1013" s="316"/>
      <c r="CC1013" s="316"/>
      <c r="CD1013" s="316"/>
      <c r="CE1013" s="316"/>
      <c r="CF1013" s="316"/>
      <c r="CG1013" s="316"/>
      <c r="CH1013" s="316"/>
      <c r="CI1013" s="316"/>
      <c r="CJ1013" s="316"/>
      <c r="CK1013" s="316"/>
      <c r="CL1013" s="316"/>
      <c r="CM1013" s="316"/>
      <c r="CN1013" s="316"/>
      <c r="CO1013" s="316"/>
      <c r="CP1013" s="312"/>
      <c r="CQ1013" s="312"/>
      <c r="CR1013" s="312"/>
      <c r="CS1013" s="312"/>
      <c r="CT1013" s="316"/>
      <c r="CU1013" s="312"/>
      <c r="CV1013" s="312"/>
      <c r="CW1013" s="312"/>
      <c r="CX1013" s="312"/>
      <c r="CY1013" s="316"/>
      <c r="CZ1013" s="316"/>
      <c r="DA1013" s="316"/>
      <c r="DB1013" s="316"/>
      <c r="DC1013" s="314"/>
      <c r="DD1013" s="314"/>
    </row>
    <row r="1014">
      <c r="A1014" s="310"/>
      <c r="B1014" s="310"/>
      <c r="C1014" s="310"/>
      <c r="D1014" s="311"/>
      <c r="E1014" s="311"/>
      <c r="F1014" s="311"/>
      <c r="G1014" s="311"/>
      <c r="H1014" s="311"/>
      <c r="I1014" s="311"/>
      <c r="J1014" s="311"/>
      <c r="K1014" s="311"/>
      <c r="L1014" s="316"/>
      <c r="M1014" s="312"/>
      <c r="N1014" s="312"/>
      <c r="O1014" s="312"/>
      <c r="P1014" s="312"/>
      <c r="Q1014" s="316"/>
      <c r="R1014" s="316"/>
      <c r="S1014" s="316"/>
      <c r="T1014" s="316"/>
      <c r="U1014" s="316"/>
      <c r="V1014" s="316"/>
      <c r="W1014" s="316"/>
      <c r="X1014" s="316"/>
      <c r="Y1014" s="316"/>
      <c r="Z1014" s="316"/>
      <c r="AA1014" s="316"/>
      <c r="AB1014" s="316"/>
      <c r="AC1014" s="316"/>
      <c r="AD1014" s="316"/>
      <c r="AE1014" s="316"/>
      <c r="AF1014" s="316"/>
      <c r="AG1014" s="316"/>
      <c r="AH1014" s="316"/>
      <c r="AI1014" s="316"/>
      <c r="AJ1014" s="316"/>
      <c r="AK1014" s="312"/>
      <c r="AL1014" s="312"/>
      <c r="AM1014" s="312"/>
      <c r="AN1014" s="312"/>
      <c r="AO1014" s="315"/>
      <c r="AP1014" s="315"/>
      <c r="AQ1014" s="315"/>
      <c r="AR1014" s="315"/>
      <c r="AS1014" s="311"/>
      <c r="AT1014" s="311"/>
      <c r="AU1014" s="311"/>
      <c r="AV1014" s="311"/>
      <c r="AW1014" s="316"/>
      <c r="AX1014" s="316"/>
      <c r="AY1014" s="316"/>
      <c r="AZ1014" s="316"/>
      <c r="BA1014" s="316"/>
      <c r="BB1014" s="316"/>
      <c r="BC1014" s="316"/>
      <c r="BD1014" s="316"/>
      <c r="BE1014" s="316"/>
      <c r="BF1014" s="316"/>
      <c r="BG1014" s="316"/>
      <c r="BH1014" s="316"/>
      <c r="BI1014" s="316"/>
      <c r="BJ1014" s="316"/>
      <c r="BK1014" s="316"/>
      <c r="BL1014" s="316"/>
      <c r="BM1014" s="316"/>
      <c r="BN1014" s="316"/>
      <c r="BO1014" s="316"/>
      <c r="BP1014" s="316"/>
      <c r="BQ1014" s="316"/>
      <c r="BR1014" s="316"/>
      <c r="BS1014" s="316"/>
      <c r="BT1014" s="316"/>
      <c r="BU1014" s="316"/>
      <c r="BV1014" s="316"/>
      <c r="BW1014" s="316"/>
      <c r="BX1014" s="316"/>
      <c r="BY1014" s="316"/>
      <c r="BZ1014" s="316"/>
      <c r="CA1014" s="316"/>
      <c r="CB1014" s="316"/>
      <c r="CC1014" s="316"/>
      <c r="CD1014" s="316"/>
      <c r="CE1014" s="316"/>
      <c r="CF1014" s="316"/>
      <c r="CG1014" s="316"/>
      <c r="CH1014" s="316"/>
      <c r="CI1014" s="316"/>
      <c r="CJ1014" s="316"/>
      <c r="CK1014" s="316"/>
      <c r="CL1014" s="316"/>
      <c r="CM1014" s="316"/>
      <c r="CN1014" s="316"/>
      <c r="CO1014" s="316"/>
      <c r="CP1014" s="312"/>
      <c r="CQ1014" s="312"/>
      <c r="CR1014" s="312"/>
      <c r="CS1014" s="312"/>
      <c r="CT1014" s="316"/>
      <c r="CU1014" s="312"/>
      <c r="CV1014" s="312"/>
      <c r="CW1014" s="312"/>
      <c r="CX1014" s="312"/>
      <c r="CY1014" s="316"/>
      <c r="CZ1014" s="316"/>
      <c r="DA1014" s="316"/>
      <c r="DB1014" s="316"/>
      <c r="DC1014" s="314"/>
      <c r="DD1014" s="314"/>
    </row>
    <row r="1015">
      <c r="A1015" s="310"/>
      <c r="B1015" s="310"/>
      <c r="C1015" s="310"/>
      <c r="D1015" s="311"/>
      <c r="E1015" s="311"/>
      <c r="F1015" s="311"/>
      <c r="G1015" s="311"/>
      <c r="H1015" s="311"/>
      <c r="I1015" s="311"/>
      <c r="J1015" s="311"/>
      <c r="K1015" s="311"/>
      <c r="L1015" s="316"/>
      <c r="M1015" s="312"/>
      <c r="N1015" s="312"/>
      <c r="O1015" s="312"/>
      <c r="P1015" s="312"/>
      <c r="Q1015" s="316"/>
      <c r="R1015" s="316"/>
      <c r="S1015" s="316"/>
      <c r="T1015" s="316"/>
      <c r="U1015" s="316"/>
      <c r="V1015" s="316"/>
      <c r="W1015" s="316"/>
      <c r="X1015" s="316"/>
      <c r="Y1015" s="316"/>
      <c r="Z1015" s="316"/>
      <c r="AA1015" s="316"/>
      <c r="AB1015" s="316"/>
      <c r="AC1015" s="316"/>
      <c r="AD1015" s="316"/>
      <c r="AE1015" s="316"/>
      <c r="AF1015" s="316"/>
      <c r="AG1015" s="316"/>
      <c r="AH1015" s="316"/>
      <c r="AI1015" s="316"/>
      <c r="AJ1015" s="316"/>
      <c r="AK1015" s="312"/>
      <c r="AL1015" s="312"/>
      <c r="AM1015" s="312"/>
      <c r="AN1015" s="312"/>
      <c r="AO1015" s="315"/>
      <c r="AP1015" s="315"/>
      <c r="AQ1015" s="315"/>
      <c r="AR1015" s="315"/>
      <c r="AS1015" s="311"/>
      <c r="AT1015" s="311"/>
      <c r="AU1015" s="311"/>
      <c r="AV1015" s="311"/>
      <c r="AW1015" s="316"/>
      <c r="AX1015" s="316"/>
      <c r="AY1015" s="316"/>
      <c r="AZ1015" s="316"/>
      <c r="BA1015" s="316"/>
      <c r="BB1015" s="316"/>
      <c r="BC1015" s="316"/>
      <c r="BD1015" s="316"/>
      <c r="BE1015" s="316"/>
      <c r="BF1015" s="316"/>
      <c r="BG1015" s="316"/>
      <c r="BH1015" s="316"/>
      <c r="BI1015" s="316"/>
      <c r="BJ1015" s="316"/>
      <c r="BK1015" s="316"/>
      <c r="BL1015" s="316"/>
      <c r="BM1015" s="316"/>
      <c r="BN1015" s="316"/>
      <c r="BO1015" s="316"/>
      <c r="BP1015" s="316"/>
      <c r="BQ1015" s="316"/>
      <c r="BR1015" s="316"/>
      <c r="BS1015" s="316"/>
      <c r="BT1015" s="316"/>
      <c r="BU1015" s="316"/>
      <c r="BV1015" s="316"/>
      <c r="BW1015" s="316"/>
      <c r="BX1015" s="316"/>
      <c r="BY1015" s="316"/>
      <c r="BZ1015" s="316"/>
      <c r="CA1015" s="316"/>
      <c r="CB1015" s="316"/>
      <c r="CC1015" s="316"/>
      <c r="CD1015" s="316"/>
      <c r="CE1015" s="316"/>
      <c r="CF1015" s="316"/>
      <c r="CG1015" s="316"/>
      <c r="CH1015" s="316"/>
      <c r="CI1015" s="316"/>
      <c r="CJ1015" s="316"/>
      <c r="CK1015" s="316"/>
      <c r="CL1015" s="316"/>
      <c r="CM1015" s="316"/>
      <c r="CN1015" s="316"/>
      <c r="CO1015" s="316"/>
      <c r="CP1015" s="312"/>
      <c r="CQ1015" s="312"/>
      <c r="CR1015" s="312"/>
      <c r="CS1015" s="312"/>
      <c r="CT1015" s="316"/>
      <c r="CU1015" s="312"/>
      <c r="CV1015" s="312"/>
      <c r="CW1015" s="312"/>
      <c r="CX1015" s="312"/>
      <c r="CY1015" s="316"/>
      <c r="CZ1015" s="316"/>
      <c r="DA1015" s="316"/>
      <c r="DB1015" s="316"/>
      <c r="DC1015" s="314"/>
      <c r="DD1015" s="314"/>
    </row>
    <row r="1016">
      <c r="A1016" s="310"/>
      <c r="B1016" s="310"/>
      <c r="C1016" s="310"/>
      <c r="D1016" s="311"/>
      <c r="E1016" s="311"/>
      <c r="F1016" s="311"/>
      <c r="G1016" s="311"/>
      <c r="H1016" s="311"/>
      <c r="I1016" s="311"/>
      <c r="J1016" s="311"/>
      <c r="K1016" s="311"/>
      <c r="L1016" s="316"/>
      <c r="M1016" s="312"/>
      <c r="N1016" s="312"/>
      <c r="O1016" s="312"/>
      <c r="P1016" s="312"/>
      <c r="Q1016" s="316"/>
      <c r="R1016" s="316"/>
      <c r="S1016" s="316"/>
      <c r="T1016" s="316"/>
      <c r="U1016" s="316"/>
      <c r="V1016" s="316"/>
      <c r="W1016" s="316"/>
      <c r="X1016" s="316"/>
      <c r="Y1016" s="316"/>
      <c r="Z1016" s="316"/>
      <c r="AA1016" s="316"/>
      <c r="AB1016" s="316"/>
      <c r="AC1016" s="316"/>
      <c r="AD1016" s="316"/>
      <c r="AE1016" s="316"/>
      <c r="AF1016" s="316"/>
      <c r="AG1016" s="316"/>
      <c r="AH1016" s="316"/>
      <c r="AI1016" s="316"/>
      <c r="AJ1016" s="316"/>
      <c r="AK1016" s="312"/>
      <c r="AL1016" s="312"/>
      <c r="AM1016" s="312"/>
      <c r="AN1016" s="312"/>
      <c r="AO1016" s="315"/>
      <c r="AP1016" s="315"/>
      <c r="AQ1016" s="315"/>
      <c r="AR1016" s="315"/>
      <c r="AS1016" s="311"/>
      <c r="AT1016" s="311"/>
      <c r="AU1016" s="311"/>
      <c r="AV1016" s="311"/>
      <c r="AW1016" s="316"/>
      <c r="AX1016" s="316"/>
      <c r="AY1016" s="316"/>
      <c r="AZ1016" s="316"/>
      <c r="BA1016" s="316"/>
      <c r="BB1016" s="316"/>
      <c r="BC1016" s="316"/>
      <c r="BD1016" s="316"/>
      <c r="BE1016" s="316"/>
      <c r="BF1016" s="316"/>
      <c r="BG1016" s="316"/>
      <c r="BH1016" s="316"/>
      <c r="BI1016" s="316"/>
      <c r="BJ1016" s="316"/>
      <c r="BK1016" s="316"/>
      <c r="BL1016" s="316"/>
      <c r="BM1016" s="316"/>
      <c r="BN1016" s="316"/>
      <c r="BO1016" s="316"/>
      <c r="BP1016" s="316"/>
      <c r="BQ1016" s="316"/>
      <c r="BR1016" s="316"/>
      <c r="BS1016" s="316"/>
      <c r="BT1016" s="316"/>
      <c r="BU1016" s="316"/>
      <c r="BV1016" s="316"/>
      <c r="BW1016" s="316"/>
      <c r="BX1016" s="316"/>
      <c r="BY1016" s="316"/>
      <c r="BZ1016" s="316"/>
      <c r="CA1016" s="316"/>
      <c r="CB1016" s="316"/>
      <c r="CC1016" s="316"/>
      <c r="CD1016" s="316"/>
      <c r="CE1016" s="316"/>
      <c r="CF1016" s="316"/>
      <c r="CG1016" s="316"/>
      <c r="CH1016" s="316"/>
      <c r="CI1016" s="316"/>
      <c r="CJ1016" s="316"/>
      <c r="CK1016" s="316"/>
      <c r="CL1016" s="316"/>
      <c r="CM1016" s="316"/>
      <c r="CN1016" s="316"/>
      <c r="CO1016" s="316"/>
      <c r="CP1016" s="312"/>
      <c r="CQ1016" s="312"/>
      <c r="CR1016" s="312"/>
      <c r="CS1016" s="312"/>
      <c r="CT1016" s="316"/>
      <c r="CU1016" s="312"/>
      <c r="CV1016" s="312"/>
      <c r="CW1016" s="312"/>
      <c r="CX1016" s="312"/>
      <c r="CY1016" s="316"/>
      <c r="CZ1016" s="316"/>
      <c r="DA1016" s="316"/>
      <c r="DB1016" s="316"/>
      <c r="DC1016" s="314"/>
      <c r="DD1016" s="314"/>
    </row>
    <row r="1017">
      <c r="A1017" s="310"/>
      <c r="B1017" s="310"/>
      <c r="C1017" s="310"/>
      <c r="D1017" s="311"/>
      <c r="E1017" s="311"/>
      <c r="F1017" s="311"/>
      <c r="G1017" s="311"/>
      <c r="H1017" s="311"/>
      <c r="I1017" s="311"/>
      <c r="J1017" s="311"/>
      <c r="K1017" s="311"/>
      <c r="L1017" s="316"/>
      <c r="M1017" s="312"/>
      <c r="N1017" s="312"/>
      <c r="O1017" s="312"/>
      <c r="P1017" s="312"/>
      <c r="Q1017" s="316"/>
      <c r="R1017" s="316"/>
      <c r="S1017" s="316"/>
      <c r="T1017" s="316"/>
      <c r="U1017" s="316"/>
      <c r="V1017" s="316"/>
      <c r="W1017" s="316"/>
      <c r="X1017" s="316"/>
      <c r="Y1017" s="316"/>
      <c r="Z1017" s="316"/>
      <c r="AA1017" s="316"/>
      <c r="AB1017" s="316"/>
      <c r="AC1017" s="316"/>
      <c r="AD1017" s="316"/>
      <c r="AE1017" s="316"/>
      <c r="AF1017" s="316"/>
      <c r="AG1017" s="316"/>
      <c r="AH1017" s="316"/>
      <c r="AI1017" s="316"/>
      <c r="AJ1017" s="316"/>
      <c r="AK1017" s="312"/>
      <c r="AL1017" s="312"/>
      <c r="AM1017" s="312"/>
      <c r="AN1017" s="312"/>
      <c r="AO1017" s="315"/>
      <c r="AP1017" s="315"/>
      <c r="AQ1017" s="315"/>
      <c r="AR1017" s="315"/>
      <c r="AS1017" s="311"/>
      <c r="AT1017" s="311"/>
      <c r="AU1017" s="311"/>
      <c r="AV1017" s="311"/>
      <c r="AW1017" s="316"/>
      <c r="AX1017" s="316"/>
      <c r="AY1017" s="316"/>
      <c r="AZ1017" s="316"/>
      <c r="BA1017" s="316"/>
      <c r="BB1017" s="316"/>
      <c r="BC1017" s="316"/>
      <c r="BD1017" s="316"/>
      <c r="BE1017" s="316"/>
      <c r="BF1017" s="316"/>
      <c r="BG1017" s="316"/>
      <c r="BH1017" s="316"/>
      <c r="BI1017" s="316"/>
      <c r="BJ1017" s="316"/>
      <c r="BK1017" s="316"/>
      <c r="BL1017" s="316"/>
      <c r="BM1017" s="316"/>
      <c r="BN1017" s="316"/>
      <c r="BO1017" s="316"/>
      <c r="BP1017" s="316"/>
      <c r="BQ1017" s="316"/>
      <c r="BR1017" s="316"/>
      <c r="BS1017" s="316"/>
      <c r="BT1017" s="316"/>
      <c r="BU1017" s="316"/>
      <c r="BV1017" s="316"/>
      <c r="BW1017" s="316"/>
      <c r="BX1017" s="316"/>
      <c r="BY1017" s="316"/>
      <c r="BZ1017" s="316"/>
      <c r="CA1017" s="316"/>
      <c r="CB1017" s="316"/>
      <c r="CC1017" s="316"/>
      <c r="CD1017" s="316"/>
      <c r="CE1017" s="316"/>
      <c r="CF1017" s="316"/>
      <c r="CG1017" s="316"/>
      <c r="CH1017" s="316"/>
      <c r="CI1017" s="316"/>
      <c r="CJ1017" s="316"/>
      <c r="CK1017" s="316"/>
      <c r="CL1017" s="316"/>
      <c r="CM1017" s="316"/>
      <c r="CN1017" s="316"/>
      <c r="CO1017" s="316"/>
      <c r="CP1017" s="312"/>
      <c r="CQ1017" s="312"/>
      <c r="CR1017" s="312"/>
      <c r="CS1017" s="312"/>
      <c r="CT1017" s="316"/>
      <c r="CU1017" s="312"/>
      <c r="CV1017" s="312"/>
      <c r="CW1017" s="312"/>
      <c r="CX1017" s="312"/>
      <c r="CY1017" s="316"/>
      <c r="CZ1017" s="316"/>
      <c r="DA1017" s="316"/>
      <c r="DB1017" s="316"/>
      <c r="DC1017" s="314"/>
      <c r="DD1017" s="314"/>
    </row>
    <row r="1018">
      <c r="A1018" s="310"/>
      <c r="B1018" s="310"/>
      <c r="C1018" s="310"/>
      <c r="D1018" s="311"/>
      <c r="E1018" s="311"/>
      <c r="F1018" s="311"/>
      <c r="G1018" s="311"/>
      <c r="H1018" s="311"/>
      <c r="I1018" s="311"/>
      <c r="J1018" s="311"/>
      <c r="K1018" s="311"/>
      <c r="L1018" s="316"/>
      <c r="M1018" s="312"/>
      <c r="N1018" s="312"/>
      <c r="O1018" s="312"/>
      <c r="P1018" s="312"/>
      <c r="Q1018" s="316"/>
      <c r="R1018" s="316"/>
      <c r="S1018" s="316"/>
      <c r="T1018" s="316"/>
      <c r="U1018" s="316"/>
      <c r="V1018" s="316"/>
      <c r="W1018" s="316"/>
      <c r="X1018" s="316"/>
      <c r="Y1018" s="316"/>
      <c r="Z1018" s="316"/>
      <c r="AA1018" s="316"/>
      <c r="AB1018" s="316"/>
      <c r="AC1018" s="316"/>
      <c r="AD1018" s="316"/>
      <c r="AE1018" s="316"/>
      <c r="AF1018" s="316"/>
      <c r="AG1018" s="316"/>
      <c r="AH1018" s="316"/>
      <c r="AI1018" s="316"/>
      <c r="AJ1018" s="316"/>
      <c r="AK1018" s="312"/>
      <c r="AL1018" s="312"/>
      <c r="AM1018" s="312"/>
      <c r="AN1018" s="312"/>
      <c r="AO1018" s="315"/>
      <c r="AP1018" s="315"/>
      <c r="AQ1018" s="315"/>
      <c r="AR1018" s="315"/>
      <c r="AS1018" s="311"/>
      <c r="AT1018" s="311"/>
      <c r="AU1018" s="311"/>
      <c r="AV1018" s="311"/>
      <c r="AW1018" s="316"/>
      <c r="AX1018" s="316"/>
      <c r="AY1018" s="316"/>
      <c r="AZ1018" s="316"/>
      <c r="BA1018" s="316"/>
      <c r="BB1018" s="316"/>
      <c r="BC1018" s="316"/>
      <c r="BD1018" s="316"/>
      <c r="BE1018" s="316"/>
      <c r="BF1018" s="316"/>
      <c r="BG1018" s="316"/>
      <c r="BH1018" s="316"/>
      <c r="BI1018" s="316"/>
      <c r="BJ1018" s="316"/>
      <c r="BK1018" s="316"/>
      <c r="BL1018" s="316"/>
      <c r="BM1018" s="316"/>
      <c r="BN1018" s="316"/>
      <c r="BO1018" s="316"/>
      <c r="BP1018" s="316"/>
      <c r="BQ1018" s="316"/>
      <c r="BR1018" s="316"/>
      <c r="BS1018" s="316"/>
      <c r="BT1018" s="316"/>
      <c r="BU1018" s="316"/>
      <c r="BV1018" s="316"/>
      <c r="BW1018" s="316"/>
      <c r="BX1018" s="316"/>
      <c r="BY1018" s="316"/>
      <c r="BZ1018" s="316"/>
      <c r="CA1018" s="316"/>
      <c r="CB1018" s="316"/>
      <c r="CC1018" s="316"/>
      <c r="CD1018" s="316"/>
      <c r="CE1018" s="316"/>
      <c r="CF1018" s="316"/>
      <c r="CG1018" s="316"/>
      <c r="CH1018" s="316"/>
      <c r="CI1018" s="316"/>
      <c r="CJ1018" s="316"/>
      <c r="CK1018" s="316"/>
      <c r="CL1018" s="316"/>
      <c r="CM1018" s="316"/>
      <c r="CN1018" s="316"/>
      <c r="CO1018" s="316"/>
      <c r="CP1018" s="312"/>
      <c r="CQ1018" s="312"/>
      <c r="CR1018" s="312"/>
      <c r="CS1018" s="312"/>
      <c r="CT1018" s="316"/>
      <c r="CU1018" s="312"/>
      <c r="CV1018" s="312"/>
      <c r="CW1018" s="312"/>
      <c r="CX1018" s="312"/>
      <c r="CY1018" s="316"/>
      <c r="CZ1018" s="316"/>
      <c r="DA1018" s="316"/>
      <c r="DB1018" s="316"/>
      <c r="DC1018" s="314"/>
      <c r="DD1018" s="314"/>
    </row>
    <row r="1019">
      <c r="A1019" s="310"/>
      <c r="B1019" s="310"/>
      <c r="C1019" s="310"/>
      <c r="D1019" s="311"/>
      <c r="E1019" s="311"/>
      <c r="F1019" s="311"/>
      <c r="G1019" s="311"/>
      <c r="H1019" s="311"/>
      <c r="I1019" s="311"/>
      <c r="J1019" s="311"/>
      <c r="K1019" s="311"/>
      <c r="L1019" s="316"/>
      <c r="M1019" s="312"/>
      <c r="N1019" s="312"/>
      <c r="O1019" s="312"/>
      <c r="P1019" s="312"/>
      <c r="Q1019" s="316"/>
      <c r="R1019" s="316"/>
      <c r="S1019" s="316"/>
      <c r="T1019" s="316"/>
      <c r="U1019" s="316"/>
      <c r="V1019" s="316"/>
      <c r="W1019" s="316"/>
      <c r="X1019" s="316"/>
      <c r="Y1019" s="316"/>
      <c r="Z1019" s="316"/>
      <c r="AA1019" s="316"/>
      <c r="AB1019" s="316"/>
      <c r="AC1019" s="316"/>
      <c r="AD1019" s="316"/>
      <c r="AE1019" s="316"/>
      <c r="AF1019" s="316"/>
      <c r="AG1019" s="316"/>
      <c r="AH1019" s="316"/>
      <c r="AI1019" s="316"/>
      <c r="AJ1019" s="316"/>
      <c r="AK1019" s="312"/>
      <c r="AL1019" s="312"/>
      <c r="AM1019" s="312"/>
      <c r="AN1019" s="312"/>
      <c r="AO1019" s="315"/>
      <c r="AP1019" s="315"/>
      <c r="AQ1019" s="315"/>
      <c r="AR1019" s="315"/>
      <c r="AS1019" s="311"/>
      <c r="AT1019" s="311"/>
      <c r="AU1019" s="311"/>
      <c r="AV1019" s="311"/>
      <c r="AW1019" s="316"/>
      <c r="AX1019" s="316"/>
      <c r="AY1019" s="316"/>
      <c r="AZ1019" s="316"/>
      <c r="BA1019" s="316"/>
      <c r="BB1019" s="316"/>
      <c r="BC1019" s="316"/>
      <c r="BD1019" s="316"/>
      <c r="BE1019" s="316"/>
      <c r="BF1019" s="316"/>
      <c r="BG1019" s="316"/>
      <c r="BH1019" s="316"/>
      <c r="BI1019" s="316"/>
      <c r="BJ1019" s="316"/>
      <c r="BK1019" s="316"/>
      <c r="BL1019" s="316"/>
      <c r="BM1019" s="316"/>
      <c r="BN1019" s="316"/>
      <c r="BO1019" s="316"/>
      <c r="BP1019" s="316"/>
      <c r="BQ1019" s="316"/>
      <c r="BR1019" s="316"/>
      <c r="BS1019" s="316"/>
      <c r="BT1019" s="316"/>
      <c r="BU1019" s="316"/>
      <c r="BV1019" s="316"/>
      <c r="BW1019" s="316"/>
      <c r="BX1019" s="316"/>
      <c r="BY1019" s="316"/>
      <c r="BZ1019" s="316"/>
      <c r="CA1019" s="316"/>
      <c r="CB1019" s="316"/>
      <c r="CC1019" s="316"/>
      <c r="CD1019" s="316"/>
      <c r="CE1019" s="316"/>
      <c r="CF1019" s="316"/>
      <c r="CG1019" s="316"/>
      <c r="CH1019" s="316"/>
      <c r="CI1019" s="316"/>
      <c r="CJ1019" s="316"/>
      <c r="CK1019" s="316"/>
      <c r="CL1019" s="316"/>
      <c r="CM1019" s="316"/>
      <c r="CN1019" s="316"/>
      <c r="CO1019" s="316"/>
      <c r="CP1019" s="312"/>
      <c r="CQ1019" s="312"/>
      <c r="CR1019" s="312"/>
      <c r="CS1019" s="312"/>
      <c r="CT1019" s="316"/>
      <c r="CU1019" s="312"/>
      <c r="CV1019" s="312"/>
      <c r="CW1019" s="312"/>
      <c r="CX1019" s="312"/>
      <c r="CY1019" s="316"/>
      <c r="CZ1019" s="316"/>
      <c r="DA1019" s="316"/>
      <c r="DB1019" s="316"/>
      <c r="DC1019" s="314"/>
      <c r="DD1019" s="314"/>
    </row>
    <row r="1020">
      <c r="A1020" s="310"/>
      <c r="B1020" s="310"/>
      <c r="C1020" s="310"/>
      <c r="D1020" s="311"/>
      <c r="E1020" s="311"/>
      <c r="F1020" s="311"/>
      <c r="G1020" s="311"/>
      <c r="H1020" s="311"/>
      <c r="I1020" s="311"/>
      <c r="J1020" s="311"/>
      <c r="K1020" s="311"/>
      <c r="L1020" s="316"/>
      <c r="M1020" s="312"/>
      <c r="N1020" s="312"/>
      <c r="O1020" s="312"/>
      <c r="P1020" s="312"/>
      <c r="Q1020" s="316"/>
      <c r="R1020" s="316"/>
      <c r="S1020" s="316"/>
      <c r="T1020" s="316"/>
      <c r="U1020" s="316"/>
      <c r="V1020" s="316"/>
      <c r="W1020" s="316"/>
      <c r="X1020" s="316"/>
      <c r="Y1020" s="316"/>
      <c r="Z1020" s="316"/>
      <c r="AA1020" s="316"/>
      <c r="AB1020" s="316"/>
      <c r="AC1020" s="316"/>
      <c r="AD1020" s="316"/>
      <c r="AE1020" s="316"/>
      <c r="AF1020" s="316"/>
      <c r="AG1020" s="316"/>
      <c r="AH1020" s="316"/>
      <c r="AI1020" s="316"/>
      <c r="AJ1020" s="316"/>
      <c r="AK1020" s="312"/>
      <c r="AL1020" s="312"/>
      <c r="AM1020" s="312"/>
      <c r="AN1020" s="312"/>
      <c r="AO1020" s="315"/>
      <c r="AP1020" s="315"/>
      <c r="AQ1020" s="315"/>
      <c r="AR1020" s="315"/>
      <c r="AS1020" s="311"/>
      <c r="AT1020" s="311"/>
      <c r="AU1020" s="311"/>
      <c r="AV1020" s="311"/>
      <c r="AW1020" s="316"/>
      <c r="AX1020" s="316"/>
      <c r="AY1020" s="316"/>
      <c r="AZ1020" s="316"/>
      <c r="BA1020" s="316"/>
      <c r="BB1020" s="316"/>
      <c r="BC1020" s="316"/>
      <c r="BD1020" s="316"/>
      <c r="BE1020" s="316"/>
      <c r="BF1020" s="316"/>
      <c r="BG1020" s="316"/>
      <c r="BH1020" s="316"/>
      <c r="BI1020" s="316"/>
      <c r="BJ1020" s="316"/>
      <c r="BK1020" s="316"/>
      <c r="BL1020" s="316"/>
      <c r="BM1020" s="316"/>
      <c r="BN1020" s="316"/>
      <c r="BO1020" s="316"/>
      <c r="BP1020" s="316"/>
      <c r="BQ1020" s="316"/>
      <c r="BR1020" s="316"/>
      <c r="BS1020" s="316"/>
      <c r="BT1020" s="316"/>
      <c r="BU1020" s="316"/>
      <c r="BV1020" s="316"/>
      <c r="BW1020" s="316"/>
      <c r="BX1020" s="316"/>
      <c r="BY1020" s="316"/>
      <c r="BZ1020" s="316"/>
      <c r="CA1020" s="316"/>
      <c r="CB1020" s="316"/>
      <c r="CC1020" s="316"/>
      <c r="CD1020" s="316"/>
      <c r="CE1020" s="316"/>
      <c r="CF1020" s="316"/>
      <c r="CG1020" s="316"/>
      <c r="CH1020" s="316"/>
      <c r="CI1020" s="316"/>
      <c r="CJ1020" s="316"/>
      <c r="CK1020" s="316"/>
      <c r="CL1020" s="316"/>
      <c r="CM1020" s="316"/>
      <c r="CN1020" s="316"/>
      <c r="CO1020" s="316"/>
      <c r="CP1020" s="312"/>
      <c r="CQ1020" s="312"/>
      <c r="CR1020" s="312"/>
      <c r="CS1020" s="312"/>
      <c r="CT1020" s="316"/>
      <c r="CU1020" s="312"/>
      <c r="CV1020" s="312"/>
      <c r="CW1020" s="312"/>
      <c r="CX1020" s="312"/>
      <c r="CY1020" s="316"/>
      <c r="CZ1020" s="316"/>
      <c r="DA1020" s="316"/>
      <c r="DB1020" s="316"/>
      <c r="DC1020" s="314"/>
      <c r="DD1020" s="314"/>
    </row>
    <row r="1021">
      <c r="A1021" s="310"/>
      <c r="B1021" s="310"/>
      <c r="C1021" s="310"/>
      <c r="D1021" s="311"/>
      <c r="E1021" s="311"/>
      <c r="F1021" s="311"/>
      <c r="G1021" s="311"/>
      <c r="H1021" s="311"/>
      <c r="I1021" s="311"/>
      <c r="J1021" s="311"/>
      <c r="K1021" s="311"/>
      <c r="L1021" s="316"/>
      <c r="M1021" s="312"/>
      <c r="N1021" s="312"/>
      <c r="O1021" s="312"/>
      <c r="P1021" s="312"/>
      <c r="Q1021" s="316"/>
      <c r="R1021" s="316"/>
      <c r="S1021" s="316"/>
      <c r="T1021" s="316"/>
      <c r="U1021" s="316"/>
      <c r="V1021" s="316"/>
      <c r="W1021" s="316"/>
      <c r="X1021" s="316"/>
      <c r="Y1021" s="316"/>
      <c r="Z1021" s="316"/>
      <c r="AA1021" s="316"/>
      <c r="AB1021" s="316"/>
      <c r="AC1021" s="316"/>
      <c r="AD1021" s="316"/>
      <c r="AE1021" s="316"/>
      <c r="AF1021" s="316"/>
      <c r="AG1021" s="316"/>
      <c r="AH1021" s="316"/>
      <c r="AI1021" s="316"/>
      <c r="AJ1021" s="316"/>
      <c r="AK1021" s="312"/>
      <c r="AL1021" s="312"/>
      <c r="AM1021" s="312"/>
      <c r="AN1021" s="312"/>
      <c r="AO1021" s="315"/>
      <c r="AP1021" s="315"/>
      <c r="AQ1021" s="315"/>
      <c r="AR1021" s="315"/>
      <c r="AS1021" s="311"/>
      <c r="AT1021" s="311"/>
      <c r="AU1021" s="311"/>
      <c r="AV1021" s="311"/>
      <c r="AW1021" s="316"/>
      <c r="AX1021" s="316"/>
      <c r="AY1021" s="316"/>
      <c r="AZ1021" s="316"/>
      <c r="BA1021" s="316"/>
      <c r="BB1021" s="316"/>
      <c r="BC1021" s="316"/>
      <c r="BD1021" s="316"/>
      <c r="BE1021" s="316"/>
      <c r="BF1021" s="316"/>
      <c r="BG1021" s="316"/>
      <c r="BH1021" s="316"/>
      <c r="BI1021" s="316"/>
      <c r="BJ1021" s="316"/>
      <c r="BK1021" s="316"/>
      <c r="BL1021" s="316"/>
      <c r="BM1021" s="316"/>
      <c r="BN1021" s="316"/>
      <c r="BO1021" s="316"/>
      <c r="BP1021" s="316"/>
      <c r="BQ1021" s="316"/>
      <c r="BR1021" s="316"/>
      <c r="BS1021" s="316"/>
      <c r="BT1021" s="316"/>
      <c r="BU1021" s="316"/>
      <c r="BV1021" s="316"/>
      <c r="BW1021" s="316"/>
      <c r="BX1021" s="316"/>
      <c r="BY1021" s="316"/>
      <c r="BZ1021" s="316"/>
      <c r="CA1021" s="316"/>
      <c r="CB1021" s="316"/>
      <c r="CC1021" s="316"/>
      <c r="CD1021" s="316"/>
      <c r="CE1021" s="316"/>
      <c r="CF1021" s="316"/>
      <c r="CG1021" s="316"/>
      <c r="CH1021" s="316"/>
      <c r="CI1021" s="316"/>
      <c r="CJ1021" s="316"/>
      <c r="CK1021" s="316"/>
      <c r="CL1021" s="316"/>
      <c r="CM1021" s="316"/>
      <c r="CN1021" s="316"/>
      <c r="CO1021" s="316"/>
      <c r="CP1021" s="312"/>
      <c r="CQ1021" s="312"/>
      <c r="CR1021" s="312"/>
      <c r="CS1021" s="312"/>
      <c r="CT1021" s="316"/>
      <c r="CU1021" s="312"/>
      <c r="CV1021" s="312"/>
      <c r="CW1021" s="312"/>
      <c r="CX1021" s="312"/>
      <c r="CY1021" s="316"/>
      <c r="CZ1021" s="316"/>
      <c r="DA1021" s="316"/>
      <c r="DB1021" s="316"/>
      <c r="DC1021" s="314"/>
      <c r="DD1021" s="314"/>
    </row>
    <row r="1022">
      <c r="A1022" s="310"/>
      <c r="B1022" s="310"/>
      <c r="C1022" s="310"/>
      <c r="D1022" s="311"/>
      <c r="E1022" s="311"/>
      <c r="F1022" s="311"/>
      <c r="G1022" s="311"/>
      <c r="H1022" s="311"/>
      <c r="I1022" s="311"/>
      <c r="J1022" s="311"/>
      <c r="K1022" s="311"/>
      <c r="L1022" s="316"/>
      <c r="M1022" s="312"/>
      <c r="N1022" s="312"/>
      <c r="O1022" s="312"/>
      <c r="P1022" s="312"/>
      <c r="Q1022" s="316"/>
      <c r="R1022" s="316"/>
      <c r="S1022" s="316"/>
      <c r="T1022" s="316"/>
      <c r="U1022" s="316"/>
      <c r="V1022" s="316"/>
      <c r="W1022" s="316"/>
      <c r="X1022" s="316"/>
      <c r="Y1022" s="316"/>
      <c r="Z1022" s="316"/>
      <c r="AA1022" s="316"/>
      <c r="AB1022" s="316"/>
      <c r="AC1022" s="316"/>
      <c r="AD1022" s="316"/>
      <c r="AE1022" s="316"/>
      <c r="AF1022" s="316"/>
      <c r="AG1022" s="316"/>
      <c r="AH1022" s="316"/>
      <c r="AI1022" s="316"/>
      <c r="AJ1022" s="316"/>
      <c r="AK1022" s="312"/>
      <c r="AL1022" s="312"/>
      <c r="AM1022" s="312"/>
      <c r="AN1022" s="312"/>
      <c r="AO1022" s="315"/>
      <c r="AP1022" s="315"/>
      <c r="AQ1022" s="315"/>
      <c r="AR1022" s="315"/>
      <c r="AS1022" s="311"/>
      <c r="AT1022" s="311"/>
      <c r="AU1022" s="311"/>
      <c r="AV1022" s="311"/>
      <c r="AW1022" s="316"/>
      <c r="AX1022" s="316"/>
      <c r="AY1022" s="316"/>
      <c r="AZ1022" s="316"/>
      <c r="BA1022" s="316"/>
      <c r="BB1022" s="316"/>
      <c r="BC1022" s="316"/>
      <c r="BD1022" s="316"/>
      <c r="BE1022" s="316"/>
      <c r="BF1022" s="316"/>
      <c r="BG1022" s="316"/>
      <c r="BH1022" s="316"/>
      <c r="BI1022" s="316"/>
      <c r="BJ1022" s="316"/>
      <c r="BK1022" s="316"/>
      <c r="BL1022" s="316"/>
      <c r="BM1022" s="316"/>
      <c r="BN1022" s="316"/>
      <c r="BO1022" s="316"/>
      <c r="BP1022" s="316"/>
      <c r="BQ1022" s="316"/>
      <c r="BR1022" s="316"/>
      <c r="BS1022" s="316"/>
      <c r="BT1022" s="316"/>
      <c r="BU1022" s="316"/>
      <c r="BV1022" s="316"/>
      <c r="BW1022" s="316"/>
      <c r="BX1022" s="316"/>
      <c r="BY1022" s="316"/>
      <c r="BZ1022" s="316"/>
      <c r="CA1022" s="316"/>
      <c r="CB1022" s="316"/>
      <c r="CC1022" s="316"/>
      <c r="CD1022" s="316"/>
      <c r="CE1022" s="316"/>
      <c r="CF1022" s="316"/>
      <c r="CG1022" s="316"/>
      <c r="CH1022" s="316"/>
      <c r="CI1022" s="316"/>
      <c r="CJ1022" s="316"/>
      <c r="CK1022" s="316"/>
      <c r="CL1022" s="316"/>
      <c r="CM1022" s="316"/>
      <c r="CN1022" s="316"/>
      <c r="CO1022" s="316"/>
      <c r="CP1022" s="312"/>
      <c r="CQ1022" s="312"/>
      <c r="CR1022" s="312"/>
      <c r="CS1022" s="312"/>
      <c r="CT1022" s="316"/>
      <c r="CU1022" s="312"/>
      <c r="CV1022" s="312"/>
      <c r="CW1022" s="312"/>
      <c r="CX1022" s="312"/>
      <c r="CY1022" s="316"/>
      <c r="CZ1022" s="316"/>
      <c r="DA1022" s="316"/>
      <c r="DB1022" s="316"/>
      <c r="DC1022" s="314"/>
      <c r="DD1022" s="314"/>
    </row>
    <row r="1023">
      <c r="A1023" s="310"/>
      <c r="B1023" s="310"/>
      <c r="C1023" s="310"/>
      <c r="D1023" s="311"/>
      <c r="E1023" s="311"/>
      <c r="F1023" s="311"/>
      <c r="G1023" s="311"/>
      <c r="H1023" s="311"/>
      <c r="I1023" s="311"/>
      <c r="J1023" s="311"/>
      <c r="K1023" s="311"/>
      <c r="L1023" s="316"/>
      <c r="M1023" s="312"/>
      <c r="N1023" s="312"/>
      <c r="O1023" s="312"/>
      <c r="P1023" s="312"/>
      <c r="Q1023" s="316"/>
      <c r="R1023" s="316"/>
      <c r="S1023" s="316"/>
      <c r="T1023" s="316"/>
      <c r="U1023" s="316"/>
      <c r="V1023" s="316"/>
      <c r="W1023" s="316"/>
      <c r="X1023" s="316"/>
      <c r="Y1023" s="316"/>
      <c r="Z1023" s="316"/>
      <c r="AA1023" s="316"/>
      <c r="AB1023" s="316"/>
      <c r="AC1023" s="316"/>
      <c r="AD1023" s="316"/>
      <c r="AE1023" s="316"/>
      <c r="AF1023" s="316"/>
      <c r="AG1023" s="316"/>
      <c r="AH1023" s="316"/>
      <c r="AI1023" s="316"/>
      <c r="AJ1023" s="316"/>
      <c r="AK1023" s="312"/>
      <c r="AL1023" s="312"/>
      <c r="AM1023" s="312"/>
      <c r="AN1023" s="312"/>
      <c r="AO1023" s="315"/>
      <c r="AP1023" s="315"/>
      <c r="AQ1023" s="315"/>
      <c r="AR1023" s="315"/>
      <c r="AS1023" s="311"/>
      <c r="AT1023" s="311"/>
      <c r="AU1023" s="311"/>
      <c r="AV1023" s="311"/>
      <c r="AW1023" s="316"/>
      <c r="AX1023" s="316"/>
      <c r="AY1023" s="316"/>
      <c r="AZ1023" s="316"/>
      <c r="BA1023" s="316"/>
      <c r="BB1023" s="316"/>
      <c r="BC1023" s="316"/>
      <c r="BD1023" s="316"/>
      <c r="BE1023" s="316"/>
      <c r="BF1023" s="316"/>
      <c r="BG1023" s="316"/>
      <c r="BH1023" s="316"/>
      <c r="BI1023" s="316"/>
      <c r="BJ1023" s="316"/>
      <c r="BK1023" s="316"/>
      <c r="BL1023" s="316"/>
      <c r="BM1023" s="316"/>
      <c r="BN1023" s="316"/>
      <c r="BO1023" s="316"/>
      <c r="BP1023" s="316"/>
      <c r="BQ1023" s="316"/>
      <c r="BR1023" s="316"/>
      <c r="BS1023" s="316"/>
      <c r="BT1023" s="316"/>
      <c r="BU1023" s="316"/>
      <c r="BV1023" s="316"/>
      <c r="BW1023" s="316"/>
      <c r="BX1023" s="316"/>
      <c r="BY1023" s="316"/>
      <c r="BZ1023" s="316"/>
      <c r="CA1023" s="316"/>
      <c r="CB1023" s="316"/>
      <c r="CC1023" s="316"/>
      <c r="CD1023" s="316"/>
      <c r="CE1023" s="316"/>
      <c r="CF1023" s="316"/>
      <c r="CG1023" s="316"/>
      <c r="CH1023" s="316"/>
      <c r="CI1023" s="316"/>
      <c r="CJ1023" s="316"/>
      <c r="CK1023" s="316"/>
      <c r="CL1023" s="316"/>
      <c r="CM1023" s="316"/>
      <c r="CN1023" s="316"/>
      <c r="CO1023" s="316"/>
      <c r="CP1023" s="312"/>
      <c r="CQ1023" s="312"/>
      <c r="CR1023" s="312"/>
      <c r="CS1023" s="312"/>
      <c r="CT1023" s="316"/>
      <c r="CU1023" s="312"/>
      <c r="CV1023" s="312"/>
      <c r="CW1023" s="312"/>
      <c r="CX1023" s="312"/>
      <c r="CY1023" s="316"/>
      <c r="CZ1023" s="316"/>
      <c r="DA1023" s="316"/>
      <c r="DB1023" s="316"/>
      <c r="DC1023" s="314"/>
      <c r="DD1023" s="314"/>
    </row>
    <row r="1024">
      <c r="A1024" s="310"/>
      <c r="B1024" s="310"/>
      <c r="C1024" s="310"/>
      <c r="D1024" s="311"/>
      <c r="E1024" s="311"/>
      <c r="F1024" s="311"/>
      <c r="G1024" s="311"/>
      <c r="H1024" s="311"/>
      <c r="I1024" s="311"/>
      <c r="J1024" s="311"/>
      <c r="K1024" s="311"/>
      <c r="L1024" s="316"/>
      <c r="M1024" s="312"/>
      <c r="N1024" s="312"/>
      <c r="O1024" s="312"/>
      <c r="P1024" s="312"/>
      <c r="Q1024" s="316"/>
      <c r="R1024" s="316"/>
      <c r="S1024" s="316"/>
      <c r="T1024" s="316"/>
      <c r="U1024" s="316"/>
      <c r="V1024" s="316"/>
      <c r="W1024" s="316"/>
      <c r="X1024" s="316"/>
      <c r="Y1024" s="316"/>
      <c r="Z1024" s="316"/>
      <c r="AA1024" s="316"/>
      <c r="AB1024" s="316"/>
      <c r="AC1024" s="316"/>
      <c r="AD1024" s="316"/>
      <c r="AE1024" s="316"/>
      <c r="AF1024" s="316"/>
      <c r="AG1024" s="316"/>
      <c r="AH1024" s="316"/>
      <c r="AI1024" s="316"/>
      <c r="AJ1024" s="316"/>
      <c r="AK1024" s="312"/>
      <c r="AL1024" s="312"/>
      <c r="AM1024" s="312"/>
      <c r="AN1024" s="312"/>
      <c r="AO1024" s="315"/>
      <c r="AP1024" s="315"/>
      <c r="AQ1024" s="315"/>
      <c r="AR1024" s="315"/>
      <c r="AS1024" s="311"/>
      <c r="AT1024" s="311"/>
      <c r="AU1024" s="311"/>
      <c r="AV1024" s="311"/>
      <c r="AW1024" s="316"/>
      <c r="AX1024" s="316"/>
      <c r="AY1024" s="316"/>
      <c r="AZ1024" s="316"/>
      <c r="BA1024" s="316"/>
      <c r="BB1024" s="316"/>
      <c r="BC1024" s="316"/>
      <c r="BD1024" s="316"/>
      <c r="BE1024" s="316"/>
      <c r="BF1024" s="316"/>
      <c r="BG1024" s="316"/>
      <c r="BH1024" s="316"/>
      <c r="BI1024" s="316"/>
      <c r="BJ1024" s="316"/>
      <c r="BK1024" s="316"/>
      <c r="BL1024" s="316"/>
      <c r="BM1024" s="316"/>
      <c r="BN1024" s="316"/>
      <c r="BO1024" s="316"/>
      <c r="BP1024" s="316"/>
      <c r="BQ1024" s="316"/>
      <c r="BR1024" s="316"/>
      <c r="BS1024" s="316"/>
      <c r="BT1024" s="316"/>
      <c r="BU1024" s="316"/>
      <c r="BV1024" s="316"/>
      <c r="BW1024" s="316"/>
      <c r="BX1024" s="316"/>
      <c r="BY1024" s="316"/>
      <c r="BZ1024" s="316"/>
      <c r="CA1024" s="316"/>
      <c r="CB1024" s="316"/>
      <c r="CC1024" s="316"/>
      <c r="CD1024" s="316"/>
      <c r="CE1024" s="316"/>
      <c r="CF1024" s="316"/>
      <c r="CG1024" s="316"/>
      <c r="CH1024" s="316"/>
      <c r="CI1024" s="316"/>
      <c r="CJ1024" s="316"/>
      <c r="CK1024" s="316"/>
      <c r="CL1024" s="316"/>
      <c r="CM1024" s="316"/>
      <c r="CN1024" s="316"/>
      <c r="CO1024" s="316"/>
      <c r="CP1024" s="312"/>
      <c r="CQ1024" s="312"/>
      <c r="CR1024" s="312"/>
      <c r="CS1024" s="312"/>
      <c r="CT1024" s="316"/>
      <c r="CU1024" s="312"/>
      <c r="CV1024" s="312"/>
      <c r="CW1024" s="312"/>
      <c r="CX1024" s="312"/>
      <c r="CY1024" s="316"/>
      <c r="CZ1024" s="316"/>
      <c r="DA1024" s="316"/>
      <c r="DB1024" s="316"/>
      <c r="DC1024" s="314"/>
      <c r="DD1024" s="314"/>
    </row>
    <row r="1025">
      <c r="A1025" s="310"/>
      <c r="B1025" s="310"/>
      <c r="C1025" s="310"/>
      <c r="D1025" s="311"/>
      <c r="E1025" s="311"/>
      <c r="F1025" s="311"/>
      <c r="G1025" s="311"/>
      <c r="H1025" s="311"/>
      <c r="I1025" s="311"/>
      <c r="J1025" s="311"/>
      <c r="K1025" s="311"/>
      <c r="L1025" s="316"/>
      <c r="M1025" s="312"/>
      <c r="N1025" s="312"/>
      <c r="O1025" s="312"/>
      <c r="P1025" s="312"/>
      <c r="Q1025" s="316"/>
      <c r="R1025" s="316"/>
      <c r="S1025" s="316"/>
      <c r="T1025" s="316"/>
      <c r="U1025" s="316"/>
      <c r="V1025" s="316"/>
      <c r="W1025" s="316"/>
      <c r="X1025" s="316"/>
      <c r="Y1025" s="316"/>
      <c r="Z1025" s="316"/>
      <c r="AA1025" s="316"/>
      <c r="AB1025" s="316"/>
      <c r="AC1025" s="316"/>
      <c r="AD1025" s="316"/>
      <c r="AE1025" s="316"/>
      <c r="AF1025" s="316"/>
      <c r="AG1025" s="316"/>
      <c r="AH1025" s="316"/>
      <c r="AI1025" s="316"/>
      <c r="AJ1025" s="316"/>
      <c r="AK1025" s="312"/>
      <c r="AL1025" s="312"/>
      <c r="AM1025" s="312"/>
      <c r="AN1025" s="312"/>
      <c r="AO1025" s="315"/>
      <c r="AP1025" s="315"/>
      <c r="AQ1025" s="315"/>
      <c r="AR1025" s="315"/>
      <c r="AS1025" s="311"/>
      <c r="AT1025" s="311"/>
      <c r="AU1025" s="311"/>
      <c r="AV1025" s="311"/>
      <c r="AW1025" s="316"/>
      <c r="AX1025" s="316"/>
      <c r="AY1025" s="316"/>
      <c r="AZ1025" s="316"/>
      <c r="BA1025" s="316"/>
      <c r="BB1025" s="316"/>
      <c r="BC1025" s="316"/>
      <c r="BD1025" s="316"/>
      <c r="BE1025" s="316"/>
      <c r="BF1025" s="316"/>
      <c r="BG1025" s="316"/>
      <c r="BH1025" s="316"/>
      <c r="BI1025" s="316"/>
      <c r="BJ1025" s="316"/>
      <c r="BK1025" s="316"/>
      <c r="BL1025" s="316"/>
      <c r="BM1025" s="316"/>
      <c r="BN1025" s="316"/>
      <c r="BO1025" s="316"/>
      <c r="BP1025" s="316"/>
      <c r="BQ1025" s="316"/>
      <c r="BR1025" s="316"/>
      <c r="BS1025" s="316"/>
      <c r="BT1025" s="316"/>
      <c r="BU1025" s="316"/>
      <c r="BV1025" s="316"/>
      <c r="BW1025" s="316"/>
      <c r="BX1025" s="316"/>
      <c r="BY1025" s="316"/>
      <c r="BZ1025" s="316"/>
      <c r="CA1025" s="316"/>
      <c r="CB1025" s="316"/>
      <c r="CC1025" s="316"/>
      <c r="CD1025" s="316"/>
      <c r="CE1025" s="316"/>
      <c r="CF1025" s="316"/>
      <c r="CG1025" s="316"/>
      <c r="CH1025" s="316"/>
      <c r="CI1025" s="316"/>
      <c r="CJ1025" s="316"/>
      <c r="CK1025" s="316"/>
      <c r="CL1025" s="316"/>
      <c r="CM1025" s="316"/>
      <c r="CN1025" s="316"/>
      <c r="CO1025" s="316"/>
      <c r="CP1025" s="312"/>
      <c r="CQ1025" s="312"/>
      <c r="CR1025" s="312"/>
      <c r="CS1025" s="312"/>
      <c r="CT1025" s="316"/>
      <c r="CU1025" s="312"/>
      <c r="CV1025" s="312"/>
      <c r="CW1025" s="312"/>
      <c r="CX1025" s="312"/>
      <c r="CY1025" s="316"/>
      <c r="CZ1025" s="316"/>
      <c r="DA1025" s="316"/>
      <c r="DB1025" s="316"/>
      <c r="DC1025" s="314"/>
      <c r="DD1025" s="314"/>
    </row>
    <row r="1026">
      <c r="A1026" s="310"/>
      <c r="B1026" s="310"/>
      <c r="C1026" s="310"/>
      <c r="D1026" s="311"/>
      <c r="E1026" s="311"/>
      <c r="F1026" s="311"/>
      <c r="G1026" s="311"/>
      <c r="H1026" s="311"/>
      <c r="I1026" s="311"/>
      <c r="J1026" s="311"/>
      <c r="K1026" s="311"/>
      <c r="L1026" s="316"/>
      <c r="M1026" s="312"/>
      <c r="N1026" s="312"/>
      <c r="O1026" s="312"/>
      <c r="P1026" s="312"/>
      <c r="Q1026" s="316"/>
      <c r="R1026" s="316"/>
      <c r="S1026" s="316"/>
      <c r="T1026" s="316"/>
      <c r="U1026" s="316"/>
      <c r="V1026" s="316"/>
      <c r="W1026" s="316"/>
      <c r="X1026" s="316"/>
      <c r="Y1026" s="316"/>
      <c r="Z1026" s="316"/>
      <c r="AA1026" s="316"/>
      <c r="AB1026" s="316"/>
      <c r="AC1026" s="316"/>
      <c r="AD1026" s="316"/>
      <c r="AE1026" s="316"/>
      <c r="AF1026" s="316"/>
      <c r="AG1026" s="316"/>
      <c r="AH1026" s="316"/>
      <c r="AI1026" s="316"/>
      <c r="AJ1026" s="316"/>
      <c r="AK1026" s="312"/>
      <c r="AL1026" s="312"/>
      <c r="AM1026" s="312"/>
      <c r="AN1026" s="312"/>
      <c r="AO1026" s="315"/>
      <c r="AP1026" s="315"/>
      <c r="AQ1026" s="315"/>
      <c r="AR1026" s="315"/>
      <c r="AS1026" s="311"/>
      <c r="AT1026" s="311"/>
      <c r="AU1026" s="311"/>
      <c r="AV1026" s="311"/>
      <c r="AW1026" s="316"/>
      <c r="AX1026" s="316"/>
      <c r="AY1026" s="316"/>
      <c r="AZ1026" s="316"/>
      <c r="BA1026" s="316"/>
      <c r="BB1026" s="316"/>
      <c r="BC1026" s="316"/>
      <c r="BD1026" s="316"/>
      <c r="BE1026" s="316"/>
      <c r="BF1026" s="316"/>
      <c r="BG1026" s="316"/>
      <c r="BH1026" s="316"/>
      <c r="BI1026" s="316"/>
      <c r="BJ1026" s="316"/>
      <c r="BK1026" s="316"/>
      <c r="BL1026" s="316"/>
      <c r="BM1026" s="316"/>
      <c r="BN1026" s="316"/>
      <c r="BO1026" s="316"/>
      <c r="BP1026" s="316"/>
      <c r="BQ1026" s="316"/>
      <c r="BR1026" s="316"/>
      <c r="BS1026" s="316"/>
      <c r="BT1026" s="316"/>
      <c r="BU1026" s="316"/>
      <c r="BV1026" s="316"/>
      <c r="BW1026" s="316"/>
      <c r="BX1026" s="316"/>
      <c r="BY1026" s="316"/>
      <c r="BZ1026" s="316"/>
      <c r="CA1026" s="316"/>
      <c r="CB1026" s="316"/>
      <c r="CC1026" s="316"/>
      <c r="CD1026" s="316"/>
      <c r="CE1026" s="316"/>
      <c r="CF1026" s="316"/>
      <c r="CG1026" s="316"/>
      <c r="CH1026" s="316"/>
      <c r="CI1026" s="316"/>
      <c r="CJ1026" s="316"/>
      <c r="CK1026" s="316"/>
      <c r="CL1026" s="316"/>
      <c r="CM1026" s="316"/>
      <c r="CN1026" s="316"/>
      <c r="CO1026" s="316"/>
      <c r="CP1026" s="312"/>
      <c r="CQ1026" s="312"/>
      <c r="CR1026" s="312"/>
      <c r="CS1026" s="312"/>
      <c r="CT1026" s="316"/>
      <c r="CU1026" s="312"/>
      <c r="CV1026" s="312"/>
      <c r="CW1026" s="312"/>
      <c r="CX1026" s="312"/>
      <c r="CY1026" s="316"/>
      <c r="CZ1026" s="316"/>
      <c r="DA1026" s="316"/>
      <c r="DB1026" s="316"/>
      <c r="DC1026" s="314"/>
      <c r="DD1026" s="314"/>
    </row>
    <row r="1027">
      <c r="A1027" s="310"/>
      <c r="B1027" s="310"/>
      <c r="C1027" s="310"/>
      <c r="D1027" s="311"/>
      <c r="E1027" s="311"/>
      <c r="F1027" s="311"/>
      <c r="G1027" s="311"/>
      <c r="H1027" s="311"/>
      <c r="I1027" s="311"/>
      <c r="J1027" s="311"/>
      <c r="K1027" s="311"/>
      <c r="L1027" s="316"/>
      <c r="M1027" s="312"/>
      <c r="N1027" s="312"/>
      <c r="O1027" s="312"/>
      <c r="P1027" s="312"/>
      <c r="Q1027" s="316"/>
      <c r="R1027" s="316"/>
      <c r="S1027" s="316"/>
      <c r="T1027" s="316"/>
      <c r="U1027" s="316"/>
      <c r="V1027" s="316"/>
      <c r="W1027" s="316"/>
      <c r="X1027" s="316"/>
      <c r="Y1027" s="316"/>
      <c r="Z1027" s="316"/>
      <c r="AA1027" s="316"/>
      <c r="AB1027" s="316"/>
      <c r="AC1027" s="316"/>
      <c r="AD1027" s="316"/>
      <c r="AE1027" s="316"/>
      <c r="AF1027" s="316"/>
      <c r="AG1027" s="316"/>
      <c r="AH1027" s="316"/>
      <c r="AI1027" s="316"/>
      <c r="AJ1027" s="316"/>
      <c r="AK1027" s="312"/>
      <c r="AL1027" s="312"/>
      <c r="AM1027" s="312"/>
      <c r="AN1027" s="312"/>
      <c r="AO1027" s="315"/>
      <c r="AP1027" s="315"/>
      <c r="AQ1027" s="315"/>
      <c r="AR1027" s="315"/>
      <c r="AS1027" s="311"/>
      <c r="AT1027" s="311"/>
      <c r="AU1027" s="311"/>
      <c r="AV1027" s="311"/>
      <c r="AW1027" s="316"/>
      <c r="AX1027" s="316"/>
      <c r="AY1027" s="316"/>
      <c r="AZ1027" s="316"/>
      <c r="BA1027" s="316"/>
      <c r="BB1027" s="316"/>
      <c r="BC1027" s="316"/>
      <c r="BD1027" s="316"/>
      <c r="BE1027" s="316"/>
      <c r="BF1027" s="316"/>
      <c r="BG1027" s="316"/>
      <c r="BH1027" s="316"/>
      <c r="BI1027" s="316"/>
      <c r="BJ1027" s="316"/>
      <c r="BK1027" s="316"/>
      <c r="BL1027" s="316"/>
      <c r="BM1027" s="316"/>
      <c r="BN1027" s="316"/>
      <c r="BO1027" s="316"/>
      <c r="BP1027" s="316"/>
      <c r="BQ1027" s="316"/>
      <c r="BR1027" s="316"/>
      <c r="BS1027" s="316"/>
      <c r="BT1027" s="316"/>
      <c r="BU1027" s="316"/>
      <c r="BV1027" s="316"/>
      <c r="BW1027" s="316"/>
      <c r="BX1027" s="316"/>
      <c r="BY1027" s="316"/>
      <c r="BZ1027" s="316"/>
      <c r="CA1027" s="316"/>
      <c r="CB1027" s="316"/>
      <c r="CC1027" s="316"/>
      <c r="CD1027" s="316"/>
      <c r="CE1027" s="316"/>
      <c r="CF1027" s="316"/>
      <c r="CG1027" s="316"/>
      <c r="CH1027" s="316"/>
      <c r="CI1027" s="316"/>
      <c r="CJ1027" s="316"/>
      <c r="CK1027" s="316"/>
      <c r="CL1027" s="316"/>
      <c r="CM1027" s="316"/>
      <c r="CN1027" s="316"/>
      <c r="CO1027" s="316"/>
      <c r="CP1027" s="312"/>
      <c r="CQ1027" s="312"/>
      <c r="CR1027" s="312"/>
      <c r="CS1027" s="312"/>
      <c r="CT1027" s="316"/>
      <c r="CU1027" s="312"/>
      <c r="CV1027" s="312"/>
      <c r="CW1027" s="312"/>
      <c r="CX1027" s="312"/>
      <c r="CY1027" s="316"/>
      <c r="CZ1027" s="316"/>
      <c r="DA1027" s="316"/>
      <c r="DB1027" s="316"/>
      <c r="DC1027" s="314"/>
      <c r="DD1027" s="314"/>
    </row>
    <row r="1028">
      <c r="A1028" s="310"/>
      <c r="B1028" s="310"/>
      <c r="C1028" s="310"/>
      <c r="D1028" s="311"/>
      <c r="E1028" s="311"/>
      <c r="F1028" s="311"/>
      <c r="G1028" s="311"/>
      <c r="H1028" s="311"/>
      <c r="I1028" s="311"/>
      <c r="J1028" s="311"/>
      <c r="K1028" s="311"/>
      <c r="L1028" s="316"/>
      <c r="M1028" s="312"/>
      <c r="N1028" s="312"/>
      <c r="O1028" s="312"/>
      <c r="P1028" s="312"/>
      <c r="Q1028" s="316"/>
      <c r="R1028" s="316"/>
      <c r="S1028" s="316"/>
      <c r="T1028" s="316"/>
      <c r="U1028" s="316"/>
      <c r="V1028" s="316"/>
      <c r="W1028" s="316"/>
      <c r="X1028" s="316"/>
      <c r="Y1028" s="316"/>
      <c r="Z1028" s="316"/>
      <c r="AA1028" s="316"/>
      <c r="AB1028" s="316"/>
      <c r="AC1028" s="316"/>
      <c r="AD1028" s="316"/>
      <c r="AE1028" s="316"/>
      <c r="AF1028" s="316"/>
      <c r="AG1028" s="316"/>
      <c r="AH1028" s="316"/>
      <c r="AI1028" s="316"/>
      <c r="AJ1028" s="316"/>
      <c r="AK1028" s="312"/>
      <c r="AL1028" s="312"/>
      <c r="AM1028" s="312"/>
      <c r="AN1028" s="312"/>
      <c r="AO1028" s="315"/>
      <c r="AP1028" s="315"/>
      <c r="AQ1028" s="315"/>
      <c r="AR1028" s="315"/>
      <c r="AS1028" s="311"/>
      <c r="AT1028" s="311"/>
      <c r="AU1028" s="311"/>
      <c r="AV1028" s="311"/>
      <c r="AW1028" s="316"/>
      <c r="AX1028" s="316"/>
      <c r="AY1028" s="316"/>
      <c r="AZ1028" s="316"/>
      <c r="BA1028" s="316"/>
      <c r="BB1028" s="316"/>
      <c r="BC1028" s="316"/>
      <c r="BD1028" s="316"/>
      <c r="BE1028" s="316"/>
      <c r="BF1028" s="316"/>
      <c r="BG1028" s="316"/>
      <c r="BH1028" s="316"/>
      <c r="BI1028" s="316"/>
      <c r="BJ1028" s="316"/>
      <c r="BK1028" s="316"/>
      <c r="BL1028" s="316"/>
      <c r="BM1028" s="316"/>
      <c r="BN1028" s="316"/>
      <c r="BO1028" s="316"/>
      <c r="BP1028" s="316"/>
      <c r="BQ1028" s="316"/>
      <c r="BR1028" s="316"/>
      <c r="BS1028" s="316"/>
      <c r="BT1028" s="316"/>
      <c r="BU1028" s="316"/>
      <c r="BV1028" s="316"/>
      <c r="BW1028" s="316"/>
      <c r="BX1028" s="316"/>
      <c r="BY1028" s="316"/>
      <c r="BZ1028" s="316"/>
      <c r="CA1028" s="316"/>
      <c r="CB1028" s="316"/>
      <c r="CC1028" s="316"/>
      <c r="CD1028" s="316"/>
      <c r="CE1028" s="316"/>
      <c r="CF1028" s="316"/>
      <c r="CG1028" s="316"/>
      <c r="CH1028" s="316"/>
      <c r="CI1028" s="316"/>
      <c r="CJ1028" s="316"/>
      <c r="CK1028" s="316"/>
      <c r="CL1028" s="316"/>
      <c r="CM1028" s="316"/>
      <c r="CN1028" s="316"/>
      <c r="CO1028" s="316"/>
      <c r="CP1028" s="312"/>
      <c r="CQ1028" s="312"/>
      <c r="CR1028" s="312"/>
      <c r="CS1028" s="312"/>
      <c r="CT1028" s="316"/>
      <c r="CU1028" s="312"/>
      <c r="CV1028" s="312"/>
      <c r="CW1028" s="312"/>
      <c r="CX1028" s="312"/>
      <c r="CY1028" s="316"/>
      <c r="CZ1028" s="316"/>
      <c r="DA1028" s="316"/>
      <c r="DB1028" s="316"/>
      <c r="DC1028" s="314"/>
      <c r="DD1028" s="314"/>
    </row>
    <row r="1029">
      <c r="A1029" s="310"/>
      <c r="B1029" s="310"/>
      <c r="C1029" s="310"/>
      <c r="D1029" s="311"/>
      <c r="E1029" s="311"/>
      <c r="F1029" s="311"/>
      <c r="G1029" s="311"/>
      <c r="H1029" s="311"/>
      <c r="I1029" s="311"/>
      <c r="J1029" s="311"/>
      <c r="K1029" s="311"/>
      <c r="L1029" s="316"/>
      <c r="M1029" s="312"/>
      <c r="N1029" s="312"/>
      <c r="O1029" s="312"/>
      <c r="P1029" s="312"/>
      <c r="Q1029" s="316"/>
      <c r="R1029" s="316"/>
      <c r="S1029" s="316"/>
      <c r="T1029" s="316"/>
      <c r="U1029" s="316"/>
      <c r="V1029" s="316"/>
      <c r="W1029" s="316"/>
      <c r="X1029" s="316"/>
      <c r="Y1029" s="316"/>
      <c r="Z1029" s="316"/>
      <c r="AA1029" s="316"/>
      <c r="AB1029" s="316"/>
      <c r="AC1029" s="316"/>
      <c r="AD1029" s="316"/>
      <c r="AE1029" s="316"/>
      <c r="AF1029" s="316"/>
      <c r="AG1029" s="316"/>
      <c r="AH1029" s="316"/>
      <c r="AI1029" s="316"/>
      <c r="AJ1029" s="316"/>
      <c r="AK1029" s="312"/>
      <c r="AL1029" s="312"/>
      <c r="AM1029" s="312"/>
      <c r="AN1029" s="312"/>
      <c r="AO1029" s="315"/>
      <c r="AP1029" s="315"/>
      <c r="AQ1029" s="315"/>
      <c r="AR1029" s="315"/>
      <c r="AS1029" s="311"/>
      <c r="AT1029" s="311"/>
      <c r="AU1029" s="311"/>
      <c r="AV1029" s="311"/>
      <c r="AW1029" s="316"/>
      <c r="AX1029" s="316"/>
      <c r="AY1029" s="316"/>
      <c r="AZ1029" s="316"/>
      <c r="BA1029" s="316"/>
      <c r="BB1029" s="316"/>
      <c r="BC1029" s="316"/>
      <c r="BD1029" s="316"/>
      <c r="BE1029" s="316"/>
      <c r="BF1029" s="316"/>
      <c r="BG1029" s="316"/>
      <c r="BH1029" s="316"/>
      <c r="BI1029" s="316"/>
      <c r="BJ1029" s="316"/>
      <c r="BK1029" s="316"/>
      <c r="BL1029" s="316"/>
      <c r="BM1029" s="316"/>
      <c r="BN1029" s="316"/>
      <c r="BO1029" s="316"/>
      <c r="BP1029" s="316"/>
      <c r="BQ1029" s="316"/>
      <c r="BR1029" s="316"/>
      <c r="BS1029" s="316"/>
      <c r="BT1029" s="316"/>
      <c r="BU1029" s="316"/>
      <c r="BV1029" s="316"/>
      <c r="BW1029" s="316"/>
      <c r="BX1029" s="316"/>
      <c r="BY1029" s="316"/>
      <c r="BZ1029" s="316"/>
      <c r="CA1029" s="316"/>
      <c r="CB1029" s="316"/>
      <c r="CC1029" s="316"/>
      <c r="CD1029" s="316"/>
      <c r="CE1029" s="316"/>
      <c r="CF1029" s="316"/>
      <c r="CG1029" s="316"/>
      <c r="CH1029" s="316"/>
      <c r="CI1029" s="316"/>
      <c r="CJ1029" s="316"/>
      <c r="CK1029" s="316"/>
      <c r="CL1029" s="316"/>
      <c r="CM1029" s="316"/>
      <c r="CN1029" s="316"/>
      <c r="CO1029" s="316"/>
      <c r="CP1029" s="312"/>
      <c r="CQ1029" s="312"/>
      <c r="CR1029" s="312"/>
      <c r="CS1029" s="312"/>
      <c r="CT1029" s="316"/>
      <c r="CU1029" s="312"/>
      <c r="CV1029" s="312"/>
      <c r="CW1029" s="312"/>
      <c r="CX1029" s="312"/>
      <c r="CY1029" s="316"/>
      <c r="CZ1029" s="316"/>
      <c r="DA1029" s="316"/>
      <c r="DB1029" s="316"/>
      <c r="DC1029" s="314"/>
      <c r="DD1029" s="314"/>
    </row>
    <row r="1030">
      <c r="A1030" s="310"/>
      <c r="B1030" s="310"/>
      <c r="C1030" s="310"/>
      <c r="D1030" s="311"/>
      <c r="E1030" s="311"/>
      <c r="F1030" s="311"/>
      <c r="G1030" s="311"/>
      <c r="H1030" s="311"/>
      <c r="I1030" s="311"/>
      <c r="J1030" s="311"/>
      <c r="K1030" s="311"/>
      <c r="L1030" s="316"/>
      <c r="M1030" s="312"/>
      <c r="N1030" s="312"/>
      <c r="O1030" s="312"/>
      <c r="P1030" s="312"/>
      <c r="Q1030" s="316"/>
      <c r="R1030" s="316"/>
      <c r="S1030" s="316"/>
      <c r="T1030" s="316"/>
      <c r="U1030" s="316"/>
      <c r="V1030" s="316"/>
      <c r="W1030" s="316"/>
      <c r="X1030" s="316"/>
      <c r="Y1030" s="316"/>
      <c r="Z1030" s="316"/>
      <c r="AA1030" s="316"/>
      <c r="AB1030" s="316"/>
      <c r="AC1030" s="316"/>
      <c r="AD1030" s="316"/>
      <c r="AE1030" s="316"/>
      <c r="AF1030" s="316"/>
      <c r="AG1030" s="316"/>
      <c r="AH1030" s="316"/>
      <c r="AI1030" s="316"/>
      <c r="AJ1030" s="316"/>
      <c r="AK1030" s="312"/>
      <c r="AL1030" s="312"/>
      <c r="AM1030" s="312"/>
      <c r="AN1030" s="312"/>
      <c r="AO1030" s="315"/>
      <c r="AP1030" s="315"/>
      <c r="AQ1030" s="315"/>
      <c r="AR1030" s="315"/>
      <c r="AS1030" s="311"/>
      <c r="AT1030" s="311"/>
      <c r="AU1030" s="311"/>
      <c r="AV1030" s="311"/>
      <c r="AW1030" s="316"/>
      <c r="AX1030" s="316"/>
      <c r="AY1030" s="316"/>
      <c r="AZ1030" s="316"/>
      <c r="BA1030" s="316"/>
      <c r="BB1030" s="316"/>
      <c r="BC1030" s="316"/>
      <c r="BD1030" s="316"/>
      <c r="BE1030" s="316"/>
      <c r="BF1030" s="316"/>
      <c r="BG1030" s="316"/>
      <c r="BH1030" s="316"/>
      <c r="BI1030" s="316"/>
      <c r="BJ1030" s="316"/>
      <c r="BK1030" s="316"/>
      <c r="BL1030" s="316"/>
      <c r="BM1030" s="316"/>
      <c r="BN1030" s="316"/>
      <c r="BO1030" s="316"/>
      <c r="BP1030" s="316"/>
      <c r="BQ1030" s="316"/>
      <c r="BR1030" s="316"/>
      <c r="BS1030" s="316"/>
      <c r="BT1030" s="316"/>
      <c r="BU1030" s="316"/>
      <c r="BV1030" s="316"/>
      <c r="BW1030" s="316"/>
      <c r="BX1030" s="316"/>
      <c r="BY1030" s="316"/>
      <c r="BZ1030" s="316"/>
      <c r="CA1030" s="316"/>
      <c r="CB1030" s="316"/>
      <c r="CC1030" s="316"/>
      <c r="CD1030" s="316"/>
      <c r="CE1030" s="316"/>
      <c r="CF1030" s="316"/>
      <c r="CG1030" s="316"/>
      <c r="CH1030" s="316"/>
      <c r="CI1030" s="316"/>
      <c r="CJ1030" s="316"/>
      <c r="CK1030" s="316"/>
      <c r="CL1030" s="316"/>
      <c r="CM1030" s="316"/>
      <c r="CN1030" s="316"/>
      <c r="CO1030" s="316"/>
      <c r="CP1030" s="312"/>
      <c r="CQ1030" s="312"/>
      <c r="CR1030" s="312"/>
      <c r="CS1030" s="312"/>
      <c r="CT1030" s="316"/>
      <c r="CU1030" s="312"/>
      <c r="CV1030" s="312"/>
      <c r="CW1030" s="312"/>
      <c r="CX1030" s="312"/>
      <c r="CY1030" s="316"/>
      <c r="CZ1030" s="316"/>
      <c r="DA1030" s="316"/>
      <c r="DB1030" s="316"/>
      <c r="DC1030" s="314"/>
      <c r="DD1030" s="314"/>
    </row>
    <row r="1031">
      <c r="A1031" s="310"/>
      <c r="B1031" s="310"/>
      <c r="C1031" s="310"/>
      <c r="D1031" s="311"/>
      <c r="E1031" s="311"/>
      <c r="F1031" s="311"/>
      <c r="G1031" s="311"/>
      <c r="H1031" s="311"/>
      <c r="I1031" s="311"/>
      <c r="J1031" s="311"/>
      <c r="K1031" s="311"/>
      <c r="L1031" s="316"/>
      <c r="M1031" s="312"/>
      <c r="N1031" s="312"/>
      <c r="O1031" s="312"/>
      <c r="P1031" s="312"/>
      <c r="Q1031" s="316"/>
      <c r="R1031" s="316"/>
      <c r="S1031" s="316"/>
      <c r="T1031" s="316"/>
      <c r="U1031" s="316"/>
      <c r="V1031" s="316"/>
      <c r="W1031" s="316"/>
      <c r="X1031" s="316"/>
      <c r="Y1031" s="316"/>
      <c r="Z1031" s="316"/>
      <c r="AA1031" s="316"/>
      <c r="AB1031" s="316"/>
      <c r="AC1031" s="316"/>
      <c r="AD1031" s="316"/>
      <c r="AE1031" s="316"/>
      <c r="AF1031" s="316"/>
      <c r="AG1031" s="316"/>
      <c r="AH1031" s="316"/>
      <c r="AI1031" s="316"/>
      <c r="AJ1031" s="316"/>
      <c r="AK1031" s="312"/>
      <c r="AL1031" s="312"/>
      <c r="AM1031" s="312"/>
      <c r="AN1031" s="312"/>
      <c r="AO1031" s="315"/>
      <c r="AP1031" s="315"/>
      <c r="AQ1031" s="315"/>
      <c r="AR1031" s="315"/>
      <c r="AS1031" s="311"/>
      <c r="AT1031" s="311"/>
      <c r="AU1031" s="311"/>
      <c r="AV1031" s="311"/>
      <c r="AW1031" s="316"/>
      <c r="AX1031" s="316"/>
      <c r="AY1031" s="316"/>
      <c r="AZ1031" s="316"/>
      <c r="BA1031" s="316"/>
      <c r="BB1031" s="316"/>
      <c r="BC1031" s="316"/>
      <c r="BD1031" s="316"/>
      <c r="BE1031" s="316"/>
      <c r="BF1031" s="316"/>
      <c r="BG1031" s="316"/>
      <c r="BH1031" s="316"/>
      <c r="BI1031" s="316"/>
      <c r="BJ1031" s="316"/>
      <c r="BK1031" s="316"/>
      <c r="BL1031" s="316"/>
      <c r="BM1031" s="316"/>
      <c r="BN1031" s="316"/>
      <c r="BO1031" s="316"/>
      <c r="BP1031" s="316"/>
      <c r="BQ1031" s="316"/>
      <c r="BR1031" s="316"/>
      <c r="BS1031" s="316"/>
      <c r="BT1031" s="316"/>
      <c r="BU1031" s="316"/>
      <c r="BV1031" s="316"/>
      <c r="BW1031" s="316"/>
      <c r="BX1031" s="316"/>
      <c r="BY1031" s="316"/>
      <c r="BZ1031" s="316"/>
      <c r="CA1031" s="316"/>
      <c r="CB1031" s="316"/>
      <c r="CC1031" s="316"/>
      <c r="CD1031" s="316"/>
      <c r="CE1031" s="316"/>
      <c r="CF1031" s="316"/>
      <c r="CG1031" s="316"/>
      <c r="CH1031" s="316"/>
      <c r="CI1031" s="316"/>
      <c r="CJ1031" s="316"/>
      <c r="CK1031" s="316"/>
      <c r="CL1031" s="316"/>
      <c r="CM1031" s="316"/>
      <c r="CN1031" s="316"/>
      <c r="CO1031" s="316"/>
      <c r="CP1031" s="312"/>
      <c r="CQ1031" s="312"/>
      <c r="CR1031" s="312"/>
      <c r="CS1031" s="312"/>
      <c r="CT1031" s="316"/>
      <c r="CU1031" s="312"/>
      <c r="CV1031" s="312"/>
      <c r="CW1031" s="312"/>
      <c r="CX1031" s="312"/>
      <c r="CY1031" s="316"/>
      <c r="CZ1031" s="316"/>
      <c r="DA1031" s="316"/>
      <c r="DB1031" s="316"/>
      <c r="DC1031" s="314"/>
      <c r="DD1031" s="314"/>
    </row>
    <row r="1032">
      <c r="A1032" s="310"/>
      <c r="B1032" s="310"/>
      <c r="C1032" s="310"/>
      <c r="D1032" s="311"/>
      <c r="E1032" s="311"/>
      <c r="F1032" s="311"/>
      <c r="G1032" s="311"/>
      <c r="H1032" s="311"/>
      <c r="I1032" s="311"/>
      <c r="J1032" s="311"/>
      <c r="K1032" s="311"/>
      <c r="L1032" s="316"/>
      <c r="M1032" s="312"/>
      <c r="N1032" s="312"/>
      <c r="O1032" s="312"/>
      <c r="P1032" s="312"/>
      <c r="Q1032" s="316"/>
      <c r="R1032" s="316"/>
      <c r="S1032" s="316"/>
      <c r="T1032" s="316"/>
      <c r="U1032" s="316"/>
      <c r="V1032" s="316"/>
      <c r="W1032" s="316"/>
      <c r="X1032" s="316"/>
      <c r="Y1032" s="316"/>
      <c r="Z1032" s="316"/>
      <c r="AA1032" s="316"/>
      <c r="AB1032" s="316"/>
      <c r="AC1032" s="316"/>
      <c r="AD1032" s="316"/>
      <c r="AE1032" s="316"/>
      <c r="AF1032" s="316"/>
      <c r="AG1032" s="316"/>
      <c r="AH1032" s="316"/>
      <c r="AI1032" s="316"/>
      <c r="AJ1032" s="316"/>
      <c r="AK1032" s="312"/>
      <c r="AL1032" s="312"/>
      <c r="AM1032" s="312"/>
      <c r="AN1032" s="312"/>
      <c r="AO1032" s="315"/>
      <c r="AP1032" s="315"/>
      <c r="AQ1032" s="315"/>
      <c r="AR1032" s="315"/>
      <c r="AS1032" s="311"/>
      <c r="AT1032" s="311"/>
      <c r="AU1032" s="311"/>
      <c r="AV1032" s="311"/>
      <c r="AW1032" s="316"/>
      <c r="AX1032" s="316"/>
      <c r="AY1032" s="316"/>
      <c r="AZ1032" s="316"/>
      <c r="BA1032" s="316"/>
      <c r="BB1032" s="316"/>
      <c r="BC1032" s="316"/>
      <c r="BD1032" s="316"/>
      <c r="BE1032" s="316"/>
      <c r="BF1032" s="316"/>
      <c r="BG1032" s="316"/>
      <c r="BH1032" s="316"/>
      <c r="BI1032" s="316"/>
      <c r="BJ1032" s="316"/>
      <c r="BK1032" s="316"/>
      <c r="BL1032" s="316"/>
      <c r="BM1032" s="316"/>
      <c r="BN1032" s="316"/>
      <c r="BO1032" s="316"/>
      <c r="BP1032" s="316"/>
      <c r="BQ1032" s="316"/>
      <c r="BR1032" s="316"/>
      <c r="BS1032" s="316"/>
      <c r="BT1032" s="316"/>
      <c r="BU1032" s="316"/>
      <c r="BV1032" s="316"/>
      <c r="BW1032" s="316"/>
      <c r="BX1032" s="316"/>
      <c r="BY1032" s="316"/>
      <c r="BZ1032" s="316"/>
      <c r="CA1032" s="316"/>
      <c r="CB1032" s="316"/>
      <c r="CC1032" s="316"/>
      <c r="CD1032" s="316"/>
      <c r="CE1032" s="316"/>
      <c r="CF1032" s="316"/>
      <c r="CG1032" s="316"/>
      <c r="CH1032" s="316"/>
      <c r="CI1032" s="316"/>
      <c r="CJ1032" s="316"/>
      <c r="CK1032" s="316"/>
      <c r="CL1032" s="316"/>
      <c r="CM1032" s="316"/>
      <c r="CN1032" s="316"/>
      <c r="CO1032" s="316"/>
      <c r="CP1032" s="312"/>
      <c r="CQ1032" s="312"/>
      <c r="CR1032" s="312"/>
      <c r="CS1032" s="312"/>
      <c r="CT1032" s="316"/>
      <c r="CU1032" s="312"/>
      <c r="CV1032" s="312"/>
      <c r="CW1032" s="312"/>
      <c r="CX1032" s="312"/>
      <c r="CY1032" s="316"/>
      <c r="CZ1032" s="316"/>
      <c r="DA1032" s="316"/>
      <c r="DB1032" s="316"/>
      <c r="DC1032" s="314"/>
      <c r="DD1032" s="314"/>
    </row>
    <row r="1033">
      <c r="A1033" s="310"/>
      <c r="B1033" s="310"/>
      <c r="C1033" s="310"/>
      <c r="D1033" s="311"/>
      <c r="E1033" s="311"/>
      <c r="F1033" s="311"/>
      <c r="G1033" s="311"/>
      <c r="H1033" s="311"/>
      <c r="I1033" s="311"/>
      <c r="J1033" s="311"/>
      <c r="K1033" s="311"/>
      <c r="L1033" s="316"/>
      <c r="M1033" s="312"/>
      <c r="N1033" s="312"/>
      <c r="O1033" s="312"/>
      <c r="P1033" s="312"/>
      <c r="Q1033" s="316"/>
      <c r="R1033" s="316"/>
      <c r="S1033" s="316"/>
      <c r="T1033" s="316"/>
      <c r="U1033" s="316"/>
      <c r="V1033" s="316"/>
      <c r="W1033" s="316"/>
      <c r="X1033" s="316"/>
      <c r="Y1033" s="316"/>
      <c r="Z1033" s="316"/>
      <c r="AA1033" s="316"/>
      <c r="AB1033" s="316"/>
      <c r="AC1033" s="316"/>
      <c r="AD1033" s="316"/>
      <c r="AE1033" s="316"/>
      <c r="AF1033" s="316"/>
      <c r="AG1033" s="316"/>
      <c r="AH1033" s="316"/>
      <c r="AI1033" s="316"/>
      <c r="AJ1033" s="316"/>
      <c r="AK1033" s="312"/>
      <c r="AL1033" s="312"/>
      <c r="AM1033" s="312"/>
      <c r="AN1033" s="312"/>
      <c r="AO1033" s="315"/>
      <c r="AP1033" s="315"/>
      <c r="AQ1033" s="315"/>
      <c r="AR1033" s="315"/>
      <c r="AS1033" s="311"/>
      <c r="AT1033" s="311"/>
      <c r="AU1033" s="311"/>
      <c r="AV1033" s="311"/>
      <c r="AW1033" s="316"/>
      <c r="AX1033" s="316"/>
      <c r="AY1033" s="316"/>
      <c r="AZ1033" s="316"/>
      <c r="BA1033" s="316"/>
      <c r="BB1033" s="316"/>
      <c r="BC1033" s="316"/>
      <c r="BD1033" s="316"/>
      <c r="BE1033" s="316"/>
      <c r="BF1033" s="316"/>
      <c r="BG1033" s="316"/>
      <c r="BH1033" s="316"/>
      <c r="BI1033" s="316"/>
      <c r="BJ1033" s="316"/>
      <c r="BK1033" s="316"/>
      <c r="BL1033" s="316"/>
      <c r="BM1033" s="316"/>
      <c r="BN1033" s="316"/>
      <c r="BO1033" s="316"/>
      <c r="BP1033" s="316"/>
      <c r="BQ1033" s="316"/>
      <c r="BR1033" s="316"/>
      <c r="BS1033" s="316"/>
      <c r="BT1033" s="316"/>
      <c r="BU1033" s="316"/>
      <c r="BV1033" s="316"/>
      <c r="BW1033" s="316"/>
      <c r="BX1033" s="316"/>
      <c r="BY1033" s="316"/>
      <c r="BZ1033" s="316"/>
      <c r="CA1033" s="316"/>
      <c r="CB1033" s="316"/>
      <c r="CC1033" s="316"/>
      <c r="CD1033" s="316"/>
      <c r="CE1033" s="316"/>
      <c r="CF1033" s="316"/>
      <c r="CG1033" s="316"/>
      <c r="CH1033" s="316"/>
      <c r="CI1033" s="316"/>
      <c r="CJ1033" s="316"/>
      <c r="CK1033" s="316"/>
      <c r="CL1033" s="316"/>
      <c r="CM1033" s="316"/>
      <c r="CN1033" s="316"/>
      <c r="CO1033" s="316"/>
      <c r="CP1033" s="312"/>
      <c r="CQ1033" s="312"/>
      <c r="CR1033" s="312"/>
      <c r="CS1033" s="312"/>
      <c r="CT1033" s="316"/>
      <c r="CU1033" s="312"/>
      <c r="CV1033" s="312"/>
      <c r="CW1033" s="312"/>
      <c r="CX1033" s="312"/>
      <c r="CY1033" s="316"/>
      <c r="CZ1033" s="316"/>
      <c r="DA1033" s="316"/>
      <c r="DB1033" s="316"/>
      <c r="DC1033" s="314"/>
      <c r="DD1033" s="314"/>
    </row>
    <row r="1034">
      <c r="A1034" s="310"/>
      <c r="B1034" s="310"/>
      <c r="C1034" s="310"/>
      <c r="D1034" s="311"/>
      <c r="E1034" s="311"/>
      <c r="F1034" s="311"/>
      <c r="G1034" s="311"/>
      <c r="H1034" s="311"/>
      <c r="I1034" s="311"/>
      <c r="J1034" s="311"/>
      <c r="K1034" s="311"/>
      <c r="L1034" s="316"/>
      <c r="M1034" s="312"/>
      <c r="N1034" s="312"/>
      <c r="O1034" s="312"/>
      <c r="P1034" s="312"/>
      <c r="Q1034" s="316"/>
      <c r="R1034" s="316"/>
      <c r="S1034" s="316"/>
      <c r="T1034" s="316"/>
      <c r="U1034" s="316"/>
      <c r="V1034" s="316"/>
      <c r="W1034" s="316"/>
      <c r="X1034" s="316"/>
      <c r="Y1034" s="316"/>
      <c r="Z1034" s="316"/>
      <c r="AA1034" s="316"/>
      <c r="AB1034" s="316"/>
      <c r="AC1034" s="316"/>
      <c r="AD1034" s="316"/>
      <c r="AE1034" s="316"/>
      <c r="AF1034" s="316"/>
      <c r="AG1034" s="316"/>
      <c r="AH1034" s="316"/>
      <c r="AI1034" s="316"/>
      <c r="AJ1034" s="316"/>
      <c r="AK1034" s="312"/>
      <c r="AL1034" s="312"/>
      <c r="AM1034" s="312"/>
      <c r="AN1034" s="312"/>
      <c r="AO1034" s="315"/>
      <c r="AP1034" s="315"/>
      <c r="AQ1034" s="315"/>
      <c r="AR1034" s="315"/>
      <c r="AS1034" s="311"/>
      <c r="AT1034" s="311"/>
      <c r="AU1034" s="311"/>
      <c r="AV1034" s="311"/>
      <c r="AW1034" s="316"/>
      <c r="AX1034" s="316"/>
      <c r="AY1034" s="316"/>
      <c r="AZ1034" s="316"/>
      <c r="BA1034" s="316"/>
      <c r="BB1034" s="316"/>
      <c r="BC1034" s="316"/>
      <c r="BD1034" s="316"/>
      <c r="BE1034" s="316"/>
      <c r="BF1034" s="316"/>
      <c r="BG1034" s="316"/>
      <c r="BH1034" s="316"/>
      <c r="BI1034" s="316"/>
      <c r="BJ1034" s="316"/>
      <c r="BK1034" s="316"/>
      <c r="BL1034" s="316"/>
      <c r="BM1034" s="316"/>
      <c r="BN1034" s="316"/>
      <c r="BO1034" s="316"/>
      <c r="BP1034" s="316"/>
      <c r="BQ1034" s="316"/>
      <c r="BR1034" s="316"/>
      <c r="BS1034" s="316"/>
      <c r="BT1034" s="316"/>
      <c r="BU1034" s="316"/>
      <c r="BV1034" s="316"/>
      <c r="BW1034" s="316"/>
      <c r="BX1034" s="316"/>
      <c r="BY1034" s="316"/>
      <c r="BZ1034" s="316"/>
      <c r="CA1034" s="316"/>
      <c r="CB1034" s="316"/>
      <c r="CC1034" s="316"/>
      <c r="CD1034" s="316"/>
      <c r="CE1034" s="316"/>
      <c r="CF1034" s="316"/>
      <c r="CG1034" s="316"/>
      <c r="CH1034" s="316"/>
      <c r="CI1034" s="316"/>
      <c r="CJ1034" s="316"/>
      <c r="CK1034" s="316"/>
      <c r="CL1034" s="316"/>
      <c r="CM1034" s="316"/>
      <c r="CN1034" s="316"/>
      <c r="CO1034" s="316"/>
      <c r="CP1034" s="312"/>
      <c r="CQ1034" s="312"/>
      <c r="CR1034" s="312"/>
      <c r="CS1034" s="312"/>
      <c r="CT1034" s="316"/>
      <c r="CU1034" s="312"/>
      <c r="CV1034" s="312"/>
      <c r="CW1034" s="312"/>
      <c r="CX1034" s="312"/>
      <c r="CY1034" s="316"/>
      <c r="CZ1034" s="316"/>
      <c r="DA1034" s="316"/>
      <c r="DB1034" s="316"/>
      <c r="DC1034" s="314"/>
      <c r="DD1034" s="314"/>
    </row>
    <row r="1035">
      <c r="A1035" s="310"/>
      <c r="B1035" s="310"/>
      <c r="C1035" s="310"/>
      <c r="D1035" s="311"/>
      <c r="E1035" s="311"/>
      <c r="F1035" s="311"/>
      <c r="G1035" s="311"/>
      <c r="H1035" s="311"/>
      <c r="I1035" s="311"/>
      <c r="J1035" s="311"/>
      <c r="K1035" s="311"/>
      <c r="L1035" s="316"/>
      <c r="M1035" s="312"/>
      <c r="N1035" s="312"/>
      <c r="O1035" s="312"/>
      <c r="P1035" s="312"/>
      <c r="Q1035" s="316"/>
      <c r="R1035" s="316"/>
      <c r="S1035" s="316"/>
      <c r="T1035" s="316"/>
      <c r="U1035" s="316"/>
      <c r="V1035" s="316"/>
      <c r="W1035" s="316"/>
      <c r="X1035" s="316"/>
      <c r="Y1035" s="316"/>
      <c r="Z1035" s="316"/>
      <c r="AA1035" s="316"/>
      <c r="AB1035" s="316"/>
      <c r="AC1035" s="316"/>
      <c r="AD1035" s="316"/>
      <c r="AE1035" s="316"/>
      <c r="AF1035" s="316"/>
      <c r="AG1035" s="316"/>
      <c r="AH1035" s="316"/>
      <c r="AI1035" s="316"/>
      <c r="AJ1035" s="316"/>
      <c r="AK1035" s="312"/>
      <c r="AL1035" s="312"/>
      <c r="AM1035" s="312"/>
      <c r="AN1035" s="312"/>
      <c r="AO1035" s="315"/>
      <c r="AP1035" s="315"/>
      <c r="AQ1035" s="315"/>
      <c r="AR1035" s="315"/>
      <c r="AS1035" s="311"/>
      <c r="AT1035" s="311"/>
      <c r="AU1035" s="311"/>
      <c r="AV1035" s="311"/>
      <c r="AW1035" s="316"/>
      <c r="AX1035" s="316"/>
      <c r="AY1035" s="316"/>
      <c r="AZ1035" s="316"/>
      <c r="BA1035" s="316"/>
      <c r="BB1035" s="316"/>
      <c r="BC1035" s="316"/>
      <c r="BD1035" s="316"/>
      <c r="BE1035" s="316"/>
      <c r="BF1035" s="316"/>
      <c r="BG1035" s="316"/>
      <c r="BH1035" s="316"/>
      <c r="BI1035" s="316"/>
      <c r="BJ1035" s="316"/>
      <c r="BK1035" s="316"/>
      <c r="BL1035" s="316"/>
      <c r="BM1035" s="316"/>
      <c r="BN1035" s="316"/>
      <c r="BO1035" s="316"/>
      <c r="BP1035" s="316"/>
      <c r="BQ1035" s="316"/>
      <c r="BR1035" s="316"/>
      <c r="BS1035" s="316"/>
      <c r="BT1035" s="316"/>
      <c r="BU1035" s="316"/>
      <c r="BV1035" s="316"/>
      <c r="BW1035" s="316"/>
      <c r="BX1035" s="316"/>
      <c r="BY1035" s="316"/>
      <c r="BZ1035" s="316"/>
      <c r="CA1035" s="316"/>
      <c r="CB1035" s="316"/>
      <c r="CC1035" s="316"/>
      <c r="CD1035" s="316"/>
      <c r="CE1035" s="316"/>
      <c r="CF1035" s="316"/>
      <c r="CG1035" s="316"/>
      <c r="CH1035" s="316"/>
      <c r="CI1035" s="316"/>
      <c r="CJ1035" s="316"/>
      <c r="CK1035" s="316"/>
      <c r="CL1035" s="316"/>
      <c r="CM1035" s="316"/>
      <c r="CN1035" s="316"/>
      <c r="CO1035" s="316"/>
      <c r="CP1035" s="312"/>
      <c r="CQ1035" s="312"/>
      <c r="CR1035" s="312"/>
      <c r="CS1035" s="312"/>
      <c r="CT1035" s="316"/>
      <c r="CU1035" s="312"/>
      <c r="CV1035" s="312"/>
      <c r="CW1035" s="312"/>
      <c r="CX1035" s="312"/>
      <c r="CY1035" s="316"/>
      <c r="CZ1035" s="316"/>
      <c r="DA1035" s="316"/>
      <c r="DB1035" s="316"/>
      <c r="DC1035" s="314"/>
      <c r="DD1035" s="314"/>
    </row>
    <row r="1036">
      <c r="A1036" s="310"/>
      <c r="B1036" s="310"/>
      <c r="C1036" s="310"/>
      <c r="D1036" s="311"/>
      <c r="E1036" s="311"/>
      <c r="F1036" s="311"/>
      <c r="G1036" s="311"/>
      <c r="H1036" s="311"/>
      <c r="I1036" s="311"/>
      <c r="J1036" s="311"/>
      <c r="K1036" s="311"/>
      <c r="L1036" s="316"/>
      <c r="M1036" s="312"/>
      <c r="N1036" s="312"/>
      <c r="O1036" s="312"/>
      <c r="P1036" s="312"/>
      <c r="Q1036" s="316"/>
      <c r="R1036" s="316"/>
      <c r="S1036" s="316"/>
      <c r="T1036" s="316"/>
      <c r="U1036" s="316"/>
      <c r="V1036" s="316"/>
      <c r="W1036" s="316"/>
      <c r="X1036" s="316"/>
      <c r="Y1036" s="316"/>
      <c r="Z1036" s="316"/>
      <c r="AA1036" s="316"/>
      <c r="AB1036" s="316"/>
      <c r="AC1036" s="316"/>
      <c r="AD1036" s="316"/>
      <c r="AE1036" s="316"/>
      <c r="AF1036" s="316"/>
      <c r="AG1036" s="316"/>
      <c r="AH1036" s="316"/>
      <c r="AI1036" s="316"/>
      <c r="AJ1036" s="316"/>
      <c r="AK1036" s="312"/>
      <c r="AL1036" s="312"/>
      <c r="AM1036" s="312"/>
      <c r="AN1036" s="312"/>
      <c r="AO1036" s="315"/>
      <c r="AP1036" s="315"/>
      <c r="AQ1036" s="315"/>
      <c r="AR1036" s="315"/>
      <c r="AS1036" s="311"/>
      <c r="AT1036" s="311"/>
      <c r="AU1036" s="311"/>
      <c r="AV1036" s="311"/>
      <c r="AW1036" s="316"/>
      <c r="AX1036" s="316"/>
      <c r="AY1036" s="316"/>
      <c r="AZ1036" s="316"/>
      <c r="BA1036" s="316"/>
      <c r="BB1036" s="316"/>
      <c r="BC1036" s="316"/>
      <c r="BD1036" s="316"/>
      <c r="BE1036" s="316"/>
      <c r="BF1036" s="316"/>
      <c r="BG1036" s="316"/>
      <c r="BH1036" s="316"/>
      <c r="BI1036" s="316"/>
      <c r="BJ1036" s="316"/>
      <c r="BK1036" s="316"/>
      <c r="BL1036" s="316"/>
      <c r="BM1036" s="316"/>
      <c r="BN1036" s="316"/>
      <c r="BO1036" s="316"/>
      <c r="BP1036" s="316"/>
      <c r="BQ1036" s="316"/>
      <c r="BR1036" s="316"/>
      <c r="BS1036" s="316"/>
      <c r="BT1036" s="316"/>
      <c r="BU1036" s="316"/>
      <c r="BV1036" s="316"/>
      <c r="BW1036" s="316"/>
      <c r="BX1036" s="316"/>
      <c r="BY1036" s="316"/>
      <c r="BZ1036" s="316"/>
      <c r="CA1036" s="316"/>
      <c r="CB1036" s="316"/>
      <c r="CC1036" s="316"/>
      <c r="CD1036" s="316"/>
      <c r="CE1036" s="316"/>
      <c r="CF1036" s="316"/>
      <c r="CG1036" s="316"/>
      <c r="CH1036" s="316"/>
      <c r="CI1036" s="316"/>
      <c r="CJ1036" s="316"/>
      <c r="CK1036" s="316"/>
      <c r="CL1036" s="316"/>
      <c r="CM1036" s="316"/>
      <c r="CN1036" s="316"/>
      <c r="CO1036" s="316"/>
      <c r="CP1036" s="312"/>
      <c r="CQ1036" s="312"/>
      <c r="CR1036" s="312"/>
      <c r="CS1036" s="312"/>
      <c r="CT1036" s="316"/>
      <c r="CU1036" s="312"/>
      <c r="CV1036" s="312"/>
      <c r="CW1036" s="312"/>
      <c r="CX1036" s="312"/>
      <c r="CY1036" s="316"/>
      <c r="CZ1036" s="316"/>
      <c r="DA1036" s="316"/>
      <c r="DB1036" s="316"/>
      <c r="DC1036" s="314"/>
      <c r="DD1036" s="314"/>
    </row>
    <row r="1037">
      <c r="A1037" s="310"/>
      <c r="B1037" s="310"/>
      <c r="C1037" s="310"/>
      <c r="D1037" s="311"/>
      <c r="E1037" s="311"/>
      <c r="F1037" s="311"/>
      <c r="G1037" s="311"/>
      <c r="H1037" s="311"/>
      <c r="I1037" s="311"/>
      <c r="J1037" s="311"/>
      <c r="K1037" s="311"/>
      <c r="L1037" s="316"/>
      <c r="M1037" s="312"/>
      <c r="N1037" s="312"/>
      <c r="O1037" s="312"/>
      <c r="P1037" s="312"/>
      <c r="Q1037" s="316"/>
      <c r="R1037" s="316"/>
      <c r="S1037" s="316"/>
      <c r="T1037" s="316"/>
      <c r="U1037" s="316"/>
      <c r="V1037" s="316"/>
      <c r="W1037" s="316"/>
      <c r="X1037" s="316"/>
      <c r="Y1037" s="316"/>
      <c r="Z1037" s="316"/>
      <c r="AA1037" s="316"/>
      <c r="AB1037" s="316"/>
      <c r="AC1037" s="316"/>
      <c r="AD1037" s="316"/>
      <c r="AE1037" s="316"/>
      <c r="AF1037" s="316"/>
      <c r="AG1037" s="316"/>
      <c r="AH1037" s="316"/>
      <c r="AI1037" s="316"/>
      <c r="AJ1037" s="316"/>
      <c r="AK1037" s="312"/>
      <c r="AL1037" s="312"/>
      <c r="AM1037" s="312"/>
      <c r="AN1037" s="312"/>
      <c r="AO1037" s="315"/>
      <c r="AP1037" s="315"/>
      <c r="AQ1037" s="315"/>
      <c r="AR1037" s="315"/>
      <c r="AS1037" s="311"/>
      <c r="AT1037" s="311"/>
      <c r="AU1037" s="311"/>
      <c r="AV1037" s="311"/>
      <c r="AW1037" s="316"/>
      <c r="AX1037" s="316"/>
      <c r="AY1037" s="316"/>
      <c r="AZ1037" s="316"/>
      <c r="BA1037" s="316"/>
      <c r="BB1037" s="316"/>
      <c r="BC1037" s="316"/>
      <c r="BD1037" s="316"/>
      <c r="BE1037" s="316"/>
      <c r="BF1037" s="316"/>
      <c r="BG1037" s="316"/>
      <c r="BH1037" s="316"/>
      <c r="BI1037" s="316"/>
      <c r="BJ1037" s="316"/>
      <c r="BK1037" s="316"/>
      <c r="BL1037" s="316"/>
      <c r="BM1037" s="316"/>
      <c r="BN1037" s="316"/>
      <c r="BO1037" s="316"/>
      <c r="BP1037" s="316"/>
      <c r="BQ1037" s="316"/>
      <c r="BR1037" s="316"/>
      <c r="BS1037" s="316"/>
      <c r="BT1037" s="316"/>
      <c r="BU1037" s="316"/>
      <c r="BV1037" s="316"/>
      <c r="BW1037" s="316"/>
      <c r="BX1037" s="316"/>
      <c r="BY1037" s="316"/>
      <c r="BZ1037" s="316"/>
      <c r="CA1037" s="316"/>
      <c r="CB1037" s="316"/>
      <c r="CC1037" s="316"/>
      <c r="CD1037" s="316"/>
      <c r="CE1037" s="316"/>
      <c r="CF1037" s="316"/>
      <c r="CG1037" s="316"/>
      <c r="CH1037" s="316"/>
      <c r="CI1037" s="316"/>
      <c r="CJ1037" s="316"/>
      <c r="CK1037" s="316"/>
      <c r="CL1037" s="316"/>
      <c r="CM1037" s="316"/>
      <c r="CN1037" s="316"/>
      <c r="CO1037" s="316"/>
      <c r="CP1037" s="312"/>
      <c r="CQ1037" s="312"/>
      <c r="CR1037" s="312"/>
      <c r="CS1037" s="312"/>
      <c r="CT1037" s="316"/>
      <c r="CU1037" s="312"/>
      <c r="CV1037" s="312"/>
      <c r="CW1037" s="312"/>
      <c r="CX1037" s="312"/>
      <c r="CY1037" s="316"/>
      <c r="CZ1037" s="316"/>
      <c r="DA1037" s="316"/>
      <c r="DB1037" s="316"/>
      <c r="DC1037" s="314"/>
      <c r="DD1037" s="314"/>
    </row>
    <row r="1038">
      <c r="A1038" s="310"/>
      <c r="B1038" s="310"/>
      <c r="C1038" s="310"/>
      <c r="D1038" s="311"/>
      <c r="E1038" s="311"/>
      <c r="F1038" s="311"/>
      <c r="G1038" s="311"/>
      <c r="H1038" s="311"/>
      <c r="I1038" s="311"/>
      <c r="J1038" s="311"/>
      <c r="K1038" s="311"/>
      <c r="L1038" s="316"/>
      <c r="M1038" s="312"/>
      <c r="N1038" s="312"/>
      <c r="O1038" s="312"/>
      <c r="P1038" s="312"/>
      <c r="Q1038" s="316"/>
      <c r="R1038" s="316"/>
      <c r="S1038" s="316"/>
      <c r="T1038" s="316"/>
      <c r="U1038" s="316"/>
      <c r="V1038" s="316"/>
      <c r="W1038" s="316"/>
      <c r="X1038" s="316"/>
      <c r="Y1038" s="316"/>
      <c r="Z1038" s="316"/>
      <c r="AA1038" s="316"/>
      <c r="AB1038" s="316"/>
      <c r="AC1038" s="316"/>
      <c r="AD1038" s="316"/>
      <c r="AE1038" s="316"/>
      <c r="AF1038" s="316"/>
      <c r="AG1038" s="316"/>
      <c r="AH1038" s="316"/>
      <c r="AI1038" s="316"/>
      <c r="AJ1038" s="316"/>
      <c r="AK1038" s="312"/>
      <c r="AL1038" s="312"/>
      <c r="AM1038" s="312"/>
      <c r="AN1038" s="312"/>
      <c r="AO1038" s="315"/>
      <c r="AP1038" s="315"/>
      <c r="AQ1038" s="315"/>
      <c r="AR1038" s="315"/>
      <c r="AS1038" s="311"/>
      <c r="AT1038" s="311"/>
      <c r="AU1038" s="311"/>
      <c r="AV1038" s="311"/>
      <c r="AW1038" s="316"/>
      <c r="AX1038" s="316"/>
      <c r="AY1038" s="316"/>
      <c r="AZ1038" s="316"/>
      <c r="BA1038" s="316"/>
      <c r="BB1038" s="316"/>
      <c r="BC1038" s="316"/>
      <c r="BD1038" s="316"/>
      <c r="BE1038" s="316"/>
      <c r="BF1038" s="316"/>
      <c r="BG1038" s="316"/>
      <c r="BH1038" s="316"/>
      <c r="BI1038" s="316"/>
      <c r="BJ1038" s="316"/>
      <c r="BK1038" s="316"/>
      <c r="BL1038" s="316"/>
      <c r="BM1038" s="316"/>
      <c r="BN1038" s="316"/>
      <c r="BO1038" s="316"/>
      <c r="BP1038" s="316"/>
      <c r="BQ1038" s="316"/>
      <c r="BR1038" s="316"/>
      <c r="BS1038" s="316"/>
      <c r="BT1038" s="316"/>
      <c r="BU1038" s="316"/>
      <c r="BV1038" s="316"/>
      <c r="BW1038" s="316"/>
      <c r="BX1038" s="316"/>
      <c r="BY1038" s="316"/>
      <c r="BZ1038" s="316"/>
      <c r="CA1038" s="316"/>
      <c r="CB1038" s="316"/>
      <c r="CC1038" s="316"/>
      <c r="CD1038" s="316"/>
      <c r="CE1038" s="316"/>
      <c r="CF1038" s="316"/>
      <c r="CG1038" s="316"/>
      <c r="CH1038" s="316"/>
      <c r="CI1038" s="316"/>
      <c r="CJ1038" s="316"/>
      <c r="CK1038" s="316"/>
      <c r="CL1038" s="316"/>
      <c r="CM1038" s="316"/>
      <c r="CN1038" s="316"/>
      <c r="CO1038" s="316"/>
      <c r="CP1038" s="312"/>
      <c r="CQ1038" s="312"/>
      <c r="CR1038" s="312"/>
      <c r="CS1038" s="312"/>
      <c r="CT1038" s="316"/>
      <c r="CU1038" s="312"/>
      <c r="CV1038" s="312"/>
      <c r="CW1038" s="312"/>
      <c r="CX1038" s="312"/>
      <c r="CY1038" s="316"/>
      <c r="CZ1038" s="316"/>
      <c r="DA1038" s="316"/>
      <c r="DB1038" s="316"/>
      <c r="DC1038" s="314"/>
      <c r="DD1038" s="314"/>
    </row>
    <row r="1039">
      <c r="A1039" s="310"/>
      <c r="B1039" s="310"/>
      <c r="C1039" s="310"/>
      <c r="D1039" s="311"/>
      <c r="E1039" s="311"/>
      <c r="F1039" s="311"/>
      <c r="G1039" s="311"/>
      <c r="H1039" s="311"/>
      <c r="I1039" s="311"/>
      <c r="J1039" s="311"/>
      <c r="K1039" s="311"/>
      <c r="L1039" s="316"/>
      <c r="M1039" s="312"/>
      <c r="N1039" s="312"/>
      <c r="O1039" s="312"/>
      <c r="P1039" s="312"/>
      <c r="Q1039" s="316"/>
      <c r="R1039" s="316"/>
      <c r="S1039" s="316"/>
      <c r="T1039" s="316"/>
      <c r="U1039" s="316"/>
      <c r="V1039" s="316"/>
      <c r="W1039" s="316"/>
      <c r="X1039" s="316"/>
      <c r="Y1039" s="316"/>
      <c r="Z1039" s="316"/>
      <c r="AA1039" s="316"/>
      <c r="AB1039" s="316"/>
      <c r="AC1039" s="316"/>
      <c r="AD1039" s="316"/>
      <c r="AE1039" s="316"/>
      <c r="AF1039" s="316"/>
      <c r="AG1039" s="316"/>
      <c r="AH1039" s="316"/>
      <c r="AI1039" s="316"/>
      <c r="AJ1039" s="316"/>
      <c r="AK1039" s="312"/>
      <c r="AL1039" s="312"/>
      <c r="AM1039" s="312"/>
      <c r="AN1039" s="312"/>
      <c r="AO1039" s="315"/>
      <c r="AP1039" s="315"/>
      <c r="AQ1039" s="315"/>
      <c r="AR1039" s="315"/>
      <c r="AS1039" s="311"/>
      <c r="AT1039" s="311"/>
      <c r="AU1039" s="311"/>
      <c r="AV1039" s="311"/>
      <c r="AW1039" s="316"/>
      <c r="AX1039" s="316"/>
      <c r="AY1039" s="316"/>
      <c r="AZ1039" s="316"/>
      <c r="BA1039" s="316"/>
      <c r="BB1039" s="316"/>
      <c r="BC1039" s="316"/>
      <c r="BD1039" s="316"/>
      <c r="BE1039" s="316"/>
      <c r="BF1039" s="316"/>
      <c r="BG1039" s="316"/>
      <c r="BH1039" s="316"/>
      <c r="BI1039" s="316"/>
      <c r="BJ1039" s="316"/>
      <c r="BK1039" s="316"/>
      <c r="BL1039" s="316"/>
      <c r="BM1039" s="316"/>
      <c r="BN1039" s="316"/>
      <c r="BO1039" s="316"/>
      <c r="BP1039" s="316"/>
      <c r="BQ1039" s="316"/>
      <c r="BR1039" s="316"/>
      <c r="BS1039" s="316"/>
      <c r="BT1039" s="316"/>
      <c r="BU1039" s="316"/>
      <c r="BV1039" s="316"/>
      <c r="BW1039" s="316"/>
      <c r="BX1039" s="316"/>
      <c r="BY1039" s="316"/>
      <c r="BZ1039" s="316"/>
      <c r="CA1039" s="316"/>
      <c r="CB1039" s="316"/>
      <c r="CC1039" s="316"/>
      <c r="CD1039" s="316"/>
      <c r="CE1039" s="316"/>
      <c r="CF1039" s="316"/>
      <c r="CG1039" s="316"/>
      <c r="CH1039" s="316"/>
      <c r="CI1039" s="316"/>
      <c r="CJ1039" s="316"/>
      <c r="CK1039" s="316"/>
      <c r="CL1039" s="316"/>
      <c r="CM1039" s="316"/>
      <c r="CN1039" s="316"/>
      <c r="CO1039" s="316"/>
      <c r="CP1039" s="312"/>
      <c r="CQ1039" s="312"/>
      <c r="CR1039" s="312"/>
      <c r="CS1039" s="312"/>
      <c r="CT1039" s="316"/>
      <c r="CU1039" s="312"/>
      <c r="CV1039" s="312"/>
      <c r="CW1039" s="312"/>
      <c r="CX1039" s="312"/>
      <c r="CY1039" s="316"/>
      <c r="CZ1039" s="316"/>
      <c r="DA1039" s="316"/>
      <c r="DB1039" s="316"/>
      <c r="DC1039" s="314"/>
      <c r="DD1039" s="314"/>
    </row>
    <row r="1040">
      <c r="A1040" s="310"/>
      <c r="B1040" s="310"/>
      <c r="C1040" s="310"/>
      <c r="D1040" s="311"/>
      <c r="E1040" s="311"/>
      <c r="F1040" s="311"/>
      <c r="G1040" s="311"/>
      <c r="H1040" s="311"/>
      <c r="I1040" s="311"/>
      <c r="J1040" s="311"/>
      <c r="K1040" s="311"/>
      <c r="L1040" s="316"/>
      <c r="M1040" s="312"/>
      <c r="N1040" s="312"/>
      <c r="O1040" s="312"/>
      <c r="P1040" s="312"/>
      <c r="Q1040" s="316"/>
      <c r="R1040" s="316"/>
      <c r="S1040" s="316"/>
      <c r="T1040" s="316"/>
      <c r="U1040" s="316"/>
      <c r="V1040" s="316"/>
      <c r="W1040" s="316"/>
      <c r="X1040" s="316"/>
      <c r="Y1040" s="316"/>
      <c r="Z1040" s="316"/>
      <c r="AA1040" s="316"/>
      <c r="AB1040" s="316"/>
      <c r="AC1040" s="316"/>
      <c r="AD1040" s="316"/>
      <c r="AE1040" s="316"/>
      <c r="AF1040" s="316"/>
      <c r="AG1040" s="316"/>
      <c r="AH1040" s="316"/>
      <c r="AI1040" s="316"/>
      <c r="AJ1040" s="316"/>
      <c r="AK1040" s="312"/>
      <c r="AL1040" s="312"/>
      <c r="AM1040" s="312"/>
      <c r="AN1040" s="312"/>
      <c r="AO1040" s="315"/>
      <c r="AP1040" s="315"/>
      <c r="AQ1040" s="315"/>
      <c r="AR1040" s="315"/>
      <c r="AS1040" s="311"/>
      <c r="AT1040" s="311"/>
      <c r="AU1040" s="311"/>
      <c r="AV1040" s="311"/>
      <c r="AW1040" s="316"/>
      <c r="AX1040" s="316"/>
      <c r="AY1040" s="316"/>
      <c r="AZ1040" s="316"/>
      <c r="BA1040" s="316"/>
      <c r="BB1040" s="316"/>
      <c r="BC1040" s="316"/>
      <c r="BD1040" s="316"/>
      <c r="BE1040" s="316"/>
      <c r="BF1040" s="316"/>
      <c r="BG1040" s="316"/>
      <c r="BH1040" s="316"/>
      <c r="BI1040" s="316"/>
      <c r="BJ1040" s="316"/>
      <c r="BK1040" s="316"/>
      <c r="BL1040" s="316"/>
      <c r="BM1040" s="316"/>
      <c r="BN1040" s="316"/>
      <c r="BO1040" s="316"/>
      <c r="BP1040" s="316"/>
      <c r="BQ1040" s="316"/>
      <c r="BR1040" s="316"/>
      <c r="BS1040" s="316"/>
      <c r="BT1040" s="316"/>
      <c r="BU1040" s="316"/>
      <c r="BV1040" s="316"/>
      <c r="BW1040" s="316"/>
      <c r="BX1040" s="316"/>
      <c r="BY1040" s="316"/>
      <c r="BZ1040" s="316"/>
      <c r="CA1040" s="316"/>
      <c r="CB1040" s="316"/>
      <c r="CC1040" s="316"/>
      <c r="CD1040" s="316"/>
      <c r="CE1040" s="316"/>
      <c r="CF1040" s="316"/>
      <c r="CG1040" s="316"/>
      <c r="CH1040" s="316"/>
      <c r="CI1040" s="316"/>
      <c r="CJ1040" s="316"/>
      <c r="CK1040" s="316"/>
      <c r="CL1040" s="316"/>
      <c r="CM1040" s="316"/>
      <c r="CN1040" s="316"/>
      <c r="CO1040" s="316"/>
      <c r="CP1040" s="312"/>
      <c r="CQ1040" s="312"/>
      <c r="CR1040" s="312"/>
      <c r="CS1040" s="312"/>
      <c r="CT1040" s="316"/>
      <c r="CU1040" s="312"/>
      <c r="CV1040" s="312"/>
      <c r="CW1040" s="312"/>
      <c r="CX1040" s="312"/>
      <c r="CY1040" s="316"/>
      <c r="CZ1040" s="316"/>
      <c r="DA1040" s="316"/>
      <c r="DB1040" s="316"/>
      <c r="DC1040" s="314"/>
      <c r="DD1040" s="314"/>
    </row>
    <row r="1041">
      <c r="A1041" s="310"/>
      <c r="B1041" s="310"/>
      <c r="C1041" s="310"/>
      <c r="D1041" s="311"/>
      <c r="E1041" s="311"/>
      <c r="F1041" s="311"/>
      <c r="G1041" s="311"/>
      <c r="H1041" s="311"/>
      <c r="I1041" s="311"/>
      <c r="J1041" s="311"/>
      <c r="K1041" s="311"/>
      <c r="L1041" s="316"/>
      <c r="M1041" s="312"/>
      <c r="N1041" s="312"/>
      <c r="O1041" s="312"/>
      <c r="P1041" s="312"/>
      <c r="Q1041" s="316"/>
      <c r="R1041" s="316"/>
      <c r="S1041" s="316"/>
      <c r="T1041" s="316"/>
      <c r="U1041" s="316"/>
      <c r="V1041" s="316"/>
      <c r="W1041" s="316"/>
      <c r="X1041" s="316"/>
      <c r="Y1041" s="316"/>
      <c r="Z1041" s="316"/>
      <c r="AA1041" s="316"/>
      <c r="AB1041" s="316"/>
      <c r="AC1041" s="316"/>
      <c r="AD1041" s="316"/>
      <c r="AE1041" s="316"/>
      <c r="AF1041" s="316"/>
      <c r="AG1041" s="316"/>
      <c r="AH1041" s="316"/>
      <c r="AI1041" s="316"/>
      <c r="AJ1041" s="316"/>
      <c r="AK1041" s="312"/>
      <c r="AL1041" s="312"/>
      <c r="AM1041" s="312"/>
      <c r="AN1041" s="312"/>
      <c r="AO1041" s="315"/>
      <c r="AP1041" s="315"/>
      <c r="AQ1041" s="315"/>
      <c r="AR1041" s="315"/>
      <c r="AS1041" s="311"/>
      <c r="AT1041" s="311"/>
      <c r="AU1041" s="311"/>
      <c r="AV1041" s="311"/>
      <c r="AW1041" s="316"/>
      <c r="AX1041" s="316"/>
      <c r="AY1041" s="316"/>
      <c r="AZ1041" s="316"/>
      <c r="BA1041" s="316"/>
      <c r="BB1041" s="316"/>
      <c r="BC1041" s="316"/>
      <c r="BD1041" s="316"/>
      <c r="BE1041" s="316"/>
      <c r="BF1041" s="316"/>
      <c r="BG1041" s="316"/>
      <c r="BH1041" s="316"/>
      <c r="BI1041" s="316"/>
      <c r="BJ1041" s="316"/>
      <c r="BK1041" s="316"/>
      <c r="BL1041" s="316"/>
      <c r="BM1041" s="316"/>
      <c r="BN1041" s="316"/>
      <c r="BO1041" s="316"/>
      <c r="BP1041" s="316"/>
      <c r="BQ1041" s="316"/>
      <c r="BR1041" s="316"/>
      <c r="BS1041" s="316"/>
      <c r="BT1041" s="316"/>
      <c r="BU1041" s="316"/>
      <c r="BV1041" s="316"/>
      <c r="BW1041" s="316"/>
      <c r="BX1041" s="316"/>
      <c r="BY1041" s="316"/>
      <c r="BZ1041" s="316"/>
      <c r="CA1041" s="316"/>
      <c r="CB1041" s="316"/>
      <c r="CC1041" s="316"/>
      <c r="CD1041" s="316"/>
      <c r="CE1041" s="316"/>
      <c r="CF1041" s="316"/>
      <c r="CG1041" s="316"/>
      <c r="CH1041" s="316"/>
      <c r="CI1041" s="316"/>
      <c r="CJ1041" s="316"/>
      <c r="CK1041" s="316"/>
      <c r="CL1041" s="316"/>
      <c r="CM1041" s="316"/>
      <c r="CN1041" s="316"/>
      <c r="CO1041" s="316"/>
      <c r="CP1041" s="312"/>
      <c r="CQ1041" s="312"/>
      <c r="CR1041" s="312"/>
      <c r="CS1041" s="312"/>
      <c r="CT1041" s="316"/>
      <c r="CU1041" s="312"/>
      <c r="CV1041" s="312"/>
      <c r="CW1041" s="312"/>
      <c r="CX1041" s="312"/>
      <c r="CY1041" s="316"/>
      <c r="CZ1041" s="316"/>
      <c r="DA1041" s="316"/>
      <c r="DB1041" s="316"/>
      <c r="DC1041" s="314"/>
      <c r="DD1041" s="314"/>
    </row>
    <row r="1042">
      <c r="A1042" s="310"/>
      <c r="B1042" s="310"/>
      <c r="C1042" s="310"/>
      <c r="D1042" s="311"/>
      <c r="E1042" s="311"/>
      <c r="F1042" s="311"/>
      <c r="G1042" s="311"/>
      <c r="H1042" s="311"/>
      <c r="I1042" s="311"/>
      <c r="J1042" s="311"/>
      <c r="K1042" s="311"/>
      <c r="L1042" s="316"/>
      <c r="M1042" s="312"/>
      <c r="N1042" s="312"/>
      <c r="O1042" s="312"/>
      <c r="P1042" s="312"/>
      <c r="Q1042" s="316"/>
      <c r="R1042" s="316"/>
      <c r="S1042" s="316"/>
      <c r="T1042" s="316"/>
      <c r="U1042" s="316"/>
      <c r="V1042" s="316"/>
      <c r="W1042" s="316"/>
      <c r="X1042" s="316"/>
      <c r="Y1042" s="316"/>
      <c r="Z1042" s="316"/>
      <c r="AA1042" s="316"/>
      <c r="AB1042" s="316"/>
      <c r="AC1042" s="316"/>
      <c r="AD1042" s="316"/>
      <c r="AE1042" s="316"/>
      <c r="AF1042" s="316"/>
      <c r="AG1042" s="316"/>
      <c r="AH1042" s="316"/>
      <c r="AI1042" s="316"/>
      <c r="AJ1042" s="316"/>
      <c r="AK1042" s="312"/>
      <c r="AL1042" s="312"/>
      <c r="AM1042" s="312"/>
      <c r="AN1042" s="312"/>
      <c r="AO1042" s="315"/>
      <c r="AP1042" s="315"/>
      <c r="AQ1042" s="315"/>
      <c r="AR1042" s="315"/>
      <c r="AS1042" s="311"/>
      <c r="AT1042" s="311"/>
      <c r="AU1042" s="311"/>
      <c r="AV1042" s="311"/>
      <c r="AW1042" s="316"/>
      <c r="AX1042" s="316"/>
      <c r="AY1042" s="316"/>
      <c r="AZ1042" s="316"/>
      <c r="BA1042" s="316"/>
      <c r="BB1042" s="316"/>
      <c r="BC1042" s="316"/>
      <c r="BD1042" s="316"/>
      <c r="BE1042" s="316"/>
      <c r="BF1042" s="316"/>
      <c r="BG1042" s="316"/>
      <c r="BH1042" s="316"/>
      <c r="BI1042" s="316"/>
      <c r="BJ1042" s="316"/>
      <c r="BK1042" s="316"/>
      <c r="BL1042" s="316"/>
      <c r="BM1042" s="316"/>
      <c r="BN1042" s="316"/>
      <c r="BO1042" s="316"/>
      <c r="BP1042" s="316"/>
      <c r="BQ1042" s="316"/>
      <c r="BR1042" s="316"/>
      <c r="BS1042" s="316"/>
      <c r="BT1042" s="316"/>
      <c r="BU1042" s="316"/>
      <c r="BV1042" s="316"/>
      <c r="BW1042" s="316"/>
      <c r="BX1042" s="316"/>
      <c r="BY1042" s="316"/>
      <c r="BZ1042" s="316"/>
      <c r="CA1042" s="316"/>
      <c r="CB1042" s="316"/>
      <c r="CC1042" s="316"/>
      <c r="CD1042" s="316"/>
      <c r="CE1042" s="316"/>
      <c r="CF1042" s="316"/>
      <c r="CG1042" s="316"/>
      <c r="CH1042" s="316"/>
      <c r="CI1042" s="316"/>
      <c r="CJ1042" s="316"/>
      <c r="CK1042" s="316"/>
      <c r="CL1042" s="316"/>
      <c r="CM1042" s="316"/>
      <c r="CN1042" s="316"/>
      <c r="CO1042" s="316"/>
      <c r="CP1042" s="312"/>
      <c r="CQ1042" s="312"/>
      <c r="CR1042" s="312"/>
      <c r="CS1042" s="312"/>
      <c r="CT1042" s="316"/>
      <c r="CU1042" s="312"/>
      <c r="CV1042" s="312"/>
      <c r="CW1042" s="312"/>
      <c r="CX1042" s="312"/>
      <c r="CY1042" s="316"/>
      <c r="CZ1042" s="316"/>
      <c r="DA1042" s="316"/>
      <c r="DB1042" s="316"/>
      <c r="DC1042" s="314"/>
      <c r="DD1042" s="314"/>
    </row>
    <row r="1043">
      <c r="A1043" s="310"/>
      <c r="B1043" s="310"/>
      <c r="C1043" s="310"/>
      <c r="D1043" s="311"/>
      <c r="E1043" s="311"/>
      <c r="F1043" s="311"/>
      <c r="G1043" s="311"/>
      <c r="H1043" s="311"/>
      <c r="I1043" s="311"/>
      <c r="J1043" s="311"/>
      <c r="K1043" s="311"/>
      <c r="L1043" s="316"/>
      <c r="M1043" s="312"/>
      <c r="N1043" s="312"/>
      <c r="O1043" s="312"/>
      <c r="P1043" s="312"/>
      <c r="Q1043" s="316"/>
      <c r="R1043" s="316"/>
      <c r="S1043" s="316"/>
      <c r="T1043" s="316"/>
      <c r="U1043" s="316"/>
      <c r="V1043" s="316"/>
      <c r="W1043" s="316"/>
      <c r="X1043" s="316"/>
      <c r="Y1043" s="316"/>
      <c r="Z1043" s="316"/>
      <c r="AA1043" s="316"/>
      <c r="AB1043" s="316"/>
      <c r="AC1043" s="316"/>
      <c r="AD1043" s="316"/>
      <c r="AE1043" s="316"/>
      <c r="AF1043" s="316"/>
      <c r="AG1043" s="316"/>
      <c r="AH1043" s="316"/>
      <c r="AI1043" s="316"/>
      <c r="AJ1043" s="316"/>
      <c r="AK1043" s="312"/>
      <c r="AL1043" s="312"/>
      <c r="AM1043" s="312"/>
      <c r="AN1043" s="312"/>
      <c r="AO1043" s="315"/>
      <c r="AP1043" s="315"/>
      <c r="AQ1043" s="315"/>
      <c r="AR1043" s="315"/>
      <c r="AS1043" s="311"/>
      <c r="AT1043" s="311"/>
      <c r="AU1043" s="311"/>
      <c r="AV1043" s="311"/>
      <c r="AW1043" s="316"/>
      <c r="AX1043" s="316"/>
      <c r="AY1043" s="316"/>
      <c r="AZ1043" s="316"/>
      <c r="BA1043" s="316"/>
      <c r="BB1043" s="316"/>
      <c r="BC1043" s="316"/>
      <c r="BD1043" s="316"/>
      <c r="BE1043" s="316"/>
      <c r="BF1043" s="316"/>
      <c r="BG1043" s="316"/>
      <c r="BH1043" s="316"/>
      <c r="BI1043" s="316"/>
      <c r="BJ1043" s="316"/>
      <c r="BK1043" s="316"/>
      <c r="BL1043" s="316"/>
      <c r="BM1043" s="316"/>
      <c r="BN1043" s="316"/>
      <c r="BO1043" s="316"/>
      <c r="BP1043" s="316"/>
      <c r="BQ1043" s="316"/>
      <c r="BR1043" s="316"/>
      <c r="BS1043" s="316"/>
      <c r="BT1043" s="316"/>
      <c r="BU1043" s="316"/>
      <c r="BV1043" s="316"/>
      <c r="BW1043" s="316"/>
      <c r="BX1043" s="316"/>
      <c r="BY1043" s="316"/>
      <c r="BZ1043" s="316"/>
      <c r="CA1043" s="316"/>
      <c r="CB1043" s="316"/>
      <c r="CC1043" s="316"/>
      <c r="CD1043" s="316"/>
      <c r="CE1043" s="316"/>
      <c r="CF1043" s="316"/>
      <c r="CG1043" s="316"/>
      <c r="CH1043" s="316"/>
      <c r="CI1043" s="316"/>
      <c r="CJ1043" s="316"/>
      <c r="CK1043" s="316"/>
      <c r="CL1043" s="316"/>
      <c r="CM1043" s="316"/>
      <c r="CN1043" s="316"/>
      <c r="CO1043" s="316"/>
      <c r="CP1043" s="312"/>
      <c r="CQ1043" s="312"/>
      <c r="CR1043" s="312"/>
      <c r="CS1043" s="312"/>
      <c r="CT1043" s="316"/>
      <c r="CU1043" s="312"/>
      <c r="CV1043" s="312"/>
      <c r="CW1043" s="312"/>
      <c r="CX1043" s="312"/>
      <c r="CY1043" s="316"/>
      <c r="CZ1043" s="316"/>
      <c r="DA1043" s="316"/>
      <c r="DB1043" s="316"/>
      <c r="DC1043" s="314"/>
      <c r="DD1043" s="314"/>
    </row>
    <row r="1044">
      <c r="A1044" s="310"/>
      <c r="B1044" s="310"/>
      <c r="C1044" s="310"/>
      <c r="D1044" s="311"/>
      <c r="E1044" s="311"/>
      <c r="F1044" s="311"/>
      <c r="G1044" s="311"/>
      <c r="H1044" s="311"/>
      <c r="I1044" s="311"/>
      <c r="J1044" s="311"/>
      <c r="K1044" s="311"/>
      <c r="L1044" s="316"/>
      <c r="M1044" s="312"/>
      <c r="N1044" s="312"/>
      <c r="O1044" s="312"/>
      <c r="P1044" s="312"/>
      <c r="Q1044" s="316"/>
      <c r="R1044" s="316"/>
      <c r="S1044" s="316"/>
      <c r="T1044" s="316"/>
      <c r="U1044" s="316"/>
      <c r="V1044" s="316"/>
      <c r="W1044" s="316"/>
      <c r="X1044" s="316"/>
      <c r="Y1044" s="316"/>
      <c r="Z1044" s="316"/>
      <c r="AA1044" s="316"/>
      <c r="AB1044" s="316"/>
      <c r="AC1044" s="316"/>
      <c r="AD1044" s="316"/>
      <c r="AE1044" s="316"/>
      <c r="AF1044" s="316"/>
      <c r="AG1044" s="316"/>
      <c r="AH1044" s="316"/>
      <c r="AI1044" s="316"/>
      <c r="AJ1044" s="316"/>
      <c r="AK1044" s="312"/>
      <c r="AL1044" s="312"/>
      <c r="AM1044" s="312"/>
      <c r="AN1044" s="312"/>
      <c r="AO1044" s="315"/>
      <c r="AP1044" s="315"/>
      <c r="AQ1044" s="315"/>
      <c r="AR1044" s="315"/>
      <c r="AS1044" s="311"/>
      <c r="AT1044" s="311"/>
      <c r="AU1044" s="311"/>
      <c r="AV1044" s="311"/>
      <c r="AW1044" s="316"/>
      <c r="AX1044" s="316"/>
      <c r="AY1044" s="316"/>
      <c r="AZ1044" s="316"/>
      <c r="BA1044" s="316"/>
      <c r="BB1044" s="316"/>
      <c r="BC1044" s="316"/>
      <c r="BD1044" s="316"/>
      <c r="BE1044" s="316"/>
      <c r="BF1044" s="316"/>
      <c r="BG1044" s="316"/>
      <c r="BH1044" s="316"/>
      <c r="BI1044" s="316"/>
      <c r="BJ1044" s="316"/>
      <c r="BK1044" s="316"/>
      <c r="BL1044" s="316"/>
      <c r="BM1044" s="316"/>
      <c r="BN1044" s="316"/>
      <c r="BO1044" s="316"/>
      <c r="BP1044" s="316"/>
      <c r="BQ1044" s="316"/>
      <c r="BR1044" s="316"/>
      <c r="BS1044" s="316"/>
      <c r="BT1044" s="316"/>
      <c r="BU1044" s="316"/>
      <c r="BV1044" s="316"/>
      <c r="BW1044" s="316"/>
      <c r="BX1044" s="316"/>
      <c r="BY1044" s="316"/>
      <c r="BZ1044" s="316"/>
      <c r="CA1044" s="316"/>
      <c r="CB1044" s="316"/>
      <c r="CC1044" s="316"/>
      <c r="CD1044" s="316"/>
      <c r="CE1044" s="316"/>
      <c r="CF1044" s="316"/>
      <c r="CG1044" s="316"/>
      <c r="CH1044" s="316"/>
      <c r="CI1044" s="316"/>
      <c r="CJ1044" s="316"/>
      <c r="CK1044" s="316"/>
      <c r="CL1044" s="316"/>
      <c r="CM1044" s="316"/>
      <c r="CN1044" s="316"/>
      <c r="CO1044" s="316"/>
      <c r="CP1044" s="312"/>
      <c r="CQ1044" s="312"/>
      <c r="CR1044" s="312"/>
      <c r="CS1044" s="312"/>
      <c r="CT1044" s="316"/>
      <c r="CU1044" s="312"/>
      <c r="CV1044" s="312"/>
      <c r="CW1044" s="312"/>
      <c r="CX1044" s="312"/>
      <c r="CY1044" s="316"/>
      <c r="CZ1044" s="316"/>
      <c r="DA1044" s="316"/>
      <c r="DB1044" s="316"/>
      <c r="DC1044" s="314"/>
      <c r="DD1044" s="314"/>
    </row>
    <row r="1045">
      <c r="A1045" s="310"/>
      <c r="B1045" s="310"/>
      <c r="C1045" s="310"/>
      <c r="D1045" s="311"/>
      <c r="E1045" s="311"/>
      <c r="F1045" s="311"/>
      <c r="G1045" s="311"/>
      <c r="H1045" s="311"/>
      <c r="I1045" s="311"/>
      <c r="J1045" s="311"/>
      <c r="K1045" s="311"/>
      <c r="L1045" s="316"/>
      <c r="M1045" s="312"/>
      <c r="N1045" s="312"/>
      <c r="O1045" s="312"/>
      <c r="P1045" s="312"/>
      <c r="Q1045" s="316"/>
      <c r="R1045" s="316"/>
      <c r="S1045" s="316"/>
      <c r="T1045" s="316"/>
      <c r="U1045" s="316"/>
      <c r="V1045" s="316"/>
      <c r="W1045" s="316"/>
      <c r="X1045" s="316"/>
      <c r="Y1045" s="316"/>
      <c r="Z1045" s="316"/>
      <c r="AA1045" s="316"/>
      <c r="AB1045" s="316"/>
      <c r="AC1045" s="316"/>
      <c r="AD1045" s="316"/>
      <c r="AE1045" s="316"/>
      <c r="AF1045" s="316"/>
      <c r="AG1045" s="316"/>
      <c r="AH1045" s="316"/>
      <c r="AI1045" s="316"/>
      <c r="AJ1045" s="316"/>
      <c r="AK1045" s="312"/>
      <c r="AL1045" s="312"/>
      <c r="AM1045" s="312"/>
      <c r="AN1045" s="312"/>
      <c r="AO1045" s="315"/>
      <c r="AP1045" s="315"/>
      <c r="AQ1045" s="315"/>
      <c r="AR1045" s="315"/>
      <c r="AS1045" s="311"/>
      <c r="AT1045" s="311"/>
      <c r="AU1045" s="311"/>
      <c r="AV1045" s="311"/>
      <c r="AW1045" s="316"/>
      <c r="AX1045" s="316"/>
      <c r="AY1045" s="316"/>
      <c r="AZ1045" s="316"/>
      <c r="BA1045" s="316"/>
      <c r="BB1045" s="316"/>
      <c r="BC1045" s="316"/>
      <c r="BD1045" s="316"/>
      <c r="BE1045" s="316"/>
      <c r="BF1045" s="316"/>
      <c r="BG1045" s="316"/>
      <c r="BH1045" s="316"/>
      <c r="BI1045" s="316"/>
      <c r="BJ1045" s="316"/>
      <c r="BK1045" s="316"/>
      <c r="BL1045" s="316"/>
      <c r="BM1045" s="316"/>
      <c r="BN1045" s="316"/>
      <c r="BO1045" s="316"/>
      <c r="BP1045" s="316"/>
      <c r="BQ1045" s="316"/>
      <c r="BR1045" s="316"/>
      <c r="BS1045" s="316"/>
      <c r="BT1045" s="316"/>
      <c r="BU1045" s="316"/>
      <c r="BV1045" s="316"/>
      <c r="BW1045" s="316"/>
      <c r="BX1045" s="316"/>
      <c r="BY1045" s="316"/>
      <c r="BZ1045" s="316"/>
      <c r="CA1045" s="316"/>
      <c r="CB1045" s="316"/>
      <c r="CC1045" s="316"/>
      <c r="CD1045" s="316"/>
      <c r="CE1045" s="316"/>
      <c r="CF1045" s="316"/>
      <c r="CG1045" s="316"/>
      <c r="CH1045" s="316"/>
      <c r="CI1045" s="316"/>
      <c r="CJ1045" s="316"/>
      <c r="CK1045" s="316"/>
      <c r="CL1045" s="316"/>
      <c r="CM1045" s="316"/>
      <c r="CN1045" s="316"/>
      <c r="CO1045" s="316"/>
      <c r="CP1045" s="312"/>
      <c r="CQ1045" s="312"/>
      <c r="CR1045" s="312"/>
      <c r="CS1045" s="312"/>
      <c r="CT1045" s="316"/>
      <c r="CU1045" s="312"/>
      <c r="CV1045" s="312"/>
      <c r="CW1045" s="312"/>
      <c r="CX1045" s="312"/>
      <c r="CY1045" s="316"/>
      <c r="CZ1045" s="316"/>
      <c r="DA1045" s="316"/>
      <c r="DB1045" s="316"/>
      <c r="DC1045" s="314"/>
      <c r="DD1045" s="314"/>
    </row>
    <row r="1046">
      <c r="A1046" s="310"/>
      <c r="B1046" s="310"/>
      <c r="C1046" s="310"/>
      <c r="D1046" s="311"/>
      <c r="E1046" s="311"/>
      <c r="F1046" s="311"/>
      <c r="G1046" s="311"/>
      <c r="H1046" s="311"/>
      <c r="I1046" s="311"/>
      <c r="J1046" s="311"/>
      <c r="K1046" s="311"/>
      <c r="L1046" s="316"/>
      <c r="M1046" s="312"/>
      <c r="N1046" s="312"/>
      <c r="O1046" s="312"/>
      <c r="P1046" s="312"/>
      <c r="Q1046" s="316"/>
      <c r="R1046" s="316"/>
      <c r="S1046" s="316"/>
      <c r="T1046" s="316"/>
      <c r="U1046" s="316"/>
      <c r="V1046" s="316"/>
      <c r="W1046" s="316"/>
      <c r="X1046" s="316"/>
      <c r="Y1046" s="316"/>
      <c r="Z1046" s="316"/>
      <c r="AA1046" s="316"/>
      <c r="AB1046" s="316"/>
      <c r="AC1046" s="316"/>
      <c r="AD1046" s="316"/>
      <c r="AE1046" s="316"/>
      <c r="AF1046" s="316"/>
      <c r="AG1046" s="316"/>
      <c r="AH1046" s="316"/>
      <c r="AI1046" s="316"/>
      <c r="AJ1046" s="316"/>
      <c r="AK1046" s="312"/>
      <c r="AL1046" s="312"/>
      <c r="AM1046" s="312"/>
      <c r="AN1046" s="312"/>
      <c r="AO1046" s="315"/>
      <c r="AP1046" s="315"/>
      <c r="AQ1046" s="315"/>
      <c r="AR1046" s="315"/>
      <c r="AS1046" s="311"/>
      <c r="AT1046" s="311"/>
      <c r="AU1046" s="311"/>
      <c r="AV1046" s="311"/>
      <c r="AW1046" s="316"/>
      <c r="AX1046" s="316"/>
      <c r="AY1046" s="316"/>
      <c r="AZ1046" s="316"/>
      <c r="BA1046" s="316"/>
      <c r="BB1046" s="316"/>
      <c r="BC1046" s="316"/>
      <c r="BD1046" s="316"/>
      <c r="BE1046" s="316"/>
      <c r="BF1046" s="316"/>
      <c r="BG1046" s="316"/>
      <c r="BH1046" s="316"/>
      <c r="BI1046" s="316"/>
      <c r="BJ1046" s="316"/>
      <c r="BK1046" s="316"/>
      <c r="BL1046" s="316"/>
      <c r="BM1046" s="316"/>
      <c r="BN1046" s="316"/>
      <c r="BO1046" s="316"/>
      <c r="BP1046" s="316"/>
      <c r="BQ1046" s="316"/>
      <c r="BR1046" s="316"/>
      <c r="BS1046" s="316"/>
      <c r="BT1046" s="316"/>
      <c r="BU1046" s="316"/>
      <c r="BV1046" s="316"/>
      <c r="BW1046" s="316"/>
      <c r="BX1046" s="316"/>
      <c r="BY1046" s="316"/>
      <c r="BZ1046" s="316"/>
      <c r="CA1046" s="316"/>
      <c r="CB1046" s="316"/>
      <c r="CC1046" s="316"/>
      <c r="CD1046" s="316"/>
      <c r="CE1046" s="316"/>
      <c r="CF1046" s="316"/>
      <c r="CG1046" s="316"/>
      <c r="CH1046" s="316"/>
      <c r="CI1046" s="316"/>
      <c r="CJ1046" s="316"/>
      <c r="CK1046" s="316"/>
      <c r="CL1046" s="316"/>
      <c r="CM1046" s="316"/>
      <c r="CN1046" s="316"/>
      <c r="CO1046" s="316"/>
      <c r="CP1046" s="312"/>
      <c r="CQ1046" s="312"/>
      <c r="CR1046" s="312"/>
      <c r="CS1046" s="312"/>
      <c r="CT1046" s="316"/>
      <c r="CU1046" s="312"/>
      <c r="CV1046" s="312"/>
      <c r="CW1046" s="312"/>
      <c r="CX1046" s="312"/>
      <c r="CY1046" s="316"/>
      <c r="CZ1046" s="316"/>
      <c r="DA1046" s="316"/>
      <c r="DB1046" s="316"/>
      <c r="DC1046" s="314"/>
      <c r="DD1046" s="314"/>
    </row>
    <row r="1047">
      <c r="A1047" s="310"/>
      <c r="B1047" s="310"/>
      <c r="C1047" s="310"/>
      <c r="D1047" s="311"/>
      <c r="E1047" s="311"/>
      <c r="F1047" s="311"/>
      <c r="G1047" s="311"/>
      <c r="H1047" s="311"/>
      <c r="I1047" s="311"/>
      <c r="J1047" s="311"/>
      <c r="K1047" s="311"/>
      <c r="L1047" s="316"/>
      <c r="M1047" s="312"/>
      <c r="N1047" s="312"/>
      <c r="O1047" s="312"/>
      <c r="P1047" s="312"/>
      <c r="Q1047" s="316"/>
      <c r="R1047" s="316"/>
      <c r="S1047" s="316"/>
      <c r="T1047" s="316"/>
      <c r="U1047" s="316"/>
      <c r="V1047" s="316"/>
      <c r="W1047" s="316"/>
      <c r="X1047" s="316"/>
      <c r="Y1047" s="316"/>
      <c r="Z1047" s="316"/>
      <c r="AA1047" s="316"/>
      <c r="AB1047" s="316"/>
      <c r="AC1047" s="316"/>
      <c r="AD1047" s="316"/>
      <c r="AE1047" s="316"/>
      <c r="AF1047" s="316"/>
      <c r="AG1047" s="316"/>
      <c r="AH1047" s="316"/>
      <c r="AI1047" s="316"/>
      <c r="AJ1047" s="316"/>
      <c r="AK1047" s="312"/>
      <c r="AL1047" s="312"/>
      <c r="AM1047" s="312"/>
      <c r="AN1047" s="312"/>
      <c r="AO1047" s="315"/>
      <c r="AP1047" s="315"/>
      <c r="AQ1047" s="315"/>
      <c r="AR1047" s="315"/>
      <c r="AS1047" s="311"/>
      <c r="AT1047" s="311"/>
      <c r="AU1047" s="311"/>
      <c r="AV1047" s="311"/>
      <c r="AW1047" s="316"/>
      <c r="AX1047" s="316"/>
      <c r="AY1047" s="316"/>
      <c r="AZ1047" s="316"/>
      <c r="BA1047" s="316"/>
      <c r="BB1047" s="316"/>
      <c r="BC1047" s="316"/>
      <c r="BD1047" s="316"/>
      <c r="BE1047" s="316"/>
      <c r="BF1047" s="316"/>
      <c r="BG1047" s="316"/>
      <c r="BH1047" s="316"/>
      <c r="BI1047" s="316"/>
      <c r="BJ1047" s="316"/>
      <c r="BK1047" s="316"/>
      <c r="BL1047" s="316"/>
      <c r="BM1047" s="316"/>
      <c r="BN1047" s="316"/>
      <c r="BO1047" s="316"/>
      <c r="BP1047" s="316"/>
      <c r="BQ1047" s="316"/>
      <c r="BR1047" s="316"/>
      <c r="BS1047" s="316"/>
      <c r="BT1047" s="316"/>
      <c r="BU1047" s="316"/>
      <c r="BV1047" s="316"/>
      <c r="BW1047" s="316"/>
      <c r="BX1047" s="316"/>
      <c r="BY1047" s="316"/>
      <c r="BZ1047" s="316"/>
      <c r="CA1047" s="316"/>
      <c r="CB1047" s="316"/>
      <c r="CC1047" s="316"/>
      <c r="CD1047" s="316"/>
      <c r="CE1047" s="316"/>
      <c r="CF1047" s="316"/>
      <c r="CG1047" s="316"/>
      <c r="CH1047" s="316"/>
      <c r="CI1047" s="316"/>
      <c r="CJ1047" s="316"/>
      <c r="CK1047" s="316"/>
      <c r="CL1047" s="316"/>
      <c r="CM1047" s="316"/>
      <c r="CN1047" s="316"/>
      <c r="CO1047" s="316"/>
      <c r="CP1047" s="312"/>
      <c r="CQ1047" s="312"/>
      <c r="CR1047" s="312"/>
      <c r="CS1047" s="312"/>
      <c r="CT1047" s="316"/>
      <c r="CU1047" s="312"/>
      <c r="CV1047" s="312"/>
      <c r="CW1047" s="312"/>
      <c r="CX1047" s="312"/>
      <c r="CY1047" s="316"/>
      <c r="CZ1047" s="316"/>
      <c r="DA1047" s="316"/>
      <c r="DB1047" s="316"/>
      <c r="DC1047" s="314"/>
      <c r="DD1047" s="314"/>
    </row>
    <row r="1048">
      <c r="A1048" s="310"/>
      <c r="B1048" s="310"/>
      <c r="C1048" s="310"/>
      <c r="D1048" s="311"/>
      <c r="E1048" s="311"/>
      <c r="F1048" s="311"/>
      <c r="G1048" s="311"/>
      <c r="H1048" s="311"/>
      <c r="I1048" s="311"/>
      <c r="J1048" s="311"/>
      <c r="K1048" s="311"/>
      <c r="L1048" s="316"/>
      <c r="M1048" s="312"/>
      <c r="N1048" s="312"/>
      <c r="O1048" s="312"/>
      <c r="P1048" s="312"/>
      <c r="Q1048" s="316"/>
      <c r="R1048" s="316"/>
      <c r="S1048" s="316"/>
      <c r="T1048" s="316"/>
      <c r="U1048" s="316"/>
      <c r="V1048" s="316"/>
      <c r="W1048" s="316"/>
      <c r="X1048" s="316"/>
      <c r="Y1048" s="316"/>
      <c r="Z1048" s="316"/>
      <c r="AA1048" s="316"/>
      <c r="AB1048" s="316"/>
      <c r="AC1048" s="316"/>
      <c r="AD1048" s="316"/>
      <c r="AE1048" s="316"/>
      <c r="AF1048" s="316"/>
      <c r="AG1048" s="316"/>
      <c r="AH1048" s="316"/>
      <c r="AI1048" s="316"/>
      <c r="AJ1048" s="316"/>
      <c r="AK1048" s="312"/>
      <c r="AL1048" s="312"/>
      <c r="AM1048" s="312"/>
      <c r="AN1048" s="312"/>
      <c r="AO1048" s="315"/>
      <c r="AP1048" s="315"/>
      <c r="AQ1048" s="315"/>
      <c r="AR1048" s="315"/>
      <c r="AS1048" s="311"/>
      <c r="AT1048" s="311"/>
      <c r="AU1048" s="311"/>
      <c r="AV1048" s="311"/>
      <c r="AW1048" s="316"/>
      <c r="AX1048" s="316"/>
      <c r="AY1048" s="316"/>
      <c r="AZ1048" s="316"/>
      <c r="BA1048" s="316"/>
      <c r="BB1048" s="316"/>
      <c r="BC1048" s="316"/>
      <c r="BD1048" s="316"/>
      <c r="BE1048" s="316"/>
      <c r="BF1048" s="316"/>
      <c r="BG1048" s="316"/>
      <c r="BH1048" s="316"/>
      <c r="BI1048" s="316"/>
      <c r="BJ1048" s="316"/>
      <c r="BK1048" s="316"/>
      <c r="BL1048" s="316"/>
      <c r="BM1048" s="316"/>
      <c r="BN1048" s="316"/>
      <c r="BO1048" s="316"/>
      <c r="BP1048" s="316"/>
      <c r="BQ1048" s="316"/>
      <c r="BR1048" s="316"/>
      <c r="BS1048" s="316"/>
      <c r="BT1048" s="316"/>
      <c r="BU1048" s="316"/>
      <c r="BV1048" s="316"/>
      <c r="BW1048" s="316"/>
      <c r="BX1048" s="316"/>
      <c r="BY1048" s="316"/>
      <c r="BZ1048" s="316"/>
      <c r="CA1048" s="316"/>
      <c r="CB1048" s="316"/>
      <c r="CC1048" s="316"/>
      <c r="CD1048" s="316"/>
      <c r="CE1048" s="316"/>
      <c r="CF1048" s="316"/>
      <c r="CG1048" s="316"/>
      <c r="CH1048" s="316"/>
      <c r="CI1048" s="316"/>
      <c r="CJ1048" s="316"/>
      <c r="CK1048" s="316"/>
      <c r="CL1048" s="316"/>
      <c r="CM1048" s="316"/>
      <c r="CN1048" s="316"/>
      <c r="CO1048" s="316"/>
      <c r="CP1048" s="312"/>
      <c r="CQ1048" s="312"/>
      <c r="CR1048" s="312"/>
      <c r="CS1048" s="312"/>
      <c r="CT1048" s="316"/>
      <c r="CU1048" s="312"/>
      <c r="CV1048" s="312"/>
      <c r="CW1048" s="312"/>
      <c r="CX1048" s="312"/>
      <c r="CY1048" s="316"/>
      <c r="CZ1048" s="316"/>
      <c r="DA1048" s="316"/>
      <c r="DB1048" s="316"/>
      <c r="DC1048" s="314"/>
      <c r="DD1048" s="314"/>
    </row>
    <row r="1049">
      <c r="A1049" s="310"/>
      <c r="B1049" s="310"/>
      <c r="C1049" s="310"/>
      <c r="D1049" s="311"/>
      <c r="E1049" s="311"/>
      <c r="F1049" s="311"/>
      <c r="G1049" s="311"/>
      <c r="H1049" s="311"/>
      <c r="I1049" s="311"/>
      <c r="J1049" s="311"/>
      <c r="K1049" s="311"/>
      <c r="L1049" s="316"/>
      <c r="M1049" s="312"/>
      <c r="N1049" s="312"/>
      <c r="O1049" s="312"/>
      <c r="P1049" s="312"/>
      <c r="Q1049" s="316"/>
      <c r="R1049" s="316"/>
      <c r="S1049" s="316"/>
      <c r="T1049" s="316"/>
      <c r="U1049" s="316"/>
      <c r="V1049" s="316"/>
      <c r="W1049" s="316"/>
      <c r="X1049" s="316"/>
      <c r="Y1049" s="316"/>
      <c r="Z1049" s="316"/>
      <c r="AA1049" s="316"/>
      <c r="AB1049" s="316"/>
      <c r="AC1049" s="316"/>
      <c r="AD1049" s="316"/>
      <c r="AE1049" s="316"/>
      <c r="AF1049" s="316"/>
      <c r="AG1049" s="316"/>
      <c r="AH1049" s="316"/>
      <c r="AI1049" s="316"/>
      <c r="AJ1049" s="316"/>
      <c r="AK1049" s="312"/>
      <c r="AL1049" s="312"/>
      <c r="AM1049" s="312"/>
      <c r="AN1049" s="312"/>
      <c r="AO1049" s="315"/>
      <c r="AP1049" s="315"/>
      <c r="AQ1049" s="315"/>
      <c r="AR1049" s="315"/>
      <c r="AS1049" s="311"/>
      <c r="AT1049" s="311"/>
      <c r="AU1049" s="311"/>
      <c r="AV1049" s="311"/>
      <c r="AW1049" s="316"/>
      <c r="AX1049" s="316"/>
      <c r="AY1049" s="316"/>
      <c r="AZ1049" s="316"/>
      <c r="BA1049" s="316"/>
      <c r="BB1049" s="316"/>
      <c r="BC1049" s="316"/>
      <c r="BD1049" s="316"/>
      <c r="BE1049" s="316"/>
      <c r="BF1049" s="316"/>
      <c r="BG1049" s="316"/>
      <c r="BH1049" s="316"/>
      <c r="BI1049" s="316"/>
      <c r="BJ1049" s="316"/>
      <c r="BK1049" s="316"/>
      <c r="BL1049" s="316"/>
      <c r="BM1049" s="316"/>
      <c r="BN1049" s="316"/>
      <c r="BO1049" s="316"/>
      <c r="BP1049" s="316"/>
      <c r="BQ1049" s="316"/>
      <c r="BR1049" s="316"/>
      <c r="BS1049" s="316"/>
      <c r="BT1049" s="316"/>
      <c r="BU1049" s="316"/>
      <c r="BV1049" s="316"/>
      <c r="BW1049" s="316"/>
      <c r="BX1049" s="316"/>
      <c r="BY1049" s="316"/>
      <c r="BZ1049" s="316"/>
      <c r="CA1049" s="316"/>
      <c r="CB1049" s="316"/>
      <c r="CC1049" s="316"/>
      <c r="CD1049" s="316"/>
      <c r="CE1049" s="316"/>
      <c r="CF1049" s="316"/>
      <c r="CG1049" s="316"/>
      <c r="CH1049" s="316"/>
      <c r="CI1049" s="316"/>
      <c r="CJ1049" s="316"/>
      <c r="CK1049" s="316"/>
      <c r="CL1049" s="316"/>
      <c r="CM1049" s="316"/>
      <c r="CN1049" s="316"/>
      <c r="CO1049" s="316"/>
      <c r="CP1049" s="312"/>
      <c r="CQ1049" s="312"/>
      <c r="CR1049" s="312"/>
      <c r="CS1049" s="312"/>
      <c r="CT1049" s="316"/>
      <c r="CU1049" s="312"/>
      <c r="CV1049" s="312"/>
      <c r="CW1049" s="312"/>
      <c r="CX1049" s="312"/>
      <c r="CY1049" s="316"/>
      <c r="CZ1049" s="316"/>
      <c r="DA1049" s="316"/>
      <c r="DB1049" s="316"/>
      <c r="DC1049" s="314"/>
      <c r="DD1049" s="314"/>
    </row>
    <row r="1050">
      <c r="A1050" s="310"/>
      <c r="B1050" s="310"/>
      <c r="C1050" s="310"/>
      <c r="D1050" s="311"/>
      <c r="E1050" s="311"/>
      <c r="F1050" s="311"/>
      <c r="G1050" s="311"/>
      <c r="H1050" s="311"/>
      <c r="I1050" s="311"/>
      <c r="J1050" s="311"/>
      <c r="K1050" s="311"/>
      <c r="L1050" s="316"/>
      <c r="M1050" s="312"/>
      <c r="N1050" s="312"/>
      <c r="O1050" s="312"/>
      <c r="P1050" s="312"/>
      <c r="Q1050" s="316"/>
      <c r="R1050" s="316"/>
      <c r="S1050" s="316"/>
      <c r="T1050" s="316"/>
      <c r="U1050" s="316"/>
      <c r="V1050" s="316"/>
      <c r="W1050" s="316"/>
      <c r="X1050" s="316"/>
      <c r="Y1050" s="316"/>
      <c r="Z1050" s="316"/>
      <c r="AA1050" s="316"/>
      <c r="AB1050" s="316"/>
      <c r="AC1050" s="316"/>
      <c r="AD1050" s="316"/>
      <c r="AE1050" s="316"/>
      <c r="AF1050" s="316"/>
      <c r="AG1050" s="316"/>
      <c r="AH1050" s="316"/>
      <c r="AI1050" s="316"/>
      <c r="AJ1050" s="316"/>
      <c r="AK1050" s="312"/>
      <c r="AL1050" s="312"/>
      <c r="AM1050" s="312"/>
      <c r="AN1050" s="312"/>
      <c r="AO1050" s="315"/>
      <c r="AP1050" s="315"/>
      <c r="AQ1050" s="315"/>
      <c r="AR1050" s="315"/>
      <c r="AS1050" s="311"/>
      <c r="AT1050" s="311"/>
      <c r="AU1050" s="311"/>
      <c r="AV1050" s="311"/>
      <c r="AW1050" s="316"/>
      <c r="AX1050" s="316"/>
      <c r="AY1050" s="316"/>
      <c r="AZ1050" s="316"/>
      <c r="BA1050" s="316"/>
      <c r="BB1050" s="316"/>
      <c r="BC1050" s="316"/>
      <c r="BD1050" s="316"/>
      <c r="BE1050" s="316"/>
      <c r="BF1050" s="316"/>
      <c r="BG1050" s="316"/>
      <c r="BH1050" s="316"/>
      <c r="BI1050" s="316"/>
      <c r="BJ1050" s="316"/>
      <c r="BK1050" s="316"/>
      <c r="BL1050" s="316"/>
      <c r="BM1050" s="316"/>
      <c r="BN1050" s="316"/>
      <c r="BO1050" s="316"/>
      <c r="BP1050" s="316"/>
      <c r="BQ1050" s="316"/>
      <c r="BR1050" s="316"/>
      <c r="BS1050" s="316"/>
      <c r="BT1050" s="316"/>
      <c r="BU1050" s="316"/>
      <c r="BV1050" s="316"/>
      <c r="BW1050" s="316"/>
      <c r="BX1050" s="316"/>
      <c r="BY1050" s="316"/>
      <c r="BZ1050" s="316"/>
      <c r="CA1050" s="316"/>
      <c r="CB1050" s="316"/>
      <c r="CC1050" s="316"/>
      <c r="CD1050" s="316"/>
      <c r="CE1050" s="316"/>
      <c r="CF1050" s="316"/>
      <c r="CG1050" s="316"/>
      <c r="CH1050" s="316"/>
      <c r="CI1050" s="316"/>
      <c r="CJ1050" s="316"/>
      <c r="CK1050" s="316"/>
      <c r="CL1050" s="316"/>
      <c r="CM1050" s="316"/>
      <c r="CN1050" s="316"/>
      <c r="CO1050" s="316"/>
      <c r="CP1050" s="312"/>
      <c r="CQ1050" s="312"/>
      <c r="CR1050" s="312"/>
      <c r="CS1050" s="312"/>
      <c r="CT1050" s="316"/>
      <c r="CU1050" s="312"/>
      <c r="CV1050" s="312"/>
      <c r="CW1050" s="312"/>
      <c r="CX1050" s="312"/>
      <c r="CY1050" s="316"/>
      <c r="CZ1050" s="316"/>
      <c r="DA1050" s="316"/>
      <c r="DB1050" s="316"/>
      <c r="DC1050" s="314"/>
      <c r="DD1050" s="314"/>
    </row>
    <row r="1051">
      <c r="A1051" s="310"/>
      <c r="B1051" s="310"/>
      <c r="C1051" s="310"/>
      <c r="D1051" s="311"/>
      <c r="E1051" s="311"/>
      <c r="F1051" s="311"/>
      <c r="G1051" s="311"/>
      <c r="H1051" s="311"/>
      <c r="I1051" s="311"/>
      <c r="J1051" s="311"/>
      <c r="K1051" s="311"/>
      <c r="L1051" s="316"/>
      <c r="M1051" s="312"/>
      <c r="N1051" s="312"/>
      <c r="O1051" s="312"/>
      <c r="P1051" s="312"/>
      <c r="Q1051" s="316"/>
      <c r="R1051" s="316"/>
      <c r="S1051" s="316"/>
      <c r="T1051" s="316"/>
      <c r="U1051" s="316"/>
      <c r="V1051" s="316"/>
      <c r="W1051" s="316"/>
      <c r="X1051" s="316"/>
      <c r="Y1051" s="316"/>
      <c r="Z1051" s="316"/>
      <c r="AA1051" s="316"/>
      <c r="AB1051" s="316"/>
      <c r="AC1051" s="316"/>
      <c r="AD1051" s="316"/>
      <c r="AE1051" s="316"/>
      <c r="AF1051" s="316"/>
      <c r="AG1051" s="316"/>
      <c r="AH1051" s="316"/>
      <c r="AI1051" s="316"/>
      <c r="AJ1051" s="316"/>
      <c r="AK1051" s="312"/>
      <c r="AL1051" s="312"/>
      <c r="AM1051" s="312"/>
      <c r="AN1051" s="312"/>
      <c r="AO1051" s="315"/>
      <c r="AP1051" s="315"/>
      <c r="AQ1051" s="315"/>
      <c r="AR1051" s="315"/>
      <c r="AS1051" s="311"/>
      <c r="AT1051" s="311"/>
      <c r="AU1051" s="311"/>
      <c r="AV1051" s="311"/>
      <c r="AW1051" s="316"/>
      <c r="AX1051" s="316"/>
      <c r="AY1051" s="316"/>
      <c r="AZ1051" s="316"/>
      <c r="BA1051" s="316"/>
      <c r="BB1051" s="316"/>
      <c r="BC1051" s="316"/>
      <c r="BD1051" s="316"/>
      <c r="BE1051" s="316"/>
      <c r="BF1051" s="316"/>
      <c r="BG1051" s="316"/>
      <c r="BH1051" s="316"/>
      <c r="BI1051" s="316"/>
      <c r="BJ1051" s="316"/>
      <c r="BK1051" s="316"/>
      <c r="BL1051" s="316"/>
      <c r="BM1051" s="316"/>
      <c r="BN1051" s="316"/>
      <c r="BO1051" s="316"/>
      <c r="BP1051" s="316"/>
      <c r="BQ1051" s="316"/>
      <c r="BR1051" s="316"/>
      <c r="BS1051" s="316"/>
      <c r="BT1051" s="316"/>
      <c r="BU1051" s="316"/>
      <c r="BV1051" s="316"/>
      <c r="BW1051" s="316"/>
      <c r="BX1051" s="316"/>
      <c r="BY1051" s="316"/>
      <c r="BZ1051" s="316"/>
      <c r="CA1051" s="316"/>
      <c r="CB1051" s="316"/>
      <c r="CC1051" s="316"/>
      <c r="CD1051" s="316"/>
      <c r="CE1051" s="316"/>
      <c r="CF1051" s="316"/>
      <c r="CG1051" s="316"/>
      <c r="CH1051" s="316"/>
      <c r="CI1051" s="316"/>
      <c r="CJ1051" s="316"/>
      <c r="CK1051" s="316"/>
      <c r="CL1051" s="316"/>
      <c r="CM1051" s="316"/>
      <c r="CN1051" s="316"/>
      <c r="CO1051" s="316"/>
      <c r="CP1051" s="312"/>
      <c r="CQ1051" s="312"/>
      <c r="CR1051" s="312"/>
      <c r="CS1051" s="312"/>
      <c r="CT1051" s="316"/>
      <c r="CU1051" s="312"/>
      <c r="CV1051" s="312"/>
      <c r="CW1051" s="312"/>
      <c r="CX1051" s="312"/>
      <c r="CY1051" s="316"/>
      <c r="CZ1051" s="316"/>
      <c r="DA1051" s="316"/>
      <c r="DB1051" s="316"/>
      <c r="DC1051" s="314"/>
      <c r="DD1051" s="314"/>
    </row>
    <row r="1052">
      <c r="A1052" s="310"/>
      <c r="B1052" s="310"/>
      <c r="C1052" s="310"/>
      <c r="D1052" s="311"/>
      <c r="E1052" s="311"/>
      <c r="F1052" s="311"/>
      <c r="G1052" s="311"/>
      <c r="H1052" s="311"/>
      <c r="I1052" s="311"/>
      <c r="J1052" s="311"/>
      <c r="K1052" s="311"/>
      <c r="L1052" s="316"/>
      <c r="M1052" s="312"/>
      <c r="N1052" s="312"/>
      <c r="O1052" s="312"/>
      <c r="P1052" s="312"/>
      <c r="Q1052" s="316"/>
      <c r="R1052" s="316"/>
      <c r="S1052" s="316"/>
      <c r="T1052" s="316"/>
      <c r="U1052" s="316"/>
      <c r="V1052" s="316"/>
      <c r="W1052" s="316"/>
      <c r="X1052" s="316"/>
      <c r="Y1052" s="316"/>
      <c r="Z1052" s="316"/>
      <c r="AA1052" s="316"/>
      <c r="AB1052" s="316"/>
      <c r="AC1052" s="316"/>
      <c r="AD1052" s="316"/>
      <c r="AE1052" s="316"/>
      <c r="AF1052" s="316"/>
      <c r="AG1052" s="316"/>
      <c r="AH1052" s="316"/>
      <c r="AI1052" s="316"/>
      <c r="AJ1052" s="316"/>
      <c r="AK1052" s="312"/>
      <c r="AL1052" s="312"/>
      <c r="AM1052" s="312"/>
      <c r="AN1052" s="312"/>
      <c r="AO1052" s="315"/>
      <c r="AP1052" s="315"/>
      <c r="AQ1052" s="315"/>
      <c r="AR1052" s="315"/>
      <c r="AS1052" s="311"/>
      <c r="AT1052" s="311"/>
      <c r="AU1052" s="311"/>
      <c r="AV1052" s="311"/>
      <c r="AW1052" s="316"/>
      <c r="AX1052" s="316"/>
      <c r="AY1052" s="316"/>
      <c r="AZ1052" s="316"/>
      <c r="BA1052" s="316"/>
      <c r="BB1052" s="316"/>
      <c r="BC1052" s="316"/>
      <c r="BD1052" s="316"/>
      <c r="BE1052" s="316"/>
      <c r="BF1052" s="316"/>
      <c r="BG1052" s="316"/>
      <c r="BH1052" s="316"/>
      <c r="BI1052" s="316"/>
      <c r="BJ1052" s="316"/>
      <c r="BK1052" s="316"/>
      <c r="BL1052" s="316"/>
      <c r="BM1052" s="316"/>
      <c r="BN1052" s="316"/>
      <c r="BO1052" s="316"/>
      <c r="BP1052" s="316"/>
      <c r="BQ1052" s="316"/>
      <c r="BR1052" s="316"/>
      <c r="BS1052" s="316"/>
      <c r="BT1052" s="316"/>
      <c r="BU1052" s="316"/>
      <c r="BV1052" s="316"/>
      <c r="BW1052" s="316"/>
      <c r="BX1052" s="316"/>
      <c r="BY1052" s="316"/>
      <c r="BZ1052" s="316"/>
      <c r="CA1052" s="316"/>
      <c r="CB1052" s="316"/>
      <c r="CC1052" s="316"/>
      <c r="CD1052" s="316"/>
      <c r="CE1052" s="316"/>
      <c r="CF1052" s="316"/>
      <c r="CG1052" s="316"/>
      <c r="CH1052" s="316"/>
      <c r="CI1052" s="316"/>
      <c r="CJ1052" s="316"/>
      <c r="CK1052" s="316"/>
      <c r="CL1052" s="316"/>
      <c r="CM1052" s="316"/>
      <c r="CN1052" s="316"/>
      <c r="CO1052" s="316"/>
      <c r="CP1052" s="312"/>
      <c r="CQ1052" s="312"/>
      <c r="CR1052" s="312"/>
      <c r="CS1052" s="312"/>
      <c r="CT1052" s="316"/>
      <c r="CU1052" s="312"/>
      <c r="CV1052" s="312"/>
      <c r="CW1052" s="312"/>
      <c r="CX1052" s="312"/>
      <c r="CY1052" s="316"/>
      <c r="CZ1052" s="316"/>
      <c r="DA1052" s="316"/>
      <c r="DB1052" s="316"/>
      <c r="DC1052" s="314"/>
      <c r="DD1052" s="314"/>
    </row>
    <row r="1053">
      <c r="A1053" s="310"/>
      <c r="B1053" s="310"/>
      <c r="C1053" s="310"/>
      <c r="D1053" s="311"/>
      <c r="E1053" s="311"/>
      <c r="F1053" s="311"/>
      <c r="G1053" s="311"/>
      <c r="H1053" s="311"/>
      <c r="I1053" s="311"/>
      <c r="J1053" s="311"/>
      <c r="K1053" s="311"/>
      <c r="L1053" s="316"/>
      <c r="M1053" s="312"/>
      <c r="N1053" s="312"/>
      <c r="O1053" s="312"/>
      <c r="P1053" s="312"/>
      <c r="Q1053" s="316"/>
      <c r="R1053" s="316"/>
      <c r="S1053" s="316"/>
      <c r="T1053" s="316"/>
      <c r="U1053" s="316"/>
      <c r="V1053" s="316"/>
      <c r="W1053" s="316"/>
      <c r="X1053" s="316"/>
      <c r="Y1053" s="316"/>
      <c r="Z1053" s="316"/>
      <c r="AA1053" s="316"/>
      <c r="AB1053" s="316"/>
      <c r="AC1053" s="316"/>
      <c r="AD1053" s="316"/>
      <c r="AE1053" s="316"/>
      <c r="AF1053" s="316"/>
      <c r="AG1053" s="316"/>
      <c r="AH1053" s="316"/>
      <c r="AI1053" s="316"/>
      <c r="AJ1053" s="316"/>
      <c r="AK1053" s="312"/>
      <c r="AL1053" s="312"/>
      <c r="AM1053" s="312"/>
      <c r="AN1053" s="312"/>
      <c r="AO1053" s="315"/>
      <c r="AP1053" s="315"/>
      <c r="AQ1053" s="315"/>
      <c r="AR1053" s="315"/>
      <c r="AS1053" s="311"/>
      <c r="AT1053" s="311"/>
      <c r="AU1053" s="311"/>
      <c r="AV1053" s="311"/>
      <c r="AW1053" s="316"/>
      <c r="AX1053" s="316"/>
      <c r="AY1053" s="316"/>
      <c r="AZ1053" s="316"/>
      <c r="BA1053" s="316"/>
      <c r="BB1053" s="316"/>
      <c r="BC1053" s="316"/>
      <c r="BD1053" s="316"/>
      <c r="BE1053" s="316"/>
      <c r="BF1053" s="316"/>
      <c r="BG1053" s="316"/>
      <c r="BH1053" s="316"/>
      <c r="BI1053" s="316"/>
      <c r="BJ1053" s="316"/>
      <c r="BK1053" s="316"/>
      <c r="BL1053" s="316"/>
      <c r="BM1053" s="316"/>
      <c r="BN1053" s="316"/>
      <c r="BO1053" s="316"/>
      <c r="BP1053" s="316"/>
      <c r="BQ1053" s="316"/>
      <c r="BR1053" s="316"/>
      <c r="BS1053" s="316"/>
      <c r="BT1053" s="316"/>
      <c r="BU1053" s="316"/>
      <c r="BV1053" s="316"/>
      <c r="BW1053" s="316"/>
      <c r="BX1053" s="316"/>
      <c r="BY1053" s="316"/>
      <c r="BZ1053" s="316"/>
      <c r="CA1053" s="316"/>
      <c r="CB1053" s="316"/>
      <c r="CC1053" s="316"/>
      <c r="CD1053" s="316"/>
      <c r="CE1053" s="316"/>
      <c r="CF1053" s="316"/>
      <c r="CG1053" s="316"/>
      <c r="CH1053" s="316"/>
      <c r="CI1053" s="316"/>
      <c r="CJ1053" s="316"/>
      <c r="CK1053" s="316"/>
      <c r="CL1053" s="316"/>
      <c r="CM1053" s="316"/>
      <c r="CN1053" s="316"/>
      <c r="CO1053" s="316"/>
      <c r="CP1053" s="312"/>
      <c r="CQ1053" s="312"/>
      <c r="CR1053" s="312"/>
      <c r="CS1053" s="312"/>
      <c r="CT1053" s="316"/>
      <c r="CU1053" s="312"/>
      <c r="CV1053" s="312"/>
      <c r="CW1053" s="312"/>
      <c r="CX1053" s="312"/>
      <c r="CY1053" s="316"/>
      <c r="CZ1053" s="316"/>
      <c r="DA1053" s="316"/>
      <c r="DB1053" s="316"/>
      <c r="DC1053" s="314"/>
      <c r="DD1053" s="314"/>
    </row>
    <row r="1054">
      <c r="A1054" s="310"/>
      <c r="B1054" s="310"/>
      <c r="C1054" s="310"/>
      <c r="D1054" s="311"/>
      <c r="E1054" s="311"/>
      <c r="F1054" s="311"/>
      <c r="G1054" s="311"/>
      <c r="H1054" s="311"/>
      <c r="I1054" s="311"/>
      <c r="J1054" s="311"/>
      <c r="K1054" s="311"/>
      <c r="L1054" s="316"/>
      <c r="M1054" s="312"/>
      <c r="N1054" s="312"/>
      <c r="O1054" s="312"/>
      <c r="P1054" s="312"/>
      <c r="Q1054" s="316"/>
      <c r="R1054" s="316"/>
      <c r="S1054" s="316"/>
      <c r="T1054" s="316"/>
      <c r="U1054" s="316"/>
      <c r="V1054" s="316"/>
      <c r="W1054" s="316"/>
      <c r="X1054" s="316"/>
      <c r="Y1054" s="316"/>
      <c r="Z1054" s="316"/>
      <c r="AA1054" s="316"/>
      <c r="AB1054" s="316"/>
      <c r="AC1054" s="316"/>
      <c r="AD1054" s="316"/>
      <c r="AE1054" s="316"/>
      <c r="AF1054" s="316"/>
      <c r="AG1054" s="316"/>
      <c r="AH1054" s="316"/>
      <c r="AI1054" s="316"/>
      <c r="AJ1054" s="316"/>
      <c r="AK1054" s="312"/>
      <c r="AL1054" s="312"/>
      <c r="AM1054" s="312"/>
      <c r="AN1054" s="312"/>
      <c r="AO1054" s="315"/>
      <c r="AP1054" s="315"/>
      <c r="AQ1054" s="315"/>
      <c r="AR1054" s="315"/>
      <c r="AS1054" s="311"/>
      <c r="AT1054" s="311"/>
      <c r="AU1054" s="311"/>
      <c r="AV1054" s="311"/>
      <c r="AW1054" s="316"/>
      <c r="AX1054" s="316"/>
      <c r="AY1054" s="316"/>
      <c r="AZ1054" s="316"/>
      <c r="BA1054" s="316"/>
      <c r="BB1054" s="316"/>
      <c r="BC1054" s="316"/>
      <c r="BD1054" s="316"/>
      <c r="BE1054" s="316"/>
      <c r="BF1054" s="316"/>
      <c r="BG1054" s="316"/>
      <c r="BH1054" s="316"/>
      <c r="BI1054" s="316"/>
      <c r="BJ1054" s="316"/>
      <c r="BK1054" s="316"/>
      <c r="BL1054" s="316"/>
      <c r="BM1054" s="316"/>
      <c r="BN1054" s="316"/>
      <c r="BO1054" s="316"/>
      <c r="BP1054" s="316"/>
      <c r="BQ1054" s="316"/>
      <c r="BR1054" s="316"/>
      <c r="BS1054" s="316"/>
      <c r="BT1054" s="316"/>
      <c r="BU1054" s="316"/>
      <c r="BV1054" s="316"/>
      <c r="BW1054" s="316"/>
      <c r="BX1054" s="316"/>
      <c r="BY1054" s="316"/>
      <c r="BZ1054" s="316"/>
      <c r="CA1054" s="316"/>
      <c r="CB1054" s="316"/>
      <c r="CC1054" s="316"/>
      <c r="CD1054" s="316"/>
      <c r="CE1054" s="316"/>
      <c r="CF1054" s="316"/>
      <c r="CG1054" s="316"/>
      <c r="CH1054" s="316"/>
      <c r="CI1054" s="316"/>
      <c r="CJ1054" s="316"/>
      <c r="CK1054" s="316"/>
      <c r="CL1054" s="316"/>
      <c r="CM1054" s="316"/>
      <c r="CN1054" s="316"/>
      <c r="CO1054" s="316"/>
      <c r="CP1054" s="312"/>
      <c r="CQ1054" s="312"/>
      <c r="CR1054" s="312"/>
      <c r="CS1054" s="312"/>
      <c r="CT1054" s="316"/>
      <c r="CU1054" s="312"/>
      <c r="CV1054" s="312"/>
      <c r="CW1054" s="312"/>
      <c r="CX1054" s="312"/>
      <c r="CY1054" s="316"/>
      <c r="CZ1054" s="316"/>
      <c r="DA1054" s="316"/>
      <c r="DB1054" s="316"/>
      <c r="DC1054" s="314"/>
      <c r="DD1054" s="314"/>
    </row>
    <row r="1055">
      <c r="A1055" s="310"/>
      <c r="B1055" s="310"/>
      <c r="C1055" s="310"/>
      <c r="D1055" s="311"/>
      <c r="E1055" s="311"/>
      <c r="F1055" s="311"/>
      <c r="G1055" s="311"/>
      <c r="H1055" s="311"/>
      <c r="I1055" s="311"/>
      <c r="J1055" s="311"/>
      <c r="K1055" s="311"/>
      <c r="L1055" s="316"/>
      <c r="M1055" s="312"/>
      <c r="N1055" s="312"/>
      <c r="O1055" s="312"/>
      <c r="P1055" s="312"/>
      <c r="Q1055" s="316"/>
      <c r="R1055" s="316"/>
      <c r="S1055" s="316"/>
      <c r="T1055" s="316"/>
      <c r="U1055" s="316"/>
      <c r="V1055" s="316"/>
      <c r="W1055" s="316"/>
      <c r="X1055" s="316"/>
      <c r="Y1055" s="316"/>
      <c r="Z1055" s="316"/>
      <c r="AA1055" s="316"/>
      <c r="AB1055" s="316"/>
      <c r="AC1055" s="316"/>
      <c r="AD1055" s="316"/>
      <c r="AE1055" s="316"/>
      <c r="AF1055" s="316"/>
      <c r="AG1055" s="316"/>
      <c r="AH1055" s="316"/>
      <c r="AI1055" s="316"/>
      <c r="AJ1055" s="316"/>
      <c r="AK1055" s="312"/>
      <c r="AL1055" s="312"/>
      <c r="AM1055" s="312"/>
      <c r="AN1055" s="312"/>
      <c r="AO1055" s="315"/>
      <c r="AP1055" s="315"/>
      <c r="AQ1055" s="315"/>
      <c r="AR1055" s="315"/>
      <c r="AS1055" s="311"/>
      <c r="AT1055" s="311"/>
      <c r="AU1055" s="311"/>
      <c r="AV1055" s="311"/>
      <c r="AW1055" s="316"/>
      <c r="AX1055" s="316"/>
      <c r="AY1055" s="316"/>
      <c r="AZ1055" s="316"/>
      <c r="BA1055" s="316"/>
      <c r="BB1055" s="316"/>
      <c r="BC1055" s="316"/>
      <c r="BD1055" s="316"/>
      <c r="BE1055" s="316"/>
      <c r="BF1055" s="316"/>
      <c r="BG1055" s="316"/>
      <c r="BH1055" s="316"/>
      <c r="BI1055" s="316"/>
      <c r="BJ1055" s="316"/>
      <c r="BK1055" s="316"/>
      <c r="BL1055" s="316"/>
      <c r="BM1055" s="316"/>
      <c r="BN1055" s="316"/>
      <c r="BO1055" s="316"/>
      <c r="BP1055" s="316"/>
      <c r="BQ1055" s="316"/>
      <c r="BR1055" s="316"/>
      <c r="BS1055" s="316"/>
      <c r="BT1055" s="316"/>
      <c r="BU1055" s="316"/>
      <c r="BV1055" s="316"/>
      <c r="BW1055" s="316"/>
      <c r="BX1055" s="316"/>
      <c r="BY1055" s="316"/>
      <c r="BZ1055" s="316"/>
      <c r="CA1055" s="316"/>
      <c r="CB1055" s="316"/>
      <c r="CC1055" s="316"/>
      <c r="CD1055" s="316"/>
      <c r="CE1055" s="316"/>
      <c r="CF1055" s="316"/>
      <c r="CG1055" s="316"/>
      <c r="CH1055" s="316"/>
      <c r="CI1055" s="316"/>
      <c r="CJ1055" s="316"/>
      <c r="CK1055" s="316"/>
      <c r="CL1055" s="316"/>
      <c r="CM1055" s="316"/>
      <c r="CN1055" s="316"/>
      <c r="CO1055" s="316"/>
      <c r="CP1055" s="312"/>
      <c r="CQ1055" s="312"/>
      <c r="CR1055" s="312"/>
      <c r="CS1055" s="312"/>
      <c r="CT1055" s="316"/>
      <c r="CU1055" s="312"/>
      <c r="CV1055" s="312"/>
      <c r="CW1055" s="312"/>
      <c r="CX1055" s="312"/>
      <c r="CY1055" s="316"/>
      <c r="CZ1055" s="316"/>
      <c r="DA1055" s="316"/>
      <c r="DB1055" s="316"/>
      <c r="DC1055" s="314"/>
      <c r="DD1055" s="314"/>
    </row>
    <row r="1056">
      <c r="A1056" s="310"/>
      <c r="B1056" s="310"/>
      <c r="C1056" s="310"/>
      <c r="D1056" s="311"/>
      <c r="E1056" s="311"/>
      <c r="F1056" s="311"/>
      <c r="G1056" s="311"/>
      <c r="H1056" s="311"/>
      <c r="I1056" s="311"/>
      <c r="J1056" s="311"/>
      <c r="K1056" s="311"/>
      <c r="L1056" s="316"/>
      <c r="M1056" s="312"/>
      <c r="N1056" s="312"/>
      <c r="O1056" s="312"/>
      <c r="P1056" s="312"/>
      <c r="Q1056" s="316"/>
      <c r="R1056" s="316"/>
      <c r="S1056" s="316"/>
      <c r="T1056" s="316"/>
      <c r="U1056" s="316"/>
      <c r="V1056" s="316"/>
      <c r="W1056" s="316"/>
      <c r="X1056" s="316"/>
      <c r="Y1056" s="316"/>
      <c r="Z1056" s="316"/>
      <c r="AA1056" s="316"/>
      <c r="AB1056" s="316"/>
      <c r="AC1056" s="316"/>
      <c r="AD1056" s="316"/>
      <c r="AE1056" s="316"/>
      <c r="AF1056" s="316"/>
      <c r="AG1056" s="316"/>
      <c r="AH1056" s="316"/>
      <c r="AI1056" s="316"/>
      <c r="AJ1056" s="316"/>
      <c r="AK1056" s="312"/>
      <c r="AL1056" s="312"/>
      <c r="AM1056" s="312"/>
      <c r="AN1056" s="312"/>
      <c r="AO1056" s="315"/>
      <c r="AP1056" s="315"/>
      <c r="AQ1056" s="315"/>
      <c r="AR1056" s="315"/>
      <c r="AS1056" s="311"/>
      <c r="AT1056" s="311"/>
      <c r="AU1056" s="311"/>
      <c r="AV1056" s="311"/>
      <c r="AW1056" s="316"/>
      <c r="AX1056" s="316"/>
      <c r="AY1056" s="316"/>
      <c r="AZ1056" s="316"/>
      <c r="BA1056" s="316"/>
      <c r="BB1056" s="316"/>
      <c r="BC1056" s="316"/>
      <c r="BD1056" s="316"/>
      <c r="BE1056" s="316"/>
      <c r="BF1056" s="316"/>
      <c r="BG1056" s="316"/>
      <c r="BH1056" s="316"/>
      <c r="BI1056" s="316"/>
      <c r="BJ1056" s="316"/>
      <c r="BK1056" s="316"/>
      <c r="BL1056" s="316"/>
      <c r="BM1056" s="316"/>
      <c r="BN1056" s="316"/>
      <c r="BO1056" s="316"/>
      <c r="BP1056" s="316"/>
      <c r="BQ1056" s="316"/>
      <c r="BR1056" s="316"/>
      <c r="BS1056" s="316"/>
      <c r="BT1056" s="316"/>
      <c r="BU1056" s="316"/>
      <c r="BV1056" s="316"/>
      <c r="BW1056" s="316"/>
      <c r="BX1056" s="316"/>
      <c r="BY1056" s="316"/>
      <c r="BZ1056" s="316"/>
      <c r="CA1056" s="316"/>
      <c r="CB1056" s="316"/>
      <c r="CC1056" s="316"/>
      <c r="CD1056" s="316"/>
      <c r="CE1056" s="316"/>
      <c r="CF1056" s="316"/>
      <c r="CG1056" s="316"/>
      <c r="CH1056" s="316"/>
      <c r="CI1056" s="316"/>
      <c r="CJ1056" s="316"/>
      <c r="CK1056" s="316"/>
      <c r="CL1056" s="316"/>
      <c r="CM1056" s="316"/>
      <c r="CN1056" s="316"/>
      <c r="CO1056" s="316"/>
      <c r="CP1056" s="312"/>
      <c r="CQ1056" s="312"/>
      <c r="CR1056" s="312"/>
      <c r="CS1056" s="312"/>
      <c r="CT1056" s="316"/>
      <c r="CU1056" s="312"/>
      <c r="CV1056" s="312"/>
      <c r="CW1056" s="312"/>
      <c r="CX1056" s="312"/>
      <c r="CY1056" s="316"/>
      <c r="CZ1056" s="316"/>
      <c r="DA1056" s="316"/>
      <c r="DB1056" s="316"/>
      <c r="DC1056" s="314"/>
      <c r="DD1056" s="314"/>
    </row>
    <row r="1057">
      <c r="A1057" s="310"/>
      <c r="B1057" s="310"/>
      <c r="C1057" s="310"/>
      <c r="D1057" s="311"/>
      <c r="E1057" s="311"/>
      <c r="F1057" s="311"/>
      <c r="G1057" s="311"/>
      <c r="H1057" s="311"/>
      <c r="I1057" s="311"/>
      <c r="J1057" s="311"/>
      <c r="K1057" s="311"/>
      <c r="L1057" s="316"/>
      <c r="M1057" s="312"/>
      <c r="N1057" s="312"/>
      <c r="O1057" s="312"/>
      <c r="P1057" s="312"/>
      <c r="Q1057" s="316"/>
      <c r="R1057" s="316"/>
      <c r="S1057" s="316"/>
      <c r="T1057" s="316"/>
      <c r="U1057" s="316"/>
      <c r="V1057" s="316"/>
      <c r="W1057" s="316"/>
      <c r="X1057" s="316"/>
      <c r="Y1057" s="316"/>
      <c r="Z1057" s="316"/>
      <c r="AA1057" s="316"/>
      <c r="AB1057" s="316"/>
      <c r="AC1057" s="316"/>
      <c r="AD1057" s="316"/>
      <c r="AE1057" s="316"/>
      <c r="AF1057" s="316"/>
      <c r="AG1057" s="316"/>
      <c r="AH1057" s="316"/>
      <c r="AI1057" s="316"/>
      <c r="AJ1057" s="316"/>
      <c r="AK1057" s="312"/>
      <c r="AL1057" s="312"/>
      <c r="AM1057" s="312"/>
      <c r="AN1057" s="312"/>
      <c r="AO1057" s="315"/>
      <c r="AP1057" s="315"/>
      <c r="AQ1057" s="315"/>
      <c r="AR1057" s="315"/>
      <c r="AS1057" s="311"/>
      <c r="AT1057" s="311"/>
      <c r="AU1057" s="311"/>
      <c r="AV1057" s="311"/>
      <c r="AW1057" s="316"/>
      <c r="AX1057" s="316"/>
      <c r="AY1057" s="316"/>
      <c r="AZ1057" s="316"/>
      <c r="BA1057" s="316"/>
      <c r="BB1057" s="316"/>
      <c r="BC1057" s="316"/>
      <c r="BD1057" s="316"/>
      <c r="BE1057" s="316"/>
      <c r="BF1057" s="316"/>
      <c r="BG1057" s="316"/>
      <c r="BH1057" s="316"/>
      <c r="BI1057" s="316"/>
      <c r="BJ1057" s="316"/>
      <c r="BK1057" s="316"/>
      <c r="BL1057" s="316"/>
      <c r="BM1057" s="316"/>
      <c r="BN1057" s="316"/>
      <c r="BO1057" s="316"/>
      <c r="BP1057" s="316"/>
      <c r="BQ1057" s="316"/>
      <c r="BR1057" s="316"/>
      <c r="BS1057" s="316"/>
      <c r="BT1057" s="316"/>
      <c r="BU1057" s="316"/>
      <c r="BV1057" s="316"/>
      <c r="BW1057" s="316"/>
      <c r="BX1057" s="316"/>
      <c r="BY1057" s="316"/>
      <c r="BZ1057" s="316"/>
      <c r="CA1057" s="316"/>
      <c r="CB1057" s="316"/>
      <c r="CC1057" s="316"/>
      <c r="CD1057" s="316"/>
      <c r="CE1057" s="316"/>
      <c r="CF1057" s="316"/>
      <c r="CG1057" s="316"/>
      <c r="CH1057" s="316"/>
      <c r="CI1057" s="316"/>
      <c r="CJ1057" s="316"/>
      <c r="CK1057" s="316"/>
      <c r="CL1057" s="316"/>
      <c r="CM1057" s="316"/>
      <c r="CN1057" s="316"/>
      <c r="CO1057" s="316"/>
      <c r="CP1057" s="312"/>
      <c r="CQ1057" s="312"/>
      <c r="CR1057" s="312"/>
      <c r="CS1057" s="312"/>
      <c r="CT1057" s="316"/>
      <c r="CU1057" s="312"/>
      <c r="CV1057" s="312"/>
      <c r="CW1057" s="312"/>
      <c r="CX1057" s="312"/>
      <c r="CY1057" s="316"/>
      <c r="CZ1057" s="316"/>
      <c r="DA1057" s="316"/>
      <c r="DB1057" s="316"/>
      <c r="DC1057" s="314"/>
      <c r="DD1057" s="314"/>
    </row>
    <row r="1058">
      <c r="A1058" s="310"/>
      <c r="B1058" s="310"/>
      <c r="C1058" s="310"/>
      <c r="D1058" s="311"/>
      <c r="E1058" s="311"/>
      <c r="F1058" s="311"/>
      <c r="G1058" s="311"/>
      <c r="H1058" s="311"/>
      <c r="I1058" s="311"/>
      <c r="J1058" s="311"/>
      <c r="K1058" s="311"/>
      <c r="L1058" s="316"/>
      <c r="M1058" s="312"/>
      <c r="N1058" s="312"/>
      <c r="O1058" s="312"/>
      <c r="P1058" s="312"/>
      <c r="Q1058" s="316"/>
      <c r="R1058" s="316"/>
      <c r="S1058" s="316"/>
      <c r="T1058" s="316"/>
      <c r="U1058" s="316"/>
      <c r="V1058" s="316"/>
      <c r="W1058" s="316"/>
      <c r="X1058" s="316"/>
      <c r="Y1058" s="316"/>
      <c r="Z1058" s="316"/>
      <c r="AA1058" s="316"/>
      <c r="AB1058" s="316"/>
      <c r="AC1058" s="316"/>
      <c r="AD1058" s="316"/>
      <c r="AE1058" s="316"/>
      <c r="AF1058" s="316"/>
      <c r="AG1058" s="316"/>
      <c r="AH1058" s="316"/>
      <c r="AI1058" s="316"/>
      <c r="AJ1058" s="316"/>
      <c r="AK1058" s="312"/>
      <c r="AL1058" s="312"/>
      <c r="AM1058" s="312"/>
      <c r="AN1058" s="312"/>
      <c r="AO1058" s="315"/>
      <c r="AP1058" s="315"/>
      <c r="AQ1058" s="315"/>
      <c r="AR1058" s="315"/>
      <c r="AS1058" s="311"/>
      <c r="AT1058" s="311"/>
      <c r="AU1058" s="311"/>
      <c r="AV1058" s="311"/>
      <c r="AW1058" s="316"/>
      <c r="AX1058" s="316"/>
      <c r="AY1058" s="316"/>
      <c r="AZ1058" s="316"/>
      <c r="BA1058" s="316"/>
      <c r="BB1058" s="316"/>
      <c r="BC1058" s="316"/>
      <c r="BD1058" s="316"/>
      <c r="BE1058" s="316"/>
      <c r="BF1058" s="316"/>
      <c r="BG1058" s="316"/>
      <c r="BH1058" s="316"/>
      <c r="BI1058" s="316"/>
      <c r="BJ1058" s="316"/>
      <c r="BK1058" s="316"/>
      <c r="BL1058" s="316"/>
      <c r="BM1058" s="316"/>
      <c r="BN1058" s="316"/>
      <c r="BO1058" s="316"/>
      <c r="BP1058" s="316"/>
      <c r="BQ1058" s="316"/>
      <c r="BR1058" s="316"/>
      <c r="BS1058" s="316"/>
      <c r="BT1058" s="316"/>
      <c r="BU1058" s="316"/>
      <c r="BV1058" s="316"/>
      <c r="BW1058" s="316"/>
      <c r="BX1058" s="316"/>
      <c r="BY1058" s="316"/>
      <c r="BZ1058" s="316"/>
      <c r="CA1058" s="316"/>
      <c r="CB1058" s="316"/>
      <c r="CC1058" s="316"/>
      <c r="CD1058" s="316"/>
      <c r="CE1058" s="316"/>
      <c r="CF1058" s="316"/>
      <c r="CG1058" s="316"/>
      <c r="CH1058" s="316"/>
      <c r="CI1058" s="316"/>
      <c r="CJ1058" s="316"/>
      <c r="CK1058" s="316"/>
      <c r="CL1058" s="316"/>
      <c r="CM1058" s="316"/>
      <c r="CN1058" s="316"/>
      <c r="CO1058" s="316"/>
      <c r="CP1058" s="312"/>
      <c r="CQ1058" s="312"/>
      <c r="CR1058" s="312"/>
      <c r="CS1058" s="312"/>
      <c r="CT1058" s="316"/>
      <c r="CU1058" s="312"/>
      <c r="CV1058" s="312"/>
      <c r="CW1058" s="312"/>
      <c r="CX1058" s="312"/>
      <c r="CY1058" s="316"/>
      <c r="CZ1058" s="316"/>
      <c r="DA1058" s="316"/>
      <c r="DB1058" s="316"/>
      <c r="DC1058" s="314"/>
      <c r="DD1058" s="314"/>
    </row>
    <row r="1059">
      <c r="A1059" s="310"/>
      <c r="B1059" s="310"/>
      <c r="C1059" s="310"/>
      <c r="D1059" s="311"/>
      <c r="E1059" s="311"/>
      <c r="F1059" s="311"/>
      <c r="G1059" s="311"/>
      <c r="H1059" s="311"/>
      <c r="I1059" s="311"/>
      <c r="J1059" s="311"/>
      <c r="K1059" s="311"/>
      <c r="L1059" s="316"/>
      <c r="M1059" s="312"/>
      <c r="N1059" s="312"/>
      <c r="O1059" s="312"/>
      <c r="P1059" s="312"/>
      <c r="Q1059" s="316"/>
      <c r="R1059" s="316"/>
      <c r="S1059" s="316"/>
      <c r="T1059" s="316"/>
      <c r="U1059" s="316"/>
      <c r="V1059" s="316"/>
      <c r="W1059" s="316"/>
      <c r="X1059" s="316"/>
      <c r="Y1059" s="316"/>
      <c r="Z1059" s="316"/>
      <c r="AA1059" s="316"/>
      <c r="AB1059" s="316"/>
      <c r="AC1059" s="316"/>
      <c r="AD1059" s="316"/>
      <c r="AE1059" s="316"/>
      <c r="AF1059" s="316"/>
      <c r="AG1059" s="316"/>
      <c r="AH1059" s="316"/>
      <c r="AI1059" s="316"/>
      <c r="AJ1059" s="316"/>
      <c r="AK1059" s="312"/>
      <c r="AL1059" s="312"/>
      <c r="AM1059" s="312"/>
      <c r="AN1059" s="312"/>
      <c r="AO1059" s="315"/>
      <c r="AP1059" s="315"/>
      <c r="AQ1059" s="315"/>
      <c r="AR1059" s="315"/>
      <c r="AS1059" s="311"/>
      <c r="AT1059" s="311"/>
      <c r="AU1059" s="311"/>
      <c r="AV1059" s="311"/>
      <c r="AW1059" s="316"/>
      <c r="AX1059" s="316"/>
      <c r="AY1059" s="316"/>
      <c r="AZ1059" s="316"/>
      <c r="BA1059" s="316"/>
      <c r="BB1059" s="316"/>
      <c r="BC1059" s="316"/>
      <c r="BD1059" s="316"/>
      <c r="BE1059" s="316"/>
      <c r="BF1059" s="316"/>
      <c r="BG1059" s="316"/>
      <c r="BH1059" s="316"/>
      <c r="BI1059" s="316"/>
      <c r="BJ1059" s="316"/>
      <c r="BK1059" s="316"/>
      <c r="BL1059" s="316"/>
      <c r="BM1059" s="316"/>
      <c r="BN1059" s="316"/>
      <c r="BO1059" s="316"/>
      <c r="BP1059" s="316"/>
      <c r="BQ1059" s="316"/>
      <c r="BR1059" s="316"/>
      <c r="BS1059" s="316"/>
      <c r="BT1059" s="316"/>
      <c r="BU1059" s="316"/>
      <c r="BV1059" s="316"/>
      <c r="BW1059" s="316"/>
      <c r="BX1059" s="316"/>
      <c r="BY1059" s="316"/>
      <c r="BZ1059" s="316"/>
      <c r="CA1059" s="316"/>
      <c r="CB1059" s="316"/>
      <c r="CC1059" s="316"/>
      <c r="CD1059" s="316"/>
      <c r="CE1059" s="316"/>
      <c r="CF1059" s="316"/>
      <c r="CG1059" s="316"/>
      <c r="CH1059" s="316"/>
      <c r="CI1059" s="316"/>
      <c r="CJ1059" s="316"/>
      <c r="CK1059" s="316"/>
      <c r="CL1059" s="316"/>
      <c r="CM1059" s="316"/>
      <c r="CN1059" s="316"/>
      <c r="CO1059" s="316"/>
      <c r="CP1059" s="312"/>
      <c r="CQ1059" s="312"/>
      <c r="CR1059" s="312"/>
      <c r="CS1059" s="312"/>
      <c r="CT1059" s="316"/>
      <c r="CU1059" s="312"/>
      <c r="CV1059" s="312"/>
      <c r="CW1059" s="312"/>
      <c r="CX1059" s="312"/>
      <c r="CY1059" s="316"/>
      <c r="CZ1059" s="316"/>
      <c r="DA1059" s="316"/>
      <c r="DB1059" s="316"/>
      <c r="DC1059" s="314"/>
      <c r="DD1059" s="314"/>
    </row>
    <row r="1060">
      <c r="A1060" s="310"/>
      <c r="B1060" s="310"/>
      <c r="C1060" s="310"/>
      <c r="D1060" s="311"/>
      <c r="E1060" s="311"/>
      <c r="F1060" s="311"/>
      <c r="G1060" s="311"/>
      <c r="H1060" s="311"/>
      <c r="I1060" s="311"/>
      <c r="J1060" s="311"/>
      <c r="K1060" s="311"/>
      <c r="L1060" s="316"/>
      <c r="M1060" s="312"/>
      <c r="N1060" s="312"/>
      <c r="O1060" s="312"/>
      <c r="P1060" s="312"/>
      <c r="Q1060" s="316"/>
      <c r="R1060" s="316"/>
      <c r="S1060" s="316"/>
      <c r="T1060" s="316"/>
      <c r="U1060" s="316"/>
      <c r="V1060" s="316"/>
      <c r="W1060" s="316"/>
      <c r="X1060" s="316"/>
      <c r="Y1060" s="316"/>
      <c r="Z1060" s="316"/>
      <c r="AA1060" s="316"/>
      <c r="AB1060" s="316"/>
      <c r="AC1060" s="316"/>
      <c r="AD1060" s="316"/>
      <c r="AE1060" s="316"/>
      <c r="AF1060" s="316"/>
      <c r="AG1060" s="316"/>
      <c r="AH1060" s="316"/>
      <c r="AI1060" s="316"/>
      <c r="AJ1060" s="316"/>
      <c r="AK1060" s="312"/>
      <c r="AL1060" s="312"/>
      <c r="AM1060" s="312"/>
      <c r="AN1060" s="312"/>
      <c r="AO1060" s="315"/>
      <c r="AP1060" s="315"/>
      <c r="AQ1060" s="315"/>
      <c r="AR1060" s="315"/>
      <c r="AS1060" s="311"/>
      <c r="AT1060" s="311"/>
      <c r="AU1060" s="311"/>
      <c r="AV1060" s="311"/>
      <c r="AW1060" s="316"/>
      <c r="AX1060" s="316"/>
      <c r="AY1060" s="316"/>
      <c r="AZ1060" s="316"/>
      <c r="BA1060" s="316"/>
      <c r="BB1060" s="316"/>
      <c r="BC1060" s="316"/>
      <c r="BD1060" s="316"/>
      <c r="BE1060" s="316"/>
      <c r="BF1060" s="316"/>
      <c r="BG1060" s="316"/>
      <c r="BH1060" s="316"/>
      <c r="BI1060" s="316"/>
      <c r="BJ1060" s="316"/>
      <c r="BK1060" s="316"/>
      <c r="BL1060" s="316"/>
      <c r="BM1060" s="316"/>
      <c r="BN1060" s="316"/>
      <c r="BO1060" s="316"/>
      <c r="BP1060" s="316"/>
      <c r="BQ1060" s="316"/>
      <c r="BR1060" s="316"/>
      <c r="BS1060" s="316"/>
      <c r="BT1060" s="316"/>
      <c r="BU1060" s="316"/>
      <c r="BV1060" s="316"/>
      <c r="BW1060" s="316"/>
      <c r="BX1060" s="316"/>
      <c r="BY1060" s="316"/>
      <c r="BZ1060" s="316"/>
      <c r="CA1060" s="316"/>
      <c r="CB1060" s="316"/>
      <c r="CC1060" s="316"/>
      <c r="CD1060" s="316"/>
      <c r="CE1060" s="316"/>
      <c r="CF1060" s="316"/>
      <c r="CG1060" s="316"/>
      <c r="CH1060" s="316"/>
      <c r="CI1060" s="316"/>
      <c r="CJ1060" s="316"/>
      <c r="CK1060" s="316"/>
      <c r="CL1060" s="316"/>
      <c r="CM1060" s="316"/>
      <c r="CN1060" s="316"/>
      <c r="CO1060" s="316"/>
      <c r="CP1060" s="312"/>
      <c r="CQ1060" s="312"/>
      <c r="CR1060" s="312"/>
      <c r="CS1060" s="312"/>
      <c r="CT1060" s="316"/>
      <c r="CU1060" s="312"/>
      <c r="CV1060" s="312"/>
      <c r="CW1060" s="312"/>
      <c r="CX1060" s="312"/>
      <c r="CY1060" s="316"/>
      <c r="CZ1060" s="316"/>
      <c r="DA1060" s="316"/>
      <c r="DB1060" s="316"/>
      <c r="DC1060" s="314"/>
      <c r="DD1060" s="314"/>
    </row>
    <row r="1061">
      <c r="A1061" s="310"/>
      <c r="B1061" s="310"/>
      <c r="C1061" s="310"/>
      <c r="D1061" s="311"/>
      <c r="E1061" s="311"/>
      <c r="F1061" s="311"/>
      <c r="G1061" s="311"/>
      <c r="H1061" s="311"/>
      <c r="I1061" s="311"/>
      <c r="J1061" s="311"/>
      <c r="K1061" s="311"/>
      <c r="L1061" s="316"/>
      <c r="M1061" s="312"/>
      <c r="N1061" s="312"/>
      <c r="O1061" s="312"/>
      <c r="P1061" s="312"/>
      <c r="Q1061" s="316"/>
      <c r="R1061" s="316"/>
      <c r="S1061" s="316"/>
      <c r="T1061" s="316"/>
      <c r="U1061" s="316"/>
      <c r="V1061" s="316"/>
      <c r="W1061" s="316"/>
      <c r="X1061" s="316"/>
      <c r="Y1061" s="316"/>
      <c r="Z1061" s="316"/>
      <c r="AA1061" s="316"/>
      <c r="AB1061" s="316"/>
      <c r="AC1061" s="316"/>
      <c r="AD1061" s="316"/>
      <c r="AE1061" s="316"/>
      <c r="AF1061" s="316"/>
      <c r="AG1061" s="316"/>
      <c r="AH1061" s="316"/>
      <c r="AI1061" s="316"/>
      <c r="AJ1061" s="316"/>
      <c r="AK1061" s="312"/>
      <c r="AL1061" s="312"/>
      <c r="AM1061" s="312"/>
      <c r="AN1061" s="312"/>
      <c r="AO1061" s="315"/>
      <c r="AP1061" s="315"/>
      <c r="AQ1061" s="315"/>
      <c r="AR1061" s="315"/>
      <c r="AS1061" s="311"/>
      <c r="AT1061" s="311"/>
      <c r="AU1061" s="311"/>
      <c r="AV1061" s="311"/>
      <c r="AW1061" s="316"/>
      <c r="AX1061" s="316"/>
      <c r="AY1061" s="316"/>
      <c r="AZ1061" s="316"/>
      <c r="BA1061" s="316"/>
      <c r="BB1061" s="316"/>
      <c r="BC1061" s="316"/>
      <c r="BD1061" s="316"/>
      <c r="BE1061" s="316"/>
      <c r="BF1061" s="316"/>
      <c r="BG1061" s="316"/>
      <c r="BH1061" s="316"/>
      <c r="BI1061" s="316"/>
      <c r="BJ1061" s="316"/>
      <c r="BK1061" s="316"/>
      <c r="BL1061" s="316"/>
      <c r="BM1061" s="316"/>
      <c r="BN1061" s="316"/>
      <c r="BO1061" s="316"/>
      <c r="BP1061" s="316"/>
      <c r="BQ1061" s="316"/>
      <c r="BR1061" s="316"/>
      <c r="BS1061" s="316"/>
      <c r="BT1061" s="316"/>
      <c r="BU1061" s="316"/>
      <c r="BV1061" s="316"/>
      <c r="BW1061" s="316"/>
      <c r="BX1061" s="316"/>
      <c r="BY1061" s="316"/>
      <c r="BZ1061" s="316"/>
      <c r="CA1061" s="316"/>
      <c r="CB1061" s="316"/>
      <c r="CC1061" s="316"/>
      <c r="CD1061" s="316"/>
      <c r="CE1061" s="316"/>
      <c r="CF1061" s="316"/>
      <c r="CG1061" s="316"/>
      <c r="CH1061" s="316"/>
      <c r="CI1061" s="316"/>
      <c r="CJ1061" s="316"/>
      <c r="CK1061" s="316"/>
      <c r="CL1061" s="316"/>
      <c r="CM1061" s="316"/>
      <c r="CN1061" s="316"/>
      <c r="CO1061" s="316"/>
      <c r="CP1061" s="312"/>
      <c r="CQ1061" s="312"/>
      <c r="CR1061" s="312"/>
      <c r="CS1061" s="312"/>
      <c r="CT1061" s="316"/>
      <c r="CU1061" s="312"/>
      <c r="CV1061" s="312"/>
      <c r="CW1061" s="312"/>
      <c r="CX1061" s="312"/>
      <c r="CY1061" s="316"/>
      <c r="CZ1061" s="316"/>
      <c r="DA1061" s="316"/>
      <c r="DB1061" s="316"/>
      <c r="DC1061" s="314"/>
      <c r="DD1061" s="314"/>
    </row>
    <row r="1062">
      <c r="A1062" s="310"/>
      <c r="B1062" s="310"/>
      <c r="C1062" s="310"/>
      <c r="D1062" s="311"/>
      <c r="E1062" s="311"/>
      <c r="F1062" s="311"/>
      <c r="G1062" s="311"/>
      <c r="H1062" s="311"/>
      <c r="I1062" s="311"/>
      <c r="J1062" s="311"/>
      <c r="K1062" s="311"/>
      <c r="L1062" s="316"/>
      <c r="M1062" s="312"/>
      <c r="N1062" s="312"/>
      <c r="O1062" s="312"/>
      <c r="P1062" s="312"/>
      <c r="Q1062" s="316"/>
      <c r="R1062" s="316"/>
      <c r="S1062" s="316"/>
      <c r="T1062" s="316"/>
      <c r="U1062" s="316"/>
      <c r="V1062" s="316"/>
      <c r="W1062" s="316"/>
      <c r="X1062" s="316"/>
      <c r="Y1062" s="316"/>
      <c r="Z1062" s="316"/>
      <c r="AA1062" s="316"/>
      <c r="AB1062" s="316"/>
      <c r="AC1062" s="316"/>
      <c r="AD1062" s="316"/>
      <c r="AE1062" s="316"/>
      <c r="AF1062" s="316"/>
      <c r="AG1062" s="316"/>
      <c r="AH1062" s="316"/>
      <c r="AI1062" s="316"/>
      <c r="AJ1062" s="316"/>
      <c r="AK1062" s="312"/>
      <c r="AL1062" s="312"/>
      <c r="AM1062" s="312"/>
      <c r="AN1062" s="312"/>
      <c r="AO1062" s="315"/>
      <c r="AP1062" s="315"/>
      <c r="AQ1062" s="315"/>
      <c r="AR1062" s="315"/>
      <c r="AS1062" s="311"/>
      <c r="AT1062" s="311"/>
      <c r="AU1062" s="311"/>
      <c r="AV1062" s="311"/>
      <c r="AW1062" s="316"/>
      <c r="AX1062" s="316"/>
      <c r="AY1062" s="316"/>
      <c r="AZ1062" s="316"/>
      <c r="BA1062" s="316"/>
      <c r="BB1062" s="316"/>
      <c r="BC1062" s="316"/>
      <c r="BD1062" s="316"/>
      <c r="BE1062" s="316"/>
      <c r="BF1062" s="316"/>
      <c r="BG1062" s="316"/>
      <c r="BH1062" s="316"/>
      <c r="BI1062" s="316"/>
      <c r="BJ1062" s="316"/>
      <c r="BK1062" s="316"/>
      <c r="BL1062" s="316"/>
      <c r="BM1062" s="316"/>
      <c r="BN1062" s="316"/>
      <c r="BO1062" s="316"/>
      <c r="BP1062" s="316"/>
      <c r="BQ1062" s="316"/>
      <c r="BR1062" s="316"/>
      <c r="BS1062" s="316"/>
      <c r="BT1062" s="316"/>
      <c r="BU1062" s="316"/>
      <c r="BV1062" s="316"/>
      <c r="BW1062" s="316"/>
      <c r="BX1062" s="316"/>
      <c r="BY1062" s="316"/>
      <c r="BZ1062" s="316"/>
      <c r="CA1062" s="316"/>
      <c r="CB1062" s="316"/>
      <c r="CC1062" s="316"/>
      <c r="CD1062" s="316"/>
      <c r="CE1062" s="316"/>
      <c r="CF1062" s="316"/>
      <c r="CG1062" s="316"/>
      <c r="CH1062" s="316"/>
      <c r="CI1062" s="316"/>
      <c r="CJ1062" s="316"/>
      <c r="CK1062" s="316"/>
      <c r="CL1062" s="316"/>
      <c r="CM1062" s="316"/>
      <c r="CN1062" s="316"/>
      <c r="CO1062" s="316"/>
      <c r="CP1062" s="312"/>
      <c r="CQ1062" s="312"/>
      <c r="CR1062" s="312"/>
      <c r="CS1062" s="312"/>
      <c r="CT1062" s="316"/>
      <c r="CU1062" s="312"/>
      <c r="CV1062" s="312"/>
      <c r="CW1062" s="312"/>
      <c r="CX1062" s="312"/>
      <c r="CY1062" s="316"/>
      <c r="CZ1062" s="316"/>
      <c r="DA1062" s="316"/>
      <c r="DB1062" s="316"/>
      <c r="DC1062" s="314"/>
      <c r="DD1062" s="314"/>
    </row>
    <row r="1063">
      <c r="A1063" s="310"/>
      <c r="B1063" s="310"/>
      <c r="C1063" s="310"/>
      <c r="D1063" s="311"/>
      <c r="E1063" s="311"/>
      <c r="F1063" s="311"/>
      <c r="G1063" s="311"/>
      <c r="H1063" s="311"/>
      <c r="I1063" s="311"/>
      <c r="J1063" s="311"/>
      <c r="K1063" s="311"/>
      <c r="L1063" s="316"/>
      <c r="M1063" s="312"/>
      <c r="N1063" s="312"/>
      <c r="O1063" s="312"/>
      <c r="P1063" s="312"/>
      <c r="Q1063" s="316"/>
      <c r="R1063" s="316"/>
      <c r="S1063" s="316"/>
      <c r="T1063" s="316"/>
      <c r="U1063" s="316"/>
      <c r="V1063" s="316"/>
      <c r="W1063" s="316"/>
      <c r="X1063" s="316"/>
      <c r="Y1063" s="316"/>
      <c r="Z1063" s="316"/>
      <c r="AA1063" s="316"/>
      <c r="AB1063" s="316"/>
      <c r="AC1063" s="316"/>
      <c r="AD1063" s="316"/>
      <c r="AE1063" s="316"/>
      <c r="AF1063" s="316"/>
      <c r="AG1063" s="316"/>
      <c r="AH1063" s="316"/>
      <c r="AI1063" s="316"/>
      <c r="AJ1063" s="316"/>
      <c r="AK1063" s="312"/>
      <c r="AL1063" s="312"/>
      <c r="AM1063" s="312"/>
      <c r="AN1063" s="312"/>
      <c r="AO1063" s="315"/>
      <c r="AP1063" s="315"/>
      <c r="AQ1063" s="315"/>
      <c r="AR1063" s="315"/>
      <c r="AS1063" s="311"/>
      <c r="AT1063" s="311"/>
      <c r="AU1063" s="311"/>
      <c r="AV1063" s="311"/>
      <c r="AW1063" s="316"/>
      <c r="AX1063" s="316"/>
      <c r="AY1063" s="316"/>
      <c r="AZ1063" s="316"/>
      <c r="BA1063" s="316"/>
      <c r="BB1063" s="316"/>
      <c r="BC1063" s="316"/>
      <c r="BD1063" s="316"/>
      <c r="BE1063" s="316"/>
      <c r="BF1063" s="316"/>
      <c r="BG1063" s="316"/>
      <c r="BH1063" s="316"/>
      <c r="BI1063" s="316"/>
      <c r="BJ1063" s="316"/>
      <c r="BK1063" s="316"/>
      <c r="BL1063" s="316"/>
      <c r="BM1063" s="316"/>
      <c r="BN1063" s="316"/>
      <c r="BO1063" s="316"/>
      <c r="BP1063" s="316"/>
      <c r="BQ1063" s="316"/>
      <c r="BR1063" s="316"/>
      <c r="BS1063" s="316"/>
      <c r="BT1063" s="316"/>
      <c r="BU1063" s="316"/>
      <c r="BV1063" s="316"/>
      <c r="BW1063" s="316"/>
      <c r="BX1063" s="316"/>
      <c r="BY1063" s="316"/>
      <c r="BZ1063" s="316"/>
      <c r="CA1063" s="316"/>
      <c r="CB1063" s="316"/>
      <c r="CC1063" s="316"/>
      <c r="CD1063" s="316"/>
      <c r="CE1063" s="316"/>
      <c r="CF1063" s="316"/>
      <c r="CG1063" s="316"/>
      <c r="CH1063" s="316"/>
      <c r="CI1063" s="316"/>
      <c r="CJ1063" s="316"/>
      <c r="CK1063" s="316"/>
      <c r="CL1063" s="316"/>
      <c r="CM1063" s="316"/>
      <c r="CN1063" s="316"/>
      <c r="CO1063" s="316"/>
      <c r="CP1063" s="312"/>
      <c r="CQ1063" s="312"/>
      <c r="CR1063" s="312"/>
      <c r="CS1063" s="312"/>
      <c r="CT1063" s="316"/>
      <c r="CU1063" s="312"/>
      <c r="CV1063" s="312"/>
      <c r="CW1063" s="312"/>
      <c r="CX1063" s="312"/>
      <c r="CY1063" s="316"/>
      <c r="CZ1063" s="316"/>
      <c r="DA1063" s="316"/>
      <c r="DB1063" s="316"/>
      <c r="DC1063" s="314"/>
      <c r="DD1063" s="314"/>
    </row>
    <row r="1064">
      <c r="A1064" s="310"/>
      <c r="B1064" s="310"/>
      <c r="C1064" s="310"/>
      <c r="D1064" s="311"/>
      <c r="E1064" s="311"/>
      <c r="F1064" s="311"/>
      <c r="G1064" s="311"/>
      <c r="H1064" s="311"/>
      <c r="I1064" s="311"/>
      <c r="J1064" s="311"/>
      <c r="K1064" s="311"/>
      <c r="L1064" s="316"/>
      <c r="M1064" s="312"/>
      <c r="N1064" s="312"/>
      <c r="O1064" s="312"/>
      <c r="P1064" s="312"/>
      <c r="Q1064" s="316"/>
      <c r="R1064" s="316"/>
      <c r="S1064" s="316"/>
      <c r="T1064" s="316"/>
      <c r="U1064" s="316"/>
      <c r="V1064" s="316"/>
      <c r="W1064" s="316"/>
      <c r="X1064" s="316"/>
      <c r="Y1064" s="316"/>
      <c r="Z1064" s="316"/>
      <c r="AA1064" s="316"/>
      <c r="AB1064" s="316"/>
      <c r="AC1064" s="316"/>
      <c r="AD1064" s="316"/>
      <c r="AE1064" s="316"/>
      <c r="AF1064" s="316"/>
      <c r="AG1064" s="316"/>
      <c r="AH1064" s="316"/>
      <c r="AI1064" s="316"/>
      <c r="AJ1064" s="316"/>
      <c r="AK1064" s="312"/>
      <c r="AL1064" s="312"/>
      <c r="AM1064" s="312"/>
      <c r="AN1064" s="312"/>
      <c r="AO1064" s="315"/>
      <c r="AP1064" s="315"/>
      <c r="AQ1064" s="315"/>
      <c r="AR1064" s="315"/>
      <c r="AS1064" s="311"/>
      <c r="AT1064" s="311"/>
      <c r="AU1064" s="311"/>
      <c r="AV1064" s="311"/>
      <c r="AW1064" s="316"/>
      <c r="AX1064" s="316"/>
      <c r="AY1064" s="316"/>
      <c r="AZ1064" s="316"/>
      <c r="BA1064" s="316"/>
      <c r="BB1064" s="316"/>
      <c r="BC1064" s="316"/>
      <c r="BD1064" s="316"/>
      <c r="BE1064" s="316"/>
      <c r="BF1064" s="316"/>
      <c r="BG1064" s="316"/>
      <c r="BH1064" s="316"/>
      <c r="BI1064" s="316"/>
      <c r="BJ1064" s="316"/>
      <c r="BK1064" s="316"/>
      <c r="BL1064" s="316"/>
      <c r="BM1064" s="316"/>
      <c r="BN1064" s="316"/>
      <c r="BO1064" s="316"/>
      <c r="BP1064" s="316"/>
      <c r="BQ1064" s="316"/>
      <c r="BR1064" s="316"/>
      <c r="BS1064" s="316"/>
      <c r="BT1064" s="316"/>
      <c r="BU1064" s="316"/>
      <c r="BV1064" s="316"/>
      <c r="BW1064" s="316"/>
      <c r="BX1064" s="316"/>
      <c r="BY1064" s="316"/>
      <c r="BZ1064" s="316"/>
      <c r="CA1064" s="316"/>
      <c r="CB1064" s="316"/>
      <c r="CC1064" s="316"/>
      <c r="CD1064" s="316"/>
      <c r="CE1064" s="316"/>
      <c r="CF1064" s="316"/>
      <c r="CG1064" s="316"/>
      <c r="CH1064" s="316"/>
      <c r="CI1064" s="316"/>
      <c r="CJ1064" s="316"/>
      <c r="CK1064" s="316"/>
      <c r="CL1064" s="316"/>
      <c r="CM1064" s="316"/>
      <c r="CN1064" s="316"/>
      <c r="CO1064" s="316"/>
      <c r="CP1064" s="312"/>
      <c r="CQ1064" s="312"/>
      <c r="CR1064" s="312"/>
      <c r="CS1064" s="312"/>
      <c r="CT1064" s="316"/>
      <c r="CU1064" s="312"/>
      <c r="CV1064" s="312"/>
      <c r="CW1064" s="312"/>
      <c r="CX1064" s="312"/>
      <c r="CY1064" s="316"/>
      <c r="CZ1064" s="316"/>
      <c r="DA1064" s="316"/>
      <c r="DB1064" s="316"/>
      <c r="DC1064" s="314"/>
      <c r="DD1064" s="314"/>
    </row>
    <row r="1065">
      <c r="A1065" s="310"/>
      <c r="B1065" s="310"/>
      <c r="C1065" s="310"/>
      <c r="D1065" s="311"/>
      <c r="E1065" s="311"/>
      <c r="F1065" s="311"/>
      <c r="G1065" s="311"/>
      <c r="H1065" s="311"/>
      <c r="I1065" s="311"/>
      <c r="J1065" s="311"/>
      <c r="K1065" s="311"/>
      <c r="L1065" s="316"/>
      <c r="M1065" s="312"/>
      <c r="N1065" s="312"/>
      <c r="O1065" s="312"/>
      <c r="P1065" s="312"/>
      <c r="Q1065" s="316"/>
      <c r="R1065" s="316"/>
      <c r="S1065" s="316"/>
      <c r="T1065" s="316"/>
      <c r="U1065" s="316"/>
      <c r="V1065" s="316"/>
      <c r="W1065" s="316"/>
      <c r="X1065" s="316"/>
      <c r="Y1065" s="316"/>
      <c r="Z1065" s="316"/>
      <c r="AA1065" s="316"/>
      <c r="AB1065" s="316"/>
      <c r="AC1065" s="316"/>
      <c r="AD1065" s="316"/>
      <c r="AE1065" s="316"/>
      <c r="AF1065" s="316"/>
      <c r="AG1065" s="316"/>
      <c r="AH1065" s="316"/>
      <c r="AI1065" s="316"/>
      <c r="AJ1065" s="316"/>
      <c r="AK1065" s="312"/>
      <c r="AL1065" s="312"/>
      <c r="AM1065" s="312"/>
      <c r="AN1065" s="312"/>
      <c r="AO1065" s="315"/>
      <c r="AP1065" s="315"/>
      <c r="AQ1065" s="315"/>
      <c r="AR1065" s="315"/>
      <c r="AS1065" s="311"/>
      <c r="AT1065" s="311"/>
      <c r="AU1065" s="311"/>
      <c r="AV1065" s="311"/>
      <c r="AW1065" s="316"/>
      <c r="AX1065" s="316"/>
      <c r="AY1065" s="316"/>
      <c r="AZ1065" s="316"/>
      <c r="BA1065" s="316"/>
      <c r="BB1065" s="316"/>
      <c r="BC1065" s="316"/>
      <c r="BD1065" s="316"/>
      <c r="BE1065" s="316"/>
      <c r="BF1065" s="316"/>
      <c r="BG1065" s="316"/>
      <c r="BH1065" s="316"/>
      <c r="BI1065" s="316"/>
      <c r="BJ1065" s="316"/>
      <c r="BK1065" s="316"/>
      <c r="BL1065" s="316"/>
      <c r="BM1065" s="316"/>
      <c r="BN1065" s="316"/>
      <c r="BO1065" s="316"/>
      <c r="BP1065" s="316"/>
      <c r="BQ1065" s="316"/>
      <c r="BR1065" s="316"/>
      <c r="BS1065" s="316"/>
      <c r="BT1065" s="316"/>
      <c r="BU1065" s="316"/>
      <c r="BV1065" s="316"/>
      <c r="BW1065" s="316"/>
      <c r="BX1065" s="316"/>
      <c r="BY1065" s="316"/>
      <c r="BZ1065" s="316"/>
      <c r="CA1065" s="316"/>
      <c r="CB1065" s="316"/>
      <c r="CC1065" s="316"/>
      <c r="CD1065" s="316"/>
      <c r="CE1065" s="316"/>
      <c r="CF1065" s="316"/>
      <c r="CG1065" s="316"/>
      <c r="CH1065" s="316"/>
      <c r="CI1065" s="316"/>
      <c r="CJ1065" s="316"/>
      <c r="CK1065" s="316"/>
      <c r="CL1065" s="316"/>
      <c r="CM1065" s="316"/>
      <c r="CN1065" s="316"/>
      <c r="CO1065" s="316"/>
      <c r="CP1065" s="312"/>
      <c r="CQ1065" s="312"/>
      <c r="CR1065" s="312"/>
      <c r="CS1065" s="312"/>
      <c r="CT1065" s="316"/>
      <c r="CU1065" s="312"/>
      <c r="CV1065" s="312"/>
      <c r="CW1065" s="312"/>
      <c r="CX1065" s="312"/>
      <c r="CY1065" s="316"/>
      <c r="CZ1065" s="316"/>
      <c r="DA1065" s="316"/>
      <c r="DB1065" s="316"/>
      <c r="DC1065" s="314"/>
      <c r="DD1065" s="314"/>
    </row>
    <row r="1066">
      <c r="A1066" s="310"/>
      <c r="B1066" s="310"/>
      <c r="C1066" s="310"/>
      <c r="D1066" s="311"/>
      <c r="E1066" s="311"/>
      <c r="F1066" s="311"/>
      <c r="G1066" s="311"/>
      <c r="H1066" s="311"/>
      <c r="I1066" s="311"/>
      <c r="J1066" s="311"/>
      <c r="K1066" s="311"/>
      <c r="L1066" s="316"/>
      <c r="M1066" s="312"/>
      <c r="N1066" s="312"/>
      <c r="O1066" s="312"/>
      <c r="P1066" s="312"/>
      <c r="Q1066" s="316"/>
      <c r="R1066" s="316"/>
      <c r="S1066" s="316"/>
      <c r="T1066" s="316"/>
      <c r="U1066" s="316"/>
      <c r="V1066" s="316"/>
      <c r="W1066" s="316"/>
      <c r="X1066" s="316"/>
      <c r="Y1066" s="316"/>
      <c r="Z1066" s="316"/>
      <c r="AA1066" s="316"/>
      <c r="AB1066" s="316"/>
      <c r="AC1066" s="316"/>
      <c r="AD1066" s="316"/>
      <c r="AE1066" s="316"/>
      <c r="AF1066" s="316"/>
      <c r="AG1066" s="316"/>
      <c r="AH1066" s="316"/>
      <c r="AI1066" s="316"/>
      <c r="AJ1066" s="316"/>
      <c r="AK1066" s="312"/>
      <c r="AL1066" s="312"/>
      <c r="AM1066" s="312"/>
      <c r="AN1066" s="312"/>
      <c r="AO1066" s="315"/>
      <c r="AP1066" s="315"/>
      <c r="AQ1066" s="315"/>
      <c r="AR1066" s="315"/>
      <c r="AS1066" s="311"/>
      <c r="AT1066" s="311"/>
      <c r="AU1066" s="311"/>
      <c r="AV1066" s="311"/>
      <c r="AW1066" s="316"/>
      <c r="AX1066" s="316"/>
      <c r="AY1066" s="316"/>
      <c r="AZ1066" s="316"/>
      <c r="BA1066" s="316"/>
      <c r="BB1066" s="316"/>
      <c r="BC1066" s="316"/>
      <c r="BD1066" s="316"/>
      <c r="BE1066" s="316"/>
      <c r="BF1066" s="316"/>
      <c r="BG1066" s="316"/>
      <c r="BH1066" s="316"/>
      <c r="BI1066" s="316"/>
      <c r="BJ1066" s="316"/>
      <c r="BK1066" s="316"/>
      <c r="BL1066" s="316"/>
      <c r="BM1066" s="316"/>
      <c r="BN1066" s="316"/>
      <c r="BO1066" s="316"/>
      <c r="BP1066" s="316"/>
      <c r="BQ1066" s="316"/>
      <c r="BR1066" s="316"/>
      <c r="BS1066" s="316"/>
      <c r="BT1066" s="316"/>
      <c r="BU1066" s="316"/>
      <c r="BV1066" s="316"/>
      <c r="BW1066" s="316"/>
      <c r="BX1066" s="316"/>
      <c r="BY1066" s="316"/>
      <c r="BZ1066" s="316"/>
      <c r="CA1066" s="316"/>
      <c r="CB1066" s="316"/>
      <c r="CC1066" s="316"/>
      <c r="CD1066" s="316"/>
      <c r="CE1066" s="316"/>
      <c r="CF1066" s="316"/>
      <c r="CG1066" s="316"/>
      <c r="CH1066" s="316"/>
      <c r="CI1066" s="316"/>
      <c r="CJ1066" s="316"/>
      <c r="CK1066" s="316"/>
      <c r="CL1066" s="316"/>
      <c r="CM1066" s="316"/>
      <c r="CN1066" s="316"/>
      <c r="CO1066" s="316"/>
      <c r="CP1066" s="312"/>
      <c r="CQ1066" s="312"/>
      <c r="CR1066" s="312"/>
      <c r="CS1066" s="312"/>
      <c r="CT1066" s="316"/>
      <c r="CU1066" s="312"/>
      <c r="CV1066" s="312"/>
      <c r="CW1066" s="312"/>
      <c r="CX1066" s="312"/>
      <c r="CY1066" s="316"/>
      <c r="CZ1066" s="316"/>
      <c r="DA1066" s="316"/>
      <c r="DB1066" s="316"/>
      <c r="DC1066" s="314"/>
      <c r="DD1066" s="314"/>
    </row>
    <row r="1067">
      <c r="A1067" s="310"/>
      <c r="B1067" s="310"/>
      <c r="C1067" s="310"/>
      <c r="D1067" s="311"/>
      <c r="E1067" s="311"/>
      <c r="F1067" s="311"/>
      <c r="G1067" s="311"/>
      <c r="H1067" s="311"/>
      <c r="I1067" s="311"/>
      <c r="J1067" s="311"/>
      <c r="K1067" s="311"/>
      <c r="L1067" s="316"/>
      <c r="M1067" s="312"/>
      <c r="N1067" s="312"/>
      <c r="O1067" s="312"/>
      <c r="P1067" s="312"/>
      <c r="Q1067" s="316"/>
      <c r="R1067" s="316"/>
      <c r="S1067" s="316"/>
      <c r="T1067" s="316"/>
      <c r="U1067" s="316"/>
      <c r="V1067" s="316"/>
      <c r="W1067" s="316"/>
      <c r="X1067" s="316"/>
      <c r="Y1067" s="316"/>
      <c r="Z1067" s="316"/>
      <c r="AA1067" s="316"/>
      <c r="AB1067" s="316"/>
      <c r="AC1067" s="316"/>
      <c r="AD1067" s="316"/>
      <c r="AE1067" s="316"/>
      <c r="AF1067" s="316"/>
      <c r="AG1067" s="316"/>
      <c r="AH1067" s="316"/>
      <c r="AI1067" s="316"/>
      <c r="AJ1067" s="316"/>
      <c r="AK1067" s="312"/>
      <c r="AL1067" s="312"/>
      <c r="AM1067" s="312"/>
      <c r="AN1067" s="312"/>
      <c r="AO1067" s="315"/>
      <c r="AP1067" s="315"/>
      <c r="AQ1067" s="315"/>
      <c r="AR1067" s="315"/>
      <c r="AS1067" s="311"/>
      <c r="AT1067" s="311"/>
      <c r="AU1067" s="311"/>
      <c r="AV1067" s="311"/>
      <c r="AW1067" s="316"/>
      <c r="AX1067" s="316"/>
      <c r="AY1067" s="316"/>
      <c r="AZ1067" s="316"/>
      <c r="BA1067" s="316"/>
      <c r="BB1067" s="316"/>
      <c r="BC1067" s="316"/>
      <c r="BD1067" s="316"/>
      <c r="BE1067" s="316"/>
      <c r="BF1067" s="316"/>
      <c r="BG1067" s="316"/>
      <c r="BH1067" s="316"/>
      <c r="BI1067" s="316"/>
      <c r="BJ1067" s="316"/>
      <c r="BK1067" s="316"/>
      <c r="BL1067" s="316"/>
      <c r="BM1067" s="316"/>
      <c r="BN1067" s="316"/>
      <c r="BO1067" s="316"/>
      <c r="BP1067" s="316"/>
      <c r="BQ1067" s="316"/>
      <c r="BR1067" s="316"/>
      <c r="BS1067" s="316"/>
      <c r="BT1067" s="316"/>
      <c r="BU1067" s="316"/>
      <c r="BV1067" s="316"/>
      <c r="BW1067" s="316"/>
      <c r="BX1067" s="316"/>
      <c r="BY1067" s="316"/>
      <c r="BZ1067" s="316"/>
      <c r="CA1067" s="316"/>
      <c r="CB1067" s="316"/>
      <c r="CC1067" s="316"/>
      <c r="CD1067" s="316"/>
      <c r="CE1067" s="316"/>
      <c r="CF1067" s="316"/>
      <c r="CG1067" s="316"/>
      <c r="CH1067" s="316"/>
      <c r="CI1067" s="316"/>
      <c r="CJ1067" s="316"/>
      <c r="CK1067" s="316"/>
      <c r="CL1067" s="316"/>
      <c r="CM1067" s="316"/>
      <c r="CN1067" s="316"/>
      <c r="CO1067" s="316"/>
      <c r="CP1067" s="312"/>
      <c r="CQ1067" s="312"/>
      <c r="CR1067" s="312"/>
      <c r="CS1067" s="312"/>
      <c r="CT1067" s="316"/>
      <c r="CU1067" s="312"/>
      <c r="CV1067" s="312"/>
      <c r="CW1067" s="312"/>
      <c r="CX1067" s="312"/>
      <c r="CY1067" s="316"/>
      <c r="CZ1067" s="316"/>
      <c r="DA1067" s="316"/>
      <c r="DB1067" s="316"/>
      <c r="DC1067" s="314"/>
      <c r="DD1067" s="314"/>
    </row>
    <row r="1068">
      <c r="A1068" s="310"/>
      <c r="B1068" s="310"/>
      <c r="C1068" s="310"/>
      <c r="D1068" s="311"/>
      <c r="E1068" s="311"/>
      <c r="F1068" s="311"/>
      <c r="G1068" s="311"/>
      <c r="H1068" s="311"/>
      <c r="I1068" s="311"/>
      <c r="J1068" s="311"/>
      <c r="K1068" s="311"/>
      <c r="L1068" s="316"/>
      <c r="M1068" s="312"/>
      <c r="N1068" s="312"/>
      <c r="O1068" s="312"/>
      <c r="P1068" s="312"/>
      <c r="Q1068" s="316"/>
      <c r="R1068" s="316"/>
      <c r="S1068" s="316"/>
      <c r="T1068" s="316"/>
      <c r="U1068" s="316"/>
      <c r="V1068" s="316"/>
      <c r="W1068" s="316"/>
      <c r="X1068" s="316"/>
      <c r="Y1068" s="316"/>
      <c r="Z1068" s="316"/>
      <c r="AA1068" s="316"/>
      <c r="AB1068" s="316"/>
      <c r="AC1068" s="316"/>
      <c r="AD1068" s="316"/>
      <c r="AE1068" s="316"/>
      <c r="AF1068" s="316"/>
      <c r="AG1068" s="316"/>
      <c r="AH1068" s="316"/>
      <c r="AI1068" s="316"/>
      <c r="AJ1068" s="316"/>
      <c r="AK1068" s="312"/>
      <c r="AL1068" s="312"/>
      <c r="AM1068" s="312"/>
      <c r="AN1068" s="312"/>
      <c r="AO1068" s="315"/>
      <c r="AP1068" s="315"/>
      <c r="AQ1068" s="315"/>
      <c r="AR1068" s="315"/>
      <c r="AS1068" s="311"/>
      <c r="AT1068" s="311"/>
      <c r="AU1068" s="311"/>
      <c r="AV1068" s="311"/>
      <c r="AW1068" s="316"/>
      <c r="AX1068" s="316"/>
      <c r="AY1068" s="316"/>
      <c r="AZ1068" s="316"/>
      <c r="BA1068" s="316"/>
      <c r="BB1068" s="316"/>
      <c r="BC1068" s="316"/>
      <c r="BD1068" s="316"/>
      <c r="BE1068" s="316"/>
      <c r="BF1068" s="316"/>
      <c r="BG1068" s="316"/>
      <c r="BH1068" s="316"/>
      <c r="BI1068" s="316"/>
      <c r="BJ1068" s="316"/>
      <c r="BK1068" s="316"/>
      <c r="BL1068" s="316"/>
      <c r="BM1068" s="316"/>
      <c r="BN1068" s="316"/>
      <c r="BO1068" s="316"/>
      <c r="BP1068" s="316"/>
      <c r="BQ1068" s="316"/>
      <c r="BR1068" s="316"/>
      <c r="BS1068" s="316"/>
      <c r="BT1068" s="316"/>
      <c r="BU1068" s="316"/>
      <c r="BV1068" s="316"/>
      <c r="BW1068" s="316"/>
      <c r="BX1068" s="316"/>
      <c r="BY1068" s="316"/>
      <c r="BZ1068" s="316"/>
      <c r="CA1068" s="316"/>
      <c r="CB1068" s="316"/>
      <c r="CC1068" s="316"/>
      <c r="CD1068" s="316"/>
      <c r="CE1068" s="316"/>
      <c r="CF1068" s="316"/>
      <c r="CG1068" s="316"/>
      <c r="CH1068" s="316"/>
      <c r="CI1068" s="316"/>
      <c r="CJ1068" s="316"/>
      <c r="CK1068" s="316"/>
      <c r="CL1068" s="316"/>
      <c r="CM1068" s="316"/>
      <c r="CN1068" s="316"/>
      <c r="CO1068" s="316"/>
      <c r="CP1068" s="312"/>
      <c r="CQ1068" s="312"/>
      <c r="CR1068" s="312"/>
      <c r="CS1068" s="312"/>
      <c r="CT1068" s="316"/>
      <c r="CU1068" s="312"/>
      <c r="CV1068" s="312"/>
      <c r="CW1068" s="312"/>
      <c r="CX1068" s="312"/>
      <c r="CY1068" s="316"/>
      <c r="CZ1068" s="316"/>
      <c r="DA1068" s="316"/>
      <c r="DB1068" s="316"/>
      <c r="DC1068" s="314"/>
      <c r="DD1068" s="314"/>
    </row>
    <row r="1069">
      <c r="A1069" s="310"/>
      <c r="B1069" s="310"/>
      <c r="C1069" s="310"/>
      <c r="D1069" s="311"/>
      <c r="E1069" s="311"/>
      <c r="F1069" s="311"/>
      <c r="G1069" s="311"/>
      <c r="H1069" s="311"/>
      <c r="I1069" s="311"/>
      <c r="J1069" s="311"/>
      <c r="K1069" s="311"/>
      <c r="L1069" s="316"/>
      <c r="M1069" s="312"/>
      <c r="N1069" s="312"/>
      <c r="O1069" s="312"/>
      <c r="P1069" s="312"/>
      <c r="Q1069" s="316"/>
      <c r="R1069" s="316"/>
      <c r="S1069" s="316"/>
      <c r="T1069" s="316"/>
      <c r="U1069" s="316"/>
      <c r="V1069" s="316"/>
      <c r="W1069" s="316"/>
      <c r="X1069" s="316"/>
      <c r="Y1069" s="316"/>
      <c r="Z1069" s="316"/>
      <c r="AA1069" s="316"/>
      <c r="AB1069" s="316"/>
      <c r="AC1069" s="316"/>
      <c r="AD1069" s="316"/>
      <c r="AE1069" s="316"/>
      <c r="AF1069" s="316"/>
      <c r="AG1069" s="316"/>
      <c r="AH1069" s="316"/>
      <c r="AI1069" s="316"/>
      <c r="AJ1069" s="316"/>
      <c r="AK1069" s="312"/>
      <c r="AL1069" s="312"/>
      <c r="AM1069" s="312"/>
      <c r="AN1069" s="312"/>
      <c r="AO1069" s="315"/>
      <c r="AP1069" s="315"/>
      <c r="AQ1069" s="315"/>
      <c r="AR1069" s="315"/>
      <c r="AS1069" s="311"/>
      <c r="AT1069" s="311"/>
      <c r="AU1069" s="311"/>
      <c r="AV1069" s="311"/>
      <c r="AW1069" s="316"/>
      <c r="AX1069" s="316"/>
      <c r="AY1069" s="316"/>
      <c r="AZ1069" s="316"/>
      <c r="BA1069" s="316"/>
      <c r="BB1069" s="316"/>
      <c r="BC1069" s="316"/>
      <c r="BD1069" s="316"/>
      <c r="BE1069" s="316"/>
      <c r="BF1069" s="316"/>
      <c r="BG1069" s="316"/>
      <c r="BH1069" s="316"/>
      <c r="BI1069" s="316"/>
      <c r="BJ1069" s="316"/>
      <c r="BK1069" s="316"/>
      <c r="BL1069" s="316"/>
      <c r="BM1069" s="316"/>
      <c r="BN1069" s="316"/>
      <c r="BO1069" s="316"/>
      <c r="BP1069" s="316"/>
      <c r="BQ1069" s="316"/>
      <c r="BR1069" s="316"/>
      <c r="BS1069" s="316"/>
      <c r="BT1069" s="316"/>
      <c r="BU1069" s="316"/>
      <c r="BV1069" s="316"/>
      <c r="BW1069" s="316"/>
      <c r="BX1069" s="316"/>
      <c r="BY1069" s="316"/>
      <c r="BZ1069" s="316"/>
      <c r="CA1069" s="316"/>
      <c r="CB1069" s="316"/>
      <c r="CC1069" s="316"/>
      <c r="CD1069" s="316"/>
      <c r="CE1069" s="316"/>
      <c r="CF1069" s="316"/>
      <c r="CG1069" s="316"/>
      <c r="CH1069" s="316"/>
      <c r="CI1069" s="316"/>
      <c r="CJ1069" s="316"/>
      <c r="CK1069" s="316"/>
      <c r="CL1069" s="316"/>
      <c r="CM1069" s="316"/>
      <c r="CN1069" s="316"/>
      <c r="CO1069" s="316"/>
      <c r="CP1069" s="312"/>
      <c r="CQ1069" s="312"/>
      <c r="CR1069" s="312"/>
      <c r="CS1069" s="312"/>
      <c r="CT1069" s="316"/>
      <c r="CU1069" s="312"/>
      <c r="CV1069" s="312"/>
      <c r="CW1069" s="312"/>
      <c r="CX1069" s="312"/>
      <c r="CY1069" s="316"/>
      <c r="CZ1069" s="316"/>
      <c r="DA1069" s="316"/>
      <c r="DB1069" s="316"/>
      <c r="DC1069" s="314"/>
      <c r="DD1069" s="314"/>
    </row>
    <row r="1070">
      <c r="A1070" s="310"/>
      <c r="B1070" s="310"/>
      <c r="C1070" s="310"/>
      <c r="D1070" s="311"/>
      <c r="E1070" s="311"/>
      <c r="F1070" s="311"/>
      <c r="G1070" s="311"/>
      <c r="H1070" s="311"/>
      <c r="I1070" s="311"/>
      <c r="J1070" s="311"/>
      <c r="K1070" s="311"/>
      <c r="L1070" s="316"/>
      <c r="M1070" s="312"/>
      <c r="N1070" s="312"/>
      <c r="O1070" s="312"/>
      <c r="P1070" s="312"/>
      <c r="Q1070" s="316"/>
      <c r="R1070" s="316"/>
      <c r="S1070" s="316"/>
      <c r="T1070" s="316"/>
      <c r="U1070" s="316"/>
      <c r="V1070" s="316"/>
      <c r="W1070" s="316"/>
      <c r="X1070" s="316"/>
      <c r="Y1070" s="316"/>
      <c r="Z1070" s="316"/>
      <c r="AA1070" s="316"/>
      <c r="AB1070" s="316"/>
      <c r="AC1070" s="316"/>
      <c r="AD1070" s="316"/>
      <c r="AE1070" s="316"/>
      <c r="AF1070" s="316"/>
      <c r="AG1070" s="316"/>
      <c r="AH1070" s="316"/>
      <c r="AI1070" s="316"/>
      <c r="AJ1070" s="316"/>
      <c r="AK1070" s="312"/>
      <c r="AL1070" s="312"/>
      <c r="AM1070" s="312"/>
      <c r="AN1070" s="312"/>
      <c r="AO1070" s="315"/>
      <c r="AP1070" s="315"/>
      <c r="AQ1070" s="315"/>
      <c r="AR1070" s="315"/>
      <c r="AS1070" s="311"/>
      <c r="AT1070" s="311"/>
      <c r="AU1070" s="311"/>
      <c r="AV1070" s="311"/>
      <c r="AW1070" s="316"/>
      <c r="AX1070" s="316"/>
      <c r="AY1070" s="316"/>
      <c r="AZ1070" s="316"/>
      <c r="BA1070" s="316"/>
      <c r="BB1070" s="316"/>
      <c r="BC1070" s="316"/>
      <c r="BD1070" s="316"/>
      <c r="BE1070" s="316"/>
      <c r="BF1070" s="316"/>
      <c r="BG1070" s="316"/>
      <c r="BH1070" s="316"/>
      <c r="BI1070" s="316"/>
      <c r="BJ1070" s="316"/>
      <c r="BK1070" s="316"/>
      <c r="BL1070" s="316"/>
      <c r="BM1070" s="316"/>
      <c r="BN1070" s="316"/>
      <c r="BO1070" s="316"/>
      <c r="BP1070" s="316"/>
      <c r="BQ1070" s="316"/>
      <c r="BR1070" s="316"/>
      <c r="BS1070" s="316"/>
      <c r="BT1070" s="316"/>
      <c r="BU1070" s="316"/>
      <c r="BV1070" s="316"/>
      <c r="BW1070" s="316"/>
      <c r="BX1070" s="316"/>
      <c r="BY1070" s="316"/>
      <c r="BZ1070" s="316"/>
      <c r="CA1070" s="316"/>
      <c r="CB1070" s="316"/>
      <c r="CC1070" s="316"/>
      <c r="CD1070" s="316"/>
      <c r="CE1070" s="316"/>
      <c r="CF1070" s="316"/>
      <c r="CG1070" s="316"/>
      <c r="CH1070" s="316"/>
      <c r="CI1070" s="316"/>
      <c r="CJ1070" s="316"/>
      <c r="CK1070" s="316"/>
      <c r="CL1070" s="316"/>
      <c r="CM1070" s="316"/>
      <c r="CN1070" s="316"/>
      <c r="CO1070" s="316"/>
      <c r="CP1070" s="312"/>
      <c r="CQ1070" s="312"/>
      <c r="CR1070" s="312"/>
      <c r="CS1070" s="312"/>
      <c r="CT1070" s="316"/>
      <c r="CU1070" s="312"/>
      <c r="CV1070" s="312"/>
      <c r="CW1070" s="312"/>
      <c r="CX1070" s="312"/>
      <c r="CY1070" s="316"/>
      <c r="CZ1070" s="316"/>
      <c r="DA1070" s="316"/>
      <c r="DB1070" s="316"/>
      <c r="DC1070" s="314"/>
      <c r="DD1070" s="314"/>
    </row>
    <row r="1071">
      <c r="A1071" s="310"/>
      <c r="B1071" s="310"/>
      <c r="C1071" s="310"/>
      <c r="D1071" s="311"/>
      <c r="E1071" s="311"/>
      <c r="F1071" s="311"/>
      <c r="G1071" s="311"/>
      <c r="H1071" s="311"/>
      <c r="I1071" s="311"/>
      <c r="J1071" s="311"/>
      <c r="K1071" s="311"/>
      <c r="L1071" s="316"/>
      <c r="M1071" s="312"/>
      <c r="N1071" s="312"/>
      <c r="O1071" s="312"/>
      <c r="P1071" s="312"/>
      <c r="Q1071" s="316"/>
      <c r="R1071" s="316"/>
      <c r="S1071" s="316"/>
      <c r="T1071" s="316"/>
      <c r="U1071" s="316"/>
      <c r="V1071" s="316"/>
      <c r="W1071" s="316"/>
      <c r="X1071" s="316"/>
      <c r="Y1071" s="316"/>
      <c r="Z1071" s="316"/>
      <c r="AA1071" s="316"/>
      <c r="AB1071" s="316"/>
      <c r="AC1071" s="316"/>
      <c r="AD1071" s="316"/>
      <c r="AE1071" s="316"/>
      <c r="AF1071" s="316"/>
      <c r="AG1071" s="316"/>
      <c r="AH1071" s="316"/>
      <c r="AI1071" s="316"/>
      <c r="AJ1071" s="316"/>
      <c r="AK1071" s="312"/>
      <c r="AL1071" s="312"/>
      <c r="AM1071" s="312"/>
      <c r="AN1071" s="312"/>
      <c r="AO1071" s="315"/>
      <c r="AP1071" s="315"/>
      <c r="AQ1071" s="315"/>
      <c r="AR1071" s="315"/>
      <c r="AS1071" s="311"/>
      <c r="AT1071" s="311"/>
      <c r="AU1071" s="311"/>
      <c r="AV1071" s="311"/>
      <c r="AW1071" s="316"/>
      <c r="AX1071" s="316"/>
      <c r="AY1071" s="316"/>
      <c r="AZ1071" s="316"/>
      <c r="BA1071" s="316"/>
      <c r="BB1071" s="316"/>
      <c r="BC1071" s="316"/>
      <c r="BD1071" s="316"/>
      <c r="BE1071" s="316"/>
      <c r="BF1071" s="316"/>
      <c r="BG1071" s="316"/>
      <c r="BH1071" s="316"/>
      <c r="BI1071" s="316"/>
      <c r="BJ1071" s="316"/>
      <c r="BK1071" s="316"/>
      <c r="BL1071" s="316"/>
      <c r="BM1071" s="316"/>
      <c r="BN1071" s="316"/>
      <c r="BO1071" s="316"/>
      <c r="BP1071" s="316"/>
      <c r="BQ1071" s="316"/>
      <c r="BR1071" s="316"/>
      <c r="BS1071" s="316"/>
      <c r="BT1071" s="316"/>
      <c r="BU1071" s="316"/>
      <c r="BV1071" s="316"/>
      <c r="BW1071" s="316"/>
      <c r="BX1071" s="316"/>
      <c r="BY1071" s="316"/>
      <c r="BZ1071" s="316"/>
      <c r="CA1071" s="316"/>
      <c r="CB1071" s="316"/>
      <c r="CC1071" s="316"/>
      <c r="CD1071" s="316"/>
      <c r="CE1071" s="316"/>
      <c r="CF1071" s="316"/>
      <c r="CG1071" s="316"/>
      <c r="CH1071" s="316"/>
      <c r="CI1071" s="316"/>
      <c r="CJ1071" s="316"/>
      <c r="CK1071" s="316"/>
      <c r="CL1071" s="316"/>
      <c r="CM1071" s="316"/>
      <c r="CN1071" s="316"/>
      <c r="CO1071" s="316"/>
      <c r="CP1071" s="312"/>
      <c r="CQ1071" s="312"/>
      <c r="CR1071" s="312"/>
      <c r="CS1071" s="312"/>
      <c r="CT1071" s="316"/>
      <c r="CU1071" s="312"/>
      <c r="CV1071" s="312"/>
      <c r="CW1071" s="312"/>
      <c r="CX1071" s="312"/>
      <c r="CY1071" s="316"/>
      <c r="CZ1071" s="316"/>
      <c r="DA1071" s="316"/>
      <c r="DB1071" s="316"/>
      <c r="DC1071" s="314"/>
      <c r="DD1071" s="314"/>
    </row>
    <row r="1072">
      <c r="A1072" s="310"/>
      <c r="B1072" s="310"/>
      <c r="C1072" s="310"/>
      <c r="D1072" s="311"/>
      <c r="E1072" s="311"/>
      <c r="F1072" s="311"/>
      <c r="G1072" s="311"/>
      <c r="H1072" s="311"/>
      <c r="I1072" s="311"/>
      <c r="J1072" s="311"/>
      <c r="K1072" s="311"/>
      <c r="L1072" s="316"/>
      <c r="M1072" s="312"/>
      <c r="N1072" s="312"/>
      <c r="O1072" s="312"/>
      <c r="P1072" s="312"/>
      <c r="Q1072" s="316"/>
      <c r="R1072" s="316"/>
      <c r="S1072" s="316"/>
      <c r="T1072" s="316"/>
      <c r="U1072" s="316"/>
      <c r="V1072" s="316"/>
      <c r="W1072" s="316"/>
      <c r="X1072" s="316"/>
      <c r="Y1072" s="316"/>
      <c r="Z1072" s="316"/>
      <c r="AA1072" s="316"/>
      <c r="AB1072" s="316"/>
      <c r="AC1072" s="316"/>
      <c r="AD1072" s="316"/>
      <c r="AE1072" s="316"/>
      <c r="AF1072" s="316"/>
      <c r="AG1072" s="316"/>
      <c r="AH1072" s="316"/>
      <c r="AI1072" s="316"/>
      <c r="AJ1072" s="316"/>
      <c r="AK1072" s="312"/>
      <c r="AL1072" s="312"/>
      <c r="AM1072" s="312"/>
      <c r="AN1072" s="312"/>
      <c r="AO1072" s="315"/>
      <c r="AP1072" s="315"/>
      <c r="AQ1072" s="315"/>
      <c r="AR1072" s="315"/>
      <c r="AS1072" s="311"/>
      <c r="AT1072" s="311"/>
      <c r="AU1072" s="311"/>
      <c r="AV1072" s="311"/>
      <c r="AW1072" s="316"/>
      <c r="AX1072" s="316"/>
      <c r="AY1072" s="316"/>
      <c r="AZ1072" s="316"/>
      <c r="BA1072" s="316"/>
      <c r="BB1072" s="316"/>
      <c r="BC1072" s="316"/>
      <c r="BD1072" s="316"/>
      <c r="BE1072" s="316"/>
      <c r="BF1072" s="316"/>
      <c r="BG1072" s="316"/>
      <c r="BH1072" s="316"/>
      <c r="BI1072" s="316"/>
      <c r="BJ1072" s="316"/>
      <c r="BK1072" s="316"/>
      <c r="BL1072" s="316"/>
      <c r="BM1072" s="316"/>
      <c r="BN1072" s="316"/>
      <c r="BO1072" s="316"/>
      <c r="BP1072" s="316"/>
      <c r="BQ1072" s="316"/>
      <c r="BR1072" s="316"/>
      <c r="BS1072" s="316"/>
      <c r="BT1072" s="316"/>
      <c r="BU1072" s="316"/>
      <c r="BV1072" s="316"/>
      <c r="BW1072" s="316"/>
      <c r="BX1072" s="316"/>
      <c r="BY1072" s="316"/>
      <c r="BZ1072" s="316"/>
      <c r="CA1072" s="316"/>
      <c r="CB1072" s="316"/>
      <c r="CC1072" s="316"/>
      <c r="CD1072" s="316"/>
      <c r="CE1072" s="316"/>
      <c r="CF1072" s="316"/>
      <c r="CG1072" s="316"/>
      <c r="CH1072" s="316"/>
      <c r="CI1072" s="316"/>
      <c r="CJ1072" s="316"/>
      <c r="CK1072" s="316"/>
      <c r="CL1072" s="316"/>
      <c r="CM1072" s="316"/>
      <c r="CN1072" s="316"/>
      <c r="CO1072" s="316"/>
      <c r="CP1072" s="312"/>
      <c r="CQ1072" s="312"/>
      <c r="CR1072" s="312"/>
      <c r="CS1072" s="312"/>
      <c r="CT1072" s="316"/>
      <c r="CU1072" s="312"/>
      <c r="CV1072" s="312"/>
      <c r="CW1072" s="312"/>
      <c r="CX1072" s="312"/>
      <c r="CY1072" s="316"/>
      <c r="CZ1072" s="316"/>
      <c r="DA1072" s="316"/>
      <c r="DB1072" s="316"/>
      <c r="DC1072" s="314"/>
      <c r="DD1072" s="314"/>
    </row>
    <row r="1073">
      <c r="A1073" s="310"/>
      <c r="B1073" s="310"/>
      <c r="C1073" s="310"/>
      <c r="D1073" s="311"/>
      <c r="E1073" s="311"/>
      <c r="F1073" s="311"/>
      <c r="G1073" s="311"/>
      <c r="H1073" s="311"/>
      <c r="I1073" s="311"/>
      <c r="J1073" s="311"/>
      <c r="K1073" s="311"/>
      <c r="L1073" s="316"/>
      <c r="M1073" s="312"/>
      <c r="N1073" s="312"/>
      <c r="O1073" s="312"/>
      <c r="P1073" s="312"/>
      <c r="Q1073" s="316"/>
      <c r="R1073" s="316"/>
      <c r="S1073" s="316"/>
      <c r="T1073" s="316"/>
      <c r="U1073" s="316"/>
      <c r="V1073" s="316"/>
      <c r="W1073" s="316"/>
      <c r="X1073" s="316"/>
      <c r="Y1073" s="316"/>
      <c r="Z1073" s="316"/>
      <c r="AA1073" s="316"/>
      <c r="AB1073" s="316"/>
      <c r="AC1073" s="316"/>
      <c r="AD1073" s="316"/>
      <c r="AE1073" s="316"/>
      <c r="AF1073" s="316"/>
      <c r="AG1073" s="316"/>
      <c r="AH1073" s="316"/>
      <c r="AI1073" s="316"/>
      <c r="AJ1073" s="316"/>
      <c r="AK1073" s="312"/>
      <c r="AL1073" s="312"/>
      <c r="AM1073" s="312"/>
      <c r="AN1073" s="312"/>
      <c r="AO1073" s="315"/>
      <c r="AP1073" s="315"/>
      <c r="AQ1073" s="315"/>
      <c r="AR1073" s="315"/>
      <c r="AS1073" s="311"/>
      <c r="AT1073" s="311"/>
      <c r="AU1073" s="311"/>
      <c r="AV1073" s="311"/>
      <c r="AW1073" s="316"/>
      <c r="AX1073" s="316"/>
      <c r="AY1073" s="316"/>
      <c r="AZ1073" s="316"/>
      <c r="BA1073" s="316"/>
      <c r="BB1073" s="316"/>
      <c r="BC1073" s="316"/>
      <c r="BD1073" s="316"/>
      <c r="BE1073" s="316"/>
      <c r="BF1073" s="316"/>
      <c r="BG1073" s="316"/>
      <c r="BH1073" s="316"/>
      <c r="BI1073" s="316"/>
      <c r="BJ1073" s="316"/>
      <c r="BK1073" s="316"/>
      <c r="BL1073" s="316"/>
      <c r="BM1073" s="316"/>
      <c r="BN1073" s="316"/>
      <c r="BO1073" s="316"/>
      <c r="BP1073" s="316"/>
      <c r="BQ1073" s="316"/>
      <c r="BR1073" s="316"/>
      <c r="BS1073" s="316"/>
      <c r="BT1073" s="316"/>
      <c r="BU1073" s="316"/>
      <c r="BV1073" s="316"/>
      <c r="BW1073" s="316"/>
      <c r="BX1073" s="316"/>
      <c r="BY1073" s="316"/>
      <c r="BZ1073" s="316"/>
      <c r="CA1073" s="316"/>
      <c r="CB1073" s="316"/>
      <c r="CC1073" s="316"/>
      <c r="CD1073" s="316"/>
      <c r="CE1073" s="316"/>
      <c r="CF1073" s="316"/>
      <c r="CG1073" s="316"/>
      <c r="CH1073" s="316"/>
      <c r="CI1073" s="316"/>
      <c r="CJ1073" s="316"/>
      <c r="CK1073" s="316"/>
      <c r="CL1073" s="316"/>
      <c r="CM1073" s="316"/>
      <c r="CN1073" s="316"/>
      <c r="CO1073" s="316"/>
      <c r="CP1073" s="312"/>
      <c r="CQ1073" s="312"/>
      <c r="CR1073" s="312"/>
      <c r="CS1073" s="312"/>
      <c r="CT1073" s="316"/>
      <c r="CU1073" s="312"/>
      <c r="CV1073" s="312"/>
      <c r="CW1073" s="312"/>
      <c r="CX1073" s="312"/>
      <c r="CY1073" s="316"/>
      <c r="CZ1073" s="316"/>
      <c r="DA1073" s="316"/>
      <c r="DB1073" s="316"/>
      <c r="DC1073" s="314"/>
      <c r="DD1073" s="314"/>
    </row>
    <row r="1074">
      <c r="A1074" s="310"/>
      <c r="B1074" s="310"/>
      <c r="C1074" s="310"/>
      <c r="D1074" s="311"/>
      <c r="E1074" s="311"/>
      <c r="F1074" s="311"/>
      <c r="G1074" s="311"/>
      <c r="H1074" s="311"/>
      <c r="I1074" s="311"/>
      <c r="J1074" s="311"/>
      <c r="K1074" s="311"/>
      <c r="L1074" s="316"/>
      <c r="M1074" s="312"/>
      <c r="N1074" s="312"/>
      <c r="O1074" s="312"/>
      <c r="P1074" s="312"/>
      <c r="Q1074" s="316"/>
      <c r="R1074" s="316"/>
      <c r="S1074" s="316"/>
      <c r="T1074" s="316"/>
      <c r="U1074" s="316"/>
      <c r="V1074" s="316"/>
      <c r="W1074" s="316"/>
      <c r="X1074" s="316"/>
      <c r="Y1074" s="316"/>
      <c r="Z1074" s="316"/>
      <c r="AA1074" s="316"/>
      <c r="AB1074" s="316"/>
      <c r="AC1074" s="316"/>
      <c r="AD1074" s="316"/>
      <c r="AE1074" s="316"/>
      <c r="AF1074" s="316"/>
      <c r="AG1074" s="316"/>
      <c r="AH1074" s="316"/>
      <c r="AI1074" s="316"/>
      <c r="AJ1074" s="316"/>
      <c r="AK1074" s="312"/>
      <c r="AL1074" s="312"/>
      <c r="AM1074" s="312"/>
      <c r="AN1074" s="312"/>
      <c r="AO1074" s="315"/>
      <c r="AP1074" s="315"/>
      <c r="AQ1074" s="315"/>
      <c r="AR1074" s="315"/>
      <c r="AS1074" s="311"/>
      <c r="AT1074" s="311"/>
      <c r="AU1074" s="311"/>
      <c r="AV1074" s="311"/>
      <c r="AW1074" s="316"/>
      <c r="AX1074" s="316"/>
      <c r="AY1074" s="316"/>
      <c r="AZ1074" s="316"/>
      <c r="BA1074" s="316"/>
      <c r="BB1074" s="316"/>
      <c r="BC1074" s="316"/>
      <c r="BD1074" s="316"/>
      <c r="BE1074" s="316"/>
      <c r="BF1074" s="316"/>
      <c r="BG1074" s="316"/>
      <c r="BH1074" s="316"/>
      <c r="BI1074" s="316"/>
      <c r="BJ1074" s="316"/>
      <c r="BK1074" s="316"/>
      <c r="BL1074" s="316"/>
      <c r="BM1074" s="316"/>
      <c r="BN1074" s="316"/>
      <c r="BO1074" s="316"/>
      <c r="BP1074" s="316"/>
      <c r="BQ1074" s="316"/>
      <c r="BR1074" s="316"/>
      <c r="BS1074" s="316"/>
      <c r="BT1074" s="316"/>
      <c r="BU1074" s="316"/>
      <c r="BV1074" s="316"/>
      <c r="BW1074" s="316"/>
      <c r="BX1074" s="316"/>
      <c r="BY1074" s="316"/>
      <c r="BZ1074" s="316"/>
      <c r="CA1074" s="316"/>
      <c r="CB1074" s="316"/>
      <c r="CC1074" s="316"/>
      <c r="CD1074" s="316"/>
      <c r="CE1074" s="316"/>
      <c r="CF1074" s="316"/>
      <c r="CG1074" s="316"/>
      <c r="CH1074" s="316"/>
      <c r="CI1074" s="316"/>
      <c r="CJ1074" s="316"/>
      <c r="CK1074" s="316"/>
      <c r="CL1074" s="316"/>
      <c r="CM1074" s="316"/>
      <c r="CN1074" s="316"/>
      <c r="CO1074" s="316"/>
      <c r="CP1074" s="312"/>
      <c r="CQ1074" s="312"/>
      <c r="CR1074" s="312"/>
      <c r="CS1074" s="312"/>
      <c r="CT1074" s="316"/>
      <c r="CU1074" s="312"/>
      <c r="CV1074" s="312"/>
      <c r="CW1074" s="312"/>
      <c r="CX1074" s="312"/>
      <c r="CY1074" s="316"/>
      <c r="CZ1074" s="316"/>
      <c r="DA1074" s="316"/>
      <c r="DB1074" s="316"/>
      <c r="DC1074" s="314"/>
      <c r="DD1074" s="314"/>
    </row>
    <row r="1075">
      <c r="A1075" s="310"/>
      <c r="B1075" s="310"/>
      <c r="C1075" s="310"/>
      <c r="D1075" s="311"/>
      <c r="E1075" s="311"/>
      <c r="F1075" s="311"/>
      <c r="G1075" s="311"/>
      <c r="H1075" s="311"/>
      <c r="I1075" s="311"/>
      <c r="J1075" s="311"/>
      <c r="K1075" s="311"/>
      <c r="L1075" s="316"/>
      <c r="M1075" s="312"/>
      <c r="N1075" s="312"/>
      <c r="O1075" s="312"/>
      <c r="P1075" s="312"/>
      <c r="Q1075" s="316"/>
      <c r="R1075" s="316"/>
      <c r="S1075" s="316"/>
      <c r="T1075" s="316"/>
      <c r="U1075" s="316"/>
      <c r="V1075" s="316"/>
      <c r="W1075" s="316"/>
      <c r="X1075" s="316"/>
      <c r="Y1075" s="316"/>
      <c r="Z1075" s="316"/>
      <c r="AA1075" s="316"/>
      <c r="AB1075" s="316"/>
      <c r="AC1075" s="316"/>
      <c r="AD1075" s="316"/>
      <c r="AE1075" s="316"/>
      <c r="AF1075" s="316"/>
      <c r="AG1075" s="316"/>
      <c r="AH1075" s="316"/>
      <c r="AI1075" s="316"/>
      <c r="AJ1075" s="316"/>
      <c r="AK1075" s="312"/>
      <c r="AL1075" s="312"/>
      <c r="AM1075" s="312"/>
      <c r="AN1075" s="312"/>
      <c r="AO1075" s="315"/>
      <c r="AP1075" s="315"/>
      <c r="AQ1075" s="315"/>
      <c r="AR1075" s="315"/>
      <c r="AS1075" s="311"/>
      <c r="AT1075" s="311"/>
      <c r="AU1075" s="311"/>
      <c r="AV1075" s="311"/>
      <c r="AW1075" s="316"/>
      <c r="AX1075" s="316"/>
      <c r="AY1075" s="316"/>
      <c r="AZ1075" s="316"/>
      <c r="BA1075" s="316"/>
      <c r="BB1075" s="316"/>
      <c r="BC1075" s="316"/>
      <c r="BD1075" s="316"/>
      <c r="BE1075" s="316"/>
      <c r="BF1075" s="316"/>
      <c r="BG1075" s="316"/>
      <c r="BH1075" s="316"/>
      <c r="BI1075" s="316"/>
      <c r="BJ1075" s="316"/>
      <c r="BK1075" s="316"/>
      <c r="BL1075" s="316"/>
      <c r="BM1075" s="316"/>
      <c r="BN1075" s="316"/>
      <c r="BO1075" s="316"/>
      <c r="BP1075" s="316"/>
      <c r="BQ1075" s="316"/>
      <c r="BR1075" s="316"/>
      <c r="BS1075" s="316"/>
      <c r="BT1075" s="316"/>
      <c r="BU1075" s="316"/>
      <c r="BV1075" s="316"/>
      <c r="BW1075" s="316"/>
      <c r="BX1075" s="316"/>
      <c r="BY1075" s="316"/>
      <c r="BZ1075" s="316"/>
      <c r="CA1075" s="316"/>
      <c r="CB1075" s="316"/>
      <c r="CC1075" s="316"/>
      <c r="CD1075" s="316"/>
      <c r="CE1075" s="316"/>
      <c r="CF1075" s="316"/>
      <c r="CG1075" s="316"/>
      <c r="CH1075" s="316"/>
      <c r="CI1075" s="316"/>
      <c r="CJ1075" s="316"/>
      <c r="CK1075" s="316"/>
      <c r="CL1075" s="316"/>
      <c r="CM1075" s="316"/>
      <c r="CN1075" s="316"/>
      <c r="CO1075" s="316"/>
      <c r="CP1075" s="312"/>
      <c r="CQ1075" s="312"/>
      <c r="CR1075" s="312"/>
      <c r="CS1075" s="312"/>
      <c r="CT1075" s="316"/>
      <c r="CU1075" s="312"/>
      <c r="CV1075" s="312"/>
      <c r="CW1075" s="312"/>
      <c r="CX1075" s="312"/>
      <c r="CY1075" s="316"/>
      <c r="CZ1075" s="316"/>
      <c r="DA1075" s="316"/>
      <c r="DB1075" s="316"/>
      <c r="DC1075" s="314"/>
      <c r="DD1075" s="314"/>
    </row>
    <row r="1076">
      <c r="A1076" s="310"/>
      <c r="B1076" s="310"/>
      <c r="C1076" s="310"/>
      <c r="D1076" s="311"/>
      <c r="E1076" s="311"/>
      <c r="F1076" s="311"/>
      <c r="G1076" s="311"/>
      <c r="H1076" s="311"/>
      <c r="I1076" s="311"/>
      <c r="J1076" s="311"/>
      <c r="K1076" s="311"/>
      <c r="L1076" s="316"/>
      <c r="M1076" s="312"/>
      <c r="N1076" s="312"/>
      <c r="O1076" s="312"/>
      <c r="P1076" s="312"/>
      <c r="Q1076" s="316"/>
      <c r="R1076" s="316"/>
      <c r="S1076" s="316"/>
      <c r="T1076" s="316"/>
      <c r="U1076" s="316"/>
      <c r="V1076" s="316"/>
      <c r="W1076" s="316"/>
      <c r="X1076" s="316"/>
      <c r="Y1076" s="316"/>
      <c r="Z1076" s="316"/>
      <c r="AA1076" s="316"/>
      <c r="AB1076" s="316"/>
      <c r="AC1076" s="316"/>
      <c r="AD1076" s="316"/>
      <c r="AE1076" s="316"/>
      <c r="AF1076" s="316"/>
      <c r="AG1076" s="316"/>
      <c r="AH1076" s="316"/>
      <c r="AI1076" s="316"/>
      <c r="AJ1076" s="316"/>
      <c r="AK1076" s="312"/>
      <c r="AL1076" s="312"/>
      <c r="AM1076" s="312"/>
      <c r="AN1076" s="312"/>
      <c r="AO1076" s="315"/>
      <c r="AP1076" s="315"/>
      <c r="AQ1076" s="315"/>
      <c r="AR1076" s="315"/>
      <c r="AS1076" s="311"/>
      <c r="AT1076" s="311"/>
      <c r="AU1076" s="311"/>
      <c r="AV1076" s="311"/>
      <c r="AW1076" s="316"/>
      <c r="AX1076" s="316"/>
      <c r="AY1076" s="316"/>
      <c r="AZ1076" s="316"/>
      <c r="BA1076" s="316"/>
      <c r="BB1076" s="316"/>
      <c r="BC1076" s="316"/>
      <c r="BD1076" s="316"/>
      <c r="BE1076" s="316"/>
      <c r="BF1076" s="316"/>
      <c r="BG1076" s="316"/>
      <c r="BH1076" s="316"/>
      <c r="BI1076" s="316"/>
      <c r="BJ1076" s="316"/>
      <c r="BK1076" s="316"/>
      <c r="BL1076" s="316"/>
      <c r="BM1076" s="316"/>
      <c r="BN1076" s="316"/>
      <c r="BO1076" s="316"/>
      <c r="BP1076" s="316"/>
      <c r="BQ1076" s="316"/>
      <c r="BR1076" s="316"/>
      <c r="BS1076" s="316"/>
      <c r="BT1076" s="316"/>
      <c r="BU1076" s="316"/>
      <c r="BV1076" s="316"/>
      <c r="BW1076" s="316"/>
      <c r="BX1076" s="316"/>
      <c r="BY1076" s="316"/>
      <c r="BZ1076" s="316"/>
      <c r="CA1076" s="316"/>
      <c r="CB1076" s="316"/>
      <c r="CC1076" s="316"/>
      <c r="CD1076" s="316"/>
      <c r="CE1076" s="316"/>
      <c r="CF1076" s="316"/>
      <c r="CG1076" s="316"/>
      <c r="CH1076" s="316"/>
      <c r="CI1076" s="316"/>
      <c r="CJ1076" s="316"/>
      <c r="CK1076" s="316"/>
      <c r="CL1076" s="316"/>
      <c r="CM1076" s="316"/>
      <c r="CN1076" s="316"/>
      <c r="CO1076" s="316"/>
      <c r="CP1076" s="312"/>
      <c r="CQ1076" s="312"/>
      <c r="CR1076" s="312"/>
      <c r="CS1076" s="312"/>
      <c r="CT1076" s="316"/>
      <c r="CU1076" s="312"/>
      <c r="CV1076" s="312"/>
      <c r="CW1076" s="312"/>
      <c r="CX1076" s="312"/>
      <c r="CY1076" s="316"/>
      <c r="CZ1076" s="316"/>
      <c r="DA1076" s="316"/>
      <c r="DB1076" s="316"/>
      <c r="DC1076" s="314"/>
      <c r="DD1076" s="314"/>
    </row>
    <row r="1077">
      <c r="A1077" s="310"/>
      <c r="B1077" s="310"/>
      <c r="C1077" s="310"/>
      <c r="D1077" s="311"/>
      <c r="E1077" s="311"/>
      <c r="F1077" s="311"/>
      <c r="G1077" s="311"/>
      <c r="H1077" s="311"/>
      <c r="I1077" s="311"/>
      <c r="J1077" s="311"/>
      <c r="K1077" s="311"/>
      <c r="L1077" s="316"/>
      <c r="M1077" s="312"/>
      <c r="N1077" s="312"/>
      <c r="O1077" s="312"/>
      <c r="P1077" s="312"/>
      <c r="Q1077" s="316"/>
      <c r="R1077" s="316"/>
      <c r="S1077" s="316"/>
      <c r="T1077" s="316"/>
      <c r="U1077" s="316"/>
      <c r="V1077" s="316"/>
      <c r="W1077" s="316"/>
      <c r="X1077" s="316"/>
      <c r="Y1077" s="316"/>
      <c r="Z1077" s="316"/>
      <c r="AA1077" s="316"/>
      <c r="AB1077" s="316"/>
      <c r="AC1077" s="316"/>
      <c r="AD1077" s="316"/>
      <c r="AE1077" s="316"/>
      <c r="AF1077" s="316"/>
      <c r="AG1077" s="316"/>
      <c r="AH1077" s="316"/>
      <c r="AI1077" s="316"/>
      <c r="AJ1077" s="316"/>
      <c r="AK1077" s="312"/>
      <c r="AL1077" s="312"/>
      <c r="AM1077" s="312"/>
      <c r="AN1077" s="312"/>
      <c r="AO1077" s="315"/>
      <c r="AP1077" s="315"/>
      <c r="AQ1077" s="315"/>
      <c r="AR1077" s="315"/>
      <c r="AS1077" s="311"/>
      <c r="AT1077" s="311"/>
      <c r="AU1077" s="311"/>
      <c r="AV1077" s="311"/>
      <c r="AW1077" s="316"/>
      <c r="AX1077" s="316"/>
      <c r="AY1077" s="316"/>
      <c r="AZ1077" s="316"/>
      <c r="BA1077" s="316"/>
      <c r="BB1077" s="316"/>
      <c r="BC1077" s="316"/>
      <c r="BD1077" s="316"/>
      <c r="BE1077" s="316"/>
      <c r="BF1077" s="316"/>
      <c r="BG1077" s="316"/>
      <c r="BH1077" s="316"/>
      <c r="BI1077" s="316"/>
      <c r="BJ1077" s="316"/>
      <c r="BK1077" s="316"/>
      <c r="BL1077" s="316"/>
      <c r="BM1077" s="316"/>
      <c r="BN1077" s="316"/>
      <c r="BO1077" s="316"/>
      <c r="BP1077" s="316"/>
      <c r="BQ1077" s="316"/>
      <c r="BR1077" s="316"/>
      <c r="BS1077" s="316"/>
      <c r="BT1077" s="316"/>
      <c r="BU1077" s="316"/>
      <c r="BV1077" s="316"/>
      <c r="BW1077" s="316"/>
      <c r="BX1077" s="316"/>
      <c r="BY1077" s="316"/>
      <c r="BZ1077" s="316"/>
      <c r="CA1077" s="316"/>
      <c r="CB1077" s="316"/>
      <c r="CC1077" s="316"/>
      <c r="CD1077" s="316"/>
      <c r="CE1077" s="316"/>
      <c r="CF1077" s="316"/>
      <c r="CG1077" s="316"/>
      <c r="CH1077" s="316"/>
      <c r="CI1077" s="316"/>
      <c r="CJ1077" s="316"/>
      <c r="CK1077" s="316"/>
      <c r="CL1077" s="316"/>
      <c r="CM1077" s="316"/>
      <c r="CN1077" s="316"/>
      <c r="CO1077" s="316"/>
      <c r="CP1077" s="312"/>
      <c r="CQ1077" s="312"/>
      <c r="CR1077" s="312"/>
      <c r="CS1077" s="312"/>
      <c r="CT1077" s="316"/>
      <c r="CU1077" s="312"/>
      <c r="CV1077" s="312"/>
      <c r="CW1077" s="312"/>
      <c r="CX1077" s="312"/>
      <c r="CY1077" s="316"/>
      <c r="CZ1077" s="316"/>
      <c r="DA1077" s="316"/>
      <c r="DB1077" s="316"/>
      <c r="DC1077" s="314"/>
      <c r="DD1077" s="314"/>
    </row>
    <row r="1078">
      <c r="A1078" s="310"/>
      <c r="B1078" s="310"/>
      <c r="C1078" s="310"/>
      <c r="D1078" s="311"/>
      <c r="E1078" s="311"/>
      <c r="F1078" s="311"/>
      <c r="G1078" s="311"/>
      <c r="H1078" s="311"/>
      <c r="I1078" s="311"/>
      <c r="J1078" s="311"/>
      <c r="K1078" s="311"/>
      <c r="L1078" s="316"/>
      <c r="M1078" s="312"/>
      <c r="N1078" s="312"/>
      <c r="O1078" s="312"/>
      <c r="P1078" s="312"/>
      <c r="Q1078" s="316"/>
      <c r="R1078" s="316"/>
      <c r="S1078" s="316"/>
      <c r="T1078" s="316"/>
      <c r="U1078" s="316"/>
      <c r="V1078" s="316"/>
      <c r="W1078" s="316"/>
      <c r="X1078" s="316"/>
      <c r="Y1078" s="316"/>
      <c r="Z1078" s="316"/>
      <c r="AA1078" s="316"/>
      <c r="AB1078" s="316"/>
      <c r="AC1078" s="316"/>
      <c r="AD1078" s="316"/>
      <c r="AE1078" s="316"/>
      <c r="AF1078" s="316"/>
      <c r="AG1078" s="316"/>
      <c r="AH1078" s="316"/>
      <c r="AI1078" s="316"/>
      <c r="AJ1078" s="316"/>
      <c r="AK1078" s="312"/>
      <c r="AL1078" s="312"/>
      <c r="AM1078" s="312"/>
      <c r="AN1078" s="312"/>
      <c r="AO1078" s="315"/>
      <c r="AP1078" s="315"/>
      <c r="AQ1078" s="315"/>
      <c r="AR1078" s="315"/>
      <c r="AS1078" s="311"/>
      <c r="AT1078" s="311"/>
      <c r="AU1078" s="311"/>
      <c r="AV1078" s="311"/>
      <c r="AW1078" s="316"/>
      <c r="AX1078" s="316"/>
      <c r="AY1078" s="316"/>
      <c r="AZ1078" s="316"/>
      <c r="BA1078" s="316"/>
      <c r="BB1078" s="316"/>
      <c r="BC1078" s="316"/>
      <c r="BD1078" s="316"/>
      <c r="BE1078" s="316"/>
      <c r="BF1078" s="316"/>
      <c r="BG1078" s="316"/>
      <c r="BH1078" s="316"/>
      <c r="BI1078" s="316"/>
      <c r="BJ1078" s="316"/>
      <c r="BK1078" s="316"/>
      <c r="BL1078" s="316"/>
      <c r="BM1078" s="316"/>
      <c r="BN1078" s="316"/>
      <c r="BO1078" s="316"/>
      <c r="BP1078" s="316"/>
      <c r="BQ1078" s="316"/>
      <c r="BR1078" s="316"/>
      <c r="BS1078" s="316"/>
      <c r="BT1078" s="316"/>
      <c r="BU1078" s="316"/>
      <c r="BV1078" s="316"/>
      <c r="BW1078" s="316"/>
      <c r="BX1078" s="316"/>
      <c r="BY1078" s="316"/>
      <c r="BZ1078" s="316"/>
      <c r="CA1078" s="316"/>
      <c r="CB1078" s="316"/>
      <c r="CC1078" s="316"/>
      <c r="CD1078" s="316"/>
      <c r="CE1078" s="316"/>
      <c r="CF1078" s="316"/>
      <c r="CG1078" s="316"/>
      <c r="CH1078" s="316"/>
      <c r="CI1078" s="316"/>
      <c r="CJ1078" s="316"/>
      <c r="CK1078" s="316"/>
      <c r="CL1078" s="316"/>
      <c r="CM1078" s="316"/>
      <c r="CN1078" s="316"/>
      <c r="CO1078" s="316"/>
      <c r="CP1078" s="312"/>
      <c r="CQ1078" s="312"/>
      <c r="CR1078" s="312"/>
      <c r="CS1078" s="312"/>
      <c r="CT1078" s="316"/>
      <c r="CU1078" s="312"/>
      <c r="CV1078" s="312"/>
      <c r="CW1078" s="312"/>
      <c r="CX1078" s="312"/>
      <c r="CY1078" s="316"/>
      <c r="CZ1078" s="316"/>
      <c r="DA1078" s="316"/>
      <c r="DB1078" s="316"/>
      <c r="DC1078" s="314"/>
      <c r="DD1078" s="314"/>
    </row>
    <row r="1079">
      <c r="A1079" s="310"/>
      <c r="B1079" s="310"/>
      <c r="C1079" s="310"/>
      <c r="D1079" s="311"/>
      <c r="E1079" s="311"/>
      <c r="F1079" s="311"/>
      <c r="G1079" s="311"/>
      <c r="H1079" s="311"/>
      <c r="I1079" s="311"/>
      <c r="J1079" s="311"/>
      <c r="K1079" s="311"/>
      <c r="L1079" s="316"/>
      <c r="M1079" s="312"/>
      <c r="N1079" s="312"/>
      <c r="O1079" s="312"/>
      <c r="P1079" s="312"/>
      <c r="Q1079" s="316"/>
      <c r="R1079" s="316"/>
      <c r="S1079" s="316"/>
      <c r="T1079" s="316"/>
      <c r="U1079" s="316"/>
      <c r="V1079" s="316"/>
      <c r="W1079" s="316"/>
      <c r="X1079" s="316"/>
      <c r="Y1079" s="316"/>
      <c r="Z1079" s="316"/>
      <c r="AA1079" s="316"/>
      <c r="AB1079" s="316"/>
      <c r="AC1079" s="316"/>
      <c r="AD1079" s="316"/>
      <c r="AE1079" s="316"/>
      <c r="AF1079" s="316"/>
      <c r="AG1079" s="316"/>
      <c r="AH1079" s="316"/>
      <c r="AI1079" s="316"/>
      <c r="AJ1079" s="316"/>
      <c r="AK1079" s="312"/>
      <c r="AL1079" s="312"/>
      <c r="AM1079" s="312"/>
      <c r="AN1079" s="312"/>
      <c r="AO1079" s="315"/>
      <c r="AP1079" s="315"/>
      <c r="AQ1079" s="315"/>
      <c r="AR1079" s="315"/>
      <c r="AS1079" s="311"/>
      <c r="AT1079" s="311"/>
      <c r="AU1079" s="311"/>
      <c r="AV1079" s="311"/>
      <c r="AW1079" s="316"/>
      <c r="AX1079" s="316"/>
      <c r="AY1079" s="316"/>
      <c r="AZ1079" s="316"/>
      <c r="BA1079" s="316"/>
      <c r="BB1079" s="316"/>
      <c r="BC1079" s="316"/>
      <c r="BD1079" s="316"/>
      <c r="BE1079" s="316"/>
      <c r="BF1079" s="316"/>
      <c r="BG1079" s="316"/>
      <c r="BH1079" s="316"/>
      <c r="BI1079" s="316"/>
      <c r="BJ1079" s="316"/>
      <c r="BK1079" s="316"/>
      <c r="BL1079" s="316"/>
      <c r="BM1079" s="316"/>
      <c r="BN1079" s="316"/>
      <c r="BO1079" s="316"/>
      <c r="BP1079" s="316"/>
      <c r="BQ1079" s="316"/>
      <c r="BR1079" s="316"/>
      <c r="BS1079" s="316"/>
      <c r="BT1079" s="316"/>
      <c r="BU1079" s="316"/>
      <c r="BV1079" s="316"/>
      <c r="BW1079" s="316"/>
      <c r="BX1079" s="316"/>
      <c r="BY1079" s="316"/>
      <c r="BZ1079" s="316"/>
      <c r="CA1079" s="316"/>
      <c r="CB1079" s="316"/>
      <c r="CC1079" s="316"/>
      <c r="CD1079" s="316"/>
      <c r="CE1079" s="316"/>
      <c r="CF1079" s="316"/>
      <c r="CG1079" s="316"/>
      <c r="CH1079" s="316"/>
      <c r="CI1079" s="316"/>
      <c r="CJ1079" s="316"/>
      <c r="CK1079" s="316"/>
      <c r="CL1079" s="316"/>
      <c r="CM1079" s="316"/>
      <c r="CN1079" s="316"/>
      <c r="CO1079" s="316"/>
      <c r="CP1079" s="312"/>
      <c r="CQ1079" s="312"/>
      <c r="CR1079" s="312"/>
      <c r="CS1079" s="312"/>
      <c r="CT1079" s="316"/>
      <c r="CU1079" s="312"/>
      <c r="CV1079" s="312"/>
      <c r="CW1079" s="312"/>
      <c r="CX1079" s="312"/>
      <c r="CY1079" s="316"/>
      <c r="CZ1079" s="316"/>
      <c r="DA1079" s="316"/>
      <c r="DB1079" s="316"/>
      <c r="DC1079" s="314"/>
      <c r="DD1079" s="314"/>
    </row>
    <row r="1080">
      <c r="A1080" s="310"/>
      <c r="B1080" s="310"/>
      <c r="C1080" s="310"/>
      <c r="D1080" s="311"/>
      <c r="E1080" s="311"/>
      <c r="F1080" s="311"/>
      <c r="G1080" s="311"/>
      <c r="H1080" s="311"/>
      <c r="I1080" s="311"/>
      <c r="J1080" s="311"/>
      <c r="K1080" s="311"/>
      <c r="L1080" s="316"/>
      <c r="M1080" s="312"/>
      <c r="N1080" s="312"/>
      <c r="O1080" s="312"/>
      <c r="P1080" s="312"/>
      <c r="Q1080" s="316"/>
      <c r="R1080" s="316"/>
      <c r="S1080" s="316"/>
      <c r="T1080" s="316"/>
      <c r="U1080" s="316"/>
      <c r="V1080" s="316"/>
      <c r="W1080" s="316"/>
      <c r="X1080" s="316"/>
      <c r="Y1080" s="316"/>
      <c r="Z1080" s="316"/>
      <c r="AA1080" s="316"/>
      <c r="AB1080" s="316"/>
      <c r="AC1080" s="316"/>
      <c r="AD1080" s="316"/>
      <c r="AE1080" s="316"/>
      <c r="AF1080" s="316"/>
      <c r="AG1080" s="316"/>
      <c r="AH1080" s="316"/>
      <c r="AI1080" s="316"/>
      <c r="AJ1080" s="316"/>
      <c r="AK1080" s="312"/>
      <c r="AL1080" s="312"/>
      <c r="AM1080" s="312"/>
      <c r="AN1080" s="312"/>
      <c r="AO1080" s="315"/>
      <c r="AP1080" s="315"/>
      <c r="AQ1080" s="315"/>
      <c r="AR1080" s="315"/>
      <c r="AS1080" s="311"/>
      <c r="AT1080" s="311"/>
      <c r="AU1080" s="311"/>
      <c r="AV1080" s="311"/>
      <c r="AW1080" s="316"/>
      <c r="AX1080" s="316"/>
      <c r="AY1080" s="316"/>
      <c r="AZ1080" s="316"/>
      <c r="BA1080" s="316"/>
      <c r="BB1080" s="316"/>
      <c r="BC1080" s="316"/>
      <c r="BD1080" s="316"/>
      <c r="BE1080" s="316"/>
      <c r="BF1080" s="316"/>
      <c r="BG1080" s="316"/>
      <c r="BH1080" s="316"/>
      <c r="BI1080" s="316"/>
      <c r="BJ1080" s="316"/>
      <c r="BK1080" s="316"/>
      <c r="BL1080" s="316"/>
      <c r="BM1080" s="316"/>
      <c r="BN1080" s="316"/>
      <c r="BO1080" s="316"/>
      <c r="BP1080" s="316"/>
      <c r="BQ1080" s="316"/>
      <c r="BR1080" s="316"/>
      <c r="BS1080" s="316"/>
      <c r="BT1080" s="316"/>
      <c r="BU1080" s="316"/>
      <c r="BV1080" s="316"/>
      <c r="BW1080" s="316"/>
      <c r="BX1080" s="316"/>
      <c r="BY1080" s="316"/>
      <c r="BZ1080" s="316"/>
      <c r="CA1080" s="316"/>
      <c r="CB1080" s="316"/>
      <c r="CC1080" s="316"/>
      <c r="CD1080" s="316"/>
      <c r="CE1080" s="316"/>
      <c r="CF1080" s="316"/>
      <c r="CG1080" s="316"/>
      <c r="CH1080" s="316"/>
      <c r="CI1080" s="316"/>
      <c r="CJ1080" s="316"/>
      <c r="CK1080" s="316"/>
      <c r="CL1080" s="316"/>
      <c r="CM1080" s="316"/>
      <c r="CN1080" s="316"/>
      <c r="CO1080" s="316"/>
      <c r="CP1080" s="312"/>
      <c r="CQ1080" s="312"/>
      <c r="CR1080" s="312"/>
      <c r="CS1080" s="312"/>
      <c r="CT1080" s="316"/>
      <c r="CU1080" s="312"/>
      <c r="CV1080" s="312"/>
      <c r="CW1080" s="312"/>
      <c r="CX1080" s="312"/>
      <c r="CY1080" s="316"/>
      <c r="CZ1080" s="316"/>
      <c r="DA1080" s="316"/>
      <c r="DB1080" s="316"/>
      <c r="DC1080" s="314"/>
      <c r="DD1080" s="314"/>
    </row>
    <row r="1081">
      <c r="A1081" s="310"/>
      <c r="B1081" s="310"/>
      <c r="C1081" s="310"/>
      <c r="D1081" s="311"/>
      <c r="E1081" s="311"/>
      <c r="F1081" s="311"/>
      <c r="G1081" s="311"/>
      <c r="H1081" s="311"/>
      <c r="I1081" s="311"/>
      <c r="J1081" s="311"/>
      <c r="K1081" s="311"/>
      <c r="L1081" s="316"/>
      <c r="M1081" s="312"/>
      <c r="N1081" s="312"/>
      <c r="O1081" s="312"/>
      <c r="P1081" s="312"/>
      <c r="Q1081" s="316"/>
      <c r="R1081" s="316"/>
      <c r="S1081" s="316"/>
      <c r="T1081" s="316"/>
      <c r="U1081" s="316"/>
      <c r="V1081" s="316"/>
      <c r="W1081" s="316"/>
      <c r="X1081" s="316"/>
      <c r="Y1081" s="316"/>
      <c r="Z1081" s="316"/>
      <c r="AA1081" s="316"/>
      <c r="AB1081" s="316"/>
      <c r="AC1081" s="316"/>
      <c r="AD1081" s="316"/>
      <c r="AE1081" s="316"/>
      <c r="AF1081" s="316"/>
      <c r="AG1081" s="316"/>
      <c r="AH1081" s="316"/>
      <c r="AI1081" s="316"/>
      <c r="AJ1081" s="316"/>
      <c r="AK1081" s="312"/>
      <c r="AL1081" s="312"/>
      <c r="AM1081" s="312"/>
      <c r="AN1081" s="312"/>
      <c r="AO1081" s="315"/>
      <c r="AP1081" s="315"/>
      <c r="AQ1081" s="315"/>
      <c r="AR1081" s="315"/>
      <c r="AS1081" s="311"/>
      <c r="AT1081" s="311"/>
      <c r="AU1081" s="311"/>
      <c r="AV1081" s="311"/>
      <c r="AW1081" s="316"/>
      <c r="AX1081" s="316"/>
      <c r="AY1081" s="316"/>
      <c r="AZ1081" s="316"/>
      <c r="BA1081" s="316"/>
      <c r="BB1081" s="316"/>
      <c r="BC1081" s="316"/>
      <c r="BD1081" s="316"/>
      <c r="BE1081" s="316"/>
      <c r="BF1081" s="316"/>
      <c r="BG1081" s="316"/>
      <c r="BH1081" s="316"/>
      <c r="BI1081" s="316"/>
      <c r="BJ1081" s="316"/>
      <c r="BK1081" s="316"/>
      <c r="BL1081" s="316"/>
      <c r="BM1081" s="316"/>
      <c r="BN1081" s="316"/>
      <c r="BO1081" s="316"/>
      <c r="BP1081" s="316"/>
      <c r="BQ1081" s="316"/>
      <c r="BR1081" s="316"/>
      <c r="BS1081" s="316"/>
      <c r="BT1081" s="316"/>
      <c r="BU1081" s="316"/>
      <c r="BV1081" s="316"/>
      <c r="BW1081" s="316"/>
      <c r="BX1081" s="316"/>
      <c r="BY1081" s="316"/>
      <c r="BZ1081" s="316"/>
      <c r="CA1081" s="316"/>
      <c r="CB1081" s="316"/>
      <c r="CC1081" s="316"/>
      <c r="CD1081" s="316"/>
      <c r="CE1081" s="316"/>
      <c r="CF1081" s="316"/>
      <c r="CG1081" s="316"/>
      <c r="CH1081" s="316"/>
      <c r="CI1081" s="316"/>
      <c r="CJ1081" s="316"/>
      <c r="CK1081" s="316"/>
      <c r="CL1081" s="316"/>
      <c r="CM1081" s="316"/>
      <c r="CN1081" s="316"/>
      <c r="CO1081" s="316"/>
      <c r="CP1081" s="312"/>
      <c r="CQ1081" s="312"/>
      <c r="CR1081" s="312"/>
      <c r="CS1081" s="312"/>
      <c r="CT1081" s="316"/>
      <c r="CU1081" s="312"/>
      <c r="CV1081" s="312"/>
      <c r="CW1081" s="312"/>
      <c r="CX1081" s="312"/>
      <c r="CY1081" s="316"/>
      <c r="CZ1081" s="316"/>
      <c r="DA1081" s="316"/>
      <c r="DB1081" s="316"/>
      <c r="DC1081" s="314"/>
      <c r="DD1081" s="314"/>
    </row>
    <row r="1082">
      <c r="A1082" s="310"/>
      <c r="B1082" s="310"/>
      <c r="C1082" s="310"/>
      <c r="D1082" s="311"/>
      <c r="E1082" s="311"/>
      <c r="F1082" s="311"/>
      <c r="G1082" s="311"/>
      <c r="H1082" s="311"/>
      <c r="I1082" s="311"/>
      <c r="J1082" s="311"/>
      <c r="K1082" s="311"/>
      <c r="L1082" s="316"/>
      <c r="M1082" s="312"/>
      <c r="N1082" s="312"/>
      <c r="O1082" s="312"/>
      <c r="P1082" s="312"/>
      <c r="Q1082" s="316"/>
      <c r="R1082" s="316"/>
      <c r="S1082" s="316"/>
      <c r="T1082" s="316"/>
      <c r="U1082" s="316"/>
      <c r="V1082" s="316"/>
      <c r="W1082" s="316"/>
      <c r="X1082" s="316"/>
      <c r="Y1082" s="316"/>
      <c r="Z1082" s="316"/>
      <c r="AA1082" s="316"/>
      <c r="AB1082" s="316"/>
      <c r="AC1082" s="316"/>
      <c r="AD1082" s="316"/>
      <c r="AE1082" s="316"/>
      <c r="AF1082" s="316"/>
      <c r="AG1082" s="316"/>
      <c r="AH1082" s="316"/>
      <c r="AI1082" s="316"/>
      <c r="AJ1082" s="316"/>
      <c r="AK1082" s="312"/>
      <c r="AL1082" s="312"/>
      <c r="AM1082" s="312"/>
      <c r="AN1082" s="312"/>
      <c r="AO1082" s="315"/>
      <c r="AP1082" s="315"/>
      <c r="AQ1082" s="315"/>
      <c r="AR1082" s="315"/>
      <c r="AS1082" s="311"/>
      <c r="AT1082" s="311"/>
      <c r="AU1082" s="311"/>
      <c r="AV1082" s="311"/>
      <c r="AW1082" s="316"/>
      <c r="AX1082" s="316"/>
      <c r="AY1082" s="316"/>
      <c r="AZ1082" s="316"/>
      <c r="BA1082" s="316"/>
      <c r="BB1082" s="316"/>
      <c r="BC1082" s="316"/>
      <c r="BD1082" s="316"/>
      <c r="BE1082" s="316"/>
      <c r="BF1082" s="316"/>
      <c r="BG1082" s="316"/>
      <c r="BH1082" s="316"/>
      <c r="BI1082" s="316"/>
      <c r="BJ1082" s="316"/>
      <c r="BK1082" s="316"/>
      <c r="BL1082" s="316"/>
      <c r="BM1082" s="316"/>
      <c r="BN1082" s="316"/>
      <c r="BO1082" s="316"/>
      <c r="BP1082" s="316"/>
      <c r="BQ1082" s="316"/>
      <c r="BR1082" s="316"/>
      <c r="BS1082" s="316"/>
      <c r="BT1082" s="316"/>
      <c r="BU1082" s="316"/>
      <c r="BV1082" s="316"/>
      <c r="BW1082" s="316"/>
      <c r="BX1082" s="316"/>
      <c r="BY1082" s="316"/>
      <c r="BZ1082" s="316"/>
      <c r="CA1082" s="316"/>
      <c r="CB1082" s="316"/>
      <c r="CC1082" s="316"/>
      <c r="CD1082" s="316"/>
      <c r="CE1082" s="316"/>
      <c r="CF1082" s="316"/>
      <c r="CG1082" s="316"/>
      <c r="CH1082" s="316"/>
      <c r="CI1082" s="316"/>
      <c r="CJ1082" s="316"/>
      <c r="CK1082" s="316"/>
      <c r="CL1082" s="316"/>
      <c r="CM1082" s="316"/>
      <c r="CN1082" s="316"/>
      <c r="CO1082" s="316"/>
      <c r="CP1082" s="312"/>
      <c r="CQ1082" s="312"/>
      <c r="CR1082" s="312"/>
      <c r="CS1082" s="312"/>
      <c r="CT1082" s="316"/>
      <c r="CU1082" s="312"/>
      <c r="CV1082" s="312"/>
      <c r="CW1082" s="312"/>
      <c r="CX1082" s="312"/>
      <c r="CY1082" s="316"/>
      <c r="CZ1082" s="316"/>
      <c r="DA1082" s="316"/>
      <c r="DB1082" s="316"/>
      <c r="DC1082" s="314"/>
      <c r="DD1082" s="314"/>
    </row>
    <row r="1083">
      <c r="A1083" s="310"/>
      <c r="B1083" s="310"/>
      <c r="C1083" s="310"/>
      <c r="D1083" s="311"/>
      <c r="E1083" s="311"/>
      <c r="F1083" s="311"/>
      <c r="G1083" s="311"/>
      <c r="H1083" s="311"/>
      <c r="I1083" s="311"/>
      <c r="J1083" s="311"/>
      <c r="K1083" s="311"/>
      <c r="L1083" s="316"/>
      <c r="M1083" s="312"/>
      <c r="N1083" s="312"/>
      <c r="O1083" s="312"/>
      <c r="P1083" s="312"/>
      <c r="Q1083" s="316"/>
      <c r="R1083" s="316"/>
      <c r="S1083" s="316"/>
      <c r="T1083" s="316"/>
      <c r="U1083" s="316"/>
      <c r="V1083" s="316"/>
      <c r="W1083" s="316"/>
      <c r="X1083" s="316"/>
      <c r="Y1083" s="316"/>
      <c r="Z1083" s="316"/>
      <c r="AA1083" s="316"/>
      <c r="AB1083" s="316"/>
      <c r="AC1083" s="316"/>
      <c r="AD1083" s="316"/>
      <c r="AE1083" s="316"/>
      <c r="AF1083" s="316"/>
      <c r="AG1083" s="316"/>
      <c r="AH1083" s="316"/>
      <c r="AI1083" s="316"/>
      <c r="AJ1083" s="316"/>
      <c r="AK1083" s="312"/>
      <c r="AL1083" s="312"/>
      <c r="AM1083" s="312"/>
      <c r="AN1083" s="312"/>
      <c r="AO1083" s="315"/>
      <c r="AP1083" s="315"/>
      <c r="AQ1083" s="315"/>
      <c r="AR1083" s="315"/>
      <c r="AS1083" s="311"/>
      <c r="AT1083" s="311"/>
      <c r="AU1083" s="311"/>
      <c r="AV1083" s="311"/>
      <c r="AW1083" s="316"/>
      <c r="AX1083" s="316"/>
      <c r="AY1083" s="316"/>
      <c r="AZ1083" s="316"/>
      <c r="BA1083" s="316"/>
      <c r="BB1083" s="316"/>
      <c r="BC1083" s="316"/>
      <c r="BD1083" s="316"/>
      <c r="BE1083" s="316"/>
      <c r="BF1083" s="316"/>
      <c r="BG1083" s="316"/>
      <c r="BH1083" s="316"/>
      <c r="BI1083" s="316"/>
      <c r="BJ1083" s="316"/>
      <c r="BK1083" s="316"/>
      <c r="BL1083" s="316"/>
      <c r="BM1083" s="316"/>
      <c r="BN1083" s="316"/>
      <c r="BO1083" s="316"/>
      <c r="BP1083" s="316"/>
      <c r="BQ1083" s="316"/>
      <c r="BR1083" s="316"/>
      <c r="BS1083" s="316"/>
      <c r="BT1083" s="316"/>
      <c r="BU1083" s="316"/>
      <c r="BV1083" s="316"/>
      <c r="BW1083" s="316"/>
      <c r="BX1083" s="316"/>
      <c r="BY1083" s="316"/>
      <c r="BZ1083" s="316"/>
      <c r="CA1083" s="316"/>
      <c r="CB1083" s="316"/>
      <c r="CC1083" s="316"/>
      <c r="CD1083" s="316"/>
      <c r="CE1083" s="316"/>
      <c r="CF1083" s="316"/>
      <c r="CG1083" s="316"/>
      <c r="CH1083" s="316"/>
      <c r="CI1083" s="316"/>
      <c r="CJ1083" s="316"/>
      <c r="CK1083" s="316"/>
      <c r="CL1083" s="316"/>
      <c r="CM1083" s="316"/>
      <c r="CN1083" s="316"/>
      <c r="CO1083" s="316"/>
      <c r="CP1083" s="312"/>
      <c r="CQ1083" s="312"/>
      <c r="CR1083" s="312"/>
      <c r="CS1083" s="312"/>
      <c r="CT1083" s="316"/>
      <c r="CU1083" s="312"/>
      <c r="CV1083" s="312"/>
      <c r="CW1083" s="312"/>
      <c r="CX1083" s="312"/>
      <c r="CY1083" s="316"/>
      <c r="CZ1083" s="316"/>
      <c r="DA1083" s="316"/>
      <c r="DB1083" s="316"/>
      <c r="DC1083" s="314"/>
      <c r="DD1083" s="314"/>
    </row>
    <row r="1084">
      <c r="A1084" s="310"/>
      <c r="B1084" s="310"/>
      <c r="C1084" s="310"/>
      <c r="D1084" s="311"/>
      <c r="E1084" s="311"/>
      <c r="F1084" s="311"/>
      <c r="G1084" s="311"/>
      <c r="H1084" s="311"/>
      <c r="I1084" s="311"/>
      <c r="J1084" s="311"/>
      <c r="K1084" s="311"/>
      <c r="L1084" s="316"/>
      <c r="M1084" s="312"/>
      <c r="N1084" s="312"/>
      <c r="O1084" s="312"/>
      <c r="P1084" s="312"/>
      <c r="Q1084" s="316"/>
      <c r="R1084" s="316"/>
      <c r="S1084" s="316"/>
      <c r="T1084" s="316"/>
      <c r="U1084" s="316"/>
      <c r="V1084" s="316"/>
      <c r="W1084" s="316"/>
      <c r="X1084" s="316"/>
      <c r="Y1084" s="316"/>
      <c r="Z1084" s="316"/>
      <c r="AA1084" s="316"/>
      <c r="AB1084" s="316"/>
      <c r="AC1084" s="316"/>
      <c r="AD1084" s="316"/>
      <c r="AE1084" s="316"/>
      <c r="AF1084" s="316"/>
      <c r="AG1084" s="316"/>
      <c r="AH1084" s="316"/>
      <c r="AI1084" s="316"/>
      <c r="AJ1084" s="316"/>
      <c r="AK1084" s="312"/>
      <c r="AL1084" s="312"/>
      <c r="AM1084" s="312"/>
      <c r="AN1084" s="312"/>
      <c r="AO1084" s="315"/>
      <c r="AP1084" s="315"/>
      <c r="AQ1084" s="315"/>
      <c r="AR1084" s="315"/>
      <c r="AS1084" s="311"/>
      <c r="AT1084" s="311"/>
      <c r="AU1084" s="311"/>
      <c r="AV1084" s="311"/>
      <c r="AW1084" s="316"/>
      <c r="AX1084" s="316"/>
      <c r="AY1084" s="316"/>
      <c r="AZ1084" s="316"/>
      <c r="BA1084" s="316"/>
      <c r="BB1084" s="316"/>
      <c r="BC1084" s="316"/>
      <c r="BD1084" s="316"/>
      <c r="BE1084" s="316"/>
      <c r="BF1084" s="316"/>
      <c r="BG1084" s="316"/>
      <c r="BH1084" s="316"/>
      <c r="BI1084" s="316"/>
      <c r="BJ1084" s="316"/>
      <c r="BK1084" s="316"/>
      <c r="BL1084" s="316"/>
      <c r="BM1084" s="316"/>
      <c r="BN1084" s="316"/>
      <c r="BO1084" s="316"/>
      <c r="BP1084" s="316"/>
      <c r="BQ1084" s="316"/>
      <c r="BR1084" s="316"/>
      <c r="BS1084" s="316"/>
      <c r="BT1084" s="316"/>
      <c r="BU1084" s="316"/>
      <c r="BV1084" s="316"/>
      <c r="BW1084" s="316"/>
      <c r="BX1084" s="316"/>
      <c r="BY1084" s="316"/>
      <c r="BZ1084" s="316"/>
      <c r="CA1084" s="316"/>
      <c r="CB1084" s="316"/>
      <c r="CC1084" s="316"/>
      <c r="CD1084" s="316"/>
      <c r="CE1084" s="316"/>
      <c r="CF1084" s="316"/>
      <c r="CG1084" s="316"/>
      <c r="CH1084" s="316"/>
      <c r="CI1084" s="316"/>
      <c r="CJ1084" s="316"/>
      <c r="CK1084" s="316"/>
      <c r="CL1084" s="316"/>
      <c r="CM1084" s="316"/>
      <c r="CN1084" s="316"/>
      <c r="CO1084" s="316"/>
      <c r="CP1084" s="312"/>
      <c r="CQ1084" s="312"/>
      <c r="CR1084" s="312"/>
      <c r="CS1084" s="312"/>
      <c r="CT1084" s="316"/>
      <c r="CU1084" s="312"/>
      <c r="CV1084" s="312"/>
      <c r="CW1084" s="312"/>
      <c r="CX1084" s="312"/>
      <c r="CY1084" s="316"/>
      <c r="CZ1084" s="316"/>
      <c r="DA1084" s="316"/>
      <c r="DB1084" s="316"/>
      <c r="DC1084" s="314"/>
      <c r="DD1084" s="314"/>
    </row>
    <row r="1085">
      <c r="A1085" s="310"/>
      <c r="B1085" s="310"/>
      <c r="C1085" s="310"/>
      <c r="D1085" s="311"/>
      <c r="E1085" s="311"/>
      <c r="F1085" s="311"/>
      <c r="G1085" s="311"/>
      <c r="H1085" s="311"/>
      <c r="I1085" s="311"/>
      <c r="J1085" s="311"/>
      <c r="K1085" s="311"/>
      <c r="L1085" s="316"/>
      <c r="M1085" s="312"/>
      <c r="N1085" s="312"/>
      <c r="O1085" s="312"/>
      <c r="P1085" s="312"/>
      <c r="Q1085" s="316"/>
      <c r="R1085" s="316"/>
      <c r="S1085" s="316"/>
      <c r="T1085" s="316"/>
      <c r="U1085" s="316"/>
      <c r="V1085" s="316"/>
      <c r="W1085" s="316"/>
      <c r="X1085" s="316"/>
      <c r="Y1085" s="316"/>
      <c r="Z1085" s="316"/>
      <c r="AA1085" s="316"/>
      <c r="AB1085" s="316"/>
      <c r="AC1085" s="316"/>
      <c r="AD1085" s="316"/>
      <c r="AE1085" s="316"/>
      <c r="AF1085" s="316"/>
      <c r="AG1085" s="316"/>
      <c r="AH1085" s="316"/>
      <c r="AI1085" s="316"/>
      <c r="AJ1085" s="316"/>
      <c r="AK1085" s="312"/>
      <c r="AL1085" s="312"/>
      <c r="AM1085" s="312"/>
      <c r="AN1085" s="312"/>
      <c r="AO1085" s="315"/>
      <c r="AP1085" s="315"/>
      <c r="AQ1085" s="315"/>
      <c r="AR1085" s="315"/>
      <c r="AS1085" s="311"/>
      <c r="AT1085" s="311"/>
      <c r="AU1085" s="311"/>
      <c r="AV1085" s="311"/>
      <c r="AW1085" s="316"/>
      <c r="AX1085" s="316"/>
      <c r="AY1085" s="316"/>
      <c r="AZ1085" s="316"/>
      <c r="BA1085" s="316"/>
      <c r="BB1085" s="316"/>
      <c r="BC1085" s="316"/>
      <c r="BD1085" s="316"/>
      <c r="BE1085" s="316"/>
      <c r="BF1085" s="316"/>
      <c r="BG1085" s="316"/>
      <c r="BH1085" s="316"/>
      <c r="BI1085" s="316"/>
      <c r="BJ1085" s="316"/>
      <c r="BK1085" s="316"/>
      <c r="BL1085" s="316"/>
      <c r="BM1085" s="316"/>
      <c r="BN1085" s="316"/>
      <c r="BO1085" s="316"/>
      <c r="BP1085" s="316"/>
      <c r="BQ1085" s="316"/>
      <c r="BR1085" s="316"/>
      <c r="BS1085" s="316"/>
      <c r="BT1085" s="316"/>
      <c r="BU1085" s="316"/>
      <c r="BV1085" s="316"/>
      <c r="BW1085" s="316"/>
      <c r="BX1085" s="316"/>
      <c r="BY1085" s="316"/>
      <c r="BZ1085" s="316"/>
      <c r="CA1085" s="316"/>
      <c r="CB1085" s="316"/>
      <c r="CC1085" s="316"/>
      <c r="CD1085" s="316"/>
      <c r="CE1085" s="316"/>
      <c r="CF1085" s="316"/>
      <c r="CG1085" s="316"/>
      <c r="CH1085" s="316"/>
      <c r="CI1085" s="316"/>
      <c r="CJ1085" s="316"/>
      <c r="CK1085" s="316"/>
      <c r="CL1085" s="316"/>
      <c r="CM1085" s="316"/>
      <c r="CN1085" s="316"/>
      <c r="CO1085" s="316"/>
      <c r="CP1085" s="312"/>
      <c r="CQ1085" s="312"/>
      <c r="CR1085" s="312"/>
      <c r="CS1085" s="312"/>
      <c r="CT1085" s="316"/>
      <c r="CU1085" s="312"/>
      <c r="CV1085" s="312"/>
      <c r="CW1085" s="312"/>
      <c r="CX1085" s="312"/>
      <c r="CY1085" s="316"/>
      <c r="CZ1085" s="316"/>
      <c r="DA1085" s="316"/>
      <c r="DB1085" s="316"/>
      <c r="DC1085" s="314"/>
      <c r="DD1085" s="314"/>
    </row>
    <row r="1086">
      <c r="A1086" s="310"/>
      <c r="B1086" s="310"/>
      <c r="C1086" s="310"/>
      <c r="D1086" s="311"/>
      <c r="E1086" s="311"/>
      <c r="F1086" s="311"/>
      <c r="G1086" s="311"/>
      <c r="H1086" s="311"/>
      <c r="I1086" s="311"/>
      <c r="J1086" s="311"/>
      <c r="K1086" s="311"/>
      <c r="L1086" s="316"/>
      <c r="M1086" s="312"/>
      <c r="N1086" s="312"/>
      <c r="O1086" s="312"/>
      <c r="P1086" s="312"/>
      <c r="Q1086" s="316"/>
      <c r="R1086" s="316"/>
      <c r="S1086" s="316"/>
      <c r="T1086" s="316"/>
      <c r="U1086" s="316"/>
      <c r="V1086" s="316"/>
      <c r="W1086" s="316"/>
      <c r="X1086" s="316"/>
      <c r="Y1086" s="316"/>
      <c r="Z1086" s="316"/>
      <c r="AA1086" s="316"/>
      <c r="AB1086" s="316"/>
      <c r="AC1086" s="316"/>
      <c r="AD1086" s="316"/>
      <c r="AE1086" s="316"/>
      <c r="AF1086" s="316"/>
      <c r="AG1086" s="316"/>
      <c r="AH1086" s="316"/>
      <c r="AI1086" s="316"/>
      <c r="AJ1086" s="316"/>
      <c r="AK1086" s="312"/>
      <c r="AL1086" s="312"/>
      <c r="AM1086" s="312"/>
      <c r="AN1086" s="312"/>
      <c r="AO1086" s="315"/>
      <c r="AP1086" s="315"/>
      <c r="AQ1086" s="315"/>
      <c r="AR1086" s="315"/>
      <c r="AS1086" s="311"/>
      <c r="AT1086" s="311"/>
      <c r="AU1086" s="311"/>
      <c r="AV1086" s="311"/>
      <c r="AW1086" s="316"/>
      <c r="AX1086" s="316"/>
      <c r="AY1086" s="316"/>
      <c r="AZ1086" s="316"/>
      <c r="BA1086" s="316"/>
      <c r="BB1086" s="316"/>
      <c r="BC1086" s="316"/>
      <c r="BD1086" s="316"/>
      <c r="BE1086" s="316"/>
      <c r="BF1086" s="316"/>
      <c r="BG1086" s="316"/>
      <c r="BH1086" s="316"/>
      <c r="BI1086" s="316"/>
      <c r="BJ1086" s="316"/>
      <c r="BK1086" s="316"/>
      <c r="BL1086" s="316"/>
      <c r="BM1086" s="316"/>
      <c r="BN1086" s="316"/>
      <c r="BO1086" s="316"/>
      <c r="BP1086" s="316"/>
      <c r="BQ1086" s="316"/>
      <c r="BR1086" s="316"/>
      <c r="BS1086" s="316"/>
      <c r="BT1086" s="316"/>
      <c r="BU1086" s="316"/>
      <c r="BV1086" s="316"/>
      <c r="BW1086" s="316"/>
      <c r="BX1086" s="316"/>
      <c r="BY1086" s="316"/>
      <c r="BZ1086" s="316"/>
      <c r="CA1086" s="316"/>
      <c r="CB1086" s="316"/>
      <c r="CC1086" s="316"/>
      <c r="CD1086" s="316"/>
      <c r="CE1086" s="316"/>
      <c r="CF1086" s="316"/>
      <c r="CG1086" s="316"/>
      <c r="CH1086" s="316"/>
      <c r="CI1086" s="316"/>
      <c r="CJ1086" s="316"/>
      <c r="CK1086" s="316"/>
      <c r="CL1086" s="316"/>
      <c r="CM1086" s="316"/>
      <c r="CN1086" s="316"/>
      <c r="CO1086" s="316"/>
      <c r="CP1086" s="312"/>
      <c r="CQ1086" s="312"/>
      <c r="CR1086" s="312"/>
      <c r="CS1086" s="312"/>
      <c r="CT1086" s="316"/>
      <c r="CU1086" s="312"/>
      <c r="CV1086" s="312"/>
      <c r="CW1086" s="312"/>
      <c r="CX1086" s="312"/>
      <c r="CY1086" s="316"/>
      <c r="CZ1086" s="316"/>
      <c r="DA1086" s="316"/>
      <c r="DB1086" s="316"/>
      <c r="DC1086" s="314"/>
      <c r="DD1086" s="314"/>
    </row>
    <row r="1087">
      <c r="A1087" s="310"/>
      <c r="B1087" s="310"/>
      <c r="C1087" s="310"/>
      <c r="D1087" s="311"/>
      <c r="E1087" s="311"/>
      <c r="F1087" s="311"/>
      <c r="G1087" s="311"/>
      <c r="H1087" s="311"/>
      <c r="I1087" s="311"/>
      <c r="J1087" s="311"/>
      <c r="K1087" s="311"/>
      <c r="L1087" s="316"/>
      <c r="M1087" s="312"/>
      <c r="N1087" s="312"/>
      <c r="O1087" s="312"/>
      <c r="P1087" s="312"/>
      <c r="Q1087" s="316"/>
      <c r="R1087" s="316"/>
      <c r="S1087" s="316"/>
      <c r="T1087" s="316"/>
      <c r="U1087" s="316"/>
      <c r="V1087" s="316"/>
      <c r="W1087" s="316"/>
      <c r="X1087" s="316"/>
      <c r="Y1087" s="316"/>
      <c r="Z1087" s="316"/>
      <c r="AA1087" s="316"/>
      <c r="AB1087" s="316"/>
      <c r="AC1087" s="316"/>
      <c r="AD1087" s="316"/>
      <c r="AE1087" s="316"/>
      <c r="AF1087" s="316"/>
      <c r="AG1087" s="316"/>
      <c r="AH1087" s="316"/>
      <c r="AI1087" s="316"/>
      <c r="AJ1087" s="316"/>
      <c r="AK1087" s="312"/>
      <c r="AL1087" s="312"/>
      <c r="AM1087" s="312"/>
      <c r="AN1087" s="312"/>
      <c r="AO1087" s="315"/>
      <c r="AP1087" s="315"/>
      <c r="AQ1087" s="315"/>
      <c r="AR1087" s="315"/>
      <c r="AS1087" s="311"/>
      <c r="AT1087" s="311"/>
      <c r="AU1087" s="311"/>
      <c r="AV1087" s="311"/>
      <c r="AW1087" s="316"/>
      <c r="AX1087" s="316"/>
      <c r="AY1087" s="316"/>
      <c r="AZ1087" s="316"/>
      <c r="BA1087" s="316"/>
      <c r="BB1087" s="316"/>
      <c r="BC1087" s="316"/>
      <c r="BD1087" s="316"/>
      <c r="BE1087" s="316"/>
      <c r="BF1087" s="316"/>
      <c r="BG1087" s="316"/>
      <c r="BH1087" s="316"/>
      <c r="BI1087" s="316"/>
      <c r="BJ1087" s="316"/>
      <c r="BK1087" s="316"/>
      <c r="BL1087" s="316"/>
      <c r="BM1087" s="316"/>
      <c r="BN1087" s="316"/>
      <c r="BO1087" s="316"/>
      <c r="BP1087" s="316"/>
      <c r="BQ1087" s="316"/>
      <c r="BR1087" s="316"/>
      <c r="BS1087" s="316"/>
      <c r="BT1087" s="316"/>
      <c r="BU1087" s="316"/>
      <c r="BV1087" s="316"/>
      <c r="BW1087" s="316"/>
      <c r="BX1087" s="316"/>
      <c r="BY1087" s="316"/>
      <c r="BZ1087" s="316"/>
      <c r="CA1087" s="316"/>
      <c r="CB1087" s="316"/>
      <c r="CC1087" s="316"/>
      <c r="CD1087" s="316"/>
      <c r="CE1087" s="316"/>
      <c r="CF1087" s="316"/>
      <c r="CG1087" s="316"/>
      <c r="CH1087" s="316"/>
      <c r="CI1087" s="316"/>
      <c r="CJ1087" s="316"/>
      <c r="CK1087" s="316"/>
      <c r="CL1087" s="316"/>
      <c r="CM1087" s="316"/>
      <c r="CN1087" s="316"/>
      <c r="CO1087" s="316"/>
      <c r="CP1087" s="312"/>
      <c r="CQ1087" s="312"/>
      <c r="CR1087" s="312"/>
      <c r="CS1087" s="312"/>
      <c r="CT1087" s="316"/>
      <c r="CU1087" s="312"/>
      <c r="CV1087" s="312"/>
      <c r="CW1087" s="312"/>
      <c r="CX1087" s="312"/>
      <c r="CY1087" s="316"/>
      <c r="CZ1087" s="316"/>
      <c r="DA1087" s="316"/>
      <c r="DB1087" s="316"/>
      <c r="DC1087" s="314"/>
      <c r="DD1087" s="314"/>
    </row>
    <row r="1088">
      <c r="A1088" s="310"/>
      <c r="B1088" s="310"/>
      <c r="C1088" s="310"/>
      <c r="D1088" s="311"/>
      <c r="E1088" s="311"/>
      <c r="F1088" s="311"/>
      <c r="G1088" s="311"/>
      <c r="H1088" s="311"/>
      <c r="I1088" s="311"/>
      <c r="J1088" s="311"/>
      <c r="K1088" s="311"/>
      <c r="L1088" s="316"/>
      <c r="M1088" s="312"/>
      <c r="N1088" s="312"/>
      <c r="O1088" s="312"/>
      <c r="P1088" s="312"/>
      <c r="Q1088" s="316"/>
      <c r="R1088" s="316"/>
      <c r="S1088" s="316"/>
      <c r="T1088" s="316"/>
      <c r="U1088" s="316"/>
      <c r="V1088" s="316"/>
      <c r="W1088" s="316"/>
      <c r="X1088" s="316"/>
      <c r="Y1088" s="316"/>
      <c r="Z1088" s="316"/>
      <c r="AA1088" s="316"/>
      <c r="AB1088" s="316"/>
      <c r="AC1088" s="316"/>
      <c r="AD1088" s="316"/>
      <c r="AE1088" s="316"/>
      <c r="AF1088" s="316"/>
      <c r="AG1088" s="316"/>
      <c r="AH1088" s="316"/>
      <c r="AI1088" s="316"/>
      <c r="AJ1088" s="316"/>
      <c r="AK1088" s="312"/>
      <c r="AL1088" s="312"/>
      <c r="AM1088" s="312"/>
      <c r="AN1088" s="312"/>
      <c r="AO1088" s="315"/>
      <c r="AP1088" s="315"/>
      <c r="AQ1088" s="315"/>
      <c r="AR1088" s="315"/>
      <c r="AS1088" s="311"/>
      <c r="AT1088" s="311"/>
      <c r="AU1088" s="311"/>
      <c r="AV1088" s="311"/>
      <c r="AW1088" s="316"/>
      <c r="AX1088" s="316"/>
      <c r="AY1088" s="316"/>
      <c r="AZ1088" s="316"/>
      <c r="BA1088" s="316"/>
      <c r="BB1088" s="316"/>
      <c r="BC1088" s="316"/>
      <c r="BD1088" s="316"/>
      <c r="BE1088" s="316"/>
      <c r="BF1088" s="316"/>
      <c r="BG1088" s="316"/>
      <c r="BH1088" s="316"/>
      <c r="BI1088" s="316"/>
      <c r="BJ1088" s="316"/>
      <c r="BK1088" s="316"/>
      <c r="BL1088" s="316"/>
      <c r="BM1088" s="316"/>
      <c r="BN1088" s="316"/>
      <c r="BO1088" s="316"/>
      <c r="BP1088" s="316"/>
      <c r="BQ1088" s="316"/>
      <c r="BR1088" s="316"/>
      <c r="BS1088" s="316"/>
      <c r="BT1088" s="316"/>
      <c r="BU1088" s="316"/>
      <c r="BV1088" s="316"/>
      <c r="BW1088" s="316"/>
      <c r="BX1088" s="316"/>
      <c r="BY1088" s="316"/>
      <c r="BZ1088" s="316"/>
      <c r="CA1088" s="316"/>
      <c r="CB1088" s="316"/>
      <c r="CC1088" s="316"/>
      <c r="CD1088" s="316"/>
      <c r="CE1088" s="316"/>
      <c r="CF1088" s="316"/>
      <c r="CG1088" s="316"/>
      <c r="CH1088" s="316"/>
      <c r="CI1088" s="316"/>
      <c r="CJ1088" s="316"/>
      <c r="CK1088" s="316"/>
      <c r="CL1088" s="316"/>
      <c r="CM1088" s="316"/>
      <c r="CN1088" s="316"/>
      <c r="CO1088" s="316"/>
      <c r="CP1088" s="312"/>
      <c r="CQ1088" s="312"/>
      <c r="CR1088" s="312"/>
      <c r="CS1088" s="312"/>
      <c r="CT1088" s="316"/>
      <c r="CU1088" s="312"/>
      <c r="CV1088" s="312"/>
      <c r="CW1088" s="312"/>
      <c r="CX1088" s="312"/>
      <c r="CY1088" s="316"/>
      <c r="CZ1088" s="316"/>
      <c r="DA1088" s="316"/>
      <c r="DB1088" s="316"/>
      <c r="DC1088" s="314"/>
      <c r="DD1088" s="314"/>
    </row>
    <row r="1089">
      <c r="A1089" s="310"/>
      <c r="B1089" s="310"/>
      <c r="C1089" s="310"/>
      <c r="D1089" s="311"/>
      <c r="E1089" s="311"/>
      <c r="F1089" s="311"/>
      <c r="G1089" s="311"/>
      <c r="H1089" s="311"/>
      <c r="I1089" s="311"/>
      <c r="J1089" s="311"/>
      <c r="K1089" s="311"/>
      <c r="L1089" s="316"/>
      <c r="M1089" s="312"/>
      <c r="N1089" s="312"/>
      <c r="O1089" s="312"/>
      <c r="P1089" s="312"/>
      <c r="Q1089" s="316"/>
      <c r="R1089" s="316"/>
      <c r="S1089" s="316"/>
      <c r="T1089" s="316"/>
      <c r="U1089" s="316"/>
      <c r="V1089" s="316"/>
      <c r="W1089" s="316"/>
      <c r="X1089" s="316"/>
      <c r="Y1089" s="316"/>
      <c r="Z1089" s="316"/>
      <c r="AA1089" s="316"/>
      <c r="AB1089" s="316"/>
      <c r="AC1089" s="316"/>
      <c r="AD1089" s="316"/>
      <c r="AE1089" s="316"/>
      <c r="AF1089" s="316"/>
      <c r="AG1089" s="316"/>
      <c r="AH1089" s="316"/>
      <c r="AI1089" s="316"/>
      <c r="AJ1089" s="316"/>
      <c r="AK1089" s="312"/>
      <c r="AL1089" s="312"/>
      <c r="AM1089" s="312"/>
      <c r="AN1089" s="312"/>
      <c r="AO1089" s="315"/>
      <c r="AP1089" s="315"/>
      <c r="AQ1089" s="315"/>
      <c r="AR1089" s="315"/>
      <c r="AS1089" s="311"/>
      <c r="AT1089" s="311"/>
      <c r="AU1089" s="311"/>
      <c r="AV1089" s="311"/>
      <c r="AW1089" s="316"/>
      <c r="AX1089" s="316"/>
      <c r="AY1089" s="316"/>
      <c r="AZ1089" s="316"/>
      <c r="BA1089" s="316"/>
      <c r="BB1089" s="316"/>
      <c r="BC1089" s="316"/>
      <c r="BD1089" s="316"/>
      <c r="BE1089" s="316"/>
      <c r="BF1089" s="316"/>
      <c r="BG1089" s="316"/>
      <c r="BH1089" s="316"/>
      <c r="BI1089" s="316"/>
      <c r="BJ1089" s="316"/>
      <c r="BK1089" s="316"/>
      <c r="BL1089" s="316"/>
      <c r="BM1089" s="316"/>
      <c r="BN1089" s="316"/>
      <c r="BO1089" s="316"/>
      <c r="BP1089" s="316"/>
      <c r="BQ1089" s="316"/>
      <c r="BR1089" s="316"/>
      <c r="BS1089" s="316"/>
      <c r="BT1089" s="316"/>
      <c r="BU1089" s="316"/>
      <c r="BV1089" s="316"/>
      <c r="BW1089" s="316"/>
      <c r="BX1089" s="316"/>
      <c r="BY1089" s="316"/>
      <c r="BZ1089" s="316"/>
      <c r="CA1089" s="316"/>
      <c r="CB1089" s="316"/>
      <c r="CC1089" s="316"/>
      <c r="CD1089" s="316"/>
      <c r="CE1089" s="316"/>
      <c r="CF1089" s="316"/>
      <c r="CG1089" s="316"/>
      <c r="CH1089" s="316"/>
      <c r="CI1089" s="316"/>
      <c r="CJ1089" s="316"/>
      <c r="CK1089" s="316"/>
      <c r="CL1089" s="316"/>
      <c r="CM1089" s="316"/>
      <c r="CN1089" s="316"/>
      <c r="CO1089" s="316"/>
      <c r="CP1089" s="312"/>
      <c r="CQ1089" s="312"/>
      <c r="CR1089" s="312"/>
      <c r="CS1089" s="312"/>
      <c r="CT1089" s="316"/>
      <c r="CU1089" s="312"/>
      <c r="CV1089" s="312"/>
      <c r="CW1089" s="312"/>
      <c r="CX1089" s="312"/>
      <c r="CY1089" s="316"/>
      <c r="CZ1089" s="316"/>
      <c r="DA1089" s="316"/>
      <c r="DB1089" s="316"/>
      <c r="DC1089" s="314"/>
      <c r="DD1089" s="314"/>
    </row>
    <row r="1090">
      <c r="A1090" s="310"/>
      <c r="B1090" s="310"/>
      <c r="C1090" s="310"/>
      <c r="D1090" s="311"/>
      <c r="E1090" s="311"/>
      <c r="F1090" s="311"/>
      <c r="G1090" s="311"/>
      <c r="H1090" s="311"/>
      <c r="I1090" s="311"/>
      <c r="J1090" s="311"/>
      <c r="K1090" s="311"/>
      <c r="L1090" s="316"/>
      <c r="M1090" s="312"/>
      <c r="N1090" s="312"/>
      <c r="O1090" s="312"/>
      <c r="P1090" s="312"/>
      <c r="Q1090" s="316"/>
      <c r="R1090" s="316"/>
      <c r="S1090" s="316"/>
      <c r="T1090" s="316"/>
      <c r="U1090" s="316"/>
      <c r="V1090" s="316"/>
      <c r="W1090" s="316"/>
      <c r="X1090" s="316"/>
      <c r="Y1090" s="316"/>
      <c r="Z1090" s="316"/>
      <c r="AA1090" s="316"/>
      <c r="AB1090" s="316"/>
      <c r="AC1090" s="316"/>
      <c r="AD1090" s="316"/>
      <c r="AE1090" s="316"/>
      <c r="AF1090" s="316"/>
      <c r="AG1090" s="316"/>
      <c r="AH1090" s="316"/>
      <c r="AI1090" s="316"/>
      <c r="AJ1090" s="316"/>
      <c r="AK1090" s="312"/>
      <c r="AL1090" s="312"/>
      <c r="AM1090" s="312"/>
      <c r="AN1090" s="312"/>
      <c r="AO1090" s="315"/>
      <c r="AP1090" s="315"/>
      <c r="AQ1090" s="315"/>
      <c r="AR1090" s="315"/>
      <c r="AS1090" s="311"/>
      <c r="AT1090" s="311"/>
      <c r="AU1090" s="311"/>
      <c r="AV1090" s="311"/>
      <c r="AW1090" s="316"/>
      <c r="AX1090" s="316"/>
      <c r="AY1090" s="316"/>
      <c r="AZ1090" s="316"/>
      <c r="BA1090" s="316"/>
      <c r="BB1090" s="316"/>
      <c r="BC1090" s="316"/>
      <c r="BD1090" s="316"/>
      <c r="BE1090" s="316"/>
      <c r="BF1090" s="316"/>
      <c r="BG1090" s="316"/>
      <c r="BH1090" s="316"/>
      <c r="BI1090" s="316"/>
      <c r="BJ1090" s="316"/>
      <c r="BK1090" s="316"/>
      <c r="BL1090" s="316"/>
      <c r="BM1090" s="316"/>
      <c r="BN1090" s="316"/>
      <c r="BO1090" s="316"/>
      <c r="BP1090" s="316"/>
      <c r="BQ1090" s="316"/>
      <c r="BR1090" s="316"/>
      <c r="BS1090" s="316"/>
      <c r="BT1090" s="316"/>
      <c r="BU1090" s="316"/>
      <c r="BV1090" s="316"/>
      <c r="BW1090" s="316"/>
      <c r="BX1090" s="316"/>
      <c r="BY1090" s="316"/>
      <c r="BZ1090" s="316"/>
      <c r="CA1090" s="316"/>
      <c r="CB1090" s="316"/>
      <c r="CC1090" s="316"/>
      <c r="CD1090" s="316"/>
      <c r="CE1090" s="316"/>
      <c r="CF1090" s="316"/>
      <c r="CG1090" s="316"/>
      <c r="CH1090" s="316"/>
      <c r="CI1090" s="316"/>
      <c r="CJ1090" s="316"/>
      <c r="CK1090" s="316"/>
      <c r="CL1090" s="316"/>
      <c r="CM1090" s="316"/>
      <c r="CN1090" s="316"/>
      <c r="CO1090" s="316"/>
      <c r="CP1090" s="312"/>
      <c r="CQ1090" s="312"/>
      <c r="CR1090" s="312"/>
      <c r="CS1090" s="312"/>
      <c r="CT1090" s="316"/>
      <c r="CU1090" s="312"/>
      <c r="CV1090" s="312"/>
      <c r="CW1090" s="312"/>
      <c r="CX1090" s="312"/>
      <c r="CY1090" s="316"/>
      <c r="CZ1090" s="316"/>
      <c r="DA1090" s="316"/>
      <c r="DB1090" s="316"/>
      <c r="DC1090" s="314"/>
      <c r="DD1090" s="314"/>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outlineLevelCol="1" outlineLevelRow="1"/>
  <cols>
    <col customWidth="1" min="1" max="1" width="4.13"/>
    <col collapsed="1" customWidth="1" min="2" max="2" width="27.75"/>
    <col customWidth="1" hidden="1" min="3" max="3" width="8.63" outlineLevel="1"/>
    <col hidden="1" min="4" max="5" width="12.63" outlineLevel="1"/>
    <col collapsed="1" customWidth="1" min="9" max="9" width="13.88"/>
    <col hidden="1" min="10" max="13" width="12.63" outlineLevel="1"/>
    <col collapsed="1" min="14" max="14" width="12.63"/>
    <col hidden="1" min="15" max="17" width="12.63" outlineLevel="1"/>
    <col collapsed="1" min="18" max="18" width="12.63"/>
    <col hidden="1" min="19" max="21" width="12.63" outlineLevel="1"/>
    <col collapsed="1" min="24" max="24" width="12.63"/>
    <col hidden="1" min="25" max="27" width="12.63" outlineLevel="1"/>
  </cols>
  <sheetData>
    <row r="1">
      <c r="A1" s="322"/>
      <c r="B1" s="323" t="s">
        <v>920</v>
      </c>
      <c r="C1" s="323"/>
      <c r="D1" s="324">
        <v>0.8573</v>
      </c>
      <c r="E1" s="324">
        <v>0.8736</v>
      </c>
      <c r="F1" s="325" t="s">
        <v>921</v>
      </c>
      <c r="G1" s="326" t="s">
        <v>922</v>
      </c>
      <c r="H1" s="325" t="s">
        <v>923</v>
      </c>
      <c r="I1" s="325" t="s">
        <v>924</v>
      </c>
      <c r="J1" s="325" t="s">
        <v>925</v>
      </c>
      <c r="K1" s="327" t="s">
        <v>8</v>
      </c>
      <c r="L1" s="327" t="s">
        <v>9</v>
      </c>
      <c r="M1" s="327" t="s">
        <v>10</v>
      </c>
      <c r="N1" s="326" t="s">
        <v>926</v>
      </c>
      <c r="O1" s="328" t="s">
        <v>8</v>
      </c>
      <c r="P1" s="328" t="s">
        <v>9</v>
      </c>
      <c r="Q1" s="328" t="s">
        <v>10</v>
      </c>
      <c r="R1" s="325" t="s">
        <v>927</v>
      </c>
      <c r="S1" s="325" t="s">
        <v>928</v>
      </c>
      <c r="T1" s="325" t="s">
        <v>929</v>
      </c>
      <c r="U1" s="325" t="s">
        <v>930</v>
      </c>
      <c r="V1" s="325" t="s">
        <v>931</v>
      </c>
      <c r="W1" s="326" t="s">
        <v>932</v>
      </c>
      <c r="X1" s="325" t="s">
        <v>933</v>
      </c>
      <c r="Y1" s="325" t="s">
        <v>934</v>
      </c>
      <c r="Z1" s="326" t="s">
        <v>935</v>
      </c>
      <c r="AA1" s="325" t="s">
        <v>936</v>
      </c>
    </row>
    <row r="2">
      <c r="A2" s="322"/>
      <c r="B2" s="329" t="s">
        <v>937</v>
      </c>
      <c r="C2" s="329"/>
      <c r="D2" s="330"/>
      <c r="E2" s="330"/>
      <c r="F2" s="331">
        <f t="shared" ref="F2:G2" si="1">F3+F40+F66+F71</f>
        <v>18389.64225</v>
      </c>
      <c r="G2" s="332">
        <f t="shared" si="1"/>
        <v>18440.00122</v>
      </c>
      <c r="H2" s="333">
        <f t="shared" ref="H2:H7" si="4">iferror(F2/G2-1,"-")</f>
        <v>-0.00273096354</v>
      </c>
      <c r="I2" s="334">
        <f>I3+I40+I66+I71</f>
        <v>33047</v>
      </c>
      <c r="J2" s="334"/>
      <c r="K2" s="334">
        <f t="shared" ref="K2:M2" si="2">K3+K40+K66+K71</f>
        <v>7308</v>
      </c>
      <c r="L2" s="334">
        <f t="shared" si="2"/>
        <v>14520</v>
      </c>
      <c r="M2" s="334">
        <f t="shared" si="2"/>
        <v>11269</v>
      </c>
      <c r="N2" s="335">
        <v>33200.0</v>
      </c>
      <c r="O2" s="335">
        <v>7283.0</v>
      </c>
      <c r="P2" s="335">
        <v>14185.0</v>
      </c>
      <c r="Q2" s="335">
        <v>11144.0</v>
      </c>
      <c r="R2" s="333">
        <f t="shared" ref="R2:R61" si="6">iferror(I2/N2-1,"-")</f>
        <v>-0.004608433735</v>
      </c>
      <c r="S2" s="333">
        <f t="shared" ref="S2:U2" si="3">IFERROR(K2/O2-1,"-")</f>
        <v>0.00343265138</v>
      </c>
      <c r="T2" s="333">
        <f t="shared" si="3"/>
        <v>0.0236164963</v>
      </c>
      <c r="U2" s="333">
        <f t="shared" si="3"/>
        <v>0.01121679828</v>
      </c>
      <c r="V2" s="336">
        <f t="shared" ref="V2:V7" si="8">iferror(F2/I2,"-")</f>
        <v>0.556469339</v>
      </c>
      <c r="W2" s="336">
        <f t="shared" ref="W2:W7" si="9">IFERROR(G2/N2,"-")</f>
        <v>0.5554217234</v>
      </c>
      <c r="X2" s="333">
        <f t="shared" ref="X2:X7" si="10">iferror(V2/W2-1,"-")</f>
        <v>0.00188616245</v>
      </c>
      <c r="Y2" s="325"/>
      <c r="Z2" s="325"/>
      <c r="AA2" s="325"/>
    </row>
    <row r="3">
      <c r="A3" s="337"/>
      <c r="B3" s="337" t="s">
        <v>938</v>
      </c>
      <c r="C3" s="337"/>
      <c r="D3" s="338"/>
      <c r="E3" s="338"/>
      <c r="F3" s="339">
        <f>SUMIFS(F4:F39,$C$4:$C$39,"Total")</f>
        <v>8236.106819</v>
      </c>
      <c r="G3" s="340">
        <f>SUM(G4:G39)</f>
        <v>8653.514688</v>
      </c>
      <c r="H3" s="341">
        <f t="shared" si="4"/>
        <v>-0.04823564575</v>
      </c>
      <c r="I3" s="338">
        <f>SUMIFS(I4:I39,$C$4:$C$39,"Total")</f>
        <v>21655</v>
      </c>
      <c r="J3" s="337"/>
      <c r="K3" s="338">
        <f t="shared" ref="K3:M3" si="5">SUMIFS(K4:K39,$C$4:$C$39,"Total")</f>
        <v>5234</v>
      </c>
      <c r="L3" s="338">
        <f t="shared" si="5"/>
        <v>8295</v>
      </c>
      <c r="M3" s="338">
        <f t="shared" si="5"/>
        <v>8144</v>
      </c>
      <c r="N3" s="338">
        <v>21019.0</v>
      </c>
      <c r="O3" s="338">
        <v>5143.0</v>
      </c>
      <c r="P3" s="338">
        <v>7968.0</v>
      </c>
      <c r="Q3" s="338">
        <v>7909.0</v>
      </c>
      <c r="R3" s="341">
        <f t="shared" si="6"/>
        <v>0.03025833769</v>
      </c>
      <c r="S3" s="341">
        <f t="shared" ref="S3:U3" si="7">IFERROR(K3/O3-1,"-")</f>
        <v>0.01769395295</v>
      </c>
      <c r="T3" s="341">
        <f t="shared" si="7"/>
        <v>0.04103915663</v>
      </c>
      <c r="U3" s="341">
        <f t="shared" si="7"/>
        <v>0.02971298521</v>
      </c>
      <c r="V3" s="339">
        <f t="shared" si="8"/>
        <v>0.3803328016</v>
      </c>
      <c r="W3" s="339">
        <f t="shared" si="9"/>
        <v>0.4116996379</v>
      </c>
      <c r="X3" s="341">
        <f t="shared" si="10"/>
        <v>-0.07618864179</v>
      </c>
      <c r="Y3" s="341"/>
      <c r="Z3" s="341"/>
      <c r="AA3" s="341" t="str">
        <f t="shared" ref="AA3:AA61" si="12">iferror(Y3/Z3-1,"-")</f>
        <v>-</v>
      </c>
    </row>
    <row r="4">
      <c r="A4" s="342" t="s">
        <v>939</v>
      </c>
      <c r="B4" s="342" t="s">
        <v>17</v>
      </c>
      <c r="C4" s="342" t="s">
        <v>18</v>
      </c>
      <c r="D4" s="342" t="s">
        <v>940</v>
      </c>
      <c r="E4" s="342"/>
      <c r="F4" s="343">
        <f>IFERROR(__xludf.DUMMYFUNCTION("SUMIFS(SPEND!$N$2:$N95,ARRAYFORMULA(REGEXMATCH(SPEND!$B$2:$B95,D4)), TRUE)*$D$1"),667.999587)</f>
        <v>667.999587</v>
      </c>
      <c r="G4" s="343">
        <f>IFERROR(__xludf.DUMMYFUNCTION("SUMIFS(SPEND!$O$2:$O95,ARRAYFORMULA(REGEXMATCH(SPEND!$B$2:$B95,D4)), TRUE)*$E$1"),673.038912)</f>
        <v>673.038912</v>
      </c>
      <c r="H4" s="344">
        <f t="shared" si="4"/>
        <v>-0.007487419984</v>
      </c>
      <c r="I4" s="345">
        <f>AF_En_A!F12-I8</f>
        <v>3864</v>
      </c>
      <c r="J4" s="346">
        <f>sum(K4:M4)</f>
        <v>3864</v>
      </c>
      <c r="K4" s="346">
        <f>SUMIFS(AF_En_A!$F$16:$F95,AF_En_A!$C$16:$C95,$K$1)</f>
        <v>1603</v>
      </c>
      <c r="L4" s="346">
        <f>SUMIFS(AF_En_A!$F$16:$F95,AF_En_A!$C$16:$C95,$L$1)</f>
        <v>116</v>
      </c>
      <c r="M4" s="346">
        <f>SUMIFS(AF_En_A!$F$16:$F95,AF_En_A!$C$16:$C95,$M$1)</f>
        <v>2145</v>
      </c>
      <c r="N4" s="347">
        <v>3898.0</v>
      </c>
      <c r="O4" s="346">
        <v>1697.0</v>
      </c>
      <c r="P4" s="346">
        <v>94.0</v>
      </c>
      <c r="Q4" s="346">
        <v>2108.0</v>
      </c>
      <c r="R4" s="344">
        <f t="shared" si="6"/>
        <v>-0.008722421755</v>
      </c>
      <c r="S4" s="344">
        <f t="shared" ref="S4:U4" si="11">IFERROR(K4/O4-1,"-")</f>
        <v>-0.055391868</v>
      </c>
      <c r="T4" s="344">
        <f t="shared" si="11"/>
        <v>0.2340425532</v>
      </c>
      <c r="U4" s="344">
        <f t="shared" si="11"/>
        <v>0.01755218216</v>
      </c>
      <c r="V4" s="348">
        <f t="shared" si="8"/>
        <v>0.1728777399</v>
      </c>
      <c r="W4" s="348">
        <f t="shared" si="9"/>
        <v>0.1726626249</v>
      </c>
      <c r="X4" s="344">
        <f t="shared" si="10"/>
        <v>0.001245868763</v>
      </c>
      <c r="Y4" s="342">
        <v>4.06</v>
      </c>
      <c r="Z4" s="342">
        <v>4.06</v>
      </c>
      <c r="AA4" s="344">
        <f t="shared" si="12"/>
        <v>0</v>
      </c>
    </row>
    <row r="5">
      <c r="A5" s="342" t="s">
        <v>939</v>
      </c>
      <c r="B5" s="342" t="s">
        <v>34</v>
      </c>
      <c r="C5" s="342" t="s">
        <v>18</v>
      </c>
      <c r="D5" s="349" t="s">
        <v>941</v>
      </c>
      <c r="E5" s="349"/>
      <c r="F5" s="343">
        <f>IFERROR(__xludf.DUMMYFUNCTION("SUMIFS(SPEND!$N$2:$N95,ARRAYFORMULA(REGEXMATCH(SPEND!$B$2:$B95,D5)), TRUE)*$D$1"),400.127629)</f>
        <v>400.127629</v>
      </c>
      <c r="G5" s="343">
        <f>IFERROR(__xludf.DUMMYFUNCTION("SUMIFS(SPEND!$O$2:$O95,ARRAYFORMULA(REGEXMATCH(SPEND!$B$2:$B95,D5)), TRUE)*$E$1"),405.79593600000004)</f>
        <v>405.795936</v>
      </c>
      <c r="H5" s="344">
        <f t="shared" si="4"/>
        <v>-0.01396836808</v>
      </c>
      <c r="I5" s="350">
        <f>sum(K5:M5)</f>
        <v>3370</v>
      </c>
      <c r="J5" s="351">
        <f>I5+I23</f>
        <v>3932</v>
      </c>
      <c r="K5" s="346">
        <f>SUMIFS(Af_FR_A!$F$16:$F95,Af_FR_A!$C$16:$C95,$K$1)-K23</f>
        <v>1343</v>
      </c>
      <c r="L5" s="346">
        <f>SUMIFS(Af_FR_A!$F$16:$F95,Af_FR_A!$C$16:$C95,$L$1)-L23</f>
        <v>207</v>
      </c>
      <c r="M5" s="346">
        <f>SUMIFS(Af_FR_A!$F$16:$F95,Af_FR_A!$C$16:$C95,$M$1)-M23</f>
        <v>1820</v>
      </c>
      <c r="N5" s="346">
        <v>3120.0</v>
      </c>
      <c r="O5" s="346">
        <v>1202.0</v>
      </c>
      <c r="P5" s="346">
        <v>128.0</v>
      </c>
      <c r="Q5" s="346">
        <v>1790.0</v>
      </c>
      <c r="R5" s="344">
        <f t="shared" si="6"/>
        <v>0.08012820513</v>
      </c>
      <c r="S5" s="344">
        <f t="shared" ref="S5:U5" si="13">IFERROR(K5/O5-1,"-")</f>
        <v>0.1173044925</v>
      </c>
      <c r="T5" s="344">
        <f t="shared" si="13"/>
        <v>0.6171875</v>
      </c>
      <c r="U5" s="344">
        <f t="shared" si="13"/>
        <v>0.01675977654</v>
      </c>
      <c r="V5" s="348">
        <f t="shared" si="8"/>
        <v>0.1187322341</v>
      </c>
      <c r="W5" s="348">
        <f t="shared" si="9"/>
        <v>0.1300628</v>
      </c>
      <c r="X5" s="344">
        <f t="shared" si="10"/>
        <v>-0.08711611526</v>
      </c>
      <c r="Y5" s="342">
        <v>3.84</v>
      </c>
      <c r="Z5" s="342">
        <v>3.84</v>
      </c>
      <c r="AA5" s="344">
        <f t="shared" si="12"/>
        <v>0</v>
      </c>
    </row>
    <row r="6">
      <c r="A6" s="342" t="s">
        <v>939</v>
      </c>
      <c r="B6" s="342" t="s">
        <v>45</v>
      </c>
      <c r="C6" s="342" t="s">
        <v>18</v>
      </c>
      <c r="D6" s="342" t="s">
        <v>942</v>
      </c>
      <c r="E6" s="342"/>
      <c r="F6" s="343">
        <f>IFERROR(__xludf.DUMMYFUNCTION("SUMIFS(SPEND!$N$2:$N95,ARRAYFORMULA(REGEXMATCH(SPEND!$B$2:$B95,D6)), TRUE)*$D$1"),266.337391)</f>
        <v>266.337391</v>
      </c>
      <c r="G6" s="343">
        <f>IFERROR(__xludf.DUMMYFUNCTION("SUMIFS(SPEND!$O$2:$O95,ARRAYFORMULA(REGEXMATCH(SPEND!$B$2:$B95,D6)), TRUE)*$E$1"),270.51024)</f>
        <v>270.51024</v>
      </c>
      <c r="H6" s="344">
        <f t="shared" si="4"/>
        <v>-0.01542584488</v>
      </c>
      <c r="I6" s="352">
        <f>AR_A!F12</f>
        <v>2009</v>
      </c>
      <c r="J6" s="346">
        <f t="shared" ref="J6:J7" si="15">sum(K6:M6)</f>
        <v>2009</v>
      </c>
      <c r="K6" s="346">
        <f>SUMIFS(AR_A!$F$16:$F95,AR_A!$C$16:$C95,$K$1)</f>
        <v>625</v>
      </c>
      <c r="L6" s="346">
        <f>SUMIFS(AR_A!$F$16:$F95,AR_A!$C$16:$C95,$L$1)</f>
        <v>239</v>
      </c>
      <c r="M6" s="346">
        <f>SUMIFS(AR_A!$F$16:$F95,AR_A!$C$16:$C95,$M$1)</f>
        <v>1145</v>
      </c>
      <c r="N6" s="347">
        <v>1767.0</v>
      </c>
      <c r="O6" s="346">
        <v>502.0</v>
      </c>
      <c r="P6" s="346">
        <v>205.0</v>
      </c>
      <c r="Q6" s="346">
        <v>1060.0</v>
      </c>
      <c r="R6" s="344">
        <f t="shared" si="6"/>
        <v>0.1369552915</v>
      </c>
      <c r="S6" s="344">
        <f t="shared" ref="S6:U6" si="14">IFERROR(K6/O6-1,"-")</f>
        <v>0.2450199203</v>
      </c>
      <c r="T6" s="344">
        <f t="shared" si="14"/>
        <v>0.1658536585</v>
      </c>
      <c r="U6" s="344">
        <f t="shared" si="14"/>
        <v>0.08018867925</v>
      </c>
      <c r="V6" s="348">
        <f t="shared" si="8"/>
        <v>0.132572121</v>
      </c>
      <c r="W6" s="348">
        <f t="shared" si="9"/>
        <v>0.1530901188</v>
      </c>
      <c r="X6" s="344">
        <f t="shared" si="10"/>
        <v>-0.1340256187</v>
      </c>
      <c r="Y6" s="342">
        <v>3.57</v>
      </c>
      <c r="Z6" s="342">
        <v>3.57</v>
      </c>
      <c r="AA6" s="344">
        <f t="shared" si="12"/>
        <v>0</v>
      </c>
    </row>
    <row r="7" collapsed="1">
      <c r="A7" s="353" t="s">
        <v>943</v>
      </c>
      <c r="B7" s="354" t="s">
        <v>49</v>
      </c>
      <c r="C7" s="342" t="s">
        <v>18</v>
      </c>
      <c r="D7" s="342" t="s">
        <v>944</v>
      </c>
      <c r="E7" s="342"/>
      <c r="F7" s="343">
        <f>IFERROR(__xludf.DUMMYFUNCTION("SUMIFS(SPEND!$N$2:$N95,ARRAYFORMULA(REGEXMATCH(SPEND!$B$2:$B95,D7)), TRUE)*$D$1"),15.131344999999998)</f>
        <v>15.131345</v>
      </c>
      <c r="G7" s="343">
        <f>IFERROR(__xludf.DUMMYFUNCTION("SUMIFS(SPEND!$O$2:$O95,ARRAYFORMULA(REGEXMATCH(SPEND!$B$2:$B95,D7)), TRUE)*$E$1"),152.993568)</f>
        <v>152.993568</v>
      </c>
      <c r="H7" s="344">
        <f t="shared" si="4"/>
        <v>-0.9010981625</v>
      </c>
      <c r="I7" s="350">
        <f t="shared" ref="I7:I12" si="18">sum(K7:M7)</f>
        <v>37</v>
      </c>
      <c r="J7" s="346">
        <f t="shared" si="15"/>
        <v>37</v>
      </c>
      <c r="K7" s="346">
        <f t="shared" ref="K7:M7" si="16">sum(K8:K11)</f>
        <v>8</v>
      </c>
      <c r="L7" s="346">
        <f t="shared" si="16"/>
        <v>0</v>
      </c>
      <c r="M7" s="346">
        <f t="shared" si="16"/>
        <v>29</v>
      </c>
      <c r="N7" s="346">
        <v>311.0</v>
      </c>
      <c r="O7" s="346">
        <v>66.0</v>
      </c>
      <c r="P7" s="346">
        <v>6.0</v>
      </c>
      <c r="Q7" s="346">
        <v>239.0</v>
      </c>
      <c r="R7" s="344">
        <f t="shared" si="6"/>
        <v>-0.8810289389</v>
      </c>
      <c r="S7" s="344">
        <f t="shared" ref="S7:U7" si="17">IFERROR(K7/O7-1,"-")</f>
        <v>-0.8787878788</v>
      </c>
      <c r="T7" s="344">
        <f t="shared" si="17"/>
        <v>-1</v>
      </c>
      <c r="U7" s="344">
        <f t="shared" si="17"/>
        <v>-0.8786610879</v>
      </c>
      <c r="V7" s="348">
        <f t="shared" si="8"/>
        <v>0.4089552703</v>
      </c>
      <c r="W7" s="348">
        <f t="shared" si="9"/>
        <v>0.4919407331</v>
      </c>
      <c r="X7" s="344">
        <f t="shared" si="10"/>
        <v>-0.1686899605</v>
      </c>
      <c r="Y7" s="342">
        <v>3.66</v>
      </c>
      <c r="Z7" s="342">
        <v>3.66</v>
      </c>
      <c r="AA7" s="344">
        <f t="shared" si="12"/>
        <v>0</v>
      </c>
    </row>
    <row r="8" hidden="1" outlineLevel="1">
      <c r="A8" s="353"/>
      <c r="B8" s="342" t="s">
        <v>945</v>
      </c>
      <c r="C8" s="342"/>
      <c r="D8" s="342" t="s">
        <v>945</v>
      </c>
      <c r="E8" s="342" t="s">
        <v>50</v>
      </c>
      <c r="F8" s="346"/>
      <c r="G8" s="346"/>
      <c r="H8" s="344"/>
      <c r="I8" s="350">
        <f t="shared" si="18"/>
        <v>0</v>
      </c>
      <c r="J8" s="347">
        <f>I4+I8</f>
        <v>3864</v>
      </c>
      <c r="K8" s="346">
        <f>SUMIFS(AF_En_A!$F$16:$F95,AF_En_A!$E$16:$E95,$E8,AF_En_A!$C$16:$C95,$K$1)</f>
        <v>0</v>
      </c>
      <c r="L8" s="346">
        <f>SUMIFS(AF_En_A!$F$16:$F95,AF_En_A!$E$16:$E95,$E8,AF_En_A!$C$16:$C95,$L$1)</f>
        <v>0</v>
      </c>
      <c r="M8" s="346">
        <f>SUMIFS(AF_En_A!$F$16:$F95,AF_En_A!$E$16:$E95,$E8,AF_En_A!$C$16:$C95,$M$1)</f>
        <v>0</v>
      </c>
      <c r="N8" s="346">
        <v>1.0</v>
      </c>
      <c r="O8" s="346">
        <v>0.0</v>
      </c>
      <c r="P8" s="346">
        <v>0.0</v>
      </c>
      <c r="Q8" s="346">
        <v>1.0</v>
      </c>
      <c r="R8" s="344">
        <f t="shared" si="6"/>
        <v>-1</v>
      </c>
      <c r="S8" s="344" t="str">
        <f t="shared" ref="S8:U8" si="19">IFERROR(K8/O8-1,"-")</f>
        <v>-</v>
      </c>
      <c r="T8" s="344" t="str">
        <f t="shared" si="19"/>
        <v>-</v>
      </c>
      <c r="U8" s="344">
        <f t="shared" si="19"/>
        <v>-1</v>
      </c>
      <c r="V8" s="348"/>
      <c r="W8" s="348"/>
      <c r="X8" s="344"/>
      <c r="Y8" s="344"/>
      <c r="Z8" s="344"/>
      <c r="AA8" s="344" t="str">
        <f t="shared" si="12"/>
        <v>-</v>
      </c>
    </row>
    <row r="9" hidden="1" outlineLevel="1">
      <c r="A9" s="353"/>
      <c r="B9" s="342" t="s">
        <v>946</v>
      </c>
      <c r="C9" s="342"/>
      <c r="D9" s="342" t="s">
        <v>946</v>
      </c>
      <c r="E9" s="342" t="s">
        <v>50</v>
      </c>
      <c r="F9" s="346"/>
      <c r="G9" s="346"/>
      <c r="H9" s="344"/>
      <c r="I9" s="350">
        <f t="shared" si="18"/>
        <v>12</v>
      </c>
      <c r="J9" s="346">
        <f t="shared" ref="J9:J11" si="21">sum(K9:M9)</f>
        <v>12</v>
      </c>
      <c r="K9" s="346">
        <f>SUMIFS(GH_A!$F$16:$F95,GH_A!$E$16:$E95,$E9,GH_A!$C$16:$C95,$K$1)</f>
        <v>0</v>
      </c>
      <c r="L9" s="346">
        <f>SUMIFS(GH_A!$F$16:$F95,GH_A!$E$16:$E95,$E9,GH_A!$C$16:$C95,$L$1)</f>
        <v>0</v>
      </c>
      <c r="M9" s="346">
        <f>SUMIFS(GH_A!$F$16:$F95,GH_A!$E$16:$E95,$E9,GH_A!$C$16:$C95,$M$1)</f>
        <v>12</v>
      </c>
      <c r="N9" s="346">
        <v>92.0</v>
      </c>
      <c r="O9" s="346">
        <v>17.0</v>
      </c>
      <c r="P9" s="346">
        <v>5.0</v>
      </c>
      <c r="Q9" s="346">
        <v>70.0</v>
      </c>
      <c r="R9" s="344">
        <f t="shared" si="6"/>
        <v>-0.8695652174</v>
      </c>
      <c r="S9" s="344">
        <f t="shared" ref="S9:U9" si="20">IFERROR(K9/O9-1,"-")</f>
        <v>-1</v>
      </c>
      <c r="T9" s="344">
        <f t="shared" si="20"/>
        <v>-1</v>
      </c>
      <c r="U9" s="344">
        <f t="shared" si="20"/>
        <v>-0.8285714286</v>
      </c>
      <c r="V9" s="348"/>
      <c r="W9" s="348"/>
      <c r="X9" s="344"/>
      <c r="Y9" s="344"/>
      <c r="Z9" s="344"/>
      <c r="AA9" s="344" t="str">
        <f t="shared" si="12"/>
        <v>-</v>
      </c>
    </row>
    <row r="10" hidden="1" outlineLevel="1">
      <c r="A10" s="353"/>
      <c r="B10" s="342" t="s">
        <v>947</v>
      </c>
      <c r="C10" s="342"/>
      <c r="D10" s="342" t="s">
        <v>947</v>
      </c>
      <c r="E10" s="342" t="s">
        <v>50</v>
      </c>
      <c r="F10" s="346"/>
      <c r="G10" s="346"/>
      <c r="H10" s="344"/>
      <c r="I10" s="350">
        <f t="shared" si="18"/>
        <v>25</v>
      </c>
      <c r="J10" s="346">
        <f t="shared" si="21"/>
        <v>25</v>
      </c>
      <c r="K10" s="346">
        <f>SUMIFS(NG_A!$F$16:$F95,NG_A!$E$16:$E95,$E10,NG_A!$C$16:$C95,$K$1)</f>
        <v>8</v>
      </c>
      <c r="L10" s="346">
        <f>SUMIFS(NG_A!$F$16:$F95,NG_A!$E$16:$E95,$E10,NG_A!$C$16:$C95,$L$1)</f>
        <v>0</v>
      </c>
      <c r="M10" s="346">
        <f>SUMIFS(NG_A!$F$16:$F95,NG_A!$E$16:$E95,$E10,NG_A!$C$16:$C95,$M$1)</f>
        <v>17</v>
      </c>
      <c r="N10" s="346">
        <v>200.0</v>
      </c>
      <c r="O10" s="346">
        <v>47.0</v>
      </c>
      <c r="P10" s="346">
        <v>1.0</v>
      </c>
      <c r="Q10" s="346">
        <v>152.0</v>
      </c>
      <c r="R10" s="344">
        <f t="shared" si="6"/>
        <v>-0.875</v>
      </c>
      <c r="S10" s="344">
        <f t="shared" ref="S10:U10" si="22">IFERROR(K10/O10-1,"-")</f>
        <v>-0.829787234</v>
      </c>
      <c r="T10" s="344">
        <f t="shared" si="22"/>
        <v>-1</v>
      </c>
      <c r="U10" s="344">
        <f t="shared" si="22"/>
        <v>-0.8881578947</v>
      </c>
      <c r="V10" s="348"/>
      <c r="W10" s="348"/>
      <c r="X10" s="344"/>
      <c r="Y10" s="344"/>
      <c r="Z10" s="344"/>
      <c r="AA10" s="344" t="str">
        <f t="shared" si="12"/>
        <v>-</v>
      </c>
    </row>
    <row r="11" hidden="1" outlineLevel="1">
      <c r="A11" s="353"/>
      <c r="B11" s="354" t="s">
        <v>948</v>
      </c>
      <c r="C11" s="342"/>
      <c r="D11" s="342" t="s">
        <v>949</v>
      </c>
      <c r="E11" s="342" t="s">
        <v>50</v>
      </c>
      <c r="F11" s="346"/>
      <c r="G11" s="346"/>
      <c r="H11" s="344"/>
      <c r="I11" s="350">
        <f t="shared" si="18"/>
        <v>0</v>
      </c>
      <c r="J11" s="346">
        <f t="shared" si="21"/>
        <v>0</v>
      </c>
      <c r="K11" s="346">
        <f>SUMIFS(SL_A!$F$16:$F95,SL_A!$E$16:$E95,$E11,SL_A!$C$16:$C95,$K$1)</f>
        <v>0</v>
      </c>
      <c r="L11" s="346">
        <f>SUMIFS(SL_A!$F$16:$F95,SL_A!$E$16:$E95,$E11,SL_A!$C$16:$C95,$L$1)</f>
        <v>0</v>
      </c>
      <c r="M11" s="346">
        <f>SUMIFS(SL_A!$F$16:$F95,SL_A!$E$16:$E95,$E11,SL_A!$C$16:$C95,$M$1)</f>
        <v>0</v>
      </c>
      <c r="N11" s="346">
        <v>18.0</v>
      </c>
      <c r="O11" s="346">
        <v>2.0</v>
      </c>
      <c r="P11" s="346">
        <v>0.0</v>
      </c>
      <c r="Q11" s="346">
        <v>16.0</v>
      </c>
      <c r="R11" s="344">
        <f t="shared" si="6"/>
        <v>-1</v>
      </c>
      <c r="S11" s="344">
        <f t="shared" ref="S11:U11" si="23">IFERROR(K11/O11-1,"-")</f>
        <v>-1</v>
      </c>
      <c r="T11" s="344" t="str">
        <f t="shared" si="23"/>
        <v>-</v>
      </c>
      <c r="U11" s="344">
        <f t="shared" si="23"/>
        <v>-1</v>
      </c>
      <c r="V11" s="348"/>
      <c r="W11" s="348"/>
      <c r="X11" s="344"/>
      <c r="Y11" s="344"/>
      <c r="Z11" s="344"/>
      <c r="AA11" s="344" t="str">
        <f t="shared" si="12"/>
        <v>-</v>
      </c>
    </row>
    <row r="12" collapsed="1">
      <c r="A12" s="355" t="s">
        <v>950</v>
      </c>
      <c r="B12" s="355" t="s">
        <v>59</v>
      </c>
      <c r="C12" s="342" t="s">
        <v>18</v>
      </c>
      <c r="D12" s="356" t="s">
        <v>951</v>
      </c>
      <c r="E12" s="356"/>
      <c r="F12" s="343">
        <f>IFERROR(__xludf.DUMMYFUNCTION("SUMIFS(SPEND!$N$2:$N95,ARRAYFORMULA(REGEXMATCH(SPEND!$B$2:$B95,D12)), TRUE)*$D$1-F15"),185.50257399999987)</f>
        <v>185.502574</v>
      </c>
      <c r="G12" s="343">
        <f>IFERROR(__xludf.DUMMYFUNCTION("SUMIFS(SPEND!$O$2:$O95,ARRAYFORMULA(REGEXMATCH(SPEND!$B$2:$B95,D12)), TRUE)*$E$1-G15"),188.45299199999994)</f>
        <v>188.452992</v>
      </c>
      <c r="H12" s="344">
        <f>iferror(F12/G12-1,"-")</f>
        <v>-0.01565598916</v>
      </c>
      <c r="I12" s="350">
        <f t="shared" si="18"/>
        <v>152</v>
      </c>
      <c r="J12" s="357">
        <f>sum(I12:I15)</f>
        <v>308</v>
      </c>
      <c r="K12" s="346">
        <f t="shared" ref="K12:M12" si="24">sum(K13:K14)</f>
        <v>28</v>
      </c>
      <c r="L12" s="346">
        <f t="shared" si="24"/>
        <v>114</v>
      </c>
      <c r="M12" s="346">
        <f t="shared" si="24"/>
        <v>10</v>
      </c>
      <c r="N12" s="346">
        <v>99.0</v>
      </c>
      <c r="O12" s="346">
        <v>9.0</v>
      </c>
      <c r="P12" s="346">
        <v>77.0</v>
      </c>
      <c r="Q12" s="346">
        <v>13.0</v>
      </c>
      <c r="R12" s="344">
        <f t="shared" si="6"/>
        <v>0.5353535354</v>
      </c>
      <c r="S12" s="344">
        <f t="shared" ref="S12:U12" si="25">IFERROR(K12/O12-1,"-")</f>
        <v>2.111111111</v>
      </c>
      <c r="T12" s="344">
        <f t="shared" si="25"/>
        <v>0.4805194805</v>
      </c>
      <c r="U12" s="344">
        <f t="shared" si="25"/>
        <v>-0.2307692308</v>
      </c>
      <c r="V12" s="348">
        <f>iferror(F12/I12,"-")</f>
        <v>1.220411671</v>
      </c>
      <c r="W12" s="348">
        <f>IFERROR(G12/N12,"-")</f>
        <v>1.903565576</v>
      </c>
      <c r="X12" s="344">
        <f>iferror(V12/W12-1,"-")</f>
        <v>-0.3588812035</v>
      </c>
      <c r="Y12" s="342">
        <v>4.46</v>
      </c>
      <c r="Z12" s="342">
        <v>4.46</v>
      </c>
      <c r="AA12" s="344">
        <f t="shared" si="12"/>
        <v>0</v>
      </c>
    </row>
    <row r="13" hidden="1" outlineLevel="1">
      <c r="A13" s="342"/>
      <c r="B13" s="342"/>
      <c r="C13" s="342"/>
      <c r="D13" s="358"/>
      <c r="E13" s="359" t="s">
        <v>66</v>
      </c>
      <c r="F13" s="346"/>
      <c r="G13" s="346"/>
      <c r="H13" s="344"/>
      <c r="I13" s="350"/>
      <c r="J13" s="357"/>
      <c r="K13" s="346">
        <f>SUMIFS(CZ_A!$F$16:$F95,CZ_A!$E$16:$E95,$E13,CZ_A!$C$16:$C95,$K$1)</f>
        <v>22</v>
      </c>
      <c r="L13" s="346">
        <f>SUMIFS(CZ_A!$F$16:$F95,CZ_A!$E$16:$E95,$E13,CZ_A!$C$16:$C95,$L$1)</f>
        <v>71</v>
      </c>
      <c r="M13" s="346">
        <f>SUMIFS(CZ_A!$F$16:$F95,CZ_A!$E$16:$E95,$E13,CZ_A!$C$16:$C95,$M$1)</f>
        <v>6</v>
      </c>
      <c r="N13" s="346"/>
      <c r="O13" s="346">
        <v>7.0</v>
      </c>
      <c r="P13" s="346">
        <v>51.0</v>
      </c>
      <c r="Q13" s="346">
        <v>6.0</v>
      </c>
      <c r="R13" s="344" t="str">
        <f t="shared" si="6"/>
        <v>-</v>
      </c>
      <c r="S13" s="344">
        <f t="shared" ref="S13:U13" si="26">IFERROR(K13/O13-1,"-")</f>
        <v>2.142857143</v>
      </c>
      <c r="T13" s="344">
        <f t="shared" si="26"/>
        <v>0.3921568627</v>
      </c>
      <c r="U13" s="344">
        <f t="shared" si="26"/>
        <v>0</v>
      </c>
      <c r="V13" s="348"/>
      <c r="W13" s="348"/>
      <c r="X13" s="344"/>
      <c r="Y13" s="344"/>
      <c r="Z13" s="344"/>
      <c r="AA13" s="344" t="str">
        <f t="shared" si="12"/>
        <v>-</v>
      </c>
    </row>
    <row r="14" hidden="1" outlineLevel="1">
      <c r="A14" s="342"/>
      <c r="B14" s="342"/>
      <c r="C14" s="342"/>
      <c r="D14" s="358"/>
      <c r="E14" s="359" t="s">
        <v>63</v>
      </c>
      <c r="F14" s="346"/>
      <c r="G14" s="346"/>
      <c r="H14" s="344"/>
      <c r="I14" s="350"/>
      <c r="J14" s="357"/>
      <c r="K14" s="346">
        <f>SUMIFS(CZ_A!$F$16:$F95,CZ_A!$E$16:$E95,$E14,CZ_A!$C$16:$C95,$K$1)</f>
        <v>6</v>
      </c>
      <c r="L14" s="346">
        <f>SUMIFS(CZ_A!$F$16:$F95,CZ_A!$E$16:$E95,$E14,CZ_A!$C$16:$C95,$L$1)</f>
        <v>43</v>
      </c>
      <c r="M14" s="346">
        <f>SUMIFS(CZ_A!$F$16:$F95,CZ_A!$E$16:$E95,$E14,CZ_A!$C$16:$C95,$M$1)</f>
        <v>4</v>
      </c>
      <c r="N14" s="346"/>
      <c r="O14" s="346">
        <v>2.0</v>
      </c>
      <c r="P14" s="346">
        <v>26.0</v>
      </c>
      <c r="Q14" s="346">
        <v>7.0</v>
      </c>
      <c r="R14" s="344" t="str">
        <f t="shared" si="6"/>
        <v>-</v>
      </c>
      <c r="S14" s="344">
        <f t="shared" ref="S14:U14" si="27">IFERROR(K14/O14-1,"-")</f>
        <v>2</v>
      </c>
      <c r="T14" s="344">
        <f t="shared" si="27"/>
        <v>0.6538461538</v>
      </c>
      <c r="U14" s="344">
        <f t="shared" si="27"/>
        <v>-0.4285714286</v>
      </c>
      <c r="V14" s="348"/>
      <c r="W14" s="348"/>
      <c r="X14" s="344"/>
      <c r="Y14" s="344"/>
      <c r="Z14" s="344"/>
      <c r="AA14" s="344" t="str">
        <f t="shared" si="12"/>
        <v>-</v>
      </c>
    </row>
    <row r="15">
      <c r="A15" s="342" t="s">
        <v>952</v>
      </c>
      <c r="B15" s="342" t="s">
        <v>953</v>
      </c>
      <c r="C15" s="342" t="s">
        <v>18</v>
      </c>
      <c r="D15" s="358" t="s">
        <v>71</v>
      </c>
      <c r="E15" s="358"/>
      <c r="F15" s="343">
        <f>IFERROR(__xludf.DUMMYFUNCTION("SUMIFS(SPEND!$N$2:$N95,ARRAYFORMULA(REGEXMATCH(SPEND!$B$2:$B95,D15)), TRUE)*$D$1"),425.85520199999996)</f>
        <v>425.855202</v>
      </c>
      <c r="G15" s="343">
        <f>IFERROR(__xludf.DUMMYFUNCTION("SUMIFS(SPEND!$O$2:$O95,ARRAYFORMULA(REGEXMATCH(SPEND!$B$2:$B95,D15)), TRUE)*$E$1"),431.934048)</f>
        <v>431.934048</v>
      </c>
      <c r="H15" s="344">
        <f t="shared" ref="H15:H18" si="29">iferror(F15/G15-1,"-")</f>
        <v>-0.01407355134</v>
      </c>
      <c r="I15" s="350">
        <f t="shared" ref="I15:I18" si="30">sum(K15:M15)</f>
        <v>156</v>
      </c>
      <c r="J15" s="360">
        <f>CZ_A!F12</f>
        <v>308</v>
      </c>
      <c r="K15" s="346">
        <f>SUMIFS(CZ_A!$F$16:$F95,CZ_A!$C$16:$C95,$K$1)-K12</f>
        <v>17</v>
      </c>
      <c r="L15" s="346">
        <f>SUMIFS(CZ_A!$F$16:$F95,CZ_A!$C$16:$C95,$L$1)-L12</f>
        <v>131</v>
      </c>
      <c r="M15" s="346">
        <f>SUMIFS(CZ_A!$F$16:$F95,CZ_A!$C$16:$C95,$M$1)-M12</f>
        <v>8</v>
      </c>
      <c r="N15" s="346">
        <v>183.0</v>
      </c>
      <c r="O15" s="346">
        <v>28.0</v>
      </c>
      <c r="P15" s="346">
        <v>138.0</v>
      </c>
      <c r="Q15" s="346">
        <v>17.0</v>
      </c>
      <c r="R15" s="344">
        <f t="shared" si="6"/>
        <v>-0.1475409836</v>
      </c>
      <c r="S15" s="344">
        <f t="shared" ref="S15:U15" si="28">IFERROR(K15/O15-1,"-")</f>
        <v>-0.3928571429</v>
      </c>
      <c r="T15" s="344">
        <f t="shared" si="28"/>
        <v>-0.05072463768</v>
      </c>
      <c r="U15" s="344">
        <f t="shared" si="28"/>
        <v>-0.5294117647</v>
      </c>
      <c r="V15" s="348">
        <f t="shared" ref="V15:V18" si="32">iferror(F15/I15,"-")</f>
        <v>2.729841038</v>
      </c>
      <c r="W15" s="348">
        <f t="shared" ref="W15:W18" si="33">IFERROR(G15/N15,"-")</f>
        <v>2.360295344</v>
      </c>
      <c r="X15" s="344">
        <f t="shared" ref="X15:X18" si="34">iferror(V15/W15-1,"-")</f>
        <v>0.1565675648</v>
      </c>
      <c r="Y15" s="342">
        <v>4.36</v>
      </c>
      <c r="Z15" s="342">
        <v>4.36</v>
      </c>
      <c r="AA15" s="344">
        <f t="shared" si="12"/>
        <v>0</v>
      </c>
    </row>
    <row r="16">
      <c r="A16" s="353" t="s">
        <v>943</v>
      </c>
      <c r="B16" s="354" t="s">
        <v>103</v>
      </c>
      <c r="C16" s="342" t="s">
        <v>18</v>
      </c>
      <c r="D16" s="342" t="s">
        <v>105</v>
      </c>
      <c r="E16" s="342" t="s">
        <v>108</v>
      </c>
      <c r="F16" s="343">
        <f>IFERROR(__xludf.DUMMYFUNCTION("SUMIFS(SPEND!$N$2:$N95,ARRAYFORMULA(REGEXMATCH(SPEND!$B$2:$B95,D16)), TRUE)*$D$1"),50.109185)</f>
        <v>50.109185</v>
      </c>
      <c r="G16" s="343">
        <f>IFERROR(__xludf.DUMMYFUNCTION("SUMIFS(SPEND!$O$2:$O95,ARRAYFORMULA(REGEXMATCH(SPEND!$B$2:$B95,D16)), TRUE)*$E$1"),184.731456)</f>
        <v>184.731456</v>
      </c>
      <c r="H16" s="344">
        <f t="shared" si="29"/>
        <v>-0.7287457909</v>
      </c>
      <c r="I16" s="350">
        <f t="shared" si="30"/>
        <v>6</v>
      </c>
      <c r="J16" s="346">
        <f>sum(K16:M16)</f>
        <v>6</v>
      </c>
      <c r="K16" s="346">
        <f>SUMIFS(sk_a!$F$16:$F95,sk_a!$E$16:$E95,$E16,sk_a!$C$16:$C95,$K$1)</f>
        <v>1</v>
      </c>
      <c r="L16" s="346">
        <f>SUMIFS(sk_a!$F$16:$F95,sk_a!$E$16:$E95,$E16,sk_a!$C$16:$C95,$L$1)</f>
        <v>5</v>
      </c>
      <c r="M16" s="346">
        <f>SUMIFS(sk_a!$F$16:$F95,sk_a!$E$16:$E95,$E16,sk_a!$C$16:$C95,$M$1)</f>
        <v>0</v>
      </c>
      <c r="N16" s="346">
        <v>18.0</v>
      </c>
      <c r="O16" s="346">
        <v>3.0</v>
      </c>
      <c r="P16" s="346">
        <v>15.0</v>
      </c>
      <c r="Q16" s="346">
        <v>0.0</v>
      </c>
      <c r="R16" s="344">
        <f t="shared" si="6"/>
        <v>-0.6666666667</v>
      </c>
      <c r="S16" s="344">
        <f t="shared" ref="S16:U16" si="31">IFERROR(K16/O16-1,"-")</f>
        <v>-0.6666666667</v>
      </c>
      <c r="T16" s="344">
        <f t="shared" si="31"/>
        <v>-0.6666666667</v>
      </c>
      <c r="U16" s="344" t="str">
        <f t="shared" si="31"/>
        <v>-</v>
      </c>
      <c r="V16" s="348">
        <f t="shared" si="32"/>
        <v>8.351530833</v>
      </c>
      <c r="W16" s="348">
        <f t="shared" si="33"/>
        <v>10.26285867</v>
      </c>
      <c r="X16" s="344">
        <f t="shared" si="34"/>
        <v>-0.1862373726</v>
      </c>
      <c r="Y16" s="342" t="s">
        <v>954</v>
      </c>
      <c r="Z16" s="342" t="s">
        <v>954</v>
      </c>
      <c r="AA16" s="344" t="str">
        <f t="shared" si="12"/>
        <v>-</v>
      </c>
    </row>
    <row r="17">
      <c r="A17" s="353" t="s">
        <v>943</v>
      </c>
      <c r="B17" s="354" t="s">
        <v>109</v>
      </c>
      <c r="C17" s="342" t="s">
        <v>18</v>
      </c>
      <c r="D17" s="361" t="s">
        <v>110</v>
      </c>
      <c r="E17" s="361"/>
      <c r="F17" s="343">
        <f>IFERROR(__xludf.DUMMYFUNCTION("SUMIFS(SPEND!$N$2:$N95,ARRAYFORMULA(REGEXMATCH(SPEND!$B$2:$B95,D17)), TRUE)*$D$1"),0.0)</f>
        <v>0</v>
      </c>
      <c r="G17" s="343">
        <f>IFERROR(__xludf.DUMMYFUNCTION("SUMIFS(SPEND!$O$2:$O95,ARRAYFORMULA(REGEXMATCH(SPEND!$B$2:$B95,D17)), TRUE)*$E$1"),95.23113599999999)</f>
        <v>95.231136</v>
      </c>
      <c r="H17" s="344">
        <f t="shared" si="29"/>
        <v>-1</v>
      </c>
      <c r="I17" s="350">
        <f t="shared" si="30"/>
        <v>0</v>
      </c>
      <c r="J17" s="346">
        <f>I17+I18</f>
        <v>495</v>
      </c>
      <c r="K17" s="346">
        <f t="shared" ref="K17:M17" si="35">sum(K19:K21)</f>
        <v>0</v>
      </c>
      <c r="L17" s="346">
        <f t="shared" si="35"/>
        <v>0</v>
      </c>
      <c r="M17" s="346">
        <f t="shared" si="35"/>
        <v>0</v>
      </c>
      <c r="N17" s="346">
        <v>15.0</v>
      </c>
      <c r="O17" s="346">
        <v>2.0</v>
      </c>
      <c r="P17" s="346">
        <v>9.0</v>
      </c>
      <c r="Q17" s="346">
        <v>4.0</v>
      </c>
      <c r="R17" s="344">
        <f t="shared" si="6"/>
        <v>-1</v>
      </c>
      <c r="S17" s="344">
        <f t="shared" ref="S17:U17" si="36">IFERROR(K17/O17-1,"-")</f>
        <v>-1</v>
      </c>
      <c r="T17" s="344">
        <f t="shared" si="36"/>
        <v>-1</v>
      </c>
      <c r="U17" s="344">
        <f t="shared" si="36"/>
        <v>-1</v>
      </c>
      <c r="V17" s="348" t="str">
        <f t="shared" si="32"/>
        <v>-</v>
      </c>
      <c r="W17" s="348">
        <f t="shared" si="33"/>
        <v>6.3487424</v>
      </c>
      <c r="X17" s="344" t="str">
        <f t="shared" si="34"/>
        <v>-</v>
      </c>
      <c r="Y17" s="342" t="s">
        <v>954</v>
      </c>
      <c r="Z17" s="342" t="s">
        <v>954</v>
      </c>
      <c r="AA17" s="344" t="str">
        <f t="shared" si="12"/>
        <v>-</v>
      </c>
    </row>
    <row r="18" collapsed="1">
      <c r="A18" s="355" t="s">
        <v>950</v>
      </c>
      <c r="B18" s="355" t="s">
        <v>115</v>
      </c>
      <c r="C18" s="342" t="s">
        <v>18</v>
      </c>
      <c r="D18" s="361" t="s">
        <v>955</v>
      </c>
      <c r="E18" s="361"/>
      <c r="F18" s="343">
        <f>IFERROR(__xludf.DUMMYFUNCTION("SUMIFS(SPEND!$N$2:$N95,ARRAYFORMULA(REGEXMATCH(SPEND!$B$2:$B95,D18)), TRUE)*$D$1-F17"),804.2931410000001)</f>
        <v>804.293141</v>
      </c>
      <c r="G18" s="343">
        <f>IFERROR(__xludf.DUMMYFUNCTION("SUMIFS(SPEND!$O$2:$O95,ARRAYFORMULA(REGEXMATCH(SPEND!$B$2:$B95,D18)), TRUE)*$E$1-G17"),852.8345280000002)</f>
        <v>852.834528</v>
      </c>
      <c r="H18" s="344">
        <f t="shared" si="29"/>
        <v>-0.05691770843</v>
      </c>
      <c r="I18" s="350">
        <f t="shared" si="30"/>
        <v>495</v>
      </c>
      <c r="J18" s="347">
        <f>DE_A!F12</f>
        <v>495</v>
      </c>
      <c r="K18" s="346">
        <f>SUMIFS(DE_A!$F$16:$F95,DE_A!$C$16:$C95,$K$1)-K17</f>
        <v>70</v>
      </c>
      <c r="L18" s="346">
        <f>SUMIFS(DE_A!$F$16:$F95,DE_A!$C$16:$C95,$L$1)-L17</f>
        <v>295</v>
      </c>
      <c r="M18" s="346">
        <f>SUMIFS(DE_A!$F$16:$F95,DE_A!$C$16:$C95,$M$1)-M17</f>
        <v>130</v>
      </c>
      <c r="N18" s="346">
        <v>664.0</v>
      </c>
      <c r="O18" s="346">
        <v>96.0</v>
      </c>
      <c r="P18" s="346">
        <v>385.0</v>
      </c>
      <c r="Q18" s="346">
        <v>183.0</v>
      </c>
      <c r="R18" s="344">
        <f t="shared" si="6"/>
        <v>-0.2545180723</v>
      </c>
      <c r="S18" s="344">
        <f t="shared" ref="S18:U18" si="37">IFERROR(K18/O18-1,"-")</f>
        <v>-0.2708333333</v>
      </c>
      <c r="T18" s="344">
        <f t="shared" si="37"/>
        <v>-0.2337662338</v>
      </c>
      <c r="U18" s="344">
        <f t="shared" si="37"/>
        <v>-0.2896174863</v>
      </c>
      <c r="V18" s="348">
        <f t="shared" si="32"/>
        <v>1.624834628</v>
      </c>
      <c r="W18" s="348">
        <f t="shared" si="33"/>
        <v>1.284389349</v>
      </c>
      <c r="X18" s="344">
        <f t="shared" si="34"/>
        <v>0.2650639224</v>
      </c>
      <c r="Y18" s="342">
        <v>4.29</v>
      </c>
      <c r="Z18" s="342">
        <v>4.29</v>
      </c>
      <c r="AA18" s="344">
        <f t="shared" si="12"/>
        <v>0</v>
      </c>
    </row>
    <row r="19" hidden="1" outlineLevel="1">
      <c r="A19" s="353"/>
      <c r="B19" s="342"/>
      <c r="C19" s="342"/>
      <c r="D19" s="361"/>
      <c r="E19" s="361" t="s">
        <v>113</v>
      </c>
      <c r="F19" s="346"/>
      <c r="G19" s="346"/>
      <c r="H19" s="344"/>
      <c r="I19" s="350"/>
      <c r="J19" s="346"/>
      <c r="K19" s="346">
        <f>SUMIFS(DE_A!$F$16:$F95,DE_A!$E$16:$E95,$E19,DE_A!$C$16:$C95,$K$1)</f>
        <v>0</v>
      </c>
      <c r="L19" s="346">
        <f>SUMIFS(DE_A!$F$16:$F95,DE_A!$E$16:$E95,$E19,DE_A!$C$16:$C95,$L$1)</f>
        <v>0</v>
      </c>
      <c r="M19" s="346">
        <f>SUMIFS(DE_A!$F$16:$F95,DE_A!$E$16:$E95,$E19,DE_A!$C$16:$C95,$M$1)</f>
        <v>0</v>
      </c>
      <c r="N19" s="346"/>
      <c r="O19" s="346">
        <v>0.0</v>
      </c>
      <c r="P19" s="346">
        <v>1.0</v>
      </c>
      <c r="Q19" s="346">
        <v>0.0</v>
      </c>
      <c r="R19" s="344" t="str">
        <f t="shared" si="6"/>
        <v>-</v>
      </c>
      <c r="S19" s="344" t="str">
        <f t="shared" ref="S19:U19" si="38">IFERROR(K19/O19-1,"-")</f>
        <v>-</v>
      </c>
      <c r="T19" s="344">
        <f t="shared" si="38"/>
        <v>-1</v>
      </c>
      <c r="U19" s="344" t="str">
        <f t="shared" si="38"/>
        <v>-</v>
      </c>
      <c r="V19" s="348"/>
      <c r="W19" s="348"/>
      <c r="X19" s="344"/>
      <c r="Y19" s="344"/>
      <c r="Z19" s="344"/>
      <c r="AA19" s="344" t="str">
        <f t="shared" si="12"/>
        <v>-</v>
      </c>
    </row>
    <row r="20" hidden="1" outlineLevel="1">
      <c r="A20" s="353"/>
      <c r="B20" s="342"/>
      <c r="C20" s="342"/>
      <c r="D20" s="361"/>
      <c r="E20" s="361" t="s">
        <v>112</v>
      </c>
      <c r="F20" s="346"/>
      <c r="G20" s="346"/>
      <c r="H20" s="344"/>
      <c r="I20" s="350"/>
      <c r="J20" s="346"/>
      <c r="K20" s="346">
        <f>SUMIFS(DE_A!$F$16:$F95,DE_A!$E$16:$E95,$E20,DE_A!$C$16:$C95,$K$1)</f>
        <v>0</v>
      </c>
      <c r="L20" s="346">
        <f>SUMIFS(DE_A!$F$16:$F95,DE_A!$E$16:$E95,$E20,DE_A!$C$16:$C95,$L$1)</f>
        <v>0</v>
      </c>
      <c r="M20" s="346">
        <f>SUMIFS(DE_A!$F$16:$F95,DE_A!$E$16:$E95,$E20,DE_A!$C$16:$C95,$M$1)</f>
        <v>0</v>
      </c>
      <c r="N20" s="346"/>
      <c r="O20" s="346">
        <v>0.0</v>
      </c>
      <c r="P20" s="346">
        <v>0.0</v>
      </c>
      <c r="Q20" s="346">
        <v>0.0</v>
      </c>
      <c r="R20" s="344" t="str">
        <f t="shared" si="6"/>
        <v>-</v>
      </c>
      <c r="S20" s="344" t="str">
        <f t="shared" ref="S20:U20" si="39">IFERROR(K20/O20-1,"-")</f>
        <v>-</v>
      </c>
      <c r="T20" s="344" t="str">
        <f t="shared" si="39"/>
        <v>-</v>
      </c>
      <c r="U20" s="344" t="str">
        <f t="shared" si="39"/>
        <v>-</v>
      </c>
      <c r="V20" s="348"/>
      <c r="W20" s="348"/>
      <c r="X20" s="344"/>
      <c r="Y20" s="344"/>
      <c r="Z20" s="344"/>
      <c r="AA20" s="344" t="str">
        <f t="shared" si="12"/>
        <v>-</v>
      </c>
    </row>
    <row r="21" hidden="1" outlineLevel="1">
      <c r="A21" s="353"/>
      <c r="B21" s="342"/>
      <c r="C21" s="342"/>
      <c r="D21" s="361"/>
      <c r="E21" s="361" t="s">
        <v>114</v>
      </c>
      <c r="F21" s="346"/>
      <c r="G21" s="346"/>
      <c r="H21" s="344"/>
      <c r="I21" s="350"/>
      <c r="J21" s="346"/>
      <c r="K21" s="346">
        <f>SUMIFS(DE_A!$F$16:$F95,DE_A!$E$16:$E95,$E21,DE_A!$C$16:$C95,$K$1)</f>
        <v>0</v>
      </c>
      <c r="L21" s="346">
        <f>SUMIFS(DE_A!$F$16:$F95,DE_A!$E$16:$E95,$E21,DE_A!$C$16:$C95,$L$1)</f>
        <v>0</v>
      </c>
      <c r="M21" s="346">
        <f>SUMIFS(DE_A!$F$16:$F95,DE_A!$E$16:$E95,$E21,DE_A!$C$16:$C95,$M$1)</f>
        <v>0</v>
      </c>
      <c r="N21" s="346"/>
      <c r="O21" s="346">
        <v>2.0</v>
      </c>
      <c r="P21" s="346">
        <v>8.0</v>
      </c>
      <c r="Q21" s="346">
        <v>4.0</v>
      </c>
      <c r="R21" s="344" t="str">
        <f t="shared" si="6"/>
        <v>-</v>
      </c>
      <c r="S21" s="344">
        <f t="shared" ref="S21:U21" si="40">IFERROR(K21/O21-1,"-")</f>
        <v>-1</v>
      </c>
      <c r="T21" s="344">
        <f t="shared" si="40"/>
        <v>-1</v>
      </c>
      <c r="U21" s="344">
        <f t="shared" si="40"/>
        <v>-1</v>
      </c>
      <c r="V21" s="348"/>
      <c r="W21" s="348"/>
      <c r="X21" s="344"/>
      <c r="Y21" s="344"/>
      <c r="Z21" s="344"/>
      <c r="AA21" s="344" t="str">
        <f t="shared" si="12"/>
        <v>-</v>
      </c>
    </row>
    <row r="22">
      <c r="A22" s="355" t="s">
        <v>950</v>
      </c>
      <c r="B22" s="355" t="s">
        <v>133</v>
      </c>
      <c r="C22" s="342" t="s">
        <v>18</v>
      </c>
      <c r="D22" s="342" t="s">
        <v>956</v>
      </c>
      <c r="E22" s="342"/>
      <c r="F22" s="343">
        <f>IFERROR(__xludf.DUMMYFUNCTION("SUMIFS(SPEND!$N$2:$N95,ARRAYFORMULA(REGEXMATCH(SPEND!$B$2:$B95,D22)), TRUE)*$D$1"),451.428461)</f>
        <v>451.428461</v>
      </c>
      <c r="G22" s="343">
        <f>IFERROR(__xludf.DUMMYFUNCTION("SUMIFS(SPEND!$O$2:$O95,ARRAYFORMULA(REGEXMATCH(SPEND!$B$2:$B95,D22)), TRUE)*$E$1"),457.39948799999996)</f>
        <v>457.399488</v>
      </c>
      <c r="H22" s="344">
        <f t="shared" ref="H22:H23" si="42">iferror(F22/G22-1,"-")</f>
        <v>-0.01305429314</v>
      </c>
      <c r="I22" s="345">
        <f>ES_A!F12-Autoline!I83</f>
        <v>1681</v>
      </c>
      <c r="J22" s="362">
        <f>SUM(K22:M22)-Autoline!I83</f>
        <v>1681</v>
      </c>
      <c r="K22" s="346">
        <f>SUMIFS(ES_A!$F$16:$F95,ES_A!$C$16:$C95,$K$1)</f>
        <v>251</v>
      </c>
      <c r="L22" s="346">
        <f>SUMIFS(ES_A!$F$16:$F95,ES_A!$C$16:$C95,$L$1)</f>
        <v>953</v>
      </c>
      <c r="M22" s="346">
        <f>SUMIFS(ES_A!$F$16:$F95,ES_A!$C$16:$C95,$M$1)</f>
        <v>484</v>
      </c>
      <c r="N22" s="347">
        <v>1588.0</v>
      </c>
      <c r="O22" s="346">
        <v>321.0</v>
      </c>
      <c r="P22" s="346">
        <v>863.0</v>
      </c>
      <c r="Q22" s="346">
        <v>404.0</v>
      </c>
      <c r="R22" s="344">
        <f t="shared" si="6"/>
        <v>0.05856423174</v>
      </c>
      <c r="S22" s="344">
        <f t="shared" ref="S22:U22" si="41">IFERROR(K22/O22-1,"-")</f>
        <v>-0.2180685358</v>
      </c>
      <c r="T22" s="344">
        <f t="shared" si="41"/>
        <v>0.1042873696</v>
      </c>
      <c r="U22" s="344">
        <f t="shared" si="41"/>
        <v>0.198019802</v>
      </c>
      <c r="V22" s="348">
        <f t="shared" ref="V22:V23" si="45">iferror(F22/I22,"-")</f>
        <v>0.2685475675</v>
      </c>
      <c r="W22" s="348">
        <f t="shared" ref="W22:W23" si="46">IFERROR(G22/N22,"-")</f>
        <v>0.2880349421</v>
      </c>
      <c r="X22" s="344">
        <f t="shared" ref="X22:X23" si="47">iferror(V22/W22-1,"-")</f>
        <v>-0.06765628644</v>
      </c>
      <c r="Y22" s="342">
        <v>4.46</v>
      </c>
      <c r="Z22" s="342">
        <v>4.46</v>
      </c>
      <c r="AA22" s="344">
        <f t="shared" si="12"/>
        <v>0</v>
      </c>
    </row>
    <row r="23" collapsed="1">
      <c r="A23" s="342" t="s">
        <v>939</v>
      </c>
      <c r="B23" s="342" t="s">
        <v>142</v>
      </c>
      <c r="C23" s="342" t="s">
        <v>18</v>
      </c>
      <c r="D23" s="349" t="s">
        <v>957</v>
      </c>
      <c r="E23" s="349"/>
      <c r="F23" s="343">
        <f>IFERROR(__xludf.DUMMYFUNCTION("SUMIFS(SPEND!$N$2:$N95,ARRAYFORMULA(REGEXMATCH(SPEND!$B$2:$B95,D23)), TRUE)*$D$1-F5"),186.6513559999999)</f>
        <v>186.651356</v>
      </c>
      <c r="G23" s="343">
        <f>IFERROR(__xludf.DUMMYFUNCTION("SUMIFS(SPEND!$O$2:$O95,ARRAYFORMULA(REGEXMATCH(SPEND!$B$2:$B95,D23)), TRUE)*$E$1-G5"),188.863584)</f>
        <v>188.863584</v>
      </c>
      <c r="H23" s="344">
        <f t="shared" si="42"/>
        <v>-0.0117133645</v>
      </c>
      <c r="I23" s="350">
        <f>sum(K23:M23)</f>
        <v>562</v>
      </c>
      <c r="J23" s="363">
        <f>Af_FR_A!F12</f>
        <v>3932</v>
      </c>
      <c r="K23" s="346">
        <f t="shared" ref="K23:M23" si="43">sum(K24:K25)</f>
        <v>210</v>
      </c>
      <c r="L23" s="346">
        <f t="shared" si="43"/>
        <v>252</v>
      </c>
      <c r="M23" s="346">
        <f t="shared" si="43"/>
        <v>100</v>
      </c>
      <c r="N23" s="346">
        <v>450.0</v>
      </c>
      <c r="O23" s="346">
        <v>155.0</v>
      </c>
      <c r="P23" s="346">
        <v>220.0</v>
      </c>
      <c r="Q23" s="346">
        <v>75.0</v>
      </c>
      <c r="R23" s="344">
        <f t="shared" si="6"/>
        <v>0.2488888889</v>
      </c>
      <c r="S23" s="344">
        <f t="shared" ref="S23:U23" si="44">IFERROR(K23/O23-1,"-")</f>
        <v>0.3548387097</v>
      </c>
      <c r="T23" s="344">
        <f t="shared" si="44"/>
        <v>0.1454545455</v>
      </c>
      <c r="U23" s="344">
        <f t="shared" si="44"/>
        <v>0.3333333333</v>
      </c>
      <c r="V23" s="348">
        <f t="shared" si="45"/>
        <v>0.3321198505</v>
      </c>
      <c r="W23" s="348">
        <f t="shared" si="46"/>
        <v>0.4196968533</v>
      </c>
      <c r="X23" s="344">
        <f t="shared" si="47"/>
        <v>-0.2086672847</v>
      </c>
      <c r="Y23" s="342">
        <v>3.9</v>
      </c>
      <c r="Z23" s="342">
        <v>3.9</v>
      </c>
      <c r="AA23" s="344">
        <f t="shared" si="12"/>
        <v>0</v>
      </c>
    </row>
    <row r="24" hidden="1" outlineLevel="1">
      <c r="A24" s="342"/>
      <c r="B24" s="342"/>
      <c r="C24" s="342"/>
      <c r="D24" s="349"/>
      <c r="E24" s="364" t="s">
        <v>143</v>
      </c>
      <c r="F24" s="346"/>
      <c r="G24" s="346"/>
      <c r="H24" s="344"/>
      <c r="I24" s="350"/>
      <c r="J24" s="346">
        <f t="shared" ref="J24:J25" si="49">sum(K24:M24)</f>
        <v>476</v>
      </c>
      <c r="K24" s="346">
        <f>SUMIFS(Af_FR_A!$F$16:$F95,Af_FR_A!$E$16:$E95,$E24,Af_FR_A!$C$16:$C95,$K$1)</f>
        <v>184</v>
      </c>
      <c r="L24" s="346">
        <f>SUMIFS(Af_FR_A!$F$16:$F95,Af_FR_A!$E$16:$E95,$E24,Af_FR_A!$C$16:$C95,$L$1)</f>
        <v>209</v>
      </c>
      <c r="M24" s="346">
        <f>SUMIFS(Af_FR_A!$F$16:$F95,Af_FR_A!$E$16:$E95,$E24,Af_FR_A!$C$16:$C95,$M$1)</f>
        <v>83</v>
      </c>
      <c r="N24" s="346"/>
      <c r="O24" s="346">
        <v>137.0</v>
      </c>
      <c r="P24" s="346">
        <v>170.0</v>
      </c>
      <c r="Q24" s="346">
        <v>67.0</v>
      </c>
      <c r="R24" s="344" t="str">
        <f t="shared" si="6"/>
        <v>-</v>
      </c>
      <c r="S24" s="344">
        <f t="shared" ref="S24:U24" si="48">IFERROR(K24/O24-1,"-")</f>
        <v>0.3430656934</v>
      </c>
      <c r="T24" s="344">
        <f t="shared" si="48"/>
        <v>0.2294117647</v>
      </c>
      <c r="U24" s="344">
        <f t="shared" si="48"/>
        <v>0.2388059701</v>
      </c>
      <c r="V24" s="348"/>
      <c r="W24" s="348"/>
      <c r="X24" s="344"/>
      <c r="Y24" s="344"/>
      <c r="Z24" s="344"/>
      <c r="AA24" s="344" t="str">
        <f t="shared" si="12"/>
        <v>-</v>
      </c>
    </row>
    <row r="25" hidden="1" outlineLevel="1">
      <c r="A25" s="342"/>
      <c r="B25" s="342"/>
      <c r="C25" s="342"/>
      <c r="D25" s="349"/>
      <c r="E25" s="364" t="s">
        <v>144</v>
      </c>
      <c r="F25" s="346"/>
      <c r="G25" s="346"/>
      <c r="H25" s="344"/>
      <c r="I25" s="350"/>
      <c r="J25" s="346">
        <f t="shared" si="49"/>
        <v>86</v>
      </c>
      <c r="K25" s="346">
        <f>SUMIFS(Af_FR_A!$F$16:$F95,Af_FR_A!$E$16:$E95,$E25,Af_FR_A!$C$16:$C95,$K$1)</f>
        <v>26</v>
      </c>
      <c r="L25" s="346">
        <f>SUMIFS(Af_FR_A!$F$16:$F95,Af_FR_A!$E$16:$E95,$E25,Af_FR_A!$C$16:$C95,$L$1)</f>
        <v>43</v>
      </c>
      <c r="M25" s="346">
        <f>SUMIFS(Af_FR_A!$F$16:$F95,Af_FR_A!$E$16:$E95,$E25,Af_FR_A!$C$16:$C95,$M$1)</f>
        <v>17</v>
      </c>
      <c r="N25" s="346"/>
      <c r="O25" s="346">
        <v>18.0</v>
      </c>
      <c r="P25" s="346">
        <v>50.0</v>
      </c>
      <c r="Q25" s="346">
        <v>8.0</v>
      </c>
      <c r="R25" s="344" t="str">
        <f t="shared" si="6"/>
        <v>-</v>
      </c>
      <c r="S25" s="344">
        <f t="shared" ref="S25:U25" si="50">IFERROR(K25/O25-1,"-")</f>
        <v>0.4444444444</v>
      </c>
      <c r="T25" s="344">
        <f t="shared" si="50"/>
        <v>-0.14</v>
      </c>
      <c r="U25" s="344">
        <f t="shared" si="50"/>
        <v>1.125</v>
      </c>
      <c r="V25" s="348"/>
      <c r="W25" s="348"/>
      <c r="X25" s="344"/>
      <c r="Y25" s="344"/>
      <c r="Z25" s="344"/>
      <c r="AA25" s="344" t="str">
        <f t="shared" si="12"/>
        <v>-</v>
      </c>
    </row>
    <row r="26">
      <c r="A26" s="355" t="s">
        <v>950</v>
      </c>
      <c r="B26" s="355" t="s">
        <v>145</v>
      </c>
      <c r="C26" s="342" t="s">
        <v>18</v>
      </c>
      <c r="D26" s="365" t="s">
        <v>958</v>
      </c>
      <c r="E26" s="365"/>
      <c r="F26" s="343">
        <f>IFERROR(__xludf.DUMMYFUNCTION("SUMIFS(SPEND!$N$2:$N95,ARRAYFORMULA(REGEXMATCH(SPEND!$B$2:$B95,D26)), TRUE)*$D$1-F27"),185.965516)</f>
        <v>185.965516</v>
      </c>
      <c r="G26" s="343">
        <f>IFERROR(__xludf.DUMMYFUNCTION("SUMIFS(SPEND!$O$2:$O95,ARRAYFORMULA(REGEXMATCH(SPEND!$B$2:$B95,D26)), TRUE)*$E$1-G27"),187.91136000000003)</f>
        <v>187.91136</v>
      </c>
      <c r="H26" s="344">
        <f t="shared" ref="H26:H33" si="52">iferror(F26/G26-1,"-")</f>
        <v>-0.01035511637</v>
      </c>
      <c r="I26" s="366">
        <f>SUM(K26:M26)-Autoline!I93</f>
        <v>289</v>
      </c>
      <c r="J26" s="367">
        <f>HU_A!F12-Autoline!I93</f>
        <v>289</v>
      </c>
      <c r="K26" s="346">
        <f>SUMIFS(HU_A!$F$16:$F95,HU_A!$C$16:$C95,$K$1)-K27</f>
        <v>9</v>
      </c>
      <c r="L26" s="346">
        <f>SUMIFS(HU_A!$F$16:$F95,HU_A!$C$16:$C95,$L$1)-L27</f>
        <v>255</v>
      </c>
      <c r="M26" s="346">
        <f>SUMIFS(HU_A!$F$16:$F95,HU_A!$C$16:$C95,$M$1)-M27</f>
        <v>26</v>
      </c>
      <c r="N26" s="346">
        <v>244.0</v>
      </c>
      <c r="O26" s="346">
        <v>9.0</v>
      </c>
      <c r="P26" s="346">
        <v>208.0</v>
      </c>
      <c r="Q26" s="346">
        <v>27.0</v>
      </c>
      <c r="R26" s="344">
        <f t="shared" si="6"/>
        <v>0.1844262295</v>
      </c>
      <c r="S26" s="344">
        <f t="shared" ref="S26:U26" si="51">IFERROR(K26/O26-1,"-")</f>
        <v>0</v>
      </c>
      <c r="T26" s="344">
        <f t="shared" si="51"/>
        <v>0.2259615385</v>
      </c>
      <c r="U26" s="344">
        <f t="shared" si="51"/>
        <v>-0.03703703704</v>
      </c>
      <c r="V26" s="348">
        <f t="shared" ref="V26:V33" si="54">iferror(F26/I26,"-")</f>
        <v>0.6434792941</v>
      </c>
      <c r="W26" s="348">
        <f t="shared" ref="W26:W33" si="55">IFERROR(G26/N26,"-")</f>
        <v>0.7701285246</v>
      </c>
      <c r="X26" s="344">
        <f t="shared" ref="X26:X33" si="56">iferror(V26/W26-1,"-")</f>
        <v>-0.1644520706</v>
      </c>
      <c r="Y26" s="342">
        <v>3.78</v>
      </c>
      <c r="Z26" s="342">
        <v>3.78</v>
      </c>
      <c r="AA26" s="344">
        <f t="shared" si="12"/>
        <v>0</v>
      </c>
    </row>
    <row r="27">
      <c r="A27" s="342" t="s">
        <v>952</v>
      </c>
      <c r="B27" s="354" t="s">
        <v>959</v>
      </c>
      <c r="C27" s="342" t="s">
        <v>18</v>
      </c>
      <c r="D27" s="368" t="s">
        <v>155</v>
      </c>
      <c r="E27" s="368"/>
      <c r="F27" s="343">
        <f>IFERROR(__xludf.DUMMYFUNCTION("SUMIFS(SPEND!$N$2:$N95,ARRAYFORMULA(REGEXMATCH(SPEND!$B$2:$B95,D27)), TRUE)*$D$1"),0.0)</f>
        <v>0</v>
      </c>
      <c r="G27" s="343">
        <f>IFERROR(__xludf.DUMMYFUNCTION("SUMIFS(SPEND!$O$2:$O95,ARRAYFORMULA(REGEXMATCH(SPEND!$B$2:$B95,D27)), TRUE)*$E$1"),70.98873599999999)</f>
        <v>70.988736</v>
      </c>
      <c r="H27" s="344">
        <f t="shared" si="52"/>
        <v>-1</v>
      </c>
      <c r="I27" s="350">
        <f>sum(K27:M27)</f>
        <v>0</v>
      </c>
      <c r="J27" s="369">
        <f>sum(I26:I27)</f>
        <v>289</v>
      </c>
      <c r="K27" s="346">
        <f>SUMIFS(HU_A!$F$16:$F95,HU_A!$E$16:$E95,$D27,HU_A!$C$16:$C95,$K$1)</f>
        <v>0</v>
      </c>
      <c r="L27" s="346">
        <f>SUMIFS(HU_A!$F$16:$F95,HU_A!$E$16:$E95,$D27,HU_A!$C$16:$C95,$L$1)</f>
        <v>0</v>
      </c>
      <c r="M27" s="346">
        <f>SUMIFS(HU_A!$F$16:$F95,HU_A!$E$16:$E95,$D27,HU_A!$C$16:$C95,$M$1)</f>
        <v>0</v>
      </c>
      <c r="N27" s="346">
        <v>22.0</v>
      </c>
      <c r="O27" s="346">
        <v>0.0</v>
      </c>
      <c r="P27" s="346">
        <v>16.0</v>
      </c>
      <c r="Q27" s="346">
        <v>6.0</v>
      </c>
      <c r="R27" s="344">
        <f t="shared" si="6"/>
        <v>-1</v>
      </c>
      <c r="S27" s="344" t="str">
        <f t="shared" ref="S27:U27" si="53">IFERROR(K27/O27-1,"-")</f>
        <v>-</v>
      </c>
      <c r="T27" s="344">
        <f t="shared" si="53"/>
        <v>-1</v>
      </c>
      <c r="U27" s="344">
        <f t="shared" si="53"/>
        <v>-1</v>
      </c>
      <c r="V27" s="348" t="str">
        <f t="shared" si="54"/>
        <v>-</v>
      </c>
      <c r="W27" s="348">
        <f t="shared" si="55"/>
        <v>3.226760727</v>
      </c>
      <c r="X27" s="344" t="str">
        <f t="shared" si="56"/>
        <v>-</v>
      </c>
      <c r="Y27" s="342" t="s">
        <v>954</v>
      </c>
      <c r="Z27" s="342" t="s">
        <v>954</v>
      </c>
      <c r="AA27" s="344" t="str">
        <f t="shared" si="12"/>
        <v>-</v>
      </c>
    </row>
    <row r="28">
      <c r="A28" s="342" t="s">
        <v>939</v>
      </c>
      <c r="B28" s="342" t="s">
        <v>160</v>
      </c>
      <c r="C28" s="342" t="s">
        <v>18</v>
      </c>
      <c r="D28" s="342" t="s">
        <v>960</v>
      </c>
      <c r="E28" s="342"/>
      <c r="F28" s="343">
        <f>IFERROR(__xludf.DUMMYFUNCTION("SUMIFS(SPEND!$N$2:$N95,ARRAYFORMULA(REGEXMATCH(SPEND!$B$2:$B95,D28)), TRUE)*$D$1"),398.593062)</f>
        <v>398.593062</v>
      </c>
      <c r="G28" s="343">
        <f>IFERROR(__xludf.DUMMYFUNCTION("SUMIFS(SPEND!$O$2:$O95,ARRAYFORMULA(REGEXMATCH(SPEND!$B$2:$B95,D28)), TRUE)*$E$1"),404.031264)</f>
        <v>404.031264</v>
      </c>
      <c r="H28" s="344">
        <f t="shared" si="52"/>
        <v>-0.01345985443</v>
      </c>
      <c r="I28" s="352">
        <f>IT_A!F12</f>
        <v>3105</v>
      </c>
      <c r="J28" s="346">
        <f t="shared" ref="J28:J31" si="58">sum(K28:M28)</f>
        <v>3105</v>
      </c>
      <c r="K28" s="346">
        <f>SUMIFS(IT_A!$F$16:$F95,IT_A!$C$16:$C95,$K$1)</f>
        <v>390</v>
      </c>
      <c r="L28" s="346">
        <f>SUMIFS(IT_A!$F$16:$F95,IT_A!$C$16:$C95,$L$1)</f>
        <v>1774</v>
      </c>
      <c r="M28" s="346">
        <f>SUMIFS(IT_A!$F$16:$F95,IT_A!$C$16:$C95,$M$1)</f>
        <v>941</v>
      </c>
      <c r="N28" s="347">
        <v>2527.0</v>
      </c>
      <c r="O28" s="346">
        <v>323.0</v>
      </c>
      <c r="P28" s="346">
        <v>1514.0</v>
      </c>
      <c r="Q28" s="346">
        <v>690.0</v>
      </c>
      <c r="R28" s="344">
        <f t="shared" si="6"/>
        <v>0.228729719</v>
      </c>
      <c r="S28" s="344">
        <f t="shared" ref="S28:U28" si="57">IFERROR(K28/O28-1,"-")</f>
        <v>0.2074303406</v>
      </c>
      <c r="T28" s="344">
        <f t="shared" si="57"/>
        <v>0.1717305152</v>
      </c>
      <c r="U28" s="344">
        <f t="shared" si="57"/>
        <v>0.3637681159</v>
      </c>
      <c r="V28" s="348">
        <f t="shared" si="54"/>
        <v>0.1283713565</v>
      </c>
      <c r="W28" s="348">
        <f t="shared" si="55"/>
        <v>0.1598857396</v>
      </c>
      <c r="X28" s="344">
        <f t="shared" si="56"/>
        <v>-0.1971056529</v>
      </c>
      <c r="Y28" s="342">
        <v>4.49</v>
      </c>
      <c r="Z28" s="342">
        <v>4.49</v>
      </c>
      <c r="AA28" s="344">
        <f t="shared" si="12"/>
        <v>0</v>
      </c>
    </row>
    <row r="29">
      <c r="A29" s="342" t="s">
        <v>939</v>
      </c>
      <c r="B29" s="342" t="s">
        <v>167</v>
      </c>
      <c r="C29" s="342" t="s">
        <v>18</v>
      </c>
      <c r="D29" s="342" t="s">
        <v>168</v>
      </c>
      <c r="E29" s="342"/>
      <c r="F29" s="343">
        <f>IFERROR(__xludf.DUMMYFUNCTION("SUMIFS(SPEND!$N$2:$N95,ARRAYFORMULA(REGEXMATCH(SPEND!$B$2:$B95,D29)), TRUE)*$D$1"),185.716899)</f>
        <v>185.716899</v>
      </c>
      <c r="G29" s="343">
        <f>IFERROR(__xludf.DUMMYFUNCTION("SUMIFS(SPEND!$O$2:$O95,ARRAYFORMULA(REGEXMATCH(SPEND!$B$2:$B95,D29)), TRUE)*$E$1"),187.89388800000003)</f>
        <v>187.893888</v>
      </c>
      <c r="H29" s="344">
        <f t="shared" si="52"/>
        <v>-0.01158626831</v>
      </c>
      <c r="I29" s="352">
        <f>NL_A!F12</f>
        <v>212</v>
      </c>
      <c r="J29" s="346">
        <f t="shared" si="58"/>
        <v>212</v>
      </c>
      <c r="K29" s="346">
        <f>SUMIFS(NL_A!$F$16:$F95,NL_A!$C$16:$C95,$K$1)</f>
        <v>24</v>
      </c>
      <c r="L29" s="346">
        <f>SUMIFS(NL_A!$F$16:$F95,NL_A!$C$16:$C95,$L$1)</f>
        <v>115</v>
      </c>
      <c r="M29" s="346">
        <f>SUMIFS(NL_A!$F$16:$F95,NL_A!$C$16:$C95,$M$1)</f>
        <v>73</v>
      </c>
      <c r="N29" s="347">
        <v>253.0</v>
      </c>
      <c r="O29" s="346">
        <v>38.0</v>
      </c>
      <c r="P29" s="346">
        <v>131.0</v>
      </c>
      <c r="Q29" s="346">
        <v>84.0</v>
      </c>
      <c r="R29" s="344">
        <f t="shared" si="6"/>
        <v>-0.162055336</v>
      </c>
      <c r="S29" s="344">
        <f t="shared" ref="S29:U29" si="59">IFERROR(K29/O29-1,"-")</f>
        <v>-0.3684210526</v>
      </c>
      <c r="T29" s="344">
        <f t="shared" si="59"/>
        <v>-0.1221374046</v>
      </c>
      <c r="U29" s="344">
        <f t="shared" si="59"/>
        <v>-0.130952381</v>
      </c>
      <c r="V29" s="348">
        <f t="shared" si="54"/>
        <v>0.8760231085</v>
      </c>
      <c r="W29" s="348">
        <f t="shared" si="55"/>
        <v>0.7426635889</v>
      </c>
      <c r="X29" s="344">
        <f t="shared" si="56"/>
        <v>0.1795692175</v>
      </c>
      <c r="Y29" s="342">
        <v>4.45</v>
      </c>
      <c r="Z29" s="342">
        <v>4.45</v>
      </c>
      <c r="AA29" s="344">
        <f t="shared" si="12"/>
        <v>0</v>
      </c>
    </row>
    <row r="30">
      <c r="A30" s="355" t="s">
        <v>950</v>
      </c>
      <c r="B30" s="355" t="s">
        <v>175</v>
      </c>
      <c r="C30" s="342" t="s">
        <v>18</v>
      </c>
      <c r="D30" s="342" t="s">
        <v>961</v>
      </c>
      <c r="E30" s="342"/>
      <c r="F30" s="343">
        <f>IFERROR(__xludf.DUMMYFUNCTION("SUMIFS(SPEND!$N$2:$N95,ARRAYFORMULA(REGEXMATCH(SPEND!$B$2:$B95,D30)), TRUE)*$D$1"),1761.022795)</f>
        <v>1761.022795</v>
      </c>
      <c r="G30" s="343">
        <f>IFERROR(__xludf.DUMMYFUNCTION("SUMIFS(SPEND!$O$2:$O95,ARRAYFORMULA(REGEXMATCH(SPEND!$B$2:$B95,D30)), TRUE)*$E$1"),1672.210176)</f>
        <v>1672.210176</v>
      </c>
      <c r="H30" s="344">
        <f t="shared" si="52"/>
        <v>0.05311091888</v>
      </c>
      <c r="I30" s="352">
        <f>PL_A!F12</f>
        <v>1033</v>
      </c>
      <c r="J30" s="346">
        <f t="shared" si="58"/>
        <v>1033</v>
      </c>
      <c r="K30" s="346">
        <f>SUMIFS(PL_A!$F$16:$F95,PL_A!$C$16:$C95,$K$1)</f>
        <v>114</v>
      </c>
      <c r="L30" s="346">
        <f>SUMIFS(PL_A!$F$16:$F95,PL_A!$C$16:$C95,$L$1)</f>
        <v>807</v>
      </c>
      <c r="M30" s="346">
        <f>SUMIFS(PL_A!$F$16:$F95,PL_A!$C$16:$C95,$M$1)</f>
        <v>112</v>
      </c>
      <c r="N30" s="347">
        <v>1031.0</v>
      </c>
      <c r="O30" s="346">
        <v>114.0</v>
      </c>
      <c r="P30" s="346">
        <v>819.0</v>
      </c>
      <c r="Q30" s="346">
        <v>98.0</v>
      </c>
      <c r="R30" s="344">
        <f t="shared" si="6"/>
        <v>0.00193986421</v>
      </c>
      <c r="S30" s="344">
        <f t="shared" ref="S30:U30" si="60">IFERROR(K30/O30-1,"-")</f>
        <v>0</v>
      </c>
      <c r="T30" s="344">
        <f t="shared" si="60"/>
        <v>-0.01465201465</v>
      </c>
      <c r="U30" s="344">
        <f t="shared" si="60"/>
        <v>0.1428571429</v>
      </c>
      <c r="V30" s="348">
        <f t="shared" si="54"/>
        <v>1.704765532</v>
      </c>
      <c r="W30" s="348">
        <f t="shared" si="55"/>
        <v>1.621930336</v>
      </c>
      <c r="X30" s="344">
        <f t="shared" si="56"/>
        <v>0.05107198196</v>
      </c>
      <c r="Y30" s="342">
        <v>4.71</v>
      </c>
      <c r="Z30" s="342">
        <v>4.71</v>
      </c>
      <c r="AA30" s="344">
        <f t="shared" si="12"/>
        <v>0</v>
      </c>
    </row>
    <row r="31">
      <c r="A31" s="342" t="s">
        <v>939</v>
      </c>
      <c r="B31" s="342" t="s">
        <v>206</v>
      </c>
      <c r="C31" s="342" t="s">
        <v>18</v>
      </c>
      <c r="D31" s="342" t="s">
        <v>962</v>
      </c>
      <c r="E31" s="342"/>
      <c r="F31" s="343">
        <f>IFERROR(__xludf.DUMMYFUNCTION("SUMIFS(SPEND!$N$2:$N95,ARRAYFORMULA(REGEXMATCH(SPEND!$B$2:$B95,D31)), TRUE)*$D$1"),132.598591)</f>
        <v>132.598591</v>
      </c>
      <c r="G31" s="343">
        <f>IFERROR(__xludf.DUMMYFUNCTION("SUMIFS(SPEND!$O$2:$O95,ARRAYFORMULA(REGEXMATCH(SPEND!$B$2:$B95,D31)), TRUE)*$E$1"),134.316)</f>
        <v>134.316</v>
      </c>
      <c r="H31" s="344">
        <f t="shared" si="52"/>
        <v>-0.01278633223</v>
      </c>
      <c r="I31" s="352">
        <f>PT_A!F12</f>
        <v>1010</v>
      </c>
      <c r="J31" s="346">
        <f t="shared" si="58"/>
        <v>1010</v>
      </c>
      <c r="K31" s="346">
        <f>SUMIFS(PT_A!$F$16:$F95,PT_A!$C$16:$C95,$K$1)</f>
        <v>141</v>
      </c>
      <c r="L31" s="346">
        <f>SUMIFS(PT_A!$F$16:$F95,PT_A!$C$16:$C95,$L$1)</f>
        <v>590</v>
      </c>
      <c r="M31" s="346">
        <f>SUMIFS(PT_A!$F$16:$F95,PT_A!$C$16:$C95,$M$1)</f>
        <v>279</v>
      </c>
      <c r="N31" s="347">
        <v>858.0</v>
      </c>
      <c r="O31" s="346">
        <v>121.0</v>
      </c>
      <c r="P31" s="346">
        <v>512.0</v>
      </c>
      <c r="Q31" s="346">
        <v>225.0</v>
      </c>
      <c r="R31" s="344">
        <f t="shared" si="6"/>
        <v>0.1771561772</v>
      </c>
      <c r="S31" s="344">
        <f t="shared" ref="S31:U31" si="61">IFERROR(K31/O31-1,"-")</f>
        <v>0.1652892562</v>
      </c>
      <c r="T31" s="344">
        <f t="shared" si="61"/>
        <v>0.15234375</v>
      </c>
      <c r="U31" s="344">
        <f t="shared" si="61"/>
        <v>0.24</v>
      </c>
      <c r="V31" s="348">
        <f t="shared" si="54"/>
        <v>0.1312857337</v>
      </c>
      <c r="W31" s="348">
        <f t="shared" si="55"/>
        <v>0.1565454545</v>
      </c>
      <c r="X31" s="344">
        <f t="shared" si="56"/>
        <v>-0.161357102</v>
      </c>
      <c r="Y31" s="342">
        <v>4.45</v>
      </c>
      <c r="Z31" s="342">
        <v>4.45</v>
      </c>
      <c r="AA31" s="344">
        <f t="shared" si="12"/>
        <v>0</v>
      </c>
    </row>
    <row r="32">
      <c r="A32" s="355" t="s">
        <v>950</v>
      </c>
      <c r="B32" s="355" t="s">
        <v>210</v>
      </c>
      <c r="C32" s="342" t="s">
        <v>18</v>
      </c>
      <c r="D32" s="342" t="s">
        <v>963</v>
      </c>
      <c r="E32" s="342"/>
      <c r="F32" s="343">
        <f>IFERROR(__xludf.DUMMYFUNCTION("SUMIFS(SPEND!$N$2:$N95,ARRAYFORMULA(REGEXMATCH(SPEND!$B$2:$B95,D32)), TRUE)*$D$1"),505.60124799999994)</f>
        <v>505.601248</v>
      </c>
      <c r="G32" s="343">
        <f>IFERROR(__xludf.DUMMYFUNCTION("SUMIFS(SPEND!$O$2:$O95,ARRAYFORMULA(REGEXMATCH(SPEND!$B$2:$B95,D32)), TRUE)*$E$1"),511.75487999999996)</f>
        <v>511.75488</v>
      </c>
      <c r="H32" s="344">
        <f t="shared" si="52"/>
        <v>-0.01202456926</v>
      </c>
      <c r="I32" s="345">
        <f>RO_A!F12-Autoline!I139</f>
        <v>1056</v>
      </c>
      <c r="J32" s="362">
        <f>SUM(K32:M32)-Autoline!I139</f>
        <v>1056</v>
      </c>
      <c r="K32" s="346">
        <f>SUMIFS(RO_A!$F$16:$F95,RO_A!$C$16:$C95,$K$1)</f>
        <v>119</v>
      </c>
      <c r="L32" s="346">
        <f>SUMIFS(RO_A!$F$16:$F95,RO_A!$C$16:$C95,$L$1)</f>
        <v>684</v>
      </c>
      <c r="M32" s="346">
        <f>SUMIFS(RO_A!$F$16:$F95,RO_A!$C$16:$C95,$M$1)</f>
        <v>254</v>
      </c>
      <c r="N32" s="347">
        <v>1155.0</v>
      </c>
      <c r="O32" s="346">
        <v>133.0</v>
      </c>
      <c r="P32" s="346">
        <v>766.0</v>
      </c>
      <c r="Q32" s="346">
        <v>256.0</v>
      </c>
      <c r="R32" s="344">
        <f t="shared" si="6"/>
        <v>-0.08571428571</v>
      </c>
      <c r="S32" s="344">
        <f t="shared" ref="S32:U32" si="62">IFERROR(K32/O32-1,"-")</f>
        <v>-0.1052631579</v>
      </c>
      <c r="T32" s="344">
        <f t="shared" si="62"/>
        <v>-0.1070496084</v>
      </c>
      <c r="U32" s="344">
        <f t="shared" si="62"/>
        <v>-0.0078125</v>
      </c>
      <c r="V32" s="348">
        <f t="shared" si="54"/>
        <v>0.4787890606</v>
      </c>
      <c r="W32" s="348">
        <f t="shared" si="55"/>
        <v>0.4430778182</v>
      </c>
      <c r="X32" s="344">
        <f t="shared" si="56"/>
        <v>0.08059812737</v>
      </c>
      <c r="Y32" s="342">
        <v>4.13</v>
      </c>
      <c r="Z32" s="342">
        <v>4.13</v>
      </c>
      <c r="AA32" s="344">
        <f t="shared" si="12"/>
        <v>0</v>
      </c>
    </row>
    <row r="33" collapsed="1">
      <c r="A33" s="355" t="s">
        <v>950</v>
      </c>
      <c r="B33" s="355" t="s">
        <v>249</v>
      </c>
      <c r="C33" s="342" t="s">
        <v>18</v>
      </c>
      <c r="D33" s="370" t="s">
        <v>250</v>
      </c>
      <c r="E33" s="370"/>
      <c r="F33" s="343">
        <f>IFERROR(__xludf.DUMMYFUNCTION("SUMIFS(SPEND!$N$2:$N95,ARRAYFORMULA(REGEXMATCH(SPEND!$B$2:$B95,D33)), TRUE)*$D$1"),159.64640599999996)</f>
        <v>159.646406</v>
      </c>
      <c r="G33" s="343">
        <f>IFERROR(__xludf.DUMMYFUNCTION("SUMIFS(SPEND!$O$2:$O95,ARRAYFORMULA(REGEXMATCH(SPEND!$B$2:$B95,D33)), TRUE)*$E$1"),161.67715200000004)</f>
        <v>161.677152</v>
      </c>
      <c r="H33" s="344">
        <f t="shared" si="52"/>
        <v>-0.01256050082</v>
      </c>
      <c r="I33" s="366">
        <f>SUM(K33:M33)-Autoline!I155</f>
        <v>132</v>
      </c>
      <c r="J33" s="371">
        <f>SUM(I33,I36)+J16</f>
        <v>387</v>
      </c>
      <c r="K33" s="346">
        <f t="shared" ref="K33:M33" si="63">SUM(K34:K35)</f>
        <v>27</v>
      </c>
      <c r="L33" s="346">
        <f t="shared" si="63"/>
        <v>103</v>
      </c>
      <c r="M33" s="346">
        <f t="shared" si="63"/>
        <v>6</v>
      </c>
      <c r="N33" s="346">
        <v>133.0</v>
      </c>
      <c r="O33" s="346">
        <v>19.0</v>
      </c>
      <c r="P33" s="346">
        <v>108.0</v>
      </c>
      <c r="Q33" s="346">
        <v>6.0</v>
      </c>
      <c r="R33" s="344">
        <f t="shared" si="6"/>
        <v>-0.007518796992</v>
      </c>
      <c r="S33" s="344">
        <f t="shared" ref="S33:U33" si="64">IFERROR(K33/O33-1,"-")</f>
        <v>0.4210526316</v>
      </c>
      <c r="T33" s="344">
        <f t="shared" si="64"/>
        <v>-0.0462962963</v>
      </c>
      <c r="U33" s="344">
        <f t="shared" si="64"/>
        <v>0</v>
      </c>
      <c r="V33" s="348">
        <f t="shared" si="54"/>
        <v>1.20944247</v>
      </c>
      <c r="W33" s="348">
        <f t="shared" si="55"/>
        <v>1.215617684</v>
      </c>
      <c r="X33" s="344">
        <f t="shared" si="56"/>
        <v>-0.005079898552</v>
      </c>
      <c r="Y33" s="342">
        <v>4.63</v>
      </c>
      <c r="Z33" s="342">
        <v>4.63</v>
      </c>
      <c r="AA33" s="344">
        <f t="shared" si="12"/>
        <v>0</v>
      </c>
    </row>
    <row r="34" hidden="1" outlineLevel="1">
      <c r="A34" s="355"/>
      <c r="B34" s="355"/>
      <c r="C34" s="355"/>
      <c r="D34" s="370"/>
      <c r="E34" s="372" t="s">
        <v>253</v>
      </c>
      <c r="F34" s="346"/>
      <c r="G34" s="346"/>
      <c r="H34" s="344"/>
      <c r="I34" s="350">
        <f t="shared" ref="I34:I36" si="66">sum(K34:M34)</f>
        <v>115</v>
      </c>
      <c r="J34" s="373"/>
      <c r="K34" s="346">
        <f>SUMIFS(sk_a!$F$16:$F95,sk_a!$E$16:$E95,$E34,sk_a!$C$16:$C95,$K$1)</f>
        <v>23</v>
      </c>
      <c r="L34" s="346">
        <f>SUMIFS(sk_a!$F$16:$F95,sk_a!$E$16:$E95,$E34,sk_a!$C$16:$C95,$L$1)</f>
        <v>89</v>
      </c>
      <c r="M34" s="346">
        <f>SUMIFS(sk_a!$F$16:$F95,sk_a!$E$16:$E95,$E34,sk_a!$C$16:$C95,$M$1)</f>
        <v>3</v>
      </c>
      <c r="N34" s="346">
        <v>96.0</v>
      </c>
      <c r="O34" s="346">
        <v>12.0</v>
      </c>
      <c r="P34" s="346">
        <v>80.0</v>
      </c>
      <c r="Q34" s="346">
        <v>4.0</v>
      </c>
      <c r="R34" s="344">
        <f t="shared" si="6"/>
        <v>0.1979166667</v>
      </c>
      <c r="S34" s="344">
        <f t="shared" ref="S34:U34" si="65">IFERROR(K34/O34-1,"-")</f>
        <v>0.9166666667</v>
      </c>
      <c r="T34" s="344">
        <f t="shared" si="65"/>
        <v>0.1125</v>
      </c>
      <c r="U34" s="344">
        <f t="shared" si="65"/>
        <v>-0.25</v>
      </c>
      <c r="V34" s="348"/>
      <c r="W34" s="348"/>
      <c r="X34" s="344"/>
      <c r="Y34" s="342">
        <v>4.72</v>
      </c>
      <c r="Z34" s="342">
        <v>4.72</v>
      </c>
      <c r="AA34" s="344">
        <f t="shared" si="12"/>
        <v>0</v>
      </c>
    </row>
    <row r="35" hidden="1" outlineLevel="1">
      <c r="A35" s="355"/>
      <c r="B35" s="355"/>
      <c r="C35" s="355"/>
      <c r="D35" s="370"/>
      <c r="E35" s="372" t="s">
        <v>255</v>
      </c>
      <c r="F35" s="346"/>
      <c r="G35" s="346"/>
      <c r="H35" s="344"/>
      <c r="I35" s="350">
        <f t="shared" si="66"/>
        <v>21</v>
      </c>
      <c r="J35" s="373"/>
      <c r="K35" s="346">
        <f>SUMIFS(sk_a!$F$16:$F95,sk_a!$E$16:$E95,$E35,sk_a!$C$16:$C95,$K$1)</f>
        <v>4</v>
      </c>
      <c r="L35" s="346">
        <f>SUMIFS(sk_a!$F$16:$F95,sk_a!$E$16:$E95,$E35,sk_a!$C$16:$C95,$L$1)</f>
        <v>14</v>
      </c>
      <c r="M35" s="346">
        <f>SUMIFS(sk_a!$F$16:$F95,sk_a!$E$16:$E95,$E35,sk_a!$C$16:$C95,$M$1)</f>
        <v>3</v>
      </c>
      <c r="N35" s="346">
        <v>37.0</v>
      </c>
      <c r="O35" s="346">
        <v>7.0</v>
      </c>
      <c r="P35" s="346">
        <v>28.0</v>
      </c>
      <c r="Q35" s="346">
        <v>2.0</v>
      </c>
      <c r="R35" s="344">
        <f t="shared" si="6"/>
        <v>-0.4324324324</v>
      </c>
      <c r="S35" s="344">
        <f t="shared" ref="S35:U35" si="67">IFERROR(K35/O35-1,"-")</f>
        <v>-0.4285714286</v>
      </c>
      <c r="T35" s="344">
        <f t="shared" si="67"/>
        <v>-0.5</v>
      </c>
      <c r="U35" s="344">
        <f t="shared" si="67"/>
        <v>0.5</v>
      </c>
      <c r="V35" s="348"/>
      <c r="W35" s="348"/>
      <c r="X35" s="344"/>
      <c r="Y35" s="342">
        <v>4.63</v>
      </c>
      <c r="Z35" s="342">
        <v>4.63</v>
      </c>
      <c r="AA35" s="344">
        <f t="shared" si="12"/>
        <v>0</v>
      </c>
    </row>
    <row r="36">
      <c r="A36" s="342" t="s">
        <v>952</v>
      </c>
      <c r="B36" s="342" t="s">
        <v>964</v>
      </c>
      <c r="C36" s="342" t="s">
        <v>18</v>
      </c>
      <c r="D36" s="370" t="s">
        <v>225</v>
      </c>
      <c r="E36" s="370"/>
      <c r="F36" s="343">
        <f>IFERROR(__xludf.DUMMYFUNCTION("SUMIFS(SPEND!$N$2:$N95,ARRAYFORMULA(REGEXMATCH(SPEND!$B$2:$B95,D36)), TRUE)*$D$1"),315.53783799999997)</f>
        <v>315.537838</v>
      </c>
      <c r="G36" s="343">
        <f>IFERROR(__xludf.DUMMYFUNCTION("SUMIFS(SPEND!$O$2:$O95,ARRAYFORMULA(REGEXMATCH(SPEND!$B$2:$B95,D36)), TRUE)*$E$1"),291.179616)</f>
        <v>291.179616</v>
      </c>
      <c r="H36" s="344">
        <f t="shared" ref="H36:H61" si="69">iferror(F36/G36-1,"-")</f>
        <v>0.08365359614</v>
      </c>
      <c r="I36" s="350">
        <f t="shared" si="66"/>
        <v>249</v>
      </c>
      <c r="J36" s="374">
        <f>sk_a!F12-Autoline!I155</f>
        <v>387</v>
      </c>
      <c r="K36" s="346">
        <f>SUMIFS(sk_a!$F$16:$F95,sk_a!$C$16:$C95,$K$1)-K33-K16</f>
        <v>63</v>
      </c>
      <c r="L36" s="346">
        <f>SUMIFS(sk_a!$F$16:$F95,sk_a!$C$16:$C95,$L$1)-L33-L16</f>
        <v>165</v>
      </c>
      <c r="M36" s="346">
        <f>SUMIFS(sk_a!$F$16:$F95,sk_a!$C$16:$C95,$M$1)-M33-M16</f>
        <v>21</v>
      </c>
      <c r="N36" s="346">
        <v>161.0</v>
      </c>
      <c r="O36" s="346">
        <v>41.0</v>
      </c>
      <c r="P36" s="346">
        <v>106.0</v>
      </c>
      <c r="Q36" s="346">
        <v>14.0</v>
      </c>
      <c r="R36" s="344">
        <f t="shared" si="6"/>
        <v>0.5465838509</v>
      </c>
      <c r="S36" s="344">
        <f t="shared" ref="S36:U36" si="68">IFERROR(K36/O36-1,"-")</f>
        <v>0.5365853659</v>
      </c>
      <c r="T36" s="344">
        <f t="shared" si="68"/>
        <v>0.5566037736</v>
      </c>
      <c r="U36" s="344">
        <f t="shared" si="68"/>
        <v>0.5</v>
      </c>
      <c r="V36" s="348">
        <f t="shared" ref="V36:V61" si="71">iferror(F36/I36,"-")</f>
        <v>1.267220233</v>
      </c>
      <c r="W36" s="348">
        <f t="shared" ref="W36:W61" si="72">IFERROR(G36/N36,"-")</f>
        <v>1.808569043</v>
      </c>
      <c r="X36" s="344">
        <f t="shared" ref="X36:X61" si="73">iferror(V36/W36-1,"-")</f>
        <v>-0.2993243816</v>
      </c>
      <c r="Y36" s="342">
        <v>3.97</v>
      </c>
      <c r="Z36" s="342">
        <v>3.97</v>
      </c>
      <c r="AA36" s="344">
        <f t="shared" si="12"/>
        <v>0</v>
      </c>
    </row>
    <row r="37">
      <c r="A37" s="355" t="s">
        <v>950</v>
      </c>
      <c r="B37" s="355" t="s">
        <v>258</v>
      </c>
      <c r="C37" s="342" t="s">
        <v>18</v>
      </c>
      <c r="D37" s="342" t="s">
        <v>965</v>
      </c>
      <c r="E37" s="342"/>
      <c r="F37" s="343">
        <f>IFERROR(__xludf.DUMMYFUNCTION("SUMIFS(SPEND!$N$2:$N95,ARRAYFORMULA(REGEXMATCH(SPEND!$B$2:$B95,D37)), TRUE)*$D$1"),472.449457)</f>
        <v>472.449457</v>
      </c>
      <c r="G37" s="343">
        <f>IFERROR(__xludf.DUMMYFUNCTION("SUMIFS(SPEND!$O$2:$O95,ARRAYFORMULA(REGEXMATCH(SPEND!$B$2:$B95,D37)), TRUE)*$E$1"),455.198016)</f>
        <v>455.198016</v>
      </c>
      <c r="H37" s="344">
        <f t="shared" si="69"/>
        <v>0.0378987614</v>
      </c>
      <c r="I37" s="345">
        <f>TR_A!F12-Autoline!I169</f>
        <v>1098</v>
      </c>
      <c r="J37" s="362">
        <f>SUM(K37:M37)-Autoline!I169</f>
        <v>1098</v>
      </c>
      <c r="K37" s="346">
        <f>SUMIFS(TR_A!$F$16:$F95,TR_A!$C$16:$C95,$K$1)</f>
        <v>44</v>
      </c>
      <c r="L37" s="346">
        <f>SUMIFS(TR_A!$F$16:$F95,TR_A!$C$16:$C95,$L$1)</f>
        <v>629</v>
      </c>
      <c r="M37" s="346">
        <f>SUMIFS(TR_A!$F$16:$F95,TR_A!$C$16:$C95,$M$1)</f>
        <v>430</v>
      </c>
      <c r="N37" s="347">
        <v>1256.0</v>
      </c>
      <c r="O37" s="346">
        <v>59.0</v>
      </c>
      <c r="P37" s="346">
        <v>738.0</v>
      </c>
      <c r="Q37" s="346">
        <v>459.0</v>
      </c>
      <c r="R37" s="344">
        <f t="shared" si="6"/>
        <v>-0.1257961783</v>
      </c>
      <c r="S37" s="344">
        <f t="shared" ref="S37:U37" si="70">IFERROR(K37/O37-1,"-")</f>
        <v>-0.2542372881</v>
      </c>
      <c r="T37" s="344">
        <f t="shared" si="70"/>
        <v>-0.147696477</v>
      </c>
      <c r="U37" s="344">
        <f t="shared" si="70"/>
        <v>-0.06318082789</v>
      </c>
      <c r="V37" s="348">
        <f t="shared" si="71"/>
        <v>0.430281837</v>
      </c>
      <c r="W37" s="348">
        <f t="shared" si="72"/>
        <v>0.3624188025</v>
      </c>
      <c r="X37" s="344">
        <f t="shared" si="73"/>
        <v>0.1872503136</v>
      </c>
      <c r="Y37" s="342">
        <v>4.43</v>
      </c>
      <c r="Z37" s="342">
        <v>4.43</v>
      </c>
      <c r="AA37" s="344">
        <f t="shared" si="12"/>
        <v>0</v>
      </c>
    </row>
    <row r="38">
      <c r="A38" s="355" t="s">
        <v>950</v>
      </c>
      <c r="B38" s="355" t="s">
        <v>273</v>
      </c>
      <c r="C38" s="342" t="s">
        <v>18</v>
      </c>
      <c r="D38" s="342" t="s">
        <v>966</v>
      </c>
      <c r="E38" s="342"/>
      <c r="F38" s="343">
        <f>IFERROR(__xludf.DUMMYFUNCTION("SUMIFS(SPEND!$N$2:$N95,ARRAYFORMULA(REGEXMATCH(SPEND!$B$2:$B95,D38)), TRUE)*$D$1"),399.116015)</f>
        <v>399.116015</v>
      </c>
      <c r="G38" s="343">
        <f>IFERROR(__xludf.DUMMYFUNCTION("SUMIFS(SPEND!$O$2:$O95,ARRAYFORMULA(REGEXMATCH(SPEND!$B$2:$B95,D38)), TRUE)*$E$1"),405.193152)</f>
        <v>405.193152</v>
      </c>
      <c r="H38" s="344">
        <f t="shared" si="69"/>
        <v>-0.01499812366</v>
      </c>
      <c r="I38" s="352">
        <f>UA_A!F12</f>
        <v>717</v>
      </c>
      <c r="J38" s="346">
        <f t="shared" ref="J38:J39" si="75">sum(K38:M38)</f>
        <v>717</v>
      </c>
      <c r="K38" s="346">
        <f>SUMIFS(UA_A!$F$16:$F95,UA_A!$C$16:$C95,$K$1)</f>
        <v>28</v>
      </c>
      <c r="L38" s="346">
        <f>SUMIFS(UA_A!$F$16:$F95,UA_A!$C$16:$C95,$L$1)</f>
        <v>628</v>
      </c>
      <c r="M38" s="346">
        <f>SUMIFS(UA_A!$F$16:$F95,UA_A!$C$16:$C95,$M$1)</f>
        <v>61</v>
      </c>
      <c r="N38" s="347">
        <v>786.0</v>
      </c>
      <c r="O38" s="346">
        <v>35.0</v>
      </c>
      <c r="P38" s="346">
        <v>670.0</v>
      </c>
      <c r="Q38" s="346">
        <v>81.0</v>
      </c>
      <c r="R38" s="344">
        <f t="shared" si="6"/>
        <v>-0.08778625954</v>
      </c>
      <c r="S38" s="344">
        <f t="shared" ref="S38:U38" si="74">IFERROR(K38/O38-1,"-")</f>
        <v>-0.2</v>
      </c>
      <c r="T38" s="344">
        <f t="shared" si="74"/>
        <v>-0.06268656716</v>
      </c>
      <c r="U38" s="344">
        <f t="shared" si="74"/>
        <v>-0.2469135802</v>
      </c>
      <c r="V38" s="348">
        <f t="shared" si="71"/>
        <v>0.5566471618</v>
      </c>
      <c r="W38" s="348">
        <f t="shared" si="72"/>
        <v>0.515512916</v>
      </c>
      <c r="X38" s="344">
        <f t="shared" si="73"/>
        <v>0.07979285189</v>
      </c>
      <c r="Y38" s="342">
        <v>4.42</v>
      </c>
      <c r="Z38" s="342">
        <v>4.42</v>
      </c>
      <c r="AA38" s="344">
        <f t="shared" si="12"/>
        <v>0</v>
      </c>
    </row>
    <row r="39">
      <c r="A39" s="342" t="s">
        <v>939</v>
      </c>
      <c r="B39" s="342" t="s">
        <v>281</v>
      </c>
      <c r="C39" s="342" t="s">
        <v>18</v>
      </c>
      <c r="D39" s="342" t="s">
        <v>967</v>
      </c>
      <c r="E39" s="342"/>
      <c r="F39" s="343">
        <f>IFERROR(__xludf.DUMMYFUNCTION("SUMIFS(SPEND!$N$2:$N95,ARRAYFORMULA(REGEXMATCH(SPEND!$B$2:$B95,D39)), TRUE)*$D$1"),266.423121)</f>
        <v>266.423121</v>
      </c>
      <c r="G39" s="343">
        <f>IFERROR(__xludf.DUMMYFUNCTION("SUMIFS(SPEND!$O$2:$O95,ARRAYFORMULA(REGEXMATCH(SPEND!$B$2:$B95,D39)), TRUE)*$E$1"),269.37456)</f>
        <v>269.37456</v>
      </c>
      <c r="H39" s="344">
        <f t="shared" si="69"/>
        <v>-0.01095663599</v>
      </c>
      <c r="I39" s="352">
        <f>UK_A!F12</f>
        <v>422</v>
      </c>
      <c r="J39" s="346">
        <f t="shared" si="75"/>
        <v>422</v>
      </c>
      <c r="K39" s="346">
        <f>SUMIFS(UK_A!$F$16:$F95,UK_A!$C$16:$C95,$K$1)</f>
        <v>119</v>
      </c>
      <c r="L39" s="346">
        <f>SUMIFS(UK_A!$F$16:$F95,UK_A!$C$16:$C95,$L$1)</f>
        <v>233</v>
      </c>
      <c r="M39" s="346">
        <f>SUMIFS(UK_A!$F$16:$F95,UK_A!$C$16:$C95,$M$1)</f>
        <v>70</v>
      </c>
      <c r="N39" s="347">
        <v>480.0</v>
      </c>
      <c r="O39" s="346">
        <v>170.0</v>
      </c>
      <c r="P39" s="346">
        <v>240.0</v>
      </c>
      <c r="Q39" s="346">
        <v>70.0</v>
      </c>
      <c r="R39" s="344">
        <f t="shared" si="6"/>
        <v>-0.1208333333</v>
      </c>
      <c r="S39" s="344">
        <f t="shared" ref="S39:U39" si="76">IFERROR(K39/O39-1,"-")</f>
        <v>-0.3</v>
      </c>
      <c r="T39" s="344">
        <f t="shared" si="76"/>
        <v>-0.02916666667</v>
      </c>
      <c r="U39" s="344">
        <f t="shared" si="76"/>
        <v>0</v>
      </c>
      <c r="V39" s="348">
        <f t="shared" si="71"/>
        <v>0.63133441</v>
      </c>
      <c r="W39" s="348">
        <f t="shared" si="72"/>
        <v>0.561197</v>
      </c>
      <c r="X39" s="344">
        <f t="shared" si="73"/>
        <v>0.1249782339</v>
      </c>
      <c r="Y39" s="342">
        <v>4.41</v>
      </c>
      <c r="Z39" s="342">
        <v>4.41</v>
      </c>
      <c r="AA39" s="344">
        <f t="shared" si="12"/>
        <v>0</v>
      </c>
    </row>
    <row r="40">
      <c r="A40" s="375"/>
      <c r="B40" s="376" t="s">
        <v>968</v>
      </c>
      <c r="C40" s="376"/>
      <c r="D40" s="375"/>
      <c r="E40" s="375"/>
      <c r="F40" s="377">
        <f t="shared" ref="F40:G40" si="77">SUMIFS(F41:F65,$C$41:$C$65,"Total")</f>
        <v>6263.082307</v>
      </c>
      <c r="G40" s="377">
        <f t="shared" si="77"/>
        <v>5906.121312</v>
      </c>
      <c r="H40" s="378">
        <f t="shared" si="69"/>
        <v>0.0604391573</v>
      </c>
      <c r="I40" s="375">
        <f>SUMIFS(I41:I65,$C$41:$C$65,"Total")</f>
        <v>7748</v>
      </c>
      <c r="J40" s="375"/>
      <c r="K40" s="375">
        <f t="shared" ref="K40:M40" si="78">SUMIFS(K41:K65,$C$41:$C$65,"Total")</f>
        <v>1804</v>
      </c>
      <c r="L40" s="375">
        <f t="shared" si="78"/>
        <v>3557</v>
      </c>
      <c r="M40" s="375">
        <f t="shared" si="78"/>
        <v>2406</v>
      </c>
      <c r="N40" s="375">
        <v>8155.0</v>
      </c>
      <c r="O40" s="375">
        <v>1821.0</v>
      </c>
      <c r="P40" s="375">
        <v>3451.0</v>
      </c>
      <c r="Q40" s="375">
        <v>2294.0</v>
      </c>
      <c r="R40" s="378">
        <f t="shared" si="6"/>
        <v>-0.04990803188</v>
      </c>
      <c r="S40" s="378">
        <f t="shared" ref="S40:U40" si="79">IFERROR(K40/O40-1,"-")</f>
        <v>-0.009335529929</v>
      </c>
      <c r="T40" s="378">
        <f t="shared" si="79"/>
        <v>0.03071573457</v>
      </c>
      <c r="U40" s="378">
        <f t="shared" si="79"/>
        <v>0.04882301656</v>
      </c>
      <c r="V40" s="377">
        <f t="shared" si="71"/>
        <v>0.8083482585</v>
      </c>
      <c r="W40" s="377">
        <f t="shared" si="72"/>
        <v>0.7242331468</v>
      </c>
      <c r="X40" s="378">
        <f t="shared" si="73"/>
        <v>0.1161436923</v>
      </c>
      <c r="Y40" s="376"/>
      <c r="Z40" s="378"/>
      <c r="AA40" s="378" t="str">
        <f t="shared" si="12"/>
        <v>-</v>
      </c>
    </row>
    <row r="41">
      <c r="A41" s="342" t="s">
        <v>939</v>
      </c>
      <c r="B41" s="342" t="s">
        <v>299</v>
      </c>
      <c r="C41" s="342" t="s">
        <v>18</v>
      </c>
      <c r="D41" s="342" t="s">
        <v>969</v>
      </c>
      <c r="E41" s="346"/>
      <c r="F41" s="343">
        <f>IFERROR(__xludf.DUMMYFUNCTION("SUMIFS(SPEND!$N$2:$N95,ARRAYFORMULA(REGEXMATCH(SPEND!$B$2:$B95,D41)), TRUE)*$D$1"),399.09029599999997)</f>
        <v>399.090296</v>
      </c>
      <c r="G41" s="343">
        <f>IFERROR(__xludf.DUMMYFUNCTION("SUMIFS(SPEND!$O$2:$O95,ARRAYFORMULA(REGEXMATCH(SPEND!$B$2:$B95,D41)), TRUE)*$E$1"),404.275872)</f>
        <v>404.275872</v>
      </c>
      <c r="H41" s="344">
        <f t="shared" si="69"/>
        <v>-0.01282682534</v>
      </c>
      <c r="I41" s="352">
        <f>AF_En_M!F12</f>
        <v>843</v>
      </c>
      <c r="J41" s="346">
        <f t="shared" ref="J41:J42" si="81">sum(K41:M41)</f>
        <v>843</v>
      </c>
      <c r="K41" s="346">
        <f>SUMIFS(AF_En_M!$F$16:$F95,AF_En_M!$C$16:$C95,$K$1)</f>
        <v>521</v>
      </c>
      <c r="L41" s="346">
        <f>SUMIFS(AF_En_M!$F$16:$F95,AF_En_M!$C$16:$C95,$L$1)</f>
        <v>16</v>
      </c>
      <c r="M41" s="346">
        <f>SUMIFS(AF_En_M!$F$16:$F95,AF_En_M!$C$16:$C95,$M$1)</f>
        <v>306</v>
      </c>
      <c r="N41" s="347">
        <v>1013.0</v>
      </c>
      <c r="O41" s="346">
        <v>633.0</v>
      </c>
      <c r="P41" s="346">
        <v>28.0</v>
      </c>
      <c r="Q41" s="346">
        <v>352.0</v>
      </c>
      <c r="R41" s="344">
        <f t="shared" si="6"/>
        <v>-0.1678183613</v>
      </c>
      <c r="S41" s="344">
        <f t="shared" ref="S41:U41" si="80">IFERROR(K41/O41-1,"-")</f>
        <v>-0.1769352291</v>
      </c>
      <c r="T41" s="344">
        <f t="shared" si="80"/>
        <v>-0.4285714286</v>
      </c>
      <c r="U41" s="344">
        <f t="shared" si="80"/>
        <v>-0.1306818182</v>
      </c>
      <c r="V41" s="348">
        <f t="shared" si="71"/>
        <v>0.4734167212</v>
      </c>
      <c r="W41" s="348">
        <f t="shared" si="72"/>
        <v>0.3990877315</v>
      </c>
      <c r="X41" s="344">
        <f t="shared" si="73"/>
        <v>0.1862472431</v>
      </c>
      <c r="Y41" s="342">
        <v>4.29</v>
      </c>
      <c r="Z41" s="342">
        <v>4.29</v>
      </c>
      <c r="AA41" s="344">
        <f t="shared" si="12"/>
        <v>0</v>
      </c>
    </row>
    <row r="42">
      <c r="A42" s="342" t="s">
        <v>939</v>
      </c>
      <c r="B42" s="342" t="s">
        <v>305</v>
      </c>
      <c r="C42" s="342" t="s">
        <v>18</v>
      </c>
      <c r="D42" s="342" t="s">
        <v>970</v>
      </c>
      <c r="E42" s="346"/>
      <c r="F42" s="343">
        <f>IFERROR(__xludf.DUMMYFUNCTION("SUMIFS(SPEND!$N$2:$N95,ARRAYFORMULA(REGEXMATCH(SPEND!$B$2:$B95,D42)), TRUE)*$D$1"),186.18841399999997)</f>
        <v>186.188414</v>
      </c>
      <c r="G42" s="343">
        <f>IFERROR(__xludf.DUMMYFUNCTION("SUMIFS(SPEND!$O$2:$O95,ARRAYFORMULA(REGEXMATCH(SPEND!$B$2:$B95,D42)), TRUE)*$E$1"),188.95968000000002)</f>
        <v>188.95968</v>
      </c>
      <c r="H42" s="344">
        <f t="shared" si="69"/>
        <v>-0.0146659118</v>
      </c>
      <c r="I42" s="352">
        <f>BE_M!F12</f>
        <v>266</v>
      </c>
      <c r="J42" s="346">
        <f t="shared" si="81"/>
        <v>266</v>
      </c>
      <c r="K42" s="346">
        <f>SUMIFS(BE_M!$F$16:$F95,BE_M!$C$16:$C95,$K$1)</f>
        <v>64</v>
      </c>
      <c r="L42" s="346">
        <f>SUMIFS(BE_M!$F$16:$F95,BE_M!$C$16:$C95,$L$1)</f>
        <v>159</v>
      </c>
      <c r="M42" s="346">
        <f>SUMIFS(BE_M!$F$16:$F95,BE_M!$C$16:$C95,$M$1)</f>
        <v>43</v>
      </c>
      <c r="N42" s="347">
        <v>242.0</v>
      </c>
      <c r="O42" s="346">
        <v>60.0</v>
      </c>
      <c r="P42" s="346">
        <v>148.0</v>
      </c>
      <c r="Q42" s="346">
        <v>34.0</v>
      </c>
      <c r="R42" s="344">
        <f t="shared" si="6"/>
        <v>0.09917355372</v>
      </c>
      <c r="S42" s="344">
        <f t="shared" ref="S42:U42" si="82">IFERROR(K42/O42-1,"-")</f>
        <v>0.06666666667</v>
      </c>
      <c r="T42" s="344">
        <f t="shared" si="82"/>
        <v>0.07432432432</v>
      </c>
      <c r="U42" s="344">
        <f t="shared" si="82"/>
        <v>0.2647058824</v>
      </c>
      <c r="V42" s="348">
        <f t="shared" si="71"/>
        <v>0.6999564436</v>
      </c>
      <c r="W42" s="348">
        <f t="shared" si="72"/>
        <v>0.780825124</v>
      </c>
      <c r="X42" s="344">
        <f t="shared" si="73"/>
        <v>-0.1035682355</v>
      </c>
      <c r="Y42" s="342">
        <v>4.87</v>
      </c>
      <c r="Z42" s="342">
        <v>4.87</v>
      </c>
      <c r="AA42" s="344">
        <f t="shared" si="12"/>
        <v>0</v>
      </c>
    </row>
    <row r="43">
      <c r="A43" s="355" t="s">
        <v>950</v>
      </c>
      <c r="B43" s="342" t="s">
        <v>311</v>
      </c>
      <c r="C43" s="342" t="s">
        <v>18</v>
      </c>
      <c r="D43" s="342" t="s">
        <v>971</v>
      </c>
      <c r="E43" s="346"/>
      <c r="F43" s="343">
        <f>IFERROR(__xludf.DUMMYFUNCTION("SUMIFS(SPEND!$N$2:$N95,ARRAYFORMULA(REGEXMATCH(SPEND!$B$2:$B95,D43)), TRUE)*$D$1"),188.708876)</f>
        <v>188.708876</v>
      </c>
      <c r="G43" s="343">
        <f>IFERROR(__xludf.DUMMYFUNCTION("SUMIFS(SPEND!$O$2:$O95,ARRAYFORMULA(REGEXMATCH(SPEND!$B$2:$B95,D43)), TRUE)*$E$1"),188.112288)</f>
        <v>188.112288</v>
      </c>
      <c r="H43" s="344">
        <f t="shared" si="69"/>
        <v>0.003171446195</v>
      </c>
      <c r="I43" s="345">
        <f>CZ_M!F12-Machinery!K16</f>
        <v>87</v>
      </c>
      <c r="J43" s="346">
        <f>SUM(K43:M43)-Machinery!K16</f>
        <v>87</v>
      </c>
      <c r="K43" s="346">
        <f>SUMIFS(CZ_M!$F$16:$F95,CZ_M!$C$16:$C95,$K$1)</f>
        <v>23</v>
      </c>
      <c r="L43" s="346">
        <f>SUMIFS(CZ_M!$F$16:$F95,CZ_M!$C$16:$C95,$L$1)</f>
        <v>61</v>
      </c>
      <c r="M43" s="346">
        <f>SUMIFS(CZ_M!$F$16:$F95,CZ_M!$C$16:$C95,$M$1)</f>
        <v>4</v>
      </c>
      <c r="N43" s="347">
        <v>69.0</v>
      </c>
      <c r="O43" s="346">
        <v>17.0</v>
      </c>
      <c r="P43" s="346">
        <v>51.0</v>
      </c>
      <c r="Q43" s="346">
        <v>1.0</v>
      </c>
      <c r="R43" s="344">
        <f t="shared" si="6"/>
        <v>0.2608695652</v>
      </c>
      <c r="S43" s="344">
        <f t="shared" ref="S43:U43" si="83">IFERROR(K43/O43-1,"-")</f>
        <v>0.3529411765</v>
      </c>
      <c r="T43" s="344">
        <f t="shared" si="83"/>
        <v>0.1960784314</v>
      </c>
      <c r="U43" s="344">
        <f t="shared" si="83"/>
        <v>3</v>
      </c>
      <c r="V43" s="348">
        <f t="shared" si="71"/>
        <v>2.16906754</v>
      </c>
      <c r="W43" s="348">
        <f t="shared" si="72"/>
        <v>2.726265043</v>
      </c>
      <c r="X43" s="344">
        <f t="shared" si="73"/>
        <v>-0.2043812668</v>
      </c>
      <c r="Y43" s="342">
        <v>5.27</v>
      </c>
      <c r="Z43" s="342">
        <v>5.27</v>
      </c>
      <c r="AA43" s="344">
        <f t="shared" si="12"/>
        <v>0</v>
      </c>
    </row>
    <row r="44" collapsed="1">
      <c r="A44" s="355" t="s">
        <v>950</v>
      </c>
      <c r="B44" s="379" t="s">
        <v>323</v>
      </c>
      <c r="C44" s="342" t="s">
        <v>18</v>
      </c>
      <c r="D44" s="342" t="s">
        <v>972</v>
      </c>
      <c r="E44" s="346"/>
      <c r="F44" s="343">
        <f>IFERROR(__xludf.DUMMYFUNCTION("SUMIFS(SPEND!$N$2:$N95,ARRAYFORMULA(REGEXMATCH(SPEND!$B$2:$B95,D44)), TRUE)*$D$1"),1279.5888340000001)</f>
        <v>1279.588834</v>
      </c>
      <c r="G44" s="343">
        <f>IFERROR(__xludf.DUMMYFUNCTION("SUMIFS(SPEND!$O$2:$O95,ARRAYFORMULA(REGEXMATCH(SPEND!$B$2:$B95,D44)), TRUE)*$E$1"),724.424064)</f>
        <v>724.424064</v>
      </c>
      <c r="H44" s="344">
        <f t="shared" si="69"/>
        <v>0.7663532972</v>
      </c>
      <c r="I44" s="350">
        <f>J45+J47+J46</f>
        <v>846</v>
      </c>
      <c r="J44" s="347">
        <f>I45-I48</f>
        <v>846</v>
      </c>
      <c r="K44" s="342">
        <f t="shared" ref="K44:M44" si="84">K45+K47+K46</f>
        <v>353</v>
      </c>
      <c r="L44" s="342">
        <f t="shared" si="84"/>
        <v>61</v>
      </c>
      <c r="M44" s="342">
        <f t="shared" si="84"/>
        <v>432</v>
      </c>
      <c r="N44" s="346">
        <v>593.0</v>
      </c>
      <c r="O44" s="380">
        <v>193.0</v>
      </c>
      <c r="P44" s="380">
        <v>39.0</v>
      </c>
      <c r="Q44" s="380">
        <v>361.0</v>
      </c>
      <c r="R44" s="344">
        <f t="shared" si="6"/>
        <v>0.4266441821</v>
      </c>
      <c r="S44" s="344">
        <f t="shared" ref="S44:U44" si="85">IFERROR(K44/O44-1,"-")</f>
        <v>0.829015544</v>
      </c>
      <c r="T44" s="344">
        <f t="shared" si="85"/>
        <v>0.5641025641</v>
      </c>
      <c r="U44" s="344">
        <f t="shared" si="85"/>
        <v>0.1966759003</v>
      </c>
      <c r="V44" s="348">
        <f t="shared" si="71"/>
        <v>1.512516352</v>
      </c>
      <c r="W44" s="348">
        <f t="shared" si="72"/>
        <v>1.22162574</v>
      </c>
      <c r="X44" s="344">
        <f t="shared" si="73"/>
        <v>0.2381176185</v>
      </c>
      <c r="Y44" s="342">
        <v>3.95</v>
      </c>
      <c r="Z44" s="342">
        <v>3.95</v>
      </c>
      <c r="AA44" s="344">
        <f t="shared" si="12"/>
        <v>0</v>
      </c>
    </row>
    <row r="45" hidden="1" outlineLevel="1">
      <c r="A45" s="355"/>
      <c r="B45" s="342"/>
      <c r="C45" s="342"/>
      <c r="D45" s="342" t="s">
        <v>972</v>
      </c>
      <c r="E45" s="346"/>
      <c r="F45" s="343">
        <f>IFERROR(__xludf.DUMMYFUNCTION("SUMIFS(SPEND!$N$2:$N95,ARRAYFORMULA(REGEXMATCH(SPEND!$B$2:$B95,D45)), TRUE)*$D$1"),1279.5888340000001)</f>
        <v>1279.588834</v>
      </c>
      <c r="G45" s="343">
        <f>IFERROR(__xludf.DUMMYFUNCTION("SUMIFS(SPEND!$O$2:$O95,ARRAYFORMULA(REGEXMATCH(SPEND!$B$2:$B95,D45)), TRUE)*$E$1"),724.424064)</f>
        <v>724.424064</v>
      </c>
      <c r="H45" s="344">
        <f t="shared" si="69"/>
        <v>0.7663532972</v>
      </c>
      <c r="I45" s="381">
        <f>CN_EN_M!F12</f>
        <v>1369</v>
      </c>
      <c r="J45" s="346">
        <f>IFERROR(__xludf.DUMMYFUNCTION("SUMIFS(CN_EN_M!F16:F95,ARRAYFORMULA(REGEXMATCH(CN_EN_M!E16:E95,D45)), TRUE)"),837.0)</f>
        <v>837</v>
      </c>
      <c r="K45" s="342">
        <f>SUMPRODUCT((CN_EN_M!C16:C95=K1)*(LEFT(CN_EN_M!E16:E95,LEN(D45))=D45)*CN_EN_M!F16:F95)</f>
        <v>352</v>
      </c>
      <c r="L45" s="346">
        <f>SUMPRODUCT((CN_EN_M!C16:C95=L1)*(LEFT(CN_EN_M!E16:E95,LEN(D45))=D45)*CN_EN_M!F16:F95)</f>
        <v>60</v>
      </c>
      <c r="M45" s="346">
        <f>SUMPRODUCT((CN_EN_M!C16:C95=M1)*(LEFT(CN_EN_M!E16:E95,LEN(D45))=D45)*CN_EN_M!F16:F95)</f>
        <v>425</v>
      </c>
      <c r="N45" s="347">
        <v>593.0</v>
      </c>
      <c r="O45" s="380">
        <v>192.0</v>
      </c>
      <c r="P45" s="346">
        <v>39.0</v>
      </c>
      <c r="Q45" s="346">
        <v>358.0</v>
      </c>
      <c r="R45" s="344">
        <f t="shared" si="6"/>
        <v>1.308600337</v>
      </c>
      <c r="S45" s="344">
        <f t="shared" ref="S45:U45" si="86">IFERROR(K45/O45-1,"-")</f>
        <v>0.8333333333</v>
      </c>
      <c r="T45" s="344">
        <f t="shared" si="86"/>
        <v>0.5384615385</v>
      </c>
      <c r="U45" s="344">
        <f t="shared" si="86"/>
        <v>0.187150838</v>
      </c>
      <c r="V45" s="348">
        <f t="shared" si="71"/>
        <v>0.9346887027</v>
      </c>
      <c r="W45" s="348">
        <f t="shared" si="72"/>
        <v>1.22162574</v>
      </c>
      <c r="X45" s="344">
        <f t="shared" si="73"/>
        <v>-0.2348812964</v>
      </c>
      <c r="Y45" s="344"/>
      <c r="Z45" s="344"/>
      <c r="AA45" s="344" t="str">
        <f t="shared" si="12"/>
        <v>-</v>
      </c>
    </row>
    <row r="46" hidden="1" outlineLevel="1">
      <c r="A46" s="355"/>
      <c r="B46" s="342"/>
      <c r="C46" s="342"/>
      <c r="D46" s="342" t="s">
        <v>351</v>
      </c>
      <c r="E46" s="346"/>
      <c r="F46" s="343">
        <f>IFERROR(__xludf.DUMMYFUNCTION("SUMIFS(SPEND!$N$2:$N95,ARRAYFORMULA(REGEXMATCH(SPEND!$B$2:$B95,D46)), TRUE)*$D$1"),0.0)</f>
        <v>0</v>
      </c>
      <c r="G46" s="343">
        <f>IFERROR(__xludf.DUMMYFUNCTION("SUMIFS(SPEND!$O$2:$O95,ARRAYFORMULA(REGEXMATCH(SPEND!$B$2:$B95,D46)), TRUE)*$E$1"),0.0)</f>
        <v>0</v>
      </c>
      <c r="H46" s="344" t="str">
        <f t="shared" si="69"/>
        <v>-</v>
      </c>
      <c r="I46" s="381">
        <f>I48+J44</f>
        <v>1369</v>
      </c>
      <c r="J46" s="346">
        <f>IFERROR(__xludf.DUMMYFUNCTION("SUMIFS(CN_EN_M!F16:F95,ARRAYFORMULA(REGEXMATCH(CN_EN_M!E16:E95,D46)), TRUE)"),5.0)</f>
        <v>5</v>
      </c>
      <c r="K46" s="342">
        <f>SUMPRODUCT((CN_EN_M!$C$16:$C95=$K$1)*(LEFT(CN_EN_M!$E$16:$E95,LEN($D46))=$D46)*CN_EN_M!$F$16:$F95)</f>
        <v>1</v>
      </c>
      <c r="L46" s="342">
        <f>SUMPRODUCT((CN_EN_M!$C$16:$C95=$L$1)*(LEFT(CN_EN_M!$E$16:$E95,LEN($D46))=$D46)*CN_EN_M!$F$16:$F95)</f>
        <v>1</v>
      </c>
      <c r="M46" s="342">
        <f>SUMPRODUCT((CN_EN_M!$C$16:$C95=$M$1)*(LEFT(CN_EN_M!$E$16:$E95,LEN($D46))=$D46)*CN_EN_M!$F$16:$F95)</f>
        <v>3</v>
      </c>
      <c r="N46" s="347">
        <v>593.0</v>
      </c>
      <c r="O46" s="380">
        <v>0.0</v>
      </c>
      <c r="P46" s="380">
        <v>0.0</v>
      </c>
      <c r="Q46" s="380">
        <v>0.0</v>
      </c>
      <c r="R46" s="344">
        <f t="shared" si="6"/>
        <v>1.308600337</v>
      </c>
      <c r="S46" s="344" t="str">
        <f t="shared" ref="S46:U46" si="87">IFERROR(K46/O46-1,"-")</f>
        <v>-</v>
      </c>
      <c r="T46" s="344" t="str">
        <f t="shared" si="87"/>
        <v>-</v>
      </c>
      <c r="U46" s="344" t="str">
        <f t="shared" si="87"/>
        <v>-</v>
      </c>
      <c r="V46" s="348">
        <f t="shared" si="71"/>
        <v>0</v>
      </c>
      <c r="W46" s="348">
        <f t="shared" si="72"/>
        <v>0</v>
      </c>
      <c r="X46" s="344" t="str">
        <f t="shared" si="73"/>
        <v>-</v>
      </c>
      <c r="Y46" s="344"/>
      <c r="Z46" s="344"/>
      <c r="AA46" s="344" t="str">
        <f t="shared" si="12"/>
        <v>-</v>
      </c>
    </row>
    <row r="47" hidden="1" outlineLevel="1">
      <c r="A47" s="355"/>
      <c r="B47" s="342"/>
      <c r="C47" s="342"/>
      <c r="D47" s="342" t="s">
        <v>352</v>
      </c>
      <c r="E47" s="346"/>
      <c r="F47" s="343">
        <f>IFERROR(__xludf.DUMMYFUNCTION("SUMIFS(SPEND!$N$2:$N95,ARRAYFORMULA(REGEXMATCH(SPEND!$B$2:$B95,D47)), TRUE)*$D$1"),0.0)</f>
        <v>0</v>
      </c>
      <c r="G47" s="343">
        <f>IFERROR(__xludf.DUMMYFUNCTION("SUMIFS(SPEND!$O$2:$O95,ARRAYFORMULA(REGEXMATCH(SPEND!$B$2:$B95,D47)), TRUE)*$E$1"),0.0)</f>
        <v>0</v>
      </c>
      <c r="H47" s="344" t="str">
        <f t="shared" si="69"/>
        <v>-</v>
      </c>
      <c r="I47" s="350" t="str">
        <f>CN_EN_M!F13</f>
        <v/>
      </c>
      <c r="J47" s="346">
        <f>IFERROR(__xludf.DUMMYFUNCTION("SUMIFS(CN_EN_M!F17:F95,ARRAYFORMULA(REGEXMATCH(CN_EN_M!E17:E95,D47)), TRUE)"),4.0)</f>
        <v>4</v>
      </c>
      <c r="K47" s="342">
        <f>SUMPRODUCT((CN_EN_M!$C$16:$C95=$K$1)*(LEFT(CN_EN_M!$E$16:$E95,LEN($D47))=$D47)*CN_EN_M!$F$16:$F95)</f>
        <v>0</v>
      </c>
      <c r="L47" s="342">
        <f>SUMPRODUCT((CN_EN_M!$C$16:$C95=$L$1)*(LEFT(CN_EN_M!$E$16:$E95,LEN($D47))=$D47)*CN_EN_M!$F$16:$F95)</f>
        <v>0</v>
      </c>
      <c r="M47" s="342">
        <f>SUMPRODUCT((CN_EN_M!$C$16:$C95=$M$1)*(LEFT(CN_EN_M!$E$16:$E95,LEN($D47))=$D47)*CN_EN_M!$F$16:$F95)</f>
        <v>4</v>
      </c>
      <c r="N47" s="346"/>
      <c r="O47" s="380">
        <v>1.0</v>
      </c>
      <c r="P47" s="380">
        <v>0.0</v>
      </c>
      <c r="Q47" s="380">
        <v>3.0</v>
      </c>
      <c r="R47" s="344" t="str">
        <f t="shared" si="6"/>
        <v>-</v>
      </c>
      <c r="S47" s="344">
        <f t="shared" ref="S47:U47" si="88">IFERROR(K47/O47-1,"-")</f>
        <v>-1</v>
      </c>
      <c r="T47" s="344" t="str">
        <f t="shared" si="88"/>
        <v>-</v>
      </c>
      <c r="U47" s="344">
        <f t="shared" si="88"/>
        <v>0.3333333333</v>
      </c>
      <c r="V47" s="348" t="str">
        <f t="shared" si="71"/>
        <v>-</v>
      </c>
      <c r="W47" s="348" t="str">
        <f t="shared" si="72"/>
        <v>-</v>
      </c>
      <c r="X47" s="344" t="str">
        <f t="shared" si="73"/>
        <v>-</v>
      </c>
      <c r="Y47" s="344"/>
      <c r="Z47" s="344"/>
      <c r="AA47" s="344" t="str">
        <f t="shared" si="12"/>
        <v>-</v>
      </c>
    </row>
    <row r="48">
      <c r="A48" s="355" t="s">
        <v>950</v>
      </c>
      <c r="B48" s="379" t="s">
        <v>353</v>
      </c>
      <c r="C48" s="342" t="s">
        <v>18</v>
      </c>
      <c r="D48" s="342" t="s">
        <v>973</v>
      </c>
      <c r="E48" s="346"/>
      <c r="F48" s="343">
        <f>IFERROR(__xludf.DUMMYFUNCTION("SUMIFS(SPEND!$N$2:$N95,ARRAYFORMULA(REGEXMATCH(SPEND!$B$2:$B95,D48)), TRUE)*$D$1"),172.04296399999998)</f>
        <v>172.042964</v>
      </c>
      <c r="G48" s="343">
        <f>IFERROR(__xludf.DUMMYFUNCTION("SUMIFS(SPEND!$O$2:$O95,ARRAYFORMULA(REGEXMATCH(SPEND!$B$2:$B95,D48)), TRUE)*$E$1"),0.0)</f>
        <v>0</v>
      </c>
      <c r="H48" s="344" t="str">
        <f t="shared" si="69"/>
        <v>-</v>
      </c>
      <c r="I48" s="350">
        <f>IFERROR(__xludf.DUMMYFUNCTION("SUMIFS(CN_EN_M!F16:F95,ARRAYFORMULA(REGEXMATCH(CN_EN_M!E16:E95,D48)), TRUE)"),523.0)</f>
        <v>523</v>
      </c>
      <c r="J48" s="346">
        <f t="shared" ref="J48:J49" si="90">sum(K48:M48)</f>
        <v>523</v>
      </c>
      <c r="K48" s="342">
        <f>SUMPRODUCT((CN_EN_M!$C$16:$C95=$K$1)*(LEFT(CN_EN_M!$E$16:$E95,LEN($D48))=$D48)*CN_EN_M!$F$16:$F95)</f>
        <v>48</v>
      </c>
      <c r="L48" s="342">
        <f>SUMPRODUCT((CN_EN_M!$C$16:$C95=$L$1)*(LEFT(CN_EN_M!$E$16:$E95,LEN($D48))=$D48)*CN_EN_M!$F$16:$F95)</f>
        <v>161</v>
      </c>
      <c r="M48" s="342">
        <f>SUMPRODUCT((CN_EN_M!$C$16:$C95=$M$1)*(LEFT(CN_EN_M!$E$16:$E95,LEN($D48))=$D48)*CN_EN_M!$F$16:$F95)</f>
        <v>314</v>
      </c>
      <c r="N48" s="346">
        <v>0.0</v>
      </c>
      <c r="O48" s="380">
        <v>0.0</v>
      </c>
      <c r="P48" s="380">
        <v>0.0</v>
      </c>
      <c r="Q48" s="380">
        <v>0.0</v>
      </c>
      <c r="R48" s="344" t="str">
        <f t="shared" si="6"/>
        <v>-</v>
      </c>
      <c r="S48" s="344" t="str">
        <f t="shared" ref="S48:U48" si="89">IFERROR(K48/O48-1,"-")</f>
        <v>-</v>
      </c>
      <c r="T48" s="344" t="str">
        <f t="shared" si="89"/>
        <v>-</v>
      </c>
      <c r="U48" s="344" t="str">
        <f t="shared" si="89"/>
        <v>-</v>
      </c>
      <c r="V48" s="348">
        <f t="shared" si="71"/>
        <v>0.3289540421</v>
      </c>
      <c r="W48" s="348" t="str">
        <f t="shared" si="72"/>
        <v>-</v>
      </c>
      <c r="X48" s="344" t="str">
        <f t="shared" si="73"/>
        <v>-</v>
      </c>
      <c r="Y48" s="342" t="s">
        <v>974</v>
      </c>
      <c r="Z48" s="342" t="s">
        <v>974</v>
      </c>
      <c r="AA48" s="344" t="str">
        <f t="shared" si="12"/>
        <v>-</v>
      </c>
    </row>
    <row r="49">
      <c r="A49" s="355" t="s">
        <v>950</v>
      </c>
      <c r="B49" s="342" t="s">
        <v>358</v>
      </c>
      <c r="C49" s="342" t="s">
        <v>18</v>
      </c>
      <c r="D49" s="342" t="s">
        <v>975</v>
      </c>
      <c r="E49" s="346"/>
      <c r="F49" s="343">
        <f>IFERROR(__xludf.DUMMYFUNCTION("SUMIFS(SPEND!$N$2:$N95,ARRAYFORMULA(REGEXMATCH(SPEND!$B$2:$B95,D49)), TRUE)*$D$1"),517.12336)</f>
        <v>517.12336</v>
      </c>
      <c r="G49" s="343">
        <f>IFERROR(__xludf.DUMMYFUNCTION("SUMIFS(SPEND!$O$2:$O95,ARRAYFORMULA(REGEXMATCH(SPEND!$B$2:$B95,D49)), TRUE)*$E$1"),525.73248)</f>
        <v>525.73248</v>
      </c>
      <c r="H49" s="344">
        <f t="shared" si="69"/>
        <v>-0.01637547674</v>
      </c>
      <c r="I49" s="352">
        <f>DE_M!F12</f>
        <v>180</v>
      </c>
      <c r="J49" s="346">
        <f t="shared" si="90"/>
        <v>180</v>
      </c>
      <c r="K49" s="346">
        <f>SUMIFS(DE_M!$F$16:$F95,DE_M!$C$16:$C95,$K$1)</f>
        <v>33</v>
      </c>
      <c r="L49" s="346">
        <f>SUMIFS(DE_M!$F$16:$F95,DE_M!$C$16:$C95,$L$1)</f>
        <v>108</v>
      </c>
      <c r="M49" s="346">
        <f>SUMIFS(DE_M!$F$16:$F95,DE_M!$C$16:$C95,$M$1)</f>
        <v>39</v>
      </c>
      <c r="N49" s="347">
        <v>222.0</v>
      </c>
      <c r="O49" s="346">
        <v>38.0</v>
      </c>
      <c r="P49" s="346">
        <v>126.0</v>
      </c>
      <c r="Q49" s="346">
        <v>58.0</v>
      </c>
      <c r="R49" s="344">
        <f t="shared" si="6"/>
        <v>-0.1891891892</v>
      </c>
      <c r="S49" s="344">
        <f t="shared" ref="S49:U49" si="91">IFERROR(K49/O49-1,"-")</f>
        <v>-0.1315789474</v>
      </c>
      <c r="T49" s="344">
        <f t="shared" si="91"/>
        <v>-0.1428571429</v>
      </c>
      <c r="U49" s="344">
        <f t="shared" si="91"/>
        <v>-0.3275862069</v>
      </c>
      <c r="V49" s="348">
        <f t="shared" si="71"/>
        <v>2.872907556</v>
      </c>
      <c r="W49" s="348">
        <f t="shared" si="72"/>
        <v>2.368164324</v>
      </c>
      <c r="X49" s="344">
        <f t="shared" si="73"/>
        <v>0.213136912</v>
      </c>
      <c r="Y49" s="342">
        <v>4.42</v>
      </c>
      <c r="Z49" s="342">
        <v>4.42</v>
      </c>
      <c r="AA49" s="344">
        <f t="shared" si="12"/>
        <v>0</v>
      </c>
    </row>
    <row r="50">
      <c r="A50" s="355" t="s">
        <v>950</v>
      </c>
      <c r="B50" s="342" t="s">
        <v>371</v>
      </c>
      <c r="C50" s="342" t="s">
        <v>18</v>
      </c>
      <c r="D50" s="342" t="s">
        <v>976</v>
      </c>
      <c r="E50" s="346"/>
      <c r="F50" s="343">
        <f>IFERROR(__xludf.DUMMYFUNCTION("SUMIFS(SPEND!$N$2:$N95,ARRAYFORMULA(REGEXMATCH(SPEND!$B$2:$B95,D50)), TRUE)*$D$1"),532.434738)</f>
        <v>532.434738</v>
      </c>
      <c r="G50" s="343">
        <f>IFERROR(__xludf.DUMMYFUNCTION("SUMIFS(SPEND!$O$2:$O95,ARRAYFORMULA(REGEXMATCH(SPEND!$B$2:$B95,D50)), TRUE)*$E$1"),537.7619520000001)</f>
        <v>537.761952</v>
      </c>
      <c r="H50" s="344">
        <f t="shared" si="69"/>
        <v>-0.009906267969</v>
      </c>
      <c r="I50" s="345">
        <f>ES_M!F12-J64-J62-Machinery!K53</f>
        <v>770</v>
      </c>
      <c r="J50" s="346">
        <f>SUM(K50:M50)-Machinery!K53</f>
        <v>770</v>
      </c>
      <c r="K50" s="346">
        <f>SUMIFS(ES_M!$F$16:$F95,ES_M!$C$16:$C95,$K$1)-K64-K62</f>
        <v>134</v>
      </c>
      <c r="L50" s="346">
        <f>SUMIFS(ES_M!$F$16:$F95,ES_M!$C$16:$C95,$L$1)-L64-L62</f>
        <v>451</v>
      </c>
      <c r="M50" s="346">
        <f>SUMIFS(ES_M!$F$16:$F95,ES_M!$C$16:$C95,$M$1)-M64-M62</f>
        <v>196</v>
      </c>
      <c r="N50" s="347">
        <v>721.0</v>
      </c>
      <c r="O50" s="346">
        <v>153.0</v>
      </c>
      <c r="P50" s="346">
        <v>369.0</v>
      </c>
      <c r="Q50" s="346">
        <v>199.0</v>
      </c>
      <c r="R50" s="344">
        <f t="shared" si="6"/>
        <v>0.06796116505</v>
      </c>
      <c r="S50" s="344">
        <f t="shared" ref="S50:U50" si="92">IFERROR(K50/O50-1,"-")</f>
        <v>-0.1241830065</v>
      </c>
      <c r="T50" s="344">
        <f t="shared" si="92"/>
        <v>0.2222222222</v>
      </c>
      <c r="U50" s="344">
        <f t="shared" si="92"/>
        <v>-0.01507537688</v>
      </c>
      <c r="V50" s="348">
        <f t="shared" si="71"/>
        <v>0.6914736857</v>
      </c>
      <c r="W50" s="348">
        <f t="shared" si="72"/>
        <v>0.7458556893</v>
      </c>
      <c r="X50" s="344">
        <f t="shared" si="73"/>
        <v>-0.07291223273</v>
      </c>
      <c r="Y50" s="342">
        <v>4.66</v>
      </c>
      <c r="Z50" s="342">
        <v>4.66</v>
      </c>
      <c r="AA50" s="344">
        <f t="shared" si="12"/>
        <v>0</v>
      </c>
    </row>
    <row r="51">
      <c r="A51" s="342" t="s">
        <v>939</v>
      </c>
      <c r="B51" s="342" t="s">
        <v>385</v>
      </c>
      <c r="C51" s="342" t="s">
        <v>18</v>
      </c>
      <c r="D51" s="342" t="s">
        <v>977</v>
      </c>
      <c r="E51" s="346"/>
      <c r="F51" s="343">
        <f>IFERROR(__xludf.DUMMYFUNCTION("SUMIFS(SPEND!$N$2:$N95,ARRAYFORMULA(REGEXMATCH(SPEND!$B$2:$B95,D51)), TRUE)*$D$1"),185.76833699999997)</f>
        <v>185.768337</v>
      </c>
      <c r="G51" s="343">
        <f>IFERROR(__xludf.DUMMYFUNCTION("SUMIFS(SPEND!$O$2:$O95,ARRAYFORMULA(REGEXMATCH(SPEND!$B$2:$B95,D51)), TRUE)*$E$1"),188.94220800000002)</f>
        <v>188.942208</v>
      </c>
      <c r="H51" s="344">
        <f t="shared" si="69"/>
        <v>-0.01679810474</v>
      </c>
      <c r="I51" s="352">
        <f>FR_M!F12</f>
        <v>250</v>
      </c>
      <c r="J51" s="346">
        <f>sum(K51:M51)</f>
        <v>250</v>
      </c>
      <c r="K51" s="346">
        <f>SUMIFS(FR_M!$F$16:$F95,FR_M!$C$16:$C95,$K$1)</f>
        <v>63</v>
      </c>
      <c r="L51" s="346">
        <f>SUMIFS(FR_M!$F$16:$F95,FR_M!$C$16:$C95,$L$1)</f>
        <v>143</v>
      </c>
      <c r="M51" s="346">
        <f>SUMIFS(FR_M!$F$16:$F95,FR_M!$C$16:$C95,$M$1)</f>
        <v>44</v>
      </c>
      <c r="N51" s="347">
        <v>386.0</v>
      </c>
      <c r="O51" s="346">
        <v>125.0</v>
      </c>
      <c r="P51" s="346">
        <v>180.0</v>
      </c>
      <c r="Q51" s="346">
        <v>81.0</v>
      </c>
      <c r="R51" s="344">
        <f t="shared" si="6"/>
        <v>-0.3523316062</v>
      </c>
      <c r="S51" s="344">
        <f t="shared" ref="S51:U51" si="93">IFERROR(K51/O51-1,"-")</f>
        <v>-0.496</v>
      </c>
      <c r="T51" s="344">
        <f t="shared" si="93"/>
        <v>-0.2055555556</v>
      </c>
      <c r="U51" s="344">
        <f t="shared" si="93"/>
        <v>-0.4567901235</v>
      </c>
      <c r="V51" s="348">
        <f t="shared" si="71"/>
        <v>0.743073348</v>
      </c>
      <c r="W51" s="348">
        <f t="shared" si="72"/>
        <v>0.4894875855</v>
      </c>
      <c r="X51" s="344">
        <f t="shared" si="73"/>
        <v>0.5180637263</v>
      </c>
      <c r="Y51" s="342">
        <v>4.57</v>
      </c>
      <c r="Z51" s="342">
        <v>4.57</v>
      </c>
      <c r="AA51" s="344">
        <f t="shared" si="12"/>
        <v>0</v>
      </c>
    </row>
    <row r="52">
      <c r="A52" s="355" t="s">
        <v>950</v>
      </c>
      <c r="B52" s="342" t="s">
        <v>392</v>
      </c>
      <c r="C52" s="342" t="s">
        <v>18</v>
      </c>
      <c r="D52" s="342" t="s">
        <v>978</v>
      </c>
      <c r="E52" s="346"/>
      <c r="F52" s="343">
        <f>IFERROR(__xludf.DUMMYFUNCTION("SUMIFS(SPEND!$N$2:$N95,ARRAYFORMULA(REGEXMATCH(SPEND!$B$2:$B95,D52)), TRUE)*$D$1"),156.39723899999998)</f>
        <v>156.397239</v>
      </c>
      <c r="G52" s="343">
        <f>IFERROR(__xludf.DUMMYFUNCTION("SUMIFS(SPEND!$O$2:$O95,ARRAYFORMULA(REGEXMATCH(SPEND!$B$2:$B95,D52)), TRUE)*$E$1"),187.49203200000002)</f>
        <v>187.492032</v>
      </c>
      <c r="H52" s="344">
        <f t="shared" si="69"/>
        <v>-0.1658459438</v>
      </c>
      <c r="I52" s="345">
        <f>HU_M!F12-Machinery!K63</f>
        <v>93</v>
      </c>
      <c r="J52" s="346">
        <f>SUM(K52:M52)-Machinery!K63</f>
        <v>93</v>
      </c>
      <c r="K52" s="346">
        <f>SUMIFS(HU_M!$F$16:$F95,HU_M!$C$16:$C95,$K$1)</f>
        <v>6</v>
      </c>
      <c r="L52" s="346">
        <f>SUMIFS(HU_M!$F$16:$F95,HU_M!$C$16:$C95,$L$1)</f>
        <v>90</v>
      </c>
      <c r="M52" s="346">
        <f>SUMIFS(HU_M!$F$16:$F95,HU_M!$C$16:$C95,$M$1)</f>
        <v>0</v>
      </c>
      <c r="N52" s="347">
        <v>132.0</v>
      </c>
      <c r="O52" s="346">
        <v>25.0</v>
      </c>
      <c r="P52" s="346">
        <v>97.0</v>
      </c>
      <c r="Q52" s="346">
        <v>10.0</v>
      </c>
      <c r="R52" s="344">
        <f t="shared" si="6"/>
        <v>-0.2954545455</v>
      </c>
      <c r="S52" s="344">
        <f t="shared" ref="S52:U52" si="94">IFERROR(K52/O52-1,"-")</f>
        <v>-0.76</v>
      </c>
      <c r="T52" s="344">
        <f t="shared" si="94"/>
        <v>-0.07216494845</v>
      </c>
      <c r="U52" s="344">
        <f t="shared" si="94"/>
        <v>-1</v>
      </c>
      <c r="V52" s="348">
        <f t="shared" si="71"/>
        <v>1.681690742</v>
      </c>
      <c r="W52" s="348">
        <f t="shared" si="72"/>
        <v>1.420394182</v>
      </c>
      <c r="X52" s="344">
        <f t="shared" si="73"/>
        <v>0.1839605959</v>
      </c>
      <c r="Y52" s="342">
        <v>4.29</v>
      </c>
      <c r="Z52" s="342">
        <v>4.29</v>
      </c>
      <c r="AA52" s="344">
        <f t="shared" si="12"/>
        <v>0</v>
      </c>
    </row>
    <row r="53">
      <c r="A53" s="342" t="s">
        <v>939</v>
      </c>
      <c r="B53" s="342" t="s">
        <v>400</v>
      </c>
      <c r="C53" s="342" t="s">
        <v>18</v>
      </c>
      <c r="D53" s="342" t="s">
        <v>979</v>
      </c>
      <c r="E53" s="346"/>
      <c r="F53" s="343">
        <f>IFERROR(__xludf.DUMMYFUNCTION("SUMIFS(SPEND!$N$2:$N95,ARRAYFORMULA(REGEXMATCH(SPEND!$B$2:$B95,D53)), TRUE)*$D$1"),159.303486)</f>
        <v>159.303486</v>
      </c>
      <c r="G53" s="343">
        <f>IFERROR(__xludf.DUMMYFUNCTION("SUMIFS(SPEND!$O$2:$O95,ARRAYFORMULA(REGEXMATCH(SPEND!$B$2:$B95,D53)), TRUE)*$E$1"),160.37548800000002)</f>
        <v>160.375488</v>
      </c>
      <c r="H53" s="344">
        <f t="shared" si="69"/>
        <v>-0.006684325724</v>
      </c>
      <c r="I53" s="352">
        <f>IT_M!F12</f>
        <v>1021</v>
      </c>
      <c r="J53" s="346">
        <f t="shared" ref="J53:J54" si="96">sum(K53:M53)</f>
        <v>1021</v>
      </c>
      <c r="K53" s="346">
        <f>SUMIFS(IT_M!$F$16:$F95,IT_M!$C$16:$C95,$K$1)</f>
        <v>132</v>
      </c>
      <c r="L53" s="346">
        <f>SUMIFS(IT_M!$F$16:$F95,IT_M!$C$16:$C95,$L$1)</f>
        <v>577</v>
      </c>
      <c r="M53" s="346">
        <f>SUMIFS(IT_M!$F$16:$F95,IT_M!$C$16:$C95,$M$1)</f>
        <v>312</v>
      </c>
      <c r="N53" s="347">
        <v>836.0</v>
      </c>
      <c r="O53" s="346">
        <v>101.0</v>
      </c>
      <c r="P53" s="346">
        <v>449.0</v>
      </c>
      <c r="Q53" s="346">
        <v>286.0</v>
      </c>
      <c r="R53" s="344">
        <f t="shared" si="6"/>
        <v>0.221291866</v>
      </c>
      <c r="S53" s="344">
        <f t="shared" ref="S53:U53" si="95">IFERROR(K53/O53-1,"-")</f>
        <v>0.3069306931</v>
      </c>
      <c r="T53" s="344">
        <f t="shared" si="95"/>
        <v>0.285077951</v>
      </c>
      <c r="U53" s="344">
        <f t="shared" si="95"/>
        <v>0.09090909091</v>
      </c>
      <c r="V53" s="348">
        <f t="shared" si="71"/>
        <v>0.1560269207</v>
      </c>
      <c r="W53" s="348">
        <f t="shared" si="72"/>
        <v>0.1918367081</v>
      </c>
      <c r="X53" s="344">
        <f t="shared" si="73"/>
        <v>-0.1866680669</v>
      </c>
      <c r="Y53" s="342">
        <v>4.53</v>
      </c>
      <c r="Z53" s="342">
        <v>4.53</v>
      </c>
      <c r="AA53" s="344">
        <f t="shared" si="12"/>
        <v>0</v>
      </c>
    </row>
    <row r="54">
      <c r="A54" s="342" t="s">
        <v>939</v>
      </c>
      <c r="B54" s="342" t="s">
        <v>406</v>
      </c>
      <c r="C54" s="342" t="s">
        <v>18</v>
      </c>
      <c r="D54" s="342" t="s">
        <v>980</v>
      </c>
      <c r="E54" s="346"/>
      <c r="F54" s="343">
        <f>IFERROR(__xludf.DUMMYFUNCTION("SUMIFS(SPEND!$N$2:$N95,ARRAYFORMULA(REGEXMATCH(SPEND!$B$2:$B95,D54)), TRUE)*$D$1"),159.269194)</f>
        <v>159.269194</v>
      </c>
      <c r="G54" s="343">
        <f>IFERROR(__xludf.DUMMYFUNCTION("SUMIFS(SPEND!$O$2:$O95,ARRAYFORMULA(REGEXMATCH(SPEND!$B$2:$B95,D54)), TRUE)*$E$1"),191.94739199999998)</f>
        <v>191.947392</v>
      </c>
      <c r="H54" s="344">
        <f t="shared" si="69"/>
        <v>-0.1702455952</v>
      </c>
      <c r="I54" s="352">
        <f>NL_M!F12</f>
        <v>46</v>
      </c>
      <c r="J54" s="346">
        <f t="shared" si="96"/>
        <v>46</v>
      </c>
      <c r="K54" s="346">
        <f>SUMIFS(NL_M!$F$16:$F95,NL_M!$C$16:$C95,$K$1)</f>
        <v>11</v>
      </c>
      <c r="L54" s="346">
        <f>SUMIFS(NL_M!$F$16:$F95,NL_M!$C$16:$C95,$L$1)</f>
        <v>23</v>
      </c>
      <c r="M54" s="346">
        <f>SUMIFS(NL_M!$F$16:$F95,NL_M!$C$16:$C95,$M$1)</f>
        <v>12</v>
      </c>
      <c r="N54" s="347">
        <v>99.0</v>
      </c>
      <c r="O54" s="346">
        <v>29.0</v>
      </c>
      <c r="P54" s="346">
        <v>38.0</v>
      </c>
      <c r="Q54" s="346">
        <v>32.0</v>
      </c>
      <c r="R54" s="344">
        <f t="shared" si="6"/>
        <v>-0.5353535354</v>
      </c>
      <c r="S54" s="344">
        <f t="shared" ref="S54:U54" si="97">IFERROR(K54/O54-1,"-")</f>
        <v>-0.6206896552</v>
      </c>
      <c r="T54" s="344">
        <f t="shared" si="97"/>
        <v>-0.3947368421</v>
      </c>
      <c r="U54" s="344">
        <f t="shared" si="97"/>
        <v>-0.625</v>
      </c>
      <c r="V54" s="348">
        <f t="shared" si="71"/>
        <v>3.462373783</v>
      </c>
      <c r="W54" s="348">
        <f t="shared" si="72"/>
        <v>1.938862545</v>
      </c>
      <c r="X54" s="344">
        <f t="shared" si="73"/>
        <v>0.7857757842</v>
      </c>
      <c r="Y54" s="342">
        <v>4.57</v>
      </c>
      <c r="Z54" s="342">
        <v>4.57</v>
      </c>
      <c r="AA54" s="344">
        <f t="shared" si="12"/>
        <v>0</v>
      </c>
    </row>
    <row r="55">
      <c r="A55" s="355" t="s">
        <v>950</v>
      </c>
      <c r="B55" s="342" t="s">
        <v>415</v>
      </c>
      <c r="C55" s="342" t="s">
        <v>18</v>
      </c>
      <c r="D55" s="342" t="s">
        <v>981</v>
      </c>
      <c r="E55" s="346"/>
      <c r="F55" s="343">
        <f>IFERROR(__xludf.DUMMYFUNCTION("SUMIFS(SPEND!$N$2:$N95,ARRAYFORMULA(REGEXMATCH(SPEND!$B$2:$B95,D55)), TRUE)*$D$1"),883.8505809999999)</f>
        <v>883.850581</v>
      </c>
      <c r="G55" s="343">
        <f>IFERROR(__xludf.DUMMYFUNCTION("SUMIFS(SPEND!$O$2:$O95,ARRAYFORMULA(REGEXMATCH(SPEND!$B$2:$B95,D55)), TRUE)*$E$1"),837.756192)</f>
        <v>837.756192</v>
      </c>
      <c r="H55" s="344">
        <f t="shared" si="69"/>
        <v>0.05502124537</v>
      </c>
      <c r="I55" s="345">
        <f>PL_M!F12-Machinery!K78</f>
        <v>546</v>
      </c>
      <c r="J55" s="346">
        <f>SUM(K55:M55)-Machinery!K78</f>
        <v>546</v>
      </c>
      <c r="K55" s="346">
        <f>SUMIFS(PL_M!$F$16:$F95,PL_M!$C$16:$C95,$K$1)</f>
        <v>147</v>
      </c>
      <c r="L55" s="346">
        <f>SUMIFS(PL_M!$F$16:$F95,PL_M!$C$16:$C95,$L$1)</f>
        <v>352</v>
      </c>
      <c r="M55" s="346">
        <f>SUMIFS(PL_M!$F$16:$F95,PL_M!$C$16:$C95,$M$1)</f>
        <v>48</v>
      </c>
      <c r="N55" s="347">
        <v>568.0</v>
      </c>
      <c r="O55" s="346">
        <v>139.0</v>
      </c>
      <c r="P55" s="346">
        <v>370.0</v>
      </c>
      <c r="Q55" s="346">
        <v>59.0</v>
      </c>
      <c r="R55" s="344">
        <f t="shared" si="6"/>
        <v>-0.03873239437</v>
      </c>
      <c r="S55" s="344">
        <f t="shared" ref="S55:U55" si="98">IFERROR(K55/O55-1,"-")</f>
        <v>0.05755395683</v>
      </c>
      <c r="T55" s="344">
        <f t="shared" si="98"/>
        <v>-0.04864864865</v>
      </c>
      <c r="U55" s="344">
        <f t="shared" si="98"/>
        <v>-0.186440678</v>
      </c>
      <c r="V55" s="348">
        <f t="shared" si="71"/>
        <v>1.618773958</v>
      </c>
      <c r="W55" s="348">
        <f t="shared" si="72"/>
        <v>1.474922873</v>
      </c>
      <c r="X55" s="344">
        <f t="shared" si="73"/>
        <v>0.09753125892</v>
      </c>
      <c r="Y55" s="342">
        <v>4.85</v>
      </c>
      <c r="Z55" s="342">
        <v>4.85</v>
      </c>
      <c r="AA55" s="344">
        <f t="shared" si="12"/>
        <v>0</v>
      </c>
    </row>
    <row r="56">
      <c r="A56" s="342" t="s">
        <v>939</v>
      </c>
      <c r="B56" s="342" t="s">
        <v>428</v>
      </c>
      <c r="C56" s="342" t="s">
        <v>18</v>
      </c>
      <c r="D56" s="342" t="s">
        <v>982</v>
      </c>
      <c r="E56" s="346"/>
      <c r="F56" s="343">
        <f>IFERROR(__xludf.DUMMYFUNCTION("SUMIFS(SPEND!$N$2:$N95,ARRAYFORMULA(REGEXMATCH(SPEND!$B$2:$B95,D56)), TRUE)*$D$1"),186.05981899999998)</f>
        <v>186.059819</v>
      </c>
      <c r="G56" s="343">
        <f>IFERROR(__xludf.DUMMYFUNCTION("SUMIFS(SPEND!$O$2:$O95,ARRAYFORMULA(REGEXMATCH(SPEND!$B$2:$B95,D56)), TRUE)*$E$1"),188.00745600000002)</f>
        <v>188.007456</v>
      </c>
      <c r="H56" s="344">
        <f t="shared" si="69"/>
        <v>-0.01035936043</v>
      </c>
      <c r="I56" s="352">
        <f>PT_M!F12</f>
        <v>445</v>
      </c>
      <c r="J56" s="346">
        <f t="shared" ref="J56:J58" si="100">sum(K56:M56)</f>
        <v>445</v>
      </c>
      <c r="K56" s="346">
        <f>SUMIFS(PT_M!$F$16:$F95,PT_M!$C$16:$C95,$K$1)</f>
        <v>91</v>
      </c>
      <c r="L56" s="346">
        <f>SUMIFS(PT_M!$F$16:$F95,PT_M!$C$16:$C95,$L$1)</f>
        <v>234</v>
      </c>
      <c r="M56" s="346">
        <f>SUMIFS(PT_M!$F$16:$F95,PT_M!$C$16:$C95,$M$1)</f>
        <v>120</v>
      </c>
      <c r="N56" s="347">
        <v>402.0</v>
      </c>
      <c r="O56" s="346">
        <v>73.0</v>
      </c>
      <c r="P56" s="346">
        <v>230.0</v>
      </c>
      <c r="Q56" s="346">
        <v>99.0</v>
      </c>
      <c r="R56" s="344">
        <f t="shared" si="6"/>
        <v>0.1069651741</v>
      </c>
      <c r="S56" s="344">
        <f t="shared" ref="S56:U56" si="99">IFERROR(K56/O56-1,"-")</f>
        <v>0.2465753425</v>
      </c>
      <c r="T56" s="344">
        <f t="shared" si="99"/>
        <v>0.01739130435</v>
      </c>
      <c r="U56" s="344">
        <f t="shared" si="99"/>
        <v>0.2121212121</v>
      </c>
      <c r="V56" s="348">
        <f t="shared" si="71"/>
        <v>0.4181119528</v>
      </c>
      <c r="W56" s="348">
        <f t="shared" si="72"/>
        <v>0.4676802388</v>
      </c>
      <c r="X56" s="344">
        <f t="shared" si="73"/>
        <v>-0.1059875571</v>
      </c>
      <c r="Y56" s="342">
        <v>4.69</v>
      </c>
      <c r="Z56" s="342">
        <v>4.69</v>
      </c>
      <c r="AA56" s="344">
        <f t="shared" si="12"/>
        <v>0</v>
      </c>
    </row>
    <row r="57">
      <c r="A57" s="355" t="s">
        <v>950</v>
      </c>
      <c r="B57" s="342" t="s">
        <v>433</v>
      </c>
      <c r="C57" s="342" t="s">
        <v>18</v>
      </c>
      <c r="D57" s="342" t="s">
        <v>983</v>
      </c>
      <c r="E57" s="346"/>
      <c r="F57" s="343">
        <f>IFERROR(__xludf.DUMMYFUNCTION("SUMIFS(SPEND!$N$2:$N95,ARRAYFORMULA(REGEXMATCH(SPEND!$B$2:$B95,D57)), TRUE)*$D$1"),515.4259059999999)</f>
        <v>515.425906</v>
      </c>
      <c r="G57" s="343">
        <f>IFERROR(__xludf.DUMMYFUNCTION("SUMIFS(SPEND!$O$2:$O95,ARRAYFORMULA(REGEXMATCH(SPEND!$B$2:$B95,D57)), TRUE)*$E$1"),511.80729600000006)</f>
        <v>511.807296</v>
      </c>
      <c r="H57" s="344">
        <f t="shared" si="69"/>
        <v>0.007070258725</v>
      </c>
      <c r="I57" s="352">
        <f>RO_M!F12</f>
        <v>814</v>
      </c>
      <c r="J57" s="346">
        <f t="shared" si="100"/>
        <v>814</v>
      </c>
      <c r="K57" s="346">
        <f>SUMIFS(RO_M!$F$16:$F95,RO_M!$C$16:$C95,$K$1)</f>
        <v>135</v>
      </c>
      <c r="L57" s="346">
        <f>SUMIFS(RO_M!$F$16:$F95,RO_M!$C$16:$C95,$L$1)</f>
        <v>465</v>
      </c>
      <c r="M57" s="346">
        <f>SUMIFS(RO_M!$F$16:$F95,RO_M!$C$16:$C95,$M$1)</f>
        <v>214</v>
      </c>
      <c r="N57" s="347">
        <v>801.0</v>
      </c>
      <c r="O57" s="346">
        <v>144.0</v>
      </c>
      <c r="P57" s="346">
        <v>444.0</v>
      </c>
      <c r="Q57" s="346">
        <v>213.0</v>
      </c>
      <c r="R57" s="344">
        <f t="shared" si="6"/>
        <v>0.01622971286</v>
      </c>
      <c r="S57" s="344">
        <f t="shared" ref="S57:U57" si="101">IFERROR(K57/O57-1,"-")</f>
        <v>-0.0625</v>
      </c>
      <c r="T57" s="344">
        <f t="shared" si="101"/>
        <v>0.0472972973</v>
      </c>
      <c r="U57" s="344">
        <f t="shared" si="101"/>
        <v>0.004694835681</v>
      </c>
      <c r="V57" s="348">
        <f t="shared" si="71"/>
        <v>0.6332013587</v>
      </c>
      <c r="W57" s="348">
        <f t="shared" si="72"/>
        <v>0.6389604195</v>
      </c>
      <c r="X57" s="344">
        <f t="shared" si="73"/>
        <v>-0.009013172926</v>
      </c>
      <c r="Y57" s="342">
        <v>4.33</v>
      </c>
      <c r="Z57" s="342">
        <v>4.33</v>
      </c>
      <c r="AA57" s="344">
        <f t="shared" si="12"/>
        <v>0</v>
      </c>
    </row>
    <row r="58">
      <c r="A58" s="355" t="s">
        <v>950</v>
      </c>
      <c r="B58" s="342" t="s">
        <v>444</v>
      </c>
      <c r="C58" s="342" t="s">
        <v>18</v>
      </c>
      <c r="D58" s="342" t="s">
        <v>984</v>
      </c>
      <c r="E58" s="346"/>
      <c r="F58" s="343">
        <f>IFERROR(__xludf.DUMMYFUNCTION("SUMIFS(SPEND!$N$2:$N95,ARRAYFORMULA(REGEXMATCH(SPEND!$B$2:$B95,D58)), TRUE)*$D$1"),185.65688799999998)</f>
        <v>185.656888</v>
      </c>
      <c r="G58" s="343">
        <f>IFERROR(__xludf.DUMMYFUNCTION("SUMIFS(SPEND!$O$2:$O95,ARRAYFORMULA(REGEXMATCH(SPEND!$B$2:$B95,D58)), TRUE)*$E$1"),188.35689600000003)</f>
        <v>188.356896</v>
      </c>
      <c r="H58" s="344">
        <f t="shared" si="69"/>
        <v>-0.01433453225</v>
      </c>
      <c r="I58" s="352">
        <f>SK_M!F12</f>
        <v>52</v>
      </c>
      <c r="J58" s="346">
        <f t="shared" si="100"/>
        <v>52</v>
      </c>
      <c r="K58" s="346">
        <f>SUMIFS(SK_M!$F$16:$F95,SK_M!$C$16:$C95,$K$1)</f>
        <v>6</v>
      </c>
      <c r="L58" s="346">
        <f>SUMIFS(SK_M!$F$16:$F95,SK_M!$C$16:$C95,$L$1)</f>
        <v>44</v>
      </c>
      <c r="M58" s="346">
        <f>SUMIFS(SK_M!$F$16:$F95,SK_M!$C$16:$C95,$M$1)</f>
        <v>2</v>
      </c>
      <c r="N58" s="347">
        <v>80.0</v>
      </c>
      <c r="O58" s="346">
        <v>16.0</v>
      </c>
      <c r="P58" s="346">
        <v>52.0</v>
      </c>
      <c r="Q58" s="346">
        <v>12.0</v>
      </c>
      <c r="R58" s="344">
        <f t="shared" si="6"/>
        <v>-0.35</v>
      </c>
      <c r="S58" s="344">
        <f t="shared" ref="S58:U58" si="102">IFERROR(K58/O58-1,"-")</f>
        <v>-0.625</v>
      </c>
      <c r="T58" s="344">
        <f t="shared" si="102"/>
        <v>-0.1538461538</v>
      </c>
      <c r="U58" s="344">
        <f t="shared" si="102"/>
        <v>-0.8333333333</v>
      </c>
      <c r="V58" s="348">
        <f t="shared" si="71"/>
        <v>3.570324769</v>
      </c>
      <c r="W58" s="348">
        <f t="shared" si="72"/>
        <v>2.3544612</v>
      </c>
      <c r="X58" s="344">
        <f t="shared" si="73"/>
        <v>0.5164084119</v>
      </c>
      <c r="Y58" s="342">
        <v>4.51</v>
      </c>
      <c r="Z58" s="342">
        <v>4.51</v>
      </c>
      <c r="AA58" s="344">
        <f t="shared" si="12"/>
        <v>0</v>
      </c>
    </row>
    <row r="59">
      <c r="A59" s="355" t="s">
        <v>950</v>
      </c>
      <c r="B59" s="342" t="s">
        <v>453</v>
      </c>
      <c r="C59" s="342" t="s">
        <v>18</v>
      </c>
      <c r="D59" s="342" t="s">
        <v>985</v>
      </c>
      <c r="E59" s="346"/>
      <c r="F59" s="343">
        <f>IFERROR(__xludf.DUMMYFUNCTION("SUMIFS(SPEND!$N$2:$N95,ARRAYFORMULA(REGEXMATCH(SPEND!$B$2:$B95,D59)), TRUE)*$D$1"),331.886549)</f>
        <v>331.886549</v>
      </c>
      <c r="G59" s="343">
        <f>IFERROR(__xludf.DUMMYFUNCTION("SUMIFS(SPEND!$O$2:$O95,ARRAYFORMULA(REGEXMATCH(SPEND!$B$2:$B95,D59)), TRUE)*$E$1"),561.24432)</f>
        <v>561.24432</v>
      </c>
      <c r="H59" s="344">
        <f t="shared" si="69"/>
        <v>-0.408659407</v>
      </c>
      <c r="I59" s="345">
        <f>TR_M!F12-Machinery!K105</f>
        <v>670</v>
      </c>
      <c r="J59" s="346">
        <f>SUM(K59:M59)-Machinery!K105</f>
        <v>670</v>
      </c>
      <c r="K59" s="346">
        <f>SUMIFS(TR_M!$F$16:$F95,TR_M!$C$16:$C95,$K$1)</f>
        <v>23</v>
      </c>
      <c r="L59" s="346">
        <f>SUMIFS(TR_M!$F$16:$F95,TR_M!$C$16:$C95,$L$1)</f>
        <v>351</v>
      </c>
      <c r="M59" s="346">
        <f>SUMIFS(TR_M!$F$16:$F95,TR_M!$C$16:$C95,$M$1)</f>
        <v>299</v>
      </c>
      <c r="N59" s="347">
        <v>1089.0</v>
      </c>
      <c r="O59" s="346">
        <v>53.0</v>
      </c>
      <c r="P59" s="346">
        <v>575.0</v>
      </c>
      <c r="Q59" s="346">
        <v>461.0</v>
      </c>
      <c r="R59" s="344">
        <f t="shared" si="6"/>
        <v>-0.3847566575</v>
      </c>
      <c r="S59" s="344">
        <f t="shared" ref="S59:U59" si="103">IFERROR(K59/O59-1,"-")</f>
        <v>-0.5660377358</v>
      </c>
      <c r="T59" s="344">
        <f t="shared" si="103"/>
        <v>-0.3895652174</v>
      </c>
      <c r="U59" s="344">
        <f t="shared" si="103"/>
        <v>-0.3514099783</v>
      </c>
      <c r="V59" s="348">
        <f t="shared" si="71"/>
        <v>0.4953530582</v>
      </c>
      <c r="W59" s="348">
        <f t="shared" si="72"/>
        <v>0.5153758678</v>
      </c>
      <c r="X59" s="344">
        <f t="shared" si="73"/>
        <v>-0.03885088692</v>
      </c>
      <c r="Y59" s="342">
        <v>3.72</v>
      </c>
      <c r="Z59" s="342">
        <v>3.72</v>
      </c>
      <c r="AA59" s="344">
        <f t="shared" si="12"/>
        <v>0</v>
      </c>
    </row>
    <row r="60">
      <c r="A60" s="355" t="s">
        <v>950</v>
      </c>
      <c r="B60" s="342" t="s">
        <v>465</v>
      </c>
      <c r="C60" s="342" t="s">
        <v>18</v>
      </c>
      <c r="D60" s="342" t="s">
        <v>986</v>
      </c>
      <c r="E60" s="346"/>
      <c r="F60" s="343">
        <f>IFERROR(__xludf.DUMMYFUNCTION("SUMIFS(SPEND!$N$2:$N95,ARRAYFORMULA(REGEXMATCH(SPEND!$B$2:$B95,D60)), TRUE)*$D$1"),200.69393)</f>
        <v>200.69393</v>
      </c>
      <c r="G60" s="343">
        <f>IFERROR(__xludf.DUMMYFUNCTION("SUMIFS(SPEND!$O$2:$O95,ARRAYFORMULA(REGEXMATCH(SPEND!$B$2:$B95,D60)), TRUE)*$E$1"),189.00336000000001)</f>
        <v>189.00336</v>
      </c>
      <c r="H60" s="344">
        <f t="shared" si="69"/>
        <v>0.0618537681</v>
      </c>
      <c r="I60" s="352">
        <f>UA_M!F12</f>
        <v>287</v>
      </c>
      <c r="J60" s="346">
        <f>sum(K60:M60)</f>
        <v>287</v>
      </c>
      <c r="K60" s="346">
        <f>SUMIFS(UA_M!$F$16:$F95,UA_M!$C$16:$C95,$K$1)</f>
        <v>7</v>
      </c>
      <c r="L60" s="346">
        <f>SUMIFS(UA_M!$F$16:$F95,UA_M!$C$16:$C95,$L$1)</f>
        <v>260</v>
      </c>
      <c r="M60" s="346">
        <f>SUMIFS(UA_M!$F$16:$F95,UA_M!$C$16:$C95,$M$1)</f>
        <v>20</v>
      </c>
      <c r="N60" s="347">
        <v>279.0</v>
      </c>
      <c r="O60" s="346">
        <v>12.0</v>
      </c>
      <c r="P60" s="346">
        <v>248.0</v>
      </c>
      <c r="Q60" s="346">
        <v>19.0</v>
      </c>
      <c r="R60" s="344">
        <f t="shared" si="6"/>
        <v>0.02867383513</v>
      </c>
      <c r="S60" s="344">
        <f t="shared" ref="S60:U60" si="104">IFERROR(K60/O60-1,"-")</f>
        <v>-0.4166666667</v>
      </c>
      <c r="T60" s="344">
        <f t="shared" si="104"/>
        <v>0.04838709677</v>
      </c>
      <c r="U60" s="344">
        <f t="shared" si="104"/>
        <v>0.05263157895</v>
      </c>
      <c r="V60" s="348">
        <f t="shared" si="71"/>
        <v>0.6992819861</v>
      </c>
      <c r="W60" s="348">
        <f t="shared" si="72"/>
        <v>0.6774313978</v>
      </c>
      <c r="X60" s="344">
        <f t="shared" si="73"/>
        <v>0.0322550568</v>
      </c>
      <c r="Y60" s="342">
        <v>4.7</v>
      </c>
      <c r="Z60" s="342">
        <v>4.7</v>
      </c>
      <c r="AA60" s="344">
        <f t="shared" si="12"/>
        <v>0</v>
      </c>
    </row>
    <row r="61" collapsed="1">
      <c r="A61" s="382" t="s">
        <v>943</v>
      </c>
      <c r="B61" s="354" t="s">
        <v>472</v>
      </c>
      <c r="C61" s="354" t="s">
        <v>18</v>
      </c>
      <c r="D61" s="354" t="s">
        <v>987</v>
      </c>
      <c r="E61" s="383"/>
      <c r="F61" s="384">
        <f>IFERROR(__xludf.DUMMYFUNCTION("SUMIFS(SPEND!$N$2:$N95,ARRAYFORMULA(REGEXMATCH(SPEND!$B$2:$B95,D61)), TRUE)*$D$1"),23.592896)</f>
        <v>23.592896</v>
      </c>
      <c r="G61" s="384">
        <f>IFERROR(__xludf.DUMMYFUNCTION("SUMIFS(SPEND!$O$2:$O95,ARRAYFORMULA(REGEXMATCH(SPEND!$B$2:$B95,D61)), TRUE)*$E$1"),131.922336)</f>
        <v>131.922336</v>
      </c>
      <c r="H61" s="385">
        <f t="shared" si="69"/>
        <v>-0.8211607169</v>
      </c>
      <c r="I61" s="386">
        <f>SUM(K62:M65)</f>
        <v>9</v>
      </c>
      <c r="J61" s="383">
        <f t="shared" ref="J61:M61" si="105">SUM(J62:J65)</f>
        <v>9</v>
      </c>
      <c r="K61" s="383">
        <f t="shared" si="105"/>
        <v>7</v>
      </c>
      <c r="L61" s="383">
        <f t="shared" si="105"/>
        <v>1</v>
      </c>
      <c r="M61" s="383">
        <f t="shared" si="105"/>
        <v>1</v>
      </c>
      <c r="N61" s="383">
        <v>30.0</v>
      </c>
      <c r="O61" s="383">
        <v>9.0</v>
      </c>
      <c r="P61" s="383">
        <v>7.0</v>
      </c>
      <c r="Q61" s="383">
        <v>14.0</v>
      </c>
      <c r="R61" s="385">
        <f t="shared" si="6"/>
        <v>-0.7</v>
      </c>
      <c r="S61" s="385">
        <f t="shared" ref="S61:U61" si="106">IFERROR(K61/O61-1,"-")</f>
        <v>-0.2222222222</v>
      </c>
      <c r="T61" s="385">
        <f t="shared" si="106"/>
        <v>-0.8571428571</v>
      </c>
      <c r="U61" s="385">
        <f t="shared" si="106"/>
        <v>-0.9285714286</v>
      </c>
      <c r="V61" s="387">
        <f t="shared" si="71"/>
        <v>2.621432889</v>
      </c>
      <c r="W61" s="387">
        <f t="shared" si="72"/>
        <v>4.3974112</v>
      </c>
      <c r="X61" s="385">
        <f t="shared" si="73"/>
        <v>-0.4038690562</v>
      </c>
      <c r="Y61" s="354">
        <v>5.53</v>
      </c>
      <c r="Z61" s="354">
        <v>5.53</v>
      </c>
      <c r="AA61" s="385">
        <f t="shared" si="12"/>
        <v>0</v>
      </c>
    </row>
    <row r="62" hidden="1" outlineLevel="1">
      <c r="A62" s="346"/>
      <c r="B62" s="346"/>
      <c r="C62" s="342"/>
      <c r="D62" s="346"/>
      <c r="E62" s="388" t="s">
        <v>480</v>
      </c>
      <c r="F62" s="346"/>
      <c r="G62" s="346"/>
      <c r="H62" s="344"/>
      <c r="I62" s="350"/>
      <c r="J62" s="346">
        <f t="shared" ref="J62:J65" si="107">sum(K62:M62)</f>
        <v>0</v>
      </c>
      <c r="K62" s="346">
        <f>SUMIFS(ES_M!$F$16:$F95,ES_M!$E$16:$E95,$E62,ES_M!$C$16:$C95,$K$1)</f>
        <v>0</v>
      </c>
      <c r="L62" s="346">
        <f>SUMIFS(ES_M!$F$16:$F95,ES_M!$E$16:$E95,$E62,ES_M!$C$16:$C95,$L$1)</f>
        <v>0</v>
      </c>
      <c r="M62" s="346">
        <f>SUMIFS(ES_M!$F$16:$F95,ES_M!$E$16:$E95,$E62,ES_M!$C$16:$C95,$M$1)</f>
        <v>0</v>
      </c>
      <c r="N62" s="346"/>
      <c r="O62" s="346">
        <v>0.0</v>
      </c>
      <c r="P62" s="346">
        <v>1.0</v>
      </c>
      <c r="Q62" s="346">
        <v>0.0</v>
      </c>
      <c r="R62" s="344"/>
      <c r="S62" s="344"/>
      <c r="T62" s="344"/>
      <c r="U62" s="344"/>
      <c r="V62" s="348"/>
      <c r="W62" s="348"/>
      <c r="X62" s="344"/>
      <c r="Y62" s="344"/>
      <c r="Z62" s="344"/>
      <c r="AA62" s="344"/>
    </row>
    <row r="63" hidden="1" outlineLevel="1">
      <c r="A63" s="346"/>
      <c r="B63" s="346"/>
      <c r="C63" s="342"/>
      <c r="D63" s="346"/>
      <c r="E63" s="388" t="s">
        <v>480</v>
      </c>
      <c r="F63" s="346"/>
      <c r="G63" s="346"/>
      <c r="H63" s="344"/>
      <c r="I63" s="350"/>
      <c r="J63" s="346">
        <f t="shared" si="107"/>
        <v>0</v>
      </c>
      <c r="K63" s="346">
        <f>SUMIFS(ES_F!$F$16:$F95,ES_F!$E$16:$E95,$E63,ES_F!$C$16:$C95,$K$1)</f>
        <v>0</v>
      </c>
      <c r="L63" s="346">
        <f>SUMIFS(ES_F!$F$16:$F95,ES_F!$E$16:$E95,$E63,ES_F!$C$16:$C95,$L$1)</f>
        <v>0</v>
      </c>
      <c r="M63" s="346">
        <f>SUMIFS(ES_F!$F$16:$F95,ES_F!$E$16:$E95,$E63,ES_F!$C$16:$C95,$M$1)</f>
        <v>0</v>
      </c>
      <c r="N63" s="346"/>
      <c r="O63" s="346">
        <v>0.0</v>
      </c>
      <c r="P63" s="346">
        <v>0.0</v>
      </c>
      <c r="Q63" s="346">
        <v>1.0</v>
      </c>
      <c r="R63" s="344"/>
      <c r="S63" s="344"/>
      <c r="T63" s="344"/>
      <c r="U63" s="344"/>
      <c r="V63" s="348"/>
      <c r="W63" s="348"/>
      <c r="X63" s="344"/>
      <c r="Y63" s="344"/>
      <c r="Z63" s="344"/>
      <c r="AA63" s="344"/>
    </row>
    <row r="64" hidden="1" outlineLevel="1">
      <c r="A64" s="346"/>
      <c r="B64" s="346"/>
      <c r="C64" s="342"/>
      <c r="D64" s="346"/>
      <c r="E64" s="388" t="s">
        <v>474</v>
      </c>
      <c r="F64" s="346"/>
      <c r="G64" s="346"/>
      <c r="H64" s="344"/>
      <c r="I64" s="350"/>
      <c r="J64" s="346">
        <f t="shared" si="107"/>
        <v>7</v>
      </c>
      <c r="K64" s="346">
        <f>SUMIFS(ES_M!$F$16:$F95,ES_M!$E$16:$E95,$E64,ES_M!$C$16:$C95,$K$1)</f>
        <v>6</v>
      </c>
      <c r="L64" s="346">
        <f>SUMIFS(ES_M!$F$16:$F95,ES_M!$E$16:$E95,$E64,ES_M!$C$16:$C95,$L$1)</f>
        <v>1</v>
      </c>
      <c r="M64" s="346">
        <f>SUMIFS(ES_M!$F$16:$F95,ES_M!$E$16:$E95,$E64,ES_M!$C$16:$C95,$M$1)</f>
        <v>0</v>
      </c>
      <c r="N64" s="346"/>
      <c r="O64" s="346">
        <v>4.0</v>
      </c>
      <c r="P64" s="346">
        <v>2.0</v>
      </c>
      <c r="Q64" s="346">
        <v>1.0</v>
      </c>
      <c r="R64" s="344" t="str">
        <f t="shared" ref="R64:R72" si="109">iferror(I64/N64-1,"-")</f>
        <v>-</v>
      </c>
      <c r="S64" s="344">
        <f t="shared" ref="S64:U64" si="108">IFERROR(K64/O64-1,"-")</f>
        <v>0.5</v>
      </c>
      <c r="T64" s="344">
        <f t="shared" si="108"/>
        <v>-0.5</v>
      </c>
      <c r="U64" s="344">
        <f t="shared" si="108"/>
        <v>-1</v>
      </c>
      <c r="V64" s="348" t="str">
        <f t="shared" ref="V64:V72" si="111">iferror(F64/I64,"-")</f>
        <v>-</v>
      </c>
      <c r="W64" s="348" t="str">
        <f t="shared" ref="W64:W72" si="112">IFERROR(G64/N64,"-")</f>
        <v>-</v>
      </c>
      <c r="X64" s="344" t="str">
        <f t="shared" ref="X64:X72" si="113">iferror(V64/W64-1,"-")</f>
        <v>-</v>
      </c>
      <c r="Y64" s="344"/>
      <c r="Z64" s="344"/>
      <c r="AA64" s="344" t="str">
        <f>iferror(Y64/Z64-1,"-")</f>
        <v>-</v>
      </c>
    </row>
    <row r="65" hidden="1" outlineLevel="1">
      <c r="A65" s="346"/>
      <c r="B65" s="346"/>
      <c r="C65" s="342"/>
      <c r="D65" s="346"/>
      <c r="E65" s="388" t="s">
        <v>474</v>
      </c>
      <c r="F65" s="346"/>
      <c r="G65" s="346"/>
      <c r="H65" s="344"/>
      <c r="I65" s="350"/>
      <c r="J65" s="346">
        <f t="shared" si="107"/>
        <v>2</v>
      </c>
      <c r="K65" s="346">
        <f>SUMIFS(ES_F!$F$16:$F95,ES_F!$E$16:$E95,$E65,ES_F!$C$16:$C95,$K$1)</f>
        <v>1</v>
      </c>
      <c r="L65" s="346">
        <f>SUMIFS(ES_F!$F$16:$F95,ES_F!$E$16:$E95,$E65,ES_F!$C$16:$C95,$L$1)</f>
        <v>0</v>
      </c>
      <c r="M65" s="346">
        <f>SUMIFS(ES_F!$F$16:$F95,ES_F!$E$16:$E95,$E65,ES_F!$C$16:$C95,$M$1)</f>
        <v>1</v>
      </c>
      <c r="N65" s="346"/>
      <c r="O65" s="346">
        <v>5.0</v>
      </c>
      <c r="P65" s="346">
        <v>4.0</v>
      </c>
      <c r="Q65" s="346">
        <v>12.0</v>
      </c>
      <c r="R65" s="344" t="str">
        <f t="shared" si="109"/>
        <v>-</v>
      </c>
      <c r="S65" s="344">
        <f t="shared" ref="S65:U65" si="110">IFERROR(K65/O65-1,"-")</f>
        <v>-0.8</v>
      </c>
      <c r="T65" s="344">
        <f t="shared" si="110"/>
        <v>-1</v>
      </c>
      <c r="U65" s="344">
        <f t="shared" si="110"/>
        <v>-0.9166666667</v>
      </c>
      <c r="V65" s="348" t="str">
        <f t="shared" si="111"/>
        <v>-</v>
      </c>
      <c r="W65" s="348" t="str">
        <f t="shared" si="112"/>
        <v>-</v>
      </c>
      <c r="X65" s="344" t="str">
        <f t="shared" si="113"/>
        <v>-</v>
      </c>
      <c r="Y65" s="344"/>
      <c r="Z65" s="344"/>
      <c r="AA65" s="344"/>
    </row>
    <row r="66">
      <c r="A66" s="389"/>
      <c r="B66" s="390" t="s">
        <v>988</v>
      </c>
      <c r="C66" s="390"/>
      <c r="D66" s="389"/>
      <c r="E66" s="389"/>
      <c r="F66" s="391">
        <f>SUMIFS(F67:F70,$C$67:$C$70,"Total")</f>
        <v>725.19007</v>
      </c>
      <c r="G66" s="392">
        <f>SUM(G67:G70)</f>
        <v>862.819776</v>
      </c>
      <c r="H66" s="393">
        <f t="shared" ref="H66:H91" si="116">iferror(F66/G66-1,"-")</f>
        <v>-0.159511534</v>
      </c>
      <c r="I66" s="389">
        <f>SUMIFS(I67:I70,$C$67:$C$70,"Total")</f>
        <v>419</v>
      </c>
      <c r="J66" s="389"/>
      <c r="K66" s="389">
        <f t="shared" ref="K66:M66" si="114">SUMIFS(K67:K70,$C$67:$C$70,"Total")</f>
        <v>43</v>
      </c>
      <c r="L66" s="389">
        <f t="shared" si="114"/>
        <v>300</v>
      </c>
      <c r="M66" s="389">
        <f t="shared" si="114"/>
        <v>76</v>
      </c>
      <c r="N66" s="389">
        <v>513.0</v>
      </c>
      <c r="O66" s="389">
        <v>49.0</v>
      </c>
      <c r="P66" s="389">
        <v>342.0</v>
      </c>
      <c r="Q66" s="389">
        <v>122.0</v>
      </c>
      <c r="R66" s="393">
        <f t="shared" si="109"/>
        <v>-0.1832358674</v>
      </c>
      <c r="S66" s="393">
        <f t="shared" ref="S66:U66" si="115">IFERROR(K66/O66-1,"-")</f>
        <v>-0.1224489796</v>
      </c>
      <c r="T66" s="393">
        <f t="shared" si="115"/>
        <v>-0.1228070175</v>
      </c>
      <c r="U66" s="393">
        <f t="shared" si="115"/>
        <v>-0.3770491803</v>
      </c>
      <c r="V66" s="391">
        <f t="shared" si="111"/>
        <v>1.73076389</v>
      </c>
      <c r="W66" s="391">
        <f t="shared" si="112"/>
        <v>1.681909895</v>
      </c>
      <c r="X66" s="393">
        <f t="shared" si="113"/>
        <v>0.02904673766</v>
      </c>
      <c r="Y66" s="393"/>
      <c r="Z66" s="393"/>
      <c r="AA66" s="393" t="str">
        <f t="shared" ref="AA66:AA91" si="118">iferror(Y66/Z66-1,"-")</f>
        <v>-</v>
      </c>
    </row>
    <row r="67" outlineLevel="1">
      <c r="A67" s="355" t="s">
        <v>950</v>
      </c>
      <c r="B67" s="354" t="s">
        <v>989</v>
      </c>
      <c r="C67" s="342" t="s">
        <v>18</v>
      </c>
      <c r="D67" s="342" t="s">
        <v>906</v>
      </c>
      <c r="E67" s="346"/>
      <c r="F67" s="343">
        <f>IFERROR(__xludf.DUMMYFUNCTION("SUMIFS(SPEND!$N$2:$N95,ARRAYFORMULA(REGEXMATCH(SPEND!$B$2:$B95,D67)), TRUE)*$D$1"),113.48937399999998)</f>
        <v>113.489374</v>
      </c>
      <c r="G67" s="343">
        <f>IFERROR(__xludf.DUMMYFUNCTION("SUMIFS(SPEND!$O$2:$O95,ARRAYFORMULA(REGEXMATCH(SPEND!$B$2:$B95,D67)), TRUE)*$E$1"),134.62176)</f>
        <v>134.62176</v>
      </c>
      <c r="H67" s="344">
        <f t="shared" si="116"/>
        <v>-0.1569760045</v>
      </c>
      <c r="I67" s="352">
        <f>DE_F!F12</f>
        <v>20</v>
      </c>
      <c r="J67" s="346">
        <f t="shared" ref="J67:J70" si="119">sum(K67:M67)</f>
        <v>20</v>
      </c>
      <c r="K67" s="346">
        <f>SUMIFS(DE_F!$F$16:$F95,DE_F!$C$16:$C95,$K$1)</f>
        <v>8</v>
      </c>
      <c r="L67" s="346">
        <f>SUMIFS(DE_F!$F$16:$F95,DE_F!$C$16:$C95,$L$1)</f>
        <v>11</v>
      </c>
      <c r="M67" s="346">
        <f>SUMIFS(DE_F!$F$16:$F95,DE_F!$C$16:$C95,$M$1)</f>
        <v>1</v>
      </c>
      <c r="N67" s="347">
        <v>37.0</v>
      </c>
      <c r="O67" s="346">
        <v>8.0</v>
      </c>
      <c r="P67" s="346">
        <v>20.0</v>
      </c>
      <c r="Q67" s="346">
        <v>9.0</v>
      </c>
      <c r="R67" s="344">
        <f t="shared" si="109"/>
        <v>-0.4594594595</v>
      </c>
      <c r="S67" s="344">
        <f t="shared" ref="S67:U67" si="117">IFERROR(K67/O67-1,"-")</f>
        <v>0</v>
      </c>
      <c r="T67" s="344">
        <f t="shared" si="117"/>
        <v>-0.45</v>
      </c>
      <c r="U67" s="344">
        <f t="shared" si="117"/>
        <v>-0.8888888889</v>
      </c>
      <c r="V67" s="348">
        <f t="shared" si="111"/>
        <v>5.6744687</v>
      </c>
      <c r="W67" s="348">
        <f t="shared" si="112"/>
        <v>3.638425946</v>
      </c>
      <c r="X67" s="344">
        <f t="shared" si="113"/>
        <v>0.5595943917</v>
      </c>
      <c r="Y67" s="342">
        <v>3.83</v>
      </c>
      <c r="Z67" s="342">
        <v>3.83</v>
      </c>
      <c r="AA67" s="344">
        <f t="shared" si="118"/>
        <v>0</v>
      </c>
    </row>
    <row r="68" outlineLevel="1">
      <c r="A68" s="355" t="s">
        <v>950</v>
      </c>
      <c r="B68" s="354" t="s">
        <v>990</v>
      </c>
      <c r="C68" s="342" t="s">
        <v>18</v>
      </c>
      <c r="D68" s="342" t="s">
        <v>908</v>
      </c>
      <c r="E68" s="346"/>
      <c r="F68" s="343">
        <f>IFERROR(__xludf.DUMMYFUNCTION("SUMIFS(SPEND!$N$2:$N95,ARRAYFORMULA(REGEXMATCH(SPEND!$B$2:$B95,D68)), TRUE)*$D$1"),362.457867)</f>
        <v>362.457867</v>
      </c>
      <c r="G68" s="343">
        <f>IFERROR(__xludf.DUMMYFUNCTION("SUMIFS(SPEND!$O$2:$O95,ARRAYFORMULA(REGEXMATCH(SPEND!$B$2:$B95,D68)), TRUE)*$E$1"),431.016768)</f>
        <v>431.016768</v>
      </c>
      <c r="H68" s="344">
        <f t="shared" si="116"/>
        <v>-0.1590631875</v>
      </c>
      <c r="I68" s="352">
        <f>PL_F!F12</f>
        <v>107</v>
      </c>
      <c r="J68" s="346">
        <f t="shared" si="119"/>
        <v>107</v>
      </c>
      <c r="K68" s="346">
        <f>SUMIFS(PL_F!$F$16:$F95,PL_F!$C$16:$C95,$K$1)</f>
        <v>18</v>
      </c>
      <c r="L68" s="346">
        <f>SUMIFS(PL_F!$F$16:$F95,PL_F!$C$16:$C95,$L$1)</f>
        <v>74</v>
      </c>
      <c r="M68" s="346">
        <f>SUMIFS(PL_F!$F$16:$F95,PL_F!$C$16:$C95,$M$1)</f>
        <v>15</v>
      </c>
      <c r="N68" s="347">
        <v>120.0</v>
      </c>
      <c r="O68" s="346">
        <v>14.0</v>
      </c>
      <c r="P68" s="346">
        <v>100.0</v>
      </c>
      <c r="Q68" s="346">
        <v>6.0</v>
      </c>
      <c r="R68" s="344">
        <f t="shared" si="109"/>
        <v>-0.1083333333</v>
      </c>
      <c r="S68" s="344">
        <f t="shared" ref="S68:U68" si="120">IFERROR(K68/O68-1,"-")</f>
        <v>0.2857142857</v>
      </c>
      <c r="T68" s="344">
        <f t="shared" si="120"/>
        <v>-0.26</v>
      </c>
      <c r="U68" s="344">
        <f t="shared" si="120"/>
        <v>1.5</v>
      </c>
      <c r="V68" s="348">
        <f t="shared" si="111"/>
        <v>3.387456701</v>
      </c>
      <c r="W68" s="348">
        <f t="shared" si="112"/>
        <v>3.5918064</v>
      </c>
      <c r="X68" s="344">
        <f t="shared" si="113"/>
        <v>-0.05689329443</v>
      </c>
      <c r="Y68" s="342">
        <v>4.59</v>
      </c>
      <c r="Z68" s="342">
        <v>4.59</v>
      </c>
      <c r="AA68" s="344">
        <f t="shared" si="118"/>
        <v>0</v>
      </c>
    </row>
    <row r="69" outlineLevel="1">
      <c r="A69" s="355" t="s">
        <v>950</v>
      </c>
      <c r="B69" s="354" t="s">
        <v>991</v>
      </c>
      <c r="C69" s="342" t="s">
        <v>18</v>
      </c>
      <c r="D69" s="342" t="s">
        <v>912</v>
      </c>
      <c r="E69" s="346"/>
      <c r="F69" s="343">
        <f>IFERROR(__xludf.DUMMYFUNCTION("SUMIFS(SPEND!$N$2:$N95,ARRAYFORMULA(REGEXMATCH(SPEND!$B$2:$B95,D69)), TRUE)*$D$1"),136.405003)</f>
        <v>136.405003</v>
      </c>
      <c r="G69" s="343">
        <f>IFERROR(__xludf.DUMMYFUNCTION("SUMIFS(SPEND!$O$2:$O95,ARRAYFORMULA(REGEXMATCH(SPEND!$B$2:$B95,D69)), TRUE)*$E$1"),162.05280000000002)</f>
        <v>162.0528</v>
      </c>
      <c r="H69" s="344">
        <f t="shared" si="116"/>
        <v>-0.1582681509</v>
      </c>
      <c r="I69" s="352">
        <f>TR_F!F12</f>
        <v>174</v>
      </c>
      <c r="J69" s="346">
        <f t="shared" si="119"/>
        <v>174</v>
      </c>
      <c r="K69" s="346">
        <f>SUMIFS(TR_F!$F$16:$F95,TR_F!$C$16:$C95,$K$1)</f>
        <v>8</v>
      </c>
      <c r="L69" s="346">
        <f>SUMIFS(TR_F!$F$16:$F95,TR_F!$C$16:$C95,$L$1)</f>
        <v>111</v>
      </c>
      <c r="M69" s="346">
        <f>SUMIFS(TR_F!$F$16:$F95,TR_F!$C$16:$C95,$M$1)</f>
        <v>55</v>
      </c>
      <c r="N69" s="347">
        <v>262.0</v>
      </c>
      <c r="O69" s="346">
        <v>14.0</v>
      </c>
      <c r="P69" s="346">
        <v>150.0</v>
      </c>
      <c r="Q69" s="346">
        <v>98.0</v>
      </c>
      <c r="R69" s="344">
        <f t="shared" si="109"/>
        <v>-0.3358778626</v>
      </c>
      <c r="S69" s="344">
        <f t="shared" ref="S69:U69" si="121">IFERROR(K69/O69-1,"-")</f>
        <v>-0.4285714286</v>
      </c>
      <c r="T69" s="344">
        <f t="shared" si="121"/>
        <v>-0.26</v>
      </c>
      <c r="U69" s="344">
        <f t="shared" si="121"/>
        <v>-0.4387755102</v>
      </c>
      <c r="V69" s="348">
        <f t="shared" si="111"/>
        <v>0.7839367989</v>
      </c>
      <c r="W69" s="348">
        <f t="shared" si="112"/>
        <v>0.6185221374</v>
      </c>
      <c r="X69" s="344">
        <f t="shared" si="113"/>
        <v>0.2674353131</v>
      </c>
      <c r="Y69" s="342">
        <v>3.92</v>
      </c>
      <c r="Z69" s="342">
        <v>3.92</v>
      </c>
      <c r="AA69" s="344">
        <f t="shared" si="118"/>
        <v>0</v>
      </c>
    </row>
    <row r="70" outlineLevel="1">
      <c r="A70" s="355" t="s">
        <v>950</v>
      </c>
      <c r="B70" s="354" t="s">
        <v>992</v>
      </c>
      <c r="C70" s="342" t="s">
        <v>18</v>
      </c>
      <c r="D70" s="342" t="s">
        <v>914</v>
      </c>
      <c r="E70" s="346"/>
      <c r="F70" s="343">
        <f>IFERROR(__xludf.DUMMYFUNCTION("SUMIFS(SPEND!$N$2:$N95,ARRAYFORMULA(REGEXMATCH(SPEND!$B$2:$B95,D70)), TRUE)*$D$1"),112.83782599999999)</f>
        <v>112.837826</v>
      </c>
      <c r="G70" s="343">
        <f>IFERROR(__xludf.DUMMYFUNCTION("SUMIFS(SPEND!$O$2:$O95,ARRAYFORMULA(REGEXMATCH(SPEND!$B$2:$B95,D70)), TRUE)*$E$1"),135.12844800000002)</f>
        <v>135.128448</v>
      </c>
      <c r="H70" s="344">
        <f t="shared" si="116"/>
        <v>-0.1649587658</v>
      </c>
      <c r="I70" s="352">
        <f>UA_F!F12</f>
        <v>118</v>
      </c>
      <c r="J70" s="346">
        <f t="shared" si="119"/>
        <v>118</v>
      </c>
      <c r="K70" s="346">
        <f>SUMIFS(UA_F!$F$16:$F95,UA_F!$C$16:$C95,$K$1)</f>
        <v>9</v>
      </c>
      <c r="L70" s="346">
        <f>SUMIFS(UA_F!$F$16:$F95,UA_F!$C$16:$C95,$L$1)</f>
        <v>104</v>
      </c>
      <c r="M70" s="346">
        <f>SUMIFS(UA_F!$F$16:$F95,UA_F!$C$16:$C95,$M$1)</f>
        <v>5</v>
      </c>
      <c r="N70" s="347">
        <v>94.0</v>
      </c>
      <c r="O70" s="346">
        <v>13.0</v>
      </c>
      <c r="P70" s="346">
        <v>72.0</v>
      </c>
      <c r="Q70" s="346">
        <v>9.0</v>
      </c>
      <c r="R70" s="344">
        <f t="shared" si="109"/>
        <v>0.2553191489</v>
      </c>
      <c r="S70" s="344">
        <f t="shared" ref="S70:U70" si="122">IFERROR(K70/O70-1,"-")</f>
        <v>-0.3076923077</v>
      </c>
      <c r="T70" s="344">
        <f t="shared" si="122"/>
        <v>0.4444444444</v>
      </c>
      <c r="U70" s="344">
        <f t="shared" si="122"/>
        <v>-0.4444444444</v>
      </c>
      <c r="V70" s="348">
        <f t="shared" si="111"/>
        <v>0.9562527627</v>
      </c>
      <c r="W70" s="348">
        <f t="shared" si="112"/>
        <v>1.437536681</v>
      </c>
      <c r="X70" s="344">
        <f t="shared" si="113"/>
        <v>-0.3347976609</v>
      </c>
      <c r="Y70" s="342">
        <v>4.93</v>
      </c>
      <c r="Z70" s="342">
        <v>4.93</v>
      </c>
      <c r="AA70" s="344">
        <f t="shared" si="118"/>
        <v>0</v>
      </c>
    </row>
    <row r="71">
      <c r="A71" s="394"/>
      <c r="B71" s="395" t="s">
        <v>993</v>
      </c>
      <c r="C71" s="395"/>
      <c r="D71" s="394"/>
      <c r="E71" s="394"/>
      <c r="F71" s="396">
        <f>SUMIFS(F72:F91,$C$72:$C$91,"Total")</f>
        <v>3165.263049</v>
      </c>
      <c r="G71" s="397">
        <f>SUM(G72,G76:G77,G80,G83,G88:G91)</f>
        <v>3017.54544</v>
      </c>
      <c r="H71" s="398">
        <f t="shared" si="116"/>
        <v>0.04895290293</v>
      </c>
      <c r="I71" s="394">
        <f>SUMIFS(I72:I91,$C$72:$C$91,"Total")</f>
        <v>3225</v>
      </c>
      <c r="J71" s="394"/>
      <c r="K71" s="394">
        <f t="shared" ref="K71:M71" si="123">SUMIFS(K72:K91,$C$72:$C$91,"Total")</f>
        <v>227</v>
      </c>
      <c r="L71" s="394">
        <f t="shared" si="123"/>
        <v>2368</v>
      </c>
      <c r="M71" s="394">
        <f t="shared" si="123"/>
        <v>643</v>
      </c>
      <c r="N71" s="394">
        <v>3513.0</v>
      </c>
      <c r="O71" s="394">
        <v>270.0</v>
      </c>
      <c r="P71" s="394">
        <v>2424.0</v>
      </c>
      <c r="Q71" s="394">
        <v>819.0</v>
      </c>
      <c r="R71" s="398">
        <f t="shared" si="109"/>
        <v>-0.08198121264</v>
      </c>
      <c r="S71" s="398">
        <f t="shared" ref="S71:U71" si="124">IFERROR(K71/O71-1,"-")</f>
        <v>-0.1592592593</v>
      </c>
      <c r="T71" s="398">
        <f t="shared" si="124"/>
        <v>-0.02310231023</v>
      </c>
      <c r="U71" s="398">
        <f t="shared" si="124"/>
        <v>-0.2148962149</v>
      </c>
      <c r="V71" s="396">
        <f t="shared" si="111"/>
        <v>0.9814769144</v>
      </c>
      <c r="W71" s="396">
        <f t="shared" si="112"/>
        <v>0.8589653971</v>
      </c>
      <c r="X71" s="398">
        <f t="shared" si="113"/>
        <v>0.1426268366</v>
      </c>
      <c r="Y71" s="398"/>
      <c r="Z71" s="398"/>
      <c r="AA71" s="398" t="str">
        <f t="shared" si="118"/>
        <v>-</v>
      </c>
    </row>
    <row r="72" collapsed="1">
      <c r="A72" s="355" t="s">
        <v>950</v>
      </c>
      <c r="B72" s="342" t="s">
        <v>994</v>
      </c>
      <c r="C72" s="342" t="s">
        <v>18</v>
      </c>
      <c r="D72" s="346"/>
      <c r="E72" s="346"/>
      <c r="F72" s="343">
        <f t="shared" ref="F72:G72" si="125">SUM(F73:F75)</f>
        <v>628.495203</v>
      </c>
      <c r="G72" s="343">
        <f t="shared" si="125"/>
        <v>490.473984</v>
      </c>
      <c r="H72" s="344">
        <f t="shared" si="116"/>
        <v>0.2814037513</v>
      </c>
      <c r="I72" s="352">
        <f>DE_ag!F12</f>
        <v>110</v>
      </c>
      <c r="J72" s="346">
        <f>sum(K72:M72)</f>
        <v>110</v>
      </c>
      <c r="K72" s="346">
        <f>SUMIFS(DE_ag!$F$16:$F95,DE_ag!$C$16:$C95,$K$1)</f>
        <v>14</v>
      </c>
      <c r="L72" s="346">
        <f>SUMIFS(DE_ag!$F$16:$F95,DE_ag!$C$16:$C95,$L$1)</f>
        <v>73</v>
      </c>
      <c r="M72" s="346">
        <f>SUMIFS(DE_ag!$F$16:$F95,DE_ag!$C$16:$C95,$M$1)</f>
        <v>23</v>
      </c>
      <c r="N72" s="347">
        <v>121.0</v>
      </c>
      <c r="O72" s="346">
        <v>19.0</v>
      </c>
      <c r="P72" s="346">
        <v>93.0</v>
      </c>
      <c r="Q72" s="346">
        <v>9.0</v>
      </c>
      <c r="R72" s="344">
        <f t="shared" si="109"/>
        <v>-0.09090909091</v>
      </c>
      <c r="S72" s="344">
        <f t="shared" ref="S72:U72" si="126">IFERROR(K72/O72-1,"-")</f>
        <v>-0.2631578947</v>
      </c>
      <c r="T72" s="344">
        <f t="shared" si="126"/>
        <v>-0.2150537634</v>
      </c>
      <c r="U72" s="344">
        <f t="shared" si="126"/>
        <v>1.555555556</v>
      </c>
      <c r="V72" s="348">
        <f t="shared" si="111"/>
        <v>5.713592755</v>
      </c>
      <c r="W72" s="348">
        <f t="shared" si="112"/>
        <v>4.053504</v>
      </c>
      <c r="X72" s="344">
        <f t="shared" si="113"/>
        <v>0.4095441264</v>
      </c>
      <c r="Y72" s="342">
        <v>3.89</v>
      </c>
      <c r="Z72" s="342">
        <v>3.89</v>
      </c>
      <c r="AA72" s="344">
        <f t="shared" si="118"/>
        <v>0</v>
      </c>
    </row>
    <row r="73" hidden="1" outlineLevel="1">
      <c r="A73" s="346"/>
      <c r="B73" s="346"/>
      <c r="C73" s="342"/>
      <c r="D73" s="342" t="s">
        <v>519</v>
      </c>
      <c r="E73" s="346"/>
      <c r="F73" s="343">
        <f>IFERROR(__xludf.DUMMYFUNCTION("SUMIFS(SPEND!$N$2:$N95,ARRAYFORMULA(REGEXMATCH(SPEND!$B$2:$B95,D73)), TRUE)*$D$1"),96.652002)</f>
        <v>96.652002</v>
      </c>
      <c r="G73" s="343">
        <f>IFERROR(__xludf.DUMMYFUNCTION("SUMIFS(SPEND!$O$2:$O95,ARRAYFORMULA(REGEXMATCH(SPEND!$B$2:$B95,D73)), TRUE)*$E$1"),0.0)</f>
        <v>0</v>
      </c>
      <c r="H73" s="344" t="str">
        <f t="shared" si="116"/>
        <v>-</v>
      </c>
      <c r="I73" s="346"/>
      <c r="J73" s="346"/>
      <c r="K73" s="346"/>
      <c r="L73" s="346"/>
      <c r="M73" s="346"/>
      <c r="N73" s="346"/>
      <c r="O73" s="346"/>
      <c r="P73" s="346"/>
      <c r="Q73" s="346"/>
      <c r="R73" s="346"/>
      <c r="S73" s="346"/>
      <c r="T73" s="346"/>
      <c r="U73" s="346"/>
      <c r="V73" s="346"/>
      <c r="W73" s="346"/>
      <c r="X73" s="346"/>
      <c r="Y73" s="346"/>
      <c r="Z73" s="346"/>
      <c r="AA73" s="346" t="str">
        <f t="shared" si="118"/>
        <v>-</v>
      </c>
    </row>
    <row r="74" hidden="1" outlineLevel="1">
      <c r="A74" s="346"/>
      <c r="B74" s="346"/>
      <c r="C74" s="342"/>
      <c r="D74" s="342" t="s">
        <v>512</v>
      </c>
      <c r="E74" s="346"/>
      <c r="F74" s="343">
        <f>IFERROR(__xludf.DUMMYFUNCTION("SUMIFS(SPEND!$N$2:$N95,ARRAYFORMULA(REGEXMATCH(SPEND!$B$2:$B95,D74)), TRUE)*$D$1"),56.18744199999999)</f>
        <v>56.187442</v>
      </c>
      <c r="G74" s="343">
        <f>IFERROR(__xludf.DUMMYFUNCTION("SUMIFS(SPEND!$O$2:$O95,ARRAYFORMULA(REGEXMATCH(SPEND!$B$2:$B95,D74)), TRUE)*$E$1"),0.0)</f>
        <v>0</v>
      </c>
      <c r="H74" s="344" t="str">
        <f t="shared" si="116"/>
        <v>-</v>
      </c>
      <c r="I74" s="346"/>
      <c r="J74" s="346"/>
      <c r="K74" s="346"/>
      <c r="L74" s="346"/>
      <c r="M74" s="346"/>
      <c r="N74" s="346"/>
      <c r="O74" s="346"/>
      <c r="P74" s="346"/>
      <c r="Q74" s="346"/>
      <c r="R74" s="346"/>
      <c r="S74" s="346"/>
      <c r="T74" s="346"/>
      <c r="U74" s="346"/>
      <c r="V74" s="346"/>
      <c r="W74" s="346"/>
      <c r="X74" s="346"/>
      <c r="Y74" s="346"/>
      <c r="Z74" s="346"/>
      <c r="AA74" s="346" t="str">
        <f t="shared" si="118"/>
        <v>-</v>
      </c>
    </row>
    <row r="75" hidden="1" outlineLevel="1">
      <c r="A75" s="346"/>
      <c r="B75" s="346"/>
      <c r="C75" s="342"/>
      <c r="D75" s="342" t="s">
        <v>483</v>
      </c>
      <c r="E75" s="346"/>
      <c r="F75" s="343">
        <f>IFERROR(__xludf.DUMMYFUNCTION("SUMIFS(SPEND!$N$2:$N95,ARRAYFORMULA(REGEXMATCH(SPEND!$B$2:$B95,D75)), TRUE)*$D$1"),475.655759)</f>
        <v>475.655759</v>
      </c>
      <c r="G75" s="343">
        <f>IFERROR(__xludf.DUMMYFUNCTION("SUMIFS(SPEND!$O$2:$O95,ARRAYFORMULA(REGEXMATCH(SPEND!$B$2:$B95,D75)), TRUE)*$E$1"),490.47398400000014)</f>
        <v>490.473984</v>
      </c>
      <c r="H75" s="344">
        <f t="shared" si="116"/>
        <v>-0.03021205096</v>
      </c>
      <c r="I75" s="346"/>
      <c r="J75" s="346"/>
      <c r="K75" s="346"/>
      <c r="L75" s="346"/>
      <c r="M75" s="346"/>
      <c r="N75" s="346"/>
      <c r="O75" s="346"/>
      <c r="P75" s="346"/>
      <c r="Q75" s="346"/>
      <c r="R75" s="346"/>
      <c r="S75" s="346"/>
      <c r="T75" s="346"/>
      <c r="U75" s="346"/>
      <c r="V75" s="346"/>
      <c r="W75" s="346"/>
      <c r="X75" s="346"/>
      <c r="Y75" s="346"/>
      <c r="Z75" s="346"/>
      <c r="AA75" s="346" t="str">
        <f t="shared" si="118"/>
        <v>-</v>
      </c>
    </row>
    <row r="76">
      <c r="A76" s="342" t="s">
        <v>939</v>
      </c>
      <c r="B76" s="342" t="s">
        <v>523</v>
      </c>
      <c r="C76" s="342" t="s">
        <v>18</v>
      </c>
      <c r="D76" s="342" t="s">
        <v>525</v>
      </c>
      <c r="E76" s="346"/>
      <c r="F76" s="343">
        <f>IFERROR(__xludf.DUMMYFUNCTION("SUMIFS(SPEND!$N$2:$N95,ARRAYFORMULA(REGEXMATCH(SPEND!$B$2:$B95,D76)), TRUE)*$D$1"),133.001522)</f>
        <v>133.001522</v>
      </c>
      <c r="G76" s="343">
        <f>IFERROR(__xludf.DUMMYFUNCTION("SUMIFS(SPEND!$O$2:$O95,ARRAYFORMULA(REGEXMATCH(SPEND!$B$2:$B95,D76)), TRUE)*$E$1"),134.569344)</f>
        <v>134.569344</v>
      </c>
      <c r="H76" s="344">
        <f t="shared" si="116"/>
        <v>-0.01165066243</v>
      </c>
      <c r="I76" s="352">
        <f>NL_Ag!F12</f>
        <v>43</v>
      </c>
      <c r="J76" s="346">
        <f t="shared" ref="J76:J77" si="129">sum(K76:M76)</f>
        <v>43</v>
      </c>
      <c r="K76" s="346">
        <f>SUMIFS(NL_Ag!$F$16:$F95,NL_Ag!$C$16:$C95,$K$1)</f>
        <v>12</v>
      </c>
      <c r="L76" s="346">
        <f>SUMIFS(NL_Ag!$F$16:$F95,NL_Ag!$C$16:$C95,$L$1)</f>
        <v>26</v>
      </c>
      <c r="M76" s="346">
        <f>SUMIFS(NL_Ag!$F$16:$F95,NL_Ag!$C$16:$C95,$M$1)</f>
        <v>5</v>
      </c>
      <c r="N76" s="347">
        <v>43.0</v>
      </c>
      <c r="O76" s="346">
        <v>9.0</v>
      </c>
      <c r="P76" s="346">
        <v>28.0</v>
      </c>
      <c r="Q76" s="346">
        <v>6.0</v>
      </c>
      <c r="R76" s="344">
        <f t="shared" ref="R76:R77" si="130">iferror(I76/N76-1,"-")</f>
        <v>0</v>
      </c>
      <c r="S76" s="344">
        <f t="shared" ref="S76:U76" si="127">IFERROR(K76/O76-1,"-")</f>
        <v>0.3333333333</v>
      </c>
      <c r="T76" s="344">
        <f t="shared" si="127"/>
        <v>-0.07142857143</v>
      </c>
      <c r="U76" s="344">
        <f t="shared" si="127"/>
        <v>-0.1666666667</v>
      </c>
      <c r="V76" s="348">
        <f t="shared" ref="V76:V77" si="132">iferror(F76/I76,"-")</f>
        <v>3.093058651</v>
      </c>
      <c r="W76" s="348">
        <f t="shared" ref="W76:W77" si="133">IFERROR(G76/N76,"-")</f>
        <v>3.129519628</v>
      </c>
      <c r="X76" s="344">
        <f t="shared" ref="X76:X77" si="134">iferror(V76/W76-1,"-")</f>
        <v>-0.01165066243</v>
      </c>
      <c r="Y76" s="342">
        <v>4.79</v>
      </c>
      <c r="Z76" s="342">
        <v>4.79</v>
      </c>
      <c r="AA76" s="344">
        <f t="shared" si="118"/>
        <v>0</v>
      </c>
    </row>
    <row r="77" collapsed="1">
      <c r="A77" s="355" t="s">
        <v>950</v>
      </c>
      <c r="B77" s="342" t="s">
        <v>528</v>
      </c>
      <c r="C77" s="342" t="s">
        <v>18</v>
      </c>
      <c r="D77" s="346"/>
      <c r="E77" s="346"/>
      <c r="F77" s="343">
        <f t="shared" ref="F77:G77" si="128">SUM(F78:F79)</f>
        <v>878.603905</v>
      </c>
      <c r="G77" s="343">
        <f t="shared" si="128"/>
        <v>788.581248</v>
      </c>
      <c r="H77" s="344">
        <f t="shared" si="116"/>
        <v>0.114157745</v>
      </c>
      <c r="I77" s="352">
        <f>PL_ag!F12</f>
        <v>398</v>
      </c>
      <c r="J77" s="346">
        <f t="shared" si="129"/>
        <v>398</v>
      </c>
      <c r="K77" s="346">
        <f>SUMIFS(PL_ag!$F$16:$F95,PL_ag!$C$16:$C95,$K$1)</f>
        <v>43</v>
      </c>
      <c r="L77" s="346">
        <f>SUMIFS(PL_ag!$F$16:$F95,PL_ag!$C$16:$C95,$L$1)</f>
        <v>322</v>
      </c>
      <c r="M77" s="346">
        <f>SUMIFS(PL_ag!$F$16:$F95,PL_ag!$C$16:$C95,$M$1)</f>
        <v>33</v>
      </c>
      <c r="N77" s="347">
        <v>479.0</v>
      </c>
      <c r="O77" s="346">
        <v>35.0</v>
      </c>
      <c r="P77" s="346">
        <v>406.0</v>
      </c>
      <c r="Q77" s="346">
        <v>38.0</v>
      </c>
      <c r="R77" s="344">
        <f t="shared" si="130"/>
        <v>-0.1691022965</v>
      </c>
      <c r="S77" s="344">
        <f t="shared" ref="S77:U77" si="131">IFERROR(K77/O77-1,"-")</f>
        <v>0.2285714286</v>
      </c>
      <c r="T77" s="344">
        <f t="shared" si="131"/>
        <v>-0.2068965517</v>
      </c>
      <c r="U77" s="344">
        <f t="shared" si="131"/>
        <v>-0.1315789474</v>
      </c>
      <c r="V77" s="348">
        <f t="shared" si="132"/>
        <v>2.2075475</v>
      </c>
      <c r="W77" s="348">
        <f t="shared" si="133"/>
        <v>1.646307407</v>
      </c>
      <c r="X77" s="344">
        <f t="shared" si="134"/>
        <v>0.3409084418</v>
      </c>
      <c r="Y77" s="342">
        <v>4.72</v>
      </c>
      <c r="Z77" s="342">
        <v>4.72</v>
      </c>
      <c r="AA77" s="344">
        <f t="shared" si="118"/>
        <v>0</v>
      </c>
    </row>
    <row r="78" hidden="1" outlineLevel="1">
      <c r="A78" s="346"/>
      <c r="B78" s="346"/>
      <c r="C78" s="342"/>
      <c r="D78" s="342" t="s">
        <v>530</v>
      </c>
      <c r="E78" s="346"/>
      <c r="F78" s="343">
        <f>IFERROR(__xludf.DUMMYFUNCTION("SUMIFS(SPEND!$N$2:$N95,ARRAYFORMULA(REGEXMATCH(SPEND!$B$2:$B95,D78)), TRUE)*$D$1"),878.6039049999998)</f>
        <v>878.603905</v>
      </c>
      <c r="G78" s="343">
        <f>IFERROR(__xludf.DUMMYFUNCTION("SUMIFS(SPEND!$O$2:$O95,ARRAYFORMULA(REGEXMATCH(SPEND!$B$2:$B95,D78)), TRUE)*$E$1"),689.5499520000001)</f>
        <v>689.549952</v>
      </c>
      <c r="H78" s="344">
        <f t="shared" si="116"/>
        <v>0.2741700619</v>
      </c>
      <c r="I78" s="346"/>
      <c r="J78" s="346"/>
      <c r="K78" s="346"/>
      <c r="L78" s="346"/>
      <c r="M78" s="346"/>
      <c r="N78" s="346"/>
      <c r="O78" s="346"/>
      <c r="P78" s="346"/>
      <c r="Q78" s="346"/>
      <c r="R78" s="346"/>
      <c r="S78" s="346"/>
      <c r="T78" s="346"/>
      <c r="U78" s="346"/>
      <c r="V78" s="346"/>
      <c r="W78" s="346"/>
      <c r="X78" s="346"/>
      <c r="Y78" s="346"/>
      <c r="Z78" s="346"/>
      <c r="AA78" s="346" t="str">
        <f t="shared" si="118"/>
        <v>-</v>
      </c>
    </row>
    <row r="79" hidden="1" outlineLevel="1">
      <c r="A79" s="346"/>
      <c r="B79" s="346"/>
      <c r="C79" s="342"/>
      <c r="D79" s="342" t="s">
        <v>540</v>
      </c>
      <c r="E79" s="346"/>
      <c r="F79" s="343">
        <f>IFERROR(__xludf.DUMMYFUNCTION("SUMIFS(SPEND!$N$2:$N95,ARRAYFORMULA(REGEXMATCH(SPEND!$B$2:$B95,D79)), TRUE)*$D$1"),0.0)</f>
        <v>0</v>
      </c>
      <c r="G79" s="343">
        <f>IFERROR(__xludf.DUMMYFUNCTION("SUMIFS(SPEND!$O$2:$O95,ARRAYFORMULA(REGEXMATCH(SPEND!$B$2:$B95,D79)), TRUE)*$E$1"),99.03129600000001)</f>
        <v>99.031296</v>
      </c>
      <c r="H79" s="344">
        <f t="shared" si="116"/>
        <v>-1</v>
      </c>
      <c r="I79" s="346"/>
      <c r="J79" s="346"/>
      <c r="K79" s="346"/>
      <c r="L79" s="346"/>
      <c r="M79" s="346"/>
      <c r="N79" s="346"/>
      <c r="O79" s="346"/>
      <c r="P79" s="346"/>
      <c r="Q79" s="346"/>
      <c r="R79" s="346"/>
      <c r="S79" s="346"/>
      <c r="T79" s="346"/>
      <c r="U79" s="346"/>
      <c r="V79" s="346"/>
      <c r="W79" s="346"/>
      <c r="X79" s="346"/>
      <c r="Y79" s="346"/>
      <c r="Z79" s="346"/>
      <c r="AA79" s="346" t="str">
        <f t="shared" si="118"/>
        <v>-</v>
      </c>
    </row>
    <row r="80" collapsed="1">
      <c r="A80" s="355" t="s">
        <v>950</v>
      </c>
      <c r="B80" s="342" t="s">
        <v>545</v>
      </c>
      <c r="C80" s="342" t="s">
        <v>18</v>
      </c>
      <c r="D80" s="346"/>
      <c r="E80" s="346"/>
      <c r="F80" s="343">
        <f t="shared" ref="F80:G80" si="135">SUM(F81:F82)</f>
        <v>332.28948</v>
      </c>
      <c r="G80" s="343">
        <f t="shared" si="135"/>
        <v>336.432096</v>
      </c>
      <c r="H80" s="344">
        <f t="shared" si="116"/>
        <v>-0.01231337928</v>
      </c>
      <c r="I80" s="345">
        <f>RO_ag!F12-Agroline!K61</f>
        <v>453</v>
      </c>
      <c r="J80" s="346">
        <f>SUM(K80:M80)-Agroline!K61</f>
        <v>453</v>
      </c>
      <c r="K80" s="346">
        <f>SUMIFS(RO_ag!$F$16:$F95,RO_ag!$C$16:$C95,$K$1)</f>
        <v>31</v>
      </c>
      <c r="L80" s="346">
        <f>SUMIFS(RO_ag!$F$16:$F95,RO_ag!$C$16:$C95,$L$1)</f>
        <v>283</v>
      </c>
      <c r="M80" s="346">
        <f>SUMIFS(RO_ag!$F$16:$F95,RO_ag!$C$16:$C95,$M$1)</f>
        <v>142</v>
      </c>
      <c r="N80" s="347">
        <v>425.0</v>
      </c>
      <c r="O80" s="346">
        <v>54.0</v>
      </c>
      <c r="P80" s="346">
        <v>265.0</v>
      </c>
      <c r="Q80" s="346">
        <v>106.0</v>
      </c>
      <c r="R80" s="344">
        <f>iferror(I80/N80-1,"-")</f>
        <v>0.06588235294</v>
      </c>
      <c r="S80" s="344">
        <f t="shared" ref="S80:U80" si="136">IFERROR(K80/O80-1,"-")</f>
        <v>-0.4259259259</v>
      </c>
      <c r="T80" s="344">
        <f t="shared" si="136"/>
        <v>0.0679245283</v>
      </c>
      <c r="U80" s="344">
        <f t="shared" si="136"/>
        <v>0.3396226415</v>
      </c>
      <c r="V80" s="348">
        <f>iferror(F80/I80,"-")</f>
        <v>0.7335308609</v>
      </c>
      <c r="W80" s="348">
        <f>IFERROR(G80/N80,"-")</f>
        <v>0.7916049318</v>
      </c>
      <c r="X80" s="344">
        <f>iferror(V80/W80-1,"-")</f>
        <v>-0.07336244193</v>
      </c>
      <c r="Y80" s="342">
        <v>3.83</v>
      </c>
      <c r="Z80" s="342">
        <v>3.83</v>
      </c>
      <c r="AA80" s="344">
        <f t="shared" si="118"/>
        <v>0</v>
      </c>
    </row>
    <row r="81" hidden="1" outlineLevel="1">
      <c r="A81" s="346"/>
      <c r="B81" s="346"/>
      <c r="C81" s="342"/>
      <c r="D81" s="342" t="s">
        <v>995</v>
      </c>
      <c r="E81" s="346"/>
      <c r="F81" s="343">
        <f>IFERROR(__xludf.DUMMYFUNCTION("SUMIFS(SPEND!$N$2:$N95,ARRAYFORMULA(REGEXMATCH(SPEND!$B$2:$B95,D81)), TRUE)*$D$1"),0.0)</f>
        <v>0</v>
      </c>
      <c r="G81" s="343">
        <f>IFERROR(__xludf.DUMMYFUNCTION("SUMIFS(SPEND!$O$2:$O95,ARRAYFORMULA(REGEXMATCH(SPEND!$B$2:$B95,D81)), TRUE)*$E$1"),0.0)</f>
        <v>0</v>
      </c>
      <c r="H81" s="344" t="str">
        <f t="shared" si="116"/>
        <v>-</v>
      </c>
      <c r="I81" s="346"/>
      <c r="J81" s="346"/>
      <c r="K81" s="346"/>
      <c r="L81" s="346"/>
      <c r="M81" s="346"/>
      <c r="N81" s="346"/>
      <c r="O81" s="346"/>
      <c r="P81" s="346"/>
      <c r="Q81" s="346"/>
      <c r="R81" s="346"/>
      <c r="S81" s="346"/>
      <c r="T81" s="346"/>
      <c r="U81" s="346"/>
      <c r="V81" s="346"/>
      <c r="W81" s="346"/>
      <c r="X81" s="346"/>
      <c r="Y81" s="346"/>
      <c r="Z81" s="346"/>
      <c r="AA81" s="346" t="str">
        <f t="shared" si="118"/>
        <v>-</v>
      </c>
    </row>
    <row r="82" hidden="1" outlineLevel="1">
      <c r="A82" s="346"/>
      <c r="B82" s="346"/>
      <c r="C82" s="342"/>
      <c r="D82" s="342" t="s">
        <v>547</v>
      </c>
      <c r="E82" s="346"/>
      <c r="F82" s="343">
        <f>IFERROR(__xludf.DUMMYFUNCTION("SUMIFS(SPEND!$N$2:$N95,ARRAYFORMULA(REGEXMATCH(SPEND!$B$2:$B95,D82)), TRUE)*$D$1"),332.28948)</f>
        <v>332.28948</v>
      </c>
      <c r="G82" s="343">
        <f>IFERROR(__xludf.DUMMYFUNCTION("SUMIFS(SPEND!$O$2:$O95,ARRAYFORMULA(REGEXMATCH(SPEND!$B$2:$B95,D82)), TRUE)*$E$1"),336.432096)</f>
        <v>336.432096</v>
      </c>
      <c r="H82" s="344">
        <f t="shared" si="116"/>
        <v>-0.01231337928</v>
      </c>
      <c r="I82" s="346"/>
      <c r="J82" s="346"/>
      <c r="K82" s="346"/>
      <c r="L82" s="346"/>
      <c r="M82" s="346"/>
      <c r="N82" s="346"/>
      <c r="O82" s="346"/>
      <c r="P82" s="346"/>
      <c r="Q82" s="346"/>
      <c r="R82" s="346"/>
      <c r="S82" s="346"/>
      <c r="T82" s="346"/>
      <c r="U82" s="346"/>
      <c r="V82" s="346"/>
      <c r="W82" s="346"/>
      <c r="X82" s="346"/>
      <c r="Y82" s="346"/>
      <c r="Z82" s="346"/>
      <c r="AA82" s="346" t="str">
        <f t="shared" si="118"/>
        <v>-</v>
      </c>
    </row>
    <row r="83" collapsed="1">
      <c r="A83" s="355" t="s">
        <v>950</v>
      </c>
      <c r="B83" s="342" t="s">
        <v>564</v>
      </c>
      <c r="C83" s="342" t="s">
        <v>18</v>
      </c>
      <c r="D83" s="346"/>
      <c r="E83" s="346"/>
      <c r="F83" s="343">
        <f t="shared" ref="F83:G83" si="137">SUM(F84:F87)</f>
        <v>394.503741</v>
      </c>
      <c r="G83" s="343">
        <f t="shared" si="137"/>
        <v>401.838528</v>
      </c>
      <c r="H83" s="344">
        <f t="shared" si="116"/>
        <v>-0.01825307055</v>
      </c>
      <c r="I83" s="352">
        <f>TR_Ag!F12+TR_AF_Ag!F12</f>
        <v>720</v>
      </c>
      <c r="J83" s="346">
        <f>sum(K83:M83)</f>
        <v>720</v>
      </c>
      <c r="K83" s="346">
        <f>SUMIFS(TR_Ag!$F$16:$F95,TR_Ag!$C$16:$C95,$K$1)+SUMIFS(TR_AF_Ag!$F$16:$F95,TR_AF_Ag!$C$16:$C95,$K$1)</f>
        <v>100</v>
      </c>
      <c r="L83" s="346">
        <f>SUMIFS(TR_Ag!$F$16:$F95,TR_Ag!$C$16:$C95,$L$1)+SUMIFS(TR_AF_Ag!$F$16:$F95,TR_AF_Ag!$C$16:$C95,$L$1)</f>
        <v>269</v>
      </c>
      <c r="M83" s="346">
        <f>SUMIFS(TR_Ag!$F$16:$F95,TR_Ag!$C$16:$C95,$M$1)+SUMIFS(TR_AF_Ag!$F$16:$F95,TR_AF_Ag!$C$16:$C95,$M$1)</f>
        <v>351</v>
      </c>
      <c r="N83" s="347">
        <v>1243.0</v>
      </c>
      <c r="O83" s="346">
        <v>136.0</v>
      </c>
      <c r="P83" s="346">
        <v>525.0</v>
      </c>
      <c r="Q83" s="346">
        <v>582.0</v>
      </c>
      <c r="R83" s="344">
        <f>iferror(I83/N83-1,"-")</f>
        <v>-0.4207562349</v>
      </c>
      <c r="S83" s="344">
        <f t="shared" ref="S83:U83" si="138">IFERROR(K83/O83-1,"-")</f>
        <v>-0.2647058824</v>
      </c>
      <c r="T83" s="344">
        <f t="shared" si="138"/>
        <v>-0.4876190476</v>
      </c>
      <c r="U83" s="344">
        <f t="shared" si="138"/>
        <v>-0.3969072165</v>
      </c>
      <c r="V83" s="348">
        <f>iferror(F83/I83,"-")</f>
        <v>0.5479218625</v>
      </c>
      <c r="W83" s="348">
        <f>IFERROR(G83/N83,"-")</f>
        <v>0.3232811971</v>
      </c>
      <c r="X83" s="344">
        <f>iferror(V83/W83-1,"-")</f>
        <v>0.6948769907</v>
      </c>
      <c r="Y83" s="342">
        <v>4.2</v>
      </c>
      <c r="Z83" s="342">
        <v>4.2</v>
      </c>
      <c r="AA83" s="344">
        <f t="shared" si="118"/>
        <v>0</v>
      </c>
    </row>
    <row r="84" hidden="1" outlineLevel="1">
      <c r="A84" s="346"/>
      <c r="B84" s="346"/>
      <c r="C84" s="342"/>
      <c r="D84" s="342" t="s">
        <v>996</v>
      </c>
      <c r="E84" s="346"/>
      <c r="F84" s="343">
        <f>IFERROR(__xludf.DUMMYFUNCTION("SUMIFS(SPEND!$N$2:$N95,ARRAYFORMULA(REGEXMATCH(SPEND!$B$2:$B95,D84)), TRUE)*$D$1"),0.0)</f>
        <v>0</v>
      </c>
      <c r="G84" s="343">
        <f>IFERROR(__xludf.DUMMYFUNCTION("SUMIFS(SPEND!$O$2:$O95,ARRAYFORMULA(REGEXMATCH(SPEND!$B$2:$B95,D84)), TRUE)*$E$1"),0.0)</f>
        <v>0</v>
      </c>
      <c r="H84" s="344" t="str">
        <f t="shared" si="116"/>
        <v>-</v>
      </c>
      <c r="I84" s="346"/>
      <c r="J84" s="346"/>
      <c r="K84" s="346"/>
      <c r="L84" s="346"/>
      <c r="M84" s="346"/>
      <c r="N84" s="346"/>
      <c r="O84" s="346"/>
      <c r="P84" s="346"/>
      <c r="Q84" s="346"/>
      <c r="R84" s="346"/>
      <c r="S84" s="346"/>
      <c r="T84" s="346"/>
      <c r="U84" s="346"/>
      <c r="V84" s="346"/>
      <c r="W84" s="346"/>
      <c r="X84" s="346"/>
      <c r="Y84" s="346"/>
      <c r="Z84" s="346"/>
      <c r="AA84" s="346" t="str">
        <f t="shared" si="118"/>
        <v>-</v>
      </c>
    </row>
    <row r="85" hidden="1" outlineLevel="1">
      <c r="A85" s="346"/>
      <c r="B85" s="346"/>
      <c r="C85" s="342"/>
      <c r="D85" s="354" t="s">
        <v>582</v>
      </c>
      <c r="E85" s="346"/>
      <c r="F85" s="343">
        <f>IFERROR(__xludf.DUMMYFUNCTION("SUMIFS(SPEND!$N$2:$N95,ARRAYFORMULA(REGEXMATCH(SPEND!$B$2:$B95,D85)), TRUE)*$D$1"),61.974217)</f>
        <v>61.974217</v>
      </c>
      <c r="G85" s="343">
        <f>IFERROR(__xludf.DUMMYFUNCTION("SUMIFS(SPEND!$O$2:$O95,ARRAYFORMULA(REGEXMATCH(SPEND!$B$2:$B95,D85)), TRUE)*$E$1"),188.155968)</f>
        <v>188.155968</v>
      </c>
      <c r="H85" s="344">
        <f t="shared" si="116"/>
        <v>-0.6706231662</v>
      </c>
      <c r="I85" s="346"/>
      <c r="J85" s="346"/>
      <c r="K85" s="346"/>
      <c r="L85" s="346"/>
      <c r="M85" s="346"/>
      <c r="N85" s="346"/>
      <c r="O85" s="346"/>
      <c r="P85" s="346"/>
      <c r="Q85" s="346"/>
      <c r="R85" s="346"/>
      <c r="S85" s="346"/>
      <c r="T85" s="346"/>
      <c r="U85" s="346"/>
      <c r="V85" s="346"/>
      <c r="W85" s="346"/>
      <c r="X85" s="346"/>
      <c r="Y85" s="346"/>
      <c r="Z85" s="346"/>
      <c r="AA85" s="346" t="str">
        <f t="shared" si="118"/>
        <v>-</v>
      </c>
    </row>
    <row r="86" hidden="1" outlineLevel="1">
      <c r="A86" s="346"/>
      <c r="B86" s="346"/>
      <c r="C86" s="342"/>
      <c r="D86" s="342" t="s">
        <v>567</v>
      </c>
      <c r="E86" s="346"/>
      <c r="F86" s="343">
        <f>IFERROR(__xludf.DUMMYFUNCTION("SUMIFS(SPEND!$N$2:$N95,ARRAYFORMULA(REGEXMATCH(SPEND!$B$2:$B95,D86)), TRUE)*$D$1"),119.56763100000002)</f>
        <v>119.567631</v>
      </c>
      <c r="G86" s="343">
        <f>IFERROR(__xludf.DUMMYFUNCTION("SUMIFS(SPEND!$O$2:$O95,ARRAYFORMULA(REGEXMATCH(SPEND!$B$2:$B95,D86)), TRUE)*$E$1"),0.0)</f>
        <v>0</v>
      </c>
      <c r="H86" s="344" t="str">
        <f t="shared" si="116"/>
        <v>-</v>
      </c>
      <c r="I86" s="346"/>
      <c r="J86" s="346"/>
      <c r="K86" s="346">
        <f>SUMIFS(TR_Ag!$F$16:$F95,TR_Ag!$C$16:$C95,$K$1)</f>
        <v>11</v>
      </c>
      <c r="L86" s="346">
        <f>SUMIFS(TR_Ag!$F$16:$F95,TR_Ag!$C$16:$C95,$L$1)</f>
        <v>260</v>
      </c>
      <c r="M86" s="346">
        <f>SUMIFS(TR_Ag!$F$16:$F95,TR_Ag!$C$16:$C95,$M$1)</f>
        <v>142</v>
      </c>
      <c r="N86" s="346"/>
      <c r="O86" s="346">
        <v>21.0</v>
      </c>
      <c r="P86" s="346">
        <v>518.0</v>
      </c>
      <c r="Q86" s="346">
        <v>338.0</v>
      </c>
      <c r="R86" s="346"/>
      <c r="S86" s="346"/>
      <c r="T86" s="346"/>
      <c r="U86" s="346"/>
      <c r="V86" s="346"/>
      <c r="W86" s="346"/>
      <c r="X86" s="346"/>
      <c r="Y86" s="346"/>
      <c r="Z86" s="346"/>
      <c r="AA86" s="346" t="str">
        <f t="shared" si="118"/>
        <v>-</v>
      </c>
    </row>
    <row r="87" hidden="1" outlineLevel="1">
      <c r="A87" s="346"/>
      <c r="B87" s="346"/>
      <c r="C87" s="342"/>
      <c r="D87" s="342" t="s">
        <v>574</v>
      </c>
      <c r="E87" s="346"/>
      <c r="F87" s="343">
        <f>IFERROR(__xludf.DUMMYFUNCTION("SUMIFS(SPEND!$N$2:$N95,ARRAYFORMULA(REGEXMATCH(SPEND!$B$2:$B95,D87)), TRUE)*$D$1"),212.961893)</f>
        <v>212.961893</v>
      </c>
      <c r="G87" s="343">
        <f>IFERROR(__xludf.DUMMYFUNCTION("SUMIFS(SPEND!$O$2:$O95,ARRAYFORMULA(REGEXMATCH(SPEND!$B$2:$B95,D87)), TRUE)*$E$1"),213.68255999999997)</f>
        <v>213.68256</v>
      </c>
      <c r="H87" s="344">
        <f t="shared" si="116"/>
        <v>-0.003372605607</v>
      </c>
      <c r="I87" s="346"/>
      <c r="J87" s="346"/>
      <c r="K87" s="346">
        <f>SUMIFS(TR_AF_Ag!$F$16:$F95,TR_AF_Ag!$C$16:$C95,$K$1)</f>
        <v>89</v>
      </c>
      <c r="L87" s="346">
        <f>SUMIFS(TR_AF_Ag!$F$16:$F95,TR_AF_Ag!$C$16:$C95,$L$1)</f>
        <v>9</v>
      </c>
      <c r="M87" s="346">
        <f>SUMIFS(TR_AF_Ag!$F$16:$F95,TR_AF_Ag!$C$16:$C95,$M$1)</f>
        <v>209</v>
      </c>
      <c r="N87" s="346"/>
      <c r="O87" s="346">
        <v>115.0</v>
      </c>
      <c r="P87" s="346">
        <v>7.0</v>
      </c>
      <c r="Q87" s="346">
        <v>244.0</v>
      </c>
      <c r="R87" s="346"/>
      <c r="S87" s="346"/>
      <c r="T87" s="346"/>
      <c r="U87" s="346"/>
      <c r="V87" s="346"/>
      <c r="W87" s="346"/>
      <c r="X87" s="346"/>
      <c r="Y87" s="346"/>
      <c r="Z87" s="346"/>
      <c r="AA87" s="346" t="str">
        <f t="shared" si="118"/>
        <v>-</v>
      </c>
    </row>
    <row r="88">
      <c r="A88" s="355" t="s">
        <v>950</v>
      </c>
      <c r="B88" s="342" t="s">
        <v>590</v>
      </c>
      <c r="C88" s="342" t="s">
        <v>18</v>
      </c>
      <c r="D88" s="342" t="s">
        <v>609</v>
      </c>
      <c r="E88" s="346"/>
      <c r="F88" s="343">
        <f>IFERROR(__xludf.DUMMYFUNCTION("SUMIFS(SPEND!$N$2:$N95,ARRAYFORMULA(REGEXMATCH(SPEND!$B$2:$B95,D88)), TRUE)*$D$1"),798.3691979999999)</f>
        <v>798.369198</v>
      </c>
      <c r="G88" s="343">
        <f>IFERROR(__xludf.DUMMYFUNCTION("SUMIFS(SPEND!$O$2:$O95,ARRAYFORMULA(REGEXMATCH(SPEND!$B$2:$B95,D88)), TRUE)*$E$1"),810.9628800000002)</f>
        <v>810.96288</v>
      </c>
      <c r="H88" s="344">
        <f t="shared" si="116"/>
        <v>-0.01552929525</v>
      </c>
      <c r="I88" s="345">
        <f>UA_Ag!F12-Agroline!K97-Agroline!K98</f>
        <v>1501</v>
      </c>
      <c r="J88" s="346">
        <f>SUM(K88:M88)-Agroline!K97-Agroline!K98</f>
        <v>1501</v>
      </c>
      <c r="K88" s="346">
        <f>SUMIFS(UA_Ag!$F$16:$F95,UA_Ag!$C$16:$C95,$K$1)</f>
        <v>27</v>
      </c>
      <c r="L88" s="346">
        <f>SUMIFS(UA_Ag!$F$16:$F95,UA_Ag!$C$16:$C95,$L$1)</f>
        <v>1395</v>
      </c>
      <c r="M88" s="346">
        <f>SUMIFS(UA_Ag!$F$16:$F95,UA_Ag!$C$16:$C95,$M$1)</f>
        <v>89</v>
      </c>
      <c r="N88" s="347">
        <v>1202.0</v>
      </c>
      <c r="O88" s="346">
        <v>17.0</v>
      </c>
      <c r="P88" s="346">
        <v>1107.0</v>
      </c>
      <c r="Q88" s="346">
        <v>78.0</v>
      </c>
      <c r="R88" s="344">
        <f t="shared" ref="R88:R91" si="140">iferror(I88/N88-1,"-")</f>
        <v>0.2487520799</v>
      </c>
      <c r="S88" s="344">
        <f t="shared" ref="S88:U88" si="139">IFERROR(K88/O88-1,"-")</f>
        <v>0.5882352941</v>
      </c>
      <c r="T88" s="344">
        <f t="shared" si="139"/>
        <v>0.2601626016</v>
      </c>
      <c r="U88" s="344">
        <f t="shared" si="139"/>
        <v>0.141025641</v>
      </c>
      <c r="V88" s="348">
        <f t="shared" ref="V88:V91" si="142">iferror(F88/I88,"-")</f>
        <v>0.5318915376</v>
      </c>
      <c r="W88" s="348">
        <f t="shared" ref="W88:W91" si="143">IFERROR(G88/N88,"-")</f>
        <v>0.6746779368</v>
      </c>
      <c r="X88" s="344">
        <f t="shared" ref="X88:X91" si="144">iferror(V88/W88-1,"-")</f>
        <v>-0.2116363843</v>
      </c>
      <c r="Y88" s="342">
        <v>4.4</v>
      </c>
      <c r="Z88" s="342">
        <v>4.4</v>
      </c>
      <c r="AA88" s="344">
        <f t="shared" si="118"/>
        <v>0</v>
      </c>
    </row>
    <row r="89">
      <c r="A89" s="353" t="s">
        <v>943</v>
      </c>
      <c r="B89" s="354" t="s">
        <v>997</v>
      </c>
      <c r="C89" s="342" t="s">
        <v>18</v>
      </c>
      <c r="D89" s="342" t="s">
        <v>617</v>
      </c>
      <c r="E89" s="346"/>
      <c r="F89" s="343">
        <f>IFERROR(__xludf.DUMMYFUNCTION("SUMIFS(SPEND!$N$2:$N95,ARRAYFORMULA(REGEXMATCH(SPEND!$B$2:$B95,D89)), TRUE)*$D$1"),0.0)</f>
        <v>0</v>
      </c>
      <c r="G89" s="343">
        <f>IFERROR(__xludf.DUMMYFUNCTION("SUMIFS(SPEND!$O$2:$O95,ARRAYFORMULA(REGEXMATCH(SPEND!$B$2:$B95,D89)), TRUE)*$E$1"),9.251424)</f>
        <v>9.251424</v>
      </c>
      <c r="H89" s="344">
        <f t="shared" si="116"/>
        <v>-1</v>
      </c>
      <c r="I89" s="355">
        <v>0.0</v>
      </c>
      <c r="J89" s="346">
        <f t="shared" ref="J89:J91" si="145">sum(K89:M89)</f>
        <v>0</v>
      </c>
      <c r="K89" s="342">
        <v>0.0</v>
      </c>
      <c r="L89" s="342">
        <v>0.0</v>
      </c>
      <c r="M89" s="342">
        <v>0.0</v>
      </c>
      <c r="N89" s="380">
        <v>0.0</v>
      </c>
      <c r="O89" s="380">
        <v>0.0</v>
      </c>
      <c r="P89" s="380">
        <v>0.0</v>
      </c>
      <c r="Q89" s="380">
        <v>0.0</v>
      </c>
      <c r="R89" s="344" t="str">
        <f t="shared" si="140"/>
        <v>-</v>
      </c>
      <c r="S89" s="344" t="str">
        <f t="shared" ref="S89:U89" si="141">IFERROR(K89/O89-1,"-")</f>
        <v>-</v>
      </c>
      <c r="T89" s="344" t="str">
        <f t="shared" si="141"/>
        <v>-</v>
      </c>
      <c r="U89" s="344" t="str">
        <f t="shared" si="141"/>
        <v>-</v>
      </c>
      <c r="V89" s="348" t="str">
        <f t="shared" si="142"/>
        <v>-</v>
      </c>
      <c r="W89" s="348" t="str">
        <f t="shared" si="143"/>
        <v>-</v>
      </c>
      <c r="X89" s="344" t="str">
        <f t="shared" si="144"/>
        <v>-</v>
      </c>
      <c r="Y89" s="344"/>
      <c r="Z89" s="344"/>
      <c r="AA89" s="344" t="str">
        <f t="shared" si="118"/>
        <v>-</v>
      </c>
    </row>
    <row r="90">
      <c r="A90" s="353" t="s">
        <v>943</v>
      </c>
      <c r="B90" s="354" t="s">
        <v>997</v>
      </c>
      <c r="C90" s="342" t="s">
        <v>18</v>
      </c>
      <c r="D90" s="342" t="s">
        <v>614</v>
      </c>
      <c r="E90" s="346"/>
      <c r="F90" s="343">
        <f>IFERROR(__xludf.DUMMYFUNCTION("SUMIFS(SPEND!$N$2:$N95,ARRAYFORMULA(REGEXMATCH(SPEND!$B$2:$B95,D90)), TRUE)*$D$1"),0.0)</f>
        <v>0</v>
      </c>
      <c r="G90" s="343">
        <f>IFERROR(__xludf.DUMMYFUNCTION("SUMIFS(SPEND!$O$2:$O95,ARRAYFORMULA(REGEXMATCH(SPEND!$B$2:$B95,D90)), TRUE)*$E$1"),8.9544)</f>
        <v>8.9544</v>
      </c>
      <c r="H90" s="344">
        <f t="shared" si="116"/>
        <v>-1</v>
      </c>
      <c r="I90" s="355">
        <v>0.0</v>
      </c>
      <c r="J90" s="346">
        <f t="shared" si="145"/>
        <v>0</v>
      </c>
      <c r="K90" s="342">
        <v>0.0</v>
      </c>
      <c r="L90" s="342">
        <v>0.0</v>
      </c>
      <c r="M90" s="342">
        <v>0.0</v>
      </c>
      <c r="N90" s="380">
        <v>0.0</v>
      </c>
      <c r="O90" s="380">
        <v>0.0</v>
      </c>
      <c r="P90" s="380">
        <v>0.0</v>
      </c>
      <c r="Q90" s="380">
        <v>0.0</v>
      </c>
      <c r="R90" s="344" t="str">
        <f t="shared" si="140"/>
        <v>-</v>
      </c>
      <c r="S90" s="344" t="str">
        <f t="shared" ref="S90:U90" si="146">IFERROR(K90/O90-1,"-")</f>
        <v>-</v>
      </c>
      <c r="T90" s="344" t="str">
        <f t="shared" si="146"/>
        <v>-</v>
      </c>
      <c r="U90" s="344" t="str">
        <f t="shared" si="146"/>
        <v>-</v>
      </c>
      <c r="V90" s="348" t="str">
        <f t="shared" si="142"/>
        <v>-</v>
      </c>
      <c r="W90" s="348" t="str">
        <f t="shared" si="143"/>
        <v>-</v>
      </c>
      <c r="X90" s="344" t="str">
        <f t="shared" si="144"/>
        <v>-</v>
      </c>
      <c r="Y90" s="344"/>
      <c r="Z90" s="344"/>
      <c r="AA90" s="344" t="str">
        <f t="shared" si="118"/>
        <v>-</v>
      </c>
    </row>
    <row r="91">
      <c r="A91" s="353" t="s">
        <v>943</v>
      </c>
      <c r="B91" s="354" t="s">
        <v>997</v>
      </c>
      <c r="C91" s="342" t="s">
        <v>18</v>
      </c>
      <c r="D91" s="342" t="s">
        <v>620</v>
      </c>
      <c r="E91" s="346"/>
      <c r="F91" s="343">
        <f>IFERROR(__xludf.DUMMYFUNCTION("SUMIFS(SPEND!$N$2:$N95,ARRAYFORMULA(REGEXMATCH(SPEND!$B$2:$B95,D91)), TRUE)*$D$1"),0.0)</f>
        <v>0</v>
      </c>
      <c r="G91" s="343">
        <f>IFERROR(__xludf.DUMMYFUNCTION("SUMIFS(SPEND!$O$2:$O95,ARRAYFORMULA(REGEXMATCH(SPEND!$B$2:$B95,D91)), TRUE)*$E$1"),36.481536)</f>
        <v>36.481536</v>
      </c>
      <c r="H91" s="344">
        <f t="shared" si="116"/>
        <v>-1</v>
      </c>
      <c r="I91" s="355">
        <v>0.0</v>
      </c>
      <c r="J91" s="346">
        <f t="shared" si="145"/>
        <v>0</v>
      </c>
      <c r="K91" s="342">
        <v>0.0</v>
      </c>
      <c r="L91" s="342">
        <v>0.0</v>
      </c>
      <c r="M91" s="342">
        <v>0.0</v>
      </c>
      <c r="N91" s="380">
        <v>0.0</v>
      </c>
      <c r="O91" s="380">
        <v>0.0</v>
      </c>
      <c r="P91" s="380">
        <v>0.0</v>
      </c>
      <c r="Q91" s="380">
        <v>0.0</v>
      </c>
      <c r="R91" s="344" t="str">
        <f t="shared" si="140"/>
        <v>-</v>
      </c>
      <c r="S91" s="344" t="str">
        <f t="shared" ref="S91:U91" si="147">IFERROR(K91/O91-1,"-")</f>
        <v>-</v>
      </c>
      <c r="T91" s="344" t="str">
        <f t="shared" si="147"/>
        <v>-</v>
      </c>
      <c r="U91" s="344" t="str">
        <f t="shared" si="147"/>
        <v>-</v>
      </c>
      <c r="V91" s="348" t="str">
        <f t="shared" si="142"/>
        <v>-</v>
      </c>
      <c r="W91" s="348" t="str">
        <f t="shared" si="143"/>
        <v>-</v>
      </c>
      <c r="X91" s="344" t="str">
        <f t="shared" si="144"/>
        <v>-</v>
      </c>
      <c r="Y91" s="344"/>
      <c r="Z91" s="344"/>
      <c r="AA91" s="344" t="str">
        <f t="shared" si="118"/>
        <v>-</v>
      </c>
    </row>
    <row r="92" collapsed="1">
      <c r="A92" s="399"/>
      <c r="B92" s="399" t="s">
        <v>998</v>
      </c>
      <c r="C92" s="399"/>
      <c r="D92" s="399"/>
      <c r="E92" s="400"/>
      <c r="F92" s="400"/>
      <c r="G92" s="400"/>
      <c r="H92" s="401"/>
      <c r="I92" s="402">
        <f>SUM(I93:I95)</f>
        <v>52</v>
      </c>
      <c r="J92" s="400"/>
      <c r="K92" s="402">
        <f t="shared" ref="K92:M92" si="148">SUM(K93:K95)</f>
        <v>10</v>
      </c>
      <c r="L92" s="402">
        <f t="shared" si="148"/>
        <v>33</v>
      </c>
      <c r="M92" s="402">
        <f t="shared" si="148"/>
        <v>9</v>
      </c>
      <c r="N92" s="403"/>
      <c r="O92" s="403"/>
      <c r="P92" s="403"/>
      <c r="Q92" s="403"/>
      <c r="R92" s="401"/>
      <c r="S92" s="401"/>
      <c r="T92" s="401"/>
      <c r="U92" s="401"/>
      <c r="V92" s="404"/>
      <c r="W92" s="404"/>
      <c r="X92" s="401"/>
      <c r="Y92" s="401"/>
      <c r="Z92" s="401"/>
      <c r="AA92" s="401"/>
    </row>
    <row r="93" hidden="1" outlineLevel="1">
      <c r="A93" s="399"/>
      <c r="B93" s="399" t="s">
        <v>999</v>
      </c>
      <c r="C93" s="399"/>
      <c r="D93" s="399"/>
      <c r="E93" s="400"/>
      <c r="F93" s="400"/>
      <c r="G93" s="400"/>
      <c r="H93" s="401"/>
      <c r="I93" s="405">
        <f>Autoline!I181</f>
        <v>20</v>
      </c>
      <c r="J93" s="400"/>
      <c r="K93" s="405">
        <f>Autoline!J181</f>
        <v>5</v>
      </c>
      <c r="L93" s="405">
        <f>Autoline!K181</f>
        <v>13</v>
      </c>
      <c r="M93" s="405">
        <f>Autoline!L181</f>
        <v>2</v>
      </c>
      <c r="N93" s="403"/>
      <c r="O93" s="403"/>
      <c r="P93" s="403"/>
      <c r="Q93" s="403"/>
      <c r="R93" s="401"/>
      <c r="S93" s="401"/>
      <c r="T93" s="401"/>
      <c r="U93" s="401"/>
      <c r="V93" s="404"/>
      <c r="W93" s="404"/>
      <c r="X93" s="401"/>
      <c r="Y93" s="401"/>
      <c r="Z93" s="401"/>
      <c r="AA93" s="401"/>
    </row>
    <row r="94" hidden="1" outlineLevel="1">
      <c r="A94" s="399"/>
      <c r="B94" s="399" t="s">
        <v>1000</v>
      </c>
      <c r="C94" s="399"/>
      <c r="D94" s="399"/>
      <c r="E94" s="400"/>
      <c r="F94" s="400"/>
      <c r="G94" s="400"/>
      <c r="H94" s="401"/>
      <c r="I94" s="405">
        <f>Machinery!K118</f>
        <v>19</v>
      </c>
      <c r="J94" s="400"/>
      <c r="K94" s="405">
        <f>Machinery!L118</f>
        <v>5</v>
      </c>
      <c r="L94" s="405">
        <f>Machinery!M118</f>
        <v>9</v>
      </c>
      <c r="M94" s="405">
        <f>Machinery!N118</f>
        <v>5</v>
      </c>
      <c r="N94" s="403"/>
      <c r="O94" s="403"/>
      <c r="P94" s="403"/>
      <c r="Q94" s="403"/>
      <c r="R94" s="401"/>
      <c r="S94" s="401"/>
      <c r="T94" s="401"/>
      <c r="U94" s="401"/>
      <c r="V94" s="404"/>
      <c r="W94" s="404"/>
      <c r="X94" s="401"/>
      <c r="Y94" s="401"/>
      <c r="Z94" s="401"/>
      <c r="AA94" s="401"/>
    </row>
    <row r="95" hidden="1" outlineLevel="1">
      <c r="A95" s="399"/>
      <c r="B95" s="399" t="s">
        <v>1001</v>
      </c>
      <c r="C95" s="399"/>
      <c r="D95" s="399"/>
      <c r="E95" s="400"/>
      <c r="F95" s="400"/>
      <c r="G95" s="400"/>
      <c r="H95" s="401"/>
      <c r="I95" s="405">
        <f>Agroline!K105</f>
        <v>13</v>
      </c>
      <c r="J95" s="400"/>
      <c r="K95" s="405">
        <f>Agroline!L105</f>
        <v>0</v>
      </c>
      <c r="L95" s="405">
        <f>Agroline!M105</f>
        <v>11</v>
      </c>
      <c r="M95" s="405">
        <f>Agroline!N105</f>
        <v>2</v>
      </c>
      <c r="N95" s="403"/>
      <c r="O95" s="403"/>
      <c r="P95" s="403"/>
      <c r="Q95" s="403"/>
      <c r="R95" s="401"/>
      <c r="S95" s="401"/>
      <c r="T95" s="401"/>
      <c r="U95" s="401"/>
      <c r="V95" s="404"/>
      <c r="W95" s="404"/>
      <c r="X95" s="401"/>
      <c r="Y95" s="401"/>
      <c r="Z95" s="401"/>
      <c r="AA95" s="401"/>
    </row>
  </sheetData>
  <hyperlinks>
    <hyperlink r:id="rId2" ref="B1"/>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xSplit="1.0" topLeftCell="B1" activePane="topRight" state="frozen"/>
      <selection activeCell="C2" sqref="C2" pane="topRight"/>
    </sheetView>
  </sheetViews>
  <sheetFormatPr customHeight="1" defaultColWidth="12.63" defaultRowHeight="15.75" outlineLevelCol="1"/>
  <cols>
    <col collapsed="1" customWidth="1" min="1" max="1" width="18.13"/>
    <col hidden="1" min="2" max="5" width="12.63" outlineLevel="1"/>
    <col collapsed="1" min="6" max="6" width="12.63"/>
    <col hidden="1" min="7" max="7" width="12.63" outlineLevel="1"/>
    <col collapsed="1" min="9" max="9" width="12.63"/>
    <col hidden="1" min="10" max="10" width="12.63" outlineLevel="1"/>
    <col collapsed="1" min="11" max="11" width="12.63"/>
    <col hidden="1" min="12" max="14" width="12.63" outlineLevel="1"/>
    <col collapsed="1" min="15" max="15" width="12.63"/>
    <col hidden="1" min="16" max="18" width="12.63" outlineLevel="1"/>
    <col collapsed="1" min="19" max="19" width="12.63"/>
    <col hidden="1" min="20" max="22" width="12.63" outlineLevel="1"/>
    <col collapsed="1" min="25" max="25" width="12.63"/>
    <col hidden="1" min="26" max="41" width="12.63" outlineLevel="1"/>
    <col customWidth="1" min="42" max="42" width="95.0"/>
    <col customWidth="1" min="43" max="43" width="37.5"/>
  </cols>
  <sheetData>
    <row r="1">
      <c r="A1" s="406" t="s">
        <v>1002</v>
      </c>
      <c r="B1" s="407" t="s">
        <v>0</v>
      </c>
      <c r="C1" s="407" t="s">
        <v>1</v>
      </c>
      <c r="D1" s="407" t="s">
        <v>2</v>
      </c>
      <c r="E1" s="406" t="s">
        <v>3</v>
      </c>
      <c r="F1" s="406" t="s">
        <v>4</v>
      </c>
      <c r="G1" s="408" t="s">
        <v>5</v>
      </c>
      <c r="H1" s="409" t="s">
        <v>287</v>
      </c>
      <c r="I1" s="406" t="s">
        <v>288</v>
      </c>
      <c r="J1" s="408" t="s">
        <v>6</v>
      </c>
      <c r="K1" s="406" t="s">
        <v>7</v>
      </c>
      <c r="L1" s="410" t="s">
        <v>8</v>
      </c>
      <c r="M1" s="410" t="s">
        <v>9</v>
      </c>
      <c r="N1" s="410" t="s">
        <v>10</v>
      </c>
      <c r="O1" s="409" t="s">
        <v>289</v>
      </c>
      <c r="P1" s="411" t="s">
        <v>8</v>
      </c>
      <c r="Q1" s="411" t="s">
        <v>9</v>
      </c>
      <c r="R1" s="411" t="s">
        <v>10</v>
      </c>
      <c r="S1" s="406" t="s">
        <v>288</v>
      </c>
      <c r="T1" s="410" t="s">
        <v>8</v>
      </c>
      <c r="U1" s="410" t="s">
        <v>9</v>
      </c>
      <c r="V1" s="410" t="s">
        <v>10</v>
      </c>
      <c r="W1" s="412" t="s">
        <v>290</v>
      </c>
      <c r="X1" s="413" t="s">
        <v>291</v>
      </c>
      <c r="Y1" s="406" t="s">
        <v>288</v>
      </c>
      <c r="Z1" s="414" t="s">
        <v>11</v>
      </c>
      <c r="AA1" s="414" t="s">
        <v>292</v>
      </c>
      <c r="AB1" s="406" t="s">
        <v>288</v>
      </c>
      <c r="AC1" s="414" t="s">
        <v>12</v>
      </c>
      <c r="AD1" s="414" t="s">
        <v>293</v>
      </c>
      <c r="AE1" s="406" t="s">
        <v>288</v>
      </c>
      <c r="AF1" s="406" t="s">
        <v>13</v>
      </c>
      <c r="AG1" s="406" t="s">
        <v>294</v>
      </c>
      <c r="AH1" s="406" t="s">
        <v>288</v>
      </c>
      <c r="AI1" s="406" t="s">
        <v>288</v>
      </c>
      <c r="AJ1" s="415" t="s">
        <v>14</v>
      </c>
      <c r="AK1" s="406" t="s">
        <v>295</v>
      </c>
      <c r="AL1" s="406" t="s">
        <v>288</v>
      </c>
      <c r="AM1" s="406" t="s">
        <v>15</v>
      </c>
      <c r="AN1" s="406" t="s">
        <v>296</v>
      </c>
      <c r="AO1" s="406" t="s">
        <v>288</v>
      </c>
      <c r="AP1" s="406" t="s">
        <v>297</v>
      </c>
      <c r="AQ1" s="406" t="s">
        <v>298</v>
      </c>
    </row>
    <row r="2">
      <c r="A2" s="406" t="s">
        <v>16</v>
      </c>
      <c r="B2" s="416">
        <v>0.8573</v>
      </c>
      <c r="C2" s="416">
        <v>0.8736</v>
      </c>
      <c r="D2" s="417"/>
      <c r="E2" s="418"/>
      <c r="F2" s="419">
        <f>SUMIFS(F4:F17,$B4:$B17,"Total")</f>
        <v>725.19007</v>
      </c>
      <c r="G2" s="419">
        <f>'Итог'!F66</f>
        <v>725.19007</v>
      </c>
      <c r="H2" s="419">
        <f>SUMIFS(H4:H17,$B4:$B17,"Total")</f>
        <v>846.720918</v>
      </c>
      <c r="I2" s="420">
        <f>IFERROR(F2/H2-1,"-")</f>
        <v>-0.1435311747</v>
      </c>
      <c r="J2" s="418">
        <f>'Итог'!I66</f>
        <v>419</v>
      </c>
      <c r="K2" s="418">
        <f t="shared" ref="K2:N2" si="1">SUMIFS(K4:K17,$B4:$B17,"Total")</f>
        <v>419</v>
      </c>
      <c r="L2" s="418">
        <f t="shared" si="1"/>
        <v>43</v>
      </c>
      <c r="M2" s="418">
        <f t="shared" si="1"/>
        <v>300</v>
      </c>
      <c r="N2" s="418">
        <f t="shared" si="1"/>
        <v>76</v>
      </c>
      <c r="O2" s="418">
        <v>513.0</v>
      </c>
      <c r="P2" s="418">
        <v>49.0</v>
      </c>
      <c r="Q2" s="418">
        <v>342.0</v>
      </c>
      <c r="R2" s="418">
        <v>122.0</v>
      </c>
      <c r="S2" s="420">
        <f>iferror(K2/O2-1,"-")</f>
        <v>-0.1832358674</v>
      </c>
      <c r="T2" s="421"/>
      <c r="U2" s="421"/>
      <c r="V2" s="421"/>
      <c r="W2" s="422">
        <f>IFERROR(F2/K2,"-")</f>
        <v>1.73076389</v>
      </c>
      <c r="X2" s="422">
        <f>IFERROR(H2/O2,"-")</f>
        <v>1.650528105</v>
      </c>
      <c r="Y2" s="420">
        <f>IFERROR(W2/X2-1,"-")</f>
        <v>0.04861218945</v>
      </c>
      <c r="Z2" s="418">
        <f t="shared" ref="Z2:AA2" si="2">SUMIFS(Z4:Z17,$B4:$B17,"Total")</f>
        <v>457191.2316</v>
      </c>
      <c r="AA2" s="418">
        <f t="shared" si="2"/>
        <v>573198.4957</v>
      </c>
      <c r="AB2" s="420">
        <f>IFERROR(Z2/AA2-1,"-")</f>
        <v>-0.2023858488</v>
      </c>
      <c r="AC2" s="418">
        <f t="shared" ref="AC2:AD2" si="3">SUMIFS(AC4:AC17,$B4:$B17,"Total")</f>
        <v>21432.5</v>
      </c>
      <c r="AD2" s="418">
        <f t="shared" si="3"/>
        <v>25317.7836</v>
      </c>
      <c r="AE2" s="420">
        <f>IFERROR(AC2/AD2-1,"-")</f>
        <v>-0.1534606529</v>
      </c>
      <c r="AF2" s="422">
        <f t="shared" ref="AF2:AF17" si="6">iferror(F2/Z2*1000,"-")</f>
        <v>1.586185429</v>
      </c>
      <c r="AG2" s="422">
        <f t="shared" ref="AG2:AG17" si="7">iferror(H2/AA2*1000,"-")</f>
        <v>1.477186218</v>
      </c>
      <c r="AH2" s="420">
        <f>IFERROR(AF2/AG2-1,"-")</f>
        <v>0.07378840263</v>
      </c>
      <c r="AI2" s="420">
        <f>IFERROR(AC2/AD2-1,"-")</f>
        <v>-0.1534606529</v>
      </c>
      <c r="AJ2" s="420">
        <f t="shared" ref="AJ2:AK2" si="4">iferror(AC2/Z2,"-")</f>
        <v>0.04687863309</v>
      </c>
      <c r="AK2" s="420">
        <f t="shared" si="4"/>
        <v>0.04416931271</v>
      </c>
      <c r="AL2" s="420">
        <f>IFERROR(AJ2/AK2-1,"-")</f>
        <v>0.06133942823</v>
      </c>
      <c r="AM2" s="420">
        <f t="shared" ref="AM2:AN2" si="5">iferror(K2/AC2,"-")</f>
        <v>0.01954974921</v>
      </c>
      <c r="AN2" s="420">
        <f t="shared" si="5"/>
        <v>0.001698410915</v>
      </c>
      <c r="AO2" s="420">
        <f>IFERROR(AM2/AN2-1,"-")</f>
        <v>10.51061209</v>
      </c>
      <c r="AP2" s="423"/>
      <c r="AQ2" s="421"/>
    </row>
    <row r="3">
      <c r="A3" s="96"/>
      <c r="B3" s="16"/>
      <c r="C3" s="16"/>
      <c r="D3" s="16"/>
      <c r="E3" s="16"/>
      <c r="F3" s="16"/>
      <c r="G3" s="16"/>
      <c r="H3" s="16"/>
      <c r="I3" s="19"/>
      <c r="J3" s="16"/>
      <c r="K3" s="16"/>
      <c r="L3" s="16"/>
      <c r="M3" s="16"/>
      <c r="N3" s="16"/>
      <c r="O3" s="16"/>
      <c r="P3" s="16"/>
      <c r="Q3" s="16"/>
      <c r="R3" s="16"/>
      <c r="S3" s="19"/>
      <c r="T3" s="16"/>
      <c r="U3" s="16"/>
      <c r="V3" s="16"/>
      <c r="W3" s="18"/>
      <c r="X3" s="18"/>
      <c r="Y3" s="19"/>
      <c r="Z3" s="17"/>
      <c r="AA3" s="17"/>
      <c r="AB3" s="19"/>
      <c r="AC3" s="17"/>
      <c r="AD3" s="17"/>
      <c r="AE3" s="19"/>
      <c r="AF3" s="18" t="str">
        <f t="shared" si="6"/>
        <v>-</v>
      </c>
      <c r="AG3" s="18" t="str">
        <f t="shared" si="7"/>
        <v>-</v>
      </c>
      <c r="AH3" s="19"/>
      <c r="AI3" s="19"/>
      <c r="AJ3" s="19" t="str">
        <f t="shared" ref="AJ3:AK3" si="8">iferror(AC3/Z3,"-")</f>
        <v>-</v>
      </c>
      <c r="AK3" s="19" t="str">
        <f t="shared" si="8"/>
        <v>-</v>
      </c>
      <c r="AL3" s="19"/>
      <c r="AM3" s="19" t="str">
        <f t="shared" ref="AM3:AN3" si="9">iferror(K3/AC3,"-")</f>
        <v>-</v>
      </c>
      <c r="AN3" s="19" t="str">
        <f t="shared" si="9"/>
        <v>-</v>
      </c>
      <c r="AO3" s="19"/>
      <c r="AP3" s="15"/>
      <c r="AQ3" s="16"/>
    </row>
    <row r="4">
      <c r="A4" s="424" t="s">
        <v>1003</v>
      </c>
      <c r="B4" s="425" t="s">
        <v>18</v>
      </c>
      <c r="C4" s="426"/>
      <c r="D4" s="426"/>
      <c r="E4" s="427"/>
      <c r="F4" s="428">
        <f>sum(F5)</f>
        <v>113.489374</v>
      </c>
      <c r="G4" s="428">
        <f>'Итог'!F67</f>
        <v>113.489374</v>
      </c>
      <c r="H4" s="428">
        <f>sum(H5)</f>
        <v>132.10993</v>
      </c>
      <c r="I4" s="429">
        <f t="shared" ref="I4:I5" si="15">IFERROR(F4/H4-1,"-")</f>
        <v>-0.1409474367</v>
      </c>
      <c r="J4" s="430">
        <f>'Итог'!I67</f>
        <v>20</v>
      </c>
      <c r="K4" s="427">
        <f t="shared" ref="K4:N4" si="10">sum(K5)</f>
        <v>20</v>
      </c>
      <c r="L4" s="427">
        <f t="shared" si="10"/>
        <v>8</v>
      </c>
      <c r="M4" s="427">
        <f t="shared" si="10"/>
        <v>11</v>
      </c>
      <c r="N4" s="427">
        <f t="shared" si="10"/>
        <v>1</v>
      </c>
      <c r="O4" s="427">
        <v>37.0</v>
      </c>
      <c r="P4" s="427">
        <v>8.0</v>
      </c>
      <c r="Q4" s="427">
        <v>20.0</v>
      </c>
      <c r="R4" s="427">
        <v>9.0</v>
      </c>
      <c r="S4" s="429">
        <f t="shared" ref="S4:S5" si="16">iferror(K4/O4-1,"-")</f>
        <v>-0.4594594595</v>
      </c>
      <c r="T4" s="427"/>
      <c r="U4" s="427"/>
      <c r="V4" s="427"/>
      <c r="W4" s="431">
        <f t="shared" ref="W4:W5" si="17">IFERROR(F4/K4,"-")</f>
        <v>5.6744687</v>
      </c>
      <c r="X4" s="431">
        <f t="shared" ref="X4:X5" si="18">IFERROR(H4/O4,"-")</f>
        <v>3.570538649</v>
      </c>
      <c r="Y4" s="429">
        <f t="shared" ref="Y4:Y5" si="19">IFERROR(W4/X4-1,"-")</f>
        <v>0.5892472421</v>
      </c>
      <c r="Z4" s="432">
        <f t="shared" ref="Z4:AA4" si="11">sum(Z5)</f>
        <v>16282.6989</v>
      </c>
      <c r="AA4" s="432">
        <f t="shared" si="11"/>
        <v>18398.5153</v>
      </c>
      <c r="AB4" s="429">
        <f t="shared" ref="AB4:AB5" si="20">IFERROR(Z4/AA4-1,"-")</f>
        <v>-0.1149993011</v>
      </c>
      <c r="AC4" s="432">
        <f t="shared" ref="AC4:AD4" si="12">sum(AC5)</f>
        <v>1181.3594</v>
      </c>
      <c r="AD4" s="432">
        <f t="shared" si="12"/>
        <v>1359.6778</v>
      </c>
      <c r="AE4" s="429">
        <f t="shared" ref="AE4:AE5" si="21">IFERROR(AC4/AD4-1,"-")</f>
        <v>-0.131147541</v>
      </c>
      <c r="AF4" s="431">
        <f t="shared" si="6"/>
        <v>6.969936292</v>
      </c>
      <c r="AG4" s="431">
        <f t="shared" si="7"/>
        <v>7.180466893</v>
      </c>
      <c r="AH4" s="429">
        <f t="shared" ref="AH4:AH5" si="22">IFERROR(AF4/AG4-1,"-")</f>
        <v>-0.02931990416</v>
      </c>
      <c r="AI4" s="429">
        <f t="shared" ref="AI4:AI5" si="23">IFERROR(AC4/AD4-1,"-")</f>
        <v>-0.131147541</v>
      </c>
      <c r="AJ4" s="429">
        <f t="shared" ref="AJ4:AK4" si="13">iferror(AC4/Z4,"-")</f>
        <v>0.07255304586</v>
      </c>
      <c r="AK4" s="429">
        <f t="shared" si="13"/>
        <v>0.07390149574</v>
      </c>
      <c r="AL4" s="429">
        <f t="shared" ref="AL4:AL5" si="25">IFERROR(AJ4/AK4-1,"-")</f>
        <v>-0.01824658438</v>
      </c>
      <c r="AM4" s="429">
        <f t="shared" ref="AM4:AN4" si="14">iferror(K4/AC4,"-")</f>
        <v>0.01692964901</v>
      </c>
      <c r="AN4" s="429">
        <f t="shared" si="14"/>
        <v>0.00588374687</v>
      </c>
      <c r="AO4" s="429">
        <f t="shared" ref="AO4:AO5" si="27">IFERROR(AM4/AN4-1,"-")</f>
        <v>1.877358491</v>
      </c>
      <c r="AP4" s="433" t="s">
        <v>1004</v>
      </c>
      <c r="AQ4" s="427"/>
    </row>
    <row r="5">
      <c r="A5" s="112" t="s">
        <v>64</v>
      </c>
      <c r="B5" s="41" t="s">
        <v>906</v>
      </c>
      <c r="C5" s="41" t="s">
        <v>907</v>
      </c>
      <c r="D5" s="41" t="s">
        <v>25</v>
      </c>
      <c r="E5" s="44" t="s">
        <v>1005</v>
      </c>
      <c r="F5" s="32">
        <f>SUMIFS(SPEND!N:N,SPEND!$B:$B,$B5,SPEND!$C:$C,$C5,SPEND!$D:$D,$D5)*$B$2</f>
        <v>113.489374</v>
      </c>
      <c r="G5" s="16"/>
      <c r="H5" s="32">
        <f>SUMIFS(SPEND!O:O,SPEND!$B:$B,$B5,SPEND!$C:$C,$C5,SPEND!$D:$D,$D5)*$B$2</f>
        <v>132.10993</v>
      </c>
      <c r="I5" s="19">
        <f t="shared" si="15"/>
        <v>-0.1409474367</v>
      </c>
      <c r="J5" s="16"/>
      <c r="K5" s="16">
        <f>sum(L5:N5)</f>
        <v>20</v>
      </c>
      <c r="L5" s="16">
        <f>SUMIFS(DE_F!$F$16:$F17,DE_F!$E$16:$E17,$E5,DE_F!$C$16:$C17,L$1)</f>
        <v>8</v>
      </c>
      <c r="M5" s="16">
        <f>SUMIFS(DE_F!$F$16:$F17,DE_F!$E$16:$E17,$E5,DE_F!$C$16:$C17,M$1)</f>
        <v>11</v>
      </c>
      <c r="N5" s="16">
        <f>SUMIFS(DE_F!$F$16:$F17,DE_F!$E$16:$E17,$E5,DE_F!$C$16:$C17,N$1)</f>
        <v>1</v>
      </c>
      <c r="O5" s="16">
        <v>37.0</v>
      </c>
      <c r="P5" s="16">
        <v>8.0</v>
      </c>
      <c r="Q5" s="16">
        <v>20.0</v>
      </c>
      <c r="R5" s="16">
        <v>9.0</v>
      </c>
      <c r="S5" s="19">
        <f t="shared" si="16"/>
        <v>-0.4594594595</v>
      </c>
      <c r="T5" s="16"/>
      <c r="U5" s="16"/>
      <c r="V5" s="16"/>
      <c r="W5" s="18">
        <f t="shared" si="17"/>
        <v>5.6744687</v>
      </c>
      <c r="X5" s="18">
        <f t="shared" si="18"/>
        <v>3.570538649</v>
      </c>
      <c r="Y5" s="19">
        <f t="shared" si="19"/>
        <v>0.5892472421</v>
      </c>
      <c r="Z5" s="17">
        <f>SUMIFS(SPEND!I:I,SPEND!$B:$B,$B5,SPEND!$C:$C,$C5,SPEND!$D:$D,$D5)*$B$2</f>
        <v>16282.6989</v>
      </c>
      <c r="AA5" s="17">
        <f>SUMIFS(SPEND!J:J,SPEND!$B:$B,$B5,SPEND!$C:$C,$C5,SPEND!$D:$D,$D5)*$B$2</f>
        <v>18398.5153</v>
      </c>
      <c r="AB5" s="19">
        <f t="shared" si="20"/>
        <v>-0.1149993011</v>
      </c>
      <c r="AC5" s="17">
        <f>SUMIFS(SPEND!AD:AD,SPEND!$B:$B,$B5,SPEND!$C:$C,$C5,SPEND!$D:$D,$D5)*$B$2</f>
        <v>1181.3594</v>
      </c>
      <c r="AD5" s="17">
        <f>SUMIFS(SPEND!AE:AE,SPEND!$B:$B,$B5,SPEND!$C:$C,$C5,SPEND!$D:$D,$D5)*$B$2</f>
        <v>1359.6778</v>
      </c>
      <c r="AE5" s="19">
        <f t="shared" si="21"/>
        <v>-0.131147541</v>
      </c>
      <c r="AF5" s="18">
        <f t="shared" si="6"/>
        <v>6.969936292</v>
      </c>
      <c r="AG5" s="18">
        <f t="shared" si="7"/>
        <v>7.180466893</v>
      </c>
      <c r="AH5" s="19">
        <f t="shared" si="22"/>
        <v>-0.02931990416</v>
      </c>
      <c r="AI5" s="19">
        <f t="shared" si="23"/>
        <v>-0.131147541</v>
      </c>
      <c r="AJ5" s="19">
        <f t="shared" ref="AJ5:AK5" si="24">iferror(AC5/Z5,"-")</f>
        <v>0.07255304586</v>
      </c>
      <c r="AK5" s="19">
        <f t="shared" si="24"/>
        <v>0.07390149574</v>
      </c>
      <c r="AL5" s="19">
        <f t="shared" si="25"/>
        <v>-0.01824658438</v>
      </c>
      <c r="AM5" s="19">
        <f t="shared" ref="AM5:AN5" si="26">iferror(K5/AC5,"-")</f>
        <v>0.01692964901</v>
      </c>
      <c r="AN5" s="19">
        <f t="shared" si="26"/>
        <v>0.00588374687</v>
      </c>
      <c r="AO5" s="19">
        <f t="shared" si="27"/>
        <v>1.877358491</v>
      </c>
      <c r="AP5" s="15"/>
      <c r="AQ5" s="16"/>
    </row>
    <row r="6">
      <c r="A6" s="96"/>
      <c r="B6" s="41"/>
      <c r="C6" s="41"/>
      <c r="D6" s="41"/>
      <c r="E6" s="16"/>
      <c r="F6" s="16"/>
      <c r="G6" s="16"/>
      <c r="H6" s="16"/>
      <c r="I6" s="19"/>
      <c r="J6" s="16"/>
      <c r="K6" s="16"/>
      <c r="L6" s="16"/>
      <c r="M6" s="16"/>
      <c r="N6" s="16"/>
      <c r="O6" s="16"/>
      <c r="P6" s="16"/>
      <c r="Q6" s="16"/>
      <c r="R6" s="16"/>
      <c r="S6" s="19"/>
      <c r="T6" s="16"/>
      <c r="U6" s="16"/>
      <c r="V6" s="16"/>
      <c r="W6" s="18"/>
      <c r="X6" s="18"/>
      <c r="Y6" s="19"/>
      <c r="Z6" s="17"/>
      <c r="AA6" s="17"/>
      <c r="AB6" s="19"/>
      <c r="AC6" s="17"/>
      <c r="AD6" s="17"/>
      <c r="AE6" s="19"/>
      <c r="AF6" s="18" t="str">
        <f t="shared" si="6"/>
        <v>-</v>
      </c>
      <c r="AG6" s="18" t="str">
        <f t="shared" si="7"/>
        <v>-</v>
      </c>
      <c r="AH6" s="19"/>
      <c r="AI6" s="19"/>
      <c r="AJ6" s="19" t="str">
        <f t="shared" ref="AJ6:AK6" si="28">iferror(AC6/Z6,"-")</f>
        <v>-</v>
      </c>
      <c r="AK6" s="19" t="str">
        <f t="shared" si="28"/>
        <v>-</v>
      </c>
      <c r="AL6" s="19"/>
      <c r="AM6" s="19" t="str">
        <f t="shared" ref="AM6:AN6" si="29">iferror(K6/AC6,"-")</f>
        <v>-</v>
      </c>
      <c r="AN6" s="19" t="str">
        <f t="shared" si="29"/>
        <v>-</v>
      </c>
      <c r="AO6" s="19"/>
      <c r="AP6" s="15"/>
      <c r="AQ6" s="16"/>
    </row>
    <row r="7">
      <c r="A7" s="434" t="s">
        <v>990</v>
      </c>
      <c r="B7" s="425" t="s">
        <v>18</v>
      </c>
      <c r="C7" s="426"/>
      <c r="D7" s="426"/>
      <c r="E7" s="427"/>
      <c r="F7" s="428">
        <f>SUM(F8:F9)</f>
        <v>362.457867</v>
      </c>
      <c r="G7" s="428">
        <f>'Итог'!F68</f>
        <v>362.457867</v>
      </c>
      <c r="H7" s="428">
        <f>SUM(H8:H9)</f>
        <v>422.974674</v>
      </c>
      <c r="I7" s="429">
        <f t="shared" ref="I7:I9" si="35">IFERROR(F7/H7-1,"-")</f>
        <v>-0.1430743038</v>
      </c>
      <c r="J7" s="435">
        <f>'Итог'!I68</f>
        <v>107</v>
      </c>
      <c r="K7" s="427">
        <f t="shared" ref="K7:N7" si="30">SUM(K8:K9)</f>
        <v>107</v>
      </c>
      <c r="L7" s="427">
        <f t="shared" si="30"/>
        <v>18</v>
      </c>
      <c r="M7" s="427">
        <f t="shared" si="30"/>
        <v>74</v>
      </c>
      <c r="N7" s="427">
        <f t="shared" si="30"/>
        <v>15</v>
      </c>
      <c r="O7" s="427">
        <v>120.0</v>
      </c>
      <c r="P7" s="427">
        <v>14.0</v>
      </c>
      <c r="Q7" s="427">
        <v>100.0</v>
      </c>
      <c r="R7" s="427">
        <v>6.0</v>
      </c>
      <c r="S7" s="429">
        <f t="shared" ref="S7:S9" si="36">iferror(K7/O7-1,"-")</f>
        <v>-0.1083333333</v>
      </c>
      <c r="T7" s="427"/>
      <c r="U7" s="427"/>
      <c r="V7" s="427"/>
      <c r="W7" s="431">
        <f t="shared" ref="W7:W9" si="37">IFERROR(F7/K7,"-")</f>
        <v>3.387456701</v>
      </c>
      <c r="X7" s="431">
        <f t="shared" ref="X7:X9" si="38">IFERROR(H7/O7,"-")</f>
        <v>3.52478895</v>
      </c>
      <c r="Y7" s="429">
        <f t="shared" ref="Y7:Y9" si="39">IFERROR(W7/X7-1,"-")</f>
        <v>-0.03896183602</v>
      </c>
      <c r="Z7" s="432">
        <f t="shared" ref="Z7:AA7" si="31">SUM(Z8:Z9)</f>
        <v>191231.9099</v>
      </c>
      <c r="AA7" s="432">
        <f t="shared" si="31"/>
        <v>219991.753</v>
      </c>
      <c r="AB7" s="429">
        <f t="shared" ref="AB7:AB9" si="40">IFERROR(Z7/AA7-1,"-")</f>
        <v>-0.1307314602</v>
      </c>
      <c r="AC7" s="432">
        <f t="shared" ref="AC7:AD7" si="32">SUM(AC8:AC9)</f>
        <v>9191.1133</v>
      </c>
      <c r="AD7" s="432">
        <f t="shared" si="32"/>
        <v>10099.8513</v>
      </c>
      <c r="AE7" s="429">
        <f t="shared" ref="AE7:AE9" si="41">IFERROR(AC7/AD7-1,"-")</f>
        <v>-0.08997538409</v>
      </c>
      <c r="AF7" s="431">
        <f t="shared" si="6"/>
        <v>1.895383815</v>
      </c>
      <c r="AG7" s="431">
        <f t="shared" si="7"/>
        <v>1.922684229</v>
      </c>
      <c r="AH7" s="429">
        <f t="shared" ref="AH7:AH9" si="42">IFERROR(AF7/AG7-1,"-")</f>
        <v>-0.01419911457</v>
      </c>
      <c r="AI7" s="429">
        <f t="shared" ref="AI7:AI9" si="43">IFERROR(AC7/AD7-1,"-")</f>
        <v>-0.08997538409</v>
      </c>
      <c r="AJ7" s="429">
        <f t="shared" ref="AJ7:AK7" si="33">iferror(AC7/Z7,"-")</f>
        <v>0.04806265495</v>
      </c>
      <c r="AK7" s="429">
        <f t="shared" si="33"/>
        <v>0.045910136</v>
      </c>
      <c r="AL7" s="429">
        <f t="shared" ref="AL7:AL9" si="45">IFERROR(AJ7/AK7-1,"-")</f>
        <v>0.04688548387</v>
      </c>
      <c r="AM7" s="429">
        <f t="shared" ref="AM7:AN7" si="34">iferror(K7/AC7,"-")</f>
        <v>0.01164168001</v>
      </c>
      <c r="AN7" s="429">
        <f t="shared" si="34"/>
        <v>0.001782204457</v>
      </c>
      <c r="AO7" s="429">
        <f t="shared" ref="AO7:AO9" si="47">IFERROR(AM7/AN7-1,"-")</f>
        <v>5.532179834</v>
      </c>
      <c r="AP7" s="433" t="s">
        <v>1006</v>
      </c>
      <c r="AQ7" s="427"/>
    </row>
    <row r="8">
      <c r="A8" s="112" t="s">
        <v>1007</v>
      </c>
      <c r="B8" s="41" t="s">
        <v>908</v>
      </c>
      <c r="C8" s="41" t="s">
        <v>909</v>
      </c>
      <c r="D8" s="41" t="s">
        <v>910</v>
      </c>
      <c r="E8" s="44" t="s">
        <v>1008</v>
      </c>
      <c r="F8" s="32">
        <f>SUMIFS(SPEND!N:N,SPEND!$B:$B,$B8,SPEND!$C:$C,$C8,SPEND!$D:$D,$D8)*$B$2</f>
        <v>68.146777</v>
      </c>
      <c r="G8" s="16"/>
      <c r="H8" s="32">
        <f>SUMIFS(SPEND!O:O,SPEND!$B:$B,$B8,SPEND!$C:$C,$C8,SPEND!$D:$D,$D8)*$B$2</f>
        <v>93.857204</v>
      </c>
      <c r="I8" s="19">
        <f t="shared" si="35"/>
        <v>-0.2739313117</v>
      </c>
      <c r="J8" s="16"/>
      <c r="K8" s="16">
        <f t="shared" ref="K8:K9" si="48">sum(L8:N8)</f>
        <v>32</v>
      </c>
      <c r="L8" s="16">
        <f>SUMIFS(PL_F!$F$16:$F17,PL_F!$E$16:$E17,$E8,PL_F!$C$16:$C17,L$1)</f>
        <v>2</v>
      </c>
      <c r="M8" s="16">
        <f>SUMIFS(PL_F!$F$16:$F17,PL_F!$E$16:$E17,$E8,PL_F!$C$16:$C17,M$1)</f>
        <v>25</v>
      </c>
      <c r="N8" s="16">
        <f>SUMIFS(PL_F!$F$16:$F17,PL_F!$E$16:$E17,$E8,PL_F!$C$16:$C17,N$1)</f>
        <v>5</v>
      </c>
      <c r="O8" s="16">
        <v>36.0</v>
      </c>
      <c r="P8" s="16">
        <v>1.0</v>
      </c>
      <c r="Q8" s="16">
        <v>32.0</v>
      </c>
      <c r="R8" s="16">
        <v>3.0</v>
      </c>
      <c r="S8" s="19">
        <f t="shared" si="36"/>
        <v>-0.1111111111</v>
      </c>
      <c r="T8" s="16"/>
      <c r="U8" s="16"/>
      <c r="V8" s="16"/>
      <c r="W8" s="18">
        <f t="shared" si="37"/>
        <v>2.129586781</v>
      </c>
      <c r="X8" s="18">
        <f t="shared" si="38"/>
        <v>2.607144556</v>
      </c>
      <c r="Y8" s="19">
        <f t="shared" si="39"/>
        <v>-0.1831727256</v>
      </c>
      <c r="Z8" s="17">
        <f>SUMIFS(SPEND!I:I,SPEND!$B:$B,$B8,SPEND!$C:$C,$C8,SPEND!$D:$D,$D8)*$B$2</f>
        <v>26574.5854</v>
      </c>
      <c r="AA8" s="17">
        <f>SUMIFS(SPEND!J:J,SPEND!$B:$B,$B8,SPEND!$C:$C,$C8,SPEND!$D:$D,$D8)*$B$2</f>
        <v>33895.9274</v>
      </c>
      <c r="AB8" s="19">
        <f t="shared" si="40"/>
        <v>-0.2159947392</v>
      </c>
      <c r="AC8" s="17">
        <f>SUMIFS(SPEND!AD:AD,SPEND!$B:$B,$B8,SPEND!$C:$C,$C8,SPEND!$D:$D,$D8)*$B$2</f>
        <v>2486.17</v>
      </c>
      <c r="AD8" s="17">
        <f>SUMIFS(SPEND!AE:AE,SPEND!$B:$B,$B8,SPEND!$C:$C,$C8,SPEND!$D:$D,$D8)*$B$2</f>
        <v>2925.9649</v>
      </c>
      <c r="AE8" s="19">
        <f t="shared" si="41"/>
        <v>-0.1503076472</v>
      </c>
      <c r="AF8" s="18">
        <f t="shared" si="6"/>
        <v>2.564358991</v>
      </c>
      <c r="AG8" s="18">
        <f t="shared" si="7"/>
        <v>2.768981739</v>
      </c>
      <c r="AH8" s="19">
        <f t="shared" si="42"/>
        <v>-0.07389819344</v>
      </c>
      <c r="AI8" s="19">
        <f t="shared" si="43"/>
        <v>-0.1503076472</v>
      </c>
      <c r="AJ8" s="19">
        <f t="shared" ref="AJ8:AK8" si="44">iferror(AC8/Z8,"-")</f>
        <v>0.09355442287</v>
      </c>
      <c r="AK8" s="19">
        <f t="shared" si="44"/>
        <v>0.08632201932</v>
      </c>
      <c r="AL8" s="19">
        <f t="shared" si="45"/>
        <v>0.08378399393</v>
      </c>
      <c r="AM8" s="19">
        <f t="shared" ref="AM8:AN8" si="46">iferror(K8/AC8,"-")</f>
        <v>0.0128712035</v>
      </c>
      <c r="AN8" s="19">
        <f t="shared" si="46"/>
        <v>0.0006835351989</v>
      </c>
      <c r="AO8" s="19">
        <f t="shared" si="47"/>
        <v>17.83034483</v>
      </c>
      <c r="AP8" s="15"/>
      <c r="AQ8" s="16"/>
    </row>
    <row r="9">
      <c r="A9" s="109" t="str">
        <f>C9</f>
        <v>pl-25-50</v>
      </c>
      <c r="B9" s="41" t="s">
        <v>908</v>
      </c>
      <c r="C9" s="41" t="s">
        <v>911</v>
      </c>
      <c r="D9" s="41" t="s">
        <v>25</v>
      </c>
      <c r="E9" s="436" t="s">
        <v>1009</v>
      </c>
      <c r="F9" s="32">
        <f>SUMIFS(SPEND!N:N,SPEND!$B:$B,$B9,SPEND!$C:$C,$C9,SPEND!$D:$D,$D9)*$B$2</f>
        <v>294.31109</v>
      </c>
      <c r="G9" s="16"/>
      <c r="H9" s="32">
        <f>SUMIFS(SPEND!O:O,SPEND!$B:$B,$B9,SPEND!$C:$C,$C9,SPEND!$D:$D,$D9)*$B$2</f>
        <v>329.11747</v>
      </c>
      <c r="I9" s="19">
        <f t="shared" si="35"/>
        <v>-0.1057567075</v>
      </c>
      <c r="J9" s="16"/>
      <c r="K9" s="16">
        <f t="shared" si="48"/>
        <v>75</v>
      </c>
      <c r="L9" s="16">
        <f>SUMIFS(PL_F!$F$16:$F17,PL_F!$E$16:$E17,$E9,PL_F!$C$16:$C17,L$1)</f>
        <v>16</v>
      </c>
      <c r="M9" s="16">
        <f>SUMIFS(PL_F!$F$16:$F17,PL_F!$E$16:$E17,$E9,PL_F!$C$16:$C17,M$1)</f>
        <v>49</v>
      </c>
      <c r="N9" s="16">
        <f>SUMIFS(PL_F!$F$16:$F17,PL_F!$E$16:$E17,$E9,PL_F!$C$16:$C17,N$1)</f>
        <v>10</v>
      </c>
      <c r="O9" s="16">
        <v>84.0</v>
      </c>
      <c r="P9" s="16">
        <v>13.0</v>
      </c>
      <c r="Q9" s="16">
        <v>68.0</v>
      </c>
      <c r="R9" s="16">
        <v>3.0</v>
      </c>
      <c r="S9" s="19">
        <f t="shared" si="36"/>
        <v>-0.1071428571</v>
      </c>
      <c r="T9" s="16"/>
      <c r="U9" s="16"/>
      <c r="V9" s="16"/>
      <c r="W9" s="18">
        <f t="shared" si="37"/>
        <v>3.924147867</v>
      </c>
      <c r="X9" s="18">
        <f t="shared" si="38"/>
        <v>3.918065119</v>
      </c>
      <c r="Y9" s="19">
        <f t="shared" si="39"/>
        <v>0.001552487627</v>
      </c>
      <c r="Z9" s="17">
        <f>SUMIFS(SPEND!I:I,SPEND!$B:$B,$B9,SPEND!$C:$C,$C9,SPEND!$D:$D,$D9)*$B$2</f>
        <v>164657.3245</v>
      </c>
      <c r="AA9" s="17">
        <f>SUMIFS(SPEND!J:J,SPEND!$B:$B,$B9,SPEND!$C:$C,$C9,SPEND!$D:$D,$D9)*$B$2</f>
        <v>186095.8256</v>
      </c>
      <c r="AB9" s="19">
        <f t="shared" si="40"/>
        <v>-0.1152014078</v>
      </c>
      <c r="AC9" s="17">
        <f>SUMIFS(SPEND!AD:AD,SPEND!$B:$B,$B9,SPEND!$C:$C,$C9,SPEND!$D:$D,$D9)*$B$2</f>
        <v>6704.9433</v>
      </c>
      <c r="AD9" s="17">
        <f>SUMIFS(SPEND!AE:AE,SPEND!$B:$B,$B9,SPEND!$C:$C,$C9,SPEND!$D:$D,$D9)*$B$2</f>
        <v>7173.8864</v>
      </c>
      <c r="AE9" s="19">
        <f t="shared" si="41"/>
        <v>-0.06536806883</v>
      </c>
      <c r="AF9" s="18">
        <f t="shared" si="6"/>
        <v>1.787415719</v>
      </c>
      <c r="AG9" s="18">
        <f t="shared" si="7"/>
        <v>1.768537628</v>
      </c>
      <c r="AH9" s="19">
        <f t="shared" si="42"/>
        <v>0.01067440707</v>
      </c>
      <c r="AI9" s="19">
        <f t="shared" si="43"/>
        <v>-0.06536806883</v>
      </c>
      <c r="AJ9" s="19">
        <f t="shared" ref="AJ9:AK9" si="49">iferror(AC9/Z9,"-")</f>
        <v>0.04072058938</v>
      </c>
      <c r="AK9" s="19">
        <f t="shared" si="49"/>
        <v>0.03854942139</v>
      </c>
      <c r="AL9" s="19">
        <f t="shared" si="45"/>
        <v>0.05632167528</v>
      </c>
      <c r="AM9" s="19">
        <f t="shared" ref="AM9:AN9" si="50">iferror(K9/AC9,"-")</f>
        <v>0.01118577692</v>
      </c>
      <c r="AN9" s="19">
        <f t="shared" si="50"/>
        <v>0.002230311314</v>
      </c>
      <c r="AO9" s="19">
        <f t="shared" si="47"/>
        <v>4.015343306</v>
      </c>
      <c r="AP9" s="15"/>
      <c r="AQ9" s="16"/>
    </row>
    <row r="10">
      <c r="A10" s="96"/>
      <c r="B10" s="41"/>
      <c r="C10" s="41"/>
      <c r="D10" s="41"/>
      <c r="E10" s="16"/>
      <c r="F10" s="16"/>
      <c r="G10" s="16"/>
      <c r="H10" s="16"/>
      <c r="I10" s="19"/>
      <c r="J10" s="16"/>
      <c r="K10" s="16"/>
      <c r="L10" s="16"/>
      <c r="M10" s="16"/>
      <c r="N10" s="16"/>
      <c r="O10" s="16"/>
      <c r="P10" s="16"/>
      <c r="Q10" s="16"/>
      <c r="R10" s="16"/>
      <c r="S10" s="19"/>
      <c r="T10" s="16"/>
      <c r="U10" s="16"/>
      <c r="V10" s="16"/>
      <c r="W10" s="18"/>
      <c r="X10" s="18"/>
      <c r="Y10" s="19"/>
      <c r="Z10" s="17"/>
      <c r="AA10" s="17"/>
      <c r="AB10" s="19"/>
      <c r="AC10" s="17"/>
      <c r="AD10" s="17"/>
      <c r="AE10" s="19"/>
      <c r="AF10" s="18" t="str">
        <f t="shared" si="6"/>
        <v>-</v>
      </c>
      <c r="AG10" s="18" t="str">
        <f t="shared" si="7"/>
        <v>-</v>
      </c>
      <c r="AH10" s="19"/>
      <c r="AI10" s="19"/>
      <c r="AJ10" s="19" t="str">
        <f t="shared" ref="AJ10:AK10" si="51">iferror(AC10/Z10,"-")</f>
        <v>-</v>
      </c>
      <c r="AK10" s="19" t="str">
        <f t="shared" si="51"/>
        <v>-</v>
      </c>
      <c r="AL10" s="19"/>
      <c r="AM10" s="19" t="str">
        <f t="shared" ref="AM10:AN10" si="52">iferror(K10/AC10,"-")</f>
        <v>-</v>
      </c>
      <c r="AN10" s="19" t="str">
        <f t="shared" si="52"/>
        <v>-</v>
      </c>
      <c r="AO10" s="19"/>
      <c r="AP10" s="15"/>
      <c r="AQ10" s="16"/>
    </row>
    <row r="11">
      <c r="A11" s="434" t="s">
        <v>991</v>
      </c>
      <c r="B11" s="425" t="s">
        <v>18</v>
      </c>
      <c r="C11" s="426"/>
      <c r="D11" s="426"/>
      <c r="E11" s="427"/>
      <c r="F11" s="428">
        <f>sum(F12:F13)</f>
        <v>136.405003</v>
      </c>
      <c r="G11" s="428">
        <f>'Итог'!F69</f>
        <v>136.405003</v>
      </c>
      <c r="H11" s="428">
        <f>sum(H12:H13)</f>
        <v>159.02915</v>
      </c>
      <c r="I11" s="429">
        <f t="shared" ref="I11:I13" si="58">IFERROR(F11/H11-1,"-")</f>
        <v>-0.1422641509</v>
      </c>
      <c r="J11" s="435">
        <f>'Итог'!I69</f>
        <v>174</v>
      </c>
      <c r="K11" s="427">
        <f t="shared" ref="K11:N11" si="53">sum(K12:K13)</f>
        <v>174</v>
      </c>
      <c r="L11" s="427">
        <f t="shared" si="53"/>
        <v>8</v>
      </c>
      <c r="M11" s="427">
        <f t="shared" si="53"/>
        <v>111</v>
      </c>
      <c r="N11" s="427">
        <f t="shared" si="53"/>
        <v>55</v>
      </c>
      <c r="O11" s="427">
        <v>262.0</v>
      </c>
      <c r="P11" s="427">
        <v>14.0</v>
      </c>
      <c r="Q11" s="427">
        <v>150.0</v>
      </c>
      <c r="R11" s="427">
        <v>98.0</v>
      </c>
      <c r="S11" s="429">
        <f t="shared" ref="S11:S13" si="59">iferror(K11/O11-1,"-")</f>
        <v>-0.3358778626</v>
      </c>
      <c r="T11" s="427"/>
      <c r="U11" s="427"/>
      <c r="V11" s="427"/>
      <c r="W11" s="431">
        <f t="shared" ref="W11:W13" si="60">IFERROR(F11/K11,"-")</f>
        <v>0.7839367989</v>
      </c>
      <c r="X11" s="431">
        <f t="shared" ref="X11:X13" si="61">IFERROR(H11/O11,"-")</f>
        <v>0.6069814885</v>
      </c>
      <c r="Y11" s="429">
        <f t="shared" ref="Y11:Y13" si="62">IFERROR(W11/X11-1,"-")</f>
        <v>0.29153329</v>
      </c>
      <c r="Z11" s="432">
        <f t="shared" ref="Z11:AA11" si="54">sum(Z12:Z13)</f>
        <v>172787.1004</v>
      </c>
      <c r="AA11" s="432">
        <f t="shared" si="54"/>
        <v>245620.7365</v>
      </c>
      <c r="AB11" s="429">
        <f t="shared" ref="AB11:AB13" si="63">IFERROR(Z11/AA11-1,"-")</f>
        <v>-0.2965288564</v>
      </c>
      <c r="AC11" s="432">
        <f t="shared" ref="AC11:AD11" si="55">sum(AC12:AC13)</f>
        <v>7055.579</v>
      </c>
      <c r="AD11" s="432">
        <f t="shared" si="55"/>
        <v>9759.5032</v>
      </c>
      <c r="AE11" s="429">
        <f t="shared" ref="AE11:AE13" si="64">IFERROR(AC11/AD11-1,"-")</f>
        <v>-0.2770555165</v>
      </c>
      <c r="AF11" s="431">
        <f t="shared" si="6"/>
        <v>0.7894397364</v>
      </c>
      <c r="AG11" s="431">
        <f t="shared" si="7"/>
        <v>0.6474581595</v>
      </c>
      <c r="AH11" s="429">
        <f t="shared" ref="AH11:AH13" si="65">IFERROR(AF11/AG11-1,"-")</f>
        <v>0.2192907369</v>
      </c>
      <c r="AI11" s="429">
        <f t="shared" ref="AI11:AI13" si="66">IFERROR(AC11/AD11-1,"-")</f>
        <v>-0.2770555165</v>
      </c>
      <c r="AJ11" s="429">
        <f t="shared" ref="AJ11:AK11" si="56">iferror(AC11/Z11,"-")</f>
        <v>0.04083394526</v>
      </c>
      <c r="AK11" s="429">
        <f t="shared" si="56"/>
        <v>0.03973403606</v>
      </c>
      <c r="AL11" s="429">
        <f t="shared" ref="AL11:AL13" si="68">IFERROR(AJ11/AK11-1,"-")</f>
        <v>0.02768178916</v>
      </c>
      <c r="AM11" s="429">
        <f t="shared" ref="AM11:AN11" si="57">iferror(K11/AC11,"-")</f>
        <v>0.02466133538</v>
      </c>
      <c r="AN11" s="429">
        <f t="shared" si="57"/>
        <v>0.0008197138559</v>
      </c>
      <c r="AO11" s="429">
        <f t="shared" ref="AO11:AO13" si="70">IFERROR(AM11/AN11-1,"-")</f>
        <v>29.08529769</v>
      </c>
      <c r="AP11" s="433" t="s">
        <v>1010</v>
      </c>
      <c r="AQ11" s="437"/>
    </row>
    <row r="12">
      <c r="A12" s="109" t="str">
        <f t="shared" ref="A12:A13" si="71">C12</f>
        <v>Interests1</v>
      </c>
      <c r="B12" s="41" t="s">
        <v>912</v>
      </c>
      <c r="C12" s="41" t="s">
        <v>913</v>
      </c>
      <c r="D12" s="41" t="s">
        <v>25</v>
      </c>
      <c r="E12" s="44" t="s">
        <v>912</v>
      </c>
      <c r="F12" s="32">
        <f>SUMIFS(SPEND!N:N,SPEND!$B:$B,$B12,SPEND!$C:$C,$C12,SPEND!$D:$D,$D12)*$B$2</f>
        <v>113.729418</v>
      </c>
      <c r="G12" s="16"/>
      <c r="H12" s="32">
        <f>SUMIFS(SPEND!O:O,SPEND!$B:$B,$B12,SPEND!$C:$C,$C12,SPEND!$D:$D,$D12)*$B$2</f>
        <v>132.658602</v>
      </c>
      <c r="I12" s="19">
        <f t="shared" si="58"/>
        <v>-0.1426909655</v>
      </c>
      <c r="J12" s="16"/>
      <c r="K12" s="16">
        <f t="shared" ref="K12:K13" si="72">sum(L12:N12)</f>
        <v>145</v>
      </c>
      <c r="L12" s="16">
        <f>SUMIFS(TR_F!$F$16:$F17,TR_F!$E$16:$E17,$E12,TR_F!$C$16:$C17,L$1)</f>
        <v>7</v>
      </c>
      <c r="M12" s="16">
        <f>SUMIFS(TR_F!$F$16:$F17,TR_F!$E$16:$E17,$E12,TR_F!$C$16:$C17,M$1)</f>
        <v>91</v>
      </c>
      <c r="N12" s="16">
        <f>SUMIFS(TR_F!$F$16:$F17,TR_F!$E$16:$E17,$E12,TR_F!$C$16:$C17,N$1)</f>
        <v>47</v>
      </c>
      <c r="O12" s="16">
        <v>208.0</v>
      </c>
      <c r="P12" s="16">
        <v>13.0</v>
      </c>
      <c r="Q12" s="16">
        <v>116.0</v>
      </c>
      <c r="R12" s="16">
        <v>79.0</v>
      </c>
      <c r="S12" s="19">
        <f t="shared" si="59"/>
        <v>-0.3028846154</v>
      </c>
      <c r="T12" s="16"/>
      <c r="U12" s="16"/>
      <c r="V12" s="16"/>
      <c r="W12" s="18">
        <f t="shared" si="60"/>
        <v>0.7843408138</v>
      </c>
      <c r="X12" s="18">
        <f t="shared" si="61"/>
        <v>0.6377817404</v>
      </c>
      <c r="Y12" s="19">
        <f t="shared" si="62"/>
        <v>0.2297950288</v>
      </c>
      <c r="Z12" s="17">
        <f>SUMIFS(SPEND!I:I,SPEND!$B:$B,$B12,SPEND!$C:$C,$C12,SPEND!$D:$D,$D12)*$B$2</f>
        <v>148375.4829</v>
      </c>
      <c r="AA12" s="17">
        <f>SUMIFS(SPEND!J:J,SPEND!$B:$B,$B12,SPEND!$C:$C,$C12,SPEND!$D:$D,$D12)*$B$2</f>
        <v>207864.3872</v>
      </c>
      <c r="AB12" s="19">
        <f t="shared" si="63"/>
        <v>-0.2861909397</v>
      </c>
      <c r="AC12" s="17">
        <f>SUMIFS(SPEND!AD:AD,SPEND!$B:$B,$B12,SPEND!$C:$C,$C12,SPEND!$D:$D,$D12)*$B$2</f>
        <v>5900.7959</v>
      </c>
      <c r="AD12" s="17">
        <f>SUMIFS(SPEND!AE:AE,SPEND!$B:$B,$B12,SPEND!$C:$C,$C12,SPEND!$D:$D,$D12)*$B$2</f>
        <v>8047.4751</v>
      </c>
      <c r="AE12" s="19">
        <f t="shared" si="64"/>
        <v>-0.2667518909</v>
      </c>
      <c r="AF12" s="18">
        <f t="shared" si="6"/>
        <v>0.7664973739</v>
      </c>
      <c r="AG12" s="18">
        <f t="shared" si="7"/>
        <v>0.6381978356</v>
      </c>
      <c r="AH12" s="19">
        <f t="shared" si="65"/>
        <v>0.2010341171</v>
      </c>
      <c r="AI12" s="19">
        <f t="shared" si="66"/>
        <v>-0.2667518909</v>
      </c>
      <c r="AJ12" s="19">
        <f t="shared" ref="AJ12:AK12" si="67">iferror(AC12/Z12,"-")</f>
        <v>0.03976934588</v>
      </c>
      <c r="AK12" s="19">
        <f t="shared" si="67"/>
        <v>0.03871502574</v>
      </c>
      <c r="AL12" s="19">
        <f t="shared" si="68"/>
        <v>0.02723284118</v>
      </c>
      <c r="AM12" s="19">
        <f t="shared" ref="AM12:AN12" si="69">iferror(K12/AC12,"-")</f>
        <v>0.02457295634</v>
      </c>
      <c r="AN12" s="19">
        <f t="shared" si="69"/>
        <v>0.000869838044</v>
      </c>
      <c r="AO12" s="19">
        <f t="shared" si="70"/>
        <v>27.25003632</v>
      </c>
      <c r="AP12" s="29" t="s">
        <v>1011</v>
      </c>
      <c r="AQ12" s="16"/>
    </row>
    <row r="13">
      <c r="A13" s="109" t="str">
        <f t="shared" si="71"/>
        <v>remarketing</v>
      </c>
      <c r="B13" s="41" t="s">
        <v>912</v>
      </c>
      <c r="C13" s="41" t="s">
        <v>43</v>
      </c>
      <c r="D13" s="41" t="s">
        <v>25</v>
      </c>
      <c r="E13" s="44" t="s">
        <v>1012</v>
      </c>
      <c r="F13" s="32">
        <f>SUMIFS(SPEND!N:N,SPEND!$B:$B,$B13,SPEND!$C:$C,$C13,SPEND!$D:$D,$D13)*$B$2</f>
        <v>22.675585</v>
      </c>
      <c r="G13" s="16"/>
      <c r="H13" s="32">
        <f>SUMIFS(SPEND!O:O,SPEND!$B:$B,$B13,SPEND!$C:$C,$C13,SPEND!$D:$D,$D13)*$B$2</f>
        <v>26.370548</v>
      </c>
      <c r="I13" s="19">
        <f t="shared" si="58"/>
        <v>-0.1401170351</v>
      </c>
      <c r="J13" s="16"/>
      <c r="K13" s="16">
        <f t="shared" si="72"/>
        <v>29</v>
      </c>
      <c r="L13" s="16">
        <f>SUMIFS(TR_F!$F$16:$F17,TR_F!$E$16:$E17,$E13,TR_F!$C$16:$C17,L$1)</f>
        <v>1</v>
      </c>
      <c r="M13" s="16">
        <f>SUMIFS(TR_F!$F$16:$F17,TR_F!$E$16:$E17,$E13,TR_F!$C$16:$C17,M$1)</f>
        <v>20</v>
      </c>
      <c r="N13" s="16">
        <f>SUMIFS(TR_F!$F$16:$F17,TR_F!$E$16:$E17,$E13,TR_F!$C$16:$C17,N$1)</f>
        <v>8</v>
      </c>
      <c r="O13" s="16">
        <v>54.0</v>
      </c>
      <c r="P13" s="16">
        <v>1.0</v>
      </c>
      <c r="Q13" s="16">
        <v>34.0</v>
      </c>
      <c r="R13" s="16">
        <v>19.0</v>
      </c>
      <c r="S13" s="19">
        <f t="shared" si="59"/>
        <v>-0.462962963</v>
      </c>
      <c r="T13" s="16"/>
      <c r="U13" s="16"/>
      <c r="V13" s="16"/>
      <c r="W13" s="18">
        <f t="shared" si="60"/>
        <v>0.7819167241</v>
      </c>
      <c r="X13" s="18">
        <f t="shared" si="61"/>
        <v>0.4883434815</v>
      </c>
      <c r="Y13" s="19">
        <f t="shared" si="62"/>
        <v>0.6011613829</v>
      </c>
      <c r="Z13" s="17">
        <f>SUMIFS(SPEND!I:I,SPEND!$B:$B,$B13,SPEND!$C:$C,$C13,SPEND!$D:$D,$D13)*$B$2</f>
        <v>24411.6175</v>
      </c>
      <c r="AA13" s="17">
        <f>SUMIFS(SPEND!J:J,SPEND!$B:$B,$B13,SPEND!$C:$C,$C13,SPEND!$D:$D,$D13)*$B$2</f>
        <v>37756.3493</v>
      </c>
      <c r="AB13" s="19">
        <f t="shared" si="63"/>
        <v>-0.3534433823</v>
      </c>
      <c r="AC13" s="17">
        <f>SUMIFS(SPEND!AD:AD,SPEND!$B:$B,$B13,SPEND!$C:$C,$C13,SPEND!$D:$D,$D13)*$B$2</f>
        <v>1154.7831</v>
      </c>
      <c r="AD13" s="17">
        <f>SUMIFS(SPEND!AE:AE,SPEND!$B:$B,$B13,SPEND!$C:$C,$C13,SPEND!$D:$D,$D13)*$B$2</f>
        <v>1712.0281</v>
      </c>
      <c r="AE13" s="19">
        <f t="shared" si="64"/>
        <v>-0.3254882323</v>
      </c>
      <c r="AF13" s="18">
        <f t="shared" si="6"/>
        <v>0.9288849868</v>
      </c>
      <c r="AG13" s="18">
        <f t="shared" si="7"/>
        <v>0.6984400899</v>
      </c>
      <c r="AH13" s="19">
        <f t="shared" si="65"/>
        <v>0.3299422531</v>
      </c>
      <c r="AI13" s="19">
        <f t="shared" si="66"/>
        <v>-0.3254882323</v>
      </c>
      <c r="AJ13" s="19">
        <f t="shared" ref="AJ13:AK13" si="73">iferror(AC13/Z13,"-")</f>
        <v>0.0473046532</v>
      </c>
      <c r="AK13" s="19">
        <f t="shared" si="73"/>
        <v>0.04534411117</v>
      </c>
      <c r="AL13" s="19">
        <f t="shared" si="68"/>
        <v>0.04323697135</v>
      </c>
      <c r="AM13" s="19">
        <f t="shared" ref="AM13:AN13" si="74">iferror(K13/AC13,"-")</f>
        <v>0.02511294112</v>
      </c>
      <c r="AN13" s="19">
        <f t="shared" si="74"/>
        <v>0.0005841025623</v>
      </c>
      <c r="AO13" s="19">
        <f t="shared" si="70"/>
        <v>41.99406088</v>
      </c>
      <c r="AP13" s="15"/>
      <c r="AQ13" s="16"/>
    </row>
    <row r="14">
      <c r="A14" s="96"/>
      <c r="B14" s="41"/>
      <c r="C14" s="41"/>
      <c r="D14" s="41"/>
      <c r="E14" s="16"/>
      <c r="F14" s="16"/>
      <c r="G14" s="16"/>
      <c r="H14" s="16"/>
      <c r="I14" s="19"/>
      <c r="J14" s="16"/>
      <c r="K14" s="16"/>
      <c r="L14" s="16"/>
      <c r="M14" s="16"/>
      <c r="N14" s="16"/>
      <c r="O14" s="16"/>
      <c r="P14" s="16"/>
      <c r="Q14" s="16"/>
      <c r="R14" s="16"/>
      <c r="S14" s="19"/>
      <c r="T14" s="16"/>
      <c r="U14" s="16"/>
      <c r="V14" s="16"/>
      <c r="W14" s="18"/>
      <c r="X14" s="18"/>
      <c r="Y14" s="19"/>
      <c r="Z14" s="17"/>
      <c r="AA14" s="17"/>
      <c r="AB14" s="19"/>
      <c r="AC14" s="17"/>
      <c r="AD14" s="17"/>
      <c r="AE14" s="19"/>
      <c r="AF14" s="18" t="str">
        <f t="shared" si="6"/>
        <v>-</v>
      </c>
      <c r="AG14" s="18" t="str">
        <f t="shared" si="7"/>
        <v>-</v>
      </c>
      <c r="AH14" s="19"/>
      <c r="AI14" s="19"/>
      <c r="AJ14" s="19" t="str">
        <f t="shared" ref="AJ14:AK14" si="75">iferror(AC14/Z14,"-")</f>
        <v>-</v>
      </c>
      <c r="AK14" s="19" t="str">
        <f t="shared" si="75"/>
        <v>-</v>
      </c>
      <c r="AL14" s="19"/>
      <c r="AM14" s="19" t="str">
        <f t="shared" ref="AM14:AN14" si="76">iferror(K14/AC14,"-")</f>
        <v>-</v>
      </c>
      <c r="AN14" s="19" t="str">
        <f t="shared" si="76"/>
        <v>-</v>
      </c>
      <c r="AO14" s="19"/>
      <c r="AP14" s="15"/>
      <c r="AQ14" s="16"/>
    </row>
    <row r="15">
      <c r="A15" s="434" t="s">
        <v>992</v>
      </c>
      <c r="B15" s="425" t="s">
        <v>18</v>
      </c>
      <c r="C15" s="426"/>
      <c r="D15" s="426"/>
      <c r="E15" s="427"/>
      <c r="F15" s="428">
        <f>sum(F16:F17)</f>
        <v>112.837826</v>
      </c>
      <c r="G15" s="428">
        <f>'Итог'!F70</f>
        <v>112.837826</v>
      </c>
      <c r="H15" s="428">
        <f>sum(H16:H17)</f>
        <v>132.607164</v>
      </c>
      <c r="I15" s="429">
        <f t="shared" ref="I15:I17" si="82">IFERROR(F15/H15-1,"-")</f>
        <v>-0.1490819757</v>
      </c>
      <c r="J15" s="435">
        <f>'Итог'!I70</f>
        <v>118</v>
      </c>
      <c r="K15" s="427">
        <f t="shared" ref="K15:N15" si="77">sum(K16:K17)</f>
        <v>118</v>
      </c>
      <c r="L15" s="427">
        <f t="shared" si="77"/>
        <v>9</v>
      </c>
      <c r="M15" s="427">
        <f t="shared" si="77"/>
        <v>104</v>
      </c>
      <c r="N15" s="427">
        <f t="shared" si="77"/>
        <v>5</v>
      </c>
      <c r="O15" s="427">
        <v>94.0</v>
      </c>
      <c r="P15" s="427">
        <v>13.0</v>
      </c>
      <c r="Q15" s="427">
        <v>72.0</v>
      </c>
      <c r="R15" s="427">
        <v>9.0</v>
      </c>
      <c r="S15" s="429">
        <f t="shared" ref="S15:S17" si="83">iferror(K15/O15-1,"-")</f>
        <v>0.2553191489</v>
      </c>
      <c r="T15" s="427"/>
      <c r="U15" s="427"/>
      <c r="V15" s="427"/>
      <c r="W15" s="431">
        <f t="shared" ref="W15:W17" si="84">IFERROR(F15/K15,"-")</f>
        <v>0.9562527627</v>
      </c>
      <c r="X15" s="431">
        <f t="shared" ref="X15:X17" si="85">IFERROR(H15/O15,"-")</f>
        <v>1.410714511</v>
      </c>
      <c r="Y15" s="429">
        <f t="shared" ref="Y15:Y17" si="86">IFERROR(W15/X15-1,"-")</f>
        <v>-0.3221500484</v>
      </c>
      <c r="Z15" s="432">
        <f t="shared" ref="Z15:AA15" si="78">sum(Z16:Z17)</f>
        <v>76889.5224</v>
      </c>
      <c r="AA15" s="432">
        <f t="shared" si="78"/>
        <v>89187.4909</v>
      </c>
      <c r="AB15" s="429">
        <f t="shared" ref="AB15:AB17" si="87">IFERROR(Z15/AA15-1,"-")</f>
        <v>-0.1378889391</v>
      </c>
      <c r="AC15" s="432">
        <f t="shared" ref="AC15:AD15" si="79">sum(AC16:AC17)</f>
        <v>4004.4483</v>
      </c>
      <c r="AD15" s="432">
        <f t="shared" si="79"/>
        <v>4098.7513</v>
      </c>
      <c r="AE15" s="429">
        <f t="shared" ref="AE15:AE17" si="88">IFERROR(AC15/AD15-1,"-")</f>
        <v>-0.02300773897</v>
      </c>
      <c r="AF15" s="431">
        <f t="shared" si="6"/>
        <v>1.467531888</v>
      </c>
      <c r="AG15" s="431">
        <f t="shared" si="7"/>
        <v>1.486835908</v>
      </c>
      <c r="AH15" s="429">
        <f t="shared" ref="AH15:AH17" si="89">IFERROR(AF15/AG15-1,"-")</f>
        <v>-0.01298328848</v>
      </c>
      <c r="AI15" s="429">
        <f t="shared" ref="AI15:AI17" si="90">IFERROR(AC15/AD15-1,"-")</f>
        <v>-0.02300773897</v>
      </c>
      <c r="AJ15" s="429">
        <f t="shared" ref="AJ15:AK15" si="80">iferror(AC15/Z15,"-")</f>
        <v>0.05208054589</v>
      </c>
      <c r="AK15" s="429">
        <f t="shared" si="80"/>
        <v>0.04595657147</v>
      </c>
      <c r="AL15" s="429">
        <f t="shared" ref="AL15:AL17" si="92">IFERROR(AJ15/AK15-1,"-")</f>
        <v>0.1332556852</v>
      </c>
      <c r="AM15" s="429">
        <f t="shared" ref="AM15:AN15" si="81">iferror(K15/AC15,"-")</f>
        <v>0.02946723023</v>
      </c>
      <c r="AN15" s="429">
        <f t="shared" si="81"/>
        <v>0.002195790703</v>
      </c>
      <c r="AO15" s="429">
        <f t="shared" ref="AO15:AO17" si="94">IFERROR(AM15/AN15-1,"-")</f>
        <v>12.41987202</v>
      </c>
      <c r="AP15" s="433" t="s">
        <v>1013</v>
      </c>
      <c r="AQ15" s="438"/>
    </row>
    <row r="16">
      <c r="A16" s="112" t="s">
        <v>64</v>
      </c>
      <c r="B16" s="41" t="s">
        <v>914</v>
      </c>
      <c r="C16" s="41" t="s">
        <v>915</v>
      </c>
      <c r="D16" s="41" t="s">
        <v>916</v>
      </c>
      <c r="E16" s="44" t="s">
        <v>915</v>
      </c>
      <c r="F16" s="32">
        <f>SUMIFS(SPEND!N:N,SPEND!$B:$B,$B16,SPEND!$C:$C,$C16,SPEND!$D:$D,$D16)*$B$2</f>
        <v>90.728059</v>
      </c>
      <c r="G16" s="16"/>
      <c r="H16" s="32">
        <f>SUMIFS(SPEND!O:O,SPEND!$B:$B,$B16,SPEND!$C:$C,$C16,SPEND!$D:$D,$D16)*$B$2</f>
        <v>106.142313</v>
      </c>
      <c r="I16" s="19">
        <f t="shared" si="82"/>
        <v>-0.1452225184</v>
      </c>
      <c r="J16" s="16"/>
      <c r="K16" s="16">
        <f t="shared" ref="K16:K17" si="95">sum(L16:N16)</f>
        <v>104</v>
      </c>
      <c r="L16" s="16">
        <f>SUMIFS(UA_F!$F$16:$F17,UA_F!$E$16:$E17,$E16,UA_F!$C$16:$C17,L$1)</f>
        <v>7</v>
      </c>
      <c r="M16" s="16">
        <f>SUMIFS(UA_F!$F$16:$F17,UA_F!$E$16:$E17,$E16,UA_F!$C$16:$C17,M$1)</f>
        <v>93</v>
      </c>
      <c r="N16" s="16">
        <f>SUMIFS(UA_F!$F$16:$F17,UA_F!$E$16:$E17,$E16,UA_F!$C$16:$C17,N$1)</f>
        <v>4</v>
      </c>
      <c r="O16" s="16">
        <v>71.0</v>
      </c>
      <c r="P16" s="16">
        <v>12.0</v>
      </c>
      <c r="Q16" s="16">
        <v>52.0</v>
      </c>
      <c r="R16" s="16">
        <v>7.0</v>
      </c>
      <c r="S16" s="19">
        <f t="shared" si="83"/>
        <v>0.4647887324</v>
      </c>
      <c r="T16" s="16"/>
      <c r="U16" s="16"/>
      <c r="V16" s="16"/>
      <c r="W16" s="18">
        <f t="shared" si="84"/>
        <v>0.8723851827</v>
      </c>
      <c r="X16" s="18">
        <f t="shared" si="85"/>
        <v>1.494962155</v>
      </c>
      <c r="Y16" s="19">
        <f t="shared" si="86"/>
        <v>-0.4164499885</v>
      </c>
      <c r="Z16" s="17">
        <f>SUMIFS(SPEND!I:I,SPEND!$B:$B,$B16,SPEND!$C:$C,$C16,SPEND!$D:$D,$D16)*$B$2</f>
        <v>60239.0418</v>
      </c>
      <c r="AA16" s="17">
        <f>SUMIFS(SPEND!J:J,SPEND!$B:$B,$B16,SPEND!$C:$C,$C16,SPEND!$D:$D,$D16)*$B$2</f>
        <v>66598.4932</v>
      </c>
      <c r="AB16" s="19">
        <f t="shared" si="87"/>
        <v>-0.09548941867</v>
      </c>
      <c r="AC16" s="17">
        <f>SUMIFS(SPEND!AD:AD,SPEND!$B:$B,$B16,SPEND!$C:$C,$C16,SPEND!$D:$D,$D16)*$B$2</f>
        <v>3056.2745</v>
      </c>
      <c r="AD16" s="17">
        <f>SUMIFS(SPEND!AE:AE,SPEND!$B:$B,$B16,SPEND!$C:$C,$C16,SPEND!$D:$D,$D16)*$B$2</f>
        <v>2923.393</v>
      </c>
      <c r="AE16" s="19">
        <f t="shared" si="88"/>
        <v>0.04545454545</v>
      </c>
      <c r="AF16" s="18">
        <f t="shared" si="6"/>
        <v>1.506133834</v>
      </c>
      <c r="AG16" s="18">
        <f t="shared" si="7"/>
        <v>1.593764482</v>
      </c>
      <c r="AH16" s="19">
        <f t="shared" si="89"/>
        <v>-0.05498343605</v>
      </c>
      <c r="AI16" s="19">
        <f t="shared" si="90"/>
        <v>0.04545454545</v>
      </c>
      <c r="AJ16" s="19">
        <f t="shared" ref="AJ16:AK16" si="91">iferror(AC16/Z16,"-")</f>
        <v>0.05073577548</v>
      </c>
      <c r="AK16" s="19">
        <f t="shared" si="91"/>
        <v>0.04389578292</v>
      </c>
      <c r="AL16" s="19">
        <f t="shared" si="92"/>
        <v>0.1558234553</v>
      </c>
      <c r="AM16" s="19">
        <f t="shared" ref="AM16:AN16" si="93">iferror(K16/AC16,"-")</f>
        <v>0.03402835707</v>
      </c>
      <c r="AN16" s="19">
        <f t="shared" si="93"/>
        <v>0.002394477923</v>
      </c>
      <c r="AO16" s="19">
        <f t="shared" si="94"/>
        <v>13.21118012</v>
      </c>
      <c r="AP16" s="15"/>
      <c r="AQ16" s="16"/>
    </row>
    <row r="17">
      <c r="A17" s="109" t="str">
        <f>C17</f>
        <v>remarketing</v>
      </c>
      <c r="B17" s="41" t="s">
        <v>914</v>
      </c>
      <c r="C17" s="41" t="s">
        <v>43</v>
      </c>
      <c r="D17" s="41" t="s">
        <v>25</v>
      </c>
      <c r="E17" s="44" t="s">
        <v>1014</v>
      </c>
      <c r="F17" s="32">
        <f>SUMIFS(SPEND!N:N,SPEND!$B:$B,$B17,SPEND!$C:$C,$C17,SPEND!$D:$D,$D17)*$B$2</f>
        <v>22.109767</v>
      </c>
      <c r="G17" s="16"/>
      <c r="H17" s="32">
        <f>SUMIFS(SPEND!O:O,SPEND!$B:$B,$B17,SPEND!$C:$C,$C17,SPEND!$D:$D,$D17)*$B$2</f>
        <v>26.464851</v>
      </c>
      <c r="I17" s="19">
        <f t="shared" si="82"/>
        <v>-0.1645610625</v>
      </c>
      <c r="J17" s="16"/>
      <c r="K17" s="16">
        <f t="shared" si="95"/>
        <v>14</v>
      </c>
      <c r="L17" s="16">
        <f>SUMIFS(UA_F!$F$16:$F17,UA_F!$E$16:$E17,$E17,UA_F!$C$16:$C17,L$1)</f>
        <v>2</v>
      </c>
      <c r="M17" s="16">
        <f>SUMIFS(UA_F!$F$16:$F17,UA_F!$E$16:$E17,$E17,UA_F!$C$16:$C17,M$1)</f>
        <v>11</v>
      </c>
      <c r="N17" s="16">
        <f>SUMIFS(UA_F!$F$16:$F17,UA_F!$E$16:$E17,$E17,UA_F!$C$16:$C17,N$1)</f>
        <v>1</v>
      </c>
      <c r="O17" s="16">
        <v>23.0</v>
      </c>
      <c r="P17" s="16">
        <v>1.0</v>
      </c>
      <c r="Q17" s="16">
        <v>20.0</v>
      </c>
      <c r="R17" s="16">
        <v>2.0</v>
      </c>
      <c r="S17" s="19">
        <f t="shared" si="83"/>
        <v>-0.3913043478</v>
      </c>
      <c r="T17" s="16"/>
      <c r="U17" s="16"/>
      <c r="V17" s="16"/>
      <c r="W17" s="18">
        <f t="shared" si="84"/>
        <v>1.579269071</v>
      </c>
      <c r="X17" s="18">
        <f t="shared" si="85"/>
        <v>1.150645696</v>
      </c>
      <c r="Y17" s="19">
        <f t="shared" si="86"/>
        <v>0.3725068259</v>
      </c>
      <c r="Z17" s="17">
        <f>SUMIFS(SPEND!I:I,SPEND!$B:$B,$B17,SPEND!$C:$C,$C17,SPEND!$D:$D,$D17)*$B$2</f>
        <v>16650.4806</v>
      </c>
      <c r="AA17" s="17">
        <f>SUMIFS(SPEND!J:J,SPEND!$B:$B,$B17,SPEND!$C:$C,$C17,SPEND!$D:$D,$D17)*$B$2</f>
        <v>22588.9977</v>
      </c>
      <c r="AB17" s="19">
        <f t="shared" si="87"/>
        <v>-0.2628942275</v>
      </c>
      <c r="AC17" s="17">
        <f>SUMIFS(SPEND!AD:AD,SPEND!$B:$B,$B17,SPEND!$C:$C,$C17,SPEND!$D:$D,$D17)*$B$2</f>
        <v>948.1738</v>
      </c>
      <c r="AD17" s="17">
        <f>SUMIFS(SPEND!AE:AE,SPEND!$B:$B,$B17,SPEND!$C:$C,$C17,SPEND!$D:$D,$D17)*$B$2</f>
        <v>1175.3583</v>
      </c>
      <c r="AE17" s="19">
        <f t="shared" si="88"/>
        <v>-0.1932895697</v>
      </c>
      <c r="AF17" s="18">
        <f t="shared" si="6"/>
        <v>1.327875605</v>
      </c>
      <c r="AG17" s="18">
        <f t="shared" si="7"/>
        <v>1.171581464</v>
      </c>
      <c r="AH17" s="19">
        <f t="shared" si="89"/>
        <v>0.1334044158</v>
      </c>
      <c r="AI17" s="19">
        <f t="shared" si="90"/>
        <v>-0.1932895697</v>
      </c>
      <c r="AJ17" s="19">
        <f t="shared" ref="AJ17:AK17" si="96">iferror(AC17/Z17,"-")</f>
        <v>0.05694573164</v>
      </c>
      <c r="AK17" s="19">
        <f t="shared" si="96"/>
        <v>0.05203233519</v>
      </c>
      <c r="AL17" s="19">
        <f t="shared" si="92"/>
        <v>0.09442967403</v>
      </c>
      <c r="AM17" s="19">
        <f t="shared" ref="AM17:AN17" si="97">iferror(K17/AC17,"-")</f>
        <v>0.01476522553</v>
      </c>
      <c r="AN17" s="19">
        <f t="shared" si="97"/>
        <v>0.001701608778</v>
      </c>
      <c r="AO17" s="19">
        <f t="shared" si="94"/>
        <v>7.67721519</v>
      </c>
      <c r="AP17" s="15"/>
      <c r="AQ17" s="16"/>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2" width="13.38"/>
    <col customWidth="1" min="33" max="34" width="13.13"/>
    <col customWidth="1" min="35" max="35" width="14.75"/>
  </cols>
  <sheetData>
    <row r="1">
      <c r="A1" s="439"/>
      <c r="B1" s="440" t="s">
        <v>59</v>
      </c>
      <c r="C1" s="440" t="s">
        <v>311</v>
      </c>
      <c r="D1" s="441" t="s">
        <v>145</v>
      </c>
      <c r="E1" s="441" t="s">
        <v>392</v>
      </c>
      <c r="F1" s="440" t="s">
        <v>249</v>
      </c>
      <c r="G1" s="440" t="s">
        <v>444</v>
      </c>
      <c r="H1" s="441" t="s">
        <v>115</v>
      </c>
      <c r="I1" s="441" t="s">
        <v>994</v>
      </c>
      <c r="J1" s="441" t="s">
        <v>358</v>
      </c>
      <c r="K1" s="442" t="s">
        <v>989</v>
      </c>
      <c r="L1" s="440" t="s">
        <v>133</v>
      </c>
      <c r="M1" s="440" t="s">
        <v>371</v>
      </c>
      <c r="N1" s="441" t="s">
        <v>175</v>
      </c>
      <c r="O1" s="441" t="s">
        <v>528</v>
      </c>
      <c r="P1" s="441" t="s">
        <v>415</v>
      </c>
      <c r="Q1" s="442" t="s">
        <v>990</v>
      </c>
      <c r="R1" s="440" t="s">
        <v>210</v>
      </c>
      <c r="S1" s="440" t="s">
        <v>433</v>
      </c>
      <c r="T1" s="440" t="s">
        <v>545</v>
      </c>
      <c r="U1" s="440" t="s">
        <v>258</v>
      </c>
      <c r="V1" s="440" t="s">
        <v>453</v>
      </c>
      <c r="W1" s="440" t="s">
        <v>564</v>
      </c>
      <c r="X1" s="443" t="s">
        <v>991</v>
      </c>
      <c r="Y1" s="440" t="s">
        <v>273</v>
      </c>
      <c r="Z1" s="440" t="s">
        <v>590</v>
      </c>
      <c r="AA1" s="440" t="s">
        <v>465</v>
      </c>
      <c r="AB1" s="443" t="s">
        <v>992</v>
      </c>
      <c r="AC1" s="441" t="s">
        <v>167</v>
      </c>
      <c r="AD1" s="441" t="s">
        <v>523</v>
      </c>
      <c r="AE1" s="441" t="s">
        <v>406</v>
      </c>
      <c r="AF1" s="444" t="s">
        <v>323</v>
      </c>
      <c r="AG1" s="444" t="s">
        <v>353</v>
      </c>
      <c r="AH1" s="445" t="s">
        <v>953</v>
      </c>
      <c r="AI1" s="445" t="s">
        <v>964</v>
      </c>
    </row>
    <row r="2">
      <c r="A2" s="446" t="s">
        <v>1015</v>
      </c>
      <c r="B2" s="140">
        <f>SUMIFS('Итог'!$F:$F,'Итог'!$B:$B,B$1)</f>
        <v>185.502574</v>
      </c>
      <c r="C2" s="140">
        <f>SUMIFS('Итог'!$F:$F,'Итог'!$B:$B,C$1)</f>
        <v>188.708876</v>
      </c>
      <c r="D2" s="140">
        <f>SUMIFS('Итог'!$F:$F,'Итог'!$B:$B,D$1)</f>
        <v>185.965516</v>
      </c>
      <c r="E2" s="140">
        <f>SUMIFS('Итог'!$F:$F,'Итог'!$B:$B,E$1)</f>
        <v>156.397239</v>
      </c>
      <c r="F2" s="140">
        <f>SUMIFS('Итог'!$F:$F,'Итог'!$B:$B,F$1)</f>
        <v>159.646406</v>
      </c>
      <c r="G2" s="140">
        <f>SUMIFS('Итог'!$F:$F,'Итог'!$B:$B,G$1)</f>
        <v>185.656888</v>
      </c>
      <c r="H2" s="140">
        <f>SUMIFS('Итог'!$F:$F,'Итог'!$B:$B,H$1)</f>
        <v>804.293141</v>
      </c>
      <c r="I2" s="140">
        <f>SUMIFS('Итог'!$F:$F,'Итог'!$B:$B,I$1)</f>
        <v>628.495203</v>
      </c>
      <c r="J2" s="140">
        <f>SUMIFS('Итог'!$F:$F,'Итог'!$B:$B,J$1)</f>
        <v>517.12336</v>
      </c>
      <c r="K2" s="140">
        <f>SUMIFS('Итог'!$F:$F,'Итог'!$B:$B,K$1)</f>
        <v>113.489374</v>
      </c>
      <c r="L2" s="140">
        <f>SUMIFS('Итог'!$F:$F,'Итог'!$B:$B,L$1)</f>
        <v>451.428461</v>
      </c>
      <c r="M2" s="140">
        <f>SUMIFS('Итог'!$F:$F,'Итог'!$B:$B,M$1)</f>
        <v>532.434738</v>
      </c>
      <c r="N2" s="140">
        <f>SUMIFS('Итог'!$F:$F,'Итог'!$B:$B,N$1)</f>
        <v>1761.022795</v>
      </c>
      <c r="O2" s="140">
        <f>SUMIFS('Итог'!$F:$F,'Итог'!$B:$B,O$1)</f>
        <v>878.603905</v>
      </c>
      <c r="P2" s="140">
        <f>SUMIFS('Итог'!$F:$F,'Итог'!$B:$B,P$1)</f>
        <v>883.850581</v>
      </c>
      <c r="Q2" s="140">
        <f>SUMIFS('Итог'!$F:$F,'Итог'!$B:$B,Q$1)</f>
        <v>362.457867</v>
      </c>
      <c r="R2" s="140">
        <f>SUMIFS('Итог'!$F:$F,'Итог'!$B:$B,R$1)</f>
        <v>505.601248</v>
      </c>
      <c r="S2" s="140">
        <f>SUMIFS('Итог'!$F:$F,'Итог'!$B:$B,S$1)</f>
        <v>515.425906</v>
      </c>
      <c r="T2" s="140">
        <f>SUMIFS('Итог'!$F:$F,'Итог'!$B:$B,T$1)</f>
        <v>332.28948</v>
      </c>
      <c r="U2" s="140">
        <f>SUMIFS('Итог'!$F:$F,'Итог'!$B:$B,U$1)</f>
        <v>472.449457</v>
      </c>
      <c r="V2" s="140">
        <f>SUMIFS('Итог'!$F:$F,'Итог'!$B:$B,V$1)</f>
        <v>331.886549</v>
      </c>
      <c r="W2" s="140">
        <f>SUMIFS('Итог'!$F:$F,'Итог'!$B:$B,W$1)</f>
        <v>394.503741</v>
      </c>
      <c r="X2" s="140">
        <f>SUMIFS('Итог'!$F:$F,'Итог'!$B:$B,X$1)</f>
        <v>136.405003</v>
      </c>
      <c r="Y2" s="140">
        <f>SUMIFS('Итог'!$F:$F,'Итог'!$B:$B,Y$1)</f>
        <v>399.116015</v>
      </c>
      <c r="Z2" s="140">
        <f>SUMIFS('Итог'!$F:$F,'Итог'!$B:$B,Z$1)</f>
        <v>798.369198</v>
      </c>
      <c r="AA2" s="140">
        <f>SUMIFS('Итог'!$F:$F,'Итог'!$B:$B,AA$1)</f>
        <v>200.69393</v>
      </c>
      <c r="AB2" s="140">
        <f>SUMIFS('Итог'!$F:$F,'Итог'!$B:$B,AB$1)</f>
        <v>112.837826</v>
      </c>
      <c r="AC2" s="140">
        <f>SUMIFS('Итог'!$F:$F,'Итог'!$B:$B,AC$1)</f>
        <v>185.716899</v>
      </c>
      <c r="AD2" s="140">
        <f>SUMIFS('Итог'!$F:$F,'Итог'!$B:$B,AD$1)</f>
        <v>133.001522</v>
      </c>
      <c r="AE2" s="140">
        <f>SUMIFS('Итог'!$F:$F,'Итог'!$B:$B,AE$1)</f>
        <v>159.269194</v>
      </c>
      <c r="AF2" s="140">
        <f>SUMIFS('Итог'!$F:$F,'Итог'!$B:$B,AF$1)</f>
        <v>1279.588834</v>
      </c>
      <c r="AG2" s="140">
        <f>SUMIFS('Итог'!$F:$F,'Итог'!$B:$B,AG$1)</f>
        <v>172.042964</v>
      </c>
      <c r="AH2" s="140">
        <f>SUMIFS('Итог'!$F:$F,'Итог'!$B:$B,AH$1)</f>
        <v>425.855202</v>
      </c>
      <c r="AI2" s="140">
        <f>SUMIFS('Итог'!$F:$F,'Итог'!$B:$B,AI$1)</f>
        <v>315.537838</v>
      </c>
    </row>
    <row r="3">
      <c r="A3" s="447" t="s">
        <v>1016</v>
      </c>
      <c r="B3" s="448">
        <f t="shared" ref="B3:AI3" si="1">sum(B4:B6)</f>
        <v>152</v>
      </c>
      <c r="C3" s="448">
        <f t="shared" si="1"/>
        <v>88</v>
      </c>
      <c r="D3" s="448">
        <f t="shared" si="1"/>
        <v>290</v>
      </c>
      <c r="E3" s="448">
        <f t="shared" si="1"/>
        <v>96</v>
      </c>
      <c r="F3" s="448">
        <f t="shared" si="1"/>
        <v>136</v>
      </c>
      <c r="G3" s="448">
        <f t="shared" si="1"/>
        <v>52</v>
      </c>
      <c r="H3" s="448">
        <f t="shared" si="1"/>
        <v>495</v>
      </c>
      <c r="I3" s="448">
        <f t="shared" si="1"/>
        <v>110</v>
      </c>
      <c r="J3" s="448">
        <f t="shared" si="1"/>
        <v>180</v>
      </c>
      <c r="K3" s="448">
        <f t="shared" si="1"/>
        <v>20</v>
      </c>
      <c r="L3" s="448">
        <f t="shared" si="1"/>
        <v>1688</v>
      </c>
      <c r="M3" s="448">
        <f t="shared" si="1"/>
        <v>781</v>
      </c>
      <c r="N3" s="448">
        <f t="shared" si="1"/>
        <v>1033</v>
      </c>
      <c r="O3" s="448">
        <f t="shared" si="1"/>
        <v>398</v>
      </c>
      <c r="P3" s="448">
        <f t="shared" si="1"/>
        <v>547</v>
      </c>
      <c r="Q3" s="448">
        <f t="shared" si="1"/>
        <v>107</v>
      </c>
      <c r="R3" s="448">
        <f t="shared" si="1"/>
        <v>1057</v>
      </c>
      <c r="S3" s="448">
        <f t="shared" si="1"/>
        <v>814</v>
      </c>
      <c r="T3" s="448">
        <f t="shared" si="1"/>
        <v>456</v>
      </c>
      <c r="U3" s="448">
        <f t="shared" si="1"/>
        <v>1103</v>
      </c>
      <c r="V3" s="448">
        <f t="shared" si="1"/>
        <v>673</v>
      </c>
      <c r="W3" s="448">
        <f t="shared" si="1"/>
        <v>720</v>
      </c>
      <c r="X3" s="448">
        <f t="shared" si="1"/>
        <v>174</v>
      </c>
      <c r="Y3" s="448">
        <f t="shared" si="1"/>
        <v>717</v>
      </c>
      <c r="Z3" s="448">
        <f t="shared" si="1"/>
        <v>1511</v>
      </c>
      <c r="AA3" s="448">
        <f t="shared" si="1"/>
        <v>287</v>
      </c>
      <c r="AB3" s="448">
        <f t="shared" si="1"/>
        <v>118</v>
      </c>
      <c r="AC3" s="448">
        <f t="shared" si="1"/>
        <v>212</v>
      </c>
      <c r="AD3" s="448">
        <f t="shared" si="1"/>
        <v>43</v>
      </c>
      <c r="AE3" s="448">
        <f t="shared" si="1"/>
        <v>46</v>
      </c>
      <c r="AF3" s="448">
        <f t="shared" si="1"/>
        <v>846</v>
      </c>
      <c r="AG3" s="448">
        <f t="shared" si="1"/>
        <v>523</v>
      </c>
      <c r="AH3" s="448">
        <f t="shared" si="1"/>
        <v>156</v>
      </c>
      <c r="AI3" s="448">
        <f t="shared" si="1"/>
        <v>249</v>
      </c>
    </row>
    <row r="4">
      <c r="A4" s="449" t="s">
        <v>1017</v>
      </c>
      <c r="B4" s="185">
        <f>SUMIFS('Итог'!$K:$K,'Итог'!$B:$B,B$1)</f>
        <v>28</v>
      </c>
      <c r="C4" s="185">
        <f>SUMIFS('Итог'!$K:$K,'Итог'!$B:$B,C$1)</f>
        <v>23</v>
      </c>
      <c r="D4" s="185">
        <f>SUMIFS('Итог'!$K:$K,'Итог'!$B:$B,D$1)</f>
        <v>9</v>
      </c>
      <c r="E4" s="185">
        <f>SUMIFS('Итог'!$K:$K,'Итог'!$B:$B,E$1)</f>
        <v>6</v>
      </c>
      <c r="F4" s="185">
        <f>SUMIFS('Итог'!$K:$K,'Итог'!$B:$B,F$1)</f>
        <v>27</v>
      </c>
      <c r="G4" s="185">
        <f>SUMIFS('Итог'!$K:$K,'Итог'!$B:$B,G$1)</f>
        <v>6</v>
      </c>
      <c r="H4" s="185">
        <f>SUMIFS('Итог'!$K:$K,'Итог'!$B:$B,H$1)</f>
        <v>70</v>
      </c>
      <c r="I4" s="185">
        <f>SUMIFS('Итог'!$K:$K,'Итог'!$B:$B,I$1)</f>
        <v>14</v>
      </c>
      <c r="J4" s="185">
        <f>SUMIFS('Итог'!$K:$K,'Итог'!$B:$B,J$1)</f>
        <v>33</v>
      </c>
      <c r="K4" s="185">
        <f>SUMIFS('Итог'!$K:$K,'Итог'!$B:$B,K$1)</f>
        <v>8</v>
      </c>
      <c r="L4" s="185">
        <f>SUMIFS('Итог'!$K:$K,'Итог'!$B:$B,L$1)</f>
        <v>251</v>
      </c>
      <c r="M4" s="185">
        <f>SUMIFS('Итог'!$K:$K,'Итог'!$B:$B,M$1)</f>
        <v>134</v>
      </c>
      <c r="N4" s="185">
        <f>SUMIFS('Итог'!$K:$K,'Итог'!$B:$B,N$1)</f>
        <v>114</v>
      </c>
      <c r="O4" s="185">
        <f>SUMIFS('Итог'!$K:$K,'Итог'!$B:$B,O$1)</f>
        <v>43</v>
      </c>
      <c r="P4" s="185">
        <f>SUMIFS('Итог'!$K:$K,'Итог'!$B:$B,P$1)</f>
        <v>147</v>
      </c>
      <c r="Q4" s="185">
        <f>SUMIFS('Итог'!$K:$K,'Итог'!$B:$B,Q$1)</f>
        <v>18</v>
      </c>
      <c r="R4" s="185">
        <f>SUMIFS('Итог'!$K:$K,'Итог'!$B:$B,R$1)</f>
        <v>119</v>
      </c>
      <c r="S4" s="185">
        <f>SUMIFS('Итог'!$K:$K,'Итог'!$B:$B,S$1)</f>
        <v>135</v>
      </c>
      <c r="T4" s="185">
        <f>SUMIFS('Итог'!$K:$K,'Итог'!$B:$B,T$1)</f>
        <v>31</v>
      </c>
      <c r="U4" s="185">
        <f>SUMIFS('Итог'!$K:$K,'Итог'!$B:$B,U$1)</f>
        <v>44</v>
      </c>
      <c r="V4" s="185">
        <f>SUMIFS('Итог'!$K:$K,'Итог'!$B:$B,V$1)</f>
        <v>23</v>
      </c>
      <c r="W4" s="185">
        <f>SUMIFS('Итог'!$K:$K,'Итог'!$B:$B,W$1)</f>
        <v>100</v>
      </c>
      <c r="X4" s="185">
        <f>SUMIFS('Итог'!$K:$K,'Итог'!$B:$B,X$1)</f>
        <v>8</v>
      </c>
      <c r="Y4" s="185">
        <f>SUMIFS('Итог'!$K:$K,'Итог'!$B:$B,Y$1)</f>
        <v>28</v>
      </c>
      <c r="Z4" s="185">
        <f>SUMIFS('Итог'!$K:$K,'Итог'!$B:$B,Z$1)</f>
        <v>27</v>
      </c>
      <c r="AA4" s="185">
        <f>SUMIFS('Итог'!$K:$K,'Итог'!$B:$B,AA$1)</f>
        <v>7</v>
      </c>
      <c r="AB4" s="185">
        <f>SUMIFS('Итог'!$K:$K,'Итог'!$B:$B,AB$1)</f>
        <v>9</v>
      </c>
      <c r="AC4" s="185">
        <f>SUMIFS('Итог'!$K:$K,'Итог'!$B:$B,AC$1)</f>
        <v>24</v>
      </c>
      <c r="AD4" s="185">
        <f>SUMIFS('Итог'!$K:$K,'Итог'!$B:$B,AD$1)</f>
        <v>12</v>
      </c>
      <c r="AE4" s="185">
        <f>SUMIFS('Итог'!$K:$K,'Итог'!$B:$B,AE$1)</f>
        <v>11</v>
      </c>
      <c r="AF4" s="185">
        <f>SUMIFS('Итог'!$K:$K,'Итог'!$B:$B,AF$1)</f>
        <v>353</v>
      </c>
      <c r="AG4" s="185">
        <f>SUMIFS('Итог'!$K:$K,'Итог'!$B:$B,AG$1)</f>
        <v>48</v>
      </c>
      <c r="AH4" s="185">
        <f>SUMIFS('Итог'!$K:$K,'Итог'!$B:$B,AH$1)</f>
        <v>17</v>
      </c>
      <c r="AI4" s="185">
        <f>SUMIFS('Итог'!$K:$K,'Итог'!$B:$B,AI$1)</f>
        <v>63</v>
      </c>
    </row>
    <row r="5">
      <c r="A5" s="449" t="s">
        <v>1018</v>
      </c>
      <c r="B5" s="185">
        <f>SUMIFS('Итог'!$M:$M,'Итог'!$B:$B,B$1)</f>
        <v>10</v>
      </c>
      <c r="C5" s="185">
        <f>SUMIFS('Итог'!$M:$M,'Итог'!$B:$B,C$1)</f>
        <v>4</v>
      </c>
      <c r="D5" s="185">
        <f>SUMIFS('Итог'!$M:$M,'Итог'!$B:$B,D$1)</f>
        <v>26</v>
      </c>
      <c r="E5" s="185">
        <f>SUMIFS('Итог'!$M:$M,'Итог'!$B:$B,E$1)</f>
        <v>0</v>
      </c>
      <c r="F5" s="185">
        <f>SUMIFS('Итог'!$M:$M,'Итог'!$B:$B,F$1)</f>
        <v>6</v>
      </c>
      <c r="G5" s="185">
        <f>SUMIFS('Итог'!$M:$M,'Итог'!$B:$B,G$1)</f>
        <v>2</v>
      </c>
      <c r="H5" s="185">
        <f>SUMIFS('Итог'!$M:$M,'Итог'!$B:$B,H$1)</f>
        <v>130</v>
      </c>
      <c r="I5" s="185">
        <f>SUMIFS('Итог'!$M:$M,'Итог'!$B:$B,I$1)</f>
        <v>23</v>
      </c>
      <c r="J5" s="185">
        <f>SUMIFS('Итог'!$M:$M,'Итог'!$B:$B,J$1)</f>
        <v>39</v>
      </c>
      <c r="K5" s="185">
        <f>SUMIFS('Итог'!$M:$M,'Итог'!$B:$B,K$1)</f>
        <v>1</v>
      </c>
      <c r="L5" s="185">
        <f>SUMIFS('Итог'!$M:$M,'Итог'!$B:$B,L$1)</f>
        <v>484</v>
      </c>
      <c r="M5" s="185">
        <f>SUMIFS('Итог'!$M:$M,'Итог'!$B:$B,M$1)</f>
        <v>196</v>
      </c>
      <c r="N5" s="185">
        <f>SUMIFS('Итог'!$M:$M,'Итог'!$B:$B,N$1)</f>
        <v>112</v>
      </c>
      <c r="O5" s="185">
        <f>SUMIFS('Итог'!$M:$M,'Итог'!$B:$B,O$1)</f>
        <v>33</v>
      </c>
      <c r="P5" s="185">
        <f>SUMIFS('Итог'!$M:$M,'Итог'!$B:$B,P$1)</f>
        <v>48</v>
      </c>
      <c r="Q5" s="185">
        <f>SUMIFS('Итог'!$M:$M,'Итог'!$B:$B,Q$1)</f>
        <v>15</v>
      </c>
      <c r="R5" s="185">
        <f>SUMIFS('Итог'!$M:$M,'Итог'!$B:$B,R$1)</f>
        <v>254</v>
      </c>
      <c r="S5" s="185">
        <f>SUMIFS('Итог'!$M:$M,'Итог'!$B:$B,S$1)</f>
        <v>214</v>
      </c>
      <c r="T5" s="185">
        <f>SUMIFS('Итог'!$M:$M,'Итог'!$B:$B,T$1)</f>
        <v>142</v>
      </c>
      <c r="U5" s="185">
        <f>SUMIFS('Итог'!$M:$M,'Итог'!$B:$B,U$1)</f>
        <v>430</v>
      </c>
      <c r="V5" s="185">
        <f>SUMIFS('Итог'!$M:$M,'Итог'!$B:$B,V$1)</f>
        <v>299</v>
      </c>
      <c r="W5" s="185">
        <f>SUMIFS('Итог'!$M:$M,'Итог'!$B:$B,W$1)</f>
        <v>351</v>
      </c>
      <c r="X5" s="185">
        <f>SUMIFS('Итог'!$M:$M,'Итог'!$B:$B,X$1)</f>
        <v>55</v>
      </c>
      <c r="Y5" s="185">
        <f>SUMIFS('Итог'!$M:$M,'Итог'!$B:$B,Y$1)</f>
        <v>61</v>
      </c>
      <c r="Z5" s="185">
        <f>SUMIFS('Итог'!$M:$M,'Итог'!$B:$B,Z$1)</f>
        <v>89</v>
      </c>
      <c r="AA5" s="185">
        <f>SUMIFS('Итог'!$M:$M,'Итог'!$B:$B,AA$1)</f>
        <v>20</v>
      </c>
      <c r="AB5" s="185">
        <f>SUMIFS('Итог'!$M:$M,'Итог'!$B:$B,AB$1)</f>
        <v>5</v>
      </c>
      <c r="AC5" s="185">
        <f>SUMIFS('Итог'!$M:$M,'Итог'!$B:$B,AC$1)</f>
        <v>73</v>
      </c>
      <c r="AD5" s="185">
        <f>SUMIFS('Итог'!$M:$M,'Итог'!$B:$B,AD$1)</f>
        <v>5</v>
      </c>
      <c r="AE5" s="185">
        <f>SUMIFS('Итог'!$M:$M,'Итог'!$B:$B,AE$1)</f>
        <v>12</v>
      </c>
      <c r="AF5" s="185">
        <f>SUMIFS('Итог'!$M:$M,'Итог'!$B:$B,AF$1)</f>
        <v>432</v>
      </c>
      <c r="AG5" s="185">
        <f>SUMIFS('Итог'!$M:$M,'Итог'!$B:$B,AG$1)</f>
        <v>314</v>
      </c>
      <c r="AH5" s="185">
        <f>SUMIFS('Итог'!$M:$M,'Итог'!$B:$B,AH$1)</f>
        <v>8</v>
      </c>
      <c r="AI5" s="185">
        <f>SUMIFS('Итог'!$M:$M,'Итог'!$B:$B,AI$1)</f>
        <v>21</v>
      </c>
    </row>
    <row r="6">
      <c r="A6" s="449" t="s">
        <v>1019</v>
      </c>
      <c r="B6" s="185">
        <f>SUMIFS('Итог'!$L:$L,'Итог'!$B:$B,B$1)</f>
        <v>114</v>
      </c>
      <c r="C6" s="185">
        <f>SUMIFS('Итог'!$L:$L,'Итог'!$B:$B,C$1)</f>
        <v>61</v>
      </c>
      <c r="D6" s="185">
        <f>SUMIFS('Итог'!$L:$L,'Итог'!$B:$B,D$1)</f>
        <v>255</v>
      </c>
      <c r="E6" s="185">
        <f>SUMIFS('Итог'!$L:$L,'Итог'!$B:$B,E$1)</f>
        <v>90</v>
      </c>
      <c r="F6" s="185">
        <f>SUMIFS('Итог'!$L:$L,'Итог'!$B:$B,F$1)</f>
        <v>103</v>
      </c>
      <c r="G6" s="185">
        <f>SUMIFS('Итог'!$L:$L,'Итог'!$B:$B,G$1)</f>
        <v>44</v>
      </c>
      <c r="H6" s="185">
        <f>SUMIFS('Итог'!$L:$L,'Итог'!$B:$B,H$1)</f>
        <v>295</v>
      </c>
      <c r="I6" s="185">
        <f>SUMIFS('Итог'!$L:$L,'Итог'!$B:$B,I$1)</f>
        <v>73</v>
      </c>
      <c r="J6" s="185">
        <f>SUMIFS('Итог'!$L:$L,'Итог'!$B:$B,J$1)</f>
        <v>108</v>
      </c>
      <c r="K6" s="185">
        <f>SUMIFS('Итог'!$L:$L,'Итог'!$B:$B,K$1)</f>
        <v>11</v>
      </c>
      <c r="L6" s="185">
        <f>SUMIFS('Итог'!$L:$L,'Итог'!$B:$B,L$1)</f>
        <v>953</v>
      </c>
      <c r="M6" s="185">
        <f>SUMIFS('Итог'!$L:$L,'Итог'!$B:$B,M$1)</f>
        <v>451</v>
      </c>
      <c r="N6" s="185">
        <f>SUMIFS('Итог'!$L:$L,'Итог'!$B:$B,N$1)</f>
        <v>807</v>
      </c>
      <c r="O6" s="185">
        <f>SUMIFS('Итог'!$L:$L,'Итог'!$B:$B,O$1)</f>
        <v>322</v>
      </c>
      <c r="P6" s="185">
        <f>SUMIFS('Итог'!$L:$L,'Итог'!$B:$B,P$1)</f>
        <v>352</v>
      </c>
      <c r="Q6" s="185">
        <f>SUMIFS('Итог'!$L:$L,'Итог'!$B:$B,Q$1)</f>
        <v>74</v>
      </c>
      <c r="R6" s="185">
        <f>SUMIFS('Итог'!$L:$L,'Итог'!$B:$B,R$1)</f>
        <v>684</v>
      </c>
      <c r="S6" s="185">
        <f>SUMIFS('Итог'!$L:$L,'Итог'!$B:$B,S$1)</f>
        <v>465</v>
      </c>
      <c r="T6" s="185">
        <f>SUMIFS('Итог'!$L:$L,'Итог'!$B:$B,T$1)</f>
        <v>283</v>
      </c>
      <c r="U6" s="185">
        <f>SUMIFS('Итог'!$L:$L,'Итог'!$B:$B,U$1)</f>
        <v>629</v>
      </c>
      <c r="V6" s="185">
        <f>SUMIFS('Итог'!$L:$L,'Итог'!$B:$B,V$1)</f>
        <v>351</v>
      </c>
      <c r="W6" s="185">
        <f>SUMIFS('Итог'!$L:$L,'Итог'!$B:$B,W$1)</f>
        <v>269</v>
      </c>
      <c r="X6" s="185">
        <f>SUMIFS('Итог'!$L:$L,'Итог'!$B:$B,X$1)</f>
        <v>111</v>
      </c>
      <c r="Y6" s="185">
        <f>SUMIFS('Итог'!$L:$L,'Итог'!$B:$B,Y$1)</f>
        <v>628</v>
      </c>
      <c r="Z6" s="185">
        <f>SUMIFS('Итог'!$L:$L,'Итог'!$B:$B,Z$1)</f>
        <v>1395</v>
      </c>
      <c r="AA6" s="185">
        <f>SUMIFS('Итог'!$L:$L,'Итог'!$B:$B,AA$1)</f>
        <v>260</v>
      </c>
      <c r="AB6" s="185">
        <f>SUMIFS('Итог'!$L:$L,'Итог'!$B:$B,AB$1)</f>
        <v>104</v>
      </c>
      <c r="AC6" s="185">
        <f>SUMIFS('Итог'!$L:$L,'Итог'!$B:$B,AC$1)</f>
        <v>115</v>
      </c>
      <c r="AD6" s="185">
        <f>SUMIFS('Итог'!$L:$L,'Итог'!$B:$B,AD$1)</f>
        <v>26</v>
      </c>
      <c r="AE6" s="185">
        <f>SUMIFS('Итог'!$L:$L,'Итог'!$B:$B,AE$1)</f>
        <v>23</v>
      </c>
      <c r="AF6" s="185">
        <f>SUMIFS('Итог'!$L:$L,'Итог'!$B:$B,AF$1)</f>
        <v>61</v>
      </c>
      <c r="AG6" s="185">
        <f>SUMIFS('Итог'!$L:$L,'Итог'!$B:$B,AG$1)</f>
        <v>161</v>
      </c>
      <c r="AH6" s="185">
        <f>SUMIFS('Итог'!$L:$L,'Итог'!$B:$B,AH$1)</f>
        <v>131</v>
      </c>
      <c r="AI6" s="185">
        <f>SUMIFS('Итог'!$L:$L,'Итог'!$B:$B,AI$1)</f>
        <v>165</v>
      </c>
    </row>
    <row r="7">
      <c r="A7" s="450" t="s">
        <v>1020</v>
      </c>
      <c r="B7" s="183">
        <f>SUMIFS('Итог'!$Y:$Y,'Итог'!$B:$B,B$1)/7</f>
        <v>0.6371428571</v>
      </c>
      <c r="C7" s="183">
        <f>SUMIFS('Итог'!$Y:$Y,'Итог'!$B:$B,C$1)/7</f>
        <v>0.7528571429</v>
      </c>
      <c r="D7" s="183">
        <f>SUMIFS('Итог'!$Y:$Y,'Итог'!$B:$B,D$1)/7</f>
        <v>0.54</v>
      </c>
      <c r="E7" s="183">
        <f>SUMIFS('Итог'!$Y:$Y,'Итог'!$B:$B,E$1)/7</f>
        <v>0.6128571429</v>
      </c>
      <c r="F7" s="183">
        <f>SUMIFS('Итог'!$Y:$Y,'Итог'!$B:$B,F$1)/7</f>
        <v>0.6614285714</v>
      </c>
      <c r="G7" s="183">
        <f>SUMIFS('Итог'!$Y:$Y,'Итог'!$B:$B,G$1)/7</f>
        <v>0.6442857143</v>
      </c>
      <c r="H7" s="183">
        <f>SUMIFS('Итог'!$Y:$Y,'Итог'!$B:$B,H$1)/7</f>
        <v>0.6128571429</v>
      </c>
      <c r="I7" s="183">
        <f>SUMIFS('Итог'!$Y:$Y,'Итог'!$B:$B,I$1)/7</f>
        <v>0.5557142857</v>
      </c>
      <c r="J7" s="183">
        <f>SUMIFS('Итог'!$Y:$Y,'Итог'!$B:$B,J$1)/7</f>
        <v>0.6314285714</v>
      </c>
      <c r="K7" s="183">
        <f>SUMIFS('Итог'!$Y:$Y,'Итог'!$B:$B,K$1)/7</f>
        <v>0.5471428571</v>
      </c>
      <c r="L7" s="183">
        <f>SUMIFS('Итог'!$Y:$Y,'Итог'!$B:$B,L$1)/7</f>
        <v>0.6371428571</v>
      </c>
      <c r="M7" s="183">
        <f>SUMIFS('Итог'!$Y:$Y,'Итог'!$B:$B,M$1)/7</f>
        <v>0.6657142857</v>
      </c>
      <c r="N7" s="183">
        <f>SUMIFS('Итог'!$Y:$Y,'Итог'!$B:$B,N$1)/7</f>
        <v>0.6728571429</v>
      </c>
      <c r="O7" s="183">
        <f>SUMIFS('Итог'!$Y:$Y,'Итог'!$B:$B,O$1)/7</f>
        <v>0.6742857143</v>
      </c>
      <c r="P7" s="183">
        <f>SUMIFS('Итог'!$Y:$Y,'Итог'!$B:$B,P$1)/7</f>
        <v>0.6928571429</v>
      </c>
      <c r="Q7" s="183">
        <f>SUMIFS('Итог'!$Y:$Y,'Итог'!$B:$B,Q$1)/7</f>
        <v>0.6557142857</v>
      </c>
      <c r="R7" s="183">
        <f>SUMIFS('Итог'!$Y:$Y,'Итог'!$B:$B,R$1)/7</f>
        <v>0.59</v>
      </c>
      <c r="S7" s="183">
        <f>SUMIFS('Итог'!$Y:$Y,'Итог'!$B:$B,S$1)/7</f>
        <v>0.6185714286</v>
      </c>
      <c r="T7" s="183">
        <f>SUMIFS('Итог'!$Y:$Y,'Итог'!$B:$B,T$1)/7</f>
        <v>0.5471428571</v>
      </c>
      <c r="U7" s="183">
        <f>SUMIFS('Итог'!$Y:$Y,'Итог'!$B:$B,U$1)/7</f>
        <v>0.6328571429</v>
      </c>
      <c r="V7" s="183">
        <f>SUMIFS('Итог'!$Y:$Y,'Итог'!$B:$B,V$1)/7</f>
        <v>0.5314285714</v>
      </c>
      <c r="W7" s="183">
        <f>SUMIFS('Итог'!$Y:$Y,'Итог'!$B:$B,W$1)/7</f>
        <v>0.6</v>
      </c>
      <c r="X7" s="183">
        <f>SUMIFS('Итог'!$Y:$Y,'Итог'!$B:$B,X$1)/7</f>
        <v>0.56</v>
      </c>
      <c r="Y7" s="183">
        <f>SUMIFS('Итог'!$Y:$Y,'Итог'!$B:$B,Y$1)/7</f>
        <v>0.6314285714</v>
      </c>
      <c r="Z7" s="183">
        <f>SUMIFS('Итог'!$Y:$Y,'Итог'!$B:$B,Z$1)/7</f>
        <v>0.6285714286</v>
      </c>
      <c r="AA7" s="183">
        <f>SUMIFS('Итог'!$Y:$Y,'Итог'!$B:$B,AA$1)/7</f>
        <v>0.6714285714</v>
      </c>
      <c r="AB7" s="183">
        <f>SUMIFS('Итог'!$Y:$Y,'Итог'!$B:$B,AB$1)/7</f>
        <v>0.7042857143</v>
      </c>
      <c r="AC7" s="183">
        <f>SUMIFS('Итог'!$Y:$Y,'Итог'!$B:$B,AC$1)/7</f>
        <v>0.6357142857</v>
      </c>
      <c r="AD7" s="183">
        <f>SUMIFS('Итог'!$Y:$Y,'Итог'!$B:$B,AD$1)/7</f>
        <v>0.6842857143</v>
      </c>
      <c r="AE7" s="183">
        <f>SUMIFS('Итог'!$Y:$Y,'Итог'!$B:$B,AE$1)/7</f>
        <v>0.6528571429</v>
      </c>
      <c r="AF7" s="183">
        <f>SUMIFS('Итог'!$Y:$Y,'Итог'!$B:$B,AF$1)/7</f>
        <v>0.5642857143</v>
      </c>
      <c r="AG7" s="183">
        <f>SUMIFS('Итог'!$Y:$Y,'Итог'!$B:$B,AG$1)/7</f>
        <v>0</v>
      </c>
      <c r="AH7" s="183">
        <f>SUMIFS('Итог'!$Y:$Y,'Итог'!$B:$B,AH$1)/7</f>
        <v>0.6228571429</v>
      </c>
      <c r="AI7" s="183">
        <f>SUMIFS('Итог'!$Y:$Y,'Итог'!$B:$B,AI$1)/7</f>
        <v>0.5671428571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7.5"/>
  </cols>
  <sheetData>
    <row r="1">
      <c r="A1" s="451" t="s">
        <v>670</v>
      </c>
    </row>
    <row r="2">
      <c r="A2" s="31" t="s">
        <v>1021</v>
      </c>
      <c r="B2" s="31" t="s">
        <v>1022</v>
      </c>
    </row>
    <row r="3">
      <c r="A3" s="31" t="s">
        <v>1023</v>
      </c>
      <c r="B3" s="31" t="s">
        <v>1024</v>
      </c>
    </row>
    <row r="4">
      <c r="A4" s="31" t="s">
        <v>756</v>
      </c>
      <c r="B4" s="31" t="s">
        <v>1025</v>
      </c>
    </row>
    <row r="5">
      <c r="A5" s="31" t="s">
        <v>1026</v>
      </c>
      <c r="B5" s="452">
        <v>144.0</v>
      </c>
    </row>
    <row r="6">
      <c r="A6" s="31" t="s">
        <v>1027</v>
      </c>
      <c r="B6" s="452">
        <v>144.0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1511.0</v>
      </c>
    </row>
    <row r="15">
      <c r="A15" s="455" t="s">
        <v>1031</v>
      </c>
      <c r="B15" s="455" t="s">
        <v>1032</v>
      </c>
      <c r="C15" s="455" t="s">
        <v>1033</v>
      </c>
      <c r="D15" s="455" t="s">
        <v>1034</v>
      </c>
      <c r="E15" s="455" t="s">
        <v>1035</v>
      </c>
      <c r="F15" s="455" t="s">
        <v>1036</v>
      </c>
      <c r="H15" s="436"/>
      <c r="J15" s="436"/>
    </row>
    <row r="16">
      <c r="A16" s="436" t="s">
        <v>1038</v>
      </c>
      <c r="B16" s="436" t="s">
        <v>1039</v>
      </c>
      <c r="C16" s="436" t="s">
        <v>9</v>
      </c>
      <c r="D16" s="436" t="s">
        <v>1040</v>
      </c>
      <c r="E16" s="436" t="s">
        <v>599</v>
      </c>
      <c r="F16" s="454">
        <v>213.0</v>
      </c>
      <c r="H16" s="456"/>
      <c r="J16" s="436"/>
    </row>
    <row r="17">
      <c r="A17" s="436" t="s">
        <v>1041</v>
      </c>
      <c r="B17" s="436" t="s">
        <v>1042</v>
      </c>
      <c r="C17" s="436" t="s">
        <v>9</v>
      </c>
      <c r="D17" s="436" t="s">
        <v>1040</v>
      </c>
      <c r="E17" s="436" t="s">
        <v>607</v>
      </c>
      <c r="F17" s="454">
        <v>183.0</v>
      </c>
      <c r="H17" s="456"/>
      <c r="J17" s="436"/>
    </row>
    <row r="18">
      <c r="A18" s="436" t="s">
        <v>1043</v>
      </c>
      <c r="B18" s="436" t="s">
        <v>1044</v>
      </c>
      <c r="C18" s="436" t="s">
        <v>9</v>
      </c>
      <c r="D18" s="436" t="s">
        <v>1040</v>
      </c>
      <c r="E18" s="436" t="s">
        <v>603</v>
      </c>
      <c r="F18" s="454">
        <v>156.0</v>
      </c>
      <c r="H18" s="456"/>
      <c r="J18" s="436"/>
    </row>
    <row r="19">
      <c r="A19" s="436" t="s">
        <v>1045</v>
      </c>
      <c r="B19" s="436" t="s">
        <v>1046</v>
      </c>
      <c r="C19" s="436" t="s">
        <v>9</v>
      </c>
      <c r="D19" s="436" t="s">
        <v>1040</v>
      </c>
      <c r="E19" s="436" t="s">
        <v>596</v>
      </c>
      <c r="F19" s="454">
        <v>114.0</v>
      </c>
      <c r="H19" s="456"/>
      <c r="J19" s="436"/>
    </row>
    <row r="20">
      <c r="A20" s="436" t="s">
        <v>1047</v>
      </c>
      <c r="B20" s="436" t="s">
        <v>1048</v>
      </c>
      <c r="C20" s="436" t="s">
        <v>9</v>
      </c>
      <c r="D20" s="436" t="s">
        <v>1040</v>
      </c>
      <c r="E20" s="436" t="s">
        <v>597</v>
      </c>
      <c r="F20" s="454">
        <v>71.0</v>
      </c>
      <c r="H20" s="456"/>
      <c r="J20" s="436"/>
    </row>
    <row r="21">
      <c r="A21" s="436" t="s">
        <v>1047</v>
      </c>
      <c r="B21" s="436" t="s">
        <v>1049</v>
      </c>
      <c r="C21" s="436" t="s">
        <v>9</v>
      </c>
      <c r="D21" s="436" t="s">
        <v>1040</v>
      </c>
      <c r="E21" s="436" t="s">
        <v>597</v>
      </c>
      <c r="F21" s="454">
        <v>51.0</v>
      </c>
      <c r="H21" s="456"/>
      <c r="J21" s="436"/>
    </row>
    <row r="22">
      <c r="A22" s="436" t="s">
        <v>1043</v>
      </c>
      <c r="B22" s="436" t="s">
        <v>1050</v>
      </c>
      <c r="C22" s="436" t="s">
        <v>9</v>
      </c>
      <c r="D22" s="436" t="s">
        <v>1040</v>
      </c>
      <c r="E22" s="436" t="s">
        <v>605</v>
      </c>
      <c r="F22" s="454">
        <v>51.0</v>
      </c>
      <c r="H22" s="456"/>
      <c r="J22" s="436"/>
    </row>
    <row r="23">
      <c r="A23" s="436" t="s">
        <v>1047</v>
      </c>
      <c r="B23" s="436" t="s">
        <v>1051</v>
      </c>
      <c r="C23" s="436" t="s">
        <v>9</v>
      </c>
      <c r="D23" s="436" t="s">
        <v>1040</v>
      </c>
      <c r="E23" s="436" t="s">
        <v>597</v>
      </c>
      <c r="F23" s="454">
        <v>45.0</v>
      </c>
      <c r="H23" s="456"/>
      <c r="J23" s="436"/>
    </row>
    <row r="24">
      <c r="A24" s="436" t="s">
        <v>1038</v>
      </c>
      <c r="B24" s="436" t="s">
        <v>1039</v>
      </c>
      <c r="C24" s="436" t="s">
        <v>9</v>
      </c>
      <c r="D24" s="436" t="s">
        <v>1040</v>
      </c>
      <c r="E24" s="436" t="s">
        <v>593</v>
      </c>
      <c r="F24" s="454">
        <v>45.0</v>
      </c>
      <c r="H24" s="456"/>
      <c r="J24" s="436"/>
    </row>
    <row r="25">
      <c r="A25" s="436" t="s">
        <v>1052</v>
      </c>
      <c r="B25" s="436" t="s">
        <v>1053</v>
      </c>
      <c r="C25" s="436" t="s">
        <v>9</v>
      </c>
      <c r="D25" s="436" t="s">
        <v>1040</v>
      </c>
      <c r="E25" s="436" t="s">
        <v>605</v>
      </c>
      <c r="F25" s="454">
        <v>39.0</v>
      </c>
      <c r="J25" s="436"/>
    </row>
    <row r="26">
      <c r="A26" s="436" t="s">
        <v>1054</v>
      </c>
      <c r="B26" s="436" t="s">
        <v>1055</v>
      </c>
      <c r="C26" s="436" t="s">
        <v>9</v>
      </c>
      <c r="D26" s="436" t="s">
        <v>1040</v>
      </c>
      <c r="E26" s="436" t="s">
        <v>608</v>
      </c>
      <c r="F26" s="454">
        <v>30.0</v>
      </c>
    </row>
    <row r="27">
      <c r="A27" s="436" t="s">
        <v>1045</v>
      </c>
      <c r="B27" s="436" t="s">
        <v>1056</v>
      </c>
      <c r="C27" s="436" t="s">
        <v>9</v>
      </c>
      <c r="D27" s="436" t="s">
        <v>1040</v>
      </c>
      <c r="E27" s="436" t="s">
        <v>596</v>
      </c>
      <c r="F27" s="454">
        <v>29.0</v>
      </c>
    </row>
    <row r="28">
      <c r="A28" s="436" t="s">
        <v>1041</v>
      </c>
      <c r="B28" s="436" t="s">
        <v>1042</v>
      </c>
      <c r="C28" s="436" t="s">
        <v>9</v>
      </c>
      <c r="D28" s="436" t="s">
        <v>1040</v>
      </c>
      <c r="E28" s="436" t="s">
        <v>593</v>
      </c>
      <c r="F28" s="454">
        <v>25.0</v>
      </c>
    </row>
    <row r="29">
      <c r="A29" s="436" t="s">
        <v>1043</v>
      </c>
      <c r="B29" s="436" t="s">
        <v>1057</v>
      </c>
      <c r="C29" s="436" t="s">
        <v>9</v>
      </c>
      <c r="D29" s="436" t="s">
        <v>1040</v>
      </c>
      <c r="E29" s="436" t="s">
        <v>603</v>
      </c>
      <c r="F29" s="454">
        <v>23.0</v>
      </c>
    </row>
    <row r="30">
      <c r="A30" s="436" t="s">
        <v>1043</v>
      </c>
      <c r="B30" s="436" t="s">
        <v>1044</v>
      </c>
      <c r="C30" s="436" t="s">
        <v>9</v>
      </c>
      <c r="D30" s="436" t="s">
        <v>1040</v>
      </c>
      <c r="E30" s="436" t="s">
        <v>593</v>
      </c>
      <c r="F30" s="454">
        <v>20.0</v>
      </c>
    </row>
    <row r="31">
      <c r="A31" s="436" t="s">
        <v>1038</v>
      </c>
      <c r="B31" s="436" t="s">
        <v>1039</v>
      </c>
      <c r="C31" s="436" t="s">
        <v>10</v>
      </c>
      <c r="D31" s="436" t="s">
        <v>1040</v>
      </c>
      <c r="E31" s="436" t="s">
        <v>599</v>
      </c>
      <c r="F31" s="454">
        <v>18.0</v>
      </c>
      <c r="H31" s="436"/>
    </row>
    <row r="32">
      <c r="A32" s="436" t="s">
        <v>1041</v>
      </c>
      <c r="B32" s="436" t="s">
        <v>1042</v>
      </c>
      <c r="C32" s="436" t="s">
        <v>10</v>
      </c>
      <c r="D32" s="436" t="s">
        <v>1040</v>
      </c>
      <c r="E32" s="436" t="s">
        <v>607</v>
      </c>
      <c r="F32" s="454">
        <v>18.0</v>
      </c>
      <c r="H32" s="436"/>
    </row>
    <row r="33">
      <c r="A33" s="436" t="s">
        <v>1038</v>
      </c>
      <c r="B33" s="436" t="s">
        <v>1039</v>
      </c>
      <c r="C33" s="436" t="s">
        <v>9</v>
      </c>
      <c r="D33" s="436" t="s">
        <v>1058</v>
      </c>
      <c r="E33" s="436" t="s">
        <v>599</v>
      </c>
      <c r="F33" s="454">
        <v>15.0</v>
      </c>
      <c r="H33" s="436"/>
    </row>
    <row r="34">
      <c r="A34" s="436" t="s">
        <v>1054</v>
      </c>
      <c r="B34" s="436" t="s">
        <v>1059</v>
      </c>
      <c r="C34" s="436" t="s">
        <v>9</v>
      </c>
      <c r="D34" s="436" t="s">
        <v>1040</v>
      </c>
      <c r="E34" s="436" t="s">
        <v>608</v>
      </c>
      <c r="F34" s="454">
        <v>14.0</v>
      </c>
      <c r="H34" s="436"/>
    </row>
    <row r="35">
      <c r="A35" s="436" t="s">
        <v>1038</v>
      </c>
      <c r="B35" s="436" t="s">
        <v>1060</v>
      </c>
      <c r="C35" s="436" t="s">
        <v>9</v>
      </c>
      <c r="D35" s="436" t="s">
        <v>1040</v>
      </c>
      <c r="E35" s="436" t="s">
        <v>601</v>
      </c>
      <c r="F35" s="454">
        <v>13.0</v>
      </c>
      <c r="H35" s="436"/>
    </row>
    <row r="36">
      <c r="A36" s="436" t="s">
        <v>1045</v>
      </c>
      <c r="B36" s="436" t="s">
        <v>1061</v>
      </c>
      <c r="C36" s="436" t="s">
        <v>9</v>
      </c>
      <c r="D36" s="436" t="s">
        <v>1040</v>
      </c>
      <c r="E36" s="436" t="s">
        <v>596</v>
      </c>
      <c r="F36" s="454">
        <v>13.0</v>
      </c>
      <c r="H36" s="436"/>
    </row>
    <row r="37">
      <c r="A37" s="436" t="s">
        <v>1054</v>
      </c>
      <c r="B37" s="436" t="s">
        <v>1062</v>
      </c>
      <c r="C37" s="436" t="s">
        <v>9</v>
      </c>
      <c r="D37" s="436" t="s">
        <v>1040</v>
      </c>
      <c r="E37" s="436" t="s">
        <v>608</v>
      </c>
      <c r="F37" s="454">
        <v>12.0</v>
      </c>
      <c r="H37" s="436"/>
    </row>
    <row r="38">
      <c r="A38" s="436" t="s">
        <v>1041</v>
      </c>
      <c r="B38" s="436" t="s">
        <v>1063</v>
      </c>
      <c r="C38" s="436" t="s">
        <v>9</v>
      </c>
      <c r="D38" s="436" t="s">
        <v>1040</v>
      </c>
      <c r="E38" s="436" t="s">
        <v>601</v>
      </c>
      <c r="F38" s="454">
        <v>11.0</v>
      </c>
      <c r="H38" s="457"/>
    </row>
    <row r="39">
      <c r="A39" s="436" t="s">
        <v>1052</v>
      </c>
      <c r="B39" s="436" t="s">
        <v>1064</v>
      </c>
      <c r="C39" s="436" t="s">
        <v>9</v>
      </c>
      <c r="D39" s="436" t="s">
        <v>1040</v>
      </c>
      <c r="E39" s="436" t="s">
        <v>605</v>
      </c>
      <c r="F39" s="454">
        <v>10.0</v>
      </c>
      <c r="H39" s="436"/>
    </row>
    <row r="40">
      <c r="A40" s="436" t="s">
        <v>1047</v>
      </c>
      <c r="B40" s="436" t="s">
        <v>1049</v>
      </c>
      <c r="C40" s="436" t="s">
        <v>9</v>
      </c>
      <c r="D40" s="436" t="s">
        <v>1058</v>
      </c>
      <c r="E40" s="436" t="s">
        <v>597</v>
      </c>
      <c r="F40" s="454">
        <v>9.0</v>
      </c>
      <c r="H40" s="436"/>
    </row>
    <row r="41">
      <c r="A41" s="436" t="s">
        <v>1065</v>
      </c>
      <c r="B41" s="436" t="s">
        <v>1066</v>
      </c>
      <c r="C41" s="436" t="s">
        <v>9</v>
      </c>
      <c r="D41" s="436" t="s">
        <v>1040</v>
      </c>
      <c r="E41" s="436" t="s">
        <v>608</v>
      </c>
      <c r="F41" s="454">
        <v>9.0</v>
      </c>
      <c r="H41" s="436"/>
    </row>
    <row r="42">
      <c r="A42" s="436" t="s">
        <v>1045</v>
      </c>
      <c r="B42" s="436" t="s">
        <v>1067</v>
      </c>
      <c r="C42" s="436" t="s">
        <v>9</v>
      </c>
      <c r="D42" s="436" t="s">
        <v>1040</v>
      </c>
      <c r="E42" s="436" t="s">
        <v>596</v>
      </c>
      <c r="F42" s="454">
        <v>9.0</v>
      </c>
      <c r="H42" s="457"/>
    </row>
    <row r="43">
      <c r="A43" s="436" t="s">
        <v>1068</v>
      </c>
      <c r="B43" s="436" t="s">
        <v>1068</v>
      </c>
      <c r="C43" s="436" t="s">
        <v>9</v>
      </c>
      <c r="D43" s="436" t="s">
        <v>1040</v>
      </c>
      <c r="E43" s="436" t="s">
        <v>597</v>
      </c>
      <c r="F43" s="454">
        <v>8.0</v>
      </c>
      <c r="H43" s="457"/>
    </row>
    <row r="44">
      <c r="A44" s="436" t="s">
        <v>1043</v>
      </c>
      <c r="B44" s="436" t="s">
        <v>1069</v>
      </c>
      <c r="C44" s="436" t="s">
        <v>9</v>
      </c>
      <c r="D44" s="436" t="s">
        <v>1040</v>
      </c>
      <c r="E44" s="436" t="s">
        <v>603</v>
      </c>
      <c r="F44" s="454">
        <v>8.0</v>
      </c>
      <c r="H44" s="457"/>
    </row>
    <row r="45">
      <c r="A45" s="436" t="s">
        <v>1047</v>
      </c>
      <c r="B45" s="436" t="s">
        <v>1049</v>
      </c>
      <c r="C45" s="436" t="s">
        <v>9</v>
      </c>
      <c r="D45" s="436" t="s">
        <v>1070</v>
      </c>
      <c r="E45" s="436" t="s">
        <v>610</v>
      </c>
      <c r="F45" s="454">
        <v>7.0</v>
      </c>
    </row>
    <row r="46">
      <c r="A46" s="436" t="s">
        <v>1043</v>
      </c>
      <c r="B46" s="436" t="s">
        <v>1050</v>
      </c>
      <c r="C46" s="436" t="s">
        <v>10</v>
      </c>
      <c r="D46" s="436" t="s">
        <v>1040</v>
      </c>
      <c r="E46" s="436" t="s">
        <v>605</v>
      </c>
      <c r="F46" s="454">
        <v>7.0</v>
      </c>
    </row>
    <row r="47">
      <c r="A47" s="436" t="s">
        <v>1047</v>
      </c>
      <c r="B47" s="436" t="s">
        <v>1049</v>
      </c>
      <c r="C47" s="436" t="s">
        <v>9</v>
      </c>
      <c r="D47" s="436" t="s">
        <v>1040</v>
      </c>
      <c r="E47" s="436" t="s">
        <v>593</v>
      </c>
      <c r="F47" s="454">
        <v>6.0</v>
      </c>
    </row>
    <row r="48">
      <c r="A48" s="436" t="s">
        <v>1043</v>
      </c>
      <c r="B48" s="436" t="s">
        <v>1071</v>
      </c>
      <c r="C48" s="436" t="s">
        <v>9</v>
      </c>
      <c r="D48" s="436" t="s">
        <v>1040</v>
      </c>
      <c r="E48" s="436" t="s">
        <v>605</v>
      </c>
      <c r="F48" s="454">
        <v>6.0</v>
      </c>
    </row>
    <row r="49">
      <c r="A49" s="436" t="s">
        <v>1043</v>
      </c>
      <c r="B49" s="436" t="s">
        <v>1072</v>
      </c>
      <c r="C49" s="436" t="s">
        <v>9</v>
      </c>
      <c r="D49" s="436" t="s">
        <v>1040</v>
      </c>
      <c r="E49" s="436" t="s">
        <v>605</v>
      </c>
      <c r="F49" s="454">
        <v>6.0</v>
      </c>
    </row>
    <row r="50">
      <c r="A50" s="436" t="s">
        <v>1068</v>
      </c>
      <c r="B50" s="436" t="s">
        <v>1068</v>
      </c>
      <c r="C50" s="436" t="s">
        <v>9</v>
      </c>
      <c r="D50" s="436" t="s">
        <v>1040</v>
      </c>
      <c r="E50" s="436" t="s">
        <v>599</v>
      </c>
      <c r="F50" s="454">
        <v>5.0</v>
      </c>
    </row>
    <row r="51">
      <c r="A51" s="436" t="s">
        <v>1047</v>
      </c>
      <c r="B51" s="436" t="s">
        <v>1051</v>
      </c>
      <c r="C51" s="436" t="s">
        <v>9</v>
      </c>
      <c r="D51" s="436" t="s">
        <v>1040</v>
      </c>
      <c r="E51" s="436" t="s">
        <v>593</v>
      </c>
      <c r="F51" s="454">
        <v>5.0</v>
      </c>
    </row>
    <row r="52">
      <c r="A52" s="436" t="s">
        <v>1047</v>
      </c>
      <c r="B52" s="436" t="s">
        <v>1051</v>
      </c>
      <c r="C52" s="436" t="s">
        <v>9</v>
      </c>
      <c r="D52" s="436" t="s">
        <v>1058</v>
      </c>
      <c r="E52" s="436" t="s">
        <v>597</v>
      </c>
      <c r="F52" s="454">
        <v>5.0</v>
      </c>
    </row>
    <row r="53">
      <c r="A53" s="436" t="s">
        <v>1052</v>
      </c>
      <c r="B53" s="436" t="s">
        <v>1053</v>
      </c>
      <c r="C53" s="436" t="s">
        <v>9</v>
      </c>
      <c r="D53" s="436" t="s">
        <v>1040</v>
      </c>
      <c r="E53" s="436" t="s">
        <v>593</v>
      </c>
      <c r="F53" s="454">
        <v>5.0</v>
      </c>
    </row>
    <row r="54">
      <c r="A54" s="436" t="s">
        <v>1045</v>
      </c>
      <c r="B54" s="436" t="s">
        <v>1061</v>
      </c>
      <c r="C54" s="436" t="s">
        <v>9</v>
      </c>
      <c r="D54" s="436" t="s">
        <v>1040</v>
      </c>
      <c r="E54" s="436" t="s">
        <v>593</v>
      </c>
      <c r="F54" s="454">
        <v>5.0</v>
      </c>
    </row>
    <row r="55">
      <c r="A55" s="436" t="s">
        <v>1045</v>
      </c>
      <c r="B55" s="436" t="s">
        <v>1046</v>
      </c>
      <c r="C55" s="436" t="s">
        <v>9</v>
      </c>
      <c r="D55" s="436" t="s">
        <v>1040</v>
      </c>
      <c r="E55" s="436" t="s">
        <v>593</v>
      </c>
      <c r="F55" s="454">
        <v>5.0</v>
      </c>
    </row>
    <row r="56">
      <c r="A56" s="436" t="s">
        <v>1045</v>
      </c>
      <c r="B56" s="436" t="s">
        <v>1046</v>
      </c>
      <c r="C56" s="436" t="s">
        <v>8</v>
      </c>
      <c r="D56" s="436" t="s">
        <v>1040</v>
      </c>
      <c r="E56" s="436" t="s">
        <v>596</v>
      </c>
      <c r="F56" s="454">
        <v>5.0</v>
      </c>
    </row>
    <row r="57">
      <c r="A57" s="436" t="s">
        <v>1047</v>
      </c>
      <c r="B57" s="436" t="s">
        <v>1049</v>
      </c>
      <c r="C57" s="436" t="s">
        <v>10</v>
      </c>
      <c r="D57" s="436" t="s">
        <v>1040</v>
      </c>
      <c r="E57" s="436" t="s">
        <v>597</v>
      </c>
      <c r="F57" s="454">
        <v>4.0</v>
      </c>
    </row>
    <row r="58">
      <c r="A58" s="436" t="s">
        <v>1038</v>
      </c>
      <c r="B58" s="436" t="s">
        <v>1039</v>
      </c>
      <c r="C58" s="436" t="s">
        <v>9</v>
      </c>
      <c r="D58" s="436" t="s">
        <v>1040</v>
      </c>
      <c r="E58" s="436" t="s">
        <v>612</v>
      </c>
      <c r="F58" s="454">
        <v>4.0</v>
      </c>
    </row>
    <row r="59">
      <c r="A59" s="436" t="s">
        <v>1038</v>
      </c>
      <c r="B59" s="436" t="s">
        <v>1039</v>
      </c>
      <c r="C59" s="436" t="s">
        <v>8</v>
      </c>
      <c r="D59" s="436" t="s">
        <v>1040</v>
      </c>
      <c r="E59" s="436" t="s">
        <v>599</v>
      </c>
      <c r="F59" s="454">
        <v>4.0</v>
      </c>
    </row>
    <row r="60">
      <c r="A60" s="436" t="s">
        <v>1073</v>
      </c>
      <c r="B60" s="436" t="s">
        <v>1074</v>
      </c>
      <c r="C60" s="436" t="s">
        <v>9</v>
      </c>
      <c r="D60" s="436" t="s">
        <v>1040</v>
      </c>
      <c r="E60" s="436" t="s">
        <v>593</v>
      </c>
      <c r="F60" s="454">
        <v>4.0</v>
      </c>
    </row>
    <row r="61">
      <c r="A61" s="436" t="s">
        <v>1043</v>
      </c>
      <c r="B61" s="436" t="s">
        <v>1044</v>
      </c>
      <c r="C61" s="436" t="s">
        <v>10</v>
      </c>
      <c r="D61" s="436" t="s">
        <v>1040</v>
      </c>
      <c r="E61" s="436" t="s">
        <v>603</v>
      </c>
      <c r="F61" s="454">
        <v>4.0</v>
      </c>
    </row>
    <row r="62">
      <c r="A62" s="436" t="s">
        <v>1043</v>
      </c>
      <c r="B62" s="436" t="s">
        <v>1044</v>
      </c>
      <c r="C62" s="436" t="s">
        <v>9</v>
      </c>
      <c r="D62" s="436" t="s">
        <v>1040</v>
      </c>
      <c r="E62" s="436" t="s">
        <v>605</v>
      </c>
      <c r="F62" s="454">
        <v>4.0</v>
      </c>
    </row>
    <row r="63">
      <c r="A63" s="436" t="s">
        <v>1043</v>
      </c>
      <c r="B63" s="436" t="s">
        <v>1050</v>
      </c>
      <c r="C63" s="436" t="s">
        <v>9</v>
      </c>
      <c r="D63" s="436" t="s">
        <v>1040</v>
      </c>
      <c r="E63" s="436" t="s">
        <v>593</v>
      </c>
      <c r="F63" s="454">
        <v>4.0</v>
      </c>
    </row>
    <row r="64">
      <c r="A64" s="436" t="s">
        <v>1045</v>
      </c>
      <c r="B64" s="436" t="s">
        <v>1046</v>
      </c>
      <c r="C64" s="436" t="s">
        <v>10</v>
      </c>
      <c r="D64" s="436" t="s">
        <v>1040</v>
      </c>
      <c r="E64" s="436" t="s">
        <v>596</v>
      </c>
      <c r="F64" s="454">
        <v>4.0</v>
      </c>
    </row>
    <row r="65">
      <c r="A65" s="436" t="s">
        <v>1054</v>
      </c>
      <c r="B65" s="436" t="s">
        <v>1055</v>
      </c>
      <c r="C65" s="436" t="s">
        <v>10</v>
      </c>
      <c r="D65" s="436" t="s">
        <v>1040</v>
      </c>
      <c r="E65" s="436" t="s">
        <v>608</v>
      </c>
      <c r="F65" s="454">
        <v>4.0</v>
      </c>
    </row>
    <row r="66">
      <c r="A66" s="436" t="s">
        <v>1054</v>
      </c>
      <c r="B66" s="436" t="s">
        <v>1055</v>
      </c>
      <c r="C66" s="436" t="s">
        <v>9</v>
      </c>
      <c r="D66" s="436" t="s">
        <v>1040</v>
      </c>
      <c r="E66" s="436" t="s">
        <v>593</v>
      </c>
      <c r="F66" s="454">
        <v>4.0</v>
      </c>
    </row>
    <row r="67">
      <c r="A67" s="436" t="s">
        <v>1041</v>
      </c>
      <c r="B67" s="436" t="s">
        <v>1042</v>
      </c>
      <c r="C67" s="436" t="s">
        <v>9</v>
      </c>
      <c r="D67" s="436" t="s">
        <v>1058</v>
      </c>
      <c r="E67" s="436" t="s">
        <v>607</v>
      </c>
      <c r="F67" s="454">
        <v>4.0</v>
      </c>
    </row>
    <row r="68">
      <c r="A68" s="436" t="s">
        <v>1068</v>
      </c>
      <c r="B68" s="436" t="s">
        <v>1068</v>
      </c>
      <c r="C68" s="436" t="s">
        <v>9</v>
      </c>
      <c r="D68" s="436" t="s">
        <v>1040</v>
      </c>
      <c r="E68" s="436" t="s">
        <v>593</v>
      </c>
      <c r="F68" s="454">
        <v>3.0</v>
      </c>
    </row>
    <row r="69">
      <c r="A69" s="436" t="s">
        <v>1047</v>
      </c>
      <c r="B69" s="436" t="s">
        <v>1049</v>
      </c>
      <c r="C69" s="436" t="s">
        <v>9</v>
      </c>
      <c r="D69" s="436" t="s">
        <v>1070</v>
      </c>
      <c r="E69" s="436" t="s">
        <v>611</v>
      </c>
      <c r="F69" s="454">
        <v>3.0</v>
      </c>
    </row>
    <row r="70">
      <c r="A70" s="436" t="s">
        <v>1047</v>
      </c>
      <c r="B70" s="436" t="s">
        <v>1048</v>
      </c>
      <c r="C70" s="436" t="s">
        <v>9</v>
      </c>
      <c r="D70" s="436" t="s">
        <v>1040</v>
      </c>
      <c r="E70" s="436" t="s">
        <v>593</v>
      </c>
      <c r="F70" s="454">
        <v>3.0</v>
      </c>
    </row>
    <row r="71">
      <c r="A71" s="436" t="s">
        <v>1052</v>
      </c>
      <c r="B71" s="436" t="s">
        <v>1053</v>
      </c>
      <c r="C71" s="436" t="s">
        <v>10</v>
      </c>
      <c r="D71" s="436" t="s">
        <v>1040</v>
      </c>
      <c r="E71" s="436" t="s">
        <v>593</v>
      </c>
      <c r="F71" s="454">
        <v>3.0</v>
      </c>
    </row>
    <row r="72">
      <c r="A72" s="436" t="s">
        <v>1038</v>
      </c>
      <c r="B72" s="436" t="s">
        <v>1039</v>
      </c>
      <c r="C72" s="436" t="s">
        <v>10</v>
      </c>
      <c r="D72" s="436" t="s">
        <v>1040</v>
      </c>
      <c r="E72" s="436" t="s">
        <v>593</v>
      </c>
      <c r="F72" s="454">
        <v>3.0</v>
      </c>
    </row>
    <row r="73">
      <c r="A73" s="436" t="s">
        <v>1038</v>
      </c>
      <c r="B73" s="436" t="s">
        <v>1039</v>
      </c>
      <c r="C73" s="436" t="s">
        <v>9</v>
      </c>
      <c r="D73" s="436" t="s">
        <v>1058</v>
      </c>
      <c r="E73" s="436" t="s">
        <v>593</v>
      </c>
      <c r="F73" s="454">
        <v>3.0</v>
      </c>
    </row>
    <row r="74">
      <c r="A74" s="436" t="s">
        <v>1038</v>
      </c>
      <c r="B74" s="436" t="s">
        <v>1060</v>
      </c>
      <c r="C74" s="436" t="s">
        <v>10</v>
      </c>
      <c r="D74" s="436" t="s">
        <v>1040</v>
      </c>
      <c r="E74" s="436" t="s">
        <v>601</v>
      </c>
      <c r="F74" s="454">
        <v>3.0</v>
      </c>
    </row>
    <row r="75">
      <c r="A75" s="436" t="s">
        <v>1038</v>
      </c>
      <c r="B75" s="436" t="s">
        <v>1060</v>
      </c>
      <c r="C75" s="436" t="s">
        <v>9</v>
      </c>
      <c r="D75" s="436" t="s">
        <v>1040</v>
      </c>
      <c r="E75" s="436" t="s">
        <v>593</v>
      </c>
      <c r="F75" s="454">
        <v>3.0</v>
      </c>
    </row>
    <row r="76">
      <c r="A76" s="436" t="s">
        <v>1043</v>
      </c>
      <c r="B76" s="436" t="s">
        <v>1071</v>
      </c>
      <c r="C76" s="436" t="s">
        <v>9</v>
      </c>
      <c r="D76" s="436" t="s">
        <v>1040</v>
      </c>
      <c r="E76" s="436" t="s">
        <v>593</v>
      </c>
      <c r="F76" s="454">
        <v>3.0</v>
      </c>
    </row>
    <row r="77">
      <c r="A77" s="436" t="s">
        <v>1043</v>
      </c>
      <c r="B77" s="436" t="s">
        <v>1044</v>
      </c>
      <c r="C77" s="436" t="s">
        <v>8</v>
      </c>
      <c r="D77" s="436" t="s">
        <v>1040</v>
      </c>
      <c r="E77" s="436" t="s">
        <v>603</v>
      </c>
      <c r="F77" s="454">
        <v>3.0</v>
      </c>
    </row>
    <row r="78">
      <c r="A78" s="436" t="s">
        <v>1043</v>
      </c>
      <c r="B78" s="436" t="s">
        <v>1057</v>
      </c>
      <c r="C78" s="436" t="s">
        <v>9</v>
      </c>
      <c r="D78" s="436" t="s">
        <v>1040</v>
      </c>
      <c r="E78" s="436" t="s">
        <v>593</v>
      </c>
      <c r="F78" s="454">
        <v>3.0</v>
      </c>
    </row>
    <row r="79">
      <c r="A79" s="436" t="s">
        <v>1043</v>
      </c>
      <c r="B79" s="436" t="s">
        <v>1075</v>
      </c>
      <c r="C79" s="436" t="s">
        <v>9</v>
      </c>
      <c r="D79" s="436" t="s">
        <v>1040</v>
      </c>
      <c r="E79" s="436" t="s">
        <v>605</v>
      </c>
      <c r="F79" s="454">
        <v>3.0</v>
      </c>
    </row>
    <row r="80">
      <c r="A80" s="436" t="s">
        <v>1043</v>
      </c>
      <c r="B80" s="436" t="s">
        <v>1076</v>
      </c>
      <c r="C80" s="436" t="s">
        <v>9</v>
      </c>
      <c r="D80" s="436" t="s">
        <v>1040</v>
      </c>
      <c r="E80" s="436" t="s">
        <v>605</v>
      </c>
      <c r="F80" s="454">
        <v>3.0</v>
      </c>
    </row>
    <row r="81">
      <c r="A81" s="436" t="s">
        <v>1045</v>
      </c>
      <c r="B81" s="436" t="s">
        <v>1067</v>
      </c>
      <c r="C81" s="436" t="s">
        <v>9</v>
      </c>
      <c r="D81" s="436" t="s">
        <v>1040</v>
      </c>
      <c r="E81" s="436" t="s">
        <v>593</v>
      </c>
      <c r="F81" s="454">
        <v>3.0</v>
      </c>
    </row>
    <row r="82">
      <c r="A82" s="436" t="s">
        <v>1054</v>
      </c>
      <c r="B82" s="436" t="s">
        <v>1059</v>
      </c>
      <c r="C82" s="436" t="s">
        <v>9</v>
      </c>
      <c r="D82" s="436" t="s">
        <v>1058</v>
      </c>
      <c r="E82" s="436" t="s">
        <v>608</v>
      </c>
      <c r="F82" s="454">
        <v>3.0</v>
      </c>
    </row>
    <row r="83">
      <c r="A83" s="436" t="s">
        <v>1041</v>
      </c>
      <c r="B83" s="436" t="s">
        <v>1063</v>
      </c>
      <c r="C83" s="436" t="s">
        <v>9</v>
      </c>
      <c r="D83" s="436" t="s">
        <v>1040</v>
      </c>
      <c r="E83" s="436" t="s">
        <v>593</v>
      </c>
      <c r="F83" s="454">
        <v>3.0</v>
      </c>
    </row>
    <row r="84">
      <c r="A84" s="436" t="s">
        <v>1041</v>
      </c>
      <c r="B84" s="436" t="s">
        <v>1042</v>
      </c>
      <c r="C84" s="436" t="s">
        <v>10</v>
      </c>
      <c r="D84" s="436" t="s">
        <v>1040</v>
      </c>
      <c r="E84" s="436" t="s">
        <v>593</v>
      </c>
      <c r="F84" s="454">
        <v>3.0</v>
      </c>
    </row>
    <row r="85">
      <c r="A85" s="436" t="s">
        <v>1068</v>
      </c>
      <c r="B85" s="436" t="s">
        <v>1068</v>
      </c>
      <c r="C85" s="436" t="s">
        <v>9</v>
      </c>
      <c r="D85" s="436" t="s">
        <v>1040</v>
      </c>
      <c r="E85" s="436" t="s">
        <v>603</v>
      </c>
      <c r="F85" s="454">
        <v>2.0</v>
      </c>
    </row>
    <row r="86">
      <c r="A86" s="436" t="s">
        <v>1068</v>
      </c>
      <c r="B86" s="436" t="s">
        <v>1068</v>
      </c>
      <c r="C86" s="436" t="s">
        <v>9</v>
      </c>
      <c r="D86" s="436" t="s">
        <v>1040</v>
      </c>
      <c r="E86" s="436" t="s">
        <v>607</v>
      </c>
      <c r="F86" s="454">
        <v>2.0</v>
      </c>
    </row>
    <row r="87">
      <c r="A87" s="436" t="s">
        <v>1047</v>
      </c>
      <c r="B87" s="436" t="s">
        <v>1048</v>
      </c>
      <c r="C87" s="436" t="s">
        <v>9</v>
      </c>
      <c r="D87" s="436" t="s">
        <v>1058</v>
      </c>
      <c r="E87" s="436" t="s">
        <v>597</v>
      </c>
      <c r="F87" s="454">
        <v>2.0</v>
      </c>
    </row>
    <row r="88">
      <c r="A88" s="436" t="s">
        <v>1038</v>
      </c>
      <c r="B88" s="436" t="s">
        <v>1039</v>
      </c>
      <c r="C88" s="436" t="s">
        <v>9</v>
      </c>
      <c r="D88" s="436" t="s">
        <v>1070</v>
      </c>
      <c r="E88" s="436" t="s">
        <v>610</v>
      </c>
      <c r="F88" s="454">
        <v>2.0</v>
      </c>
    </row>
    <row r="89">
      <c r="A89" s="436" t="s">
        <v>1038</v>
      </c>
      <c r="B89" s="436" t="s">
        <v>1077</v>
      </c>
      <c r="C89" s="436" t="s">
        <v>9</v>
      </c>
      <c r="D89" s="436" t="s">
        <v>1040</v>
      </c>
      <c r="E89" s="436" t="s">
        <v>601</v>
      </c>
      <c r="F89" s="454">
        <v>2.0</v>
      </c>
    </row>
    <row r="90">
      <c r="A90" s="436" t="s">
        <v>1043</v>
      </c>
      <c r="B90" s="436" t="s">
        <v>1078</v>
      </c>
      <c r="C90" s="436" t="s">
        <v>9</v>
      </c>
      <c r="D90" s="436" t="s">
        <v>1040</v>
      </c>
      <c r="E90" s="436" t="s">
        <v>605</v>
      </c>
      <c r="F90" s="454">
        <v>2.0</v>
      </c>
    </row>
    <row r="91">
      <c r="A91" s="436" t="s">
        <v>1043</v>
      </c>
      <c r="B91" s="436" t="s">
        <v>1050</v>
      </c>
      <c r="C91" s="436" t="s">
        <v>10</v>
      </c>
      <c r="D91" s="436" t="s">
        <v>1040</v>
      </c>
      <c r="E91" s="436" t="s">
        <v>593</v>
      </c>
      <c r="F91" s="454">
        <v>2.0</v>
      </c>
    </row>
    <row r="92">
      <c r="A92" s="436" t="s">
        <v>1043</v>
      </c>
      <c r="B92" s="436" t="s">
        <v>1057</v>
      </c>
      <c r="C92" s="436" t="s">
        <v>10</v>
      </c>
      <c r="D92" s="436" t="s">
        <v>1040</v>
      </c>
      <c r="E92" s="436" t="s">
        <v>603</v>
      </c>
      <c r="F92" s="454">
        <v>2.0</v>
      </c>
    </row>
    <row r="93">
      <c r="A93" s="436" t="s">
        <v>1065</v>
      </c>
      <c r="B93" s="436" t="s">
        <v>1066</v>
      </c>
      <c r="C93" s="436" t="s">
        <v>8</v>
      </c>
      <c r="D93" s="436" t="s">
        <v>1040</v>
      </c>
      <c r="E93" s="436" t="s">
        <v>608</v>
      </c>
      <c r="F93" s="454">
        <v>2.0</v>
      </c>
    </row>
    <row r="94">
      <c r="A94" s="436" t="s">
        <v>1045</v>
      </c>
      <c r="B94" s="436" t="s">
        <v>1056</v>
      </c>
      <c r="C94" s="436" t="s">
        <v>10</v>
      </c>
      <c r="D94" s="436" t="s">
        <v>1040</v>
      </c>
      <c r="E94" s="436" t="s">
        <v>596</v>
      </c>
      <c r="F94" s="454">
        <v>2.0</v>
      </c>
    </row>
    <row r="95">
      <c r="A95" s="436" t="s">
        <v>1045</v>
      </c>
      <c r="B95" s="436" t="s">
        <v>1046</v>
      </c>
      <c r="C95" s="436" t="s">
        <v>9</v>
      </c>
      <c r="D95" s="436" t="s">
        <v>1070</v>
      </c>
      <c r="E95" s="436" t="s">
        <v>610</v>
      </c>
      <c r="F95" s="454">
        <v>2.0</v>
      </c>
    </row>
    <row r="96">
      <c r="A96" s="436" t="s">
        <v>1054</v>
      </c>
      <c r="B96" s="436" t="s">
        <v>1079</v>
      </c>
      <c r="C96" s="436" t="s">
        <v>9</v>
      </c>
      <c r="D96" s="436" t="s">
        <v>1040</v>
      </c>
      <c r="E96" s="436" t="s">
        <v>608</v>
      </c>
      <c r="F96" s="454">
        <v>2.0</v>
      </c>
    </row>
    <row r="97">
      <c r="A97" s="436" t="s">
        <v>1068</v>
      </c>
      <c r="B97" s="436" t="s">
        <v>1068</v>
      </c>
      <c r="C97" s="436" t="s">
        <v>10</v>
      </c>
      <c r="D97" s="436" t="s">
        <v>1040</v>
      </c>
      <c r="E97" s="436" t="s">
        <v>593</v>
      </c>
      <c r="F97" s="454">
        <v>1.0</v>
      </c>
    </row>
    <row r="98">
      <c r="A98" s="436" t="s">
        <v>1068</v>
      </c>
      <c r="B98" s="436" t="s">
        <v>1068</v>
      </c>
      <c r="C98" s="436" t="s">
        <v>10</v>
      </c>
      <c r="D98" s="436" t="s">
        <v>1040</v>
      </c>
      <c r="E98" s="436" t="s">
        <v>597</v>
      </c>
      <c r="F98" s="454">
        <v>1.0</v>
      </c>
    </row>
    <row r="99">
      <c r="A99" s="436" t="s">
        <v>1068</v>
      </c>
      <c r="B99" s="436" t="s">
        <v>1068</v>
      </c>
      <c r="C99" s="436" t="s">
        <v>10</v>
      </c>
      <c r="D99" s="436" t="s">
        <v>1040</v>
      </c>
      <c r="E99" s="436" t="s">
        <v>599</v>
      </c>
      <c r="F99" s="454">
        <v>1.0</v>
      </c>
    </row>
    <row r="100">
      <c r="A100" s="436" t="s">
        <v>1068</v>
      </c>
      <c r="B100" s="436" t="s">
        <v>1068</v>
      </c>
      <c r="C100" s="436" t="s">
        <v>9</v>
      </c>
      <c r="D100" s="436" t="s">
        <v>1040</v>
      </c>
      <c r="E100" s="436" t="s">
        <v>596</v>
      </c>
      <c r="F100" s="454">
        <v>1.0</v>
      </c>
    </row>
    <row r="101">
      <c r="A101" s="436" t="s">
        <v>1068</v>
      </c>
      <c r="B101" s="436" t="s">
        <v>1068</v>
      </c>
      <c r="C101" s="436" t="s">
        <v>8</v>
      </c>
      <c r="D101" s="436" t="s">
        <v>1040</v>
      </c>
      <c r="E101" s="436" t="s">
        <v>597</v>
      </c>
      <c r="F101" s="454">
        <v>1.0</v>
      </c>
    </row>
    <row r="102">
      <c r="A102" s="436" t="s">
        <v>1047</v>
      </c>
      <c r="B102" s="436" t="s">
        <v>1051</v>
      </c>
      <c r="C102" s="436" t="s">
        <v>10</v>
      </c>
      <c r="D102" s="436" t="s">
        <v>1040</v>
      </c>
      <c r="E102" s="436" t="s">
        <v>597</v>
      </c>
      <c r="F102" s="454">
        <v>1.0</v>
      </c>
    </row>
    <row r="103">
      <c r="A103" s="436" t="s">
        <v>1047</v>
      </c>
      <c r="B103" s="436" t="s">
        <v>1051</v>
      </c>
      <c r="C103" s="436" t="s">
        <v>9</v>
      </c>
      <c r="D103" s="436" t="s">
        <v>1058</v>
      </c>
      <c r="E103" s="436" t="s">
        <v>599</v>
      </c>
      <c r="F103" s="454">
        <v>1.0</v>
      </c>
    </row>
    <row r="104">
      <c r="A104" s="436" t="s">
        <v>1047</v>
      </c>
      <c r="B104" s="436" t="s">
        <v>1049</v>
      </c>
      <c r="C104" s="436" t="s">
        <v>10</v>
      </c>
      <c r="D104" s="436" t="s">
        <v>1040</v>
      </c>
      <c r="E104" s="436" t="s">
        <v>593</v>
      </c>
      <c r="F104" s="454">
        <v>1.0</v>
      </c>
    </row>
    <row r="105">
      <c r="A105" s="436" t="s">
        <v>1047</v>
      </c>
      <c r="B105" s="436" t="s">
        <v>1049</v>
      </c>
      <c r="C105" s="436" t="s">
        <v>8</v>
      </c>
      <c r="D105" s="436" t="s">
        <v>1040</v>
      </c>
      <c r="E105" s="436" t="s">
        <v>597</v>
      </c>
      <c r="F105" s="454">
        <v>1.0</v>
      </c>
    </row>
    <row r="106">
      <c r="A106" s="436" t="s">
        <v>1047</v>
      </c>
      <c r="B106" s="436" t="s">
        <v>1048</v>
      </c>
      <c r="C106" s="436" t="s">
        <v>10</v>
      </c>
      <c r="D106" s="436" t="s">
        <v>1040</v>
      </c>
      <c r="E106" s="436" t="s">
        <v>612</v>
      </c>
      <c r="F106" s="454">
        <v>1.0</v>
      </c>
    </row>
    <row r="107">
      <c r="A107" s="436" t="s">
        <v>1047</v>
      </c>
      <c r="B107" s="436" t="s">
        <v>1048</v>
      </c>
      <c r="C107" s="436" t="s">
        <v>9</v>
      </c>
      <c r="D107" s="436" t="s">
        <v>1040</v>
      </c>
      <c r="E107" s="436" t="s">
        <v>612</v>
      </c>
      <c r="F107" s="454">
        <v>1.0</v>
      </c>
    </row>
    <row r="108">
      <c r="A108" s="436" t="s">
        <v>1047</v>
      </c>
      <c r="B108" s="436" t="s">
        <v>1048</v>
      </c>
      <c r="C108" s="436" t="s">
        <v>8</v>
      </c>
      <c r="D108" s="436" t="s">
        <v>1040</v>
      </c>
      <c r="E108" s="436" t="s">
        <v>597</v>
      </c>
      <c r="F108" s="454">
        <v>1.0</v>
      </c>
    </row>
    <row r="109">
      <c r="A109" s="436" t="s">
        <v>1052</v>
      </c>
      <c r="B109" s="436" t="s">
        <v>1080</v>
      </c>
      <c r="C109" s="436" t="s">
        <v>9</v>
      </c>
      <c r="D109" s="436" t="s">
        <v>1040</v>
      </c>
      <c r="E109" s="436" t="s">
        <v>605</v>
      </c>
      <c r="F109" s="454">
        <v>1.0</v>
      </c>
    </row>
    <row r="110">
      <c r="A110" s="436" t="s">
        <v>1052</v>
      </c>
      <c r="B110" s="436" t="s">
        <v>1053</v>
      </c>
      <c r="C110" s="436" t="s">
        <v>9</v>
      </c>
      <c r="D110" s="436" t="s">
        <v>1040</v>
      </c>
      <c r="E110" s="436" t="s">
        <v>603</v>
      </c>
      <c r="F110" s="454">
        <v>1.0</v>
      </c>
    </row>
    <row r="111">
      <c r="A111" s="436" t="s">
        <v>1052</v>
      </c>
      <c r="B111" s="436" t="s">
        <v>1053</v>
      </c>
      <c r="C111" s="436" t="s">
        <v>8</v>
      </c>
      <c r="D111" s="436" t="s">
        <v>1040</v>
      </c>
      <c r="E111" s="436" t="s">
        <v>605</v>
      </c>
      <c r="F111" s="454">
        <v>1.0</v>
      </c>
    </row>
    <row r="112">
      <c r="A112" s="436" t="s">
        <v>1052</v>
      </c>
      <c r="B112" s="436" t="s">
        <v>1064</v>
      </c>
      <c r="C112" s="436" t="s">
        <v>9</v>
      </c>
      <c r="D112" s="436" t="s">
        <v>1040</v>
      </c>
      <c r="E112" s="436" t="s">
        <v>593</v>
      </c>
      <c r="F112" s="454">
        <v>1.0</v>
      </c>
    </row>
    <row r="113">
      <c r="A113" s="436" t="s">
        <v>1038</v>
      </c>
      <c r="B113" s="436" t="s">
        <v>1039</v>
      </c>
      <c r="C113" s="436" t="s">
        <v>9</v>
      </c>
      <c r="D113" s="436" t="s">
        <v>1040</v>
      </c>
      <c r="E113" s="436" t="s">
        <v>596</v>
      </c>
      <c r="F113" s="454">
        <v>1.0</v>
      </c>
    </row>
    <row r="114">
      <c r="A114" s="436" t="s">
        <v>1038</v>
      </c>
      <c r="B114" s="436" t="s">
        <v>1060</v>
      </c>
      <c r="C114" s="436" t="s">
        <v>10</v>
      </c>
      <c r="D114" s="436" t="s">
        <v>1058</v>
      </c>
      <c r="E114" s="436" t="s">
        <v>601</v>
      </c>
      <c r="F114" s="454">
        <v>1.0</v>
      </c>
    </row>
    <row r="115">
      <c r="A115" s="436" t="s">
        <v>1038</v>
      </c>
      <c r="B115" s="436" t="s">
        <v>1060</v>
      </c>
      <c r="C115" s="436" t="s">
        <v>9</v>
      </c>
      <c r="D115" s="436" t="s">
        <v>1058</v>
      </c>
      <c r="E115" s="436" t="s">
        <v>601</v>
      </c>
      <c r="F115" s="454">
        <v>1.0</v>
      </c>
    </row>
    <row r="116">
      <c r="A116" s="436" t="s">
        <v>1038</v>
      </c>
      <c r="B116" s="436" t="s">
        <v>1081</v>
      </c>
      <c r="C116" s="436" t="s">
        <v>9</v>
      </c>
      <c r="D116" s="436" t="s">
        <v>1040</v>
      </c>
      <c r="E116" s="436" t="s">
        <v>601</v>
      </c>
      <c r="F116" s="454">
        <v>1.0</v>
      </c>
    </row>
    <row r="117">
      <c r="A117" s="436" t="s">
        <v>1082</v>
      </c>
      <c r="B117" s="436" t="s">
        <v>1083</v>
      </c>
      <c r="C117" s="436" t="s">
        <v>9</v>
      </c>
      <c r="D117" s="436" t="s">
        <v>1040</v>
      </c>
      <c r="E117" s="436" t="s">
        <v>612</v>
      </c>
      <c r="F117" s="454">
        <v>1.0</v>
      </c>
    </row>
    <row r="118">
      <c r="A118" s="436" t="s">
        <v>1043</v>
      </c>
      <c r="B118" s="436" t="s">
        <v>1071</v>
      </c>
      <c r="C118" s="436" t="s">
        <v>9</v>
      </c>
      <c r="D118" s="436" t="s">
        <v>1040</v>
      </c>
      <c r="E118" s="436" t="s">
        <v>603</v>
      </c>
      <c r="F118" s="454">
        <v>1.0</v>
      </c>
    </row>
    <row r="119">
      <c r="A119" s="436" t="s">
        <v>1043</v>
      </c>
      <c r="B119" s="436" t="s">
        <v>1071</v>
      </c>
      <c r="C119" s="436" t="s">
        <v>8</v>
      </c>
      <c r="D119" s="436" t="s">
        <v>1040</v>
      </c>
      <c r="E119" s="436" t="s">
        <v>593</v>
      </c>
      <c r="F119" s="454">
        <v>1.0</v>
      </c>
    </row>
    <row r="120">
      <c r="A120" s="436" t="s">
        <v>1043</v>
      </c>
      <c r="B120" s="436" t="s">
        <v>1071</v>
      </c>
      <c r="C120" s="436" t="s">
        <v>8</v>
      </c>
      <c r="D120" s="436" t="s">
        <v>1040</v>
      </c>
      <c r="E120" s="436" t="s">
        <v>605</v>
      </c>
      <c r="F120" s="454">
        <v>1.0</v>
      </c>
    </row>
    <row r="121">
      <c r="A121" s="436" t="s">
        <v>1043</v>
      </c>
      <c r="B121" s="436" t="s">
        <v>1071</v>
      </c>
      <c r="C121" s="436" t="s">
        <v>8</v>
      </c>
      <c r="D121" s="436" t="s">
        <v>1058</v>
      </c>
      <c r="E121" s="436" t="s">
        <v>605</v>
      </c>
      <c r="F121" s="454">
        <v>1.0</v>
      </c>
    </row>
    <row r="122">
      <c r="A122" s="436" t="s">
        <v>1043</v>
      </c>
      <c r="B122" s="436" t="s">
        <v>1044</v>
      </c>
      <c r="C122" s="436" t="s">
        <v>10</v>
      </c>
      <c r="D122" s="436" t="s">
        <v>1040</v>
      </c>
      <c r="E122" s="436" t="s">
        <v>593</v>
      </c>
      <c r="F122" s="454">
        <v>1.0</v>
      </c>
    </row>
    <row r="123">
      <c r="A123" s="436" t="s">
        <v>1043</v>
      </c>
      <c r="B123" s="436" t="s">
        <v>1044</v>
      </c>
      <c r="C123" s="436" t="s">
        <v>9</v>
      </c>
      <c r="D123" s="436" t="s">
        <v>1040</v>
      </c>
      <c r="E123" s="436" t="s">
        <v>599</v>
      </c>
      <c r="F123" s="454">
        <v>1.0</v>
      </c>
    </row>
    <row r="124">
      <c r="A124" s="436" t="s">
        <v>1043</v>
      </c>
      <c r="B124" s="436" t="s">
        <v>1044</v>
      </c>
      <c r="C124" s="436" t="s">
        <v>9</v>
      </c>
      <c r="D124" s="436" t="s">
        <v>1040</v>
      </c>
      <c r="E124" s="436" t="s">
        <v>601</v>
      </c>
      <c r="F124" s="454">
        <v>1.0</v>
      </c>
    </row>
    <row r="125">
      <c r="A125" s="436" t="s">
        <v>1043</v>
      </c>
      <c r="B125" s="436" t="s">
        <v>1044</v>
      </c>
      <c r="C125" s="436" t="s">
        <v>9</v>
      </c>
      <c r="D125" s="436" t="s">
        <v>1040</v>
      </c>
      <c r="E125" s="436" t="s">
        <v>607</v>
      </c>
      <c r="F125" s="454">
        <v>1.0</v>
      </c>
    </row>
    <row r="126">
      <c r="A126" s="436" t="s">
        <v>1043</v>
      </c>
      <c r="B126" s="436" t="s">
        <v>1044</v>
      </c>
      <c r="C126" s="436" t="s">
        <v>9</v>
      </c>
      <c r="D126" s="436" t="s">
        <v>1058</v>
      </c>
      <c r="E126" s="436" t="s">
        <v>593</v>
      </c>
      <c r="F126" s="454">
        <v>1.0</v>
      </c>
    </row>
    <row r="127">
      <c r="A127" s="436" t="s">
        <v>1043</v>
      </c>
      <c r="B127" s="436" t="s">
        <v>1084</v>
      </c>
      <c r="C127" s="436" t="s">
        <v>9</v>
      </c>
      <c r="D127" s="436" t="s">
        <v>1040</v>
      </c>
      <c r="E127" s="436" t="s">
        <v>593</v>
      </c>
      <c r="F127" s="454">
        <v>1.0</v>
      </c>
    </row>
    <row r="128">
      <c r="A128" s="436" t="s">
        <v>1043</v>
      </c>
      <c r="B128" s="436" t="s">
        <v>1072</v>
      </c>
      <c r="C128" s="436" t="s">
        <v>9</v>
      </c>
      <c r="D128" s="436" t="s">
        <v>1058</v>
      </c>
      <c r="E128" s="436" t="s">
        <v>605</v>
      </c>
      <c r="F128" s="454">
        <v>1.0</v>
      </c>
    </row>
    <row r="129">
      <c r="A129" s="436" t="s">
        <v>1043</v>
      </c>
      <c r="B129" s="436" t="s">
        <v>1069</v>
      </c>
      <c r="C129" s="436" t="s">
        <v>9</v>
      </c>
      <c r="D129" s="436" t="s">
        <v>1058</v>
      </c>
      <c r="E129" s="436" t="s">
        <v>603</v>
      </c>
      <c r="F129" s="454">
        <v>1.0</v>
      </c>
    </row>
    <row r="130">
      <c r="A130" s="436" t="s">
        <v>1043</v>
      </c>
      <c r="B130" s="436" t="s">
        <v>1085</v>
      </c>
      <c r="C130" s="436" t="s">
        <v>9</v>
      </c>
      <c r="D130" s="436" t="s">
        <v>1040</v>
      </c>
      <c r="E130" s="436" t="s">
        <v>605</v>
      </c>
      <c r="F130" s="454">
        <v>1.0</v>
      </c>
    </row>
    <row r="131">
      <c r="A131" s="436" t="s">
        <v>1043</v>
      </c>
      <c r="B131" s="436" t="s">
        <v>1050</v>
      </c>
      <c r="C131" s="436" t="s">
        <v>9</v>
      </c>
      <c r="D131" s="436" t="s">
        <v>1040</v>
      </c>
      <c r="E131" s="436" t="s">
        <v>603</v>
      </c>
      <c r="F131" s="454">
        <v>1.0</v>
      </c>
    </row>
    <row r="132">
      <c r="A132" s="436" t="s">
        <v>1043</v>
      </c>
      <c r="B132" s="436" t="s">
        <v>1057</v>
      </c>
      <c r="C132" s="436" t="s">
        <v>9</v>
      </c>
      <c r="D132" s="436" t="s">
        <v>1040</v>
      </c>
      <c r="E132" s="436" t="s">
        <v>607</v>
      </c>
      <c r="F132" s="454">
        <v>1.0</v>
      </c>
    </row>
    <row r="133">
      <c r="A133" s="436" t="s">
        <v>1043</v>
      </c>
      <c r="B133" s="436" t="s">
        <v>1086</v>
      </c>
      <c r="C133" s="436" t="s">
        <v>9</v>
      </c>
      <c r="D133" s="436" t="s">
        <v>1040</v>
      </c>
      <c r="E133" s="436" t="s">
        <v>605</v>
      </c>
      <c r="F133" s="454">
        <v>1.0</v>
      </c>
    </row>
    <row r="134">
      <c r="A134" s="436" t="s">
        <v>1065</v>
      </c>
      <c r="B134" s="436" t="s">
        <v>1087</v>
      </c>
      <c r="C134" s="436" t="s">
        <v>9</v>
      </c>
      <c r="D134" s="436" t="s">
        <v>1040</v>
      </c>
      <c r="E134" s="436" t="s">
        <v>608</v>
      </c>
      <c r="F134" s="454">
        <v>1.0</v>
      </c>
    </row>
    <row r="135">
      <c r="A135" s="436" t="s">
        <v>1065</v>
      </c>
      <c r="B135" s="436" t="s">
        <v>1088</v>
      </c>
      <c r="C135" s="436" t="s">
        <v>9</v>
      </c>
      <c r="D135" s="436" t="s">
        <v>1040</v>
      </c>
      <c r="E135" s="436" t="s">
        <v>608</v>
      </c>
      <c r="F135" s="454">
        <v>1.0</v>
      </c>
    </row>
    <row r="136">
      <c r="A136" s="436" t="s">
        <v>1065</v>
      </c>
      <c r="B136" s="436" t="s">
        <v>1089</v>
      </c>
      <c r="C136" s="436" t="s">
        <v>9</v>
      </c>
      <c r="D136" s="436" t="s">
        <v>1040</v>
      </c>
      <c r="E136" s="436" t="s">
        <v>608</v>
      </c>
      <c r="F136" s="454">
        <v>1.0</v>
      </c>
    </row>
    <row r="137">
      <c r="A137" s="436" t="s">
        <v>1045</v>
      </c>
      <c r="B137" s="436" t="s">
        <v>1061</v>
      </c>
      <c r="C137" s="436" t="s">
        <v>8</v>
      </c>
      <c r="D137" s="436" t="s">
        <v>1040</v>
      </c>
      <c r="E137" s="436" t="s">
        <v>596</v>
      </c>
      <c r="F137" s="454">
        <v>1.0</v>
      </c>
    </row>
    <row r="138">
      <c r="A138" s="436" t="s">
        <v>1045</v>
      </c>
      <c r="B138" s="436" t="s">
        <v>1056</v>
      </c>
      <c r="C138" s="436" t="s">
        <v>9</v>
      </c>
      <c r="D138" s="436" t="s">
        <v>1040</v>
      </c>
      <c r="E138" s="436" t="s">
        <v>593</v>
      </c>
      <c r="F138" s="454">
        <v>1.0</v>
      </c>
    </row>
    <row r="139">
      <c r="A139" s="436" t="s">
        <v>1045</v>
      </c>
      <c r="B139" s="436" t="s">
        <v>1056</v>
      </c>
      <c r="C139" s="436" t="s">
        <v>9</v>
      </c>
      <c r="D139" s="436" t="s">
        <v>1070</v>
      </c>
      <c r="E139" s="436" t="s">
        <v>610</v>
      </c>
      <c r="F139" s="454">
        <v>1.0</v>
      </c>
    </row>
    <row r="140">
      <c r="A140" s="436" t="s">
        <v>1045</v>
      </c>
      <c r="B140" s="436" t="s">
        <v>1056</v>
      </c>
      <c r="C140" s="436" t="s">
        <v>8</v>
      </c>
      <c r="D140" s="436" t="s">
        <v>1058</v>
      </c>
      <c r="E140" s="436" t="s">
        <v>596</v>
      </c>
      <c r="F140" s="454">
        <v>1.0</v>
      </c>
    </row>
    <row r="141">
      <c r="A141" s="436" t="s">
        <v>1045</v>
      </c>
      <c r="B141" s="436" t="s">
        <v>1046</v>
      </c>
      <c r="C141" s="436" t="s">
        <v>9</v>
      </c>
      <c r="D141" s="436" t="s">
        <v>1040</v>
      </c>
      <c r="E141" s="436" t="s">
        <v>605</v>
      </c>
      <c r="F141" s="454">
        <v>1.0</v>
      </c>
    </row>
    <row r="142">
      <c r="A142" s="436" t="s">
        <v>1045</v>
      </c>
      <c r="B142" s="436" t="s">
        <v>1046</v>
      </c>
      <c r="C142" s="436" t="s">
        <v>9</v>
      </c>
      <c r="D142" s="436" t="s">
        <v>1040</v>
      </c>
      <c r="E142" s="436" t="s">
        <v>612</v>
      </c>
      <c r="F142" s="454">
        <v>1.0</v>
      </c>
    </row>
    <row r="143">
      <c r="A143" s="436" t="s">
        <v>1045</v>
      </c>
      <c r="B143" s="436" t="s">
        <v>1046</v>
      </c>
      <c r="C143" s="436" t="s">
        <v>8</v>
      </c>
      <c r="D143" s="436" t="s">
        <v>1040</v>
      </c>
      <c r="E143" s="436" t="s">
        <v>593</v>
      </c>
      <c r="F143" s="454">
        <v>1.0</v>
      </c>
    </row>
    <row r="144">
      <c r="A144" s="436" t="s">
        <v>1045</v>
      </c>
      <c r="B144" s="436" t="s">
        <v>1067</v>
      </c>
      <c r="C144" s="436" t="s">
        <v>9</v>
      </c>
      <c r="D144" s="436" t="s">
        <v>1070</v>
      </c>
      <c r="E144" s="436" t="s">
        <v>610</v>
      </c>
      <c r="F144" s="454">
        <v>1.0</v>
      </c>
    </row>
    <row r="145">
      <c r="A145" s="436" t="s">
        <v>1054</v>
      </c>
      <c r="B145" s="436" t="s">
        <v>1079</v>
      </c>
      <c r="C145" s="436" t="s">
        <v>9</v>
      </c>
      <c r="D145" s="436" t="s">
        <v>1040</v>
      </c>
      <c r="E145" s="436" t="s">
        <v>593</v>
      </c>
      <c r="F145" s="454">
        <v>1.0</v>
      </c>
    </row>
    <row r="146">
      <c r="A146" s="436" t="s">
        <v>1054</v>
      </c>
      <c r="B146" s="436" t="s">
        <v>1055</v>
      </c>
      <c r="C146" s="436" t="s">
        <v>8</v>
      </c>
      <c r="D146" s="436" t="s">
        <v>1040</v>
      </c>
      <c r="E146" s="436" t="s">
        <v>608</v>
      </c>
      <c r="F146" s="454">
        <v>1.0</v>
      </c>
    </row>
    <row r="147">
      <c r="A147" s="436" t="s">
        <v>1054</v>
      </c>
      <c r="B147" s="436" t="s">
        <v>1062</v>
      </c>
      <c r="C147" s="436" t="s">
        <v>10</v>
      </c>
      <c r="D147" s="436" t="s">
        <v>1040</v>
      </c>
      <c r="E147" s="436" t="s">
        <v>593</v>
      </c>
      <c r="F147" s="454">
        <v>1.0</v>
      </c>
    </row>
    <row r="148">
      <c r="A148" s="436" t="s">
        <v>1054</v>
      </c>
      <c r="B148" s="436" t="s">
        <v>1062</v>
      </c>
      <c r="C148" s="436" t="s">
        <v>9</v>
      </c>
      <c r="D148" s="436" t="s">
        <v>1040</v>
      </c>
      <c r="E148" s="436" t="s">
        <v>593</v>
      </c>
      <c r="F148" s="454">
        <v>1.0</v>
      </c>
    </row>
    <row r="149">
      <c r="A149" s="436" t="s">
        <v>1054</v>
      </c>
      <c r="B149" s="436" t="s">
        <v>1059</v>
      </c>
      <c r="C149" s="436" t="s">
        <v>10</v>
      </c>
      <c r="D149" s="436" t="s">
        <v>1040</v>
      </c>
      <c r="E149" s="436" t="s">
        <v>608</v>
      </c>
      <c r="F149" s="454">
        <v>1.0</v>
      </c>
    </row>
    <row r="150">
      <c r="A150" s="436" t="s">
        <v>1054</v>
      </c>
      <c r="B150" s="436" t="s">
        <v>1059</v>
      </c>
      <c r="C150" s="436" t="s">
        <v>8</v>
      </c>
      <c r="D150" s="436" t="s">
        <v>1040</v>
      </c>
      <c r="E150" s="436" t="s">
        <v>608</v>
      </c>
      <c r="F150" s="454">
        <v>1.0</v>
      </c>
    </row>
    <row r="151">
      <c r="A151" s="436" t="s">
        <v>1041</v>
      </c>
      <c r="B151" s="436" t="s">
        <v>1090</v>
      </c>
      <c r="C151" s="436" t="s">
        <v>9</v>
      </c>
      <c r="D151" s="436" t="s">
        <v>1040</v>
      </c>
      <c r="E151" s="436" t="s">
        <v>607</v>
      </c>
      <c r="F151" s="454">
        <v>1.0</v>
      </c>
    </row>
    <row r="152">
      <c r="A152" s="436" t="s">
        <v>1041</v>
      </c>
      <c r="B152" s="436" t="s">
        <v>1063</v>
      </c>
      <c r="C152" s="436" t="s">
        <v>10</v>
      </c>
      <c r="D152" s="436" t="s">
        <v>1040</v>
      </c>
      <c r="E152" s="436" t="s">
        <v>601</v>
      </c>
      <c r="F152" s="454">
        <v>1.0</v>
      </c>
    </row>
    <row r="153">
      <c r="A153" s="436" t="s">
        <v>1041</v>
      </c>
      <c r="B153" s="436" t="s">
        <v>1063</v>
      </c>
      <c r="C153" s="436" t="s">
        <v>9</v>
      </c>
      <c r="D153" s="436" t="s">
        <v>1058</v>
      </c>
      <c r="E153" s="436" t="s">
        <v>601</v>
      </c>
      <c r="F153" s="454">
        <v>1.0</v>
      </c>
    </row>
    <row r="154">
      <c r="A154" s="436" t="s">
        <v>1041</v>
      </c>
      <c r="B154" s="436" t="s">
        <v>1042</v>
      </c>
      <c r="C154" s="436" t="s">
        <v>10</v>
      </c>
      <c r="D154" s="436" t="s">
        <v>1040</v>
      </c>
      <c r="E154" s="436" t="s">
        <v>613</v>
      </c>
      <c r="F154" s="454">
        <v>1.0</v>
      </c>
    </row>
    <row r="155">
      <c r="A155" s="436" t="s">
        <v>1041</v>
      </c>
      <c r="B155" s="436" t="s">
        <v>1042</v>
      </c>
      <c r="C155" s="436" t="s">
        <v>9</v>
      </c>
      <c r="D155" s="436" t="s">
        <v>1040</v>
      </c>
      <c r="E155" s="436" t="s">
        <v>603</v>
      </c>
      <c r="F155" s="454">
        <v>1.0</v>
      </c>
    </row>
    <row r="156">
      <c r="A156" s="436" t="s">
        <v>1041</v>
      </c>
      <c r="B156" s="436" t="s">
        <v>1042</v>
      </c>
      <c r="C156" s="436" t="s">
        <v>9</v>
      </c>
      <c r="D156" s="436" t="s">
        <v>1040</v>
      </c>
      <c r="E156" s="436" t="s">
        <v>596</v>
      </c>
      <c r="F156" s="454">
        <v>1.0</v>
      </c>
    </row>
    <row r="157">
      <c r="A157" s="436" t="s">
        <v>1041</v>
      </c>
      <c r="B157" s="436" t="s">
        <v>1042</v>
      </c>
      <c r="C157" s="436" t="s">
        <v>9</v>
      </c>
      <c r="D157" s="436" t="s">
        <v>1040</v>
      </c>
      <c r="E157" s="436" t="s">
        <v>612</v>
      </c>
      <c r="F157" s="454">
        <v>1.0</v>
      </c>
    </row>
    <row r="158">
      <c r="A158" s="436" t="s">
        <v>1041</v>
      </c>
      <c r="B158" s="436" t="s">
        <v>1042</v>
      </c>
      <c r="C158" s="436" t="s">
        <v>9</v>
      </c>
      <c r="D158" s="436" t="s">
        <v>1070</v>
      </c>
      <c r="E158" s="436" t="s">
        <v>610</v>
      </c>
      <c r="F158" s="454">
        <v>1.0</v>
      </c>
    </row>
    <row r="159">
      <c r="A159" s="436" t="s">
        <v>1041</v>
      </c>
      <c r="B159" s="436" t="s">
        <v>1042</v>
      </c>
      <c r="C159" s="436" t="s">
        <v>8</v>
      </c>
      <c r="D159" s="436" t="s">
        <v>1040</v>
      </c>
      <c r="E159" s="436" t="s">
        <v>607</v>
      </c>
      <c r="F159" s="454">
        <v>1.0</v>
      </c>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1" t="s">
        <v>669</v>
      </c>
    </row>
    <row r="2">
      <c r="A2" s="31" t="s">
        <v>1021</v>
      </c>
      <c r="B2" s="31" t="s">
        <v>1091</v>
      </c>
    </row>
    <row r="3">
      <c r="A3" s="31" t="s">
        <v>1023</v>
      </c>
      <c r="B3" s="31" t="s">
        <v>1024</v>
      </c>
    </row>
    <row r="4">
      <c r="A4" s="31" t="s">
        <v>756</v>
      </c>
      <c r="B4" s="31" t="s">
        <v>1092</v>
      </c>
    </row>
    <row r="5">
      <c r="A5" s="31" t="s">
        <v>1026</v>
      </c>
      <c r="B5" s="452">
        <v>33.0</v>
      </c>
    </row>
    <row r="6">
      <c r="A6" s="31" t="s">
        <v>1027</v>
      </c>
      <c r="B6" s="452">
        <v>33.0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307.0</v>
      </c>
    </row>
    <row r="15">
      <c r="A15" s="455" t="s">
        <v>1031</v>
      </c>
      <c r="B15" s="455" t="s">
        <v>1032</v>
      </c>
      <c r="C15" s="455" t="s">
        <v>1033</v>
      </c>
      <c r="D15" s="455" t="s">
        <v>1034</v>
      </c>
      <c r="E15" s="455" t="s">
        <v>1035</v>
      </c>
      <c r="F15" s="455" t="s">
        <v>1036</v>
      </c>
    </row>
    <row r="16">
      <c r="A16" s="436" t="s">
        <v>1041</v>
      </c>
      <c r="B16" s="436" t="s">
        <v>1042</v>
      </c>
      <c r="C16" s="436" t="s">
        <v>10</v>
      </c>
      <c r="D16" s="436" t="s">
        <v>1040</v>
      </c>
      <c r="E16" s="436" t="s">
        <v>578</v>
      </c>
      <c r="F16" s="454">
        <v>65.0</v>
      </c>
    </row>
    <row r="17">
      <c r="A17" s="436" t="s">
        <v>1038</v>
      </c>
      <c r="B17" s="436" t="s">
        <v>1093</v>
      </c>
      <c r="C17" s="436" t="s">
        <v>10</v>
      </c>
      <c r="D17" s="436" t="s">
        <v>1040</v>
      </c>
      <c r="E17" s="436" t="s">
        <v>576</v>
      </c>
      <c r="F17" s="454">
        <v>59.0</v>
      </c>
    </row>
    <row r="18">
      <c r="A18" s="436" t="s">
        <v>1041</v>
      </c>
      <c r="B18" s="436" t="s">
        <v>1042</v>
      </c>
      <c r="C18" s="436" t="s">
        <v>8</v>
      </c>
      <c r="D18" s="436" t="s">
        <v>1040</v>
      </c>
      <c r="E18" s="436" t="s">
        <v>578</v>
      </c>
      <c r="F18" s="454">
        <v>26.0</v>
      </c>
    </row>
    <row r="19">
      <c r="A19" s="436" t="s">
        <v>1038</v>
      </c>
      <c r="B19" s="436" t="s">
        <v>1093</v>
      </c>
      <c r="C19" s="436" t="s">
        <v>8</v>
      </c>
      <c r="D19" s="436" t="s">
        <v>1040</v>
      </c>
      <c r="E19" s="436" t="s">
        <v>576</v>
      </c>
      <c r="F19" s="454">
        <v>24.0</v>
      </c>
    </row>
    <row r="20">
      <c r="A20" s="436" t="s">
        <v>1041</v>
      </c>
      <c r="B20" s="436" t="s">
        <v>1042</v>
      </c>
      <c r="C20" s="436" t="s">
        <v>10</v>
      </c>
      <c r="D20" s="436" t="s">
        <v>1040</v>
      </c>
      <c r="E20" s="436" t="s">
        <v>575</v>
      </c>
      <c r="F20" s="454">
        <v>22.0</v>
      </c>
    </row>
    <row r="21">
      <c r="A21" s="436" t="s">
        <v>1043</v>
      </c>
      <c r="B21" s="436" t="s">
        <v>1069</v>
      </c>
      <c r="C21" s="436" t="s">
        <v>10</v>
      </c>
      <c r="D21" s="436" t="s">
        <v>1040</v>
      </c>
      <c r="E21" s="436" t="s">
        <v>577</v>
      </c>
      <c r="F21" s="454">
        <v>18.0</v>
      </c>
    </row>
    <row r="22">
      <c r="A22" s="436" t="s">
        <v>1041</v>
      </c>
      <c r="B22" s="436" t="s">
        <v>1042</v>
      </c>
      <c r="C22" s="436" t="s">
        <v>8</v>
      </c>
      <c r="D22" s="436" t="s">
        <v>1040</v>
      </c>
      <c r="E22" s="436" t="s">
        <v>575</v>
      </c>
      <c r="F22" s="454">
        <v>17.0</v>
      </c>
    </row>
    <row r="23">
      <c r="A23" s="436" t="s">
        <v>1094</v>
      </c>
      <c r="B23" s="436" t="s">
        <v>1095</v>
      </c>
      <c r="C23" s="436" t="s">
        <v>10</v>
      </c>
      <c r="D23" s="436" t="s">
        <v>1040</v>
      </c>
      <c r="E23" s="436" t="s">
        <v>578</v>
      </c>
      <c r="F23" s="454">
        <v>10.0</v>
      </c>
    </row>
    <row r="24">
      <c r="A24" s="436" t="s">
        <v>1038</v>
      </c>
      <c r="B24" s="436" t="s">
        <v>1093</v>
      </c>
      <c r="C24" s="436" t="s">
        <v>10</v>
      </c>
      <c r="D24" s="436" t="s">
        <v>1040</v>
      </c>
      <c r="E24" s="436" t="s">
        <v>575</v>
      </c>
      <c r="F24" s="454">
        <v>8.0</v>
      </c>
    </row>
    <row r="25">
      <c r="A25" s="436" t="s">
        <v>1094</v>
      </c>
      <c r="B25" s="436" t="s">
        <v>1095</v>
      </c>
      <c r="C25" s="436" t="s">
        <v>10</v>
      </c>
      <c r="D25" s="436" t="s">
        <v>1040</v>
      </c>
      <c r="E25" s="436" t="s">
        <v>575</v>
      </c>
      <c r="F25" s="454">
        <v>7.0</v>
      </c>
    </row>
    <row r="26">
      <c r="A26" s="436" t="s">
        <v>1054</v>
      </c>
      <c r="B26" s="436" t="s">
        <v>1096</v>
      </c>
      <c r="C26" s="436" t="s">
        <v>10</v>
      </c>
      <c r="D26" s="436" t="s">
        <v>1040</v>
      </c>
      <c r="E26" s="436" t="s">
        <v>577</v>
      </c>
      <c r="F26" s="454">
        <v>6.0</v>
      </c>
    </row>
    <row r="27">
      <c r="A27" s="436" t="s">
        <v>1094</v>
      </c>
      <c r="B27" s="436" t="s">
        <v>1095</v>
      </c>
      <c r="C27" s="436" t="s">
        <v>8</v>
      </c>
      <c r="D27" s="436" t="s">
        <v>1040</v>
      </c>
      <c r="E27" s="436" t="s">
        <v>578</v>
      </c>
      <c r="F27" s="454">
        <v>6.0</v>
      </c>
    </row>
    <row r="28">
      <c r="A28" s="436" t="s">
        <v>1065</v>
      </c>
      <c r="B28" s="436" t="s">
        <v>1066</v>
      </c>
      <c r="C28" s="436" t="s">
        <v>10</v>
      </c>
      <c r="D28" s="436" t="s">
        <v>1040</v>
      </c>
      <c r="E28" s="436" t="s">
        <v>577</v>
      </c>
      <c r="F28" s="454">
        <v>5.0</v>
      </c>
    </row>
    <row r="29">
      <c r="A29" s="436" t="s">
        <v>1041</v>
      </c>
      <c r="B29" s="436" t="s">
        <v>1042</v>
      </c>
      <c r="C29" s="436" t="s">
        <v>9</v>
      </c>
      <c r="D29" s="436" t="s">
        <v>1040</v>
      </c>
      <c r="E29" s="436" t="s">
        <v>578</v>
      </c>
      <c r="F29" s="454">
        <v>5.0</v>
      </c>
    </row>
    <row r="30">
      <c r="A30" s="436" t="s">
        <v>1043</v>
      </c>
      <c r="B30" s="436" t="s">
        <v>1069</v>
      </c>
      <c r="C30" s="436" t="s">
        <v>8</v>
      </c>
      <c r="D30" s="436" t="s">
        <v>1040</v>
      </c>
      <c r="E30" s="436" t="s">
        <v>577</v>
      </c>
      <c r="F30" s="454">
        <v>4.0</v>
      </c>
    </row>
    <row r="31">
      <c r="A31" s="436" t="s">
        <v>1054</v>
      </c>
      <c r="B31" s="436" t="s">
        <v>1055</v>
      </c>
      <c r="C31" s="436" t="s">
        <v>10</v>
      </c>
      <c r="D31" s="436" t="s">
        <v>1040</v>
      </c>
      <c r="E31" s="436" t="s">
        <v>577</v>
      </c>
      <c r="F31" s="454">
        <v>3.0</v>
      </c>
    </row>
    <row r="32">
      <c r="A32" s="436" t="s">
        <v>1038</v>
      </c>
      <c r="B32" s="436" t="s">
        <v>1093</v>
      </c>
      <c r="C32" s="436" t="s">
        <v>8</v>
      </c>
      <c r="D32" s="436" t="s">
        <v>1040</v>
      </c>
      <c r="E32" s="436" t="s">
        <v>575</v>
      </c>
      <c r="F32" s="454">
        <v>2.0</v>
      </c>
    </row>
    <row r="33">
      <c r="A33" s="436" t="s">
        <v>1043</v>
      </c>
      <c r="B33" s="436" t="s">
        <v>1069</v>
      </c>
      <c r="C33" s="436" t="s">
        <v>10</v>
      </c>
      <c r="D33" s="436" t="s">
        <v>1040</v>
      </c>
      <c r="E33" s="436" t="s">
        <v>575</v>
      </c>
      <c r="F33" s="454">
        <v>2.0</v>
      </c>
    </row>
    <row r="34">
      <c r="A34" s="436" t="s">
        <v>1065</v>
      </c>
      <c r="B34" s="436" t="s">
        <v>1066</v>
      </c>
      <c r="C34" s="436" t="s">
        <v>8</v>
      </c>
      <c r="D34" s="436" t="s">
        <v>1040</v>
      </c>
      <c r="E34" s="436" t="s">
        <v>577</v>
      </c>
      <c r="F34" s="454">
        <v>2.0</v>
      </c>
    </row>
    <row r="35">
      <c r="A35" s="436" t="s">
        <v>1094</v>
      </c>
      <c r="B35" s="436" t="s">
        <v>1095</v>
      </c>
      <c r="C35" s="436" t="s">
        <v>8</v>
      </c>
      <c r="D35" s="436" t="s">
        <v>1040</v>
      </c>
      <c r="E35" s="436" t="s">
        <v>575</v>
      </c>
      <c r="F35" s="454">
        <v>2.0</v>
      </c>
    </row>
    <row r="36">
      <c r="A36" s="436" t="s">
        <v>1041</v>
      </c>
      <c r="B36" s="436" t="s">
        <v>1090</v>
      </c>
      <c r="C36" s="436" t="s">
        <v>8</v>
      </c>
      <c r="D36" s="436" t="s">
        <v>1040</v>
      </c>
      <c r="E36" s="436" t="s">
        <v>578</v>
      </c>
      <c r="F36" s="454">
        <v>2.0</v>
      </c>
    </row>
    <row r="37">
      <c r="A37" s="436" t="s">
        <v>1038</v>
      </c>
      <c r="B37" s="436" t="s">
        <v>1093</v>
      </c>
      <c r="C37" s="436" t="s">
        <v>9</v>
      </c>
      <c r="D37" s="436" t="s">
        <v>1040</v>
      </c>
      <c r="E37" s="436" t="s">
        <v>575</v>
      </c>
      <c r="F37" s="454">
        <v>1.0</v>
      </c>
    </row>
    <row r="38">
      <c r="A38" s="436" t="s">
        <v>1038</v>
      </c>
      <c r="B38" s="436" t="s">
        <v>1093</v>
      </c>
      <c r="C38" s="436" t="s">
        <v>9</v>
      </c>
      <c r="D38" s="436" t="s">
        <v>1040</v>
      </c>
      <c r="E38" s="436" t="s">
        <v>576</v>
      </c>
      <c r="F38" s="454">
        <v>1.0</v>
      </c>
    </row>
    <row r="39">
      <c r="A39" s="436" t="s">
        <v>1043</v>
      </c>
      <c r="B39" s="436" t="s">
        <v>1078</v>
      </c>
      <c r="C39" s="436" t="s">
        <v>8</v>
      </c>
      <c r="D39" s="436" t="s">
        <v>1040</v>
      </c>
      <c r="E39" s="436" t="s">
        <v>577</v>
      </c>
      <c r="F39" s="454">
        <v>1.0</v>
      </c>
    </row>
    <row r="40">
      <c r="A40" s="436" t="s">
        <v>1043</v>
      </c>
      <c r="B40" s="436" t="s">
        <v>1097</v>
      </c>
      <c r="C40" s="436" t="s">
        <v>10</v>
      </c>
      <c r="D40" s="436" t="s">
        <v>1040</v>
      </c>
      <c r="E40" s="436" t="s">
        <v>577</v>
      </c>
      <c r="F40" s="454">
        <v>1.0</v>
      </c>
    </row>
    <row r="41">
      <c r="A41" s="436" t="s">
        <v>1043</v>
      </c>
      <c r="B41" s="436" t="s">
        <v>1069</v>
      </c>
      <c r="C41" s="436" t="s">
        <v>9</v>
      </c>
      <c r="D41" s="436" t="s">
        <v>1040</v>
      </c>
      <c r="E41" s="436" t="s">
        <v>577</v>
      </c>
      <c r="F41" s="454">
        <v>1.0</v>
      </c>
    </row>
    <row r="42">
      <c r="A42" s="436" t="s">
        <v>1054</v>
      </c>
      <c r="B42" s="436" t="s">
        <v>1096</v>
      </c>
      <c r="C42" s="436" t="s">
        <v>8</v>
      </c>
      <c r="D42" s="436" t="s">
        <v>1040</v>
      </c>
      <c r="E42" s="436" t="s">
        <v>577</v>
      </c>
      <c r="F42" s="454">
        <v>1.0</v>
      </c>
    </row>
    <row r="43">
      <c r="A43" s="436" t="s">
        <v>1054</v>
      </c>
      <c r="B43" s="436" t="s">
        <v>1055</v>
      </c>
      <c r="C43" s="436" t="s">
        <v>9</v>
      </c>
      <c r="D43" s="436" t="s">
        <v>1040</v>
      </c>
      <c r="E43" s="436" t="s">
        <v>577</v>
      </c>
      <c r="F43" s="454">
        <v>1.0</v>
      </c>
    </row>
    <row r="44">
      <c r="A44" s="436" t="s">
        <v>1054</v>
      </c>
      <c r="B44" s="436" t="s">
        <v>1055</v>
      </c>
      <c r="C44" s="436" t="s">
        <v>8</v>
      </c>
      <c r="D44" s="436" t="s">
        <v>1040</v>
      </c>
      <c r="E44" s="436" t="s">
        <v>577</v>
      </c>
      <c r="F44" s="454">
        <v>1.0</v>
      </c>
    </row>
    <row r="45">
      <c r="A45" s="436" t="s">
        <v>1054</v>
      </c>
      <c r="B45" s="436" t="s">
        <v>1062</v>
      </c>
      <c r="C45" s="436" t="s">
        <v>10</v>
      </c>
      <c r="D45" s="436" t="s">
        <v>1040</v>
      </c>
      <c r="E45" s="436" t="s">
        <v>577</v>
      </c>
      <c r="F45" s="454">
        <v>1.0</v>
      </c>
    </row>
    <row r="46">
      <c r="A46" s="436" t="s">
        <v>1041</v>
      </c>
      <c r="B46" s="436" t="s">
        <v>1090</v>
      </c>
      <c r="C46" s="436" t="s">
        <v>10</v>
      </c>
      <c r="D46" s="436" t="s">
        <v>1040</v>
      </c>
      <c r="E46" s="436" t="s">
        <v>578</v>
      </c>
      <c r="F46" s="454">
        <v>1.0</v>
      </c>
    </row>
    <row r="47">
      <c r="A47" s="436" t="s">
        <v>1041</v>
      </c>
      <c r="B47" s="436" t="s">
        <v>1090</v>
      </c>
      <c r="C47" s="436" t="s">
        <v>8</v>
      </c>
      <c r="D47" s="436" t="s">
        <v>1040</v>
      </c>
      <c r="E47" s="436" t="s">
        <v>575</v>
      </c>
      <c r="F47" s="454">
        <v>1.0</v>
      </c>
    </row>
    <row r="48">
      <c r="A48" s="436" t="s">
        <v>1041</v>
      </c>
      <c r="B48" s="436" t="s">
        <v>1042</v>
      </c>
      <c r="C48" s="436" t="s">
        <v>10</v>
      </c>
      <c r="D48" s="436" t="s">
        <v>1040</v>
      </c>
      <c r="E48" s="436" t="s">
        <v>576</v>
      </c>
      <c r="F48" s="454">
        <v>1.0</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0.38"/>
  </cols>
  <sheetData>
    <row r="1">
      <c r="A1" s="451" t="s">
        <v>668</v>
      </c>
    </row>
    <row r="2">
      <c r="A2" s="31" t="s">
        <v>1021</v>
      </c>
      <c r="B2" s="31" t="s">
        <v>1098</v>
      </c>
    </row>
    <row r="3">
      <c r="A3" s="31" t="s">
        <v>1023</v>
      </c>
      <c r="B3" s="31" t="s">
        <v>1024</v>
      </c>
    </row>
    <row r="4">
      <c r="A4" s="31" t="s">
        <v>756</v>
      </c>
      <c r="B4" s="31" t="s">
        <v>801</v>
      </c>
    </row>
    <row r="5">
      <c r="A5" s="31" t="s">
        <v>1026</v>
      </c>
      <c r="B5" s="452">
        <v>79.0</v>
      </c>
    </row>
    <row r="6">
      <c r="A6" s="31" t="s">
        <v>1027</v>
      </c>
      <c r="B6" s="452">
        <v>79.0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413.0</v>
      </c>
    </row>
    <row r="15">
      <c r="A15" s="455" t="s">
        <v>1031</v>
      </c>
      <c r="B15" s="455" t="s">
        <v>1032</v>
      </c>
      <c r="C15" s="455" t="s">
        <v>1033</v>
      </c>
      <c r="D15" s="455" t="s">
        <v>1034</v>
      </c>
      <c r="E15" s="455" t="s">
        <v>1035</v>
      </c>
      <c r="F15" s="455" t="s">
        <v>1036</v>
      </c>
    </row>
    <row r="16">
      <c r="A16" s="436" t="s">
        <v>1041</v>
      </c>
      <c r="B16" s="436" t="s">
        <v>1042</v>
      </c>
      <c r="C16" s="436" t="s">
        <v>9</v>
      </c>
      <c r="D16" s="436" t="s">
        <v>1040</v>
      </c>
      <c r="E16" s="436" t="s">
        <v>584</v>
      </c>
      <c r="F16" s="454">
        <v>49.0</v>
      </c>
    </row>
    <row r="17">
      <c r="A17" s="436" t="s">
        <v>1094</v>
      </c>
      <c r="B17" s="436" t="s">
        <v>1095</v>
      </c>
      <c r="C17" s="436" t="s">
        <v>9</v>
      </c>
      <c r="D17" s="436" t="s">
        <v>1040</v>
      </c>
      <c r="E17" s="436" t="s">
        <v>584</v>
      </c>
      <c r="F17" s="454">
        <v>27.0</v>
      </c>
    </row>
    <row r="18">
      <c r="A18" s="436" t="s">
        <v>1038</v>
      </c>
      <c r="B18" s="436" t="s">
        <v>1093</v>
      </c>
      <c r="C18" s="436" t="s">
        <v>9</v>
      </c>
      <c r="D18" s="436" t="s">
        <v>1040</v>
      </c>
      <c r="E18" s="436" t="s">
        <v>586</v>
      </c>
      <c r="F18" s="454">
        <v>26.0</v>
      </c>
    </row>
    <row r="19">
      <c r="A19" s="436" t="s">
        <v>1041</v>
      </c>
      <c r="B19" s="436" t="s">
        <v>1042</v>
      </c>
      <c r="C19" s="436" t="s">
        <v>9</v>
      </c>
      <c r="D19" s="436" t="s">
        <v>1040</v>
      </c>
      <c r="E19" s="436" t="s">
        <v>266</v>
      </c>
      <c r="F19" s="454">
        <v>23.0</v>
      </c>
    </row>
    <row r="20">
      <c r="A20" s="436" t="s">
        <v>1041</v>
      </c>
      <c r="B20" s="436" t="s">
        <v>1042</v>
      </c>
      <c r="C20" s="436" t="s">
        <v>10</v>
      </c>
      <c r="D20" s="436" t="s">
        <v>1040</v>
      </c>
      <c r="E20" s="436" t="s">
        <v>584</v>
      </c>
      <c r="F20" s="454">
        <v>22.0</v>
      </c>
    </row>
    <row r="21">
      <c r="A21" s="436" t="s">
        <v>1065</v>
      </c>
      <c r="B21" s="436" t="s">
        <v>1088</v>
      </c>
      <c r="C21" s="436" t="s">
        <v>9</v>
      </c>
      <c r="D21" s="436" t="s">
        <v>1040</v>
      </c>
      <c r="E21" s="436" t="s">
        <v>587</v>
      </c>
      <c r="F21" s="454">
        <v>20.0</v>
      </c>
    </row>
    <row r="22">
      <c r="A22" s="436" t="s">
        <v>1038</v>
      </c>
      <c r="B22" s="436" t="s">
        <v>1093</v>
      </c>
      <c r="C22" s="436" t="s">
        <v>10</v>
      </c>
      <c r="D22" s="436" t="s">
        <v>1040</v>
      </c>
      <c r="E22" s="436" t="s">
        <v>586</v>
      </c>
      <c r="F22" s="454">
        <v>18.0</v>
      </c>
    </row>
    <row r="23">
      <c r="A23" s="436" t="s">
        <v>1094</v>
      </c>
      <c r="B23" s="436" t="s">
        <v>1095</v>
      </c>
      <c r="C23" s="436" t="s">
        <v>9</v>
      </c>
      <c r="D23" s="436" t="s">
        <v>1040</v>
      </c>
      <c r="E23" s="436" t="s">
        <v>266</v>
      </c>
      <c r="F23" s="454">
        <v>17.0</v>
      </c>
    </row>
    <row r="24">
      <c r="A24" s="436" t="s">
        <v>1065</v>
      </c>
      <c r="B24" s="436" t="s">
        <v>1088</v>
      </c>
      <c r="C24" s="436" t="s">
        <v>10</v>
      </c>
      <c r="D24" s="436" t="s">
        <v>1040</v>
      </c>
      <c r="E24" s="436" t="s">
        <v>587</v>
      </c>
      <c r="F24" s="454">
        <v>12.0</v>
      </c>
    </row>
    <row r="25">
      <c r="A25" s="436" t="s">
        <v>1043</v>
      </c>
      <c r="B25" s="436" t="s">
        <v>1069</v>
      </c>
      <c r="C25" s="436" t="s">
        <v>9</v>
      </c>
      <c r="D25" s="436" t="s">
        <v>1040</v>
      </c>
      <c r="E25" s="436" t="s">
        <v>587</v>
      </c>
      <c r="F25" s="454">
        <v>11.0</v>
      </c>
    </row>
    <row r="26">
      <c r="A26" s="436" t="s">
        <v>1094</v>
      </c>
      <c r="B26" s="436" t="s">
        <v>1095</v>
      </c>
      <c r="C26" s="436" t="s">
        <v>10</v>
      </c>
      <c r="D26" s="436" t="s">
        <v>1040</v>
      </c>
      <c r="E26" s="436" t="s">
        <v>584</v>
      </c>
      <c r="F26" s="454">
        <v>11.0</v>
      </c>
    </row>
    <row r="27">
      <c r="A27" s="436" t="s">
        <v>1038</v>
      </c>
      <c r="B27" s="436" t="s">
        <v>1093</v>
      </c>
      <c r="C27" s="436" t="s">
        <v>10</v>
      </c>
      <c r="D27" s="436" t="s">
        <v>1058</v>
      </c>
      <c r="E27" s="436" t="s">
        <v>570</v>
      </c>
      <c r="F27" s="454">
        <v>10.0</v>
      </c>
    </row>
    <row r="28">
      <c r="A28" s="436" t="s">
        <v>1043</v>
      </c>
      <c r="B28" s="436" t="s">
        <v>1097</v>
      </c>
      <c r="C28" s="436" t="s">
        <v>9</v>
      </c>
      <c r="D28" s="436" t="s">
        <v>1040</v>
      </c>
      <c r="E28" s="436" t="s">
        <v>587</v>
      </c>
      <c r="F28" s="454">
        <v>10.0</v>
      </c>
    </row>
    <row r="29">
      <c r="A29" s="436" t="s">
        <v>1038</v>
      </c>
      <c r="B29" s="436" t="s">
        <v>1093</v>
      </c>
      <c r="C29" s="436" t="s">
        <v>9</v>
      </c>
      <c r="D29" s="436" t="s">
        <v>1058</v>
      </c>
      <c r="E29" s="436" t="s">
        <v>570</v>
      </c>
      <c r="F29" s="454">
        <v>9.0</v>
      </c>
    </row>
    <row r="30">
      <c r="A30" s="436" t="s">
        <v>1094</v>
      </c>
      <c r="B30" s="436" t="s">
        <v>1095</v>
      </c>
      <c r="C30" s="436" t="s">
        <v>10</v>
      </c>
      <c r="D30" s="436" t="s">
        <v>1040</v>
      </c>
      <c r="E30" s="436" t="s">
        <v>266</v>
      </c>
      <c r="F30" s="454">
        <v>9.0</v>
      </c>
    </row>
    <row r="31">
      <c r="A31" s="436" t="s">
        <v>1038</v>
      </c>
      <c r="B31" s="436" t="s">
        <v>1093</v>
      </c>
      <c r="C31" s="436" t="s">
        <v>10</v>
      </c>
      <c r="D31" s="436" t="s">
        <v>1058</v>
      </c>
      <c r="E31" s="436" t="s">
        <v>586</v>
      </c>
      <c r="F31" s="454">
        <v>7.0</v>
      </c>
    </row>
    <row r="32">
      <c r="A32" s="436" t="s">
        <v>1041</v>
      </c>
      <c r="B32" s="436" t="s">
        <v>1042</v>
      </c>
      <c r="C32" s="436" t="s">
        <v>10</v>
      </c>
      <c r="D32" s="436" t="s">
        <v>1040</v>
      </c>
      <c r="E32" s="436" t="s">
        <v>266</v>
      </c>
      <c r="F32" s="454">
        <v>7.0</v>
      </c>
    </row>
    <row r="33">
      <c r="A33" s="436" t="s">
        <v>1047</v>
      </c>
      <c r="B33" s="436" t="s">
        <v>1048</v>
      </c>
      <c r="C33" s="436" t="s">
        <v>10</v>
      </c>
      <c r="D33" s="436" t="s">
        <v>1058</v>
      </c>
      <c r="E33" s="436" t="s">
        <v>570</v>
      </c>
      <c r="F33" s="454">
        <v>6.0</v>
      </c>
    </row>
    <row r="34">
      <c r="A34" s="436" t="s">
        <v>1047</v>
      </c>
      <c r="B34" s="436" t="s">
        <v>1048</v>
      </c>
      <c r="C34" s="436" t="s">
        <v>9</v>
      </c>
      <c r="D34" s="436" t="s">
        <v>1058</v>
      </c>
      <c r="E34" s="436" t="s">
        <v>570</v>
      </c>
      <c r="F34" s="454">
        <v>5.0</v>
      </c>
    </row>
    <row r="35">
      <c r="A35" s="436" t="s">
        <v>1038</v>
      </c>
      <c r="B35" s="436" t="s">
        <v>1093</v>
      </c>
      <c r="C35" s="436" t="s">
        <v>10</v>
      </c>
      <c r="D35" s="436" t="s">
        <v>1058</v>
      </c>
      <c r="E35" s="436" t="s">
        <v>568</v>
      </c>
      <c r="F35" s="454">
        <v>5.0</v>
      </c>
    </row>
    <row r="36">
      <c r="A36" s="436" t="s">
        <v>1054</v>
      </c>
      <c r="B36" s="436" t="s">
        <v>1096</v>
      </c>
      <c r="C36" s="436" t="s">
        <v>9</v>
      </c>
      <c r="D36" s="436" t="s">
        <v>1040</v>
      </c>
      <c r="E36" s="436" t="s">
        <v>587</v>
      </c>
      <c r="F36" s="454">
        <v>5.0</v>
      </c>
    </row>
    <row r="37">
      <c r="A37" s="436" t="s">
        <v>1041</v>
      </c>
      <c r="B37" s="436" t="s">
        <v>1042</v>
      </c>
      <c r="C37" s="436" t="s">
        <v>9</v>
      </c>
      <c r="D37" s="436" t="s">
        <v>1058</v>
      </c>
      <c r="E37" s="436" t="s">
        <v>572</v>
      </c>
      <c r="F37" s="454">
        <v>5.0</v>
      </c>
    </row>
    <row r="38">
      <c r="A38" s="436" t="s">
        <v>1047</v>
      </c>
      <c r="B38" s="436" t="s">
        <v>1048</v>
      </c>
      <c r="C38" s="436" t="s">
        <v>9</v>
      </c>
      <c r="D38" s="436" t="s">
        <v>1040</v>
      </c>
      <c r="E38" s="436" t="s">
        <v>586</v>
      </c>
      <c r="F38" s="454">
        <v>4.0</v>
      </c>
    </row>
    <row r="39">
      <c r="A39" s="436" t="s">
        <v>1038</v>
      </c>
      <c r="B39" s="436" t="s">
        <v>1093</v>
      </c>
      <c r="C39" s="436" t="s">
        <v>9</v>
      </c>
      <c r="D39" s="436" t="s">
        <v>1058</v>
      </c>
      <c r="E39" s="436" t="s">
        <v>568</v>
      </c>
      <c r="F39" s="454">
        <v>4.0</v>
      </c>
    </row>
    <row r="40">
      <c r="A40" s="436" t="s">
        <v>1038</v>
      </c>
      <c r="B40" s="436" t="s">
        <v>1093</v>
      </c>
      <c r="C40" s="436" t="s">
        <v>9</v>
      </c>
      <c r="D40" s="436" t="s">
        <v>1058</v>
      </c>
      <c r="E40" s="436" t="s">
        <v>586</v>
      </c>
      <c r="F40" s="454">
        <v>4.0</v>
      </c>
    </row>
    <row r="41">
      <c r="A41" s="436" t="s">
        <v>1094</v>
      </c>
      <c r="B41" s="436" t="s">
        <v>1095</v>
      </c>
      <c r="C41" s="436" t="s">
        <v>9</v>
      </c>
      <c r="D41" s="436" t="s">
        <v>1058</v>
      </c>
      <c r="E41" s="436" t="s">
        <v>572</v>
      </c>
      <c r="F41" s="454">
        <v>4.0</v>
      </c>
    </row>
    <row r="42">
      <c r="A42" s="436" t="s">
        <v>1094</v>
      </c>
      <c r="B42" s="436" t="s">
        <v>1095</v>
      </c>
      <c r="C42" s="436" t="s">
        <v>9</v>
      </c>
      <c r="D42" s="436" t="s">
        <v>1058</v>
      </c>
      <c r="E42" s="436" t="s">
        <v>584</v>
      </c>
      <c r="F42" s="454">
        <v>4.0</v>
      </c>
    </row>
    <row r="43">
      <c r="A43" s="436" t="s">
        <v>1065</v>
      </c>
      <c r="B43" s="436" t="s">
        <v>1066</v>
      </c>
      <c r="C43" s="436" t="s">
        <v>10</v>
      </c>
      <c r="D43" s="436" t="s">
        <v>1058</v>
      </c>
      <c r="E43" s="436" t="s">
        <v>571</v>
      </c>
      <c r="F43" s="454">
        <v>3.0</v>
      </c>
    </row>
    <row r="44">
      <c r="A44" s="436" t="s">
        <v>1065</v>
      </c>
      <c r="B44" s="436" t="s">
        <v>1066</v>
      </c>
      <c r="C44" s="436" t="s">
        <v>9</v>
      </c>
      <c r="D44" s="436" t="s">
        <v>1040</v>
      </c>
      <c r="E44" s="436" t="s">
        <v>587</v>
      </c>
      <c r="F44" s="454">
        <v>3.0</v>
      </c>
    </row>
    <row r="45">
      <c r="A45" s="436" t="s">
        <v>1054</v>
      </c>
      <c r="B45" s="436" t="s">
        <v>1096</v>
      </c>
      <c r="C45" s="436" t="s">
        <v>9</v>
      </c>
      <c r="D45" s="436" t="s">
        <v>1040</v>
      </c>
      <c r="E45" s="436" t="s">
        <v>266</v>
      </c>
      <c r="F45" s="454">
        <v>3.0</v>
      </c>
    </row>
    <row r="46">
      <c r="A46" s="436" t="s">
        <v>1054</v>
      </c>
      <c r="B46" s="436" t="s">
        <v>1055</v>
      </c>
      <c r="C46" s="436" t="s">
        <v>10</v>
      </c>
      <c r="D46" s="436" t="s">
        <v>1058</v>
      </c>
      <c r="E46" s="436" t="s">
        <v>571</v>
      </c>
      <c r="F46" s="454">
        <v>3.0</v>
      </c>
    </row>
    <row r="47">
      <c r="A47" s="436" t="s">
        <v>1041</v>
      </c>
      <c r="B47" s="436" t="s">
        <v>1042</v>
      </c>
      <c r="C47" s="436" t="s">
        <v>10</v>
      </c>
      <c r="D47" s="436" t="s">
        <v>1058</v>
      </c>
      <c r="E47" s="436" t="s">
        <v>572</v>
      </c>
      <c r="F47" s="454">
        <v>3.0</v>
      </c>
    </row>
    <row r="48">
      <c r="A48" s="436" t="s">
        <v>1041</v>
      </c>
      <c r="B48" s="436" t="s">
        <v>1042</v>
      </c>
      <c r="C48" s="436" t="s">
        <v>9</v>
      </c>
      <c r="D48" s="436" t="s">
        <v>1058</v>
      </c>
      <c r="E48" s="436" t="s">
        <v>584</v>
      </c>
      <c r="F48" s="454">
        <v>3.0</v>
      </c>
    </row>
    <row r="49">
      <c r="A49" s="436" t="s">
        <v>1038</v>
      </c>
      <c r="B49" s="436" t="s">
        <v>1093</v>
      </c>
      <c r="C49" s="436" t="s">
        <v>9</v>
      </c>
      <c r="D49" s="436" t="s">
        <v>1040</v>
      </c>
      <c r="E49" s="436" t="s">
        <v>266</v>
      </c>
      <c r="F49" s="454">
        <v>2.0</v>
      </c>
    </row>
    <row r="50">
      <c r="A50" s="436" t="s">
        <v>1043</v>
      </c>
      <c r="B50" s="436" t="s">
        <v>1069</v>
      </c>
      <c r="C50" s="436" t="s">
        <v>10</v>
      </c>
      <c r="D50" s="436" t="s">
        <v>1040</v>
      </c>
      <c r="E50" s="436" t="s">
        <v>587</v>
      </c>
      <c r="F50" s="454">
        <v>2.0</v>
      </c>
    </row>
    <row r="51">
      <c r="A51" s="436" t="s">
        <v>1065</v>
      </c>
      <c r="B51" s="436" t="s">
        <v>1066</v>
      </c>
      <c r="C51" s="436" t="s">
        <v>10</v>
      </c>
      <c r="D51" s="436" t="s">
        <v>1040</v>
      </c>
      <c r="E51" s="436" t="s">
        <v>571</v>
      </c>
      <c r="F51" s="454">
        <v>2.0</v>
      </c>
    </row>
    <row r="52">
      <c r="A52" s="436" t="s">
        <v>1065</v>
      </c>
      <c r="B52" s="436" t="s">
        <v>1066</v>
      </c>
      <c r="C52" s="436" t="s">
        <v>10</v>
      </c>
      <c r="D52" s="436" t="s">
        <v>1040</v>
      </c>
      <c r="E52" s="436" t="s">
        <v>587</v>
      </c>
      <c r="F52" s="454">
        <v>2.0</v>
      </c>
    </row>
    <row r="53">
      <c r="A53" s="436" t="s">
        <v>1065</v>
      </c>
      <c r="B53" s="436" t="s">
        <v>1066</v>
      </c>
      <c r="C53" s="436" t="s">
        <v>9</v>
      </c>
      <c r="D53" s="436" t="s">
        <v>1058</v>
      </c>
      <c r="E53" s="436" t="s">
        <v>571</v>
      </c>
      <c r="F53" s="454">
        <v>2.0</v>
      </c>
    </row>
    <row r="54">
      <c r="A54" s="436" t="s">
        <v>1054</v>
      </c>
      <c r="B54" s="436" t="s">
        <v>1096</v>
      </c>
      <c r="C54" s="436" t="s">
        <v>10</v>
      </c>
      <c r="D54" s="436" t="s">
        <v>1040</v>
      </c>
      <c r="E54" s="436" t="s">
        <v>266</v>
      </c>
      <c r="F54" s="454">
        <v>2.0</v>
      </c>
    </row>
    <row r="55">
      <c r="A55" s="436" t="s">
        <v>1054</v>
      </c>
      <c r="B55" s="436" t="s">
        <v>1096</v>
      </c>
      <c r="C55" s="436" t="s">
        <v>9</v>
      </c>
      <c r="D55" s="436" t="s">
        <v>1058</v>
      </c>
      <c r="E55" s="436" t="s">
        <v>568</v>
      </c>
      <c r="F55" s="454">
        <v>2.0</v>
      </c>
    </row>
    <row r="56">
      <c r="A56" s="436" t="s">
        <v>1054</v>
      </c>
      <c r="B56" s="436" t="s">
        <v>1096</v>
      </c>
      <c r="C56" s="436" t="s">
        <v>9</v>
      </c>
      <c r="D56" s="436" t="s">
        <v>1058</v>
      </c>
      <c r="E56" s="436" t="s">
        <v>571</v>
      </c>
      <c r="F56" s="454">
        <v>2.0</v>
      </c>
    </row>
    <row r="57">
      <c r="A57" s="436" t="s">
        <v>1054</v>
      </c>
      <c r="B57" s="436" t="s">
        <v>1055</v>
      </c>
      <c r="C57" s="436" t="s">
        <v>9</v>
      </c>
      <c r="D57" s="436" t="s">
        <v>1040</v>
      </c>
      <c r="E57" s="436" t="s">
        <v>587</v>
      </c>
      <c r="F57" s="454">
        <v>2.0</v>
      </c>
    </row>
    <row r="58">
      <c r="A58" s="436" t="s">
        <v>1054</v>
      </c>
      <c r="B58" s="436" t="s">
        <v>1055</v>
      </c>
      <c r="C58" s="436" t="s">
        <v>9</v>
      </c>
      <c r="D58" s="436" t="s">
        <v>1058</v>
      </c>
      <c r="E58" s="436" t="s">
        <v>571</v>
      </c>
      <c r="F58" s="454">
        <v>2.0</v>
      </c>
    </row>
    <row r="59">
      <c r="A59" s="436" t="s">
        <v>1094</v>
      </c>
      <c r="B59" s="436" t="s">
        <v>1095</v>
      </c>
      <c r="C59" s="436" t="s">
        <v>10</v>
      </c>
      <c r="D59" s="436" t="s">
        <v>1040</v>
      </c>
      <c r="E59" s="436" t="s">
        <v>572</v>
      </c>
      <c r="F59" s="454">
        <v>2.0</v>
      </c>
    </row>
    <row r="60">
      <c r="A60" s="436" t="s">
        <v>1094</v>
      </c>
      <c r="B60" s="436" t="s">
        <v>1095</v>
      </c>
      <c r="C60" s="436" t="s">
        <v>10</v>
      </c>
      <c r="D60" s="436" t="s">
        <v>1058</v>
      </c>
      <c r="E60" s="436" t="s">
        <v>572</v>
      </c>
      <c r="F60" s="454">
        <v>2.0</v>
      </c>
    </row>
    <row r="61">
      <c r="A61" s="436" t="s">
        <v>1094</v>
      </c>
      <c r="B61" s="436" t="s">
        <v>1095</v>
      </c>
      <c r="C61" s="436" t="s">
        <v>10</v>
      </c>
      <c r="D61" s="436" t="s">
        <v>1058</v>
      </c>
      <c r="E61" s="436" t="s">
        <v>584</v>
      </c>
      <c r="F61" s="454">
        <v>2.0</v>
      </c>
    </row>
    <row r="62">
      <c r="A62" s="436" t="s">
        <v>1094</v>
      </c>
      <c r="B62" s="436" t="s">
        <v>1095</v>
      </c>
      <c r="C62" s="436" t="s">
        <v>8</v>
      </c>
      <c r="D62" s="436" t="s">
        <v>1040</v>
      </c>
      <c r="E62" s="436" t="s">
        <v>266</v>
      </c>
      <c r="F62" s="454">
        <v>2.0</v>
      </c>
    </row>
    <row r="63">
      <c r="A63" s="436" t="s">
        <v>1094</v>
      </c>
      <c r="B63" s="436" t="s">
        <v>1095</v>
      </c>
      <c r="C63" s="436" t="s">
        <v>8</v>
      </c>
      <c r="D63" s="436" t="s">
        <v>1040</v>
      </c>
      <c r="E63" s="436" t="s">
        <v>584</v>
      </c>
      <c r="F63" s="454">
        <v>2.0</v>
      </c>
    </row>
    <row r="64">
      <c r="A64" s="436" t="s">
        <v>1038</v>
      </c>
      <c r="B64" s="436" t="s">
        <v>1060</v>
      </c>
      <c r="C64" s="436" t="s">
        <v>9</v>
      </c>
      <c r="D64" s="436" t="s">
        <v>1040</v>
      </c>
      <c r="E64" s="436" t="s">
        <v>586</v>
      </c>
      <c r="F64" s="454">
        <v>1.0</v>
      </c>
    </row>
    <row r="65">
      <c r="A65" s="436" t="s">
        <v>1038</v>
      </c>
      <c r="B65" s="436" t="s">
        <v>1060</v>
      </c>
      <c r="C65" s="436" t="s">
        <v>9</v>
      </c>
      <c r="D65" s="436" t="s">
        <v>1058</v>
      </c>
      <c r="E65" s="436" t="s">
        <v>568</v>
      </c>
      <c r="F65" s="454">
        <v>1.0</v>
      </c>
    </row>
    <row r="66">
      <c r="A66" s="436" t="s">
        <v>1038</v>
      </c>
      <c r="B66" s="436" t="s">
        <v>1093</v>
      </c>
      <c r="C66" s="436" t="s">
        <v>10</v>
      </c>
      <c r="D66" s="436" t="s">
        <v>1040</v>
      </c>
      <c r="E66" s="436" t="s">
        <v>570</v>
      </c>
      <c r="F66" s="454">
        <v>1.0</v>
      </c>
    </row>
    <row r="67">
      <c r="A67" s="436" t="s">
        <v>1038</v>
      </c>
      <c r="B67" s="436" t="s">
        <v>1093</v>
      </c>
      <c r="C67" s="436" t="s">
        <v>10</v>
      </c>
      <c r="D67" s="436" t="s">
        <v>1058</v>
      </c>
      <c r="E67" s="436" t="s">
        <v>266</v>
      </c>
      <c r="F67" s="454">
        <v>1.0</v>
      </c>
    </row>
    <row r="68">
      <c r="A68" s="436" t="s">
        <v>1038</v>
      </c>
      <c r="B68" s="436" t="s">
        <v>1093</v>
      </c>
      <c r="C68" s="436" t="s">
        <v>9</v>
      </c>
      <c r="D68" s="436" t="s">
        <v>1040</v>
      </c>
      <c r="E68" s="436" t="s">
        <v>568</v>
      </c>
      <c r="F68" s="454">
        <v>1.0</v>
      </c>
    </row>
    <row r="69">
      <c r="A69" s="436" t="s">
        <v>1038</v>
      </c>
      <c r="B69" s="436" t="s">
        <v>1093</v>
      </c>
      <c r="C69" s="436" t="s">
        <v>9</v>
      </c>
      <c r="D69" s="436" t="s">
        <v>1040</v>
      </c>
      <c r="E69" s="436" t="s">
        <v>570</v>
      </c>
      <c r="F69" s="454">
        <v>1.0</v>
      </c>
    </row>
    <row r="70">
      <c r="A70" s="436" t="s">
        <v>1038</v>
      </c>
      <c r="B70" s="436" t="s">
        <v>1093</v>
      </c>
      <c r="C70" s="436" t="s">
        <v>9</v>
      </c>
      <c r="D70" s="436" t="s">
        <v>1058</v>
      </c>
      <c r="E70" s="436" t="s">
        <v>266</v>
      </c>
      <c r="F70" s="454">
        <v>1.0</v>
      </c>
    </row>
    <row r="71">
      <c r="A71" s="436" t="s">
        <v>1038</v>
      </c>
      <c r="B71" s="436" t="s">
        <v>1093</v>
      </c>
      <c r="C71" s="436" t="s">
        <v>8</v>
      </c>
      <c r="D71" s="436" t="s">
        <v>1040</v>
      </c>
      <c r="E71" s="436" t="s">
        <v>586</v>
      </c>
      <c r="F71" s="454">
        <v>1.0</v>
      </c>
    </row>
    <row r="72">
      <c r="A72" s="436" t="s">
        <v>1038</v>
      </c>
      <c r="B72" s="436" t="s">
        <v>1093</v>
      </c>
      <c r="C72" s="436" t="s">
        <v>8</v>
      </c>
      <c r="D72" s="436" t="s">
        <v>1058</v>
      </c>
      <c r="E72" s="436" t="s">
        <v>568</v>
      </c>
      <c r="F72" s="454">
        <v>1.0</v>
      </c>
    </row>
    <row r="73">
      <c r="A73" s="436" t="s">
        <v>1038</v>
      </c>
      <c r="B73" s="436" t="s">
        <v>1093</v>
      </c>
      <c r="C73" s="436" t="s">
        <v>8</v>
      </c>
      <c r="D73" s="436" t="s">
        <v>1058</v>
      </c>
      <c r="E73" s="436" t="s">
        <v>586</v>
      </c>
      <c r="F73" s="454">
        <v>1.0</v>
      </c>
    </row>
    <row r="74">
      <c r="A74" s="436" t="s">
        <v>1043</v>
      </c>
      <c r="B74" s="436" t="s">
        <v>1097</v>
      </c>
      <c r="C74" s="436" t="s">
        <v>10</v>
      </c>
      <c r="D74" s="436" t="s">
        <v>1040</v>
      </c>
      <c r="E74" s="436" t="s">
        <v>587</v>
      </c>
      <c r="F74" s="454">
        <v>1.0</v>
      </c>
    </row>
    <row r="75">
      <c r="A75" s="436" t="s">
        <v>1043</v>
      </c>
      <c r="B75" s="436" t="s">
        <v>1097</v>
      </c>
      <c r="C75" s="436" t="s">
        <v>9</v>
      </c>
      <c r="D75" s="436" t="s">
        <v>1040</v>
      </c>
      <c r="E75" s="436" t="s">
        <v>266</v>
      </c>
      <c r="F75" s="454">
        <v>1.0</v>
      </c>
    </row>
    <row r="76">
      <c r="A76" s="436" t="s">
        <v>1065</v>
      </c>
      <c r="B76" s="436" t="s">
        <v>1066</v>
      </c>
      <c r="C76" s="436" t="s">
        <v>8</v>
      </c>
      <c r="D76" s="436" t="s">
        <v>1040</v>
      </c>
      <c r="E76" s="436" t="s">
        <v>587</v>
      </c>
      <c r="F76" s="454">
        <v>1.0</v>
      </c>
    </row>
    <row r="77">
      <c r="A77" s="436" t="s">
        <v>1065</v>
      </c>
      <c r="B77" s="436" t="s">
        <v>1088</v>
      </c>
      <c r="C77" s="436" t="s">
        <v>10</v>
      </c>
      <c r="D77" s="436" t="s">
        <v>1040</v>
      </c>
      <c r="E77" s="436" t="s">
        <v>568</v>
      </c>
      <c r="F77" s="454">
        <v>1.0</v>
      </c>
    </row>
    <row r="78">
      <c r="A78" s="436" t="s">
        <v>1065</v>
      </c>
      <c r="B78" s="436" t="s">
        <v>1088</v>
      </c>
      <c r="C78" s="436" t="s">
        <v>8</v>
      </c>
      <c r="D78" s="436" t="s">
        <v>1040</v>
      </c>
      <c r="E78" s="436" t="s">
        <v>587</v>
      </c>
      <c r="F78" s="454">
        <v>1.0</v>
      </c>
    </row>
    <row r="79">
      <c r="A79" s="436" t="s">
        <v>1054</v>
      </c>
      <c r="B79" s="436" t="s">
        <v>1096</v>
      </c>
      <c r="C79" s="436" t="s">
        <v>10</v>
      </c>
      <c r="D79" s="436" t="s">
        <v>1040</v>
      </c>
      <c r="E79" s="436" t="s">
        <v>568</v>
      </c>
      <c r="F79" s="454">
        <v>1.0</v>
      </c>
    </row>
    <row r="80">
      <c r="A80" s="436" t="s">
        <v>1054</v>
      </c>
      <c r="B80" s="436" t="s">
        <v>1096</v>
      </c>
      <c r="C80" s="436" t="s">
        <v>10</v>
      </c>
      <c r="D80" s="436" t="s">
        <v>1040</v>
      </c>
      <c r="E80" s="436" t="s">
        <v>587</v>
      </c>
      <c r="F80" s="454">
        <v>1.0</v>
      </c>
    </row>
    <row r="81">
      <c r="A81" s="436" t="s">
        <v>1054</v>
      </c>
      <c r="B81" s="436" t="s">
        <v>1096</v>
      </c>
      <c r="C81" s="436" t="s">
        <v>10</v>
      </c>
      <c r="D81" s="436" t="s">
        <v>1058</v>
      </c>
      <c r="E81" s="436" t="s">
        <v>571</v>
      </c>
      <c r="F81" s="454">
        <v>1.0</v>
      </c>
    </row>
    <row r="82">
      <c r="A82" s="436" t="s">
        <v>1054</v>
      </c>
      <c r="B82" s="436" t="s">
        <v>1096</v>
      </c>
      <c r="C82" s="436" t="s">
        <v>10</v>
      </c>
      <c r="D82" s="436" t="s">
        <v>1058</v>
      </c>
      <c r="E82" s="436" t="s">
        <v>587</v>
      </c>
      <c r="F82" s="454">
        <v>1.0</v>
      </c>
    </row>
    <row r="83">
      <c r="A83" s="436" t="s">
        <v>1054</v>
      </c>
      <c r="B83" s="436" t="s">
        <v>1055</v>
      </c>
      <c r="C83" s="436" t="s">
        <v>10</v>
      </c>
      <c r="D83" s="436" t="s">
        <v>1040</v>
      </c>
      <c r="E83" s="436" t="s">
        <v>568</v>
      </c>
      <c r="F83" s="454">
        <v>1.0</v>
      </c>
    </row>
    <row r="84">
      <c r="A84" s="436" t="s">
        <v>1054</v>
      </c>
      <c r="B84" s="436" t="s">
        <v>1055</v>
      </c>
      <c r="C84" s="436" t="s">
        <v>10</v>
      </c>
      <c r="D84" s="436" t="s">
        <v>1040</v>
      </c>
      <c r="E84" s="436" t="s">
        <v>587</v>
      </c>
      <c r="F84" s="454">
        <v>1.0</v>
      </c>
    </row>
    <row r="85">
      <c r="A85" s="436" t="s">
        <v>1054</v>
      </c>
      <c r="B85" s="436" t="s">
        <v>1055</v>
      </c>
      <c r="C85" s="436" t="s">
        <v>9</v>
      </c>
      <c r="D85" s="436" t="s">
        <v>1040</v>
      </c>
      <c r="E85" s="436" t="s">
        <v>568</v>
      </c>
      <c r="F85" s="454">
        <v>1.0</v>
      </c>
    </row>
    <row r="86">
      <c r="A86" s="436" t="s">
        <v>1054</v>
      </c>
      <c r="B86" s="436" t="s">
        <v>1055</v>
      </c>
      <c r="C86" s="436" t="s">
        <v>8</v>
      </c>
      <c r="D86" s="436" t="s">
        <v>1040</v>
      </c>
      <c r="E86" s="436" t="s">
        <v>587</v>
      </c>
      <c r="F86" s="454">
        <v>1.0</v>
      </c>
    </row>
    <row r="87">
      <c r="A87" s="436" t="s">
        <v>1054</v>
      </c>
      <c r="B87" s="436" t="s">
        <v>1055</v>
      </c>
      <c r="C87" s="436" t="s">
        <v>8</v>
      </c>
      <c r="D87" s="436" t="s">
        <v>1058</v>
      </c>
      <c r="E87" s="436" t="s">
        <v>571</v>
      </c>
      <c r="F87" s="454">
        <v>1.0</v>
      </c>
    </row>
    <row r="88">
      <c r="A88" s="436" t="s">
        <v>1054</v>
      </c>
      <c r="B88" s="436" t="s">
        <v>1062</v>
      </c>
      <c r="C88" s="436" t="s">
        <v>10</v>
      </c>
      <c r="D88" s="436" t="s">
        <v>1058</v>
      </c>
      <c r="E88" s="436" t="s">
        <v>568</v>
      </c>
      <c r="F88" s="454">
        <v>1.0</v>
      </c>
    </row>
    <row r="89">
      <c r="A89" s="436" t="s">
        <v>1094</v>
      </c>
      <c r="B89" s="436" t="s">
        <v>1095</v>
      </c>
      <c r="C89" s="436" t="s">
        <v>9</v>
      </c>
      <c r="D89" s="436" t="s">
        <v>1040</v>
      </c>
      <c r="E89" s="436" t="s">
        <v>572</v>
      </c>
      <c r="F89" s="454">
        <v>1.0</v>
      </c>
    </row>
    <row r="90">
      <c r="A90" s="436" t="s">
        <v>1094</v>
      </c>
      <c r="B90" s="436" t="s">
        <v>1095</v>
      </c>
      <c r="C90" s="436" t="s">
        <v>9</v>
      </c>
      <c r="D90" s="436" t="s">
        <v>1070</v>
      </c>
      <c r="E90" s="436" t="s">
        <v>588</v>
      </c>
      <c r="F90" s="454">
        <v>1.0</v>
      </c>
    </row>
    <row r="91">
      <c r="A91" s="436" t="s">
        <v>1094</v>
      </c>
      <c r="B91" s="436" t="s">
        <v>1095</v>
      </c>
      <c r="C91" s="436" t="s">
        <v>9</v>
      </c>
      <c r="D91" s="436" t="s">
        <v>1058</v>
      </c>
      <c r="E91" s="436" t="s">
        <v>266</v>
      </c>
      <c r="F91" s="454">
        <v>1.0</v>
      </c>
    </row>
    <row r="92">
      <c r="A92" s="436" t="s">
        <v>1094</v>
      </c>
      <c r="B92" s="436" t="s">
        <v>1099</v>
      </c>
      <c r="C92" s="436" t="s">
        <v>9</v>
      </c>
      <c r="D92" s="436" t="s">
        <v>1040</v>
      </c>
      <c r="E92" s="436" t="s">
        <v>584</v>
      </c>
      <c r="F92" s="454">
        <v>1.0</v>
      </c>
    </row>
    <row r="93">
      <c r="A93" s="436" t="s">
        <v>1041</v>
      </c>
      <c r="B93" s="436" t="s">
        <v>1090</v>
      </c>
      <c r="C93" s="436" t="s">
        <v>9</v>
      </c>
      <c r="D93" s="436" t="s">
        <v>1058</v>
      </c>
      <c r="E93" s="436" t="s">
        <v>568</v>
      </c>
      <c r="F93" s="454">
        <v>1.0</v>
      </c>
    </row>
    <row r="94">
      <c r="A94" s="436" t="s">
        <v>1041</v>
      </c>
      <c r="B94" s="436" t="s">
        <v>1042</v>
      </c>
      <c r="C94" s="436" t="s">
        <v>10</v>
      </c>
      <c r="D94" s="436" t="s">
        <v>1040</v>
      </c>
      <c r="E94" s="436" t="s">
        <v>572</v>
      </c>
      <c r="F94" s="454">
        <v>1.0</v>
      </c>
    </row>
    <row r="95">
      <c r="A95" s="458"/>
      <c r="B95" s="458"/>
      <c r="C95" s="458"/>
      <c r="D95" s="458"/>
      <c r="E95" s="458"/>
      <c r="F95" s="459"/>
    </row>
    <row r="96">
      <c r="A96" s="458"/>
      <c r="B96" s="458"/>
      <c r="C96" s="458"/>
      <c r="D96" s="458"/>
      <c r="E96" s="458"/>
      <c r="F96" s="459"/>
    </row>
    <row r="97">
      <c r="A97" s="458"/>
      <c r="B97" s="458"/>
      <c r="C97" s="458"/>
      <c r="D97" s="458"/>
      <c r="E97" s="458"/>
      <c r="F97" s="459"/>
    </row>
    <row r="98">
      <c r="A98" s="458"/>
      <c r="B98" s="458"/>
      <c r="C98" s="458"/>
      <c r="D98" s="458"/>
      <c r="E98" s="458"/>
      <c r="F98" s="459"/>
    </row>
    <row r="99">
      <c r="A99" s="458"/>
      <c r="B99" s="458"/>
      <c r="C99" s="458"/>
      <c r="D99" s="458"/>
      <c r="E99" s="458"/>
      <c r="F99" s="459"/>
    </row>
    <row r="100">
      <c r="A100" s="458"/>
      <c r="B100" s="458"/>
      <c r="C100" s="458"/>
      <c r="D100" s="458"/>
      <c r="E100" s="458"/>
      <c r="F100" s="459"/>
    </row>
    <row r="101">
      <c r="A101" s="458"/>
      <c r="B101" s="458"/>
      <c r="C101" s="458"/>
      <c r="D101" s="458"/>
      <c r="E101" s="458"/>
      <c r="F101" s="459"/>
    </row>
    <row r="102">
      <c r="A102" s="458"/>
      <c r="B102" s="458"/>
      <c r="C102" s="458"/>
      <c r="D102" s="458"/>
      <c r="E102" s="458"/>
      <c r="F102" s="459"/>
    </row>
    <row r="103">
      <c r="A103" s="458"/>
      <c r="B103" s="458"/>
      <c r="C103" s="458"/>
      <c r="D103" s="458"/>
      <c r="E103" s="458"/>
      <c r="F103" s="459"/>
    </row>
    <row r="104">
      <c r="A104" s="458"/>
      <c r="B104" s="458"/>
      <c r="C104" s="458"/>
      <c r="D104" s="458"/>
      <c r="E104" s="458"/>
      <c r="F104" s="459"/>
    </row>
    <row r="105">
      <c r="A105" s="458"/>
      <c r="B105" s="458"/>
      <c r="C105" s="458"/>
      <c r="D105" s="458"/>
      <c r="E105" s="458"/>
      <c r="F105" s="459"/>
    </row>
    <row r="106">
      <c r="A106" s="458"/>
      <c r="B106" s="458"/>
      <c r="C106" s="458"/>
      <c r="D106" s="458"/>
      <c r="E106" s="458"/>
      <c r="F106" s="459"/>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1.88"/>
  </cols>
  <sheetData>
    <row r="1">
      <c r="A1" s="451" t="s">
        <v>667</v>
      </c>
    </row>
    <row r="2">
      <c r="A2" s="31" t="s">
        <v>1021</v>
      </c>
      <c r="B2" s="31" t="s">
        <v>1100</v>
      </c>
    </row>
    <row r="3">
      <c r="A3" s="31" t="s">
        <v>1023</v>
      </c>
      <c r="B3" s="31" t="s">
        <v>1024</v>
      </c>
    </row>
    <row r="4">
      <c r="A4" s="31" t="s">
        <v>756</v>
      </c>
      <c r="B4" s="31" t="s">
        <v>801</v>
      </c>
    </row>
    <row r="5">
      <c r="A5" s="31" t="s">
        <v>1026</v>
      </c>
      <c r="B5" s="452">
        <v>87.0</v>
      </c>
    </row>
    <row r="6">
      <c r="A6" s="31" t="s">
        <v>1027</v>
      </c>
      <c r="B6" s="452">
        <v>87.0</v>
      </c>
    </row>
    <row r="7">
      <c r="A7" s="31" t="s">
        <v>1028</v>
      </c>
      <c r="B7" s="31" t="s">
        <v>1029</v>
      </c>
    </row>
    <row r="8"/>
    <row r="9"/>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456.0</v>
      </c>
    </row>
    <row r="13"/>
    <row r="14"/>
    <row r="15">
      <c r="A15" s="455" t="s">
        <v>1031</v>
      </c>
      <c r="B15" s="455" t="s">
        <v>1032</v>
      </c>
      <c r="C15" s="455" t="s">
        <v>1033</v>
      </c>
      <c r="D15" s="455" t="s">
        <v>1034</v>
      </c>
      <c r="E15" s="455" t="s">
        <v>1035</v>
      </c>
      <c r="F15" s="455" t="s">
        <v>1036</v>
      </c>
    </row>
    <row r="16">
      <c r="A16" s="436" t="s">
        <v>1041</v>
      </c>
      <c r="B16" s="436" t="s">
        <v>1042</v>
      </c>
      <c r="C16" s="436" t="s">
        <v>9</v>
      </c>
      <c r="D16" s="436" t="s">
        <v>1040</v>
      </c>
      <c r="E16" s="436" t="s">
        <v>558</v>
      </c>
      <c r="F16" s="454">
        <v>69.0</v>
      </c>
    </row>
    <row r="17">
      <c r="A17" s="436" t="s">
        <v>1041</v>
      </c>
      <c r="B17" s="436" t="s">
        <v>1042</v>
      </c>
      <c r="C17" s="436" t="s">
        <v>10</v>
      </c>
      <c r="D17" s="436" t="s">
        <v>1040</v>
      </c>
      <c r="E17" s="436" t="s">
        <v>558</v>
      </c>
      <c r="F17" s="454">
        <v>41.0</v>
      </c>
    </row>
    <row r="18">
      <c r="A18" s="436" t="s">
        <v>1041</v>
      </c>
      <c r="B18" s="436" t="s">
        <v>1042</v>
      </c>
      <c r="C18" s="436" t="s">
        <v>9</v>
      </c>
      <c r="D18" s="436" t="s">
        <v>1040</v>
      </c>
      <c r="E18" s="436" t="s">
        <v>548</v>
      </c>
      <c r="F18" s="454">
        <v>22.0</v>
      </c>
    </row>
    <row r="19">
      <c r="A19" s="436" t="s">
        <v>1043</v>
      </c>
      <c r="B19" s="436" t="s">
        <v>1044</v>
      </c>
      <c r="C19" s="436" t="s">
        <v>9</v>
      </c>
      <c r="D19" s="436" t="s">
        <v>1040</v>
      </c>
      <c r="E19" s="436" t="s">
        <v>555</v>
      </c>
      <c r="F19" s="454">
        <v>20.0</v>
      </c>
    </row>
    <row r="20">
      <c r="A20" s="436" t="s">
        <v>1043</v>
      </c>
      <c r="B20" s="436" t="s">
        <v>1076</v>
      </c>
      <c r="C20" s="436" t="s">
        <v>9</v>
      </c>
      <c r="D20" s="436" t="s">
        <v>1040</v>
      </c>
      <c r="E20" s="436" t="s">
        <v>555</v>
      </c>
      <c r="F20" s="454">
        <v>18.0</v>
      </c>
    </row>
    <row r="21">
      <c r="A21" s="436" t="s">
        <v>1038</v>
      </c>
      <c r="B21" s="436" t="s">
        <v>1039</v>
      </c>
      <c r="C21" s="436" t="s">
        <v>9</v>
      </c>
      <c r="D21" s="436" t="s">
        <v>1040</v>
      </c>
      <c r="E21" s="436" t="s">
        <v>560</v>
      </c>
      <c r="F21" s="454">
        <v>17.0</v>
      </c>
    </row>
    <row r="22">
      <c r="A22" s="436" t="s">
        <v>1043</v>
      </c>
      <c r="B22" s="436" t="s">
        <v>1076</v>
      </c>
      <c r="C22" s="436" t="s">
        <v>10</v>
      </c>
      <c r="D22" s="436" t="s">
        <v>1040</v>
      </c>
      <c r="E22" s="436" t="s">
        <v>555</v>
      </c>
      <c r="F22" s="454">
        <v>15.0</v>
      </c>
    </row>
    <row r="23">
      <c r="A23" s="436" t="s">
        <v>1043</v>
      </c>
      <c r="B23" s="436" t="s">
        <v>1044</v>
      </c>
      <c r="C23" s="436" t="s">
        <v>10</v>
      </c>
      <c r="D23" s="436" t="s">
        <v>1040</v>
      </c>
      <c r="E23" s="436" t="s">
        <v>555</v>
      </c>
      <c r="F23" s="454">
        <v>14.0</v>
      </c>
    </row>
    <row r="24">
      <c r="A24" s="436" t="s">
        <v>1041</v>
      </c>
      <c r="B24" s="436" t="s">
        <v>1090</v>
      </c>
      <c r="C24" s="436" t="s">
        <v>9</v>
      </c>
      <c r="D24" s="436" t="s">
        <v>1040</v>
      </c>
      <c r="E24" s="436" t="s">
        <v>561</v>
      </c>
      <c r="F24" s="454">
        <v>14.0</v>
      </c>
    </row>
    <row r="25">
      <c r="A25" s="436" t="s">
        <v>1043</v>
      </c>
      <c r="B25" s="436" t="s">
        <v>1071</v>
      </c>
      <c r="C25" s="436" t="s">
        <v>9</v>
      </c>
      <c r="D25" s="436" t="s">
        <v>1040</v>
      </c>
      <c r="E25" s="436" t="s">
        <v>556</v>
      </c>
      <c r="F25" s="454">
        <v>10.0</v>
      </c>
    </row>
    <row r="26">
      <c r="A26" s="436" t="s">
        <v>1043</v>
      </c>
      <c r="B26" s="436" t="s">
        <v>1050</v>
      </c>
      <c r="C26" s="436" t="s">
        <v>9</v>
      </c>
      <c r="D26" s="436" t="s">
        <v>1040</v>
      </c>
      <c r="E26" s="436" t="s">
        <v>556</v>
      </c>
      <c r="F26" s="454">
        <v>10.0</v>
      </c>
    </row>
    <row r="27">
      <c r="A27" s="436" t="s">
        <v>1038</v>
      </c>
      <c r="B27" s="436" t="s">
        <v>1039</v>
      </c>
      <c r="C27" s="436" t="s">
        <v>9</v>
      </c>
      <c r="D27" s="436" t="s">
        <v>1040</v>
      </c>
      <c r="E27" s="436" t="s">
        <v>548</v>
      </c>
      <c r="F27" s="454">
        <v>8.0</v>
      </c>
    </row>
    <row r="28">
      <c r="A28" s="436" t="s">
        <v>1043</v>
      </c>
      <c r="B28" s="436" t="s">
        <v>1050</v>
      </c>
      <c r="C28" s="436" t="s">
        <v>10</v>
      </c>
      <c r="D28" s="436" t="s">
        <v>1040</v>
      </c>
      <c r="E28" s="436" t="s">
        <v>556</v>
      </c>
      <c r="F28" s="454">
        <v>8.0</v>
      </c>
    </row>
    <row r="29">
      <c r="A29" s="436" t="s">
        <v>1041</v>
      </c>
      <c r="B29" s="436" t="s">
        <v>1042</v>
      </c>
      <c r="C29" s="436" t="s">
        <v>8</v>
      </c>
      <c r="D29" s="436" t="s">
        <v>1040</v>
      </c>
      <c r="E29" s="436" t="s">
        <v>558</v>
      </c>
      <c r="F29" s="454">
        <v>8.0</v>
      </c>
    </row>
    <row r="30">
      <c r="A30" s="436" t="s">
        <v>1045</v>
      </c>
      <c r="B30" s="436" t="s">
        <v>1046</v>
      </c>
      <c r="C30" s="436" t="s">
        <v>9</v>
      </c>
      <c r="D30" s="436" t="s">
        <v>1040</v>
      </c>
      <c r="E30" s="436" t="s">
        <v>551</v>
      </c>
      <c r="F30" s="454">
        <v>7.0</v>
      </c>
    </row>
    <row r="31">
      <c r="A31" s="436" t="s">
        <v>1054</v>
      </c>
      <c r="B31" s="436" t="s">
        <v>1062</v>
      </c>
      <c r="C31" s="436" t="s">
        <v>9</v>
      </c>
      <c r="D31" s="436" t="s">
        <v>1040</v>
      </c>
      <c r="E31" s="436" t="s">
        <v>548</v>
      </c>
      <c r="F31" s="454">
        <v>7.0</v>
      </c>
    </row>
    <row r="32">
      <c r="A32" s="436" t="s">
        <v>1041</v>
      </c>
      <c r="B32" s="436" t="s">
        <v>1090</v>
      </c>
      <c r="C32" s="436" t="s">
        <v>10</v>
      </c>
      <c r="D32" s="436" t="s">
        <v>1040</v>
      </c>
      <c r="E32" s="436" t="s">
        <v>561</v>
      </c>
      <c r="F32" s="454">
        <v>7.0</v>
      </c>
    </row>
    <row r="33">
      <c r="A33" s="436" t="s">
        <v>1043</v>
      </c>
      <c r="B33" s="436" t="s">
        <v>1057</v>
      </c>
      <c r="C33" s="436" t="s">
        <v>9</v>
      </c>
      <c r="D33" s="436" t="s">
        <v>1040</v>
      </c>
      <c r="E33" s="436" t="s">
        <v>556</v>
      </c>
      <c r="F33" s="454">
        <v>6.0</v>
      </c>
    </row>
    <row r="34">
      <c r="A34" s="436" t="s">
        <v>1045</v>
      </c>
      <c r="B34" s="436" t="s">
        <v>1067</v>
      </c>
      <c r="C34" s="436" t="s">
        <v>9</v>
      </c>
      <c r="D34" s="436" t="s">
        <v>1040</v>
      </c>
      <c r="E34" s="436" t="s">
        <v>551</v>
      </c>
      <c r="F34" s="454">
        <v>6.0</v>
      </c>
    </row>
    <row r="35">
      <c r="A35" s="436" t="s">
        <v>1041</v>
      </c>
      <c r="B35" s="436" t="s">
        <v>1042</v>
      </c>
      <c r="C35" s="436" t="s">
        <v>10</v>
      </c>
      <c r="D35" s="436" t="s">
        <v>1040</v>
      </c>
      <c r="E35" s="436" t="s">
        <v>548</v>
      </c>
      <c r="F35" s="454">
        <v>6.0</v>
      </c>
    </row>
    <row r="36">
      <c r="A36" s="436" t="s">
        <v>1047</v>
      </c>
      <c r="B36" s="436" t="s">
        <v>1048</v>
      </c>
      <c r="C36" s="436" t="s">
        <v>9</v>
      </c>
      <c r="D36" s="436" t="s">
        <v>1040</v>
      </c>
      <c r="E36" s="436" t="s">
        <v>560</v>
      </c>
      <c r="F36" s="454">
        <v>5.0</v>
      </c>
    </row>
    <row r="37">
      <c r="A37" s="436" t="s">
        <v>1038</v>
      </c>
      <c r="B37" s="436" t="s">
        <v>1039</v>
      </c>
      <c r="C37" s="436" t="s">
        <v>8</v>
      </c>
      <c r="D37" s="436" t="s">
        <v>1040</v>
      </c>
      <c r="E37" s="436" t="s">
        <v>548</v>
      </c>
      <c r="F37" s="454">
        <v>5.0</v>
      </c>
    </row>
    <row r="38">
      <c r="A38" s="436" t="s">
        <v>1043</v>
      </c>
      <c r="B38" s="436" t="s">
        <v>1044</v>
      </c>
      <c r="C38" s="436" t="s">
        <v>8</v>
      </c>
      <c r="D38" s="436" t="s">
        <v>1040</v>
      </c>
      <c r="E38" s="436" t="s">
        <v>555</v>
      </c>
      <c r="F38" s="454">
        <v>5.0</v>
      </c>
    </row>
    <row r="39">
      <c r="A39" s="436" t="s">
        <v>1043</v>
      </c>
      <c r="B39" s="436" t="s">
        <v>1076</v>
      </c>
      <c r="C39" s="436" t="s">
        <v>9</v>
      </c>
      <c r="D39" s="436" t="s">
        <v>1040</v>
      </c>
      <c r="E39" s="436" t="s">
        <v>548</v>
      </c>
      <c r="F39" s="454">
        <v>5.0</v>
      </c>
    </row>
    <row r="40">
      <c r="A40" s="436" t="s">
        <v>1045</v>
      </c>
      <c r="B40" s="436" t="s">
        <v>1061</v>
      </c>
      <c r="C40" s="436" t="s">
        <v>9</v>
      </c>
      <c r="D40" s="436" t="s">
        <v>1040</v>
      </c>
      <c r="E40" s="436" t="s">
        <v>551</v>
      </c>
      <c r="F40" s="454">
        <v>5.0</v>
      </c>
    </row>
    <row r="41">
      <c r="A41" s="436" t="s">
        <v>1045</v>
      </c>
      <c r="B41" s="436" t="s">
        <v>1056</v>
      </c>
      <c r="C41" s="436" t="s">
        <v>9</v>
      </c>
      <c r="D41" s="436" t="s">
        <v>1040</v>
      </c>
      <c r="E41" s="436" t="s">
        <v>551</v>
      </c>
      <c r="F41" s="454">
        <v>5.0</v>
      </c>
    </row>
    <row r="42">
      <c r="A42" s="436" t="s">
        <v>1054</v>
      </c>
      <c r="B42" s="436" t="s">
        <v>1055</v>
      </c>
      <c r="C42" s="436" t="s">
        <v>10</v>
      </c>
      <c r="D42" s="436" t="s">
        <v>1040</v>
      </c>
      <c r="E42" s="436" t="s">
        <v>552</v>
      </c>
      <c r="F42" s="454">
        <v>5.0</v>
      </c>
    </row>
    <row r="43">
      <c r="A43" s="436" t="s">
        <v>1054</v>
      </c>
      <c r="B43" s="436" t="s">
        <v>1062</v>
      </c>
      <c r="C43" s="436" t="s">
        <v>9</v>
      </c>
      <c r="D43" s="436" t="s">
        <v>1040</v>
      </c>
      <c r="E43" s="436" t="s">
        <v>552</v>
      </c>
      <c r="F43" s="454">
        <v>5.0</v>
      </c>
    </row>
    <row r="44">
      <c r="A44" s="436" t="s">
        <v>1038</v>
      </c>
      <c r="B44" s="436" t="s">
        <v>1039</v>
      </c>
      <c r="C44" s="436" t="s">
        <v>10</v>
      </c>
      <c r="D44" s="436" t="s">
        <v>1040</v>
      </c>
      <c r="E44" s="436" t="s">
        <v>548</v>
      </c>
      <c r="F44" s="454">
        <v>4.0</v>
      </c>
    </row>
    <row r="45">
      <c r="A45" s="436" t="s">
        <v>1038</v>
      </c>
      <c r="B45" s="436" t="s">
        <v>1039</v>
      </c>
      <c r="C45" s="436" t="s">
        <v>10</v>
      </c>
      <c r="D45" s="436" t="s">
        <v>1040</v>
      </c>
      <c r="E45" s="436" t="s">
        <v>560</v>
      </c>
      <c r="F45" s="454">
        <v>4.0</v>
      </c>
    </row>
    <row r="46">
      <c r="A46" s="436" t="s">
        <v>1043</v>
      </c>
      <c r="B46" s="436" t="s">
        <v>1075</v>
      </c>
      <c r="C46" s="436" t="s">
        <v>9</v>
      </c>
      <c r="D46" s="436" t="s">
        <v>1040</v>
      </c>
      <c r="E46" s="436" t="s">
        <v>548</v>
      </c>
      <c r="F46" s="454">
        <v>4.0</v>
      </c>
    </row>
    <row r="47">
      <c r="A47" s="436" t="s">
        <v>1043</v>
      </c>
      <c r="B47" s="436" t="s">
        <v>1086</v>
      </c>
      <c r="C47" s="436" t="s">
        <v>10</v>
      </c>
      <c r="D47" s="436" t="s">
        <v>1040</v>
      </c>
      <c r="E47" s="436" t="s">
        <v>556</v>
      </c>
      <c r="F47" s="454">
        <v>4.0</v>
      </c>
    </row>
    <row r="48">
      <c r="A48" s="436" t="s">
        <v>1054</v>
      </c>
      <c r="B48" s="436" t="s">
        <v>1059</v>
      </c>
      <c r="C48" s="436" t="s">
        <v>10</v>
      </c>
      <c r="D48" s="436" t="s">
        <v>1070</v>
      </c>
      <c r="E48" s="436" t="s">
        <v>562</v>
      </c>
      <c r="F48" s="454">
        <v>4.0</v>
      </c>
    </row>
    <row r="49">
      <c r="A49" s="436" t="s">
        <v>1043</v>
      </c>
      <c r="B49" s="436" t="s">
        <v>1071</v>
      </c>
      <c r="C49" s="436" t="s">
        <v>10</v>
      </c>
      <c r="D49" s="436" t="s">
        <v>1040</v>
      </c>
      <c r="E49" s="436" t="s">
        <v>556</v>
      </c>
      <c r="F49" s="454">
        <v>3.0</v>
      </c>
    </row>
    <row r="50">
      <c r="A50" s="436" t="s">
        <v>1043</v>
      </c>
      <c r="B50" s="436" t="s">
        <v>1044</v>
      </c>
      <c r="C50" s="436" t="s">
        <v>9</v>
      </c>
      <c r="D50" s="436" t="s">
        <v>1040</v>
      </c>
      <c r="E50" s="436" t="s">
        <v>548</v>
      </c>
      <c r="F50" s="454">
        <v>3.0</v>
      </c>
    </row>
    <row r="51">
      <c r="A51" s="436" t="s">
        <v>1043</v>
      </c>
      <c r="B51" s="436" t="s">
        <v>1044</v>
      </c>
      <c r="C51" s="436" t="s">
        <v>8</v>
      </c>
      <c r="D51" s="436" t="s">
        <v>1040</v>
      </c>
      <c r="E51" s="436" t="s">
        <v>548</v>
      </c>
      <c r="F51" s="454">
        <v>3.0</v>
      </c>
    </row>
    <row r="52">
      <c r="A52" s="436" t="s">
        <v>1043</v>
      </c>
      <c r="B52" s="436" t="s">
        <v>1085</v>
      </c>
      <c r="C52" s="436" t="s">
        <v>9</v>
      </c>
      <c r="D52" s="436" t="s">
        <v>1040</v>
      </c>
      <c r="E52" s="436" t="s">
        <v>556</v>
      </c>
      <c r="F52" s="454">
        <v>3.0</v>
      </c>
    </row>
    <row r="53">
      <c r="A53" s="436" t="s">
        <v>1094</v>
      </c>
      <c r="B53" s="436" t="s">
        <v>1095</v>
      </c>
      <c r="C53" s="436" t="s">
        <v>10</v>
      </c>
      <c r="D53" s="436" t="s">
        <v>1040</v>
      </c>
      <c r="E53" s="436" t="s">
        <v>548</v>
      </c>
      <c r="F53" s="454">
        <v>3.0</v>
      </c>
    </row>
    <row r="54">
      <c r="A54" s="436" t="s">
        <v>1094</v>
      </c>
      <c r="B54" s="436" t="s">
        <v>1095</v>
      </c>
      <c r="C54" s="436" t="s">
        <v>9</v>
      </c>
      <c r="D54" s="436" t="s">
        <v>1040</v>
      </c>
      <c r="E54" s="436" t="s">
        <v>561</v>
      </c>
      <c r="F54" s="454">
        <v>3.0</v>
      </c>
    </row>
    <row r="55">
      <c r="A55" s="436" t="s">
        <v>1041</v>
      </c>
      <c r="B55" s="436" t="s">
        <v>1042</v>
      </c>
      <c r="C55" s="436" t="s">
        <v>9</v>
      </c>
      <c r="D55" s="436" t="s">
        <v>1040</v>
      </c>
      <c r="E55" s="436" t="s">
        <v>563</v>
      </c>
      <c r="F55" s="454">
        <v>3.0</v>
      </c>
    </row>
    <row r="56">
      <c r="A56" s="436" t="s">
        <v>1068</v>
      </c>
      <c r="B56" s="436" t="s">
        <v>1068</v>
      </c>
      <c r="C56" s="436" t="s">
        <v>9</v>
      </c>
      <c r="D56" s="436" t="s">
        <v>1040</v>
      </c>
      <c r="E56" s="436" t="s">
        <v>560</v>
      </c>
      <c r="F56" s="454">
        <v>2.0</v>
      </c>
    </row>
    <row r="57">
      <c r="A57" s="436" t="s">
        <v>1047</v>
      </c>
      <c r="B57" s="436" t="s">
        <v>1048</v>
      </c>
      <c r="C57" s="436" t="s">
        <v>10</v>
      </c>
      <c r="D57" s="436" t="s">
        <v>1040</v>
      </c>
      <c r="E57" s="436" t="s">
        <v>560</v>
      </c>
      <c r="F57" s="454">
        <v>2.0</v>
      </c>
    </row>
    <row r="58">
      <c r="A58" s="436" t="s">
        <v>1043</v>
      </c>
      <c r="B58" s="436" t="s">
        <v>1078</v>
      </c>
      <c r="C58" s="436" t="s">
        <v>10</v>
      </c>
      <c r="D58" s="436" t="s">
        <v>1040</v>
      </c>
      <c r="E58" s="436" t="s">
        <v>556</v>
      </c>
      <c r="F58" s="454">
        <v>2.0</v>
      </c>
    </row>
    <row r="59">
      <c r="A59" s="436" t="s">
        <v>1043</v>
      </c>
      <c r="B59" s="436" t="s">
        <v>1078</v>
      </c>
      <c r="C59" s="436" t="s">
        <v>9</v>
      </c>
      <c r="D59" s="436" t="s">
        <v>1040</v>
      </c>
      <c r="E59" s="436" t="s">
        <v>556</v>
      </c>
      <c r="F59" s="454">
        <v>2.0</v>
      </c>
    </row>
    <row r="60">
      <c r="A60" s="436" t="s">
        <v>1043</v>
      </c>
      <c r="B60" s="436" t="s">
        <v>1044</v>
      </c>
      <c r="C60" s="436" t="s">
        <v>10</v>
      </c>
      <c r="D60" s="436" t="s">
        <v>1040</v>
      </c>
      <c r="E60" s="436" t="s">
        <v>548</v>
      </c>
      <c r="F60" s="454">
        <v>2.0</v>
      </c>
    </row>
    <row r="61">
      <c r="A61" s="436" t="s">
        <v>1043</v>
      </c>
      <c r="B61" s="436" t="s">
        <v>1057</v>
      </c>
      <c r="C61" s="436" t="s">
        <v>9</v>
      </c>
      <c r="D61" s="436" t="s">
        <v>1040</v>
      </c>
      <c r="E61" s="436" t="s">
        <v>548</v>
      </c>
      <c r="F61" s="454">
        <v>2.0</v>
      </c>
    </row>
    <row r="62">
      <c r="A62" s="436" t="s">
        <v>1043</v>
      </c>
      <c r="B62" s="436" t="s">
        <v>1075</v>
      </c>
      <c r="C62" s="436" t="s">
        <v>9</v>
      </c>
      <c r="D62" s="436" t="s">
        <v>1040</v>
      </c>
      <c r="E62" s="436" t="s">
        <v>556</v>
      </c>
      <c r="F62" s="454">
        <v>2.0</v>
      </c>
    </row>
    <row r="63">
      <c r="A63" s="436" t="s">
        <v>1043</v>
      </c>
      <c r="B63" s="436" t="s">
        <v>1076</v>
      </c>
      <c r="C63" s="436" t="s">
        <v>10</v>
      </c>
      <c r="D63" s="436" t="s">
        <v>1040</v>
      </c>
      <c r="E63" s="436" t="s">
        <v>548</v>
      </c>
      <c r="F63" s="454">
        <v>2.0</v>
      </c>
    </row>
    <row r="64">
      <c r="A64" s="436" t="s">
        <v>1065</v>
      </c>
      <c r="B64" s="436" t="s">
        <v>1089</v>
      </c>
      <c r="C64" s="436" t="s">
        <v>9</v>
      </c>
      <c r="D64" s="436" t="s">
        <v>1040</v>
      </c>
      <c r="E64" s="436" t="s">
        <v>552</v>
      </c>
      <c r="F64" s="454">
        <v>2.0</v>
      </c>
    </row>
    <row r="65">
      <c r="A65" s="436" t="s">
        <v>1045</v>
      </c>
      <c r="B65" s="436" t="s">
        <v>1056</v>
      </c>
      <c r="C65" s="436" t="s">
        <v>10</v>
      </c>
      <c r="D65" s="436" t="s">
        <v>1040</v>
      </c>
      <c r="E65" s="436" t="s">
        <v>551</v>
      </c>
      <c r="F65" s="454">
        <v>2.0</v>
      </c>
    </row>
    <row r="66">
      <c r="A66" s="436" t="s">
        <v>1045</v>
      </c>
      <c r="B66" s="436" t="s">
        <v>1046</v>
      </c>
      <c r="C66" s="436" t="s">
        <v>10</v>
      </c>
      <c r="D66" s="436" t="s">
        <v>1040</v>
      </c>
      <c r="E66" s="436" t="s">
        <v>548</v>
      </c>
      <c r="F66" s="454">
        <v>2.0</v>
      </c>
    </row>
    <row r="67">
      <c r="A67" s="436" t="s">
        <v>1045</v>
      </c>
      <c r="B67" s="436" t="s">
        <v>1046</v>
      </c>
      <c r="C67" s="436" t="s">
        <v>10</v>
      </c>
      <c r="D67" s="436" t="s">
        <v>1040</v>
      </c>
      <c r="E67" s="436" t="s">
        <v>551</v>
      </c>
      <c r="F67" s="454">
        <v>2.0</v>
      </c>
    </row>
    <row r="68">
      <c r="A68" s="436" t="s">
        <v>1045</v>
      </c>
      <c r="B68" s="436" t="s">
        <v>1067</v>
      </c>
      <c r="C68" s="436" t="s">
        <v>10</v>
      </c>
      <c r="D68" s="436" t="s">
        <v>1040</v>
      </c>
      <c r="E68" s="436" t="s">
        <v>551</v>
      </c>
      <c r="F68" s="454">
        <v>2.0</v>
      </c>
    </row>
    <row r="69">
      <c r="A69" s="436" t="s">
        <v>1041</v>
      </c>
      <c r="B69" s="436" t="s">
        <v>1090</v>
      </c>
      <c r="C69" s="436" t="s">
        <v>9</v>
      </c>
      <c r="D69" s="436" t="s">
        <v>1040</v>
      </c>
      <c r="E69" s="436" t="s">
        <v>548</v>
      </c>
      <c r="F69" s="454">
        <v>2.0</v>
      </c>
    </row>
    <row r="70">
      <c r="A70" s="436" t="s">
        <v>1041</v>
      </c>
      <c r="B70" s="436" t="s">
        <v>1090</v>
      </c>
      <c r="C70" s="436" t="s">
        <v>8</v>
      </c>
      <c r="D70" s="436" t="s">
        <v>1040</v>
      </c>
      <c r="E70" s="436" t="s">
        <v>561</v>
      </c>
      <c r="F70" s="454">
        <v>2.0</v>
      </c>
    </row>
    <row r="71">
      <c r="A71" s="436" t="s">
        <v>1068</v>
      </c>
      <c r="B71" s="436" t="s">
        <v>1068</v>
      </c>
      <c r="C71" s="436" t="s">
        <v>9</v>
      </c>
      <c r="D71" s="436" t="s">
        <v>1040</v>
      </c>
      <c r="E71" s="436" t="s">
        <v>555</v>
      </c>
      <c r="F71" s="454">
        <v>1.0</v>
      </c>
    </row>
    <row r="72">
      <c r="A72" s="436" t="s">
        <v>1068</v>
      </c>
      <c r="B72" s="436" t="s">
        <v>1068</v>
      </c>
      <c r="C72" s="436" t="s">
        <v>9</v>
      </c>
      <c r="D72" s="436" t="s">
        <v>1040</v>
      </c>
      <c r="E72" s="436" t="s">
        <v>558</v>
      </c>
      <c r="F72" s="454">
        <v>1.0</v>
      </c>
    </row>
    <row r="73">
      <c r="A73" s="436" t="s">
        <v>1047</v>
      </c>
      <c r="B73" s="436" t="s">
        <v>1048</v>
      </c>
      <c r="C73" s="436" t="s">
        <v>9</v>
      </c>
      <c r="D73" s="436" t="s">
        <v>1040</v>
      </c>
      <c r="E73" s="436" t="s">
        <v>548</v>
      </c>
      <c r="F73" s="454">
        <v>1.0</v>
      </c>
    </row>
    <row r="74">
      <c r="A74" s="436" t="s">
        <v>1047</v>
      </c>
      <c r="B74" s="436" t="s">
        <v>1048</v>
      </c>
      <c r="C74" s="436" t="s">
        <v>8</v>
      </c>
      <c r="D74" s="436" t="s">
        <v>1040</v>
      </c>
      <c r="E74" s="436" t="s">
        <v>560</v>
      </c>
      <c r="F74" s="454">
        <v>1.0</v>
      </c>
    </row>
    <row r="75">
      <c r="A75" s="436" t="s">
        <v>1038</v>
      </c>
      <c r="B75" s="436" t="s">
        <v>1039</v>
      </c>
      <c r="C75" s="436" t="s">
        <v>10</v>
      </c>
      <c r="D75" s="436" t="s">
        <v>1070</v>
      </c>
      <c r="E75" s="436" t="s">
        <v>562</v>
      </c>
      <c r="F75" s="454">
        <v>1.0</v>
      </c>
    </row>
    <row r="76">
      <c r="A76" s="436" t="s">
        <v>1103</v>
      </c>
      <c r="B76" s="436" t="s">
        <v>1104</v>
      </c>
      <c r="C76" s="436" t="s">
        <v>10</v>
      </c>
      <c r="D76" s="436" t="s">
        <v>1040</v>
      </c>
      <c r="E76" s="436" t="s">
        <v>548</v>
      </c>
      <c r="F76" s="454">
        <v>1.0</v>
      </c>
    </row>
    <row r="77">
      <c r="A77" s="436" t="s">
        <v>1103</v>
      </c>
      <c r="B77" s="436" t="s">
        <v>1104</v>
      </c>
      <c r="C77" s="436" t="s">
        <v>10</v>
      </c>
      <c r="D77" s="436" t="s">
        <v>1040</v>
      </c>
      <c r="E77" s="436" t="s">
        <v>551</v>
      </c>
      <c r="F77" s="454">
        <v>1.0</v>
      </c>
    </row>
    <row r="78">
      <c r="A78" s="436" t="s">
        <v>1103</v>
      </c>
      <c r="B78" s="436" t="s">
        <v>1104</v>
      </c>
      <c r="C78" s="436" t="s">
        <v>9</v>
      </c>
      <c r="D78" s="436" t="s">
        <v>1040</v>
      </c>
      <c r="E78" s="436" t="s">
        <v>548</v>
      </c>
      <c r="F78" s="454">
        <v>1.0</v>
      </c>
    </row>
    <row r="79">
      <c r="A79" s="436" t="s">
        <v>1103</v>
      </c>
      <c r="B79" s="436" t="s">
        <v>1104</v>
      </c>
      <c r="C79" s="436" t="s">
        <v>9</v>
      </c>
      <c r="D79" s="436" t="s">
        <v>1040</v>
      </c>
      <c r="E79" s="436" t="s">
        <v>551</v>
      </c>
      <c r="F79" s="454">
        <v>1.0</v>
      </c>
    </row>
    <row r="80">
      <c r="A80" s="436" t="s">
        <v>1103</v>
      </c>
      <c r="B80" s="436" t="s">
        <v>1105</v>
      </c>
      <c r="C80" s="436" t="s">
        <v>10</v>
      </c>
      <c r="D80" s="436" t="s">
        <v>1058</v>
      </c>
      <c r="E80" s="436" t="s">
        <v>551</v>
      </c>
      <c r="F80" s="454">
        <v>1.0</v>
      </c>
    </row>
    <row r="81">
      <c r="A81" s="436" t="s">
        <v>1043</v>
      </c>
      <c r="B81" s="436" t="s">
        <v>1072</v>
      </c>
      <c r="C81" s="436" t="s">
        <v>9</v>
      </c>
      <c r="D81" s="436" t="s">
        <v>1040</v>
      </c>
      <c r="E81" s="436" t="s">
        <v>555</v>
      </c>
      <c r="F81" s="454">
        <v>1.0</v>
      </c>
    </row>
    <row r="82">
      <c r="A82" s="436" t="s">
        <v>1043</v>
      </c>
      <c r="B82" s="436" t="s">
        <v>1069</v>
      </c>
      <c r="C82" s="436" t="s">
        <v>9</v>
      </c>
      <c r="D82" s="436" t="s">
        <v>1040</v>
      </c>
      <c r="E82" s="436" t="s">
        <v>555</v>
      </c>
      <c r="F82" s="454">
        <v>1.0</v>
      </c>
    </row>
    <row r="83">
      <c r="A83" s="436" t="s">
        <v>1043</v>
      </c>
      <c r="B83" s="436" t="s">
        <v>1075</v>
      </c>
      <c r="C83" s="436" t="s">
        <v>8</v>
      </c>
      <c r="D83" s="436" t="s">
        <v>1040</v>
      </c>
      <c r="E83" s="436" t="s">
        <v>556</v>
      </c>
      <c r="F83" s="454">
        <v>1.0</v>
      </c>
    </row>
    <row r="84">
      <c r="A84" s="436" t="s">
        <v>1043</v>
      </c>
      <c r="B84" s="436" t="s">
        <v>1086</v>
      </c>
      <c r="C84" s="436" t="s">
        <v>9</v>
      </c>
      <c r="D84" s="436" t="s">
        <v>1040</v>
      </c>
      <c r="E84" s="436" t="s">
        <v>548</v>
      </c>
      <c r="F84" s="454">
        <v>1.0</v>
      </c>
    </row>
    <row r="85">
      <c r="A85" s="436" t="s">
        <v>1043</v>
      </c>
      <c r="B85" s="436" t="s">
        <v>1076</v>
      </c>
      <c r="C85" s="436" t="s">
        <v>8</v>
      </c>
      <c r="D85" s="436" t="s">
        <v>1040</v>
      </c>
      <c r="E85" s="436" t="s">
        <v>555</v>
      </c>
      <c r="F85" s="454">
        <v>1.0</v>
      </c>
    </row>
    <row r="86">
      <c r="A86" s="436" t="s">
        <v>1065</v>
      </c>
      <c r="B86" s="436" t="s">
        <v>1089</v>
      </c>
      <c r="C86" s="436" t="s">
        <v>8</v>
      </c>
      <c r="D86" s="436" t="s">
        <v>1040</v>
      </c>
      <c r="E86" s="436" t="s">
        <v>552</v>
      </c>
      <c r="F86" s="454">
        <v>1.0</v>
      </c>
    </row>
    <row r="87">
      <c r="A87" s="436" t="s">
        <v>1045</v>
      </c>
      <c r="B87" s="436" t="s">
        <v>1046</v>
      </c>
      <c r="C87" s="436" t="s">
        <v>9</v>
      </c>
      <c r="D87" s="436" t="s">
        <v>1040</v>
      </c>
      <c r="E87" s="436" t="s">
        <v>548</v>
      </c>
      <c r="F87" s="454">
        <v>1.0</v>
      </c>
    </row>
    <row r="88">
      <c r="A88" s="436" t="s">
        <v>1045</v>
      </c>
      <c r="B88" s="436" t="s">
        <v>1067</v>
      </c>
      <c r="C88" s="436" t="s">
        <v>8</v>
      </c>
      <c r="D88" s="436" t="s">
        <v>1040</v>
      </c>
      <c r="E88" s="436" t="s">
        <v>551</v>
      </c>
      <c r="F88" s="454">
        <v>1.0</v>
      </c>
    </row>
    <row r="89">
      <c r="A89" s="436" t="s">
        <v>1054</v>
      </c>
      <c r="B89" s="436" t="s">
        <v>1079</v>
      </c>
      <c r="C89" s="436" t="s">
        <v>10</v>
      </c>
      <c r="D89" s="436" t="s">
        <v>1040</v>
      </c>
      <c r="E89" s="436" t="s">
        <v>552</v>
      </c>
      <c r="F89" s="454">
        <v>1.0</v>
      </c>
    </row>
    <row r="90">
      <c r="A90" s="436" t="s">
        <v>1054</v>
      </c>
      <c r="B90" s="436" t="s">
        <v>1079</v>
      </c>
      <c r="C90" s="436" t="s">
        <v>9</v>
      </c>
      <c r="D90" s="436" t="s">
        <v>1040</v>
      </c>
      <c r="E90" s="436" t="s">
        <v>552</v>
      </c>
      <c r="F90" s="454">
        <v>1.0</v>
      </c>
    </row>
    <row r="91">
      <c r="A91" s="436" t="s">
        <v>1054</v>
      </c>
      <c r="B91" s="436" t="s">
        <v>1079</v>
      </c>
      <c r="C91" s="436" t="s">
        <v>9</v>
      </c>
      <c r="D91" s="436" t="s">
        <v>1058</v>
      </c>
      <c r="E91" s="436" t="s">
        <v>548</v>
      </c>
      <c r="F91" s="454">
        <v>1.0</v>
      </c>
    </row>
    <row r="92">
      <c r="A92" s="436" t="s">
        <v>1054</v>
      </c>
      <c r="B92" s="436" t="s">
        <v>1055</v>
      </c>
      <c r="C92" s="436" t="s">
        <v>9</v>
      </c>
      <c r="D92" s="436" t="s">
        <v>1040</v>
      </c>
      <c r="E92" s="436" t="s">
        <v>552</v>
      </c>
      <c r="F92" s="454">
        <v>1.0</v>
      </c>
    </row>
    <row r="93">
      <c r="A93" s="436" t="s">
        <v>1054</v>
      </c>
      <c r="B93" s="436" t="s">
        <v>1055</v>
      </c>
      <c r="C93" s="436" t="s">
        <v>8</v>
      </c>
      <c r="D93" s="436" t="s">
        <v>1040</v>
      </c>
      <c r="E93" s="436" t="s">
        <v>548</v>
      </c>
      <c r="F93" s="454">
        <v>1.0</v>
      </c>
    </row>
    <row r="94">
      <c r="A94" s="436" t="s">
        <v>1054</v>
      </c>
      <c r="B94" s="436" t="s">
        <v>1055</v>
      </c>
      <c r="C94" s="436" t="s">
        <v>8</v>
      </c>
      <c r="D94" s="436" t="s">
        <v>1040</v>
      </c>
      <c r="E94" s="436" t="s">
        <v>552</v>
      </c>
      <c r="F94" s="454">
        <v>1.0</v>
      </c>
    </row>
    <row r="95">
      <c r="A95" s="436" t="s">
        <v>1054</v>
      </c>
      <c r="B95" s="436" t="s">
        <v>1059</v>
      </c>
      <c r="C95" s="436" t="s">
        <v>9</v>
      </c>
      <c r="D95" s="436" t="s">
        <v>1040</v>
      </c>
      <c r="E95" s="436" t="s">
        <v>552</v>
      </c>
      <c r="F95" s="454">
        <v>1.0</v>
      </c>
    </row>
    <row r="96">
      <c r="A96" s="436" t="s">
        <v>1094</v>
      </c>
      <c r="B96" s="436" t="s">
        <v>1095</v>
      </c>
      <c r="C96" s="436" t="s">
        <v>10</v>
      </c>
      <c r="D96" s="436" t="s">
        <v>1040</v>
      </c>
      <c r="E96" s="436" t="s">
        <v>561</v>
      </c>
      <c r="F96" s="454">
        <v>1.0</v>
      </c>
    </row>
    <row r="97">
      <c r="A97" s="436" t="s">
        <v>1094</v>
      </c>
      <c r="B97" s="436" t="s">
        <v>1095</v>
      </c>
      <c r="C97" s="436" t="s">
        <v>9</v>
      </c>
      <c r="D97" s="436" t="s">
        <v>1040</v>
      </c>
      <c r="E97" s="436" t="s">
        <v>548</v>
      </c>
      <c r="F97" s="454">
        <v>1.0</v>
      </c>
    </row>
    <row r="98">
      <c r="A98" s="436" t="s">
        <v>1041</v>
      </c>
      <c r="B98" s="436" t="s">
        <v>1090</v>
      </c>
      <c r="C98" s="436" t="s">
        <v>10</v>
      </c>
      <c r="D98" s="436" t="s">
        <v>1040</v>
      </c>
      <c r="E98" s="436" t="s">
        <v>548</v>
      </c>
      <c r="F98" s="454">
        <v>1.0</v>
      </c>
    </row>
    <row r="99">
      <c r="A99" s="436" t="s">
        <v>1041</v>
      </c>
      <c r="B99" s="436" t="s">
        <v>1090</v>
      </c>
      <c r="C99" s="436" t="s">
        <v>9</v>
      </c>
      <c r="D99" s="436" t="s">
        <v>1040</v>
      </c>
      <c r="E99" s="436" t="s">
        <v>558</v>
      </c>
      <c r="F99" s="454">
        <v>1.0</v>
      </c>
    </row>
    <row r="100">
      <c r="A100" s="436" t="s">
        <v>1041</v>
      </c>
      <c r="B100" s="436" t="s">
        <v>1042</v>
      </c>
      <c r="C100" s="436" t="s">
        <v>10</v>
      </c>
      <c r="D100" s="436" t="s">
        <v>1058</v>
      </c>
      <c r="E100" s="436" t="s">
        <v>548</v>
      </c>
      <c r="F100" s="454">
        <v>1.0</v>
      </c>
    </row>
    <row r="101">
      <c r="A101" s="436" t="s">
        <v>1041</v>
      </c>
      <c r="B101" s="436" t="s">
        <v>1042</v>
      </c>
      <c r="C101" s="436" t="s">
        <v>9</v>
      </c>
      <c r="D101" s="436" t="s">
        <v>1058</v>
      </c>
      <c r="E101" s="436" t="s">
        <v>558</v>
      </c>
      <c r="F101" s="454">
        <v>1.0</v>
      </c>
    </row>
    <row r="102">
      <c r="A102" s="436" t="s">
        <v>1041</v>
      </c>
      <c r="B102" s="436" t="s">
        <v>1042</v>
      </c>
      <c r="C102" s="436" t="s">
        <v>8</v>
      </c>
      <c r="D102" s="436" t="s">
        <v>1040</v>
      </c>
      <c r="E102" s="436" t="s">
        <v>548</v>
      </c>
      <c r="F102" s="454">
        <v>1.0</v>
      </c>
    </row>
  </sheetData>
  <drawing r:id="rId3"/>
  <legacy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1" t="s">
        <v>666</v>
      </c>
      <c r="J1" s="458" t="s">
        <v>10</v>
      </c>
      <c r="K1" s="458" t="s">
        <v>8</v>
      </c>
      <c r="L1" s="458" t="s">
        <v>9</v>
      </c>
      <c r="M1" s="31" t="s">
        <v>1102</v>
      </c>
    </row>
    <row r="2">
      <c r="A2" s="31" t="s">
        <v>1021</v>
      </c>
      <c r="B2" s="31" t="s">
        <v>1106</v>
      </c>
      <c r="H2" s="436" t="s">
        <v>1038</v>
      </c>
      <c r="I2" s="436" t="s">
        <v>1039</v>
      </c>
      <c r="J2" s="346">
        <f t="shared" ref="J2:J20" si="1">SUMIFS($F$16:$F1009,$A$16:$A1009,$H2,$B$16:$B1009,$I2,$C$16:$C1009,$J$1)</f>
        <v>1</v>
      </c>
      <c r="K2" s="346">
        <f t="shared" ref="K2:K20" si="2">SUMIFS($F$16:$F1009,$A$16:$A1009,$H2,$B$16:$B1009,$I2,$C$16:$C1009,$K$1)</f>
        <v>9</v>
      </c>
      <c r="L2" s="346">
        <f t="shared" ref="L2:L20" si="3">SUMIFS($F$16:$F1009,$A$16:$A1009,$H2,$B$16:$B1009,$I2,$C$16:$C1009,$L$1)</f>
        <v>47</v>
      </c>
      <c r="M2" s="346">
        <f t="shared" ref="M2:M20" si="4">SUM(J2:L2)</f>
        <v>57</v>
      </c>
    </row>
    <row r="3">
      <c r="A3" s="31" t="s">
        <v>1023</v>
      </c>
      <c r="B3" s="31" t="s">
        <v>1024</v>
      </c>
      <c r="H3" s="436" t="s">
        <v>1103</v>
      </c>
      <c r="I3" s="436" t="s">
        <v>1107</v>
      </c>
      <c r="J3" s="346">
        <f t="shared" si="1"/>
        <v>0</v>
      </c>
      <c r="K3" s="346">
        <f t="shared" si="2"/>
        <v>3</v>
      </c>
      <c r="L3" s="346">
        <f t="shared" si="3"/>
        <v>14</v>
      </c>
      <c r="M3" s="346">
        <f t="shared" si="4"/>
        <v>17</v>
      </c>
    </row>
    <row r="4">
      <c r="A4" s="31" t="s">
        <v>756</v>
      </c>
      <c r="B4" s="31" t="s">
        <v>801</v>
      </c>
      <c r="H4" s="436" t="s">
        <v>1103</v>
      </c>
      <c r="I4" s="436" t="s">
        <v>1108</v>
      </c>
      <c r="J4" s="346">
        <f t="shared" si="1"/>
        <v>0</v>
      </c>
      <c r="K4" s="346">
        <f t="shared" si="2"/>
        <v>0</v>
      </c>
      <c r="L4" s="346">
        <f t="shared" si="3"/>
        <v>2</v>
      </c>
      <c r="M4" s="346">
        <f t="shared" si="4"/>
        <v>2</v>
      </c>
    </row>
    <row r="5">
      <c r="A5" s="31" t="s">
        <v>1026</v>
      </c>
      <c r="B5" s="452">
        <v>60.0</v>
      </c>
      <c r="H5" s="436" t="s">
        <v>1073</v>
      </c>
      <c r="I5" s="436" t="s">
        <v>1109</v>
      </c>
      <c r="J5" s="346">
        <f t="shared" si="1"/>
        <v>0</v>
      </c>
      <c r="K5" s="346">
        <f t="shared" si="2"/>
        <v>0</v>
      </c>
      <c r="L5" s="346">
        <f t="shared" si="3"/>
        <v>6</v>
      </c>
      <c r="M5" s="346">
        <f t="shared" si="4"/>
        <v>6</v>
      </c>
    </row>
    <row r="6">
      <c r="A6" s="31" t="s">
        <v>1027</v>
      </c>
      <c r="B6" s="452">
        <v>60.0</v>
      </c>
      <c r="H6" s="436" t="s">
        <v>1043</v>
      </c>
      <c r="I6" s="436" t="s">
        <v>1072</v>
      </c>
      <c r="J6" s="346">
        <f t="shared" si="1"/>
        <v>0</v>
      </c>
      <c r="K6" s="346">
        <f t="shared" si="2"/>
        <v>0</v>
      </c>
      <c r="L6" s="346">
        <f t="shared" si="3"/>
        <v>12</v>
      </c>
      <c r="M6" s="346">
        <f t="shared" si="4"/>
        <v>12</v>
      </c>
    </row>
    <row r="7">
      <c r="A7" s="31" t="s">
        <v>1028</v>
      </c>
      <c r="B7" s="31" t="s">
        <v>1029</v>
      </c>
      <c r="H7" s="436" t="s">
        <v>1043</v>
      </c>
      <c r="I7" s="436" t="s">
        <v>1075</v>
      </c>
      <c r="J7" s="346">
        <f t="shared" si="1"/>
        <v>0</v>
      </c>
      <c r="K7" s="346">
        <f t="shared" si="2"/>
        <v>0</v>
      </c>
      <c r="L7" s="346">
        <f t="shared" si="3"/>
        <v>0</v>
      </c>
      <c r="M7" s="346">
        <f t="shared" si="4"/>
        <v>0</v>
      </c>
    </row>
    <row r="8">
      <c r="H8" s="436" t="s">
        <v>1043</v>
      </c>
      <c r="I8" s="436" t="s">
        <v>1078</v>
      </c>
      <c r="J8" s="346">
        <f t="shared" si="1"/>
        <v>0</v>
      </c>
      <c r="K8" s="346">
        <f t="shared" si="2"/>
        <v>1</v>
      </c>
      <c r="L8" s="346">
        <f t="shared" si="3"/>
        <v>10</v>
      </c>
      <c r="M8" s="346">
        <f t="shared" si="4"/>
        <v>11</v>
      </c>
    </row>
    <row r="9">
      <c r="H9" s="436" t="s">
        <v>1043</v>
      </c>
      <c r="I9" s="436" t="s">
        <v>1050</v>
      </c>
      <c r="J9" s="346">
        <f t="shared" si="1"/>
        <v>0</v>
      </c>
      <c r="K9" s="346">
        <f t="shared" si="2"/>
        <v>0</v>
      </c>
      <c r="L9" s="346">
        <f t="shared" si="3"/>
        <v>2</v>
      </c>
      <c r="M9" s="346">
        <f t="shared" si="4"/>
        <v>2</v>
      </c>
    </row>
    <row r="10">
      <c r="A10" s="453" t="s">
        <v>1030</v>
      </c>
      <c r="H10" s="436" t="s">
        <v>1043</v>
      </c>
      <c r="I10" s="436" t="s">
        <v>1057</v>
      </c>
      <c r="J10" s="346">
        <f t="shared" si="1"/>
        <v>0</v>
      </c>
      <c r="K10" s="346">
        <f t="shared" si="2"/>
        <v>0</v>
      </c>
      <c r="L10" s="346">
        <f t="shared" si="3"/>
        <v>7</v>
      </c>
      <c r="M10" s="346">
        <f t="shared" si="4"/>
        <v>7</v>
      </c>
    </row>
    <row r="11">
      <c r="A11" s="453" t="s">
        <v>1031</v>
      </c>
      <c r="B11" s="453" t="s">
        <v>1032</v>
      </c>
      <c r="C11" s="453" t="s">
        <v>1033</v>
      </c>
      <c r="D11" s="453" t="s">
        <v>1034</v>
      </c>
      <c r="E11" s="453" t="s">
        <v>1035</v>
      </c>
      <c r="F11" s="453" t="s">
        <v>1036</v>
      </c>
      <c r="H11" s="436" t="s">
        <v>1065</v>
      </c>
      <c r="I11" s="436" t="s">
        <v>1066</v>
      </c>
      <c r="J11" s="346">
        <f t="shared" si="1"/>
        <v>0</v>
      </c>
      <c r="K11" s="346">
        <f t="shared" si="2"/>
        <v>0</v>
      </c>
      <c r="L11" s="346">
        <f t="shared" si="3"/>
        <v>0</v>
      </c>
      <c r="M11" s="346">
        <f t="shared" si="4"/>
        <v>0</v>
      </c>
    </row>
    <row r="12">
      <c r="A12" s="436" t="s">
        <v>1037</v>
      </c>
      <c r="B12" s="436" t="s">
        <v>1037</v>
      </c>
      <c r="C12" s="436" t="s">
        <v>1037</v>
      </c>
      <c r="D12" s="436" t="s">
        <v>1037</v>
      </c>
      <c r="E12" s="436" t="s">
        <v>1037</v>
      </c>
      <c r="F12" s="454">
        <v>398.0</v>
      </c>
      <c r="H12" s="436" t="s">
        <v>1065</v>
      </c>
      <c r="I12" s="436" t="s">
        <v>1089</v>
      </c>
      <c r="J12" s="346">
        <f t="shared" si="1"/>
        <v>0</v>
      </c>
      <c r="K12" s="346">
        <f t="shared" si="2"/>
        <v>0</v>
      </c>
      <c r="L12" s="346">
        <f t="shared" si="3"/>
        <v>0</v>
      </c>
      <c r="M12" s="346">
        <f t="shared" si="4"/>
        <v>0</v>
      </c>
    </row>
    <row r="13">
      <c r="H13" s="436" t="s">
        <v>1045</v>
      </c>
      <c r="I13" s="436" t="s">
        <v>1067</v>
      </c>
      <c r="J13" s="346">
        <f t="shared" si="1"/>
        <v>4</v>
      </c>
      <c r="K13" s="346">
        <f t="shared" si="2"/>
        <v>0</v>
      </c>
      <c r="L13" s="346">
        <f t="shared" si="3"/>
        <v>5</v>
      </c>
      <c r="M13" s="346">
        <f t="shared" si="4"/>
        <v>9</v>
      </c>
    </row>
    <row r="14">
      <c r="H14" s="436" t="s">
        <v>1045</v>
      </c>
      <c r="I14" s="436" t="s">
        <v>1046</v>
      </c>
      <c r="J14" s="346">
        <f t="shared" si="1"/>
        <v>0</v>
      </c>
      <c r="K14" s="346">
        <f t="shared" si="2"/>
        <v>0</v>
      </c>
      <c r="L14" s="346">
        <f t="shared" si="3"/>
        <v>2</v>
      </c>
      <c r="M14" s="346">
        <f t="shared" si="4"/>
        <v>2</v>
      </c>
    </row>
    <row r="15">
      <c r="A15" s="455" t="s">
        <v>1031</v>
      </c>
      <c r="B15" s="455" t="s">
        <v>1032</v>
      </c>
      <c r="C15" s="455" t="s">
        <v>1033</v>
      </c>
      <c r="D15" s="455" t="s">
        <v>1034</v>
      </c>
      <c r="E15" s="455" t="s">
        <v>1035</v>
      </c>
      <c r="F15" s="455" t="s">
        <v>1036</v>
      </c>
      <c r="H15" s="436" t="s">
        <v>1045</v>
      </c>
      <c r="I15" s="436" t="s">
        <v>1110</v>
      </c>
      <c r="J15" s="346">
        <f t="shared" si="1"/>
        <v>1</v>
      </c>
      <c r="K15" s="346">
        <f t="shared" si="2"/>
        <v>0</v>
      </c>
      <c r="L15" s="346">
        <f t="shared" si="3"/>
        <v>2</v>
      </c>
      <c r="M15" s="346">
        <f t="shared" si="4"/>
        <v>3</v>
      </c>
    </row>
    <row r="16">
      <c r="A16" s="436" t="s">
        <v>1041</v>
      </c>
      <c r="B16" s="436" t="s">
        <v>1042</v>
      </c>
      <c r="C16" s="436" t="s">
        <v>9</v>
      </c>
      <c r="D16" s="436" t="s">
        <v>1111</v>
      </c>
      <c r="E16" s="436" t="s">
        <v>537</v>
      </c>
      <c r="F16" s="454">
        <v>69.0</v>
      </c>
      <c r="H16" s="436" t="s">
        <v>1054</v>
      </c>
      <c r="I16" s="436" t="s">
        <v>1055</v>
      </c>
      <c r="J16" s="346">
        <f t="shared" si="1"/>
        <v>0</v>
      </c>
      <c r="K16" s="346">
        <f t="shared" si="2"/>
        <v>0</v>
      </c>
      <c r="L16" s="346">
        <f t="shared" si="3"/>
        <v>0</v>
      </c>
      <c r="M16" s="346">
        <f t="shared" si="4"/>
        <v>0</v>
      </c>
    </row>
    <row r="17">
      <c r="A17" s="436" t="s">
        <v>1043</v>
      </c>
      <c r="B17" s="436" t="s">
        <v>1044</v>
      </c>
      <c r="C17" s="436" t="s">
        <v>9</v>
      </c>
      <c r="D17" s="436" t="s">
        <v>1111</v>
      </c>
      <c r="E17" s="436" t="s">
        <v>534</v>
      </c>
      <c r="F17" s="454">
        <v>54.0</v>
      </c>
      <c r="H17" s="436" t="s">
        <v>1054</v>
      </c>
      <c r="I17" s="436" t="s">
        <v>1062</v>
      </c>
      <c r="J17" s="346">
        <f t="shared" si="1"/>
        <v>0</v>
      </c>
      <c r="K17" s="346">
        <f t="shared" si="2"/>
        <v>0</v>
      </c>
      <c r="L17" s="346">
        <f t="shared" si="3"/>
        <v>0</v>
      </c>
      <c r="M17" s="346">
        <f t="shared" si="4"/>
        <v>0</v>
      </c>
    </row>
    <row r="18">
      <c r="A18" s="436" t="s">
        <v>1038</v>
      </c>
      <c r="B18" s="436" t="s">
        <v>1039</v>
      </c>
      <c r="C18" s="436" t="s">
        <v>9</v>
      </c>
      <c r="D18" s="436" t="s">
        <v>1111</v>
      </c>
      <c r="E18" s="436" t="s">
        <v>538</v>
      </c>
      <c r="F18" s="454">
        <v>46.0</v>
      </c>
      <c r="H18" s="436" t="s">
        <v>1094</v>
      </c>
      <c r="I18" s="436" t="s">
        <v>1095</v>
      </c>
      <c r="J18" s="346">
        <f t="shared" si="1"/>
        <v>6</v>
      </c>
      <c r="K18" s="346">
        <f t="shared" si="2"/>
        <v>0</v>
      </c>
      <c r="L18" s="346">
        <f t="shared" si="3"/>
        <v>20</v>
      </c>
      <c r="M18" s="346">
        <f t="shared" si="4"/>
        <v>26</v>
      </c>
    </row>
    <row r="19">
      <c r="A19" s="436" t="s">
        <v>1041</v>
      </c>
      <c r="B19" s="436" t="s">
        <v>1042</v>
      </c>
      <c r="C19" s="436" t="s">
        <v>8</v>
      </c>
      <c r="D19" s="436" t="s">
        <v>1111</v>
      </c>
      <c r="E19" s="436" t="s">
        <v>537</v>
      </c>
      <c r="F19" s="454">
        <v>18.0</v>
      </c>
      <c r="H19" s="436" t="s">
        <v>1041</v>
      </c>
      <c r="I19" s="436" t="s">
        <v>1042</v>
      </c>
      <c r="J19" s="346">
        <f t="shared" si="1"/>
        <v>12</v>
      </c>
      <c r="K19" s="346">
        <f t="shared" si="2"/>
        <v>23</v>
      </c>
      <c r="L19" s="346">
        <f t="shared" si="3"/>
        <v>73</v>
      </c>
      <c r="M19" s="346">
        <f t="shared" si="4"/>
        <v>108</v>
      </c>
    </row>
    <row r="20">
      <c r="A20" s="436" t="s">
        <v>1073</v>
      </c>
      <c r="B20" s="436" t="s">
        <v>1112</v>
      </c>
      <c r="C20" s="436" t="s">
        <v>9</v>
      </c>
      <c r="D20" s="436" t="s">
        <v>1111</v>
      </c>
      <c r="E20" s="436" t="s">
        <v>536</v>
      </c>
      <c r="F20" s="454">
        <v>14.0</v>
      </c>
      <c r="H20" s="436" t="s">
        <v>1041</v>
      </c>
      <c r="I20" s="436" t="s">
        <v>1113</v>
      </c>
      <c r="J20" s="346">
        <f t="shared" si="1"/>
        <v>0</v>
      </c>
      <c r="K20" s="346">
        <f t="shared" si="2"/>
        <v>1</v>
      </c>
      <c r="L20" s="346">
        <f t="shared" si="3"/>
        <v>9</v>
      </c>
      <c r="M20" s="346">
        <f t="shared" si="4"/>
        <v>10</v>
      </c>
    </row>
    <row r="21">
      <c r="A21" s="436" t="s">
        <v>1103</v>
      </c>
      <c r="B21" s="436" t="s">
        <v>1107</v>
      </c>
      <c r="C21" s="436" t="s">
        <v>9</v>
      </c>
      <c r="D21" s="436" t="s">
        <v>1111</v>
      </c>
      <c r="E21" s="436" t="s">
        <v>533</v>
      </c>
      <c r="F21" s="454">
        <v>12.0</v>
      </c>
    </row>
    <row r="22">
      <c r="A22" s="436" t="s">
        <v>1043</v>
      </c>
      <c r="B22" s="436" t="s">
        <v>1072</v>
      </c>
      <c r="C22" s="436" t="s">
        <v>9</v>
      </c>
      <c r="D22" s="436" t="s">
        <v>1111</v>
      </c>
      <c r="E22" s="436" t="s">
        <v>534</v>
      </c>
      <c r="F22" s="454">
        <v>12.0</v>
      </c>
    </row>
    <row r="23">
      <c r="A23" s="436" t="s">
        <v>1041</v>
      </c>
      <c r="B23" s="436" t="s">
        <v>1042</v>
      </c>
      <c r="C23" s="436" t="s">
        <v>10</v>
      </c>
      <c r="D23" s="436" t="s">
        <v>1111</v>
      </c>
      <c r="E23" s="436" t="s">
        <v>537</v>
      </c>
      <c r="F23" s="454">
        <v>12.0</v>
      </c>
    </row>
    <row r="24">
      <c r="A24" s="436" t="s">
        <v>1073</v>
      </c>
      <c r="B24" s="436" t="s">
        <v>1112</v>
      </c>
      <c r="C24" s="436" t="s">
        <v>9</v>
      </c>
      <c r="D24" s="436" t="s">
        <v>1111</v>
      </c>
      <c r="E24" s="436" t="s">
        <v>535</v>
      </c>
      <c r="F24" s="454">
        <v>11.0</v>
      </c>
      <c r="K24" s="31" t="s">
        <v>1035</v>
      </c>
    </row>
    <row r="25">
      <c r="A25" s="436" t="s">
        <v>1094</v>
      </c>
      <c r="B25" s="436" t="s">
        <v>1095</v>
      </c>
      <c r="C25" s="436" t="s">
        <v>9</v>
      </c>
      <c r="D25" s="436" t="s">
        <v>1111</v>
      </c>
      <c r="E25" s="436" t="s">
        <v>535</v>
      </c>
      <c r="F25" s="454">
        <v>11.0</v>
      </c>
      <c r="H25" s="31" t="s">
        <v>540</v>
      </c>
      <c r="K25" s="436" t="s">
        <v>539</v>
      </c>
    </row>
    <row r="26">
      <c r="A26" s="436" t="s">
        <v>1043</v>
      </c>
      <c r="B26" s="436" t="s">
        <v>1078</v>
      </c>
      <c r="C26" s="436" t="s">
        <v>9</v>
      </c>
      <c r="D26" s="436" t="s">
        <v>1111</v>
      </c>
      <c r="E26" s="436" t="s">
        <v>534</v>
      </c>
      <c r="F26" s="454">
        <v>10.0</v>
      </c>
      <c r="H26" s="31" t="s">
        <v>542</v>
      </c>
      <c r="K26" s="436" t="s">
        <v>533</v>
      </c>
    </row>
    <row r="27">
      <c r="A27" s="436" t="s">
        <v>1038</v>
      </c>
      <c r="B27" s="436" t="s">
        <v>1039</v>
      </c>
      <c r="C27" s="436" t="s">
        <v>8</v>
      </c>
      <c r="D27" s="436" t="s">
        <v>1111</v>
      </c>
      <c r="E27" s="436" t="s">
        <v>538</v>
      </c>
      <c r="F27" s="454">
        <v>9.0</v>
      </c>
      <c r="H27" s="31" t="s">
        <v>544</v>
      </c>
      <c r="K27" s="436" t="s">
        <v>534</v>
      </c>
    </row>
    <row r="28">
      <c r="A28" s="436" t="s">
        <v>1041</v>
      </c>
      <c r="B28" s="436" t="s">
        <v>1113</v>
      </c>
      <c r="C28" s="436" t="s">
        <v>9</v>
      </c>
      <c r="D28" s="436" t="s">
        <v>1111</v>
      </c>
      <c r="E28" s="436" t="s">
        <v>537</v>
      </c>
      <c r="F28" s="454">
        <v>9.0</v>
      </c>
      <c r="H28" s="456" t="s">
        <v>533</v>
      </c>
      <c r="K28" s="436" t="s">
        <v>535</v>
      </c>
    </row>
    <row r="29">
      <c r="A29" s="436" t="s">
        <v>1043</v>
      </c>
      <c r="B29" s="436" t="s">
        <v>1057</v>
      </c>
      <c r="C29" s="436" t="s">
        <v>9</v>
      </c>
      <c r="D29" s="436" t="s">
        <v>1111</v>
      </c>
      <c r="E29" s="436" t="s">
        <v>534</v>
      </c>
      <c r="F29" s="454">
        <v>7.0</v>
      </c>
      <c r="H29" s="456" t="s">
        <v>534</v>
      </c>
      <c r="K29" s="436" t="s">
        <v>536</v>
      </c>
    </row>
    <row r="30">
      <c r="A30" s="436" t="s">
        <v>1094</v>
      </c>
      <c r="B30" s="436" t="s">
        <v>1095</v>
      </c>
      <c r="C30" s="436" t="s">
        <v>9</v>
      </c>
      <c r="D30" s="436" t="s">
        <v>1111</v>
      </c>
      <c r="E30" s="436" t="s">
        <v>536</v>
      </c>
      <c r="F30" s="454">
        <v>7.0</v>
      </c>
      <c r="H30" s="456" t="s">
        <v>535</v>
      </c>
      <c r="K30" s="436" t="s">
        <v>537</v>
      </c>
    </row>
    <row r="31">
      <c r="A31" s="436" t="s">
        <v>1045</v>
      </c>
      <c r="B31" s="436" t="s">
        <v>1056</v>
      </c>
      <c r="C31" s="436" t="s">
        <v>9</v>
      </c>
      <c r="D31" s="436" t="s">
        <v>1111</v>
      </c>
      <c r="E31" s="436" t="s">
        <v>538</v>
      </c>
      <c r="F31" s="454">
        <v>6.0</v>
      </c>
      <c r="H31" s="456" t="s">
        <v>536</v>
      </c>
      <c r="K31" s="436" t="s">
        <v>538</v>
      </c>
    </row>
    <row r="32">
      <c r="A32" s="436" t="s">
        <v>1045</v>
      </c>
      <c r="B32" s="436" t="s">
        <v>1067</v>
      </c>
      <c r="C32" s="436" t="s">
        <v>9</v>
      </c>
      <c r="D32" s="436" t="s">
        <v>1111</v>
      </c>
      <c r="E32" s="436" t="s">
        <v>538</v>
      </c>
      <c r="F32" s="454">
        <v>5.0</v>
      </c>
      <c r="H32" s="456" t="s">
        <v>537</v>
      </c>
      <c r="K32" s="436" t="s">
        <v>531</v>
      </c>
    </row>
    <row r="33">
      <c r="A33" s="436" t="s">
        <v>1041</v>
      </c>
      <c r="B33" s="436" t="s">
        <v>1042</v>
      </c>
      <c r="C33" s="436" t="s">
        <v>8</v>
      </c>
      <c r="D33" s="436" t="s">
        <v>1111</v>
      </c>
      <c r="E33" s="436" t="s">
        <v>531</v>
      </c>
      <c r="F33" s="454">
        <v>5.0</v>
      </c>
      <c r="H33" s="456" t="s">
        <v>538</v>
      </c>
    </row>
    <row r="34">
      <c r="A34" s="436" t="s">
        <v>1052</v>
      </c>
      <c r="B34" s="436" t="s">
        <v>1053</v>
      </c>
      <c r="C34" s="436" t="s">
        <v>9</v>
      </c>
      <c r="D34" s="436" t="s">
        <v>1111</v>
      </c>
      <c r="E34" s="436" t="s">
        <v>538</v>
      </c>
      <c r="F34" s="454">
        <v>4.0</v>
      </c>
      <c r="H34" s="456" t="s">
        <v>531</v>
      </c>
    </row>
    <row r="35">
      <c r="A35" s="436" t="s">
        <v>1043</v>
      </c>
      <c r="B35" s="436" t="s">
        <v>1044</v>
      </c>
      <c r="C35" s="436" t="s">
        <v>10</v>
      </c>
      <c r="D35" s="436" t="s">
        <v>1111</v>
      </c>
      <c r="E35" s="436" t="s">
        <v>534</v>
      </c>
      <c r="F35" s="454">
        <v>4.0</v>
      </c>
      <c r="H35" s="461"/>
    </row>
    <row r="36">
      <c r="A36" s="436" t="s">
        <v>1043</v>
      </c>
      <c r="B36" s="436" t="s">
        <v>1114</v>
      </c>
      <c r="C36" s="436" t="s">
        <v>9</v>
      </c>
      <c r="D36" s="436" t="s">
        <v>1111</v>
      </c>
      <c r="E36" s="436" t="s">
        <v>534</v>
      </c>
      <c r="F36" s="454">
        <v>4.0</v>
      </c>
      <c r="H36" s="436"/>
    </row>
    <row r="37">
      <c r="A37" s="436" t="s">
        <v>1045</v>
      </c>
      <c r="B37" s="436" t="s">
        <v>1067</v>
      </c>
      <c r="C37" s="436" t="s">
        <v>10</v>
      </c>
      <c r="D37" s="436" t="s">
        <v>1111</v>
      </c>
      <c r="E37" s="436" t="s">
        <v>538</v>
      </c>
      <c r="F37" s="454">
        <v>4.0</v>
      </c>
      <c r="H37" s="461"/>
    </row>
    <row r="38">
      <c r="A38" s="436" t="s">
        <v>1094</v>
      </c>
      <c r="B38" s="436" t="s">
        <v>1095</v>
      </c>
      <c r="C38" s="436" t="s">
        <v>10</v>
      </c>
      <c r="D38" s="436" t="s">
        <v>1111</v>
      </c>
      <c r="E38" s="436" t="s">
        <v>536</v>
      </c>
      <c r="F38" s="454">
        <v>4.0</v>
      </c>
    </row>
    <row r="39">
      <c r="A39" s="436" t="s">
        <v>1041</v>
      </c>
      <c r="B39" s="436" t="s">
        <v>1042</v>
      </c>
      <c r="C39" s="436" t="s">
        <v>9</v>
      </c>
      <c r="D39" s="436" t="s">
        <v>1111</v>
      </c>
      <c r="E39" s="436" t="s">
        <v>531</v>
      </c>
      <c r="F39" s="454">
        <v>4.0</v>
      </c>
    </row>
    <row r="40">
      <c r="A40" s="436" t="s">
        <v>1038</v>
      </c>
      <c r="B40" s="436" t="s">
        <v>1060</v>
      </c>
      <c r="C40" s="436" t="s">
        <v>8</v>
      </c>
      <c r="D40" s="436" t="s">
        <v>1111</v>
      </c>
      <c r="E40" s="436" t="s">
        <v>538</v>
      </c>
      <c r="F40" s="454">
        <v>3.0</v>
      </c>
    </row>
    <row r="41">
      <c r="A41" s="436" t="s">
        <v>1103</v>
      </c>
      <c r="B41" s="436" t="s">
        <v>1115</v>
      </c>
      <c r="C41" s="436" t="s">
        <v>9</v>
      </c>
      <c r="D41" s="436" t="s">
        <v>1111</v>
      </c>
      <c r="E41" s="436" t="s">
        <v>533</v>
      </c>
      <c r="F41" s="454">
        <v>3.0</v>
      </c>
    </row>
    <row r="42">
      <c r="A42" s="436" t="s">
        <v>1073</v>
      </c>
      <c r="B42" s="436" t="s">
        <v>1109</v>
      </c>
      <c r="C42" s="436" t="s">
        <v>9</v>
      </c>
      <c r="D42" s="436" t="s">
        <v>1111</v>
      </c>
      <c r="E42" s="436" t="s">
        <v>535</v>
      </c>
      <c r="F42" s="454">
        <v>3.0</v>
      </c>
    </row>
    <row r="43">
      <c r="A43" s="436" t="s">
        <v>1073</v>
      </c>
      <c r="B43" s="436" t="s">
        <v>1109</v>
      </c>
      <c r="C43" s="436" t="s">
        <v>9</v>
      </c>
      <c r="D43" s="436" t="s">
        <v>1111</v>
      </c>
      <c r="E43" s="436" t="s">
        <v>536</v>
      </c>
      <c r="F43" s="454">
        <v>3.0</v>
      </c>
    </row>
    <row r="44">
      <c r="A44" s="436" t="s">
        <v>1043</v>
      </c>
      <c r="B44" s="436" t="s">
        <v>1069</v>
      </c>
      <c r="C44" s="436" t="s">
        <v>9</v>
      </c>
      <c r="D44" s="436" t="s">
        <v>1111</v>
      </c>
      <c r="E44" s="436" t="s">
        <v>534</v>
      </c>
      <c r="F44" s="454">
        <v>3.0</v>
      </c>
    </row>
    <row r="45">
      <c r="A45" s="436" t="s">
        <v>1103</v>
      </c>
      <c r="B45" s="436" t="s">
        <v>1107</v>
      </c>
      <c r="C45" s="436" t="s">
        <v>9</v>
      </c>
      <c r="D45" s="436" t="s">
        <v>1111</v>
      </c>
      <c r="E45" s="436" t="s">
        <v>531</v>
      </c>
      <c r="F45" s="454">
        <v>2.0</v>
      </c>
    </row>
    <row r="46">
      <c r="A46" s="436" t="s">
        <v>1103</v>
      </c>
      <c r="B46" s="436" t="s">
        <v>1107</v>
      </c>
      <c r="C46" s="436" t="s">
        <v>8</v>
      </c>
      <c r="D46" s="436" t="s">
        <v>1111</v>
      </c>
      <c r="E46" s="436" t="s">
        <v>533</v>
      </c>
      <c r="F46" s="454">
        <v>2.0</v>
      </c>
    </row>
    <row r="47">
      <c r="A47" s="436" t="s">
        <v>1043</v>
      </c>
      <c r="B47" s="436" t="s">
        <v>1044</v>
      </c>
      <c r="C47" s="436" t="s">
        <v>8</v>
      </c>
      <c r="D47" s="436" t="s">
        <v>1111</v>
      </c>
      <c r="E47" s="436" t="s">
        <v>534</v>
      </c>
      <c r="F47" s="454">
        <v>2.0</v>
      </c>
    </row>
    <row r="48">
      <c r="A48" s="436" t="s">
        <v>1043</v>
      </c>
      <c r="B48" s="436" t="s">
        <v>1069</v>
      </c>
      <c r="C48" s="436" t="s">
        <v>10</v>
      </c>
      <c r="D48" s="436" t="s">
        <v>1111</v>
      </c>
      <c r="E48" s="436" t="s">
        <v>534</v>
      </c>
      <c r="F48" s="454">
        <v>2.0</v>
      </c>
    </row>
    <row r="49">
      <c r="A49" s="436" t="s">
        <v>1043</v>
      </c>
      <c r="B49" s="436" t="s">
        <v>1050</v>
      </c>
      <c r="C49" s="436" t="s">
        <v>9</v>
      </c>
      <c r="D49" s="436" t="s">
        <v>1111</v>
      </c>
      <c r="E49" s="436" t="s">
        <v>534</v>
      </c>
      <c r="F49" s="454">
        <v>2.0</v>
      </c>
    </row>
    <row r="50">
      <c r="A50" s="436" t="s">
        <v>1043</v>
      </c>
      <c r="B50" s="436" t="s">
        <v>1076</v>
      </c>
      <c r="C50" s="436" t="s">
        <v>9</v>
      </c>
      <c r="D50" s="436" t="s">
        <v>1111</v>
      </c>
      <c r="E50" s="436" t="s">
        <v>534</v>
      </c>
      <c r="F50" s="454">
        <v>2.0</v>
      </c>
    </row>
    <row r="51">
      <c r="A51" s="436" t="s">
        <v>1045</v>
      </c>
      <c r="B51" s="436" t="s">
        <v>1056</v>
      </c>
      <c r="C51" s="436" t="s">
        <v>9</v>
      </c>
      <c r="D51" s="436" t="s">
        <v>1070</v>
      </c>
      <c r="E51" s="436" t="s">
        <v>539</v>
      </c>
      <c r="F51" s="454">
        <v>2.0</v>
      </c>
    </row>
    <row r="52">
      <c r="A52" s="436" t="s">
        <v>1045</v>
      </c>
      <c r="B52" s="436" t="s">
        <v>1046</v>
      </c>
      <c r="C52" s="436" t="s">
        <v>9</v>
      </c>
      <c r="D52" s="436" t="s">
        <v>1111</v>
      </c>
      <c r="E52" s="436" t="s">
        <v>538</v>
      </c>
      <c r="F52" s="454">
        <v>2.0</v>
      </c>
    </row>
    <row r="53">
      <c r="A53" s="436" t="s">
        <v>1045</v>
      </c>
      <c r="B53" s="436" t="s">
        <v>1110</v>
      </c>
      <c r="C53" s="436" t="s">
        <v>9</v>
      </c>
      <c r="D53" s="436" t="s">
        <v>1111</v>
      </c>
      <c r="E53" s="436" t="s">
        <v>538</v>
      </c>
      <c r="F53" s="454">
        <v>2.0</v>
      </c>
    </row>
    <row r="54">
      <c r="A54" s="436" t="s">
        <v>1094</v>
      </c>
      <c r="B54" s="436" t="s">
        <v>1095</v>
      </c>
      <c r="C54" s="436" t="s">
        <v>10</v>
      </c>
      <c r="D54" s="436" t="s">
        <v>1111</v>
      </c>
      <c r="E54" s="436" t="s">
        <v>535</v>
      </c>
      <c r="F54" s="454">
        <v>2.0</v>
      </c>
    </row>
    <row r="55">
      <c r="A55" s="436" t="s">
        <v>1094</v>
      </c>
      <c r="B55" s="436" t="s">
        <v>1095</v>
      </c>
      <c r="C55" s="436" t="s">
        <v>9</v>
      </c>
      <c r="D55" s="436" t="s">
        <v>1111</v>
      </c>
      <c r="E55" s="436" t="s">
        <v>531</v>
      </c>
      <c r="F55" s="454">
        <v>2.0</v>
      </c>
    </row>
    <row r="56">
      <c r="A56" s="436" t="s">
        <v>1068</v>
      </c>
      <c r="B56" s="436" t="s">
        <v>1068</v>
      </c>
      <c r="C56" s="436" t="s">
        <v>9</v>
      </c>
      <c r="D56" s="436" t="s">
        <v>1111</v>
      </c>
      <c r="E56" s="436" t="s">
        <v>536</v>
      </c>
      <c r="F56" s="454">
        <v>1.0</v>
      </c>
    </row>
    <row r="57">
      <c r="A57" s="436" t="s">
        <v>1068</v>
      </c>
      <c r="B57" s="436" t="s">
        <v>1068</v>
      </c>
      <c r="C57" s="436" t="s">
        <v>9</v>
      </c>
      <c r="D57" s="436" t="s">
        <v>1111</v>
      </c>
      <c r="E57" s="436" t="s">
        <v>538</v>
      </c>
      <c r="F57" s="454">
        <v>1.0</v>
      </c>
    </row>
    <row r="58">
      <c r="A58" s="436" t="s">
        <v>1038</v>
      </c>
      <c r="B58" s="436" t="s">
        <v>1039</v>
      </c>
      <c r="C58" s="436" t="s">
        <v>10</v>
      </c>
      <c r="D58" s="436" t="s">
        <v>1111</v>
      </c>
      <c r="E58" s="436" t="s">
        <v>538</v>
      </c>
      <c r="F58" s="454">
        <v>1.0</v>
      </c>
    </row>
    <row r="59">
      <c r="A59" s="436" t="s">
        <v>1038</v>
      </c>
      <c r="B59" s="436" t="s">
        <v>1039</v>
      </c>
      <c r="C59" s="436" t="s">
        <v>9</v>
      </c>
      <c r="D59" s="436" t="s">
        <v>1070</v>
      </c>
      <c r="E59" s="436" t="s">
        <v>539</v>
      </c>
      <c r="F59" s="454">
        <v>1.0</v>
      </c>
    </row>
    <row r="60">
      <c r="A60" s="436" t="s">
        <v>1103</v>
      </c>
      <c r="B60" s="436" t="s">
        <v>1107</v>
      </c>
      <c r="C60" s="436" t="s">
        <v>8</v>
      </c>
      <c r="D60" s="436" t="s">
        <v>1111</v>
      </c>
      <c r="E60" s="436" t="s">
        <v>531</v>
      </c>
      <c r="F60" s="454">
        <v>1.0</v>
      </c>
    </row>
    <row r="61">
      <c r="A61" s="436" t="s">
        <v>1103</v>
      </c>
      <c r="B61" s="436" t="s">
        <v>1108</v>
      </c>
      <c r="C61" s="436" t="s">
        <v>9</v>
      </c>
      <c r="D61" s="436" t="s">
        <v>1111</v>
      </c>
      <c r="E61" s="436" t="s">
        <v>531</v>
      </c>
      <c r="F61" s="454">
        <v>1.0</v>
      </c>
    </row>
    <row r="62">
      <c r="A62" s="436" t="s">
        <v>1103</v>
      </c>
      <c r="B62" s="436" t="s">
        <v>1108</v>
      </c>
      <c r="C62" s="436" t="s">
        <v>9</v>
      </c>
      <c r="D62" s="436" t="s">
        <v>1111</v>
      </c>
      <c r="E62" s="436" t="s">
        <v>533</v>
      </c>
      <c r="F62" s="454">
        <v>1.0</v>
      </c>
    </row>
    <row r="63">
      <c r="A63" s="436" t="s">
        <v>1103</v>
      </c>
      <c r="B63" s="436" t="s">
        <v>1116</v>
      </c>
      <c r="C63" s="436" t="s">
        <v>9</v>
      </c>
      <c r="D63" s="436" t="s">
        <v>1111</v>
      </c>
      <c r="E63" s="436" t="s">
        <v>533</v>
      </c>
      <c r="F63" s="454">
        <v>1.0</v>
      </c>
    </row>
    <row r="64">
      <c r="A64" s="436" t="s">
        <v>1103</v>
      </c>
      <c r="B64" s="436" t="s">
        <v>1105</v>
      </c>
      <c r="C64" s="436" t="s">
        <v>9</v>
      </c>
      <c r="D64" s="436" t="s">
        <v>1111</v>
      </c>
      <c r="E64" s="436" t="s">
        <v>533</v>
      </c>
      <c r="F64" s="454">
        <v>1.0</v>
      </c>
    </row>
    <row r="65">
      <c r="A65" s="436" t="s">
        <v>1073</v>
      </c>
      <c r="B65" s="436" t="s">
        <v>1112</v>
      </c>
      <c r="C65" s="436" t="s">
        <v>10</v>
      </c>
      <c r="D65" s="436" t="s">
        <v>1111</v>
      </c>
      <c r="E65" s="436" t="s">
        <v>535</v>
      </c>
      <c r="F65" s="454">
        <v>1.0</v>
      </c>
    </row>
    <row r="66">
      <c r="A66" s="436" t="s">
        <v>1043</v>
      </c>
      <c r="B66" s="436" t="s">
        <v>1078</v>
      </c>
      <c r="C66" s="436" t="s">
        <v>8</v>
      </c>
      <c r="D66" s="436" t="s">
        <v>1111</v>
      </c>
      <c r="E66" s="436" t="s">
        <v>534</v>
      </c>
      <c r="F66" s="454">
        <v>1.0</v>
      </c>
    </row>
    <row r="67">
      <c r="A67" s="436" t="s">
        <v>1043</v>
      </c>
      <c r="B67" s="436" t="s">
        <v>1085</v>
      </c>
      <c r="C67" s="436" t="s">
        <v>8</v>
      </c>
      <c r="D67" s="436" t="s">
        <v>1111</v>
      </c>
      <c r="E67" s="436" t="s">
        <v>534</v>
      </c>
      <c r="F67" s="454">
        <v>1.0</v>
      </c>
    </row>
    <row r="68">
      <c r="A68" s="436" t="s">
        <v>1043</v>
      </c>
      <c r="B68" s="436" t="s">
        <v>1114</v>
      </c>
      <c r="C68" s="436" t="s">
        <v>10</v>
      </c>
      <c r="D68" s="436" t="s">
        <v>1111</v>
      </c>
      <c r="E68" s="436" t="s">
        <v>534</v>
      </c>
      <c r="F68" s="454">
        <v>1.0</v>
      </c>
    </row>
    <row r="69">
      <c r="A69" s="436" t="s">
        <v>1043</v>
      </c>
      <c r="B69" s="436" t="s">
        <v>1114</v>
      </c>
      <c r="C69" s="436" t="s">
        <v>9</v>
      </c>
      <c r="D69" s="436" t="s">
        <v>1111</v>
      </c>
      <c r="E69" s="436" t="s">
        <v>531</v>
      </c>
      <c r="F69" s="454">
        <v>1.0</v>
      </c>
    </row>
    <row r="70">
      <c r="A70" s="436" t="s">
        <v>1045</v>
      </c>
      <c r="B70" s="436" t="s">
        <v>1061</v>
      </c>
      <c r="C70" s="436" t="s">
        <v>9</v>
      </c>
      <c r="D70" s="436" t="s">
        <v>1111</v>
      </c>
      <c r="E70" s="436" t="s">
        <v>538</v>
      </c>
      <c r="F70" s="454">
        <v>1.0</v>
      </c>
    </row>
    <row r="71">
      <c r="A71" s="436" t="s">
        <v>1045</v>
      </c>
      <c r="B71" s="436" t="s">
        <v>1110</v>
      </c>
      <c r="C71" s="436" t="s">
        <v>10</v>
      </c>
      <c r="D71" s="436" t="s">
        <v>1111</v>
      </c>
      <c r="E71" s="436" t="s">
        <v>538</v>
      </c>
      <c r="F71" s="454">
        <v>1.0</v>
      </c>
    </row>
    <row r="72">
      <c r="A72" s="436" t="s">
        <v>1045</v>
      </c>
      <c r="B72" s="436" t="s">
        <v>1117</v>
      </c>
      <c r="C72" s="436" t="s">
        <v>10</v>
      </c>
      <c r="D72" s="436" t="s">
        <v>1111</v>
      </c>
      <c r="E72" s="436" t="s">
        <v>538</v>
      </c>
      <c r="F72" s="454">
        <v>1.0</v>
      </c>
    </row>
    <row r="73">
      <c r="A73" s="436" t="s">
        <v>1094</v>
      </c>
      <c r="B73" s="436" t="s">
        <v>1118</v>
      </c>
      <c r="C73" s="436" t="s">
        <v>9</v>
      </c>
      <c r="D73" s="436" t="s">
        <v>1111</v>
      </c>
      <c r="E73" s="436" t="s">
        <v>535</v>
      </c>
      <c r="F73" s="454">
        <v>1.0</v>
      </c>
    </row>
    <row r="74">
      <c r="A74" s="436" t="s">
        <v>1041</v>
      </c>
      <c r="B74" s="436" t="s">
        <v>1090</v>
      </c>
      <c r="C74" s="436" t="s">
        <v>9</v>
      </c>
      <c r="D74" s="436" t="s">
        <v>1111</v>
      </c>
      <c r="E74" s="436" t="s">
        <v>537</v>
      </c>
      <c r="F74" s="454">
        <v>1.0</v>
      </c>
    </row>
    <row r="75">
      <c r="A75" s="436" t="s">
        <v>1041</v>
      </c>
      <c r="B75" s="436" t="s">
        <v>1113</v>
      </c>
      <c r="C75" s="436" t="s">
        <v>8</v>
      </c>
      <c r="D75" s="436" t="s">
        <v>1111</v>
      </c>
      <c r="E75" s="436" t="s">
        <v>531</v>
      </c>
      <c r="F75" s="454">
        <v>1.0</v>
      </c>
    </row>
    <row r="76">
      <c r="A76" s="458"/>
      <c r="B76" s="458"/>
      <c r="C76" s="458"/>
      <c r="D76" s="458"/>
      <c r="E76" s="458"/>
      <c r="F76" s="459"/>
    </row>
    <row r="77">
      <c r="A77" s="458"/>
      <c r="B77" s="458"/>
      <c r="C77" s="458"/>
      <c r="D77" s="458"/>
      <c r="E77" s="458"/>
      <c r="F77" s="459"/>
    </row>
    <row r="78">
      <c r="A78" s="458"/>
      <c r="B78" s="458"/>
      <c r="C78" s="458"/>
      <c r="D78" s="458"/>
      <c r="E78" s="458"/>
      <c r="F78" s="459"/>
    </row>
    <row r="79">
      <c r="A79" s="458"/>
      <c r="B79" s="458"/>
      <c r="C79" s="458"/>
      <c r="D79" s="458"/>
      <c r="E79" s="458"/>
      <c r="F79" s="459"/>
    </row>
    <row r="80">
      <c r="A80" s="458"/>
      <c r="B80" s="458"/>
      <c r="C80" s="458"/>
      <c r="D80" s="458"/>
      <c r="E80" s="458"/>
      <c r="F80" s="459"/>
    </row>
    <row r="81">
      <c r="A81" s="458"/>
      <c r="B81" s="458"/>
      <c r="C81" s="458"/>
      <c r="D81" s="458"/>
      <c r="E81" s="458"/>
      <c r="F81" s="459"/>
    </row>
    <row r="82">
      <c r="A82" s="458"/>
      <c r="B82" s="458"/>
      <c r="C82" s="458"/>
      <c r="D82" s="458"/>
      <c r="E82" s="458"/>
      <c r="F82" s="459"/>
    </row>
    <row r="83">
      <c r="A83" s="458"/>
      <c r="B83" s="458"/>
      <c r="C83" s="458"/>
      <c r="D83" s="458"/>
      <c r="E83" s="458"/>
      <c r="F83" s="459"/>
    </row>
    <row r="84">
      <c r="A84" s="458"/>
      <c r="B84" s="458"/>
      <c r="C84" s="458"/>
      <c r="D84" s="458"/>
      <c r="E84" s="458"/>
      <c r="F84" s="459"/>
    </row>
    <row r="85">
      <c r="A85" s="458"/>
      <c r="B85" s="458"/>
      <c r="C85" s="458"/>
      <c r="D85" s="458"/>
      <c r="E85" s="458"/>
      <c r="F85" s="459"/>
    </row>
    <row r="86">
      <c r="A86" s="458"/>
      <c r="B86" s="458"/>
      <c r="C86" s="458"/>
      <c r="D86" s="458"/>
      <c r="E86" s="458"/>
      <c r="F86" s="459"/>
    </row>
    <row r="87">
      <c r="A87" s="458"/>
      <c r="B87" s="458"/>
      <c r="C87" s="458"/>
      <c r="D87" s="458"/>
      <c r="E87" s="458"/>
      <c r="F87" s="459"/>
    </row>
    <row r="88">
      <c r="A88" s="458"/>
      <c r="B88" s="458"/>
      <c r="C88" s="458"/>
      <c r="D88" s="458"/>
      <c r="E88" s="458"/>
      <c r="F88" s="459"/>
    </row>
    <row r="89">
      <c r="A89" s="458"/>
      <c r="B89" s="458"/>
      <c r="C89" s="458"/>
      <c r="D89" s="458"/>
      <c r="E89" s="458"/>
      <c r="F89" s="459"/>
    </row>
    <row r="90">
      <c r="A90" s="458"/>
      <c r="B90" s="458"/>
      <c r="C90" s="458"/>
      <c r="D90" s="458"/>
      <c r="E90" s="458"/>
      <c r="F90" s="459"/>
    </row>
    <row r="91">
      <c r="A91" s="458"/>
      <c r="B91" s="458"/>
      <c r="C91" s="458"/>
      <c r="D91" s="458"/>
      <c r="E91" s="458"/>
      <c r="F91" s="459"/>
    </row>
    <row r="92">
      <c r="A92" s="458"/>
      <c r="B92" s="458"/>
      <c r="C92" s="458"/>
      <c r="D92" s="458"/>
      <c r="E92" s="458"/>
      <c r="F92" s="459"/>
    </row>
    <row r="93">
      <c r="A93" s="458"/>
      <c r="B93" s="458"/>
      <c r="C93" s="458"/>
      <c r="D93" s="458"/>
      <c r="E93" s="458"/>
      <c r="F93" s="459"/>
    </row>
    <row r="94">
      <c r="A94" s="458"/>
      <c r="B94" s="458"/>
      <c r="C94" s="458"/>
      <c r="D94" s="458"/>
      <c r="E94" s="458"/>
      <c r="F94" s="459"/>
    </row>
    <row r="95">
      <c r="A95" s="458"/>
      <c r="B95" s="458"/>
      <c r="C95" s="458"/>
      <c r="D95" s="458"/>
      <c r="E95" s="458"/>
      <c r="F95" s="459"/>
    </row>
    <row r="96">
      <c r="A96" s="458"/>
      <c r="B96" s="458"/>
      <c r="C96" s="458"/>
      <c r="D96" s="458"/>
      <c r="E96" s="458"/>
      <c r="F96" s="459"/>
    </row>
    <row r="97">
      <c r="A97" s="458"/>
      <c r="B97" s="458"/>
      <c r="C97" s="458"/>
      <c r="D97" s="458"/>
      <c r="E97" s="458"/>
      <c r="F97" s="459"/>
    </row>
    <row r="98">
      <c r="A98" s="458"/>
      <c r="B98" s="458"/>
      <c r="C98" s="458"/>
      <c r="D98" s="458"/>
      <c r="E98" s="458"/>
      <c r="F98" s="459"/>
    </row>
    <row r="99">
      <c r="A99" s="458"/>
      <c r="B99" s="458"/>
      <c r="C99" s="458"/>
      <c r="D99" s="458"/>
      <c r="E99" s="458"/>
      <c r="F99" s="459"/>
    </row>
    <row r="100">
      <c r="A100" s="458"/>
      <c r="B100" s="458"/>
      <c r="C100" s="458"/>
      <c r="D100" s="458"/>
      <c r="E100" s="458"/>
      <c r="F100" s="459"/>
    </row>
    <row r="101">
      <c r="A101" s="458"/>
      <c r="B101" s="458"/>
      <c r="C101" s="458"/>
      <c r="D101" s="458"/>
      <c r="E101" s="458"/>
      <c r="F101" s="459"/>
    </row>
    <row r="102">
      <c r="A102" s="458"/>
      <c r="B102" s="458"/>
      <c r="C102" s="458"/>
      <c r="D102" s="458"/>
      <c r="E102" s="458"/>
      <c r="F102" s="459"/>
    </row>
    <row r="103">
      <c r="A103" s="458"/>
      <c r="B103" s="458"/>
      <c r="C103" s="458"/>
      <c r="D103" s="458"/>
      <c r="E103" s="458"/>
      <c r="F103" s="459"/>
    </row>
    <row r="104">
      <c r="A104" s="458"/>
      <c r="B104" s="458"/>
      <c r="C104" s="458"/>
      <c r="D104" s="458"/>
      <c r="E104" s="458"/>
      <c r="F104" s="459"/>
    </row>
    <row r="105">
      <c r="A105" s="458"/>
      <c r="B105" s="458"/>
      <c r="C105" s="458"/>
      <c r="D105" s="458"/>
      <c r="E105" s="458"/>
      <c r="F105" s="459"/>
    </row>
    <row r="106">
      <c r="A106" s="458"/>
      <c r="B106" s="458"/>
      <c r="C106" s="458"/>
      <c r="D106" s="458"/>
      <c r="E106" s="458"/>
      <c r="F106" s="459"/>
    </row>
    <row r="107">
      <c r="A107" s="458"/>
      <c r="B107" s="458"/>
      <c r="C107" s="458"/>
      <c r="D107" s="458"/>
      <c r="E107" s="458"/>
      <c r="F107" s="459"/>
    </row>
    <row r="108">
      <c r="A108" s="458"/>
      <c r="B108" s="458"/>
      <c r="C108" s="458"/>
      <c r="D108" s="458"/>
      <c r="E108" s="458"/>
      <c r="F108" s="459"/>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7.38"/>
  </cols>
  <sheetData>
    <row r="1">
      <c r="A1" s="451" t="s">
        <v>665</v>
      </c>
    </row>
    <row r="2">
      <c r="A2" s="31" t="s">
        <v>1021</v>
      </c>
      <c r="B2" s="31" t="s">
        <v>1119</v>
      </c>
    </row>
    <row r="3">
      <c r="A3" s="31" t="s">
        <v>1023</v>
      </c>
      <c r="B3" s="31" t="s">
        <v>1024</v>
      </c>
    </row>
    <row r="4">
      <c r="A4" s="31" t="s">
        <v>756</v>
      </c>
      <c r="B4" s="31" t="s">
        <v>1120</v>
      </c>
    </row>
    <row r="5">
      <c r="A5" s="31" t="s">
        <v>1026</v>
      </c>
      <c r="B5" s="452">
        <v>20.0</v>
      </c>
    </row>
    <row r="6">
      <c r="A6" s="31" t="s">
        <v>1027</v>
      </c>
      <c r="B6" s="452">
        <v>20.0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43.0</v>
      </c>
    </row>
    <row r="15">
      <c r="A15" s="455" t="s">
        <v>1031</v>
      </c>
      <c r="B15" s="455" t="s">
        <v>1032</v>
      </c>
      <c r="C15" s="455" t="s">
        <v>1033</v>
      </c>
      <c r="D15" s="455" t="s">
        <v>1034</v>
      </c>
      <c r="E15" s="455" t="s">
        <v>1035</v>
      </c>
      <c r="F15" s="455" t="s">
        <v>1036</v>
      </c>
    </row>
    <row r="16">
      <c r="A16" s="436" t="s">
        <v>1041</v>
      </c>
      <c r="B16" s="436" t="s">
        <v>1042</v>
      </c>
      <c r="C16" s="436" t="s">
        <v>9</v>
      </c>
      <c r="D16" s="436" t="s">
        <v>1040</v>
      </c>
      <c r="E16" s="436" t="s">
        <v>525</v>
      </c>
      <c r="F16" s="454">
        <v>10.0</v>
      </c>
    </row>
    <row r="17">
      <c r="A17" s="436" t="s">
        <v>1041</v>
      </c>
      <c r="B17" s="436" t="s">
        <v>1090</v>
      </c>
      <c r="C17" s="436" t="s">
        <v>8</v>
      </c>
      <c r="D17" s="436" t="s">
        <v>1040</v>
      </c>
      <c r="E17" s="436" t="s">
        <v>527</v>
      </c>
      <c r="F17" s="454">
        <v>4.0</v>
      </c>
    </row>
    <row r="18">
      <c r="A18" s="436" t="s">
        <v>1041</v>
      </c>
      <c r="B18" s="436" t="s">
        <v>1042</v>
      </c>
      <c r="C18" s="436" t="s">
        <v>9</v>
      </c>
      <c r="D18" s="436" t="s">
        <v>1040</v>
      </c>
      <c r="E18" s="436" t="s">
        <v>527</v>
      </c>
      <c r="F18" s="454">
        <v>3.0</v>
      </c>
    </row>
    <row r="19">
      <c r="A19" s="436" t="s">
        <v>1052</v>
      </c>
      <c r="B19" s="436" t="s">
        <v>1121</v>
      </c>
      <c r="C19" s="436" t="s">
        <v>9</v>
      </c>
      <c r="D19" s="436" t="s">
        <v>1040</v>
      </c>
      <c r="E19" s="436" t="s">
        <v>525</v>
      </c>
      <c r="F19" s="454">
        <v>2.0</v>
      </c>
    </row>
    <row r="20">
      <c r="A20" s="436" t="s">
        <v>1054</v>
      </c>
      <c r="B20" s="436" t="s">
        <v>1062</v>
      </c>
      <c r="C20" s="436" t="s">
        <v>8</v>
      </c>
      <c r="D20" s="436" t="s">
        <v>1040</v>
      </c>
      <c r="E20" s="436" t="s">
        <v>525</v>
      </c>
      <c r="F20" s="454">
        <v>2.0</v>
      </c>
    </row>
    <row r="21">
      <c r="A21" s="436" t="s">
        <v>1122</v>
      </c>
      <c r="B21" s="436" t="s">
        <v>1123</v>
      </c>
      <c r="C21" s="436" t="s">
        <v>9</v>
      </c>
      <c r="D21" s="436" t="s">
        <v>1040</v>
      </c>
      <c r="E21" s="436" t="s">
        <v>527</v>
      </c>
      <c r="F21" s="454">
        <v>2.0</v>
      </c>
    </row>
    <row r="22">
      <c r="A22" s="436" t="s">
        <v>1122</v>
      </c>
      <c r="B22" s="436" t="s">
        <v>1124</v>
      </c>
      <c r="C22" s="436" t="s">
        <v>9</v>
      </c>
      <c r="D22" s="436" t="s">
        <v>1040</v>
      </c>
      <c r="E22" s="436" t="s">
        <v>525</v>
      </c>
      <c r="F22" s="454">
        <v>2.0</v>
      </c>
    </row>
    <row r="23">
      <c r="A23" s="436" t="s">
        <v>1041</v>
      </c>
      <c r="B23" s="436" t="s">
        <v>1090</v>
      </c>
      <c r="C23" s="436" t="s">
        <v>10</v>
      </c>
      <c r="D23" s="436" t="s">
        <v>1040</v>
      </c>
      <c r="E23" s="436" t="s">
        <v>525</v>
      </c>
      <c r="F23" s="454">
        <v>2.0</v>
      </c>
    </row>
    <row r="24">
      <c r="A24" s="436" t="s">
        <v>1041</v>
      </c>
      <c r="B24" s="436" t="s">
        <v>1090</v>
      </c>
      <c r="C24" s="436" t="s">
        <v>9</v>
      </c>
      <c r="D24" s="436" t="s">
        <v>1040</v>
      </c>
      <c r="E24" s="436" t="s">
        <v>525</v>
      </c>
      <c r="F24" s="454">
        <v>2.0</v>
      </c>
    </row>
    <row r="25">
      <c r="A25" s="436" t="s">
        <v>1041</v>
      </c>
      <c r="B25" s="436" t="s">
        <v>1090</v>
      </c>
      <c r="C25" s="436" t="s">
        <v>9</v>
      </c>
      <c r="D25" s="436" t="s">
        <v>1040</v>
      </c>
      <c r="E25" s="436" t="s">
        <v>527</v>
      </c>
      <c r="F25" s="454">
        <v>2.0</v>
      </c>
    </row>
    <row r="26">
      <c r="A26" s="436" t="s">
        <v>1041</v>
      </c>
      <c r="B26" s="436" t="s">
        <v>1042</v>
      </c>
      <c r="C26" s="436" t="s">
        <v>10</v>
      </c>
      <c r="D26" s="436" t="s">
        <v>1040</v>
      </c>
      <c r="E26" s="436" t="s">
        <v>525</v>
      </c>
      <c r="F26" s="454">
        <v>2.0</v>
      </c>
    </row>
    <row r="27">
      <c r="A27" s="436" t="s">
        <v>1041</v>
      </c>
      <c r="B27" s="436" t="s">
        <v>1042</v>
      </c>
      <c r="C27" s="436" t="s">
        <v>8</v>
      </c>
      <c r="D27" s="436" t="s">
        <v>1040</v>
      </c>
      <c r="E27" s="436" t="s">
        <v>525</v>
      </c>
      <c r="F27" s="454">
        <v>2.0</v>
      </c>
    </row>
    <row r="28">
      <c r="A28" s="436" t="s">
        <v>1125</v>
      </c>
      <c r="B28" s="436" t="s">
        <v>1126</v>
      </c>
      <c r="C28" s="436" t="s">
        <v>9</v>
      </c>
      <c r="D28" s="436" t="s">
        <v>1040</v>
      </c>
      <c r="E28" s="436" t="s">
        <v>525</v>
      </c>
      <c r="F28" s="454">
        <v>1.0</v>
      </c>
    </row>
    <row r="29">
      <c r="A29" s="436" t="s">
        <v>1125</v>
      </c>
      <c r="B29" s="436" t="s">
        <v>1126</v>
      </c>
      <c r="C29" s="436" t="s">
        <v>8</v>
      </c>
      <c r="D29" s="436" t="s">
        <v>1040</v>
      </c>
      <c r="E29" s="436" t="s">
        <v>525</v>
      </c>
      <c r="F29" s="454">
        <v>1.0</v>
      </c>
    </row>
    <row r="30">
      <c r="A30" s="436" t="s">
        <v>1054</v>
      </c>
      <c r="B30" s="436" t="s">
        <v>1055</v>
      </c>
      <c r="C30" s="436" t="s">
        <v>9</v>
      </c>
      <c r="D30" s="436" t="s">
        <v>1040</v>
      </c>
      <c r="E30" s="436" t="s">
        <v>525</v>
      </c>
      <c r="F30" s="454">
        <v>1.0</v>
      </c>
    </row>
    <row r="31">
      <c r="A31" s="436" t="s">
        <v>1054</v>
      </c>
      <c r="B31" s="436" t="s">
        <v>1055</v>
      </c>
      <c r="C31" s="436" t="s">
        <v>8</v>
      </c>
      <c r="D31" s="436" t="s">
        <v>1040</v>
      </c>
      <c r="E31" s="436" t="s">
        <v>527</v>
      </c>
      <c r="F31" s="454">
        <v>1.0</v>
      </c>
    </row>
    <row r="32">
      <c r="A32" s="436" t="s">
        <v>1054</v>
      </c>
      <c r="B32" s="436" t="s">
        <v>1062</v>
      </c>
      <c r="C32" s="436" t="s">
        <v>9</v>
      </c>
      <c r="D32" s="436" t="s">
        <v>1040</v>
      </c>
      <c r="E32" s="436" t="s">
        <v>525</v>
      </c>
      <c r="F32" s="454">
        <v>1.0</v>
      </c>
    </row>
    <row r="33">
      <c r="A33" s="436" t="s">
        <v>1122</v>
      </c>
      <c r="B33" s="436" t="s">
        <v>1127</v>
      </c>
      <c r="C33" s="436" t="s">
        <v>8</v>
      </c>
      <c r="D33" s="436" t="s">
        <v>1040</v>
      </c>
      <c r="E33" s="436" t="s">
        <v>525</v>
      </c>
      <c r="F33" s="454">
        <v>1.0</v>
      </c>
    </row>
    <row r="34">
      <c r="A34" s="436" t="s">
        <v>1041</v>
      </c>
      <c r="B34" s="436" t="s">
        <v>1042</v>
      </c>
      <c r="C34" s="436" t="s">
        <v>10</v>
      </c>
      <c r="D34" s="436" t="s">
        <v>1040</v>
      </c>
      <c r="E34" s="436" t="s">
        <v>527</v>
      </c>
      <c r="F34" s="454">
        <v>1.0</v>
      </c>
    </row>
    <row r="35">
      <c r="A35" s="436" t="s">
        <v>1041</v>
      </c>
      <c r="B35" s="436" t="s">
        <v>1042</v>
      </c>
      <c r="C35" s="436" t="s">
        <v>8</v>
      </c>
      <c r="D35" s="436" t="s">
        <v>1040</v>
      </c>
      <c r="E35" s="436" t="s">
        <v>527</v>
      </c>
      <c r="F35" s="454">
        <v>1.0</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0.88"/>
  </cols>
  <sheetData>
    <row r="1">
      <c r="A1" s="451" t="s">
        <v>664</v>
      </c>
      <c r="J1" s="458" t="s">
        <v>10</v>
      </c>
      <c r="K1" s="458" t="s">
        <v>8</v>
      </c>
      <c r="L1" s="458" t="s">
        <v>9</v>
      </c>
      <c r="M1" s="31" t="s">
        <v>1102</v>
      </c>
    </row>
    <row r="2">
      <c r="A2" s="31" t="s">
        <v>1021</v>
      </c>
      <c r="B2" s="31" t="s">
        <v>1128</v>
      </c>
      <c r="H2" s="436" t="s">
        <v>1038</v>
      </c>
      <c r="I2" s="436" t="s">
        <v>1039</v>
      </c>
      <c r="J2" s="460">
        <f t="shared" ref="J2:J5" si="1">SUMIFS($F$16:$F13632,$A$16:$A13632,$H2,$B$16:$B13632,$I2,$C$16:$C13632,$J$1)</f>
        <v>5</v>
      </c>
      <c r="K2" s="460">
        <f t="shared" ref="K2:K5" si="2">SUMIFS($F$16:$F13632,$A$16:$A13632,$H2,$B$16:$B13632,$I2,$C$16:$C13632,$K$1)</f>
        <v>0</v>
      </c>
      <c r="L2" s="460">
        <f t="shared" ref="L2:L5" si="3">SUMIFS($F$16:$F13632,$A$16:$A13632,$H2,$B$16:$B13632,$I2,$C$16:$C13632,$L$1)</f>
        <v>17</v>
      </c>
      <c r="M2" s="460">
        <f t="shared" ref="M2:M5" si="4">SUM(J2:L2)</f>
        <v>22</v>
      </c>
    </row>
    <row r="3">
      <c r="A3" s="31" t="s">
        <v>1023</v>
      </c>
      <c r="B3" s="31" t="s">
        <v>1024</v>
      </c>
      <c r="H3" s="436" t="s">
        <v>1038</v>
      </c>
      <c r="I3" s="436" t="s">
        <v>1060</v>
      </c>
      <c r="J3" s="460">
        <f t="shared" si="1"/>
        <v>0</v>
      </c>
      <c r="K3" s="460">
        <f t="shared" si="2"/>
        <v>0</v>
      </c>
      <c r="L3" s="460">
        <f t="shared" si="3"/>
        <v>5</v>
      </c>
      <c r="M3" s="460">
        <f t="shared" si="4"/>
        <v>5</v>
      </c>
    </row>
    <row r="4">
      <c r="A4" s="31" t="s">
        <v>756</v>
      </c>
      <c r="B4" s="31" t="s">
        <v>1129</v>
      </c>
      <c r="H4" s="436" t="s">
        <v>1094</v>
      </c>
      <c r="I4" s="436" t="s">
        <v>1095</v>
      </c>
      <c r="J4" s="460">
        <f t="shared" si="1"/>
        <v>0</v>
      </c>
      <c r="K4" s="460">
        <f t="shared" si="2"/>
        <v>0</v>
      </c>
      <c r="L4" s="460">
        <f t="shared" si="3"/>
        <v>0</v>
      </c>
      <c r="M4" s="460">
        <f t="shared" si="4"/>
        <v>0</v>
      </c>
    </row>
    <row r="5">
      <c r="A5" s="31" t="s">
        <v>1026</v>
      </c>
      <c r="B5" s="452">
        <v>23.0</v>
      </c>
      <c r="H5" s="436" t="s">
        <v>1041</v>
      </c>
      <c r="I5" s="436" t="s">
        <v>1042</v>
      </c>
      <c r="J5" s="460">
        <f t="shared" si="1"/>
        <v>16</v>
      </c>
      <c r="K5" s="460">
        <f t="shared" si="2"/>
        <v>11</v>
      </c>
      <c r="L5" s="460">
        <f t="shared" si="3"/>
        <v>46</v>
      </c>
      <c r="M5" s="460">
        <f t="shared" si="4"/>
        <v>73</v>
      </c>
    </row>
    <row r="6">
      <c r="A6" s="31" t="s">
        <v>1027</v>
      </c>
      <c r="B6" s="452">
        <v>23.0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110.0</v>
      </c>
    </row>
    <row r="15">
      <c r="A15" s="455" t="s">
        <v>1031</v>
      </c>
      <c r="B15" s="455" t="s">
        <v>1032</v>
      </c>
      <c r="C15" s="455" t="s">
        <v>1033</v>
      </c>
      <c r="D15" s="455" t="s">
        <v>1034</v>
      </c>
      <c r="E15" s="455" t="s">
        <v>1035</v>
      </c>
      <c r="F15" s="455" t="s">
        <v>1036</v>
      </c>
    </row>
    <row r="16">
      <c r="A16" s="436" t="s">
        <v>1041</v>
      </c>
      <c r="B16" s="436" t="s">
        <v>1042</v>
      </c>
      <c r="C16" s="436" t="s">
        <v>9</v>
      </c>
      <c r="D16" s="436" t="s">
        <v>1111</v>
      </c>
      <c r="E16" s="436" t="s">
        <v>1130</v>
      </c>
      <c r="F16" s="454">
        <v>22.0</v>
      </c>
    </row>
    <row r="17">
      <c r="A17" s="436" t="s">
        <v>1041</v>
      </c>
      <c r="B17" s="436" t="s">
        <v>1042</v>
      </c>
      <c r="C17" s="436" t="s">
        <v>9</v>
      </c>
      <c r="D17" s="436" t="s">
        <v>1111</v>
      </c>
      <c r="E17" s="436" t="s">
        <v>1131</v>
      </c>
      <c r="F17" s="454">
        <v>18.0</v>
      </c>
    </row>
    <row r="18">
      <c r="A18" s="436" t="s">
        <v>1038</v>
      </c>
      <c r="B18" s="436" t="s">
        <v>1039</v>
      </c>
      <c r="C18" s="436" t="s">
        <v>9</v>
      </c>
      <c r="D18" s="436" t="s">
        <v>1111</v>
      </c>
      <c r="E18" s="436" t="s">
        <v>1132</v>
      </c>
      <c r="F18" s="454">
        <v>17.0</v>
      </c>
    </row>
    <row r="19">
      <c r="A19" s="436" t="s">
        <v>1041</v>
      </c>
      <c r="B19" s="436" t="s">
        <v>1042</v>
      </c>
      <c r="C19" s="436" t="s">
        <v>8</v>
      </c>
      <c r="D19" s="436" t="s">
        <v>1111</v>
      </c>
      <c r="E19" s="436" t="s">
        <v>1130</v>
      </c>
      <c r="F19" s="454">
        <v>8.0</v>
      </c>
    </row>
    <row r="20">
      <c r="A20" s="436" t="s">
        <v>1038</v>
      </c>
      <c r="B20" s="436" t="s">
        <v>1039</v>
      </c>
      <c r="C20" s="436" t="s">
        <v>10</v>
      </c>
      <c r="D20" s="436" t="s">
        <v>1111</v>
      </c>
      <c r="E20" s="436" t="s">
        <v>1132</v>
      </c>
      <c r="F20" s="454">
        <v>5.0</v>
      </c>
    </row>
    <row r="21">
      <c r="A21" s="436" t="s">
        <v>1038</v>
      </c>
      <c r="B21" s="436" t="s">
        <v>1060</v>
      </c>
      <c r="C21" s="436" t="s">
        <v>9</v>
      </c>
      <c r="D21" s="436" t="s">
        <v>1111</v>
      </c>
      <c r="E21" s="436" t="s">
        <v>1132</v>
      </c>
      <c r="F21" s="454">
        <v>5.0</v>
      </c>
    </row>
    <row r="22">
      <c r="A22" s="436" t="s">
        <v>1041</v>
      </c>
      <c r="B22" s="436" t="s">
        <v>1042</v>
      </c>
      <c r="C22" s="436" t="s">
        <v>10</v>
      </c>
      <c r="D22" s="436" t="s">
        <v>1111</v>
      </c>
      <c r="E22" s="436" t="s">
        <v>1133</v>
      </c>
      <c r="F22" s="454">
        <v>5.0</v>
      </c>
    </row>
    <row r="23">
      <c r="A23" s="436" t="s">
        <v>1041</v>
      </c>
      <c r="B23" s="436" t="s">
        <v>1042</v>
      </c>
      <c r="C23" s="436" t="s">
        <v>10</v>
      </c>
      <c r="D23" s="436" t="s">
        <v>1111</v>
      </c>
      <c r="E23" s="436" t="s">
        <v>1130</v>
      </c>
      <c r="F23" s="454">
        <v>5.0</v>
      </c>
    </row>
    <row r="24">
      <c r="A24" s="436" t="s">
        <v>1041</v>
      </c>
      <c r="B24" s="436" t="s">
        <v>1042</v>
      </c>
      <c r="C24" s="436" t="s">
        <v>10</v>
      </c>
      <c r="D24" s="436" t="s">
        <v>1111</v>
      </c>
      <c r="E24" s="436" t="s">
        <v>495</v>
      </c>
      <c r="F24" s="454">
        <v>5.0</v>
      </c>
    </row>
    <row r="25">
      <c r="A25" s="436" t="s">
        <v>1041</v>
      </c>
      <c r="B25" s="436" t="s">
        <v>1042</v>
      </c>
      <c r="C25" s="436" t="s">
        <v>9</v>
      </c>
      <c r="D25" s="436" t="s">
        <v>1111</v>
      </c>
      <c r="E25" s="436" t="s">
        <v>495</v>
      </c>
      <c r="F25" s="454">
        <v>4.0</v>
      </c>
    </row>
    <row r="26">
      <c r="A26" s="436" t="s">
        <v>1045</v>
      </c>
      <c r="B26" s="436" t="s">
        <v>1134</v>
      </c>
      <c r="C26" s="436" t="s">
        <v>8</v>
      </c>
      <c r="D26" s="436" t="s">
        <v>1111</v>
      </c>
      <c r="E26" s="436" t="s">
        <v>1133</v>
      </c>
      <c r="F26" s="454">
        <v>2.0</v>
      </c>
    </row>
    <row r="27">
      <c r="A27" s="436" t="s">
        <v>1041</v>
      </c>
      <c r="B27" s="436" t="s">
        <v>1042</v>
      </c>
      <c r="C27" s="436" t="s">
        <v>9</v>
      </c>
      <c r="D27" s="436" t="s">
        <v>1111</v>
      </c>
      <c r="E27" s="436" t="s">
        <v>1133</v>
      </c>
      <c r="F27" s="454">
        <v>2.0</v>
      </c>
    </row>
    <row r="28">
      <c r="A28" s="436" t="s">
        <v>1041</v>
      </c>
      <c r="B28" s="436" t="s">
        <v>1042</v>
      </c>
      <c r="C28" s="436" t="s">
        <v>8</v>
      </c>
      <c r="D28" s="436" t="s">
        <v>1111</v>
      </c>
      <c r="E28" s="436" t="s">
        <v>1132</v>
      </c>
      <c r="F28" s="454">
        <v>2.0</v>
      </c>
    </row>
    <row r="29">
      <c r="A29" s="436" t="s">
        <v>1043</v>
      </c>
      <c r="B29" s="436" t="s">
        <v>1135</v>
      </c>
      <c r="C29" s="436" t="s">
        <v>10</v>
      </c>
      <c r="D29" s="436" t="s">
        <v>1111</v>
      </c>
      <c r="E29" s="436" t="s">
        <v>1132</v>
      </c>
      <c r="F29" s="454">
        <v>1.0</v>
      </c>
    </row>
    <row r="30">
      <c r="A30" s="436" t="s">
        <v>1043</v>
      </c>
      <c r="B30" s="436" t="s">
        <v>1135</v>
      </c>
      <c r="C30" s="436" t="s">
        <v>9</v>
      </c>
      <c r="D30" s="436" t="s">
        <v>1111</v>
      </c>
      <c r="E30" s="436" t="s">
        <v>1132</v>
      </c>
      <c r="F30" s="454">
        <v>1.0</v>
      </c>
    </row>
    <row r="31">
      <c r="A31" s="436" t="s">
        <v>1045</v>
      </c>
      <c r="B31" s="436" t="s">
        <v>1056</v>
      </c>
      <c r="C31" s="436" t="s">
        <v>10</v>
      </c>
      <c r="D31" s="436" t="s">
        <v>1111</v>
      </c>
      <c r="E31" s="436" t="s">
        <v>1131</v>
      </c>
      <c r="F31" s="454">
        <v>1.0</v>
      </c>
    </row>
    <row r="32">
      <c r="A32" s="436" t="s">
        <v>1045</v>
      </c>
      <c r="B32" s="436" t="s">
        <v>1056</v>
      </c>
      <c r="C32" s="436" t="s">
        <v>8</v>
      </c>
      <c r="D32" s="436" t="s">
        <v>1111</v>
      </c>
      <c r="E32" s="436" t="s">
        <v>1136</v>
      </c>
      <c r="F32" s="454">
        <v>1.0</v>
      </c>
    </row>
    <row r="33">
      <c r="A33" s="436" t="s">
        <v>1045</v>
      </c>
      <c r="B33" s="436" t="s">
        <v>1046</v>
      </c>
      <c r="C33" s="436" t="s">
        <v>9</v>
      </c>
      <c r="D33" s="436" t="s">
        <v>1111</v>
      </c>
      <c r="E33" s="436" t="s">
        <v>516</v>
      </c>
      <c r="F33" s="454">
        <v>1.0</v>
      </c>
    </row>
    <row r="34">
      <c r="A34" s="436" t="s">
        <v>1045</v>
      </c>
      <c r="B34" s="436" t="s">
        <v>1046</v>
      </c>
      <c r="C34" s="436" t="s">
        <v>9</v>
      </c>
      <c r="D34" s="436" t="s">
        <v>1111</v>
      </c>
      <c r="E34" s="436" t="s">
        <v>506</v>
      </c>
      <c r="F34" s="454">
        <v>1.0</v>
      </c>
    </row>
    <row r="35">
      <c r="A35" s="436" t="s">
        <v>1045</v>
      </c>
      <c r="B35" s="436" t="s">
        <v>1117</v>
      </c>
      <c r="C35" s="436" t="s">
        <v>9</v>
      </c>
      <c r="D35" s="436" t="s">
        <v>1111</v>
      </c>
      <c r="E35" s="436" t="s">
        <v>506</v>
      </c>
      <c r="F35" s="454">
        <v>1.0</v>
      </c>
    </row>
    <row r="36">
      <c r="A36" s="436" t="s">
        <v>1041</v>
      </c>
      <c r="B36" s="436" t="s">
        <v>1090</v>
      </c>
      <c r="C36" s="436" t="s">
        <v>9</v>
      </c>
      <c r="D36" s="436" t="s">
        <v>1111</v>
      </c>
      <c r="E36" s="436" t="s">
        <v>1133</v>
      </c>
      <c r="F36" s="454">
        <v>1.0</v>
      </c>
    </row>
    <row r="37">
      <c r="A37" s="436" t="s">
        <v>1041</v>
      </c>
      <c r="B37" s="436" t="s">
        <v>1042</v>
      </c>
      <c r="C37" s="436" t="s">
        <v>10</v>
      </c>
      <c r="D37" s="436" t="s">
        <v>1111</v>
      </c>
      <c r="E37" s="436" t="s">
        <v>1131</v>
      </c>
      <c r="F37" s="454">
        <v>1.0</v>
      </c>
    </row>
    <row r="38">
      <c r="A38" s="436" t="s">
        <v>1041</v>
      </c>
      <c r="B38" s="436" t="s">
        <v>1042</v>
      </c>
      <c r="C38" s="436" t="s">
        <v>8</v>
      </c>
      <c r="D38" s="436" t="s">
        <v>1111</v>
      </c>
      <c r="E38" s="436" t="s">
        <v>495</v>
      </c>
      <c r="F38" s="454">
        <v>1.0</v>
      </c>
    </row>
    <row r="39">
      <c r="A39" s="458"/>
      <c r="B39" s="458"/>
      <c r="C39" s="458"/>
      <c r="D39" s="458"/>
      <c r="E39" s="458"/>
      <c r="F39" s="459"/>
    </row>
    <row r="40">
      <c r="A40" s="458"/>
      <c r="B40" s="458"/>
      <c r="C40" s="458"/>
      <c r="D40" s="458"/>
      <c r="E40" s="458"/>
      <c r="F40" s="459"/>
    </row>
    <row r="41">
      <c r="A41" s="458"/>
      <c r="B41" s="458"/>
      <c r="C41" s="458"/>
      <c r="D41" s="458"/>
      <c r="E41" s="458"/>
      <c r="F41" s="459"/>
    </row>
    <row r="42">
      <c r="A42" s="458"/>
      <c r="B42" s="458"/>
      <c r="C42" s="458"/>
      <c r="D42" s="458"/>
      <c r="E42" s="458"/>
      <c r="F42" s="459"/>
    </row>
    <row r="43">
      <c r="A43" s="458"/>
      <c r="B43" s="458"/>
      <c r="C43" s="458"/>
      <c r="D43" s="458"/>
      <c r="E43" s="458"/>
      <c r="F43" s="459"/>
    </row>
    <row r="44">
      <c r="A44" s="458"/>
      <c r="B44" s="458"/>
      <c r="C44" s="458"/>
      <c r="D44" s="458"/>
      <c r="E44" s="458"/>
      <c r="F44" s="459"/>
    </row>
    <row r="45">
      <c r="A45" s="458"/>
      <c r="B45" s="458"/>
      <c r="C45" s="458"/>
      <c r="D45" s="458"/>
      <c r="E45" s="458"/>
      <c r="F45" s="459"/>
    </row>
    <row r="46">
      <c r="A46" s="458"/>
      <c r="B46" s="458"/>
      <c r="C46" s="458"/>
      <c r="D46" s="458"/>
      <c r="E46" s="458"/>
      <c r="F46" s="459"/>
    </row>
    <row r="47">
      <c r="A47" s="458"/>
      <c r="B47" s="458"/>
      <c r="C47" s="458"/>
      <c r="D47" s="458"/>
      <c r="E47" s="458"/>
      <c r="F47" s="459"/>
    </row>
    <row r="48">
      <c r="A48" s="458"/>
      <c r="B48" s="458"/>
      <c r="C48" s="458"/>
      <c r="D48" s="458"/>
      <c r="E48" s="458"/>
      <c r="F48" s="459"/>
    </row>
    <row r="49">
      <c r="A49" s="458"/>
      <c r="B49" s="458"/>
      <c r="C49" s="458"/>
      <c r="D49" s="458"/>
      <c r="E49" s="458"/>
      <c r="F49" s="459"/>
    </row>
    <row r="50">
      <c r="A50" s="458"/>
      <c r="B50" s="458"/>
      <c r="C50" s="458"/>
      <c r="D50" s="458"/>
      <c r="E50" s="458"/>
      <c r="F50" s="459"/>
    </row>
    <row r="51">
      <c r="A51" s="458"/>
      <c r="B51" s="458"/>
      <c r="C51" s="458"/>
      <c r="D51" s="458"/>
      <c r="E51" s="458"/>
      <c r="F51" s="459"/>
    </row>
    <row r="52">
      <c r="A52" s="458"/>
      <c r="B52" s="458"/>
      <c r="C52" s="458"/>
      <c r="D52" s="458"/>
      <c r="E52" s="458"/>
      <c r="F52" s="459"/>
    </row>
    <row r="53">
      <c r="A53" s="458"/>
      <c r="B53" s="458"/>
      <c r="C53" s="458"/>
      <c r="D53" s="458"/>
      <c r="E53" s="458"/>
      <c r="F53" s="459"/>
    </row>
    <row r="54">
      <c r="A54" s="458"/>
      <c r="B54" s="458"/>
      <c r="C54" s="458"/>
      <c r="D54" s="458"/>
      <c r="E54" s="458"/>
      <c r="F54" s="459"/>
    </row>
    <row r="55">
      <c r="A55" s="458"/>
      <c r="B55" s="458"/>
      <c r="C55" s="458"/>
      <c r="D55" s="458"/>
      <c r="E55" s="458"/>
      <c r="F55" s="459"/>
    </row>
    <row r="56">
      <c r="A56" s="458"/>
      <c r="B56" s="458"/>
      <c r="C56" s="458"/>
      <c r="D56" s="458"/>
      <c r="E56" s="458"/>
      <c r="F56" s="459"/>
    </row>
    <row r="57">
      <c r="A57" s="458"/>
      <c r="B57" s="458"/>
      <c r="C57" s="458"/>
      <c r="D57" s="458"/>
      <c r="E57" s="458"/>
      <c r="F57" s="459"/>
    </row>
    <row r="58">
      <c r="A58" s="458"/>
      <c r="B58" s="458"/>
      <c r="C58" s="458"/>
      <c r="D58" s="458"/>
      <c r="E58" s="458"/>
      <c r="F58" s="459"/>
    </row>
    <row r="59">
      <c r="A59" s="458"/>
      <c r="B59" s="458"/>
      <c r="C59" s="458"/>
      <c r="D59" s="458"/>
      <c r="E59" s="458"/>
      <c r="F59" s="459"/>
    </row>
    <row r="60">
      <c r="A60" s="458"/>
      <c r="B60" s="458"/>
      <c r="C60" s="458"/>
      <c r="D60" s="458"/>
      <c r="E60" s="458"/>
      <c r="F60" s="459"/>
    </row>
    <row r="61">
      <c r="A61" s="458"/>
      <c r="B61" s="458"/>
      <c r="C61" s="458"/>
      <c r="D61" s="458"/>
      <c r="E61" s="458"/>
      <c r="F61" s="459"/>
    </row>
    <row r="62">
      <c r="A62" s="458"/>
      <c r="B62" s="458"/>
      <c r="C62" s="458"/>
      <c r="D62" s="458"/>
      <c r="E62" s="458"/>
      <c r="F62" s="459"/>
    </row>
    <row r="63">
      <c r="A63" s="458"/>
      <c r="B63" s="458"/>
      <c r="C63" s="458"/>
      <c r="D63" s="458"/>
      <c r="E63" s="458"/>
      <c r="F63" s="459"/>
    </row>
    <row r="64">
      <c r="A64" s="458"/>
      <c r="B64" s="458"/>
      <c r="C64" s="458"/>
      <c r="D64" s="458"/>
      <c r="E64" s="458"/>
      <c r="F64" s="459"/>
    </row>
    <row r="65">
      <c r="A65" s="458"/>
      <c r="B65" s="458"/>
      <c r="C65" s="458"/>
      <c r="D65" s="458"/>
      <c r="E65" s="458"/>
      <c r="F65" s="459"/>
    </row>
    <row r="66">
      <c r="A66" s="458"/>
      <c r="B66" s="458"/>
      <c r="C66" s="458"/>
      <c r="D66" s="458"/>
      <c r="E66" s="458"/>
      <c r="F66" s="459"/>
    </row>
    <row r="67">
      <c r="A67" s="458"/>
      <c r="B67" s="458"/>
      <c r="C67" s="458"/>
      <c r="D67" s="458"/>
      <c r="E67" s="458"/>
      <c r="F67" s="459"/>
    </row>
    <row r="68">
      <c r="A68" s="458"/>
      <c r="B68" s="458"/>
      <c r="C68" s="458"/>
      <c r="D68" s="458"/>
      <c r="E68" s="458"/>
      <c r="F68" s="459"/>
    </row>
    <row r="69">
      <c r="A69" s="458"/>
      <c r="B69" s="458"/>
      <c r="C69" s="458"/>
      <c r="D69" s="458"/>
      <c r="E69" s="458"/>
      <c r="F69" s="459"/>
    </row>
    <row r="70">
      <c r="A70" s="458"/>
      <c r="B70" s="458"/>
      <c r="C70" s="458"/>
      <c r="D70" s="458"/>
      <c r="E70" s="458"/>
      <c r="F70" s="459"/>
    </row>
    <row r="71">
      <c r="A71" s="458"/>
      <c r="B71" s="458"/>
      <c r="C71" s="458"/>
      <c r="D71" s="458"/>
      <c r="E71" s="458"/>
      <c r="F71" s="459"/>
    </row>
    <row r="72">
      <c r="A72" s="458"/>
      <c r="B72" s="458"/>
      <c r="C72" s="458"/>
      <c r="D72" s="458"/>
      <c r="E72" s="458"/>
      <c r="F72" s="459"/>
    </row>
    <row r="73">
      <c r="A73" s="458"/>
      <c r="B73" s="458"/>
      <c r="C73" s="458"/>
      <c r="D73" s="458"/>
      <c r="E73" s="458"/>
      <c r="F73" s="459"/>
    </row>
    <row r="74">
      <c r="A74" s="458"/>
      <c r="B74" s="458"/>
      <c r="C74" s="458"/>
      <c r="D74" s="458"/>
      <c r="E74" s="458"/>
      <c r="F74" s="459"/>
    </row>
    <row r="75">
      <c r="A75" s="458"/>
      <c r="B75" s="458"/>
      <c r="C75" s="458"/>
      <c r="D75" s="458"/>
      <c r="E75" s="458"/>
      <c r="F75" s="459"/>
    </row>
    <row r="76">
      <c r="A76" s="458"/>
      <c r="B76" s="458"/>
      <c r="C76" s="458"/>
      <c r="D76" s="458"/>
      <c r="E76" s="458"/>
      <c r="F76" s="459"/>
    </row>
    <row r="77">
      <c r="A77" s="458"/>
      <c r="B77" s="458"/>
      <c r="C77" s="458"/>
      <c r="D77" s="458"/>
      <c r="E77" s="458"/>
      <c r="F77" s="459"/>
    </row>
    <row r="78">
      <c r="A78" s="458"/>
      <c r="B78" s="458"/>
      <c r="C78" s="458"/>
      <c r="D78" s="458"/>
      <c r="E78" s="458"/>
      <c r="F78" s="459"/>
    </row>
    <row r="79">
      <c r="A79" s="458"/>
      <c r="B79" s="458"/>
      <c r="C79" s="458"/>
      <c r="D79" s="458"/>
      <c r="E79" s="458"/>
      <c r="F79" s="459"/>
    </row>
    <row r="80">
      <c r="A80" s="458"/>
      <c r="B80" s="458"/>
      <c r="C80" s="458"/>
      <c r="D80" s="458"/>
      <c r="E80" s="458"/>
      <c r="F80" s="459"/>
    </row>
    <row r="81">
      <c r="A81" s="458"/>
      <c r="B81" s="458"/>
      <c r="C81" s="458"/>
      <c r="D81" s="458"/>
      <c r="E81" s="458"/>
      <c r="F81" s="459"/>
    </row>
    <row r="82">
      <c r="A82" s="458"/>
      <c r="B82" s="458"/>
      <c r="C82" s="458"/>
      <c r="D82" s="458"/>
      <c r="E82" s="458"/>
      <c r="F82" s="459"/>
    </row>
    <row r="83">
      <c r="A83" s="458"/>
      <c r="B83" s="458"/>
      <c r="C83" s="458"/>
      <c r="D83" s="458"/>
      <c r="E83" s="458"/>
      <c r="F83" s="459"/>
    </row>
    <row r="84">
      <c r="A84" s="458"/>
      <c r="B84" s="458"/>
      <c r="C84" s="458"/>
      <c r="D84" s="458"/>
      <c r="E84" s="458"/>
      <c r="F84" s="459"/>
    </row>
    <row r="85">
      <c r="A85" s="458"/>
      <c r="B85" s="458"/>
      <c r="C85" s="458"/>
      <c r="D85" s="458"/>
      <c r="E85" s="458"/>
      <c r="F85" s="459"/>
    </row>
    <row r="86">
      <c r="A86" s="458"/>
      <c r="B86" s="458"/>
      <c r="C86" s="458"/>
      <c r="D86" s="458"/>
      <c r="E86" s="458"/>
      <c r="F86" s="459"/>
    </row>
    <row r="87">
      <c r="A87" s="458"/>
      <c r="B87" s="458"/>
      <c r="C87" s="458"/>
      <c r="D87" s="458"/>
      <c r="E87" s="458"/>
      <c r="F87" s="459"/>
    </row>
    <row r="88">
      <c r="A88" s="458"/>
      <c r="B88" s="458"/>
      <c r="C88" s="458"/>
      <c r="D88" s="458"/>
      <c r="E88" s="458"/>
      <c r="F88" s="459"/>
    </row>
    <row r="89">
      <c r="A89" s="458"/>
      <c r="B89" s="458"/>
      <c r="C89" s="458"/>
      <c r="D89" s="458"/>
      <c r="E89" s="458"/>
      <c r="F89" s="459"/>
    </row>
    <row r="90">
      <c r="A90" s="458"/>
      <c r="B90" s="458"/>
      <c r="C90" s="458"/>
      <c r="D90" s="458"/>
      <c r="E90" s="458"/>
      <c r="F90" s="459"/>
    </row>
    <row r="91">
      <c r="A91" s="458"/>
      <c r="B91" s="458"/>
      <c r="C91" s="458"/>
      <c r="D91" s="458"/>
      <c r="E91" s="458"/>
      <c r="F91" s="459"/>
    </row>
    <row r="92">
      <c r="A92" s="458"/>
      <c r="B92" s="458"/>
      <c r="C92" s="458"/>
      <c r="D92" s="458"/>
      <c r="E92" s="458"/>
      <c r="F92" s="459"/>
    </row>
    <row r="93">
      <c r="A93" s="458"/>
      <c r="B93" s="458"/>
      <c r="C93" s="458"/>
      <c r="D93" s="458"/>
      <c r="E93" s="458"/>
      <c r="F93" s="459"/>
    </row>
    <row r="94">
      <c r="A94" s="458"/>
      <c r="B94" s="458"/>
      <c r="C94" s="458"/>
      <c r="D94" s="458"/>
      <c r="E94" s="458"/>
      <c r="F94" s="459"/>
    </row>
    <row r="95">
      <c r="A95" s="458"/>
      <c r="B95" s="458"/>
      <c r="C95" s="458"/>
      <c r="D95" s="458"/>
      <c r="E95" s="458"/>
      <c r="F95" s="459"/>
    </row>
    <row r="96">
      <c r="A96" s="458"/>
      <c r="B96" s="458"/>
      <c r="C96" s="458"/>
      <c r="D96" s="458"/>
      <c r="E96" s="458"/>
      <c r="F96" s="459"/>
    </row>
    <row r="97">
      <c r="A97" s="458"/>
      <c r="B97" s="458"/>
      <c r="C97" s="458"/>
      <c r="D97" s="458"/>
      <c r="E97" s="458"/>
      <c r="F97" s="459"/>
    </row>
    <row r="98">
      <c r="A98" s="458"/>
      <c r="B98" s="458"/>
      <c r="C98" s="458"/>
      <c r="D98" s="458"/>
      <c r="E98" s="458"/>
      <c r="F98" s="459"/>
    </row>
    <row r="99">
      <c r="A99" s="458"/>
      <c r="B99" s="458"/>
      <c r="C99" s="458"/>
      <c r="D99" s="458"/>
      <c r="E99" s="458"/>
      <c r="F99" s="459"/>
    </row>
    <row r="100">
      <c r="A100" s="458"/>
      <c r="B100" s="458"/>
      <c r="C100" s="458"/>
      <c r="D100" s="458"/>
      <c r="E100" s="458"/>
      <c r="F100" s="459"/>
    </row>
    <row r="101">
      <c r="A101" s="458"/>
      <c r="B101" s="458"/>
      <c r="C101" s="458"/>
      <c r="D101" s="458"/>
      <c r="E101" s="458"/>
      <c r="F101" s="459"/>
    </row>
    <row r="102">
      <c r="A102" s="458"/>
      <c r="B102" s="458"/>
      <c r="C102" s="458"/>
      <c r="D102" s="458"/>
      <c r="E102" s="458"/>
      <c r="F102" s="459"/>
    </row>
    <row r="103">
      <c r="A103" s="458"/>
      <c r="B103" s="458"/>
      <c r="C103" s="458"/>
      <c r="D103" s="458"/>
      <c r="E103" s="458"/>
      <c r="F103" s="459"/>
    </row>
    <row r="104">
      <c r="A104" s="458"/>
      <c r="B104" s="458"/>
      <c r="C104" s="458"/>
      <c r="D104" s="458"/>
      <c r="E104" s="458"/>
      <c r="F104" s="459"/>
    </row>
    <row r="105">
      <c r="A105" s="458"/>
      <c r="B105" s="458"/>
      <c r="C105" s="458"/>
      <c r="D105" s="458"/>
      <c r="E105" s="458"/>
      <c r="F105" s="459"/>
    </row>
    <row r="106">
      <c r="A106" s="458"/>
      <c r="B106" s="458"/>
      <c r="C106" s="458"/>
      <c r="D106" s="458"/>
      <c r="E106" s="458"/>
      <c r="F106" s="459"/>
    </row>
    <row r="107">
      <c r="A107" s="458"/>
      <c r="B107" s="458"/>
      <c r="C107" s="458"/>
      <c r="D107" s="458"/>
      <c r="E107" s="458"/>
      <c r="F107" s="459"/>
    </row>
    <row r="108">
      <c r="A108" s="458"/>
      <c r="B108" s="458"/>
      <c r="C108" s="458"/>
      <c r="D108" s="458"/>
      <c r="E108" s="458"/>
      <c r="F108" s="459"/>
    </row>
    <row r="109">
      <c r="A109" s="458"/>
      <c r="B109" s="458"/>
      <c r="C109" s="458"/>
      <c r="D109" s="458"/>
      <c r="E109" s="458"/>
      <c r="F109" s="459"/>
    </row>
    <row r="110">
      <c r="A110" s="458"/>
      <c r="B110" s="458"/>
      <c r="C110" s="458"/>
      <c r="D110" s="458"/>
      <c r="E110" s="458"/>
      <c r="F110" s="459"/>
    </row>
    <row r="111">
      <c r="A111" s="458"/>
      <c r="B111" s="458"/>
      <c r="C111" s="458"/>
      <c r="D111" s="458"/>
      <c r="E111" s="458"/>
      <c r="F111" s="459"/>
    </row>
    <row r="112">
      <c r="A112" s="458"/>
      <c r="B112" s="458"/>
      <c r="C112" s="458"/>
      <c r="D112" s="458"/>
      <c r="E112" s="458"/>
      <c r="F112" s="459"/>
    </row>
    <row r="113">
      <c r="A113" s="458"/>
      <c r="B113" s="458"/>
      <c r="C113" s="458"/>
      <c r="D113" s="458"/>
      <c r="E113" s="458"/>
      <c r="F113" s="459"/>
    </row>
    <row r="114">
      <c r="A114" s="458"/>
      <c r="B114" s="458"/>
      <c r="C114" s="458"/>
      <c r="D114" s="458"/>
      <c r="E114" s="458"/>
      <c r="F114" s="459"/>
    </row>
    <row r="115">
      <c r="A115" s="458"/>
      <c r="B115" s="458"/>
      <c r="C115" s="458"/>
      <c r="D115" s="458"/>
      <c r="E115" s="458"/>
      <c r="F115" s="459"/>
    </row>
    <row r="116">
      <c r="A116" s="458"/>
      <c r="B116" s="458"/>
      <c r="C116" s="458"/>
      <c r="D116" s="458"/>
      <c r="E116" s="458"/>
      <c r="F116" s="459"/>
    </row>
    <row r="117">
      <c r="A117" s="458"/>
      <c r="B117" s="458"/>
      <c r="C117" s="458"/>
      <c r="D117" s="458"/>
      <c r="E117" s="458"/>
      <c r="F117" s="459"/>
    </row>
    <row r="118">
      <c r="A118" s="458"/>
      <c r="B118" s="458"/>
      <c r="C118" s="458"/>
      <c r="D118" s="458"/>
      <c r="E118" s="458"/>
      <c r="F118" s="459"/>
    </row>
    <row r="119">
      <c r="A119" s="458"/>
      <c r="B119" s="458"/>
      <c r="C119" s="458"/>
      <c r="D119" s="458"/>
      <c r="E119" s="458"/>
      <c r="F119" s="459"/>
    </row>
    <row r="120">
      <c r="A120" s="458"/>
      <c r="B120" s="458"/>
      <c r="C120" s="458"/>
      <c r="D120" s="458"/>
      <c r="E120" s="458"/>
      <c r="F120" s="459"/>
    </row>
    <row r="121">
      <c r="A121" s="458"/>
      <c r="B121" s="458"/>
      <c r="C121" s="458"/>
      <c r="D121" s="458"/>
      <c r="E121" s="458"/>
      <c r="F121" s="459"/>
    </row>
    <row r="122">
      <c r="A122" s="458"/>
      <c r="B122" s="458"/>
      <c r="C122" s="458"/>
      <c r="D122" s="458"/>
      <c r="E122" s="458"/>
      <c r="F122" s="459"/>
    </row>
    <row r="123">
      <c r="A123" s="458"/>
      <c r="B123" s="458"/>
      <c r="C123" s="458"/>
      <c r="D123" s="458"/>
      <c r="E123" s="458"/>
      <c r="F123" s="459"/>
    </row>
    <row r="124">
      <c r="A124" s="458"/>
      <c r="B124" s="458"/>
      <c r="C124" s="458"/>
      <c r="D124" s="458"/>
      <c r="E124" s="458"/>
      <c r="F124" s="459"/>
    </row>
    <row r="125">
      <c r="A125" s="458"/>
      <c r="B125" s="458"/>
      <c r="C125" s="458"/>
      <c r="D125" s="458"/>
      <c r="E125" s="458"/>
      <c r="F125" s="459"/>
    </row>
    <row r="126">
      <c r="A126" s="458"/>
      <c r="B126" s="458"/>
      <c r="C126" s="458"/>
      <c r="D126" s="458"/>
      <c r="E126" s="458"/>
      <c r="F126" s="459"/>
    </row>
    <row r="127">
      <c r="A127" s="458"/>
      <c r="B127" s="458"/>
      <c r="C127" s="458"/>
      <c r="D127" s="458"/>
      <c r="E127" s="458"/>
      <c r="F127" s="459"/>
    </row>
    <row r="128">
      <c r="A128" s="458"/>
      <c r="B128" s="458"/>
      <c r="C128" s="458"/>
      <c r="D128" s="458"/>
      <c r="E128" s="458"/>
      <c r="F128" s="459"/>
    </row>
    <row r="129">
      <c r="A129" s="458"/>
      <c r="B129" s="458"/>
      <c r="C129" s="458"/>
      <c r="D129" s="458"/>
      <c r="E129" s="458"/>
      <c r="F129" s="459"/>
    </row>
    <row r="130">
      <c r="A130" s="458"/>
      <c r="B130" s="458"/>
      <c r="C130" s="458"/>
      <c r="D130" s="458"/>
      <c r="E130" s="458"/>
      <c r="F130" s="459"/>
    </row>
    <row r="131">
      <c r="A131" s="458"/>
      <c r="B131" s="458"/>
      <c r="C131" s="458"/>
      <c r="D131" s="458"/>
      <c r="E131" s="458"/>
      <c r="F131" s="459"/>
    </row>
    <row r="132">
      <c r="A132" s="458"/>
      <c r="B132" s="458"/>
      <c r="C132" s="458"/>
      <c r="D132" s="458"/>
      <c r="E132" s="458"/>
      <c r="F132" s="459"/>
    </row>
    <row r="133">
      <c r="A133" s="458"/>
      <c r="B133" s="458"/>
      <c r="C133" s="458"/>
      <c r="D133" s="458"/>
      <c r="E133" s="458"/>
      <c r="F133" s="459"/>
    </row>
    <row r="134">
      <c r="A134" s="458"/>
      <c r="B134" s="458"/>
      <c r="C134" s="458"/>
      <c r="D134" s="458"/>
      <c r="E134" s="458"/>
      <c r="F134" s="459"/>
    </row>
    <row r="135">
      <c r="A135" s="458"/>
      <c r="B135" s="458"/>
      <c r="C135" s="458"/>
      <c r="D135" s="458"/>
      <c r="E135" s="458"/>
      <c r="F135" s="459"/>
    </row>
    <row r="136">
      <c r="A136" s="458"/>
      <c r="B136" s="458"/>
      <c r="C136" s="458"/>
      <c r="D136" s="458"/>
      <c r="E136" s="458"/>
      <c r="F136" s="459"/>
    </row>
    <row r="137">
      <c r="A137" s="458"/>
      <c r="B137" s="458"/>
      <c r="C137" s="458"/>
      <c r="D137" s="458"/>
      <c r="E137" s="458"/>
      <c r="F137" s="459"/>
    </row>
    <row r="138">
      <c r="A138" s="458"/>
      <c r="B138" s="458"/>
      <c r="C138" s="458"/>
      <c r="D138" s="458"/>
      <c r="E138" s="458"/>
      <c r="F138" s="459"/>
    </row>
    <row r="139">
      <c r="A139" s="458"/>
      <c r="B139" s="458"/>
      <c r="C139" s="458"/>
      <c r="D139" s="458"/>
      <c r="E139" s="458"/>
      <c r="F139" s="459"/>
    </row>
    <row r="140">
      <c r="A140" s="458"/>
      <c r="B140" s="458"/>
      <c r="C140" s="458"/>
      <c r="D140" s="458"/>
      <c r="E140" s="458"/>
      <c r="F140" s="459"/>
    </row>
    <row r="141">
      <c r="A141" s="458"/>
      <c r="B141" s="458"/>
      <c r="C141" s="458"/>
      <c r="D141" s="458"/>
      <c r="E141" s="458"/>
      <c r="F141" s="459"/>
    </row>
    <row r="142">
      <c r="A142" s="458"/>
      <c r="B142" s="458"/>
      <c r="C142" s="458"/>
      <c r="D142" s="458"/>
      <c r="E142" s="458"/>
      <c r="F142" s="459"/>
    </row>
    <row r="143">
      <c r="A143" s="458"/>
      <c r="B143" s="458"/>
      <c r="C143" s="458"/>
      <c r="D143" s="458"/>
      <c r="E143" s="458"/>
      <c r="F143" s="459"/>
    </row>
    <row r="144">
      <c r="A144" s="458"/>
      <c r="B144" s="458"/>
      <c r="C144" s="458"/>
      <c r="D144" s="458"/>
      <c r="E144" s="458"/>
      <c r="F144" s="459"/>
    </row>
    <row r="145">
      <c r="A145" s="458"/>
      <c r="B145" s="458"/>
      <c r="C145" s="458"/>
      <c r="D145" s="458"/>
      <c r="E145" s="458"/>
      <c r="F145" s="459"/>
    </row>
    <row r="146">
      <c r="A146" s="458"/>
      <c r="B146" s="458"/>
      <c r="C146" s="458"/>
      <c r="D146" s="458"/>
      <c r="E146" s="458"/>
      <c r="F146" s="459"/>
    </row>
    <row r="147">
      <c r="A147" s="458"/>
      <c r="B147" s="458"/>
      <c r="C147" s="458"/>
      <c r="D147" s="458"/>
      <c r="E147" s="458"/>
      <c r="F147" s="459"/>
    </row>
    <row r="148">
      <c r="A148" s="458"/>
      <c r="B148" s="458"/>
      <c r="C148" s="458"/>
      <c r="D148" s="458"/>
      <c r="E148" s="458"/>
      <c r="F148" s="459"/>
    </row>
    <row r="149">
      <c r="A149" s="458"/>
      <c r="B149" s="458"/>
      <c r="C149" s="458"/>
      <c r="D149" s="458"/>
      <c r="E149" s="458"/>
      <c r="F149" s="459"/>
    </row>
    <row r="150">
      <c r="A150" s="458"/>
      <c r="B150" s="458"/>
      <c r="C150" s="458"/>
      <c r="D150" s="458"/>
      <c r="E150" s="458"/>
      <c r="F150" s="459"/>
    </row>
    <row r="151">
      <c r="A151" s="458"/>
      <c r="B151" s="458"/>
      <c r="C151" s="458"/>
      <c r="D151" s="458"/>
      <c r="E151" s="458"/>
      <c r="F151" s="459"/>
    </row>
    <row r="152">
      <c r="A152" s="458"/>
      <c r="B152" s="458"/>
      <c r="C152" s="458"/>
      <c r="D152" s="458"/>
      <c r="E152" s="458"/>
      <c r="F152" s="459"/>
    </row>
    <row r="153">
      <c r="A153" s="458"/>
      <c r="B153" s="458"/>
      <c r="C153" s="458"/>
      <c r="D153" s="458"/>
      <c r="E153" s="458"/>
      <c r="F153" s="459"/>
    </row>
    <row r="154">
      <c r="A154" s="458"/>
      <c r="B154" s="458"/>
      <c r="C154" s="458"/>
      <c r="D154" s="458"/>
      <c r="E154" s="458"/>
      <c r="F154" s="459"/>
    </row>
    <row r="155">
      <c r="A155" s="458"/>
      <c r="B155" s="458"/>
      <c r="C155" s="458"/>
      <c r="D155" s="458"/>
      <c r="E155" s="458"/>
      <c r="F155" s="459"/>
    </row>
    <row r="156">
      <c r="A156" s="458"/>
      <c r="B156" s="458"/>
      <c r="C156" s="458"/>
      <c r="D156" s="458"/>
      <c r="E156" s="458"/>
      <c r="F156" s="459"/>
    </row>
    <row r="157">
      <c r="A157" s="458"/>
      <c r="B157" s="458"/>
      <c r="C157" s="458"/>
      <c r="D157" s="458"/>
      <c r="E157" s="458"/>
      <c r="F157" s="459"/>
    </row>
    <row r="158">
      <c r="A158" s="458"/>
      <c r="B158" s="458"/>
      <c r="C158" s="458"/>
      <c r="D158" s="458"/>
      <c r="E158" s="458"/>
      <c r="F158" s="459"/>
    </row>
    <row r="159">
      <c r="A159" s="458"/>
      <c r="B159" s="458"/>
      <c r="C159" s="458"/>
      <c r="D159" s="458"/>
      <c r="E159" s="458"/>
      <c r="F159" s="459"/>
    </row>
    <row r="160">
      <c r="A160" s="458"/>
      <c r="B160" s="458"/>
      <c r="C160" s="458"/>
      <c r="D160" s="458"/>
      <c r="E160" s="458"/>
      <c r="F160" s="459"/>
    </row>
    <row r="161">
      <c r="A161" s="458"/>
      <c r="B161" s="458"/>
      <c r="C161" s="458"/>
      <c r="D161" s="458"/>
      <c r="E161" s="458"/>
      <c r="F161" s="459"/>
    </row>
    <row r="162">
      <c r="A162" s="458"/>
      <c r="B162" s="458"/>
      <c r="C162" s="458"/>
      <c r="D162" s="458"/>
      <c r="E162" s="458"/>
      <c r="F162" s="459"/>
    </row>
    <row r="163">
      <c r="A163" s="458"/>
      <c r="B163" s="458"/>
      <c r="C163" s="458"/>
      <c r="D163" s="458"/>
      <c r="E163" s="458"/>
      <c r="F163" s="459"/>
    </row>
    <row r="164">
      <c r="A164" s="458"/>
      <c r="B164" s="458"/>
      <c r="C164" s="458"/>
      <c r="D164" s="458"/>
      <c r="E164" s="458"/>
      <c r="F164" s="459"/>
    </row>
    <row r="165">
      <c r="A165" s="458"/>
      <c r="B165" s="458"/>
      <c r="C165" s="458"/>
      <c r="D165" s="458"/>
      <c r="E165" s="458"/>
      <c r="F165" s="459"/>
    </row>
    <row r="166">
      <c r="A166" s="458"/>
      <c r="B166" s="458"/>
      <c r="C166" s="458"/>
      <c r="D166" s="458"/>
      <c r="E166" s="458"/>
      <c r="F166" s="459"/>
    </row>
    <row r="167">
      <c r="A167" s="458"/>
      <c r="B167" s="458"/>
      <c r="C167" s="458"/>
      <c r="D167" s="458"/>
      <c r="E167" s="458"/>
      <c r="F167" s="459"/>
    </row>
    <row r="168">
      <c r="A168" s="458"/>
      <c r="B168" s="458"/>
      <c r="C168" s="458"/>
      <c r="D168" s="458"/>
      <c r="E168" s="458"/>
      <c r="F168" s="459"/>
    </row>
    <row r="169">
      <c r="A169" s="458"/>
      <c r="B169" s="458"/>
      <c r="C169" s="458"/>
      <c r="D169" s="458"/>
      <c r="E169" s="458"/>
      <c r="F169" s="459"/>
    </row>
    <row r="170">
      <c r="A170" s="458"/>
      <c r="B170" s="458"/>
      <c r="C170" s="458"/>
      <c r="D170" s="458"/>
      <c r="E170" s="458"/>
      <c r="F170" s="459"/>
    </row>
    <row r="171">
      <c r="A171" s="458"/>
      <c r="B171" s="458"/>
      <c r="C171" s="458"/>
      <c r="D171" s="458"/>
      <c r="E171" s="458"/>
      <c r="F171" s="459"/>
    </row>
    <row r="172">
      <c r="A172" s="458"/>
      <c r="B172" s="458"/>
      <c r="C172" s="458"/>
      <c r="D172" s="458"/>
      <c r="E172" s="458"/>
      <c r="F172" s="459"/>
    </row>
    <row r="173">
      <c r="A173" s="458"/>
      <c r="B173" s="458"/>
      <c r="C173" s="458"/>
      <c r="D173" s="458"/>
      <c r="E173" s="458"/>
      <c r="F173" s="459"/>
    </row>
    <row r="174">
      <c r="A174" s="458"/>
      <c r="B174" s="458"/>
      <c r="C174" s="458"/>
      <c r="D174" s="458"/>
      <c r="E174" s="458"/>
      <c r="F174" s="459"/>
    </row>
    <row r="175">
      <c r="A175" s="458"/>
      <c r="B175" s="458"/>
      <c r="C175" s="458"/>
      <c r="D175" s="458"/>
      <c r="E175" s="458"/>
      <c r="F175" s="459"/>
    </row>
    <row r="176">
      <c r="A176" s="458"/>
      <c r="B176" s="458"/>
      <c r="C176" s="458"/>
      <c r="D176" s="458"/>
      <c r="E176" s="458"/>
      <c r="F176" s="459"/>
    </row>
    <row r="177">
      <c r="A177" s="458"/>
      <c r="B177" s="458"/>
      <c r="C177" s="458"/>
      <c r="D177" s="458"/>
      <c r="E177" s="458"/>
      <c r="F177" s="459"/>
    </row>
    <row r="178">
      <c r="A178" s="458"/>
      <c r="B178" s="458"/>
      <c r="C178" s="458"/>
      <c r="D178" s="458"/>
      <c r="E178" s="458"/>
      <c r="F178" s="459"/>
    </row>
    <row r="179">
      <c r="A179" s="458"/>
      <c r="B179" s="458"/>
      <c r="C179" s="458"/>
      <c r="D179" s="458"/>
      <c r="E179" s="458"/>
      <c r="F179" s="459"/>
    </row>
    <row r="180">
      <c r="A180" s="458"/>
      <c r="B180" s="458"/>
      <c r="C180" s="458"/>
      <c r="D180" s="458"/>
      <c r="E180" s="458"/>
      <c r="F180" s="459"/>
    </row>
    <row r="181">
      <c r="A181" s="458"/>
      <c r="B181" s="458"/>
      <c r="C181" s="458"/>
      <c r="D181" s="458"/>
      <c r="E181" s="458"/>
      <c r="F181" s="459"/>
    </row>
    <row r="182">
      <c r="A182" s="458"/>
      <c r="B182" s="458"/>
      <c r="C182" s="458"/>
      <c r="D182" s="458"/>
      <c r="E182" s="458"/>
      <c r="F182" s="459"/>
    </row>
    <row r="183">
      <c r="A183" s="458"/>
      <c r="B183" s="458"/>
      <c r="C183" s="458"/>
      <c r="D183" s="458"/>
      <c r="E183" s="458"/>
      <c r="F183" s="459"/>
    </row>
    <row r="184">
      <c r="A184" s="458"/>
      <c r="B184" s="458"/>
      <c r="C184" s="458"/>
      <c r="D184" s="458"/>
      <c r="E184" s="458"/>
      <c r="F184" s="459"/>
    </row>
    <row r="185">
      <c r="A185" s="458"/>
      <c r="B185" s="458"/>
      <c r="C185" s="458"/>
      <c r="D185" s="458"/>
      <c r="E185" s="458"/>
      <c r="F185" s="459"/>
    </row>
    <row r="186">
      <c r="A186" s="458"/>
      <c r="B186" s="458"/>
      <c r="C186" s="458"/>
      <c r="D186" s="458"/>
      <c r="E186" s="458"/>
      <c r="F186" s="459"/>
    </row>
    <row r="187">
      <c r="A187" s="458"/>
      <c r="B187" s="458"/>
      <c r="C187" s="458"/>
      <c r="D187" s="458"/>
      <c r="E187" s="458"/>
      <c r="F187" s="459"/>
    </row>
    <row r="188">
      <c r="A188" s="458"/>
      <c r="B188" s="458"/>
      <c r="C188" s="458"/>
      <c r="D188" s="458"/>
      <c r="E188" s="458"/>
      <c r="F188" s="459"/>
    </row>
    <row r="189">
      <c r="A189" s="458"/>
      <c r="B189" s="458"/>
      <c r="C189" s="458"/>
      <c r="D189" s="458"/>
      <c r="E189" s="458"/>
      <c r="F189" s="459"/>
    </row>
    <row r="190">
      <c r="A190" s="458"/>
      <c r="B190" s="458"/>
      <c r="C190" s="458"/>
      <c r="D190" s="458"/>
      <c r="E190" s="458"/>
      <c r="F190" s="459"/>
    </row>
    <row r="191">
      <c r="A191" s="458"/>
      <c r="B191" s="458"/>
      <c r="C191" s="458"/>
      <c r="D191" s="458"/>
      <c r="E191" s="458"/>
      <c r="F191" s="459"/>
    </row>
    <row r="192">
      <c r="A192" s="458"/>
      <c r="B192" s="458"/>
      <c r="C192" s="458"/>
      <c r="D192" s="458"/>
      <c r="E192" s="458"/>
      <c r="F192" s="459"/>
    </row>
    <row r="193">
      <c r="A193" s="458"/>
      <c r="B193" s="458"/>
      <c r="C193" s="458"/>
      <c r="D193" s="458"/>
      <c r="E193" s="458"/>
      <c r="F193" s="459"/>
    </row>
    <row r="194">
      <c r="A194" s="458"/>
      <c r="B194" s="458"/>
      <c r="C194" s="458"/>
      <c r="D194" s="458"/>
      <c r="E194" s="458"/>
      <c r="F194" s="459"/>
    </row>
    <row r="195">
      <c r="A195" s="458"/>
      <c r="B195" s="458"/>
      <c r="C195" s="458"/>
      <c r="D195" s="458"/>
      <c r="E195" s="458"/>
      <c r="F195" s="459"/>
    </row>
    <row r="196">
      <c r="A196" s="458"/>
      <c r="B196" s="458"/>
      <c r="C196" s="458"/>
      <c r="D196" s="458"/>
      <c r="E196" s="458"/>
      <c r="F196" s="459"/>
    </row>
    <row r="197">
      <c r="A197" s="458"/>
      <c r="B197" s="458"/>
      <c r="C197" s="458"/>
      <c r="D197" s="458"/>
      <c r="E197" s="458"/>
      <c r="F197" s="459"/>
    </row>
    <row r="198">
      <c r="A198" s="458"/>
      <c r="B198" s="458"/>
      <c r="C198" s="458"/>
      <c r="D198" s="458"/>
      <c r="E198" s="458"/>
      <c r="F198" s="459"/>
    </row>
    <row r="199">
      <c r="A199" s="458"/>
      <c r="B199" s="458"/>
      <c r="C199" s="458"/>
      <c r="D199" s="458"/>
      <c r="E199" s="458"/>
      <c r="F199" s="459"/>
    </row>
    <row r="200">
      <c r="A200" s="458"/>
      <c r="B200" s="458"/>
      <c r="C200" s="458"/>
      <c r="D200" s="458"/>
      <c r="E200" s="458"/>
      <c r="F200" s="459"/>
    </row>
    <row r="201">
      <c r="A201" s="458"/>
      <c r="B201" s="458"/>
      <c r="C201" s="458"/>
      <c r="D201" s="458"/>
      <c r="E201" s="458"/>
      <c r="F201" s="459"/>
    </row>
    <row r="202">
      <c r="A202" s="458"/>
      <c r="B202" s="458"/>
      <c r="C202" s="458"/>
      <c r="D202" s="458"/>
      <c r="E202" s="458"/>
      <c r="F202" s="459"/>
    </row>
    <row r="203">
      <c r="A203" s="458"/>
      <c r="B203" s="458"/>
      <c r="C203" s="458"/>
      <c r="D203" s="458"/>
      <c r="E203" s="458"/>
      <c r="F203" s="459"/>
    </row>
    <row r="204">
      <c r="A204" s="458"/>
      <c r="B204" s="458"/>
      <c r="C204" s="458"/>
      <c r="D204" s="458"/>
      <c r="E204" s="458"/>
      <c r="F204" s="459"/>
    </row>
    <row r="205">
      <c r="A205" s="458"/>
      <c r="B205" s="458"/>
      <c r="C205" s="458"/>
      <c r="D205" s="458"/>
      <c r="E205" s="458"/>
      <c r="F205" s="459"/>
    </row>
    <row r="206">
      <c r="A206" s="458"/>
      <c r="B206" s="458"/>
      <c r="C206" s="458"/>
      <c r="D206" s="458"/>
      <c r="E206" s="458"/>
      <c r="F206" s="459"/>
    </row>
    <row r="207">
      <c r="A207" s="458"/>
      <c r="B207" s="458"/>
      <c r="C207" s="458"/>
      <c r="D207" s="458"/>
      <c r="E207" s="458"/>
      <c r="F207" s="459"/>
    </row>
    <row r="208">
      <c r="A208" s="458"/>
      <c r="B208" s="458"/>
      <c r="C208" s="458"/>
      <c r="D208" s="458"/>
      <c r="E208" s="458"/>
      <c r="F208" s="459"/>
    </row>
    <row r="209">
      <c r="A209" s="458"/>
      <c r="B209" s="458"/>
      <c r="C209" s="458"/>
      <c r="D209" s="458"/>
      <c r="E209" s="458"/>
      <c r="F209" s="459"/>
    </row>
    <row r="210">
      <c r="A210" s="458"/>
      <c r="B210" s="458"/>
      <c r="C210" s="458"/>
      <c r="D210" s="458"/>
      <c r="E210" s="458"/>
      <c r="F210" s="459"/>
    </row>
    <row r="211">
      <c r="A211" s="458"/>
      <c r="B211" s="458"/>
      <c r="C211" s="458"/>
      <c r="D211" s="458"/>
      <c r="E211" s="458"/>
      <c r="F211" s="459"/>
    </row>
    <row r="212">
      <c r="A212" s="458"/>
      <c r="B212" s="458"/>
      <c r="C212" s="458"/>
      <c r="D212" s="458"/>
      <c r="E212" s="458"/>
      <c r="F212" s="459"/>
    </row>
    <row r="213">
      <c r="A213" s="458"/>
      <c r="B213" s="458"/>
      <c r="C213" s="458"/>
      <c r="D213" s="458"/>
      <c r="E213" s="458"/>
      <c r="F213" s="459"/>
    </row>
    <row r="214">
      <c r="A214" s="458"/>
      <c r="B214" s="458"/>
      <c r="C214" s="458"/>
      <c r="D214" s="458"/>
      <c r="E214" s="458"/>
      <c r="F214" s="459"/>
    </row>
    <row r="215">
      <c r="A215" s="458"/>
      <c r="B215" s="458"/>
      <c r="C215" s="458"/>
      <c r="D215" s="458"/>
      <c r="E215" s="458"/>
      <c r="F215" s="459"/>
    </row>
    <row r="216">
      <c r="A216" s="458"/>
      <c r="B216" s="458"/>
      <c r="C216" s="458"/>
      <c r="D216" s="458"/>
      <c r="E216" s="458"/>
      <c r="F216" s="459"/>
    </row>
    <row r="217">
      <c r="A217" s="458"/>
      <c r="B217" s="458"/>
      <c r="C217" s="458"/>
      <c r="D217" s="458"/>
      <c r="E217" s="458"/>
      <c r="F217" s="459"/>
    </row>
    <row r="218">
      <c r="A218" s="458"/>
      <c r="B218" s="458"/>
      <c r="C218" s="458"/>
      <c r="D218" s="458"/>
      <c r="E218" s="458"/>
      <c r="F218" s="459"/>
    </row>
    <row r="219">
      <c r="A219" s="458"/>
      <c r="B219" s="458"/>
      <c r="C219" s="458"/>
      <c r="D219" s="458"/>
      <c r="E219" s="458"/>
      <c r="F219" s="459"/>
    </row>
    <row r="220">
      <c r="A220" s="458"/>
      <c r="B220" s="458"/>
      <c r="C220" s="458"/>
      <c r="D220" s="458"/>
      <c r="E220" s="458"/>
      <c r="F220" s="459"/>
    </row>
    <row r="221">
      <c r="A221" s="458"/>
      <c r="B221" s="458"/>
      <c r="C221" s="458"/>
      <c r="D221" s="458"/>
      <c r="E221" s="458"/>
      <c r="F221" s="459"/>
    </row>
    <row r="222">
      <c r="A222" s="458"/>
      <c r="B222" s="458"/>
      <c r="C222" s="458"/>
      <c r="D222" s="458"/>
      <c r="E222" s="458"/>
      <c r="F222" s="459"/>
    </row>
    <row r="223">
      <c r="A223" s="458"/>
      <c r="B223" s="458"/>
      <c r="C223" s="458"/>
      <c r="D223" s="458"/>
      <c r="E223" s="458"/>
      <c r="F223" s="459"/>
    </row>
    <row r="224">
      <c r="A224" s="458"/>
      <c r="B224" s="458"/>
      <c r="C224" s="458"/>
      <c r="D224" s="458"/>
      <c r="E224" s="458"/>
      <c r="F224" s="459"/>
    </row>
    <row r="225">
      <c r="A225" s="458"/>
      <c r="B225" s="458"/>
      <c r="C225" s="458"/>
      <c r="D225" s="458"/>
      <c r="E225" s="458"/>
      <c r="F225" s="459"/>
    </row>
    <row r="226">
      <c r="A226" s="458"/>
      <c r="B226" s="458"/>
      <c r="C226" s="458"/>
      <c r="D226" s="458"/>
      <c r="E226" s="458"/>
      <c r="F226" s="459"/>
    </row>
    <row r="227">
      <c r="A227" s="458"/>
      <c r="B227" s="458"/>
      <c r="C227" s="458"/>
      <c r="D227" s="458"/>
      <c r="E227" s="458"/>
      <c r="F227" s="459"/>
    </row>
    <row r="228">
      <c r="A228" s="458"/>
      <c r="B228" s="458"/>
      <c r="C228" s="458"/>
      <c r="D228" s="458"/>
      <c r="E228" s="458"/>
      <c r="F228" s="459"/>
    </row>
    <row r="229">
      <c r="A229" s="458"/>
      <c r="B229" s="458"/>
      <c r="C229" s="458"/>
      <c r="D229" s="458"/>
      <c r="E229" s="458"/>
      <c r="F229" s="459"/>
    </row>
    <row r="230">
      <c r="A230" s="458"/>
      <c r="B230" s="458"/>
      <c r="C230" s="458"/>
      <c r="D230" s="458"/>
      <c r="E230" s="458"/>
      <c r="F230" s="459"/>
    </row>
    <row r="231">
      <c r="A231" s="458"/>
      <c r="B231" s="458"/>
      <c r="C231" s="458"/>
      <c r="D231" s="458"/>
      <c r="E231" s="458"/>
      <c r="F231" s="459"/>
    </row>
    <row r="232">
      <c r="A232" s="458"/>
      <c r="B232" s="458"/>
      <c r="C232" s="458"/>
      <c r="D232" s="458"/>
      <c r="E232" s="458"/>
      <c r="F232" s="459"/>
    </row>
    <row r="233">
      <c r="A233" s="458"/>
      <c r="B233" s="458"/>
      <c r="C233" s="458"/>
      <c r="D233" s="458"/>
      <c r="E233" s="458"/>
      <c r="F233" s="459"/>
    </row>
    <row r="234">
      <c r="A234" s="458"/>
      <c r="B234" s="458"/>
      <c r="C234" s="458"/>
      <c r="D234" s="458"/>
      <c r="E234" s="458"/>
      <c r="F234" s="459"/>
    </row>
    <row r="235">
      <c r="A235" s="458"/>
      <c r="B235" s="458"/>
      <c r="C235" s="458"/>
      <c r="D235" s="458"/>
      <c r="E235" s="458"/>
      <c r="F235" s="459"/>
    </row>
    <row r="236">
      <c r="A236" s="458"/>
      <c r="B236" s="458"/>
      <c r="C236" s="458"/>
      <c r="D236" s="458"/>
      <c r="E236" s="458"/>
      <c r="F236" s="459"/>
    </row>
    <row r="237">
      <c r="A237" s="458"/>
      <c r="B237" s="458"/>
      <c r="C237" s="458"/>
      <c r="D237" s="458"/>
      <c r="E237" s="458"/>
      <c r="F237" s="459"/>
    </row>
    <row r="238">
      <c r="A238" s="458"/>
      <c r="B238" s="458"/>
      <c r="C238" s="458"/>
      <c r="D238" s="458"/>
      <c r="E238" s="458"/>
      <c r="F238" s="459"/>
    </row>
    <row r="239">
      <c r="A239" s="458"/>
      <c r="B239" s="458"/>
      <c r="C239" s="458"/>
      <c r="D239" s="458"/>
      <c r="E239" s="458"/>
      <c r="F239" s="459"/>
    </row>
    <row r="240">
      <c r="A240" s="458"/>
      <c r="B240" s="458"/>
      <c r="C240" s="458"/>
      <c r="D240" s="458"/>
      <c r="E240" s="458"/>
      <c r="F240" s="459"/>
    </row>
    <row r="241">
      <c r="A241" s="458"/>
      <c r="B241" s="458"/>
      <c r="C241" s="458"/>
      <c r="D241" s="458"/>
      <c r="E241" s="458"/>
      <c r="F241" s="459"/>
    </row>
    <row r="242">
      <c r="A242" s="458"/>
      <c r="B242" s="458"/>
      <c r="C242" s="458"/>
      <c r="D242" s="458"/>
      <c r="E242" s="458"/>
      <c r="F242" s="459"/>
    </row>
    <row r="243">
      <c r="A243" s="458"/>
      <c r="B243" s="458"/>
      <c r="C243" s="458"/>
      <c r="D243" s="458"/>
      <c r="E243" s="458"/>
      <c r="F243" s="459"/>
    </row>
    <row r="244">
      <c r="A244" s="458"/>
      <c r="B244" s="458"/>
      <c r="C244" s="458"/>
      <c r="D244" s="458"/>
      <c r="E244" s="458"/>
      <c r="F244" s="459"/>
    </row>
    <row r="245">
      <c r="A245" s="458"/>
      <c r="B245" s="458"/>
      <c r="C245" s="458"/>
      <c r="D245" s="458"/>
      <c r="E245" s="458"/>
      <c r="F245" s="459"/>
    </row>
    <row r="246">
      <c r="A246" s="458"/>
      <c r="B246" s="458"/>
      <c r="C246" s="458"/>
      <c r="D246" s="458"/>
      <c r="E246" s="458"/>
      <c r="F246" s="459"/>
    </row>
    <row r="247">
      <c r="A247" s="458"/>
      <c r="B247" s="458"/>
      <c r="C247" s="458"/>
      <c r="D247" s="458"/>
      <c r="E247" s="458"/>
      <c r="F247" s="459"/>
    </row>
    <row r="248">
      <c r="A248" s="458"/>
      <c r="B248" s="458"/>
      <c r="C248" s="458"/>
      <c r="D248" s="458"/>
      <c r="E248" s="458"/>
      <c r="F248" s="459"/>
    </row>
    <row r="249">
      <c r="A249" s="458"/>
      <c r="B249" s="458"/>
      <c r="C249" s="458"/>
      <c r="D249" s="458"/>
      <c r="E249" s="458"/>
      <c r="F249" s="459"/>
    </row>
    <row r="250">
      <c r="A250" s="458"/>
      <c r="B250" s="458"/>
      <c r="C250" s="458"/>
      <c r="D250" s="458"/>
      <c r="E250" s="458"/>
      <c r="F250" s="459"/>
    </row>
    <row r="251">
      <c r="A251" s="458"/>
      <c r="B251" s="458"/>
      <c r="C251" s="458"/>
      <c r="D251" s="458"/>
      <c r="E251" s="458"/>
      <c r="F251" s="459"/>
    </row>
    <row r="252">
      <c r="A252" s="458"/>
      <c r="B252" s="458"/>
      <c r="C252" s="458"/>
      <c r="D252" s="458"/>
      <c r="E252" s="458"/>
      <c r="F252" s="459"/>
    </row>
    <row r="253">
      <c r="A253" s="458"/>
      <c r="B253" s="458"/>
      <c r="C253" s="458"/>
      <c r="D253" s="458"/>
      <c r="E253" s="458"/>
      <c r="F253" s="459"/>
    </row>
    <row r="254">
      <c r="A254" s="458"/>
      <c r="B254" s="458"/>
      <c r="C254" s="458"/>
      <c r="D254" s="458"/>
      <c r="E254" s="458"/>
      <c r="F254" s="459"/>
    </row>
    <row r="255">
      <c r="A255" s="458"/>
      <c r="B255" s="458"/>
      <c r="C255" s="458"/>
      <c r="D255" s="458"/>
      <c r="E255" s="458"/>
      <c r="F255" s="459"/>
    </row>
    <row r="256">
      <c r="A256" s="458"/>
      <c r="B256" s="458"/>
      <c r="C256" s="458"/>
      <c r="D256" s="458"/>
      <c r="E256" s="458"/>
      <c r="F256" s="459"/>
    </row>
    <row r="257">
      <c r="A257" s="458"/>
      <c r="B257" s="458"/>
      <c r="C257" s="458"/>
      <c r="D257" s="458"/>
      <c r="E257" s="458"/>
      <c r="F257" s="459"/>
    </row>
    <row r="258">
      <c r="A258" s="458"/>
      <c r="B258" s="458"/>
      <c r="C258" s="458"/>
      <c r="D258" s="458"/>
      <c r="E258" s="458"/>
      <c r="F258" s="459"/>
    </row>
    <row r="259">
      <c r="A259" s="458"/>
      <c r="B259" s="458"/>
      <c r="C259" s="458"/>
      <c r="D259" s="458"/>
      <c r="E259" s="458"/>
      <c r="F259" s="459"/>
    </row>
    <row r="260">
      <c r="A260" s="458"/>
      <c r="B260" s="458"/>
      <c r="C260" s="458"/>
      <c r="D260" s="458"/>
      <c r="E260" s="458"/>
      <c r="F260" s="459"/>
    </row>
    <row r="261">
      <c r="A261" s="458"/>
      <c r="B261" s="458"/>
      <c r="C261" s="458"/>
      <c r="D261" s="458"/>
      <c r="E261" s="458"/>
      <c r="F261" s="459"/>
    </row>
    <row r="262">
      <c r="A262" s="458"/>
      <c r="B262" s="458"/>
      <c r="C262" s="458"/>
      <c r="D262" s="458"/>
      <c r="E262" s="458"/>
      <c r="F262" s="459"/>
    </row>
    <row r="263">
      <c r="A263" s="458"/>
      <c r="B263" s="458"/>
      <c r="C263" s="458"/>
      <c r="D263" s="458"/>
      <c r="E263" s="458"/>
      <c r="F263" s="459"/>
    </row>
    <row r="264">
      <c r="A264" s="458"/>
      <c r="B264" s="458"/>
      <c r="C264" s="458"/>
      <c r="D264" s="458"/>
      <c r="E264" s="458"/>
      <c r="F264" s="459"/>
    </row>
    <row r="265">
      <c r="A265" s="458"/>
      <c r="B265" s="458"/>
      <c r="C265" s="458"/>
      <c r="D265" s="458"/>
      <c r="E265" s="458"/>
      <c r="F265" s="459"/>
    </row>
    <row r="266">
      <c r="A266" s="458"/>
      <c r="B266" s="458"/>
      <c r="C266" s="458"/>
      <c r="D266" s="458"/>
      <c r="E266" s="458"/>
      <c r="F266" s="459"/>
    </row>
    <row r="267">
      <c r="A267" s="458"/>
      <c r="B267" s="458"/>
      <c r="C267" s="458"/>
      <c r="D267" s="458"/>
      <c r="E267" s="458"/>
      <c r="F267" s="459"/>
    </row>
    <row r="268">
      <c r="A268" s="458"/>
      <c r="B268" s="458"/>
      <c r="C268" s="458"/>
      <c r="D268" s="458"/>
      <c r="E268" s="458"/>
      <c r="F268" s="459"/>
    </row>
    <row r="269">
      <c r="A269" s="458"/>
      <c r="B269" s="458"/>
      <c r="C269" s="458"/>
      <c r="D269" s="458"/>
      <c r="E269" s="458"/>
      <c r="F269" s="459"/>
    </row>
    <row r="270">
      <c r="A270" s="458"/>
      <c r="B270" s="458"/>
      <c r="C270" s="458"/>
      <c r="D270" s="458"/>
      <c r="E270" s="458"/>
      <c r="F270" s="459"/>
    </row>
    <row r="271">
      <c r="A271" s="458"/>
      <c r="B271" s="458"/>
      <c r="C271" s="458"/>
      <c r="D271" s="458"/>
      <c r="E271" s="458"/>
      <c r="F271" s="459"/>
    </row>
    <row r="272">
      <c r="A272" s="458"/>
      <c r="B272" s="458"/>
      <c r="C272" s="458"/>
      <c r="D272" s="458"/>
      <c r="E272" s="458"/>
      <c r="F272" s="459"/>
    </row>
    <row r="273">
      <c r="A273" s="458"/>
      <c r="B273" s="458"/>
      <c r="C273" s="458"/>
      <c r="D273" s="458"/>
      <c r="E273" s="458"/>
      <c r="F273" s="459"/>
    </row>
    <row r="274">
      <c r="A274" s="458"/>
      <c r="B274" s="458"/>
      <c r="C274" s="458"/>
      <c r="D274" s="458"/>
      <c r="E274" s="458"/>
      <c r="F274" s="459"/>
    </row>
    <row r="275">
      <c r="A275" s="458"/>
      <c r="B275" s="458"/>
      <c r="C275" s="458"/>
      <c r="D275" s="458"/>
      <c r="E275" s="458"/>
      <c r="F275" s="459"/>
    </row>
    <row r="276">
      <c r="A276" s="458"/>
      <c r="B276" s="458"/>
      <c r="C276" s="458"/>
      <c r="D276" s="458"/>
      <c r="E276" s="458"/>
      <c r="F276" s="459"/>
    </row>
    <row r="277">
      <c r="A277" s="458"/>
      <c r="B277" s="458"/>
      <c r="C277" s="458"/>
      <c r="D277" s="458"/>
      <c r="E277" s="458"/>
      <c r="F277" s="459"/>
    </row>
    <row r="278">
      <c r="A278" s="458"/>
      <c r="B278" s="458"/>
      <c r="C278" s="458"/>
      <c r="D278" s="458"/>
      <c r="E278" s="458"/>
      <c r="F278" s="459"/>
    </row>
    <row r="279">
      <c r="A279" s="458"/>
      <c r="B279" s="458"/>
      <c r="C279" s="458"/>
      <c r="D279" s="458"/>
      <c r="E279" s="458"/>
      <c r="F279" s="459"/>
    </row>
    <row r="280">
      <c r="A280" s="458"/>
      <c r="B280" s="458"/>
      <c r="C280" s="458"/>
      <c r="D280" s="458"/>
      <c r="E280" s="458"/>
      <c r="F280" s="459"/>
    </row>
    <row r="281">
      <c r="A281" s="458"/>
      <c r="B281" s="458"/>
      <c r="C281" s="458"/>
      <c r="D281" s="458"/>
      <c r="E281" s="458"/>
      <c r="F281" s="459"/>
    </row>
    <row r="282">
      <c r="A282" s="458"/>
      <c r="B282" s="458"/>
      <c r="C282" s="458"/>
      <c r="D282" s="458"/>
      <c r="E282" s="458"/>
      <c r="F282" s="459"/>
    </row>
    <row r="283">
      <c r="A283" s="458"/>
      <c r="B283" s="458"/>
      <c r="C283" s="458"/>
      <c r="D283" s="458"/>
      <c r="E283" s="458"/>
      <c r="F283" s="459"/>
    </row>
    <row r="284">
      <c r="A284" s="458"/>
      <c r="B284" s="458"/>
      <c r="C284" s="458"/>
      <c r="D284" s="458"/>
      <c r="E284" s="458"/>
      <c r="F284" s="459"/>
    </row>
    <row r="285">
      <c r="A285" s="458"/>
      <c r="B285" s="458"/>
      <c r="C285" s="458"/>
      <c r="D285" s="458"/>
      <c r="E285" s="458"/>
      <c r="F285" s="459"/>
    </row>
    <row r="286">
      <c r="A286" s="458"/>
      <c r="B286" s="458"/>
      <c r="C286" s="458"/>
      <c r="D286" s="458"/>
      <c r="E286" s="458"/>
      <c r="F286" s="459"/>
    </row>
    <row r="287">
      <c r="A287" s="458"/>
      <c r="B287" s="458"/>
      <c r="C287" s="458"/>
      <c r="D287" s="458"/>
      <c r="E287" s="458"/>
      <c r="F287" s="459"/>
    </row>
    <row r="288">
      <c r="A288" s="458"/>
      <c r="B288" s="458"/>
      <c r="C288" s="458"/>
      <c r="D288" s="458"/>
      <c r="E288" s="458"/>
      <c r="F288" s="459"/>
    </row>
    <row r="289">
      <c r="A289" s="458"/>
      <c r="B289" s="458"/>
      <c r="C289" s="458"/>
      <c r="D289" s="458"/>
      <c r="E289" s="458"/>
      <c r="F289" s="459"/>
    </row>
    <row r="290">
      <c r="A290" s="458"/>
      <c r="B290" s="458"/>
      <c r="C290" s="458"/>
      <c r="D290" s="458"/>
      <c r="E290" s="458"/>
      <c r="F290" s="459"/>
    </row>
    <row r="291">
      <c r="A291" s="458"/>
      <c r="B291" s="458"/>
      <c r="C291" s="458"/>
      <c r="D291" s="458"/>
      <c r="E291" s="458"/>
      <c r="F291" s="459"/>
    </row>
    <row r="292">
      <c r="A292" s="458"/>
      <c r="B292" s="458"/>
      <c r="C292" s="458"/>
      <c r="D292" s="458"/>
      <c r="E292" s="458"/>
      <c r="F292" s="459"/>
    </row>
    <row r="293">
      <c r="A293" s="458"/>
      <c r="B293" s="458"/>
      <c r="C293" s="458"/>
      <c r="D293" s="458"/>
      <c r="E293" s="458"/>
      <c r="F293" s="459"/>
    </row>
    <row r="294">
      <c r="A294" s="458"/>
      <c r="B294" s="458"/>
      <c r="C294" s="458"/>
      <c r="D294" s="458"/>
      <c r="E294" s="458"/>
      <c r="F294" s="459"/>
    </row>
    <row r="295">
      <c r="A295" s="458"/>
      <c r="B295" s="458"/>
      <c r="C295" s="458"/>
      <c r="D295" s="458"/>
      <c r="E295" s="458"/>
      <c r="F295" s="459"/>
    </row>
    <row r="296">
      <c r="A296" s="458"/>
      <c r="B296" s="458"/>
      <c r="C296" s="458"/>
      <c r="D296" s="458"/>
      <c r="E296" s="458"/>
      <c r="F296" s="459"/>
    </row>
    <row r="297">
      <c r="A297" s="458"/>
      <c r="B297" s="458"/>
      <c r="C297" s="458"/>
      <c r="D297" s="458"/>
      <c r="E297" s="458"/>
      <c r="F297" s="459"/>
    </row>
    <row r="298">
      <c r="A298" s="458"/>
      <c r="B298" s="458"/>
      <c r="C298" s="458"/>
      <c r="D298" s="458"/>
      <c r="E298" s="458"/>
      <c r="F298" s="459"/>
    </row>
    <row r="299">
      <c r="A299" s="458"/>
      <c r="B299" s="458"/>
      <c r="C299" s="458"/>
      <c r="D299" s="458"/>
      <c r="E299" s="458"/>
      <c r="F299" s="459"/>
    </row>
    <row r="300">
      <c r="A300" s="458"/>
      <c r="B300" s="458"/>
      <c r="C300" s="458"/>
      <c r="D300" s="458"/>
      <c r="E300" s="458"/>
      <c r="F300" s="459"/>
    </row>
    <row r="301">
      <c r="A301" s="458"/>
      <c r="B301" s="458"/>
      <c r="C301" s="458"/>
      <c r="D301" s="458"/>
      <c r="E301" s="458"/>
      <c r="F301" s="459"/>
    </row>
    <row r="302">
      <c r="A302" s="458"/>
      <c r="B302" s="458"/>
      <c r="C302" s="458"/>
      <c r="D302" s="458"/>
      <c r="E302" s="458"/>
      <c r="F302" s="459"/>
    </row>
    <row r="303">
      <c r="A303" s="458"/>
      <c r="B303" s="458"/>
      <c r="C303" s="458"/>
      <c r="D303" s="458"/>
      <c r="E303" s="458"/>
      <c r="F303" s="459"/>
    </row>
    <row r="304">
      <c r="A304" s="458"/>
      <c r="B304" s="458"/>
      <c r="C304" s="458"/>
      <c r="D304" s="458"/>
      <c r="E304" s="458"/>
      <c r="F304" s="459"/>
    </row>
    <row r="305">
      <c r="A305" s="458"/>
      <c r="B305" s="458"/>
      <c r="C305" s="458"/>
      <c r="D305" s="458"/>
      <c r="E305" s="458"/>
      <c r="F305" s="459"/>
    </row>
    <row r="306">
      <c r="A306" s="458"/>
      <c r="B306" s="458"/>
      <c r="C306" s="458"/>
      <c r="D306" s="458"/>
      <c r="E306" s="458"/>
      <c r="F306" s="459"/>
    </row>
    <row r="307">
      <c r="A307" s="458"/>
      <c r="B307" s="458"/>
      <c r="C307" s="458"/>
      <c r="D307" s="458"/>
      <c r="E307" s="458"/>
      <c r="F307" s="459"/>
    </row>
    <row r="308">
      <c r="A308" s="458"/>
      <c r="B308" s="458"/>
      <c r="C308" s="458"/>
      <c r="D308" s="458"/>
      <c r="E308" s="458"/>
      <c r="F308" s="459"/>
    </row>
    <row r="309">
      <c r="A309" s="458"/>
      <c r="B309" s="458"/>
      <c r="C309" s="458"/>
      <c r="D309" s="458"/>
      <c r="E309" s="458"/>
      <c r="F309" s="459"/>
    </row>
    <row r="310">
      <c r="A310" s="458"/>
      <c r="B310" s="458"/>
      <c r="C310" s="458"/>
      <c r="D310" s="458"/>
      <c r="E310" s="458"/>
      <c r="F310" s="459"/>
    </row>
    <row r="311">
      <c r="A311" s="458"/>
      <c r="B311" s="458"/>
      <c r="C311" s="458"/>
      <c r="D311" s="458"/>
      <c r="E311" s="458"/>
      <c r="F311" s="459"/>
    </row>
    <row r="312">
      <c r="A312" s="458"/>
      <c r="B312" s="458"/>
      <c r="C312" s="458"/>
      <c r="D312" s="458"/>
      <c r="E312" s="458"/>
      <c r="F312" s="459"/>
    </row>
    <row r="313">
      <c r="A313" s="458"/>
      <c r="B313" s="458"/>
      <c r="C313" s="458"/>
      <c r="D313" s="458"/>
      <c r="E313" s="458"/>
      <c r="F313" s="459"/>
    </row>
    <row r="314">
      <c r="A314" s="458"/>
      <c r="B314" s="458"/>
      <c r="C314" s="458"/>
      <c r="D314" s="458"/>
      <c r="E314" s="458"/>
      <c r="F314" s="459"/>
    </row>
    <row r="315">
      <c r="A315" s="458"/>
      <c r="B315" s="458"/>
      <c r="C315" s="458"/>
      <c r="D315" s="458"/>
      <c r="E315" s="458"/>
      <c r="F315" s="459"/>
    </row>
    <row r="316">
      <c r="A316" s="458"/>
      <c r="B316" s="458"/>
      <c r="C316" s="458"/>
      <c r="D316" s="458"/>
      <c r="E316" s="458"/>
      <c r="F316" s="459"/>
    </row>
    <row r="317">
      <c r="A317" s="458"/>
      <c r="B317" s="458"/>
      <c r="C317" s="458"/>
      <c r="D317" s="458"/>
      <c r="E317" s="458"/>
      <c r="F317" s="459"/>
    </row>
    <row r="318">
      <c r="A318" s="458"/>
      <c r="B318" s="458"/>
      <c r="C318" s="458"/>
      <c r="D318" s="458"/>
      <c r="E318" s="458"/>
      <c r="F318" s="459"/>
    </row>
    <row r="319">
      <c r="A319" s="458"/>
      <c r="B319" s="458"/>
      <c r="C319" s="458"/>
      <c r="D319" s="458"/>
      <c r="E319" s="458"/>
      <c r="F319" s="459"/>
    </row>
    <row r="320">
      <c r="A320" s="458"/>
      <c r="B320" s="458"/>
      <c r="C320" s="458"/>
      <c r="D320" s="458"/>
      <c r="E320" s="458"/>
      <c r="F320" s="459"/>
    </row>
    <row r="321">
      <c r="A321" s="458"/>
      <c r="B321" s="458"/>
      <c r="C321" s="458"/>
      <c r="D321" s="458"/>
      <c r="E321" s="458"/>
      <c r="F321" s="459"/>
    </row>
    <row r="322">
      <c r="A322" s="458"/>
      <c r="B322" s="458"/>
      <c r="C322" s="458"/>
      <c r="D322" s="458"/>
      <c r="E322" s="458"/>
      <c r="F322" s="459"/>
    </row>
    <row r="323">
      <c r="A323" s="458"/>
      <c r="B323" s="458"/>
      <c r="C323" s="458"/>
      <c r="D323" s="458"/>
      <c r="E323" s="458"/>
      <c r="F323" s="459"/>
    </row>
    <row r="324">
      <c r="A324" s="458"/>
      <c r="B324" s="458"/>
      <c r="C324" s="458"/>
      <c r="D324" s="458"/>
      <c r="E324" s="458"/>
      <c r="F324" s="459"/>
    </row>
    <row r="325">
      <c r="A325" s="458"/>
      <c r="B325" s="458"/>
      <c r="C325" s="458"/>
      <c r="D325" s="458"/>
      <c r="E325" s="458"/>
      <c r="F325" s="459"/>
    </row>
    <row r="326">
      <c r="A326" s="458"/>
      <c r="B326" s="458"/>
      <c r="C326" s="458"/>
      <c r="D326" s="458"/>
      <c r="E326" s="458"/>
      <c r="F326" s="459"/>
    </row>
    <row r="327">
      <c r="A327" s="458"/>
      <c r="B327" s="458"/>
      <c r="C327" s="458"/>
      <c r="D327" s="458"/>
      <c r="E327" s="458"/>
      <c r="F327" s="459"/>
    </row>
    <row r="328">
      <c r="A328" s="458"/>
      <c r="B328" s="458"/>
      <c r="C328" s="458"/>
      <c r="D328" s="458"/>
      <c r="E328" s="458"/>
      <c r="F328" s="459"/>
    </row>
    <row r="329">
      <c r="A329" s="458"/>
      <c r="B329" s="458"/>
      <c r="C329" s="458"/>
      <c r="D329" s="458"/>
      <c r="E329" s="458"/>
      <c r="F329" s="459"/>
    </row>
    <row r="330">
      <c r="A330" s="458"/>
      <c r="B330" s="458"/>
      <c r="C330" s="458"/>
      <c r="D330" s="458"/>
      <c r="E330" s="458"/>
      <c r="F330" s="459"/>
    </row>
    <row r="331">
      <c r="A331" s="458"/>
      <c r="B331" s="458"/>
      <c r="C331" s="458"/>
      <c r="D331" s="458"/>
      <c r="E331" s="458"/>
      <c r="F331" s="459"/>
    </row>
    <row r="332">
      <c r="A332" s="458"/>
      <c r="B332" s="458"/>
      <c r="C332" s="458"/>
      <c r="D332" s="458"/>
      <c r="E332" s="458"/>
      <c r="F332" s="459"/>
    </row>
    <row r="333">
      <c r="A333" s="458"/>
      <c r="B333" s="458"/>
      <c r="C333" s="458"/>
      <c r="D333" s="458"/>
      <c r="E333" s="458"/>
      <c r="F333" s="459"/>
    </row>
    <row r="334">
      <c r="A334" s="458"/>
      <c r="B334" s="458"/>
      <c r="C334" s="458"/>
      <c r="D334" s="458"/>
      <c r="E334" s="458"/>
      <c r="F334" s="459"/>
    </row>
    <row r="335">
      <c r="A335" s="458"/>
      <c r="B335" s="458"/>
      <c r="C335" s="458"/>
      <c r="D335" s="458"/>
      <c r="E335" s="458"/>
      <c r="F335" s="459"/>
    </row>
    <row r="336">
      <c r="A336" s="458"/>
      <c r="B336" s="458"/>
      <c r="C336" s="458"/>
      <c r="D336" s="458"/>
      <c r="E336" s="458"/>
      <c r="F336" s="459"/>
    </row>
    <row r="337">
      <c r="A337" s="458"/>
      <c r="B337" s="458"/>
      <c r="C337" s="458"/>
      <c r="D337" s="458"/>
      <c r="E337" s="458"/>
      <c r="F337" s="459"/>
    </row>
    <row r="338">
      <c r="A338" s="458"/>
      <c r="B338" s="458"/>
      <c r="C338" s="458"/>
      <c r="D338" s="458"/>
      <c r="E338" s="458"/>
      <c r="F338" s="459"/>
    </row>
    <row r="339">
      <c r="A339" s="458"/>
      <c r="B339" s="458"/>
      <c r="C339" s="458"/>
      <c r="D339" s="458"/>
      <c r="E339" s="458"/>
      <c r="F339" s="459"/>
    </row>
    <row r="340">
      <c r="A340" s="458"/>
      <c r="B340" s="458"/>
      <c r="C340" s="458"/>
      <c r="D340" s="458"/>
      <c r="E340" s="458"/>
      <c r="F340" s="459"/>
    </row>
    <row r="341">
      <c r="A341" s="458"/>
      <c r="B341" s="458"/>
      <c r="C341" s="458"/>
      <c r="D341" s="458"/>
      <c r="E341" s="458"/>
      <c r="F341" s="459"/>
    </row>
    <row r="342">
      <c r="A342" s="458"/>
      <c r="B342" s="458"/>
      <c r="C342" s="458"/>
      <c r="D342" s="458"/>
      <c r="E342" s="458"/>
      <c r="F342" s="459"/>
    </row>
    <row r="343">
      <c r="A343" s="458"/>
      <c r="B343" s="458"/>
      <c r="C343" s="458"/>
      <c r="D343" s="458"/>
      <c r="E343" s="458"/>
      <c r="F343" s="459"/>
    </row>
    <row r="344">
      <c r="A344" s="458"/>
      <c r="B344" s="458"/>
      <c r="C344" s="458"/>
      <c r="D344" s="458"/>
      <c r="E344" s="458"/>
      <c r="F344" s="459"/>
    </row>
    <row r="345">
      <c r="A345" s="458"/>
      <c r="B345" s="458"/>
      <c r="C345" s="458"/>
      <c r="D345" s="458"/>
      <c r="E345" s="458"/>
      <c r="F345" s="459"/>
    </row>
    <row r="346">
      <c r="A346" s="458"/>
      <c r="B346" s="458"/>
      <c r="C346" s="458"/>
      <c r="D346" s="458"/>
      <c r="E346" s="458"/>
      <c r="F346" s="459"/>
    </row>
    <row r="347">
      <c r="A347" s="458"/>
      <c r="B347" s="458"/>
      <c r="C347" s="458"/>
      <c r="D347" s="458"/>
      <c r="E347" s="458"/>
      <c r="F347" s="459"/>
    </row>
    <row r="348">
      <c r="A348" s="458"/>
      <c r="B348" s="458"/>
      <c r="C348" s="458"/>
      <c r="D348" s="458"/>
      <c r="E348" s="458"/>
      <c r="F348" s="459"/>
    </row>
    <row r="349">
      <c r="A349" s="458"/>
      <c r="B349" s="458"/>
      <c r="C349" s="458"/>
      <c r="D349" s="458"/>
      <c r="E349" s="458"/>
      <c r="F349" s="459"/>
    </row>
    <row r="350">
      <c r="A350" s="458"/>
      <c r="B350" s="458"/>
      <c r="C350" s="458"/>
      <c r="D350" s="458"/>
      <c r="E350" s="458"/>
      <c r="F350" s="459"/>
    </row>
    <row r="351">
      <c r="A351" s="458"/>
      <c r="B351" s="458"/>
      <c r="C351" s="458"/>
      <c r="D351" s="458"/>
      <c r="E351" s="458"/>
      <c r="F351" s="459"/>
    </row>
    <row r="352">
      <c r="A352" s="458"/>
      <c r="B352" s="458"/>
      <c r="C352" s="458"/>
      <c r="D352" s="458"/>
      <c r="E352" s="458"/>
      <c r="F352" s="459"/>
    </row>
    <row r="353">
      <c r="A353" s="458"/>
      <c r="B353" s="458"/>
      <c r="C353" s="458"/>
      <c r="D353" s="458"/>
      <c r="E353" s="458"/>
      <c r="F353" s="459"/>
    </row>
    <row r="354">
      <c r="A354" s="458"/>
      <c r="B354" s="458"/>
      <c r="C354" s="458"/>
      <c r="D354" s="458"/>
      <c r="E354" s="458"/>
      <c r="F354" s="459"/>
    </row>
    <row r="355">
      <c r="A355" s="458"/>
      <c r="B355" s="458"/>
      <c r="C355" s="458"/>
      <c r="D355" s="458"/>
      <c r="E355" s="458"/>
      <c r="F355" s="459"/>
    </row>
    <row r="356">
      <c r="A356" s="458"/>
      <c r="B356" s="458"/>
      <c r="C356" s="458"/>
      <c r="D356" s="458"/>
      <c r="E356" s="458"/>
      <c r="F356" s="459"/>
    </row>
    <row r="357">
      <c r="A357" s="458"/>
      <c r="B357" s="458"/>
      <c r="C357" s="458"/>
      <c r="D357" s="458"/>
      <c r="E357" s="458"/>
      <c r="F357" s="459"/>
    </row>
    <row r="358">
      <c r="A358" s="458"/>
      <c r="B358" s="458"/>
      <c r="C358" s="458"/>
      <c r="D358" s="458"/>
      <c r="E358" s="458"/>
      <c r="F358" s="459"/>
    </row>
    <row r="359">
      <c r="A359" s="458"/>
      <c r="B359" s="458"/>
      <c r="C359" s="458"/>
      <c r="D359" s="458"/>
      <c r="E359" s="458"/>
      <c r="F359" s="459"/>
    </row>
    <row r="360">
      <c r="A360" s="458"/>
      <c r="B360" s="458"/>
      <c r="C360" s="458"/>
      <c r="D360" s="458"/>
      <c r="E360" s="458"/>
      <c r="F360" s="459"/>
    </row>
    <row r="361">
      <c r="A361" s="458"/>
      <c r="B361" s="458"/>
      <c r="C361" s="458"/>
      <c r="D361" s="458"/>
      <c r="E361" s="458"/>
      <c r="F361" s="459"/>
    </row>
    <row r="362">
      <c r="A362" s="458"/>
      <c r="B362" s="458"/>
      <c r="C362" s="458"/>
      <c r="D362" s="458"/>
      <c r="E362" s="458"/>
      <c r="F362" s="459"/>
    </row>
    <row r="363">
      <c r="A363" s="458"/>
      <c r="B363" s="458"/>
      <c r="C363" s="458"/>
      <c r="D363" s="458"/>
      <c r="E363" s="458"/>
      <c r="F363" s="459"/>
    </row>
    <row r="364">
      <c r="A364" s="458"/>
      <c r="B364" s="458"/>
      <c r="C364" s="458"/>
      <c r="D364" s="458"/>
      <c r="E364" s="458"/>
      <c r="F364" s="459"/>
    </row>
    <row r="365">
      <c r="A365" s="458"/>
      <c r="B365" s="458"/>
      <c r="C365" s="458"/>
      <c r="D365" s="458"/>
      <c r="E365" s="458"/>
      <c r="F365" s="459"/>
    </row>
    <row r="366">
      <c r="A366" s="458"/>
      <c r="B366" s="458"/>
      <c r="C366" s="458"/>
      <c r="D366" s="458"/>
      <c r="E366" s="458"/>
      <c r="F366" s="459"/>
    </row>
    <row r="367">
      <c r="A367" s="458"/>
      <c r="B367" s="458"/>
      <c r="C367" s="458"/>
      <c r="D367" s="458"/>
      <c r="E367" s="458"/>
      <c r="F367" s="459"/>
    </row>
    <row r="368">
      <c r="A368" s="458"/>
      <c r="B368" s="458"/>
      <c r="C368" s="458"/>
      <c r="D368" s="458"/>
      <c r="E368" s="458"/>
      <c r="F368" s="459"/>
    </row>
    <row r="369">
      <c r="A369" s="458"/>
      <c r="B369" s="458"/>
      <c r="C369" s="458"/>
      <c r="D369" s="458"/>
      <c r="E369" s="458"/>
      <c r="F369" s="459"/>
    </row>
    <row r="370">
      <c r="A370" s="458"/>
      <c r="B370" s="458"/>
      <c r="C370" s="458"/>
      <c r="D370" s="458"/>
      <c r="E370" s="458"/>
      <c r="F370" s="459"/>
    </row>
    <row r="371">
      <c r="A371" s="458"/>
      <c r="B371" s="458"/>
      <c r="C371" s="458"/>
      <c r="D371" s="458"/>
      <c r="E371" s="458"/>
      <c r="F371" s="459"/>
    </row>
    <row r="372">
      <c r="A372" s="458"/>
      <c r="B372" s="458"/>
      <c r="C372" s="458"/>
      <c r="D372" s="458"/>
      <c r="E372" s="458"/>
      <c r="F372" s="459"/>
    </row>
    <row r="373">
      <c r="A373" s="458"/>
      <c r="B373" s="458"/>
      <c r="C373" s="458"/>
      <c r="D373" s="458"/>
      <c r="E373" s="458"/>
      <c r="F373" s="459"/>
    </row>
    <row r="374">
      <c r="A374" s="458"/>
      <c r="B374" s="458"/>
      <c r="C374" s="458"/>
      <c r="D374" s="458"/>
      <c r="E374" s="458"/>
      <c r="F374" s="459"/>
    </row>
    <row r="375">
      <c r="A375" s="458"/>
      <c r="B375" s="458"/>
      <c r="C375" s="458"/>
      <c r="D375" s="458"/>
      <c r="E375" s="458"/>
      <c r="F375" s="459"/>
    </row>
    <row r="376">
      <c r="A376" s="458"/>
      <c r="B376" s="458"/>
      <c r="C376" s="458"/>
      <c r="D376" s="458"/>
      <c r="E376" s="458"/>
      <c r="F376" s="459"/>
    </row>
    <row r="377">
      <c r="A377" s="458"/>
      <c r="B377" s="458"/>
      <c r="C377" s="458"/>
      <c r="D377" s="458"/>
      <c r="E377" s="458"/>
      <c r="F377" s="459"/>
    </row>
    <row r="378">
      <c r="A378" s="458"/>
      <c r="B378" s="458"/>
      <c r="C378" s="458"/>
      <c r="D378" s="458"/>
      <c r="E378" s="458"/>
      <c r="F378" s="459"/>
    </row>
    <row r="379">
      <c r="A379" s="458"/>
      <c r="B379" s="458"/>
      <c r="C379" s="458"/>
      <c r="D379" s="458"/>
      <c r="E379" s="458"/>
      <c r="F379" s="459"/>
    </row>
    <row r="380">
      <c r="A380" s="458"/>
      <c r="B380" s="458"/>
      <c r="C380" s="458"/>
      <c r="D380" s="458"/>
      <c r="E380" s="458"/>
      <c r="F380" s="459"/>
    </row>
    <row r="381">
      <c r="A381" s="458"/>
      <c r="B381" s="458"/>
      <c r="C381" s="458"/>
      <c r="D381" s="458"/>
      <c r="E381" s="458"/>
      <c r="F381" s="459"/>
    </row>
    <row r="382">
      <c r="A382" s="458"/>
      <c r="B382" s="458"/>
      <c r="C382" s="458"/>
      <c r="D382" s="458"/>
      <c r="E382" s="458"/>
      <c r="F382" s="459"/>
    </row>
    <row r="383">
      <c r="A383" s="458"/>
      <c r="B383" s="458"/>
      <c r="C383" s="458"/>
      <c r="D383" s="458"/>
      <c r="E383" s="458"/>
      <c r="F383" s="459"/>
    </row>
    <row r="384">
      <c r="A384" s="458"/>
      <c r="B384" s="458"/>
      <c r="C384" s="458"/>
      <c r="D384" s="458"/>
      <c r="E384" s="458"/>
      <c r="F384" s="459"/>
    </row>
    <row r="385">
      <c r="A385" s="458"/>
      <c r="B385" s="458"/>
      <c r="C385" s="458"/>
      <c r="D385" s="458"/>
      <c r="E385" s="458"/>
      <c r="F385" s="459"/>
    </row>
    <row r="386">
      <c r="A386" s="458"/>
      <c r="B386" s="458"/>
      <c r="C386" s="458"/>
      <c r="D386" s="458"/>
      <c r="E386" s="458"/>
      <c r="F386" s="459"/>
    </row>
    <row r="387">
      <c r="A387" s="458"/>
      <c r="B387" s="458"/>
      <c r="C387" s="458"/>
      <c r="D387" s="458"/>
      <c r="E387" s="458"/>
      <c r="F387" s="459"/>
    </row>
    <row r="388">
      <c r="A388" s="458"/>
      <c r="B388" s="458"/>
      <c r="C388" s="458"/>
      <c r="D388" s="458"/>
      <c r="E388" s="458"/>
      <c r="F388" s="459"/>
    </row>
    <row r="389">
      <c r="A389" s="458"/>
      <c r="B389" s="458"/>
      <c r="C389" s="458"/>
      <c r="D389" s="458"/>
      <c r="E389" s="458"/>
      <c r="F389" s="459"/>
    </row>
    <row r="390">
      <c r="A390" s="458"/>
      <c r="B390" s="458"/>
      <c r="C390" s="458"/>
      <c r="D390" s="458"/>
      <c r="E390" s="458"/>
      <c r="F390" s="459"/>
    </row>
    <row r="391">
      <c r="A391" s="458"/>
      <c r="B391" s="458"/>
      <c r="C391" s="458"/>
      <c r="D391" s="458"/>
      <c r="E391" s="458"/>
      <c r="F391" s="459"/>
    </row>
    <row r="392">
      <c r="A392" s="458"/>
      <c r="B392" s="458"/>
      <c r="C392" s="458"/>
      <c r="D392" s="458"/>
      <c r="E392" s="458"/>
      <c r="F392" s="459"/>
    </row>
    <row r="393">
      <c r="A393" s="458"/>
      <c r="B393" s="458"/>
      <c r="C393" s="458"/>
      <c r="D393" s="458"/>
      <c r="E393" s="458"/>
      <c r="F393" s="459"/>
    </row>
    <row r="394">
      <c r="A394" s="458"/>
      <c r="B394" s="458"/>
      <c r="C394" s="458"/>
      <c r="D394" s="458"/>
      <c r="E394" s="458"/>
      <c r="F394" s="459"/>
    </row>
    <row r="395">
      <c r="A395" s="458"/>
      <c r="B395" s="458"/>
      <c r="C395" s="458"/>
      <c r="D395" s="458"/>
      <c r="E395" s="458"/>
      <c r="F395" s="459"/>
    </row>
    <row r="396">
      <c r="A396" s="458"/>
      <c r="B396" s="458"/>
      <c r="C396" s="458"/>
      <c r="D396" s="458"/>
      <c r="E396" s="458"/>
      <c r="F396" s="459"/>
    </row>
    <row r="397">
      <c r="A397" s="458"/>
      <c r="B397" s="458"/>
      <c r="C397" s="458"/>
      <c r="D397" s="458"/>
      <c r="E397" s="458"/>
      <c r="F397" s="459"/>
    </row>
    <row r="398">
      <c r="A398" s="458"/>
      <c r="B398" s="458"/>
      <c r="C398" s="458"/>
      <c r="D398" s="458"/>
      <c r="E398" s="458"/>
      <c r="F398" s="459"/>
    </row>
    <row r="399">
      <c r="A399" s="458"/>
      <c r="B399" s="458"/>
      <c r="C399" s="458"/>
      <c r="D399" s="458"/>
      <c r="E399" s="458"/>
      <c r="F399" s="459"/>
    </row>
    <row r="400">
      <c r="A400" s="458"/>
      <c r="B400" s="458"/>
      <c r="C400" s="458"/>
      <c r="D400" s="458"/>
      <c r="E400" s="458"/>
      <c r="F400" s="459"/>
    </row>
    <row r="401">
      <c r="A401" s="458"/>
      <c r="B401" s="458"/>
      <c r="C401" s="458"/>
      <c r="D401" s="458"/>
      <c r="E401" s="458"/>
      <c r="F401" s="459"/>
    </row>
    <row r="402">
      <c r="A402" s="458"/>
      <c r="B402" s="458"/>
      <c r="C402" s="458"/>
      <c r="D402" s="458"/>
      <c r="E402" s="458"/>
      <c r="F402" s="459"/>
    </row>
    <row r="403">
      <c r="A403" s="458"/>
      <c r="B403" s="458"/>
      <c r="C403" s="458"/>
      <c r="D403" s="458"/>
      <c r="E403" s="458"/>
      <c r="F403" s="459"/>
    </row>
    <row r="404">
      <c r="A404" s="458"/>
      <c r="B404" s="458"/>
      <c r="C404" s="458"/>
      <c r="D404" s="458"/>
      <c r="E404" s="458"/>
      <c r="F404" s="459"/>
    </row>
    <row r="405">
      <c r="A405" s="458"/>
      <c r="B405" s="458"/>
      <c r="C405" s="458"/>
      <c r="D405" s="458"/>
      <c r="E405" s="458"/>
      <c r="F405" s="459"/>
    </row>
    <row r="406">
      <c r="A406" s="458"/>
      <c r="B406" s="458"/>
      <c r="C406" s="458"/>
      <c r="D406" s="458"/>
      <c r="E406" s="458"/>
      <c r="F406" s="459"/>
    </row>
    <row r="407">
      <c r="A407" s="458"/>
      <c r="B407" s="458"/>
      <c r="C407" s="458"/>
      <c r="D407" s="458"/>
      <c r="E407" s="458"/>
      <c r="F407" s="459"/>
    </row>
    <row r="408">
      <c r="A408" s="458"/>
      <c r="B408" s="458"/>
      <c r="C408" s="458"/>
      <c r="D408" s="458"/>
      <c r="E408" s="458"/>
      <c r="F408" s="459"/>
    </row>
    <row r="409">
      <c r="A409" s="458"/>
      <c r="B409" s="458"/>
      <c r="C409" s="458"/>
      <c r="D409" s="458"/>
      <c r="E409" s="458"/>
      <c r="F409" s="459"/>
    </row>
    <row r="410">
      <c r="A410" s="458"/>
      <c r="B410" s="458"/>
      <c r="C410" s="458"/>
      <c r="D410" s="458"/>
      <c r="E410" s="458"/>
      <c r="F410" s="459"/>
    </row>
    <row r="411">
      <c r="A411" s="458"/>
      <c r="B411" s="458"/>
      <c r="C411" s="458"/>
      <c r="D411" s="458"/>
      <c r="E411" s="458"/>
      <c r="F411" s="459"/>
    </row>
    <row r="412">
      <c r="A412" s="458"/>
      <c r="B412" s="458"/>
      <c r="C412" s="458"/>
      <c r="D412" s="458"/>
      <c r="E412" s="458"/>
      <c r="F412" s="459"/>
    </row>
    <row r="413">
      <c r="A413" s="458"/>
      <c r="B413" s="458"/>
      <c r="C413" s="458"/>
      <c r="D413" s="458"/>
      <c r="E413" s="458"/>
      <c r="F413" s="459"/>
    </row>
    <row r="414">
      <c r="A414" s="458"/>
      <c r="B414" s="458"/>
      <c r="C414" s="458"/>
      <c r="D414" s="458"/>
      <c r="E414" s="458"/>
      <c r="F414" s="459"/>
    </row>
    <row r="415">
      <c r="A415" s="458"/>
      <c r="B415" s="458"/>
      <c r="C415" s="458"/>
      <c r="D415" s="458"/>
      <c r="E415" s="458"/>
      <c r="F415" s="459"/>
    </row>
    <row r="416">
      <c r="A416" s="458"/>
      <c r="B416" s="458"/>
      <c r="C416" s="458"/>
      <c r="D416" s="458"/>
      <c r="E416" s="458"/>
      <c r="F416" s="459"/>
    </row>
    <row r="417">
      <c r="A417" s="458"/>
      <c r="B417" s="458"/>
      <c r="C417" s="458"/>
      <c r="D417" s="458"/>
      <c r="E417" s="458"/>
      <c r="F417" s="459"/>
    </row>
    <row r="418">
      <c r="A418" s="458"/>
      <c r="B418" s="458"/>
      <c r="C418" s="458"/>
      <c r="D418" s="458"/>
      <c r="E418" s="458"/>
      <c r="F418" s="459"/>
    </row>
    <row r="419">
      <c r="A419" s="458"/>
      <c r="B419" s="458"/>
      <c r="C419" s="458"/>
      <c r="D419" s="458"/>
      <c r="E419" s="458"/>
      <c r="F419" s="459"/>
    </row>
    <row r="420">
      <c r="A420" s="458"/>
      <c r="B420" s="458"/>
      <c r="C420" s="458"/>
      <c r="D420" s="458"/>
      <c r="E420" s="458"/>
      <c r="F420" s="459"/>
    </row>
    <row r="421">
      <c r="A421" s="458"/>
      <c r="B421" s="458"/>
      <c r="C421" s="458"/>
      <c r="D421" s="458"/>
      <c r="E421" s="458"/>
      <c r="F421" s="459"/>
    </row>
    <row r="422">
      <c r="A422" s="458"/>
      <c r="B422" s="458"/>
      <c r="C422" s="458"/>
      <c r="D422" s="458"/>
      <c r="E422" s="458"/>
      <c r="F422" s="459"/>
    </row>
    <row r="423">
      <c r="A423" s="458"/>
      <c r="B423" s="458"/>
      <c r="C423" s="458"/>
      <c r="D423" s="458"/>
      <c r="E423" s="458"/>
      <c r="F423" s="459"/>
    </row>
    <row r="424">
      <c r="A424" s="458"/>
      <c r="B424" s="458"/>
      <c r="C424" s="458"/>
      <c r="D424" s="458"/>
      <c r="E424" s="458"/>
      <c r="F424" s="459"/>
    </row>
    <row r="425">
      <c r="A425" s="458"/>
      <c r="B425" s="458"/>
      <c r="C425" s="458"/>
      <c r="D425" s="458"/>
      <c r="E425" s="458"/>
      <c r="F425" s="459"/>
    </row>
    <row r="426">
      <c r="A426" s="458"/>
      <c r="B426" s="458"/>
      <c r="C426" s="458"/>
      <c r="D426" s="458"/>
      <c r="E426" s="458"/>
      <c r="F426" s="459"/>
    </row>
    <row r="427">
      <c r="A427" s="458"/>
      <c r="B427" s="458"/>
      <c r="C427" s="458"/>
      <c r="D427" s="458"/>
      <c r="E427" s="458"/>
      <c r="F427" s="459"/>
    </row>
    <row r="428">
      <c r="A428" s="458"/>
      <c r="B428" s="458"/>
      <c r="C428" s="458"/>
      <c r="D428" s="458"/>
      <c r="E428" s="458"/>
      <c r="F428" s="459"/>
    </row>
    <row r="429">
      <c r="A429" s="458"/>
      <c r="B429" s="458"/>
      <c r="C429" s="458"/>
      <c r="D429" s="458"/>
      <c r="E429" s="458"/>
      <c r="F429" s="459"/>
    </row>
    <row r="430">
      <c r="A430" s="458"/>
      <c r="B430" s="458"/>
      <c r="C430" s="458"/>
      <c r="D430" s="458"/>
      <c r="E430" s="458"/>
      <c r="F430" s="459"/>
    </row>
    <row r="431">
      <c r="A431" s="458"/>
      <c r="B431" s="458"/>
      <c r="C431" s="458"/>
      <c r="D431" s="458"/>
      <c r="E431" s="458"/>
      <c r="F431" s="459"/>
    </row>
    <row r="432">
      <c r="A432" s="458"/>
      <c r="B432" s="458"/>
      <c r="C432" s="458"/>
      <c r="D432" s="458"/>
      <c r="E432" s="458"/>
      <c r="F432" s="459"/>
    </row>
    <row r="433">
      <c r="A433" s="458"/>
      <c r="B433" s="458"/>
      <c r="C433" s="458"/>
      <c r="D433" s="458"/>
      <c r="E433" s="458"/>
      <c r="F433" s="459"/>
    </row>
    <row r="434">
      <c r="A434" s="458"/>
      <c r="B434" s="458"/>
      <c r="C434" s="458"/>
      <c r="D434" s="458"/>
      <c r="E434" s="458"/>
      <c r="F434" s="459"/>
    </row>
    <row r="435">
      <c r="A435" s="458"/>
      <c r="B435" s="458"/>
      <c r="C435" s="458"/>
      <c r="D435" s="458"/>
      <c r="E435" s="458"/>
      <c r="F435" s="459"/>
    </row>
    <row r="436">
      <c r="A436" s="458"/>
      <c r="B436" s="458"/>
      <c r="C436" s="458"/>
      <c r="D436" s="458"/>
      <c r="E436" s="458"/>
      <c r="F436" s="459"/>
    </row>
    <row r="437">
      <c r="A437" s="458"/>
      <c r="B437" s="458"/>
      <c r="C437" s="458"/>
      <c r="D437" s="458"/>
      <c r="E437" s="458"/>
      <c r="F437" s="459"/>
    </row>
    <row r="438">
      <c r="A438" s="458"/>
      <c r="B438" s="458"/>
      <c r="C438" s="458"/>
      <c r="D438" s="458"/>
      <c r="E438" s="458"/>
      <c r="F438" s="459"/>
    </row>
    <row r="439">
      <c r="A439" s="458"/>
      <c r="B439" s="458"/>
      <c r="C439" s="458"/>
      <c r="D439" s="458"/>
      <c r="E439" s="458"/>
      <c r="F439" s="459"/>
    </row>
    <row r="440">
      <c r="A440" s="458"/>
      <c r="B440" s="458"/>
      <c r="C440" s="458"/>
      <c r="D440" s="458"/>
      <c r="E440" s="458"/>
      <c r="F440" s="459"/>
    </row>
    <row r="441">
      <c r="A441" s="458"/>
      <c r="B441" s="458"/>
      <c r="C441" s="458"/>
      <c r="D441" s="458"/>
      <c r="E441" s="458"/>
      <c r="F441" s="459"/>
    </row>
    <row r="442">
      <c r="A442" s="458"/>
      <c r="B442" s="458"/>
      <c r="C442" s="458"/>
      <c r="D442" s="458"/>
      <c r="E442" s="458"/>
      <c r="F442" s="459"/>
    </row>
    <row r="443">
      <c r="A443" s="458"/>
      <c r="B443" s="458"/>
      <c r="C443" s="458"/>
      <c r="D443" s="458"/>
      <c r="E443" s="458"/>
      <c r="F443" s="459"/>
    </row>
    <row r="444">
      <c r="A444" s="458"/>
      <c r="B444" s="458"/>
      <c r="C444" s="458"/>
      <c r="D444" s="458"/>
      <c r="E444" s="458"/>
      <c r="F444" s="459"/>
    </row>
    <row r="445">
      <c r="A445" s="458"/>
      <c r="B445" s="458"/>
      <c r="C445" s="458"/>
      <c r="D445" s="458"/>
      <c r="E445" s="458"/>
      <c r="F445" s="459"/>
    </row>
    <row r="446">
      <c r="A446" s="458"/>
      <c r="B446" s="458"/>
      <c r="C446" s="458"/>
      <c r="D446" s="458"/>
      <c r="E446" s="458"/>
      <c r="F446" s="459"/>
    </row>
    <row r="447">
      <c r="A447" s="458"/>
      <c r="B447" s="458"/>
      <c r="C447" s="458"/>
      <c r="D447" s="458"/>
      <c r="E447" s="458"/>
      <c r="F447" s="459"/>
    </row>
    <row r="448">
      <c r="A448" s="458"/>
      <c r="B448" s="458"/>
      <c r="C448" s="458"/>
      <c r="D448" s="458"/>
      <c r="E448" s="458"/>
      <c r="F448" s="459"/>
    </row>
    <row r="449">
      <c r="A449" s="458"/>
      <c r="B449" s="458"/>
      <c r="C449" s="458"/>
      <c r="D449" s="458"/>
      <c r="E449" s="458"/>
      <c r="F449" s="459"/>
    </row>
    <row r="450">
      <c r="A450" s="458"/>
      <c r="B450" s="458"/>
      <c r="C450" s="458"/>
      <c r="D450" s="458"/>
      <c r="E450" s="458"/>
      <c r="F450" s="459"/>
    </row>
    <row r="451">
      <c r="A451" s="458"/>
      <c r="B451" s="458"/>
      <c r="C451" s="458"/>
      <c r="D451" s="458"/>
      <c r="E451" s="458"/>
      <c r="F451" s="459"/>
    </row>
    <row r="452">
      <c r="A452" s="458"/>
      <c r="B452" s="458"/>
      <c r="C452" s="458"/>
      <c r="D452" s="458"/>
      <c r="E452" s="458"/>
      <c r="F452" s="459"/>
    </row>
    <row r="453">
      <c r="A453" s="458"/>
      <c r="B453" s="458"/>
      <c r="C453" s="458"/>
      <c r="D453" s="458"/>
      <c r="E453" s="458"/>
      <c r="F453" s="459"/>
    </row>
    <row r="454">
      <c r="A454" s="458"/>
      <c r="B454" s="458"/>
      <c r="C454" s="458"/>
      <c r="D454" s="458"/>
      <c r="E454" s="458"/>
      <c r="F454" s="459"/>
    </row>
    <row r="455">
      <c r="A455" s="458"/>
      <c r="B455" s="458"/>
      <c r="C455" s="458"/>
      <c r="D455" s="458"/>
      <c r="E455" s="458"/>
      <c r="F455" s="459"/>
    </row>
    <row r="456">
      <c r="A456" s="458"/>
      <c r="B456" s="458"/>
      <c r="C456" s="458"/>
      <c r="D456" s="458"/>
      <c r="E456" s="458"/>
      <c r="F456" s="459"/>
    </row>
    <row r="457">
      <c r="A457" s="458"/>
      <c r="B457" s="458"/>
      <c r="C457" s="458"/>
      <c r="D457" s="458"/>
      <c r="E457" s="458"/>
      <c r="F457" s="459"/>
    </row>
    <row r="458">
      <c r="A458" s="458"/>
      <c r="B458" s="458"/>
      <c r="C458" s="458"/>
      <c r="D458" s="458"/>
      <c r="E458" s="458"/>
      <c r="F458" s="459"/>
    </row>
    <row r="459">
      <c r="A459" s="458"/>
      <c r="B459" s="458"/>
      <c r="C459" s="458"/>
      <c r="D459" s="458"/>
      <c r="E459" s="458"/>
      <c r="F459" s="459"/>
    </row>
    <row r="460">
      <c r="A460" s="458"/>
      <c r="B460" s="458"/>
      <c r="C460" s="458"/>
      <c r="D460" s="458"/>
      <c r="E460" s="458"/>
      <c r="F460" s="459"/>
    </row>
    <row r="461">
      <c r="A461" s="458"/>
      <c r="B461" s="458"/>
      <c r="C461" s="458"/>
      <c r="D461" s="458"/>
      <c r="E461" s="458"/>
      <c r="F461" s="459"/>
    </row>
    <row r="462">
      <c r="A462" s="458"/>
      <c r="B462" s="458"/>
      <c r="C462" s="458"/>
      <c r="D462" s="458"/>
      <c r="E462" s="458"/>
      <c r="F462" s="459"/>
    </row>
    <row r="463">
      <c r="A463" s="458"/>
      <c r="B463" s="458"/>
      <c r="C463" s="458"/>
      <c r="D463" s="458"/>
      <c r="E463" s="458"/>
      <c r="F463" s="459"/>
    </row>
    <row r="464">
      <c r="A464" s="458"/>
      <c r="B464" s="458"/>
      <c r="C464" s="458"/>
      <c r="D464" s="458"/>
      <c r="E464" s="458"/>
      <c r="F464" s="459"/>
    </row>
    <row r="465">
      <c r="A465" s="458"/>
      <c r="B465" s="458"/>
      <c r="C465" s="458"/>
      <c r="D465" s="458"/>
      <c r="E465" s="458"/>
      <c r="F465" s="459"/>
    </row>
    <row r="466">
      <c r="A466" s="458"/>
      <c r="B466" s="458"/>
      <c r="C466" s="458"/>
      <c r="D466" s="458"/>
      <c r="E466" s="458"/>
      <c r="F466" s="459"/>
    </row>
    <row r="467">
      <c r="A467" s="458"/>
      <c r="B467" s="458"/>
      <c r="C467" s="458"/>
      <c r="D467" s="458"/>
      <c r="E467" s="458"/>
      <c r="F467" s="459"/>
    </row>
    <row r="468">
      <c r="A468" s="458"/>
      <c r="B468" s="458"/>
      <c r="C468" s="458"/>
      <c r="D468" s="458"/>
      <c r="E468" s="458"/>
      <c r="F468" s="459"/>
    </row>
    <row r="469">
      <c r="A469" s="458"/>
      <c r="B469" s="458"/>
      <c r="C469" s="458"/>
      <c r="D469" s="458"/>
      <c r="E469" s="458"/>
      <c r="F469" s="459"/>
    </row>
    <row r="470">
      <c r="A470" s="458"/>
      <c r="B470" s="458"/>
      <c r="C470" s="458"/>
      <c r="D470" s="458"/>
      <c r="E470" s="458"/>
      <c r="F470" s="459"/>
    </row>
    <row r="471">
      <c r="A471" s="458"/>
      <c r="B471" s="458"/>
      <c r="C471" s="458"/>
      <c r="D471" s="458"/>
      <c r="E471" s="458"/>
      <c r="F471" s="459"/>
    </row>
    <row r="472">
      <c r="A472" s="458"/>
      <c r="B472" s="458"/>
      <c r="C472" s="458"/>
      <c r="D472" s="458"/>
      <c r="E472" s="458"/>
      <c r="F472" s="459"/>
    </row>
    <row r="473">
      <c r="A473" s="458"/>
      <c r="B473" s="458"/>
      <c r="C473" s="458"/>
      <c r="D473" s="458"/>
      <c r="E473" s="458"/>
      <c r="F473" s="459"/>
    </row>
    <row r="474">
      <c r="A474" s="458"/>
      <c r="B474" s="458"/>
      <c r="C474" s="458"/>
      <c r="D474" s="458"/>
      <c r="E474" s="458"/>
      <c r="F474" s="459"/>
    </row>
    <row r="475">
      <c r="A475" s="458"/>
      <c r="B475" s="458"/>
      <c r="C475" s="458"/>
      <c r="D475" s="458"/>
      <c r="E475" s="458"/>
      <c r="F475" s="459"/>
    </row>
    <row r="476">
      <c r="A476" s="458"/>
      <c r="B476" s="458"/>
      <c r="C476" s="458"/>
      <c r="D476" s="458"/>
      <c r="E476" s="458"/>
      <c r="F476" s="459"/>
    </row>
    <row r="477">
      <c r="A477" s="458"/>
      <c r="B477" s="458"/>
      <c r="C477" s="458"/>
      <c r="D477" s="458"/>
      <c r="E477" s="458"/>
      <c r="F477" s="459"/>
    </row>
    <row r="478">
      <c r="A478" s="458"/>
      <c r="B478" s="458"/>
      <c r="C478" s="458"/>
      <c r="D478" s="458"/>
      <c r="E478" s="458"/>
      <c r="F478" s="459"/>
    </row>
    <row r="479">
      <c r="A479" s="458"/>
      <c r="B479" s="458"/>
      <c r="C479" s="458"/>
      <c r="D479" s="458"/>
      <c r="E479" s="458"/>
      <c r="F479" s="459"/>
    </row>
    <row r="480">
      <c r="A480" s="458"/>
      <c r="B480" s="458"/>
      <c r="C480" s="458"/>
      <c r="D480" s="458"/>
      <c r="E480" s="458"/>
      <c r="F480" s="459"/>
    </row>
    <row r="481">
      <c r="A481" s="458"/>
      <c r="B481" s="458"/>
      <c r="C481" s="458"/>
      <c r="D481" s="458"/>
      <c r="E481" s="458"/>
      <c r="F481" s="459"/>
    </row>
    <row r="482">
      <c r="A482" s="458"/>
      <c r="B482" s="458"/>
      <c r="C482" s="458"/>
      <c r="D482" s="458"/>
      <c r="E482" s="458"/>
      <c r="F482" s="459"/>
    </row>
    <row r="483">
      <c r="A483" s="458"/>
      <c r="B483" s="458"/>
      <c r="C483" s="458"/>
      <c r="D483" s="458"/>
      <c r="E483" s="458"/>
      <c r="F483" s="459"/>
    </row>
    <row r="484">
      <c r="A484" s="458"/>
      <c r="B484" s="458"/>
      <c r="C484" s="458"/>
      <c r="D484" s="458"/>
      <c r="E484" s="458"/>
      <c r="F484" s="459"/>
    </row>
    <row r="485">
      <c r="A485" s="458"/>
      <c r="B485" s="458"/>
      <c r="C485" s="458"/>
      <c r="D485" s="458"/>
      <c r="E485" s="458"/>
      <c r="F485" s="459"/>
    </row>
    <row r="486">
      <c r="A486" s="458"/>
      <c r="B486" s="458"/>
      <c r="C486" s="458"/>
      <c r="D486" s="458"/>
      <c r="E486" s="458"/>
      <c r="F486" s="459"/>
    </row>
    <row r="487">
      <c r="A487" s="458"/>
      <c r="B487" s="458"/>
      <c r="C487" s="458"/>
      <c r="D487" s="458"/>
      <c r="E487" s="458"/>
      <c r="F487" s="459"/>
    </row>
    <row r="488">
      <c r="A488" s="458"/>
      <c r="B488" s="458"/>
      <c r="C488" s="458"/>
      <c r="D488" s="458"/>
      <c r="E488" s="458"/>
      <c r="F488" s="459"/>
    </row>
    <row r="489">
      <c r="A489" s="458"/>
      <c r="B489" s="458"/>
      <c r="C489" s="458"/>
      <c r="D489" s="458"/>
      <c r="E489" s="458"/>
      <c r="F489" s="459"/>
    </row>
    <row r="490">
      <c r="A490" s="458"/>
      <c r="B490" s="458"/>
      <c r="C490" s="458"/>
      <c r="D490" s="458"/>
      <c r="E490" s="458"/>
      <c r="F490" s="459"/>
    </row>
    <row r="491">
      <c r="A491" s="458"/>
      <c r="B491" s="458"/>
      <c r="C491" s="458"/>
      <c r="D491" s="458"/>
      <c r="E491" s="458"/>
      <c r="F491" s="459"/>
    </row>
    <row r="492">
      <c r="A492" s="458"/>
      <c r="B492" s="458"/>
      <c r="C492" s="458"/>
      <c r="D492" s="458"/>
      <c r="E492" s="458"/>
      <c r="F492" s="459"/>
    </row>
    <row r="493">
      <c r="A493" s="458"/>
      <c r="B493" s="458"/>
      <c r="C493" s="458"/>
      <c r="D493" s="458"/>
      <c r="E493" s="458"/>
      <c r="F493" s="459"/>
    </row>
    <row r="494">
      <c r="A494" s="458"/>
      <c r="B494" s="458"/>
      <c r="C494" s="458"/>
      <c r="D494" s="458"/>
      <c r="E494" s="458"/>
      <c r="F494" s="459"/>
    </row>
    <row r="495">
      <c r="A495" s="458"/>
      <c r="B495" s="458"/>
      <c r="C495" s="458"/>
      <c r="D495" s="458"/>
      <c r="E495" s="458"/>
      <c r="F495" s="459"/>
    </row>
    <row r="496">
      <c r="A496" s="458"/>
      <c r="B496" s="458"/>
      <c r="C496" s="458"/>
      <c r="D496" s="458"/>
      <c r="E496" s="458"/>
      <c r="F496" s="459"/>
    </row>
    <row r="497">
      <c r="A497" s="458"/>
      <c r="B497" s="458"/>
      <c r="C497" s="458"/>
      <c r="D497" s="458"/>
      <c r="E497" s="458"/>
      <c r="F497" s="459"/>
    </row>
    <row r="498">
      <c r="A498" s="458"/>
      <c r="B498" s="458"/>
      <c r="C498" s="458"/>
      <c r="D498" s="458"/>
      <c r="E498" s="458"/>
      <c r="F498" s="459"/>
    </row>
    <row r="499">
      <c r="A499" s="458"/>
      <c r="B499" s="458"/>
      <c r="C499" s="458"/>
      <c r="D499" s="458"/>
      <c r="E499" s="458"/>
      <c r="F499" s="459"/>
    </row>
    <row r="500">
      <c r="A500" s="458"/>
      <c r="B500" s="458"/>
      <c r="C500" s="458"/>
      <c r="D500" s="458"/>
      <c r="E500" s="458"/>
      <c r="F500" s="459"/>
    </row>
    <row r="501">
      <c r="A501" s="458"/>
      <c r="B501" s="458"/>
      <c r="C501" s="458"/>
      <c r="D501" s="458"/>
      <c r="E501" s="458"/>
      <c r="F501" s="459"/>
    </row>
    <row r="502">
      <c r="A502" s="458"/>
      <c r="B502" s="458"/>
      <c r="C502" s="458"/>
      <c r="D502" s="458"/>
      <c r="E502" s="458"/>
      <c r="F502" s="459"/>
    </row>
    <row r="503">
      <c r="A503" s="458"/>
      <c r="B503" s="458"/>
      <c r="C503" s="458"/>
      <c r="D503" s="458"/>
      <c r="E503" s="458"/>
      <c r="F503" s="459"/>
    </row>
    <row r="504">
      <c r="A504" s="458"/>
      <c r="B504" s="458"/>
      <c r="C504" s="458"/>
      <c r="D504" s="458"/>
      <c r="E504" s="458"/>
      <c r="F504" s="459"/>
    </row>
    <row r="505">
      <c r="A505" s="458"/>
      <c r="B505" s="458"/>
      <c r="C505" s="458"/>
      <c r="D505" s="458"/>
      <c r="E505" s="458"/>
      <c r="F505" s="459"/>
    </row>
    <row r="506">
      <c r="A506" s="458"/>
      <c r="B506" s="458"/>
      <c r="C506" s="458"/>
      <c r="D506" s="458"/>
      <c r="E506" s="458"/>
      <c r="F506" s="459"/>
    </row>
    <row r="507">
      <c r="A507" s="458"/>
      <c r="B507" s="458"/>
      <c r="C507" s="458"/>
      <c r="D507" s="458"/>
      <c r="E507" s="458"/>
      <c r="F507" s="459"/>
    </row>
    <row r="508">
      <c r="A508" s="458"/>
      <c r="B508" s="458"/>
      <c r="C508" s="458"/>
      <c r="D508" s="458"/>
      <c r="E508" s="458"/>
      <c r="F508" s="459"/>
    </row>
    <row r="509">
      <c r="A509" s="458"/>
      <c r="B509" s="458"/>
      <c r="C509" s="458"/>
      <c r="D509" s="458"/>
      <c r="E509" s="458"/>
      <c r="F509" s="459"/>
    </row>
    <row r="510">
      <c r="A510" s="458"/>
      <c r="B510" s="458"/>
      <c r="C510" s="458"/>
      <c r="D510" s="458"/>
      <c r="E510" s="458"/>
      <c r="F510" s="459"/>
    </row>
    <row r="511">
      <c r="A511" s="458"/>
      <c r="B511" s="458"/>
      <c r="C511" s="458"/>
      <c r="D511" s="458"/>
      <c r="E511" s="458"/>
      <c r="F511" s="459"/>
    </row>
    <row r="512">
      <c r="A512" s="458"/>
      <c r="B512" s="458"/>
      <c r="C512" s="458"/>
      <c r="D512" s="458"/>
      <c r="E512" s="458"/>
      <c r="F512" s="459"/>
    </row>
    <row r="513">
      <c r="A513" s="458"/>
      <c r="B513" s="458"/>
      <c r="C513" s="458"/>
      <c r="D513" s="458"/>
      <c r="E513" s="458"/>
      <c r="F513" s="459"/>
    </row>
    <row r="514">
      <c r="A514" s="458"/>
      <c r="B514" s="458"/>
      <c r="C514" s="458"/>
      <c r="D514" s="458"/>
      <c r="E514" s="458"/>
      <c r="F514" s="459"/>
    </row>
    <row r="515">
      <c r="A515" s="458"/>
      <c r="B515" s="458"/>
      <c r="C515" s="458"/>
      <c r="D515" s="458"/>
      <c r="E515" s="458"/>
      <c r="F515" s="459"/>
    </row>
    <row r="516">
      <c r="A516" s="458"/>
      <c r="B516" s="458"/>
      <c r="C516" s="458"/>
      <c r="D516" s="458"/>
      <c r="E516" s="458"/>
      <c r="F516" s="459"/>
    </row>
    <row r="517">
      <c r="A517" s="458"/>
      <c r="B517" s="458"/>
      <c r="C517" s="458"/>
      <c r="D517" s="458"/>
      <c r="E517" s="458"/>
      <c r="F517" s="459"/>
    </row>
    <row r="518">
      <c r="A518" s="458"/>
      <c r="B518" s="458"/>
      <c r="C518" s="458"/>
      <c r="D518" s="458"/>
      <c r="E518" s="458"/>
      <c r="F518" s="459"/>
    </row>
    <row r="519">
      <c r="A519" s="458"/>
      <c r="B519" s="458"/>
      <c r="C519" s="458"/>
      <c r="D519" s="458"/>
      <c r="E519" s="458"/>
      <c r="F519" s="459"/>
    </row>
    <row r="520">
      <c r="A520" s="458"/>
      <c r="B520" s="458"/>
      <c r="C520" s="458"/>
      <c r="D520" s="458"/>
      <c r="E520" s="458"/>
      <c r="F520" s="459"/>
    </row>
    <row r="521">
      <c r="A521" s="458"/>
      <c r="B521" s="458"/>
      <c r="C521" s="458"/>
      <c r="D521" s="458"/>
      <c r="E521" s="458"/>
      <c r="F521" s="459"/>
    </row>
    <row r="522">
      <c r="A522" s="458"/>
      <c r="B522" s="458"/>
      <c r="C522" s="458"/>
      <c r="D522" s="458"/>
      <c r="E522" s="458"/>
      <c r="F522" s="459"/>
    </row>
    <row r="523">
      <c r="A523" s="458"/>
      <c r="B523" s="458"/>
      <c r="C523" s="458"/>
      <c r="D523" s="458"/>
      <c r="E523" s="458"/>
      <c r="F523" s="459"/>
    </row>
    <row r="524">
      <c r="A524" s="458"/>
      <c r="B524" s="458"/>
      <c r="C524" s="458"/>
      <c r="D524" s="458"/>
      <c r="E524" s="458"/>
      <c r="F524" s="459"/>
    </row>
    <row r="525">
      <c r="A525" s="458"/>
      <c r="B525" s="458"/>
      <c r="C525" s="458"/>
      <c r="D525" s="458"/>
      <c r="E525" s="458"/>
      <c r="F525" s="459"/>
    </row>
    <row r="526">
      <c r="A526" s="458"/>
      <c r="B526" s="458"/>
      <c r="C526" s="458"/>
      <c r="D526" s="458"/>
      <c r="E526" s="458"/>
      <c r="F526" s="459"/>
    </row>
    <row r="527">
      <c r="A527" s="458"/>
      <c r="B527" s="458"/>
      <c r="C527" s="458"/>
      <c r="D527" s="458"/>
      <c r="E527" s="458"/>
      <c r="F527" s="459"/>
    </row>
    <row r="528">
      <c r="A528" s="458"/>
      <c r="B528" s="458"/>
      <c r="C528" s="458"/>
      <c r="D528" s="458"/>
      <c r="E528" s="458"/>
      <c r="F528" s="459"/>
    </row>
    <row r="529">
      <c r="A529" s="458"/>
      <c r="B529" s="458"/>
      <c r="C529" s="458"/>
      <c r="D529" s="458"/>
      <c r="E529" s="458"/>
      <c r="F529" s="459"/>
    </row>
    <row r="530">
      <c r="A530" s="458"/>
      <c r="B530" s="458"/>
      <c r="C530" s="458"/>
      <c r="D530" s="458"/>
      <c r="E530" s="458"/>
      <c r="F530" s="459"/>
    </row>
    <row r="531">
      <c r="A531" s="458"/>
      <c r="B531" s="458"/>
      <c r="C531" s="458"/>
      <c r="D531" s="458"/>
      <c r="E531" s="458"/>
      <c r="F531" s="459"/>
    </row>
    <row r="532">
      <c r="A532" s="458"/>
      <c r="B532" s="458"/>
      <c r="C532" s="458"/>
      <c r="D532" s="458"/>
      <c r="E532" s="458"/>
      <c r="F532" s="459"/>
    </row>
    <row r="533">
      <c r="A533" s="458"/>
      <c r="B533" s="458"/>
      <c r="C533" s="458"/>
      <c r="D533" s="458"/>
      <c r="E533" s="458"/>
      <c r="F533" s="459"/>
    </row>
    <row r="534">
      <c r="A534" s="458"/>
      <c r="B534" s="458"/>
      <c r="C534" s="458"/>
      <c r="D534" s="458"/>
      <c r="E534" s="458"/>
      <c r="F534" s="459"/>
    </row>
    <row r="535">
      <c r="A535" s="458"/>
      <c r="B535" s="458"/>
      <c r="C535" s="458"/>
      <c r="D535" s="458"/>
      <c r="E535" s="458"/>
      <c r="F535" s="459"/>
    </row>
    <row r="536">
      <c r="A536" s="458"/>
      <c r="B536" s="458"/>
      <c r="C536" s="458"/>
      <c r="D536" s="458"/>
      <c r="E536" s="458"/>
      <c r="F536" s="459"/>
    </row>
    <row r="537">
      <c r="A537" s="458"/>
      <c r="B537" s="458"/>
      <c r="C537" s="458"/>
      <c r="D537" s="458"/>
      <c r="E537" s="458"/>
      <c r="F537" s="459"/>
    </row>
    <row r="538">
      <c r="A538" s="458"/>
      <c r="B538" s="458"/>
      <c r="C538" s="458"/>
      <c r="D538" s="458"/>
      <c r="E538" s="458"/>
      <c r="F538" s="459"/>
    </row>
    <row r="539">
      <c r="A539" s="458"/>
      <c r="B539" s="458"/>
      <c r="C539" s="458"/>
      <c r="D539" s="458"/>
      <c r="E539" s="458"/>
      <c r="F539" s="459"/>
    </row>
    <row r="540">
      <c r="A540" s="458"/>
      <c r="B540" s="458"/>
      <c r="C540" s="458"/>
      <c r="D540" s="458"/>
      <c r="E540" s="458"/>
      <c r="F540" s="459"/>
    </row>
    <row r="541">
      <c r="A541" s="458"/>
      <c r="B541" s="458"/>
      <c r="C541" s="458"/>
      <c r="D541" s="458"/>
      <c r="E541" s="458"/>
      <c r="F541" s="459"/>
    </row>
    <row r="542">
      <c r="A542" s="458"/>
      <c r="B542" s="458"/>
      <c r="C542" s="458"/>
      <c r="D542" s="458"/>
      <c r="E542" s="458"/>
      <c r="F542" s="459"/>
    </row>
    <row r="543">
      <c r="A543" s="458"/>
      <c r="B543" s="458"/>
      <c r="C543" s="458"/>
      <c r="D543" s="458"/>
      <c r="E543" s="458"/>
      <c r="F543" s="459"/>
    </row>
    <row r="544">
      <c r="A544" s="458"/>
      <c r="B544" s="458"/>
      <c r="C544" s="458"/>
      <c r="D544" s="458"/>
      <c r="E544" s="458"/>
      <c r="F544" s="459"/>
    </row>
    <row r="545">
      <c r="A545" s="458"/>
      <c r="B545" s="458"/>
      <c r="C545" s="458"/>
      <c r="D545" s="458"/>
      <c r="E545" s="458"/>
      <c r="F545" s="459"/>
    </row>
    <row r="546">
      <c r="A546" s="458"/>
      <c r="B546" s="458"/>
      <c r="C546" s="458"/>
      <c r="D546" s="458"/>
      <c r="E546" s="458"/>
      <c r="F546" s="459"/>
    </row>
    <row r="547">
      <c r="A547" s="458"/>
      <c r="B547" s="458"/>
      <c r="C547" s="458"/>
      <c r="D547" s="458"/>
      <c r="E547" s="458"/>
      <c r="F547" s="459"/>
    </row>
    <row r="548">
      <c r="A548" s="458"/>
      <c r="B548" s="458"/>
      <c r="C548" s="458"/>
      <c r="D548" s="458"/>
      <c r="E548" s="458"/>
      <c r="F548" s="459"/>
    </row>
    <row r="549">
      <c r="A549" s="458"/>
      <c r="B549" s="458"/>
      <c r="C549" s="458"/>
      <c r="D549" s="458"/>
      <c r="E549" s="458"/>
      <c r="F549" s="459"/>
    </row>
    <row r="550">
      <c r="A550" s="458"/>
      <c r="B550" s="458"/>
      <c r="C550" s="458"/>
      <c r="D550" s="458"/>
      <c r="E550" s="458"/>
      <c r="F550" s="459"/>
    </row>
    <row r="551">
      <c r="A551" s="458"/>
      <c r="B551" s="458"/>
      <c r="C551" s="458"/>
      <c r="D551" s="458"/>
      <c r="E551" s="458"/>
      <c r="F551" s="459"/>
    </row>
    <row r="552">
      <c r="A552" s="458"/>
      <c r="B552" s="458"/>
      <c r="C552" s="458"/>
      <c r="D552" s="458"/>
      <c r="E552" s="458"/>
      <c r="F552" s="459"/>
    </row>
    <row r="553">
      <c r="A553" s="458"/>
      <c r="B553" s="458"/>
      <c r="C553" s="458"/>
      <c r="D553" s="458"/>
      <c r="E553" s="458"/>
      <c r="F553" s="459"/>
    </row>
    <row r="554">
      <c r="A554" s="458"/>
      <c r="B554" s="458"/>
      <c r="C554" s="458"/>
      <c r="D554" s="458"/>
      <c r="E554" s="458"/>
      <c r="F554" s="459"/>
    </row>
    <row r="555">
      <c r="A555" s="458"/>
      <c r="B555" s="458"/>
      <c r="C555" s="458"/>
      <c r="D555" s="458"/>
      <c r="E555" s="458"/>
      <c r="F555" s="459"/>
    </row>
    <row r="556">
      <c r="A556" s="458"/>
      <c r="B556" s="458"/>
      <c r="C556" s="458"/>
      <c r="D556" s="458"/>
      <c r="E556" s="458"/>
      <c r="F556" s="459"/>
    </row>
    <row r="557">
      <c r="A557" s="458"/>
      <c r="B557" s="458"/>
      <c r="C557" s="458"/>
      <c r="D557" s="458"/>
      <c r="E557" s="458"/>
      <c r="F557" s="459"/>
    </row>
    <row r="558">
      <c r="A558" s="458"/>
      <c r="B558" s="458"/>
      <c r="C558" s="458"/>
      <c r="D558" s="458"/>
      <c r="E558" s="458"/>
      <c r="F558" s="459"/>
    </row>
    <row r="559">
      <c r="A559" s="458"/>
      <c r="B559" s="458"/>
      <c r="C559" s="458"/>
      <c r="D559" s="458"/>
      <c r="E559" s="458"/>
      <c r="F559" s="459"/>
    </row>
    <row r="560">
      <c r="A560" s="458"/>
      <c r="B560" s="458"/>
      <c r="C560" s="458"/>
      <c r="D560" s="458"/>
      <c r="E560" s="458"/>
      <c r="F560" s="459"/>
    </row>
    <row r="561">
      <c r="A561" s="458"/>
      <c r="B561" s="458"/>
      <c r="C561" s="458"/>
      <c r="D561" s="458"/>
      <c r="E561" s="458"/>
      <c r="F561" s="459"/>
    </row>
    <row r="562">
      <c r="A562" s="458"/>
      <c r="B562" s="458"/>
      <c r="C562" s="458"/>
      <c r="D562" s="458"/>
      <c r="E562" s="458"/>
      <c r="F562" s="459"/>
    </row>
    <row r="563">
      <c r="A563" s="458"/>
      <c r="B563" s="458"/>
      <c r="C563" s="458"/>
      <c r="D563" s="458"/>
      <c r="E563" s="458"/>
      <c r="F563" s="459"/>
    </row>
    <row r="564">
      <c r="A564" s="458"/>
      <c r="B564" s="458"/>
      <c r="C564" s="458"/>
      <c r="D564" s="458"/>
      <c r="E564" s="458"/>
      <c r="F564" s="459"/>
    </row>
    <row r="565">
      <c r="A565" s="458"/>
      <c r="B565" s="458"/>
      <c r="C565" s="458"/>
      <c r="D565" s="458"/>
      <c r="E565" s="458"/>
      <c r="F565" s="459"/>
    </row>
    <row r="566">
      <c r="A566" s="458"/>
      <c r="B566" s="458"/>
      <c r="C566" s="458"/>
      <c r="D566" s="458"/>
      <c r="E566" s="458"/>
      <c r="F566" s="459"/>
    </row>
    <row r="567">
      <c r="A567" s="458"/>
      <c r="B567" s="458"/>
      <c r="C567" s="458"/>
      <c r="D567" s="458"/>
      <c r="E567" s="458"/>
      <c r="F567" s="459"/>
    </row>
    <row r="568">
      <c r="A568" s="458"/>
      <c r="B568" s="458"/>
      <c r="C568" s="458"/>
      <c r="D568" s="458"/>
      <c r="E568" s="458"/>
      <c r="F568" s="459"/>
    </row>
    <row r="569">
      <c r="A569" s="458"/>
      <c r="B569" s="458"/>
      <c r="C569" s="458"/>
      <c r="D569" s="458"/>
      <c r="E569" s="458"/>
      <c r="F569" s="459"/>
    </row>
    <row r="570">
      <c r="A570" s="458"/>
      <c r="B570" s="458"/>
      <c r="C570" s="458"/>
      <c r="D570" s="458"/>
      <c r="E570" s="458"/>
      <c r="F570" s="459"/>
    </row>
    <row r="571">
      <c r="A571" s="458"/>
      <c r="B571" s="458"/>
      <c r="C571" s="458"/>
      <c r="D571" s="458"/>
      <c r="E571" s="458"/>
      <c r="F571" s="459"/>
    </row>
    <row r="572">
      <c r="A572" s="458"/>
      <c r="B572" s="458"/>
      <c r="C572" s="458"/>
      <c r="D572" s="458"/>
      <c r="E572" s="458"/>
      <c r="F572" s="459"/>
    </row>
    <row r="573">
      <c r="A573" s="458"/>
      <c r="B573" s="458"/>
      <c r="C573" s="458"/>
      <c r="D573" s="458"/>
      <c r="E573" s="458"/>
      <c r="F573" s="459"/>
    </row>
    <row r="574">
      <c r="A574" s="458"/>
      <c r="B574" s="458"/>
      <c r="C574" s="458"/>
      <c r="D574" s="458"/>
      <c r="E574" s="458"/>
      <c r="F574" s="459"/>
    </row>
    <row r="575">
      <c r="A575" s="458"/>
      <c r="B575" s="458"/>
      <c r="C575" s="458"/>
      <c r="D575" s="458"/>
      <c r="E575" s="458"/>
      <c r="F575" s="459"/>
    </row>
    <row r="576">
      <c r="A576" s="458"/>
      <c r="B576" s="458"/>
      <c r="C576" s="458"/>
      <c r="D576" s="458"/>
      <c r="E576" s="458"/>
      <c r="F576" s="459"/>
    </row>
    <row r="577">
      <c r="A577" s="458"/>
      <c r="B577" s="458"/>
      <c r="C577" s="458"/>
      <c r="D577" s="458"/>
      <c r="E577" s="458"/>
      <c r="F577" s="459"/>
    </row>
    <row r="578">
      <c r="A578" s="458"/>
      <c r="B578" s="458"/>
      <c r="C578" s="458"/>
      <c r="D578" s="458"/>
      <c r="E578" s="458"/>
      <c r="F578" s="459"/>
    </row>
    <row r="579">
      <c r="A579" s="458"/>
      <c r="B579" s="458"/>
      <c r="C579" s="458"/>
      <c r="D579" s="458"/>
      <c r="E579" s="458"/>
      <c r="F579" s="459"/>
    </row>
    <row r="580">
      <c r="A580" s="458"/>
      <c r="B580" s="458"/>
      <c r="C580" s="458"/>
      <c r="D580" s="458"/>
      <c r="E580" s="458"/>
      <c r="F580" s="459"/>
    </row>
    <row r="581">
      <c r="A581" s="458"/>
      <c r="B581" s="458"/>
      <c r="C581" s="458"/>
      <c r="D581" s="458"/>
      <c r="E581" s="458"/>
      <c r="F581" s="459"/>
    </row>
    <row r="582">
      <c r="A582" s="458"/>
      <c r="B582" s="458"/>
      <c r="C582" s="458"/>
      <c r="D582" s="458"/>
      <c r="E582" s="458"/>
      <c r="F582" s="459"/>
    </row>
    <row r="583">
      <c r="A583" s="458"/>
      <c r="B583" s="458"/>
      <c r="C583" s="458"/>
      <c r="D583" s="458"/>
      <c r="E583" s="458"/>
      <c r="F583" s="459"/>
    </row>
    <row r="584">
      <c r="A584" s="458"/>
      <c r="B584" s="458"/>
      <c r="C584" s="458"/>
      <c r="D584" s="458"/>
      <c r="E584" s="458"/>
      <c r="F584" s="459"/>
    </row>
    <row r="585">
      <c r="A585" s="458"/>
      <c r="B585" s="458"/>
      <c r="C585" s="458"/>
      <c r="D585" s="458"/>
      <c r="E585" s="458"/>
      <c r="F585" s="459"/>
    </row>
    <row r="586">
      <c r="A586" s="458"/>
      <c r="B586" s="458"/>
      <c r="C586" s="458"/>
      <c r="D586" s="458"/>
      <c r="E586" s="458"/>
      <c r="F586" s="459"/>
    </row>
    <row r="587">
      <c r="A587" s="458"/>
      <c r="B587" s="458"/>
      <c r="C587" s="458"/>
      <c r="D587" s="458"/>
      <c r="E587" s="458"/>
      <c r="F587" s="459"/>
    </row>
    <row r="588">
      <c r="A588" s="458"/>
      <c r="B588" s="458"/>
      <c r="C588" s="458"/>
      <c r="D588" s="458"/>
      <c r="E588" s="458"/>
      <c r="F588" s="459"/>
    </row>
    <row r="589">
      <c r="A589" s="458"/>
      <c r="B589" s="458"/>
      <c r="C589" s="458"/>
      <c r="D589" s="458"/>
      <c r="E589" s="458"/>
      <c r="F589" s="459"/>
    </row>
    <row r="590">
      <c r="A590" s="458"/>
      <c r="B590" s="458"/>
      <c r="C590" s="458"/>
      <c r="D590" s="458"/>
      <c r="E590" s="458"/>
      <c r="F590" s="459"/>
    </row>
    <row r="591">
      <c r="A591" s="458"/>
      <c r="B591" s="458"/>
      <c r="C591" s="458"/>
      <c r="D591" s="458"/>
      <c r="E591" s="458"/>
      <c r="F591" s="459"/>
    </row>
    <row r="592">
      <c r="A592" s="458"/>
      <c r="B592" s="458"/>
      <c r="C592" s="458"/>
      <c r="D592" s="458"/>
      <c r="E592" s="458"/>
      <c r="F592" s="459"/>
    </row>
    <row r="593">
      <c r="A593" s="458"/>
      <c r="B593" s="458"/>
      <c r="C593" s="458"/>
      <c r="D593" s="458"/>
      <c r="E593" s="458"/>
      <c r="F593" s="459"/>
    </row>
    <row r="594">
      <c r="A594" s="458"/>
      <c r="B594" s="458"/>
      <c r="C594" s="458"/>
      <c r="D594" s="458"/>
      <c r="E594" s="458"/>
      <c r="F594" s="459"/>
    </row>
    <row r="595">
      <c r="A595" s="458"/>
      <c r="B595" s="458"/>
      <c r="C595" s="458"/>
      <c r="D595" s="458"/>
      <c r="E595" s="458"/>
      <c r="F595" s="459"/>
    </row>
    <row r="596">
      <c r="A596" s="458"/>
      <c r="B596" s="458"/>
      <c r="C596" s="458"/>
      <c r="D596" s="458"/>
      <c r="E596" s="458"/>
      <c r="F596" s="459"/>
    </row>
    <row r="597">
      <c r="A597" s="458"/>
      <c r="B597" s="458"/>
      <c r="C597" s="458"/>
      <c r="D597" s="458"/>
      <c r="E597" s="458"/>
      <c r="F597" s="459"/>
    </row>
    <row r="598">
      <c r="A598" s="458"/>
      <c r="B598" s="458"/>
      <c r="C598" s="458"/>
      <c r="D598" s="458"/>
      <c r="E598" s="458"/>
      <c r="F598" s="459"/>
    </row>
    <row r="599">
      <c r="A599" s="458"/>
      <c r="B599" s="458"/>
      <c r="C599" s="458"/>
      <c r="D599" s="458"/>
      <c r="E599" s="458"/>
      <c r="F599" s="459"/>
    </row>
    <row r="600">
      <c r="A600" s="458"/>
      <c r="B600" s="458"/>
      <c r="C600" s="458"/>
      <c r="D600" s="458"/>
      <c r="E600" s="458"/>
      <c r="F600" s="459"/>
    </row>
    <row r="601">
      <c r="A601" s="458"/>
      <c r="B601" s="458"/>
      <c r="C601" s="458"/>
      <c r="D601" s="458"/>
      <c r="E601" s="458"/>
      <c r="F601" s="459"/>
    </row>
    <row r="602">
      <c r="A602" s="458"/>
      <c r="B602" s="458"/>
      <c r="C602" s="458"/>
      <c r="D602" s="458"/>
      <c r="E602" s="458"/>
      <c r="F602" s="459"/>
    </row>
    <row r="603">
      <c r="A603" s="458"/>
      <c r="B603" s="458"/>
      <c r="C603" s="458"/>
      <c r="D603" s="458"/>
      <c r="E603" s="458"/>
      <c r="F603" s="459"/>
    </row>
    <row r="604">
      <c r="A604" s="458"/>
      <c r="B604" s="458"/>
      <c r="C604" s="458"/>
      <c r="D604" s="458"/>
      <c r="E604" s="458"/>
      <c r="F604" s="459"/>
    </row>
    <row r="605">
      <c r="A605" s="458"/>
      <c r="B605" s="458"/>
      <c r="C605" s="458"/>
      <c r="D605" s="458"/>
      <c r="E605" s="458"/>
      <c r="F605" s="459"/>
    </row>
    <row r="606">
      <c r="A606" s="458"/>
      <c r="B606" s="458"/>
      <c r="C606" s="458"/>
      <c r="D606" s="458"/>
      <c r="E606" s="458"/>
      <c r="F606" s="459"/>
    </row>
    <row r="607">
      <c r="A607" s="458"/>
      <c r="B607" s="458"/>
      <c r="C607" s="458"/>
      <c r="D607" s="458"/>
      <c r="E607" s="458"/>
      <c r="F607" s="459"/>
    </row>
    <row r="608">
      <c r="A608" s="458"/>
      <c r="B608" s="458"/>
      <c r="C608" s="458"/>
      <c r="D608" s="458"/>
      <c r="E608" s="458"/>
      <c r="F608" s="459"/>
    </row>
    <row r="609">
      <c r="A609" s="458"/>
      <c r="B609" s="458"/>
      <c r="C609" s="458"/>
      <c r="D609" s="458"/>
      <c r="E609" s="458"/>
      <c r="F609" s="459"/>
    </row>
    <row r="610">
      <c r="A610" s="458"/>
      <c r="B610" s="458"/>
      <c r="C610" s="458"/>
      <c r="D610" s="458"/>
      <c r="E610" s="458"/>
      <c r="F610" s="459"/>
    </row>
    <row r="611">
      <c r="A611" s="458"/>
      <c r="B611" s="458"/>
      <c r="C611" s="458"/>
      <c r="D611" s="458"/>
      <c r="E611" s="458"/>
      <c r="F611" s="459"/>
    </row>
    <row r="612">
      <c r="A612" s="458"/>
      <c r="B612" s="458"/>
      <c r="C612" s="458"/>
      <c r="D612" s="458"/>
      <c r="E612" s="458"/>
      <c r="F612" s="459"/>
    </row>
    <row r="613">
      <c r="A613" s="458"/>
      <c r="B613" s="458"/>
      <c r="C613" s="458"/>
      <c r="D613" s="458"/>
      <c r="E613" s="458"/>
      <c r="F613" s="459"/>
    </row>
    <row r="614">
      <c r="A614" s="458"/>
      <c r="B614" s="458"/>
      <c r="C614" s="458"/>
      <c r="D614" s="458"/>
      <c r="E614" s="458"/>
      <c r="F614" s="459"/>
    </row>
    <row r="615">
      <c r="A615" s="458"/>
      <c r="B615" s="458"/>
      <c r="C615" s="458"/>
      <c r="D615" s="458"/>
      <c r="E615" s="458"/>
      <c r="F615" s="459"/>
    </row>
    <row r="616">
      <c r="A616" s="458"/>
      <c r="B616" s="458"/>
      <c r="C616" s="458"/>
      <c r="D616" s="458"/>
      <c r="E616" s="458"/>
      <c r="F616" s="459"/>
    </row>
    <row r="617">
      <c r="A617" s="458"/>
      <c r="B617" s="458"/>
      <c r="C617" s="458"/>
      <c r="D617" s="458"/>
      <c r="E617" s="458"/>
      <c r="F617" s="459"/>
    </row>
    <row r="618">
      <c r="A618" s="458"/>
      <c r="B618" s="458"/>
      <c r="C618" s="458"/>
      <c r="D618" s="458"/>
      <c r="E618" s="458"/>
      <c r="F618" s="459"/>
    </row>
    <row r="619">
      <c r="A619" s="458"/>
      <c r="B619" s="458"/>
      <c r="C619" s="458"/>
      <c r="D619" s="458"/>
      <c r="E619" s="458"/>
      <c r="F619" s="459"/>
    </row>
    <row r="620">
      <c r="A620" s="458"/>
      <c r="B620" s="458"/>
      <c r="C620" s="458"/>
      <c r="D620" s="458"/>
      <c r="E620" s="458"/>
      <c r="F620" s="459"/>
    </row>
    <row r="621">
      <c r="A621" s="458"/>
      <c r="B621" s="458"/>
      <c r="C621" s="458"/>
      <c r="D621" s="458"/>
      <c r="E621" s="458"/>
      <c r="F621" s="459"/>
    </row>
    <row r="622">
      <c r="A622" s="458"/>
      <c r="B622" s="458"/>
      <c r="C622" s="458"/>
      <c r="D622" s="458"/>
      <c r="E622" s="458"/>
      <c r="F622" s="459"/>
    </row>
    <row r="623">
      <c r="A623" s="458"/>
      <c r="B623" s="458"/>
      <c r="C623" s="458"/>
      <c r="D623" s="458"/>
      <c r="E623" s="458"/>
      <c r="F623" s="459"/>
    </row>
    <row r="624">
      <c r="A624" s="458"/>
      <c r="B624" s="458"/>
      <c r="C624" s="458"/>
      <c r="D624" s="458"/>
      <c r="E624" s="458"/>
      <c r="F624" s="459"/>
    </row>
    <row r="625">
      <c r="A625" s="458"/>
      <c r="B625" s="458"/>
      <c r="C625" s="458"/>
      <c r="D625" s="458"/>
      <c r="E625" s="458"/>
      <c r="F625" s="459"/>
    </row>
    <row r="626">
      <c r="A626" s="458"/>
      <c r="B626" s="458"/>
      <c r="C626" s="458"/>
      <c r="D626" s="458"/>
      <c r="E626" s="458"/>
      <c r="F626" s="459"/>
    </row>
    <row r="627">
      <c r="A627" s="458"/>
      <c r="B627" s="458"/>
      <c r="C627" s="458"/>
      <c r="D627" s="458"/>
      <c r="E627" s="458"/>
      <c r="F627" s="459"/>
    </row>
    <row r="628">
      <c r="A628" s="458"/>
      <c r="B628" s="458"/>
      <c r="C628" s="458"/>
      <c r="D628" s="458"/>
      <c r="E628" s="458"/>
      <c r="F628" s="459"/>
    </row>
    <row r="629">
      <c r="A629" s="458"/>
      <c r="B629" s="458"/>
      <c r="C629" s="458"/>
      <c r="D629" s="458"/>
      <c r="E629" s="458"/>
      <c r="F629" s="459"/>
    </row>
    <row r="630">
      <c r="A630" s="458"/>
      <c r="B630" s="458"/>
      <c r="C630" s="458"/>
      <c r="D630" s="458"/>
      <c r="E630" s="458"/>
      <c r="F630" s="459"/>
    </row>
    <row r="631">
      <c r="A631" s="458"/>
      <c r="B631" s="458"/>
      <c r="C631" s="458"/>
      <c r="D631" s="458"/>
      <c r="E631" s="458"/>
      <c r="F631" s="459"/>
    </row>
    <row r="632">
      <c r="A632" s="458"/>
      <c r="B632" s="458"/>
      <c r="C632" s="458"/>
      <c r="D632" s="458"/>
      <c r="E632" s="458"/>
      <c r="F632" s="459"/>
    </row>
    <row r="633">
      <c r="A633" s="458"/>
      <c r="B633" s="458"/>
      <c r="C633" s="458"/>
      <c r="D633" s="458"/>
      <c r="E633" s="458"/>
      <c r="F633" s="459"/>
    </row>
    <row r="634">
      <c r="A634" s="458"/>
      <c r="B634" s="458"/>
      <c r="C634" s="458"/>
      <c r="D634" s="458"/>
      <c r="E634" s="458"/>
      <c r="F634" s="459"/>
    </row>
    <row r="635">
      <c r="A635" s="458"/>
      <c r="B635" s="458"/>
      <c r="C635" s="458"/>
      <c r="D635" s="458"/>
      <c r="E635" s="458"/>
      <c r="F635" s="459"/>
    </row>
    <row r="636">
      <c r="A636" s="458"/>
      <c r="B636" s="458"/>
      <c r="C636" s="458"/>
      <c r="D636" s="458"/>
      <c r="E636" s="458"/>
      <c r="F636" s="459"/>
    </row>
    <row r="637">
      <c r="A637" s="458"/>
      <c r="B637" s="458"/>
      <c r="C637" s="458"/>
      <c r="D637" s="458"/>
      <c r="E637" s="458"/>
      <c r="F637" s="459"/>
    </row>
    <row r="638">
      <c r="A638" s="458"/>
      <c r="B638" s="458"/>
      <c r="C638" s="458"/>
      <c r="D638" s="458"/>
      <c r="E638" s="458"/>
      <c r="F638" s="459"/>
    </row>
    <row r="639">
      <c r="A639" s="458"/>
      <c r="B639" s="458"/>
      <c r="C639" s="458"/>
      <c r="D639" s="458"/>
      <c r="E639" s="458"/>
      <c r="F639" s="459"/>
    </row>
    <row r="640">
      <c r="A640" s="458"/>
      <c r="B640" s="458"/>
      <c r="C640" s="458"/>
      <c r="D640" s="458"/>
      <c r="E640" s="458"/>
      <c r="F640" s="459"/>
    </row>
    <row r="641">
      <c r="A641" s="458"/>
      <c r="B641" s="458"/>
      <c r="C641" s="458"/>
      <c r="D641" s="458"/>
      <c r="E641" s="458"/>
      <c r="F641" s="459"/>
    </row>
    <row r="642">
      <c r="A642" s="458"/>
      <c r="B642" s="458"/>
      <c r="C642" s="458"/>
      <c r="D642" s="458"/>
      <c r="E642" s="458"/>
      <c r="F642" s="459"/>
    </row>
    <row r="643">
      <c r="A643" s="458"/>
      <c r="B643" s="458"/>
      <c r="C643" s="458"/>
      <c r="D643" s="458"/>
      <c r="E643" s="458"/>
      <c r="F643" s="459"/>
    </row>
    <row r="644">
      <c r="A644" s="458"/>
      <c r="B644" s="458"/>
      <c r="C644" s="458"/>
      <c r="D644" s="458"/>
      <c r="E644" s="458"/>
      <c r="F644" s="459"/>
    </row>
    <row r="645">
      <c r="A645" s="458"/>
      <c r="B645" s="458"/>
      <c r="C645" s="458"/>
      <c r="D645" s="458"/>
      <c r="E645" s="458"/>
      <c r="F645" s="459"/>
    </row>
    <row r="646">
      <c r="A646" s="458"/>
      <c r="B646" s="458"/>
      <c r="C646" s="458"/>
      <c r="D646" s="458"/>
      <c r="E646" s="458"/>
      <c r="F646" s="459"/>
    </row>
    <row r="647">
      <c r="A647" s="458"/>
      <c r="B647" s="458"/>
      <c r="C647" s="458"/>
      <c r="D647" s="458"/>
      <c r="E647" s="458"/>
      <c r="F647" s="459"/>
    </row>
    <row r="648">
      <c r="A648" s="458"/>
      <c r="B648" s="458"/>
      <c r="C648" s="458"/>
      <c r="D648" s="458"/>
      <c r="E648" s="458"/>
      <c r="F648" s="459"/>
    </row>
    <row r="649">
      <c r="A649" s="458"/>
      <c r="B649" s="458"/>
      <c r="C649" s="458"/>
      <c r="D649" s="458"/>
      <c r="E649" s="458"/>
      <c r="F649" s="459"/>
    </row>
    <row r="650">
      <c r="A650" s="458"/>
      <c r="B650" s="458"/>
      <c r="C650" s="458"/>
      <c r="D650" s="458"/>
      <c r="E650" s="458"/>
      <c r="F650" s="459"/>
    </row>
    <row r="651">
      <c r="A651" s="458"/>
      <c r="B651" s="458"/>
      <c r="C651" s="458"/>
      <c r="D651" s="458"/>
      <c r="E651" s="458"/>
      <c r="F651" s="459"/>
    </row>
    <row r="652">
      <c r="A652" s="458"/>
      <c r="B652" s="458"/>
      <c r="C652" s="458"/>
      <c r="D652" s="458"/>
      <c r="E652" s="458"/>
      <c r="F652" s="459"/>
    </row>
    <row r="653">
      <c r="A653" s="458"/>
      <c r="B653" s="458"/>
      <c r="C653" s="458"/>
      <c r="D653" s="458"/>
      <c r="E653" s="458"/>
      <c r="F653" s="459"/>
    </row>
    <row r="654">
      <c r="A654" s="458"/>
      <c r="B654" s="458"/>
      <c r="C654" s="458"/>
      <c r="D654" s="458"/>
      <c r="E654" s="458"/>
      <c r="F654" s="459"/>
    </row>
    <row r="655">
      <c r="A655" s="458"/>
      <c r="B655" s="458"/>
      <c r="C655" s="458"/>
      <c r="D655" s="458"/>
      <c r="E655" s="458"/>
      <c r="F655" s="459"/>
    </row>
    <row r="656">
      <c r="A656" s="458"/>
      <c r="B656" s="458"/>
      <c r="C656" s="458"/>
      <c r="D656" s="458"/>
      <c r="E656" s="458"/>
      <c r="F656" s="459"/>
    </row>
    <row r="657">
      <c r="A657" s="458"/>
      <c r="B657" s="458"/>
      <c r="C657" s="458"/>
      <c r="D657" s="458"/>
      <c r="E657" s="458"/>
      <c r="F657" s="459"/>
    </row>
    <row r="658">
      <c r="A658" s="458"/>
      <c r="B658" s="458"/>
      <c r="C658" s="458"/>
      <c r="D658" s="458"/>
      <c r="E658" s="458"/>
      <c r="F658" s="459"/>
    </row>
    <row r="659">
      <c r="A659" s="458"/>
      <c r="B659" s="458"/>
      <c r="C659" s="458"/>
      <c r="D659" s="458"/>
      <c r="E659" s="458"/>
      <c r="F659" s="459"/>
    </row>
    <row r="660">
      <c r="A660" s="458"/>
      <c r="B660" s="458"/>
      <c r="C660" s="458"/>
      <c r="D660" s="458"/>
      <c r="E660" s="458"/>
      <c r="F660" s="459"/>
    </row>
    <row r="661">
      <c r="A661" s="458"/>
      <c r="B661" s="458"/>
      <c r="C661" s="458"/>
      <c r="D661" s="458"/>
      <c r="E661" s="458"/>
      <c r="F661" s="459"/>
    </row>
    <row r="662">
      <c r="A662" s="458"/>
      <c r="B662" s="458"/>
      <c r="C662" s="458"/>
      <c r="D662" s="458"/>
      <c r="E662" s="458"/>
      <c r="F662" s="459"/>
    </row>
    <row r="663">
      <c r="A663" s="458"/>
      <c r="B663" s="458"/>
      <c r="C663" s="458"/>
      <c r="D663" s="458"/>
      <c r="E663" s="458"/>
      <c r="F663" s="459"/>
    </row>
    <row r="664">
      <c r="A664" s="458"/>
      <c r="B664" s="458"/>
      <c r="C664" s="458"/>
      <c r="D664" s="458"/>
      <c r="E664" s="458"/>
      <c r="F664" s="459"/>
    </row>
    <row r="665">
      <c r="A665" s="458"/>
      <c r="B665" s="458"/>
      <c r="C665" s="458"/>
      <c r="D665" s="458"/>
      <c r="E665" s="458"/>
      <c r="F665" s="459"/>
    </row>
    <row r="666">
      <c r="A666" s="458"/>
      <c r="B666" s="458"/>
      <c r="C666" s="458"/>
      <c r="D666" s="458"/>
      <c r="E666" s="458"/>
      <c r="F666" s="459"/>
    </row>
    <row r="667">
      <c r="A667" s="458"/>
      <c r="B667" s="458"/>
      <c r="C667" s="458"/>
      <c r="D667" s="458"/>
      <c r="E667" s="458"/>
      <c r="F667" s="459"/>
    </row>
    <row r="668">
      <c r="A668" s="458"/>
      <c r="B668" s="458"/>
      <c r="C668" s="458"/>
      <c r="D668" s="458"/>
      <c r="E668" s="458"/>
      <c r="F668" s="459"/>
    </row>
    <row r="669">
      <c r="A669" s="458"/>
      <c r="B669" s="458"/>
      <c r="C669" s="458"/>
      <c r="D669" s="458"/>
      <c r="E669" s="458"/>
      <c r="F669" s="459"/>
    </row>
    <row r="670">
      <c r="A670" s="458"/>
      <c r="B670" s="458"/>
      <c r="C670" s="458"/>
      <c r="D670" s="458"/>
      <c r="E670" s="458"/>
      <c r="F670" s="459"/>
    </row>
    <row r="671">
      <c r="A671" s="458"/>
      <c r="B671" s="458"/>
      <c r="C671" s="458"/>
      <c r="D671" s="458"/>
      <c r="E671" s="458"/>
      <c r="F671" s="459"/>
    </row>
    <row r="672">
      <c r="A672" s="458"/>
      <c r="B672" s="458"/>
      <c r="C672" s="458"/>
      <c r="D672" s="458"/>
      <c r="E672" s="458"/>
      <c r="F672" s="459"/>
    </row>
    <row r="673">
      <c r="A673" s="458"/>
      <c r="B673" s="458"/>
      <c r="C673" s="458"/>
      <c r="D673" s="458"/>
      <c r="E673" s="458"/>
      <c r="F673" s="459"/>
    </row>
    <row r="674">
      <c r="A674" s="458"/>
      <c r="B674" s="458"/>
      <c r="C674" s="458"/>
      <c r="D674" s="458"/>
      <c r="E674" s="458"/>
      <c r="F674" s="459"/>
    </row>
    <row r="675">
      <c r="A675" s="458"/>
      <c r="B675" s="458"/>
      <c r="C675" s="458"/>
      <c r="D675" s="458"/>
      <c r="E675" s="458"/>
      <c r="F675" s="459"/>
    </row>
    <row r="676">
      <c r="A676" s="458"/>
      <c r="B676" s="458"/>
      <c r="C676" s="458"/>
      <c r="D676" s="458"/>
      <c r="E676" s="458"/>
      <c r="F676" s="459"/>
    </row>
    <row r="677">
      <c r="A677" s="458"/>
      <c r="B677" s="458"/>
      <c r="C677" s="458"/>
      <c r="D677" s="458"/>
      <c r="E677" s="458"/>
      <c r="F677" s="459"/>
    </row>
    <row r="678">
      <c r="A678" s="458"/>
      <c r="B678" s="458"/>
      <c r="C678" s="458"/>
      <c r="D678" s="458"/>
      <c r="E678" s="458"/>
      <c r="F678" s="459"/>
    </row>
    <row r="679">
      <c r="A679" s="458"/>
      <c r="B679" s="458"/>
      <c r="C679" s="458"/>
      <c r="D679" s="458"/>
      <c r="E679" s="458"/>
      <c r="F679" s="459"/>
    </row>
    <row r="680">
      <c r="A680" s="458"/>
      <c r="B680" s="458"/>
      <c r="C680" s="458"/>
      <c r="D680" s="458"/>
      <c r="E680" s="458"/>
      <c r="F680" s="459"/>
    </row>
    <row r="681">
      <c r="A681" s="458"/>
      <c r="B681" s="458"/>
      <c r="C681" s="458"/>
      <c r="D681" s="458"/>
      <c r="E681" s="458"/>
      <c r="F681" s="459"/>
    </row>
    <row r="682">
      <c r="A682" s="458"/>
      <c r="B682" s="458"/>
      <c r="C682" s="458"/>
      <c r="D682" s="458"/>
      <c r="E682" s="458"/>
      <c r="F682" s="459"/>
    </row>
    <row r="683">
      <c r="A683" s="458"/>
      <c r="B683" s="458"/>
      <c r="C683" s="458"/>
      <c r="D683" s="458"/>
      <c r="E683" s="458"/>
      <c r="F683" s="459"/>
    </row>
    <row r="684">
      <c r="A684" s="458"/>
      <c r="B684" s="458"/>
      <c r="C684" s="458"/>
      <c r="D684" s="458"/>
      <c r="E684" s="458"/>
      <c r="F684" s="459"/>
    </row>
    <row r="685">
      <c r="A685" s="458"/>
      <c r="B685" s="458"/>
      <c r="C685" s="458"/>
      <c r="D685" s="458"/>
      <c r="E685" s="458"/>
      <c r="F685" s="459"/>
    </row>
    <row r="686">
      <c r="A686" s="458"/>
      <c r="B686" s="458"/>
      <c r="C686" s="458"/>
      <c r="D686" s="458"/>
      <c r="E686" s="458"/>
      <c r="F686" s="459"/>
    </row>
    <row r="687">
      <c r="A687" s="458"/>
      <c r="B687" s="458"/>
      <c r="C687" s="458"/>
      <c r="D687" s="458"/>
      <c r="E687" s="458"/>
      <c r="F687" s="459"/>
    </row>
    <row r="688">
      <c r="A688" s="458"/>
      <c r="B688" s="458"/>
      <c r="C688" s="458"/>
      <c r="D688" s="458"/>
      <c r="E688" s="458"/>
      <c r="F688" s="459"/>
    </row>
    <row r="689">
      <c r="A689" s="458"/>
      <c r="B689" s="458"/>
      <c r="C689" s="458"/>
      <c r="D689" s="458"/>
      <c r="E689" s="458"/>
      <c r="F689" s="459"/>
    </row>
    <row r="690">
      <c r="A690" s="458"/>
      <c r="B690" s="458"/>
      <c r="C690" s="458"/>
      <c r="D690" s="458"/>
      <c r="E690" s="458"/>
      <c r="F690" s="459"/>
    </row>
    <row r="691">
      <c r="A691" s="458"/>
      <c r="B691" s="458"/>
      <c r="C691" s="458"/>
      <c r="D691" s="458"/>
      <c r="E691" s="458"/>
      <c r="F691" s="459"/>
    </row>
    <row r="692">
      <c r="A692" s="458"/>
      <c r="B692" s="458"/>
      <c r="C692" s="458"/>
      <c r="D692" s="458"/>
      <c r="E692" s="458"/>
      <c r="F692" s="459"/>
    </row>
    <row r="693">
      <c r="A693" s="458"/>
      <c r="B693" s="458"/>
      <c r="C693" s="458"/>
      <c r="D693" s="458"/>
      <c r="E693" s="458"/>
      <c r="F693" s="459"/>
    </row>
    <row r="694">
      <c r="A694" s="458"/>
      <c r="B694" s="458"/>
      <c r="C694" s="458"/>
      <c r="D694" s="458"/>
      <c r="E694" s="458"/>
      <c r="F694" s="459"/>
    </row>
    <row r="695">
      <c r="A695" s="458"/>
      <c r="B695" s="458"/>
      <c r="C695" s="458"/>
      <c r="D695" s="458"/>
      <c r="E695" s="458"/>
      <c r="F695" s="459"/>
    </row>
    <row r="696">
      <c r="A696" s="458"/>
      <c r="B696" s="458"/>
      <c r="C696" s="458"/>
      <c r="D696" s="458"/>
      <c r="E696" s="458"/>
      <c r="F696" s="459"/>
    </row>
    <row r="697">
      <c r="A697" s="458"/>
      <c r="B697" s="458"/>
      <c r="C697" s="458"/>
      <c r="D697" s="458"/>
      <c r="E697" s="458"/>
      <c r="F697" s="459"/>
    </row>
    <row r="698">
      <c r="A698" s="458"/>
      <c r="B698" s="458"/>
      <c r="C698" s="458"/>
      <c r="D698" s="458"/>
      <c r="E698" s="458"/>
      <c r="F698" s="459"/>
    </row>
    <row r="699">
      <c r="A699" s="458"/>
      <c r="B699" s="458"/>
      <c r="C699" s="458"/>
      <c r="D699" s="458"/>
      <c r="E699" s="458"/>
      <c r="F699" s="459"/>
    </row>
    <row r="700">
      <c r="A700" s="458"/>
      <c r="B700" s="458"/>
      <c r="C700" s="458"/>
      <c r="D700" s="458"/>
      <c r="E700" s="458"/>
      <c r="F700" s="459"/>
    </row>
    <row r="701">
      <c r="A701" s="458"/>
      <c r="B701" s="458"/>
      <c r="C701" s="458"/>
      <c r="D701" s="458"/>
      <c r="E701" s="458"/>
      <c r="F701" s="459"/>
    </row>
    <row r="702">
      <c r="A702" s="458"/>
      <c r="B702" s="458"/>
      <c r="C702" s="458"/>
      <c r="D702" s="458"/>
      <c r="E702" s="458"/>
      <c r="F702" s="459"/>
    </row>
    <row r="703">
      <c r="A703" s="458"/>
      <c r="B703" s="458"/>
      <c r="C703" s="458"/>
      <c r="D703" s="458"/>
      <c r="E703" s="458"/>
      <c r="F703" s="459"/>
    </row>
    <row r="704">
      <c r="A704" s="458"/>
      <c r="B704" s="458"/>
      <c r="C704" s="458"/>
      <c r="D704" s="458"/>
      <c r="E704" s="458"/>
      <c r="F704" s="459"/>
    </row>
    <row r="705">
      <c r="A705" s="458"/>
      <c r="B705" s="458"/>
      <c r="C705" s="458"/>
      <c r="D705" s="458"/>
      <c r="E705" s="458"/>
      <c r="F705" s="459"/>
    </row>
    <row r="706">
      <c r="A706" s="458"/>
      <c r="B706" s="458"/>
      <c r="C706" s="458"/>
      <c r="D706" s="458"/>
      <c r="E706" s="458"/>
      <c r="F706" s="459"/>
    </row>
    <row r="707">
      <c r="A707" s="458"/>
      <c r="B707" s="458"/>
      <c r="C707" s="458"/>
      <c r="D707" s="458"/>
      <c r="E707" s="458"/>
      <c r="F707" s="459"/>
    </row>
    <row r="708">
      <c r="A708" s="458"/>
      <c r="B708" s="458"/>
      <c r="C708" s="458"/>
      <c r="D708" s="458"/>
      <c r="E708" s="458"/>
      <c r="F708" s="459"/>
    </row>
    <row r="709">
      <c r="A709" s="458"/>
      <c r="B709" s="458"/>
      <c r="C709" s="458"/>
      <c r="D709" s="458"/>
      <c r="E709" s="458"/>
      <c r="F709" s="459"/>
    </row>
    <row r="710">
      <c r="A710" s="458"/>
      <c r="B710" s="458"/>
      <c r="C710" s="458"/>
      <c r="D710" s="458"/>
      <c r="E710" s="458"/>
      <c r="F710" s="459"/>
    </row>
    <row r="711">
      <c r="A711" s="458"/>
      <c r="B711" s="458"/>
      <c r="C711" s="458"/>
      <c r="D711" s="458"/>
      <c r="E711" s="458"/>
      <c r="F711" s="459"/>
    </row>
    <row r="712">
      <c r="A712" s="458"/>
      <c r="B712" s="458"/>
      <c r="C712" s="458"/>
      <c r="D712" s="458"/>
      <c r="E712" s="458"/>
      <c r="F712" s="459"/>
    </row>
    <row r="713">
      <c r="A713" s="458"/>
      <c r="B713" s="458"/>
      <c r="C713" s="458"/>
      <c r="D713" s="458"/>
      <c r="E713" s="458"/>
      <c r="F713" s="459"/>
    </row>
    <row r="714">
      <c r="A714" s="458"/>
      <c r="B714" s="458"/>
      <c r="C714" s="458"/>
      <c r="D714" s="458"/>
      <c r="E714" s="458"/>
      <c r="F714" s="459"/>
    </row>
    <row r="715">
      <c r="A715" s="458"/>
      <c r="B715" s="458"/>
      <c r="C715" s="458"/>
      <c r="D715" s="458"/>
      <c r="E715" s="458"/>
      <c r="F715" s="459"/>
    </row>
    <row r="716">
      <c r="A716" s="458"/>
      <c r="B716" s="458"/>
      <c r="C716" s="458"/>
      <c r="D716" s="458"/>
      <c r="E716" s="458"/>
      <c r="F716" s="459"/>
    </row>
    <row r="717">
      <c r="A717" s="458"/>
      <c r="B717" s="458"/>
      <c r="C717" s="458"/>
      <c r="D717" s="458"/>
      <c r="E717" s="458"/>
      <c r="F717" s="459"/>
    </row>
    <row r="718">
      <c r="A718" s="458"/>
      <c r="B718" s="458"/>
      <c r="C718" s="458"/>
      <c r="D718" s="458"/>
      <c r="E718" s="458"/>
      <c r="F718" s="459"/>
    </row>
    <row r="719">
      <c r="A719" s="458"/>
      <c r="B719" s="458"/>
      <c r="C719" s="458"/>
      <c r="D719" s="458"/>
      <c r="E719" s="458"/>
      <c r="F719" s="459"/>
    </row>
    <row r="720">
      <c r="A720" s="458"/>
      <c r="B720" s="458"/>
      <c r="C720" s="458"/>
      <c r="D720" s="458"/>
      <c r="E720" s="458"/>
      <c r="F720" s="459"/>
    </row>
    <row r="721">
      <c r="A721" s="458"/>
      <c r="B721" s="458"/>
      <c r="C721" s="458"/>
      <c r="D721" s="458"/>
      <c r="E721" s="458"/>
      <c r="F721" s="459"/>
    </row>
    <row r="722">
      <c r="A722" s="458"/>
      <c r="B722" s="458"/>
      <c r="C722" s="458"/>
      <c r="D722" s="458"/>
      <c r="E722" s="458"/>
      <c r="F722" s="459"/>
    </row>
    <row r="723">
      <c r="A723" s="458"/>
      <c r="B723" s="458"/>
      <c r="C723" s="458"/>
      <c r="D723" s="458"/>
      <c r="E723" s="458"/>
      <c r="F723" s="459"/>
    </row>
    <row r="724">
      <c r="A724" s="458"/>
      <c r="B724" s="458"/>
      <c r="C724" s="458"/>
      <c r="D724" s="458"/>
      <c r="E724" s="458"/>
      <c r="F724" s="459"/>
    </row>
    <row r="725">
      <c r="A725" s="458"/>
      <c r="B725" s="458"/>
      <c r="C725" s="458"/>
      <c r="D725" s="458"/>
      <c r="E725" s="458"/>
      <c r="F725" s="459"/>
    </row>
    <row r="726">
      <c r="A726" s="458"/>
      <c r="B726" s="458"/>
      <c r="C726" s="458"/>
      <c r="D726" s="458"/>
      <c r="E726" s="458"/>
      <c r="F726" s="459"/>
    </row>
    <row r="727">
      <c r="A727" s="458"/>
      <c r="B727" s="458"/>
      <c r="C727" s="458"/>
      <c r="D727" s="458"/>
      <c r="E727" s="458"/>
      <c r="F727" s="459"/>
    </row>
    <row r="728">
      <c r="A728" s="458"/>
      <c r="B728" s="458"/>
      <c r="C728" s="458"/>
      <c r="D728" s="458"/>
      <c r="E728" s="458"/>
      <c r="F728" s="459"/>
    </row>
    <row r="729">
      <c r="A729" s="458"/>
      <c r="B729" s="458"/>
      <c r="C729" s="458"/>
      <c r="D729" s="458"/>
      <c r="E729" s="458"/>
      <c r="F729" s="459"/>
    </row>
    <row r="730">
      <c r="A730" s="458"/>
      <c r="B730" s="458"/>
      <c r="C730" s="458"/>
      <c r="D730" s="458"/>
      <c r="E730" s="458"/>
      <c r="F730" s="459"/>
    </row>
    <row r="731">
      <c r="A731" s="458"/>
      <c r="B731" s="458"/>
      <c r="C731" s="458"/>
      <c r="D731" s="458"/>
      <c r="E731" s="458"/>
      <c r="F731" s="459"/>
    </row>
    <row r="732">
      <c r="A732" s="458"/>
      <c r="B732" s="458"/>
      <c r="C732" s="458"/>
      <c r="D732" s="458"/>
      <c r="E732" s="458"/>
      <c r="F732" s="459"/>
    </row>
    <row r="733">
      <c r="A733" s="458"/>
      <c r="B733" s="458"/>
      <c r="C733" s="458"/>
      <c r="D733" s="458"/>
      <c r="E733" s="458"/>
      <c r="F733" s="459"/>
    </row>
    <row r="734">
      <c r="A734" s="458"/>
      <c r="B734" s="458"/>
      <c r="C734" s="458"/>
      <c r="D734" s="458"/>
      <c r="E734" s="458"/>
      <c r="F734" s="459"/>
    </row>
    <row r="735">
      <c r="A735" s="458"/>
      <c r="B735" s="458"/>
      <c r="C735" s="458"/>
      <c r="D735" s="458"/>
      <c r="E735" s="458"/>
      <c r="F735" s="459"/>
    </row>
    <row r="736">
      <c r="A736" s="458"/>
      <c r="B736" s="458"/>
      <c r="C736" s="458"/>
      <c r="D736" s="458"/>
      <c r="E736" s="458"/>
      <c r="F736" s="459"/>
    </row>
    <row r="737">
      <c r="A737" s="458"/>
      <c r="B737" s="458"/>
      <c r="C737" s="458"/>
      <c r="D737" s="458"/>
      <c r="E737" s="458"/>
      <c r="F737" s="459"/>
    </row>
    <row r="738">
      <c r="A738" s="458"/>
      <c r="B738" s="458"/>
      <c r="C738" s="458"/>
      <c r="D738" s="458"/>
      <c r="E738" s="458"/>
      <c r="F738" s="459"/>
    </row>
    <row r="739">
      <c r="A739" s="458"/>
      <c r="B739" s="458"/>
      <c r="C739" s="458"/>
      <c r="D739" s="458"/>
      <c r="E739" s="458"/>
      <c r="F739" s="459"/>
    </row>
    <row r="740">
      <c r="A740" s="458"/>
      <c r="B740" s="458"/>
      <c r="C740" s="458"/>
      <c r="D740" s="458"/>
      <c r="E740" s="458"/>
      <c r="F740" s="459"/>
    </row>
    <row r="741">
      <c r="A741" s="458"/>
      <c r="B741" s="458"/>
      <c r="C741" s="458"/>
      <c r="D741" s="458"/>
      <c r="E741" s="458"/>
      <c r="F741" s="459"/>
    </row>
    <row r="742">
      <c r="A742" s="458"/>
      <c r="B742" s="458"/>
      <c r="C742" s="458"/>
      <c r="D742" s="458"/>
      <c r="E742" s="458"/>
      <c r="F742" s="459"/>
    </row>
    <row r="743">
      <c r="A743" s="458"/>
      <c r="B743" s="458"/>
      <c r="C743" s="458"/>
      <c r="D743" s="458"/>
      <c r="E743" s="458"/>
      <c r="F743" s="459"/>
    </row>
    <row r="744">
      <c r="A744" s="458"/>
      <c r="B744" s="458"/>
      <c r="C744" s="458"/>
      <c r="D744" s="458"/>
      <c r="E744" s="458"/>
      <c r="F744" s="459"/>
    </row>
    <row r="745">
      <c r="A745" s="458"/>
      <c r="B745" s="458"/>
      <c r="C745" s="458"/>
      <c r="D745" s="458"/>
      <c r="E745" s="458"/>
      <c r="F745" s="459"/>
    </row>
    <row r="746">
      <c r="A746" s="458"/>
      <c r="B746" s="458"/>
      <c r="C746" s="458"/>
      <c r="D746" s="458"/>
      <c r="E746" s="458"/>
      <c r="F746" s="459"/>
    </row>
    <row r="747">
      <c r="A747" s="458"/>
      <c r="B747" s="458"/>
      <c r="C747" s="458"/>
      <c r="D747" s="458"/>
      <c r="E747" s="458"/>
      <c r="F747" s="459"/>
    </row>
    <row r="748">
      <c r="A748" s="458"/>
      <c r="B748" s="458"/>
      <c r="C748" s="458"/>
      <c r="D748" s="458"/>
      <c r="E748" s="458"/>
      <c r="F748" s="459"/>
    </row>
    <row r="749">
      <c r="A749" s="458"/>
      <c r="B749" s="458"/>
      <c r="C749" s="458"/>
      <c r="D749" s="458"/>
      <c r="E749" s="458"/>
      <c r="F749" s="459"/>
    </row>
    <row r="750">
      <c r="A750" s="458"/>
      <c r="B750" s="458"/>
      <c r="C750" s="458"/>
      <c r="D750" s="458"/>
      <c r="E750" s="458"/>
      <c r="F750" s="459"/>
    </row>
    <row r="751">
      <c r="A751" s="458"/>
      <c r="B751" s="458"/>
      <c r="C751" s="458"/>
      <c r="D751" s="458"/>
      <c r="E751" s="458"/>
      <c r="F751" s="459"/>
    </row>
    <row r="752">
      <c r="A752" s="458"/>
      <c r="B752" s="458"/>
      <c r="C752" s="458"/>
      <c r="D752" s="458"/>
      <c r="E752" s="458"/>
      <c r="F752" s="459"/>
    </row>
    <row r="753">
      <c r="A753" s="458"/>
      <c r="B753" s="458"/>
      <c r="C753" s="458"/>
      <c r="D753" s="458"/>
      <c r="E753" s="458"/>
      <c r="F753" s="459"/>
    </row>
    <row r="754">
      <c r="A754" s="458"/>
      <c r="B754" s="458"/>
      <c r="C754" s="458"/>
      <c r="D754" s="458"/>
      <c r="E754" s="458"/>
      <c r="F754" s="459"/>
    </row>
    <row r="755">
      <c r="A755" s="458"/>
      <c r="B755" s="458"/>
      <c r="C755" s="458"/>
      <c r="D755" s="458"/>
      <c r="E755" s="458"/>
      <c r="F755" s="459"/>
    </row>
    <row r="756">
      <c r="A756" s="458"/>
      <c r="B756" s="458"/>
      <c r="C756" s="458"/>
      <c r="D756" s="458"/>
      <c r="E756" s="458"/>
      <c r="F756" s="459"/>
    </row>
    <row r="757">
      <c r="A757" s="458"/>
      <c r="B757" s="458"/>
      <c r="C757" s="458"/>
      <c r="D757" s="458"/>
      <c r="E757" s="458"/>
      <c r="F757" s="459"/>
    </row>
    <row r="758">
      <c r="A758" s="458"/>
      <c r="B758" s="458"/>
      <c r="C758" s="458"/>
      <c r="D758" s="458"/>
      <c r="E758" s="458"/>
      <c r="F758" s="459"/>
    </row>
    <row r="759">
      <c r="A759" s="458"/>
      <c r="B759" s="458"/>
      <c r="C759" s="458"/>
      <c r="D759" s="458"/>
      <c r="E759" s="458"/>
      <c r="F759" s="459"/>
    </row>
    <row r="760">
      <c r="A760" s="458"/>
      <c r="B760" s="458"/>
      <c r="C760" s="458"/>
      <c r="D760" s="458"/>
      <c r="E760" s="458"/>
      <c r="F760" s="459"/>
    </row>
    <row r="761">
      <c r="A761" s="458"/>
      <c r="B761" s="458"/>
      <c r="C761" s="458"/>
      <c r="D761" s="458"/>
      <c r="E761" s="458"/>
      <c r="F761" s="459"/>
    </row>
    <row r="762">
      <c r="A762" s="458"/>
      <c r="B762" s="458"/>
      <c r="C762" s="458"/>
      <c r="D762" s="458"/>
      <c r="E762" s="458"/>
      <c r="F762" s="459"/>
    </row>
    <row r="763">
      <c r="A763" s="458"/>
      <c r="B763" s="458"/>
      <c r="C763" s="458"/>
      <c r="D763" s="458"/>
      <c r="E763" s="458"/>
      <c r="F763" s="459"/>
    </row>
    <row r="764">
      <c r="A764" s="458"/>
      <c r="B764" s="458"/>
      <c r="C764" s="458"/>
      <c r="D764" s="458"/>
      <c r="E764" s="458"/>
      <c r="F764" s="459"/>
    </row>
    <row r="765">
      <c r="A765" s="458"/>
      <c r="B765" s="458"/>
      <c r="C765" s="458"/>
      <c r="D765" s="458"/>
      <c r="E765" s="458"/>
      <c r="F765" s="459"/>
    </row>
    <row r="766">
      <c r="A766" s="458"/>
      <c r="B766" s="458"/>
      <c r="C766" s="458"/>
      <c r="D766" s="458"/>
      <c r="E766" s="458"/>
      <c r="F766" s="459"/>
    </row>
    <row r="767">
      <c r="A767" s="458"/>
      <c r="B767" s="458"/>
      <c r="C767" s="458"/>
      <c r="D767" s="458"/>
      <c r="E767" s="458"/>
      <c r="F767" s="459"/>
    </row>
    <row r="768">
      <c r="A768" s="458"/>
      <c r="B768" s="458"/>
      <c r="C768" s="458"/>
      <c r="D768" s="458"/>
      <c r="E768" s="458"/>
      <c r="F768" s="459"/>
    </row>
    <row r="769">
      <c r="A769" s="458"/>
      <c r="B769" s="458"/>
      <c r="C769" s="458"/>
      <c r="D769" s="458"/>
      <c r="E769" s="458"/>
      <c r="F769" s="459"/>
    </row>
    <row r="770">
      <c r="A770" s="458"/>
      <c r="B770" s="458"/>
      <c r="C770" s="458"/>
      <c r="D770" s="458"/>
      <c r="E770" s="458"/>
      <c r="F770" s="459"/>
    </row>
    <row r="771">
      <c r="A771" s="458"/>
      <c r="B771" s="458"/>
      <c r="C771" s="458"/>
      <c r="D771" s="458"/>
      <c r="E771" s="458"/>
      <c r="F771" s="459"/>
    </row>
    <row r="772">
      <c r="A772" s="458"/>
      <c r="B772" s="458"/>
      <c r="C772" s="458"/>
      <c r="D772" s="458"/>
      <c r="E772" s="458"/>
      <c r="F772" s="459"/>
    </row>
    <row r="773">
      <c r="A773" s="458"/>
      <c r="B773" s="458"/>
      <c r="C773" s="458"/>
      <c r="D773" s="458"/>
      <c r="E773" s="458"/>
      <c r="F773" s="459"/>
    </row>
    <row r="774">
      <c r="A774" s="458"/>
      <c r="B774" s="458"/>
      <c r="C774" s="458"/>
      <c r="D774" s="458"/>
      <c r="E774" s="458"/>
      <c r="F774" s="459"/>
    </row>
    <row r="775">
      <c r="A775" s="458"/>
      <c r="B775" s="458"/>
      <c r="C775" s="458"/>
      <c r="D775" s="458"/>
      <c r="E775" s="458"/>
      <c r="F775" s="459"/>
    </row>
    <row r="776">
      <c r="A776" s="458"/>
      <c r="B776" s="458"/>
      <c r="C776" s="458"/>
      <c r="D776" s="458"/>
      <c r="E776" s="458"/>
      <c r="F776" s="459"/>
    </row>
    <row r="777">
      <c r="A777" s="458"/>
      <c r="B777" s="458"/>
      <c r="C777" s="458"/>
      <c r="D777" s="458"/>
      <c r="E777" s="458"/>
      <c r="F777" s="459"/>
    </row>
    <row r="778">
      <c r="A778" s="458"/>
      <c r="B778" s="458"/>
      <c r="C778" s="458"/>
      <c r="D778" s="458"/>
      <c r="E778" s="458"/>
      <c r="F778" s="459"/>
    </row>
    <row r="779">
      <c r="A779" s="458"/>
      <c r="B779" s="458"/>
      <c r="C779" s="458"/>
      <c r="D779" s="458"/>
      <c r="E779" s="458"/>
      <c r="F779" s="459"/>
    </row>
    <row r="780">
      <c r="A780" s="458"/>
      <c r="B780" s="458"/>
      <c r="C780" s="458"/>
      <c r="D780" s="458"/>
      <c r="E780" s="458"/>
      <c r="F780" s="459"/>
    </row>
    <row r="781">
      <c r="A781" s="458"/>
      <c r="B781" s="458"/>
      <c r="C781" s="458"/>
      <c r="D781" s="458"/>
      <c r="E781" s="458"/>
      <c r="F781" s="459"/>
    </row>
    <row r="782">
      <c r="A782" s="458"/>
      <c r="B782" s="458"/>
      <c r="C782" s="458"/>
      <c r="D782" s="458"/>
      <c r="E782" s="458"/>
      <c r="F782" s="459"/>
    </row>
    <row r="783">
      <c r="A783" s="458"/>
      <c r="B783" s="458"/>
      <c r="C783" s="458"/>
      <c r="D783" s="458"/>
      <c r="E783" s="458"/>
      <c r="F783" s="459"/>
    </row>
    <row r="784">
      <c r="A784" s="458"/>
      <c r="B784" s="458"/>
      <c r="C784" s="458"/>
      <c r="D784" s="458"/>
      <c r="E784" s="458"/>
      <c r="F784" s="459"/>
    </row>
    <row r="785">
      <c r="A785" s="458"/>
      <c r="B785" s="458"/>
      <c r="C785" s="458"/>
      <c r="D785" s="458"/>
      <c r="E785" s="458"/>
      <c r="F785" s="459"/>
    </row>
    <row r="786">
      <c r="A786" s="458"/>
      <c r="B786" s="458"/>
      <c r="C786" s="458"/>
      <c r="D786" s="458"/>
      <c r="E786" s="458"/>
      <c r="F786" s="459"/>
    </row>
    <row r="787">
      <c r="A787" s="458"/>
      <c r="B787" s="458"/>
      <c r="C787" s="458"/>
      <c r="D787" s="458"/>
      <c r="E787" s="458"/>
      <c r="F787" s="459"/>
    </row>
    <row r="788">
      <c r="A788" s="458"/>
      <c r="B788" s="458"/>
      <c r="C788" s="458"/>
      <c r="D788" s="458"/>
      <c r="E788" s="458"/>
      <c r="F788" s="459"/>
    </row>
    <row r="789">
      <c r="A789" s="458"/>
      <c r="B789" s="458"/>
      <c r="C789" s="458"/>
      <c r="D789" s="458"/>
      <c r="E789" s="458"/>
      <c r="F789" s="459"/>
    </row>
    <row r="790">
      <c r="A790" s="458"/>
      <c r="B790" s="458"/>
      <c r="C790" s="458"/>
      <c r="D790" s="458"/>
      <c r="E790" s="458"/>
      <c r="F790" s="459"/>
    </row>
    <row r="791">
      <c r="A791" s="458"/>
      <c r="B791" s="458"/>
      <c r="C791" s="458"/>
      <c r="D791" s="458"/>
      <c r="E791" s="458"/>
      <c r="F791" s="459"/>
    </row>
    <row r="792">
      <c r="A792" s="458"/>
      <c r="B792" s="458"/>
      <c r="C792" s="458"/>
      <c r="D792" s="458"/>
      <c r="E792" s="458"/>
      <c r="F792" s="459"/>
    </row>
    <row r="793">
      <c r="A793" s="458"/>
      <c r="B793" s="458"/>
      <c r="C793" s="458"/>
      <c r="D793" s="458"/>
      <c r="E793" s="458"/>
      <c r="F793" s="459"/>
    </row>
    <row r="794">
      <c r="A794" s="458"/>
      <c r="B794" s="458"/>
      <c r="C794" s="458"/>
      <c r="D794" s="458"/>
      <c r="E794" s="458"/>
      <c r="F794" s="459"/>
    </row>
    <row r="795">
      <c r="A795" s="458"/>
      <c r="B795" s="458"/>
      <c r="C795" s="458"/>
      <c r="D795" s="458"/>
      <c r="E795" s="458"/>
      <c r="F795" s="459"/>
    </row>
    <row r="796">
      <c r="A796" s="458"/>
      <c r="B796" s="458"/>
      <c r="C796" s="458"/>
      <c r="D796" s="458"/>
      <c r="E796" s="458"/>
      <c r="F796" s="459"/>
    </row>
    <row r="797">
      <c r="A797" s="458"/>
      <c r="B797" s="458"/>
      <c r="C797" s="458"/>
      <c r="D797" s="458"/>
      <c r="E797" s="458"/>
      <c r="F797" s="459"/>
    </row>
    <row r="798">
      <c r="A798" s="458"/>
      <c r="B798" s="458"/>
      <c r="C798" s="458"/>
      <c r="D798" s="458"/>
      <c r="E798" s="458"/>
      <c r="F798" s="459"/>
    </row>
    <row r="799">
      <c r="A799" s="458"/>
      <c r="B799" s="458"/>
      <c r="C799" s="458"/>
      <c r="D799" s="458"/>
      <c r="E799" s="458"/>
      <c r="F799" s="459"/>
    </row>
    <row r="800">
      <c r="A800" s="458"/>
      <c r="B800" s="458"/>
      <c r="C800" s="458"/>
      <c r="D800" s="458"/>
      <c r="E800" s="458"/>
      <c r="F800" s="459"/>
    </row>
    <row r="801">
      <c r="A801" s="458"/>
      <c r="B801" s="458"/>
      <c r="C801" s="458"/>
      <c r="D801" s="458"/>
      <c r="E801" s="458"/>
      <c r="F801" s="459"/>
    </row>
    <row r="802">
      <c r="A802" s="458"/>
      <c r="B802" s="458"/>
      <c r="C802" s="458"/>
      <c r="D802" s="458"/>
      <c r="E802" s="458"/>
      <c r="F802" s="459"/>
    </row>
    <row r="803">
      <c r="A803" s="458"/>
      <c r="B803" s="458"/>
      <c r="C803" s="458"/>
      <c r="D803" s="458"/>
      <c r="E803" s="458"/>
      <c r="F803" s="459"/>
    </row>
    <row r="804">
      <c r="A804" s="458"/>
      <c r="B804" s="458"/>
      <c r="C804" s="458"/>
      <c r="D804" s="458"/>
      <c r="E804" s="458"/>
      <c r="F804" s="459"/>
    </row>
    <row r="805">
      <c r="A805" s="458"/>
      <c r="B805" s="458"/>
      <c r="C805" s="458"/>
      <c r="D805" s="458"/>
      <c r="E805" s="458"/>
      <c r="F805" s="459"/>
    </row>
    <row r="806">
      <c r="A806" s="458"/>
      <c r="B806" s="458"/>
      <c r="C806" s="458"/>
      <c r="D806" s="458"/>
      <c r="E806" s="458"/>
      <c r="F806" s="459"/>
    </row>
    <row r="807">
      <c r="A807" s="458"/>
      <c r="B807" s="458"/>
      <c r="C807" s="458"/>
      <c r="D807" s="458"/>
      <c r="E807" s="458"/>
      <c r="F807" s="459"/>
    </row>
    <row r="808">
      <c r="A808" s="458"/>
      <c r="B808" s="458"/>
      <c r="C808" s="458"/>
      <c r="D808" s="458"/>
      <c r="E808" s="458"/>
      <c r="F808" s="459"/>
    </row>
    <row r="809">
      <c r="A809" s="458"/>
      <c r="B809" s="458"/>
      <c r="C809" s="458"/>
      <c r="D809" s="458"/>
      <c r="E809" s="458"/>
      <c r="F809" s="459"/>
    </row>
    <row r="810">
      <c r="A810" s="458"/>
      <c r="B810" s="458"/>
      <c r="C810" s="458"/>
      <c r="D810" s="458"/>
      <c r="E810" s="458"/>
      <c r="F810" s="459"/>
    </row>
    <row r="811">
      <c r="A811" s="458"/>
      <c r="B811" s="458"/>
      <c r="C811" s="458"/>
      <c r="D811" s="458"/>
      <c r="E811" s="458"/>
      <c r="F811" s="459"/>
    </row>
    <row r="812">
      <c r="A812" s="458"/>
      <c r="B812" s="458"/>
      <c r="C812" s="458"/>
      <c r="D812" s="458"/>
      <c r="E812" s="458"/>
      <c r="F812" s="459"/>
    </row>
    <row r="813">
      <c r="A813" s="458"/>
      <c r="B813" s="458"/>
      <c r="C813" s="458"/>
      <c r="D813" s="458"/>
      <c r="E813" s="458"/>
      <c r="F813" s="459"/>
    </row>
    <row r="814">
      <c r="A814" s="458"/>
      <c r="B814" s="458"/>
      <c r="C814" s="458"/>
      <c r="D814" s="458"/>
      <c r="E814" s="458"/>
      <c r="F814" s="459"/>
    </row>
    <row r="815">
      <c r="A815" s="458"/>
      <c r="B815" s="458"/>
      <c r="C815" s="458"/>
      <c r="D815" s="458"/>
      <c r="E815" s="458"/>
      <c r="F815" s="459"/>
    </row>
    <row r="816">
      <c r="A816" s="458"/>
      <c r="B816" s="458"/>
      <c r="C816" s="458"/>
      <c r="D816" s="458"/>
      <c r="E816" s="458"/>
      <c r="F816" s="459"/>
    </row>
    <row r="817">
      <c r="A817" s="458"/>
      <c r="B817" s="458"/>
      <c r="C817" s="458"/>
      <c r="D817" s="458"/>
      <c r="E817" s="458"/>
      <c r="F817" s="459"/>
    </row>
    <row r="818">
      <c r="A818" s="458"/>
      <c r="B818" s="458"/>
      <c r="C818" s="458"/>
      <c r="D818" s="458"/>
      <c r="E818" s="458"/>
      <c r="F818" s="459"/>
    </row>
    <row r="819">
      <c r="A819" s="458"/>
      <c r="B819" s="458"/>
      <c r="C819" s="458"/>
      <c r="D819" s="458"/>
      <c r="E819" s="458"/>
      <c r="F819" s="459"/>
    </row>
    <row r="820">
      <c r="A820" s="458"/>
      <c r="B820" s="458"/>
      <c r="C820" s="458"/>
      <c r="D820" s="458"/>
      <c r="E820" s="458"/>
      <c r="F820" s="459"/>
    </row>
    <row r="821">
      <c r="A821" s="458"/>
      <c r="B821" s="458"/>
      <c r="C821" s="458"/>
      <c r="D821" s="458"/>
      <c r="E821" s="458"/>
      <c r="F821" s="459"/>
    </row>
    <row r="822">
      <c r="A822" s="458"/>
      <c r="B822" s="458"/>
      <c r="C822" s="458"/>
      <c r="D822" s="458"/>
      <c r="E822" s="458"/>
      <c r="F822" s="459"/>
    </row>
    <row r="823">
      <c r="A823" s="458"/>
      <c r="B823" s="458"/>
      <c r="C823" s="458"/>
      <c r="D823" s="458"/>
      <c r="E823" s="458"/>
      <c r="F823" s="459"/>
    </row>
    <row r="824">
      <c r="A824" s="458"/>
      <c r="B824" s="458"/>
      <c r="C824" s="458"/>
      <c r="D824" s="458"/>
      <c r="E824" s="458"/>
      <c r="F824" s="459"/>
    </row>
    <row r="825">
      <c r="A825" s="458"/>
      <c r="B825" s="458"/>
      <c r="C825" s="458"/>
      <c r="D825" s="458"/>
      <c r="E825" s="458"/>
      <c r="F825" s="459"/>
    </row>
    <row r="826">
      <c r="A826" s="458"/>
      <c r="B826" s="458"/>
      <c r="C826" s="458"/>
      <c r="D826" s="458"/>
      <c r="E826" s="458"/>
      <c r="F826" s="459"/>
    </row>
    <row r="827">
      <c r="A827" s="458"/>
      <c r="B827" s="458"/>
      <c r="C827" s="458"/>
      <c r="D827" s="458"/>
      <c r="E827" s="458"/>
      <c r="F827" s="459"/>
    </row>
    <row r="828">
      <c r="A828" s="458"/>
      <c r="B828" s="458"/>
      <c r="C828" s="458"/>
      <c r="D828" s="458"/>
      <c r="E828" s="458"/>
      <c r="F828" s="459"/>
    </row>
    <row r="829">
      <c r="A829" s="458"/>
      <c r="B829" s="458"/>
      <c r="C829" s="458"/>
      <c r="D829" s="458"/>
      <c r="E829" s="458"/>
      <c r="F829" s="459"/>
    </row>
    <row r="830">
      <c r="A830" s="458"/>
      <c r="B830" s="458"/>
      <c r="C830" s="458"/>
      <c r="D830" s="458"/>
      <c r="E830" s="458"/>
      <c r="F830" s="459"/>
    </row>
    <row r="831">
      <c r="A831" s="458"/>
      <c r="B831" s="458"/>
      <c r="C831" s="458"/>
      <c r="D831" s="458"/>
      <c r="E831" s="458"/>
      <c r="F831" s="459"/>
    </row>
    <row r="832">
      <c r="A832" s="458"/>
      <c r="B832" s="458"/>
      <c r="C832" s="458"/>
      <c r="D832" s="458"/>
      <c r="E832" s="458"/>
      <c r="F832" s="459"/>
    </row>
    <row r="833">
      <c r="A833" s="458"/>
      <c r="B833" s="458"/>
      <c r="C833" s="458"/>
      <c r="D833" s="458"/>
      <c r="E833" s="458"/>
      <c r="F833" s="459"/>
    </row>
    <row r="834">
      <c r="A834" s="458"/>
      <c r="B834" s="458"/>
      <c r="C834" s="458"/>
      <c r="D834" s="458"/>
      <c r="E834" s="458"/>
      <c r="F834" s="459"/>
    </row>
    <row r="835">
      <c r="A835" s="458"/>
      <c r="B835" s="458"/>
      <c r="C835" s="458"/>
      <c r="D835" s="458"/>
      <c r="E835" s="458"/>
      <c r="F835" s="459"/>
    </row>
    <row r="836">
      <c r="A836" s="458"/>
      <c r="B836" s="458"/>
      <c r="C836" s="458"/>
      <c r="D836" s="458"/>
      <c r="E836" s="458"/>
      <c r="F836" s="459"/>
    </row>
    <row r="837">
      <c r="A837" s="458"/>
      <c r="B837" s="458"/>
      <c r="C837" s="458"/>
      <c r="D837" s="458"/>
      <c r="E837" s="458"/>
      <c r="F837" s="459"/>
    </row>
    <row r="838">
      <c r="A838" s="458"/>
      <c r="B838" s="458"/>
      <c r="C838" s="458"/>
      <c r="D838" s="458"/>
      <c r="E838" s="458"/>
      <c r="F838" s="459"/>
    </row>
    <row r="839">
      <c r="A839" s="458"/>
      <c r="B839" s="458"/>
      <c r="C839" s="458"/>
      <c r="D839" s="458"/>
      <c r="E839" s="458"/>
      <c r="F839" s="459"/>
    </row>
    <row r="840">
      <c r="A840" s="458"/>
      <c r="B840" s="458"/>
      <c r="C840" s="458"/>
      <c r="D840" s="458"/>
      <c r="E840" s="458"/>
      <c r="F840" s="459"/>
    </row>
    <row r="841">
      <c r="A841" s="458"/>
      <c r="B841" s="458"/>
      <c r="C841" s="458"/>
      <c r="D841" s="458"/>
      <c r="E841" s="458"/>
      <c r="F841" s="459"/>
    </row>
    <row r="842">
      <c r="A842" s="458"/>
      <c r="B842" s="458"/>
      <c r="C842" s="458"/>
      <c r="D842" s="458"/>
      <c r="E842" s="458"/>
      <c r="F842" s="459"/>
    </row>
    <row r="843">
      <c r="A843" s="458"/>
      <c r="B843" s="458"/>
      <c r="C843" s="458"/>
      <c r="D843" s="458"/>
      <c r="E843" s="458"/>
      <c r="F843" s="459"/>
    </row>
    <row r="844">
      <c r="A844" s="458"/>
      <c r="B844" s="458"/>
      <c r="C844" s="458"/>
      <c r="D844" s="458"/>
      <c r="E844" s="458"/>
      <c r="F844" s="459"/>
    </row>
    <row r="845">
      <c r="A845" s="458"/>
      <c r="B845" s="458"/>
      <c r="C845" s="458"/>
      <c r="D845" s="458"/>
      <c r="E845" s="458"/>
      <c r="F845" s="459"/>
    </row>
    <row r="846">
      <c r="A846" s="458"/>
      <c r="B846" s="458"/>
      <c r="C846" s="458"/>
      <c r="D846" s="458"/>
      <c r="E846" s="458"/>
      <c r="F846" s="459"/>
    </row>
    <row r="847">
      <c r="A847" s="458"/>
      <c r="B847" s="458"/>
      <c r="C847" s="458"/>
      <c r="D847" s="458"/>
      <c r="E847" s="458"/>
      <c r="F847" s="459"/>
    </row>
    <row r="848">
      <c r="A848" s="458"/>
      <c r="B848" s="458"/>
      <c r="C848" s="458"/>
      <c r="D848" s="458"/>
      <c r="E848" s="458"/>
      <c r="F848" s="459"/>
    </row>
    <row r="849">
      <c r="A849" s="458"/>
      <c r="B849" s="458"/>
      <c r="C849" s="458"/>
      <c r="D849" s="458"/>
      <c r="E849" s="458"/>
      <c r="F849" s="459"/>
    </row>
    <row r="850">
      <c r="A850" s="458"/>
      <c r="B850" s="458"/>
      <c r="C850" s="458"/>
      <c r="D850" s="458"/>
      <c r="E850" s="458"/>
      <c r="F850" s="459"/>
    </row>
    <row r="851">
      <c r="A851" s="458"/>
      <c r="B851" s="458"/>
      <c r="C851" s="458"/>
      <c r="D851" s="458"/>
      <c r="E851" s="458"/>
      <c r="F851" s="459"/>
    </row>
    <row r="852">
      <c r="A852" s="458"/>
      <c r="B852" s="458"/>
      <c r="C852" s="458"/>
      <c r="D852" s="458"/>
      <c r="E852" s="458"/>
      <c r="F852" s="459"/>
    </row>
    <row r="853">
      <c r="A853" s="458"/>
      <c r="B853" s="458"/>
      <c r="C853" s="458"/>
      <c r="D853" s="458"/>
      <c r="E853" s="458"/>
      <c r="F853" s="459"/>
    </row>
    <row r="854">
      <c r="A854" s="458"/>
      <c r="B854" s="458"/>
      <c r="C854" s="458"/>
      <c r="D854" s="458"/>
      <c r="E854" s="458"/>
      <c r="F854" s="459"/>
    </row>
    <row r="855">
      <c r="A855" s="458"/>
      <c r="B855" s="458"/>
      <c r="C855" s="458"/>
      <c r="D855" s="458"/>
      <c r="E855" s="458"/>
      <c r="F855" s="459"/>
    </row>
    <row r="856">
      <c r="A856" s="458"/>
      <c r="B856" s="458"/>
      <c r="C856" s="458"/>
      <c r="D856" s="458"/>
      <c r="E856" s="458"/>
      <c r="F856" s="459"/>
    </row>
    <row r="857">
      <c r="A857" s="458"/>
      <c r="B857" s="458"/>
      <c r="C857" s="458"/>
      <c r="D857" s="458"/>
      <c r="E857" s="458"/>
      <c r="F857" s="459"/>
    </row>
    <row r="858">
      <c r="A858" s="458"/>
      <c r="B858" s="458"/>
      <c r="C858" s="458"/>
      <c r="D858" s="458"/>
      <c r="E858" s="458"/>
      <c r="F858" s="459"/>
    </row>
    <row r="859">
      <c r="A859" s="458"/>
      <c r="B859" s="458"/>
      <c r="C859" s="458"/>
      <c r="D859" s="458"/>
      <c r="E859" s="458"/>
      <c r="F859" s="459"/>
    </row>
    <row r="860">
      <c r="A860" s="458"/>
      <c r="B860" s="458"/>
      <c r="C860" s="458"/>
      <c r="D860" s="458"/>
      <c r="E860" s="458"/>
      <c r="F860" s="459"/>
    </row>
    <row r="861">
      <c r="A861" s="458"/>
      <c r="B861" s="458"/>
      <c r="C861" s="458"/>
      <c r="D861" s="458"/>
      <c r="E861" s="458"/>
      <c r="F861" s="459"/>
    </row>
    <row r="862">
      <c r="A862" s="458"/>
      <c r="B862" s="458"/>
      <c r="C862" s="458"/>
      <c r="D862" s="458"/>
      <c r="E862" s="458"/>
      <c r="F862" s="459"/>
    </row>
    <row r="863">
      <c r="A863" s="458"/>
      <c r="B863" s="458"/>
      <c r="C863" s="458"/>
      <c r="D863" s="458"/>
      <c r="E863" s="458"/>
      <c r="F863" s="459"/>
    </row>
    <row r="864">
      <c r="A864" s="458"/>
      <c r="B864" s="458"/>
      <c r="C864" s="458"/>
      <c r="D864" s="458"/>
      <c r="E864" s="458"/>
      <c r="F864" s="459"/>
    </row>
    <row r="865">
      <c r="A865" s="458"/>
      <c r="B865" s="458"/>
      <c r="C865" s="458"/>
      <c r="D865" s="458"/>
      <c r="E865" s="458"/>
      <c r="F865" s="459"/>
    </row>
    <row r="866">
      <c r="A866" s="458"/>
      <c r="B866" s="458"/>
      <c r="C866" s="458"/>
      <c r="D866" s="458"/>
      <c r="E866" s="458"/>
      <c r="F866" s="459"/>
    </row>
    <row r="867">
      <c r="A867" s="458"/>
      <c r="B867" s="458"/>
      <c r="C867" s="458"/>
      <c r="D867" s="458"/>
      <c r="E867" s="458"/>
      <c r="F867" s="459"/>
    </row>
    <row r="868">
      <c r="A868" s="458"/>
      <c r="B868" s="458"/>
      <c r="C868" s="458"/>
      <c r="D868" s="458"/>
      <c r="E868" s="458"/>
      <c r="F868" s="459"/>
    </row>
    <row r="869">
      <c r="A869" s="458"/>
      <c r="B869" s="458"/>
      <c r="C869" s="458"/>
      <c r="D869" s="458"/>
      <c r="E869" s="458"/>
      <c r="F869" s="459"/>
    </row>
    <row r="870">
      <c r="A870" s="458"/>
      <c r="B870" s="458"/>
      <c r="C870" s="458"/>
      <c r="D870" s="458"/>
      <c r="E870" s="458"/>
      <c r="F870" s="459"/>
    </row>
    <row r="871">
      <c r="A871" s="458"/>
      <c r="B871" s="458"/>
      <c r="C871" s="458"/>
      <c r="D871" s="458"/>
      <c r="E871" s="458"/>
      <c r="F871" s="459"/>
    </row>
    <row r="872">
      <c r="A872" s="458"/>
      <c r="B872" s="458"/>
      <c r="C872" s="458"/>
      <c r="D872" s="458"/>
      <c r="E872" s="458"/>
      <c r="F872" s="459"/>
    </row>
    <row r="873">
      <c r="A873" s="458"/>
      <c r="B873" s="458"/>
      <c r="C873" s="458"/>
      <c r="D873" s="458"/>
      <c r="E873" s="458"/>
      <c r="F873" s="459"/>
    </row>
    <row r="874">
      <c r="A874" s="458"/>
      <c r="B874" s="458"/>
      <c r="C874" s="458"/>
      <c r="D874" s="458"/>
      <c r="E874" s="458"/>
      <c r="F874" s="459"/>
    </row>
    <row r="875">
      <c r="A875" s="458"/>
      <c r="B875" s="458"/>
      <c r="C875" s="458"/>
      <c r="D875" s="458"/>
      <c r="E875" s="458"/>
      <c r="F875" s="459"/>
    </row>
    <row r="876">
      <c r="A876" s="458"/>
      <c r="B876" s="458"/>
      <c r="C876" s="458"/>
      <c r="D876" s="458"/>
      <c r="E876" s="458"/>
      <c r="F876" s="459"/>
    </row>
    <row r="877">
      <c r="A877" s="458"/>
      <c r="B877" s="458"/>
      <c r="C877" s="458"/>
      <c r="D877" s="458"/>
      <c r="E877" s="458"/>
      <c r="F877" s="459"/>
    </row>
    <row r="878">
      <c r="A878" s="458"/>
      <c r="B878" s="458"/>
      <c r="C878" s="458"/>
      <c r="D878" s="458"/>
      <c r="E878" s="458"/>
      <c r="F878" s="459"/>
    </row>
    <row r="879">
      <c r="A879" s="458"/>
      <c r="B879" s="458"/>
      <c r="C879" s="458"/>
      <c r="D879" s="458"/>
      <c r="E879" s="458"/>
      <c r="F879" s="459"/>
    </row>
    <row r="880">
      <c r="A880" s="458"/>
      <c r="B880" s="458"/>
      <c r="C880" s="458"/>
      <c r="D880" s="458"/>
      <c r="E880" s="458"/>
      <c r="F880" s="459"/>
    </row>
    <row r="881">
      <c r="A881" s="458"/>
      <c r="B881" s="458"/>
      <c r="C881" s="458"/>
      <c r="D881" s="458"/>
      <c r="E881" s="458"/>
      <c r="F881" s="459"/>
    </row>
    <row r="882">
      <c r="A882" s="458"/>
      <c r="B882" s="458"/>
      <c r="C882" s="458"/>
      <c r="D882" s="458"/>
      <c r="E882" s="458"/>
      <c r="F882" s="459"/>
    </row>
    <row r="883">
      <c r="A883" s="458"/>
      <c r="B883" s="458"/>
      <c r="C883" s="458"/>
      <c r="D883" s="458"/>
      <c r="E883" s="458"/>
      <c r="F883" s="459"/>
    </row>
    <row r="884">
      <c r="A884" s="458"/>
      <c r="B884" s="458"/>
      <c r="C884" s="458"/>
      <c r="D884" s="458"/>
      <c r="E884" s="458"/>
      <c r="F884" s="459"/>
    </row>
    <row r="885">
      <c r="A885" s="458"/>
      <c r="B885" s="458"/>
      <c r="C885" s="458"/>
      <c r="D885" s="458"/>
      <c r="E885" s="458"/>
      <c r="F885" s="459"/>
    </row>
    <row r="886">
      <c r="A886" s="458"/>
      <c r="B886" s="458"/>
      <c r="C886" s="458"/>
      <c r="D886" s="458"/>
      <c r="E886" s="458"/>
      <c r="F886" s="459"/>
    </row>
    <row r="887">
      <c r="A887" s="458"/>
      <c r="B887" s="458"/>
      <c r="C887" s="458"/>
      <c r="D887" s="458"/>
      <c r="E887" s="458"/>
      <c r="F887" s="459"/>
    </row>
    <row r="888">
      <c r="A888" s="458"/>
      <c r="B888" s="458"/>
      <c r="C888" s="458"/>
      <c r="D888" s="458"/>
      <c r="E888" s="458"/>
      <c r="F888" s="459"/>
    </row>
    <row r="889">
      <c r="A889" s="458"/>
      <c r="B889" s="458"/>
      <c r="C889" s="458"/>
      <c r="D889" s="458"/>
      <c r="E889" s="458"/>
      <c r="F889" s="459"/>
    </row>
    <row r="890">
      <c r="A890" s="458"/>
      <c r="B890" s="458"/>
      <c r="C890" s="458"/>
      <c r="D890" s="458"/>
      <c r="E890" s="458"/>
      <c r="F890" s="459"/>
    </row>
    <row r="891">
      <c r="A891" s="458"/>
      <c r="B891" s="458"/>
      <c r="C891" s="458"/>
      <c r="D891" s="458"/>
      <c r="E891" s="458"/>
      <c r="F891" s="459"/>
    </row>
    <row r="892">
      <c r="A892" s="458"/>
      <c r="B892" s="458"/>
      <c r="C892" s="458"/>
      <c r="D892" s="458"/>
      <c r="E892" s="458"/>
      <c r="F892" s="459"/>
    </row>
    <row r="893">
      <c r="A893" s="458"/>
      <c r="B893" s="458"/>
      <c r="C893" s="458"/>
      <c r="D893" s="458"/>
      <c r="E893" s="458"/>
      <c r="F893" s="459"/>
    </row>
    <row r="894">
      <c r="A894" s="458"/>
      <c r="B894" s="458"/>
      <c r="C894" s="458"/>
      <c r="D894" s="458"/>
      <c r="E894" s="458"/>
      <c r="F894" s="459"/>
    </row>
    <row r="895">
      <c r="A895" s="458"/>
      <c r="B895" s="458"/>
      <c r="C895" s="458"/>
      <c r="D895" s="458"/>
      <c r="E895" s="458"/>
      <c r="F895" s="459"/>
    </row>
    <row r="896">
      <c r="A896" s="458"/>
      <c r="B896" s="458"/>
      <c r="C896" s="458"/>
      <c r="D896" s="458"/>
      <c r="E896" s="458"/>
      <c r="F896" s="459"/>
    </row>
    <row r="897">
      <c r="A897" s="458"/>
      <c r="B897" s="458"/>
      <c r="C897" s="458"/>
      <c r="D897" s="458"/>
      <c r="E897" s="458"/>
      <c r="F897" s="459"/>
    </row>
    <row r="898">
      <c r="A898" s="458"/>
      <c r="B898" s="458"/>
      <c r="C898" s="458"/>
      <c r="D898" s="458"/>
      <c r="E898" s="458"/>
      <c r="F898" s="459"/>
    </row>
    <row r="899">
      <c r="A899" s="458"/>
      <c r="B899" s="458"/>
      <c r="C899" s="458"/>
      <c r="D899" s="458"/>
      <c r="E899" s="458"/>
      <c r="F899" s="459"/>
    </row>
    <row r="900">
      <c r="A900" s="458"/>
      <c r="B900" s="458"/>
      <c r="C900" s="458"/>
      <c r="D900" s="458"/>
      <c r="E900" s="458"/>
      <c r="F900" s="459"/>
    </row>
    <row r="901">
      <c r="A901" s="458"/>
      <c r="B901" s="458"/>
      <c r="C901" s="458"/>
      <c r="D901" s="458"/>
      <c r="E901" s="458"/>
      <c r="F901" s="459"/>
    </row>
    <row r="902">
      <c r="A902" s="458"/>
      <c r="B902" s="458"/>
      <c r="C902" s="458"/>
      <c r="D902" s="458"/>
      <c r="E902" s="458"/>
      <c r="F902" s="459"/>
    </row>
    <row r="903">
      <c r="A903" s="458"/>
      <c r="B903" s="458"/>
      <c r="C903" s="458"/>
      <c r="D903" s="458"/>
      <c r="E903" s="458"/>
      <c r="F903" s="459"/>
    </row>
    <row r="904">
      <c r="A904" s="458"/>
      <c r="B904" s="458"/>
      <c r="C904" s="458"/>
      <c r="D904" s="458"/>
      <c r="E904" s="458"/>
      <c r="F904" s="459"/>
    </row>
    <row r="905">
      <c r="A905" s="458"/>
      <c r="B905" s="458"/>
      <c r="C905" s="458"/>
      <c r="D905" s="458"/>
      <c r="E905" s="458"/>
      <c r="F905" s="459"/>
    </row>
    <row r="906">
      <c r="A906" s="458"/>
      <c r="B906" s="458"/>
      <c r="C906" s="458"/>
      <c r="D906" s="458"/>
      <c r="E906" s="458"/>
      <c r="F906" s="459"/>
    </row>
    <row r="907">
      <c r="A907" s="458"/>
      <c r="B907" s="458"/>
      <c r="C907" s="458"/>
      <c r="D907" s="458"/>
      <c r="E907" s="458"/>
      <c r="F907" s="459"/>
    </row>
    <row r="908">
      <c r="A908" s="458"/>
      <c r="B908" s="458"/>
      <c r="C908" s="458"/>
      <c r="D908" s="458"/>
      <c r="E908" s="458"/>
      <c r="F908" s="459"/>
    </row>
    <row r="909">
      <c r="A909" s="458"/>
      <c r="B909" s="458"/>
      <c r="C909" s="458"/>
      <c r="D909" s="458"/>
      <c r="E909" s="458"/>
      <c r="F909" s="459"/>
    </row>
    <row r="910">
      <c r="A910" s="458"/>
      <c r="B910" s="458"/>
      <c r="C910" s="458"/>
      <c r="D910" s="458"/>
      <c r="E910" s="458"/>
      <c r="F910" s="459"/>
    </row>
    <row r="911">
      <c r="A911" s="458"/>
      <c r="B911" s="458"/>
      <c r="C911" s="458"/>
      <c r="D911" s="458"/>
      <c r="E911" s="458"/>
      <c r="F911" s="459"/>
    </row>
    <row r="912">
      <c r="A912" s="458"/>
      <c r="B912" s="458"/>
      <c r="C912" s="458"/>
      <c r="D912" s="458"/>
      <c r="E912" s="458"/>
      <c r="F912" s="459"/>
    </row>
    <row r="913">
      <c r="A913" s="458"/>
      <c r="B913" s="458"/>
      <c r="C913" s="458"/>
      <c r="D913" s="458"/>
      <c r="E913" s="458"/>
      <c r="F913" s="459"/>
    </row>
    <row r="914">
      <c r="A914" s="458"/>
      <c r="B914" s="458"/>
      <c r="C914" s="458"/>
      <c r="D914" s="458"/>
      <c r="E914" s="458"/>
      <c r="F914" s="459"/>
    </row>
    <row r="915">
      <c r="A915" s="458"/>
      <c r="B915" s="458"/>
      <c r="C915" s="458"/>
      <c r="D915" s="458"/>
      <c r="E915" s="458"/>
      <c r="F915" s="459"/>
    </row>
    <row r="916">
      <c r="A916" s="458"/>
      <c r="B916" s="458"/>
      <c r="C916" s="458"/>
      <c r="D916" s="458"/>
      <c r="E916" s="458"/>
      <c r="F916" s="459"/>
    </row>
    <row r="917">
      <c r="A917" s="458"/>
      <c r="B917" s="458"/>
      <c r="C917" s="458"/>
      <c r="D917" s="458"/>
      <c r="E917" s="458"/>
      <c r="F917" s="459"/>
    </row>
    <row r="918">
      <c r="A918" s="458"/>
      <c r="B918" s="458"/>
      <c r="C918" s="458"/>
      <c r="D918" s="458"/>
      <c r="E918" s="458"/>
      <c r="F918" s="459"/>
    </row>
    <row r="919">
      <c r="A919" s="458"/>
      <c r="B919" s="458"/>
      <c r="C919" s="458"/>
      <c r="D919" s="458"/>
      <c r="E919" s="458"/>
      <c r="F919" s="459"/>
    </row>
    <row r="920">
      <c r="A920" s="458"/>
      <c r="B920" s="458"/>
      <c r="C920" s="458"/>
      <c r="D920" s="458"/>
      <c r="E920" s="458"/>
      <c r="F920" s="459"/>
    </row>
    <row r="921">
      <c r="A921" s="458"/>
      <c r="B921" s="458"/>
      <c r="C921" s="458"/>
      <c r="D921" s="458"/>
      <c r="E921" s="458"/>
      <c r="F921" s="459"/>
    </row>
    <row r="922">
      <c r="A922" s="458"/>
      <c r="B922" s="458"/>
      <c r="C922" s="458"/>
      <c r="D922" s="458"/>
      <c r="E922" s="458"/>
      <c r="F922" s="459"/>
    </row>
    <row r="923">
      <c r="A923" s="458"/>
      <c r="B923" s="458"/>
      <c r="C923" s="458"/>
      <c r="D923" s="458"/>
      <c r="E923" s="458"/>
      <c r="F923" s="459"/>
    </row>
    <row r="924">
      <c r="A924" s="458"/>
      <c r="B924" s="458"/>
      <c r="C924" s="458"/>
      <c r="D924" s="458"/>
      <c r="E924" s="458"/>
      <c r="F924" s="459"/>
    </row>
    <row r="925">
      <c r="A925" s="458"/>
      <c r="B925" s="458"/>
      <c r="C925" s="458"/>
      <c r="D925" s="458"/>
      <c r="E925" s="458"/>
      <c r="F925" s="459"/>
    </row>
    <row r="926">
      <c r="A926" s="458"/>
      <c r="B926" s="458"/>
      <c r="C926" s="458"/>
      <c r="D926" s="458"/>
      <c r="E926" s="458"/>
      <c r="F926" s="459"/>
    </row>
    <row r="927">
      <c r="A927" s="458"/>
      <c r="B927" s="458"/>
      <c r="C927" s="458"/>
      <c r="D927" s="458"/>
      <c r="E927" s="458"/>
      <c r="F927" s="459"/>
    </row>
    <row r="928">
      <c r="A928" s="458"/>
      <c r="B928" s="458"/>
      <c r="C928" s="458"/>
      <c r="D928" s="458"/>
      <c r="E928" s="458"/>
      <c r="F928" s="459"/>
    </row>
    <row r="929">
      <c r="A929" s="458"/>
      <c r="B929" s="458"/>
      <c r="C929" s="458"/>
      <c r="D929" s="458"/>
      <c r="E929" s="458"/>
      <c r="F929" s="459"/>
    </row>
    <row r="930">
      <c r="A930" s="458"/>
      <c r="B930" s="458"/>
      <c r="C930" s="458"/>
      <c r="D930" s="458"/>
      <c r="E930" s="458"/>
      <c r="F930" s="459"/>
    </row>
    <row r="931">
      <c r="A931" s="458"/>
      <c r="B931" s="458"/>
      <c r="C931" s="458"/>
      <c r="D931" s="458"/>
      <c r="E931" s="458"/>
      <c r="F931" s="459"/>
    </row>
    <row r="932">
      <c r="A932" s="458"/>
      <c r="B932" s="458"/>
      <c r="C932" s="458"/>
      <c r="D932" s="458"/>
      <c r="E932" s="458"/>
      <c r="F932" s="459"/>
    </row>
    <row r="933">
      <c r="A933" s="458"/>
      <c r="B933" s="458"/>
      <c r="C933" s="458"/>
      <c r="D933" s="458"/>
      <c r="E933" s="458"/>
      <c r="F933" s="459"/>
    </row>
    <row r="934">
      <c r="A934" s="458"/>
      <c r="B934" s="458"/>
      <c r="C934" s="458"/>
      <c r="D934" s="458"/>
      <c r="E934" s="458"/>
      <c r="F934" s="459"/>
    </row>
    <row r="935">
      <c r="A935" s="458"/>
      <c r="B935" s="458"/>
      <c r="C935" s="458"/>
      <c r="D935" s="458"/>
      <c r="E935" s="458"/>
      <c r="F935" s="459"/>
    </row>
    <row r="936">
      <c r="A936" s="458"/>
      <c r="B936" s="458"/>
      <c r="C936" s="458"/>
      <c r="D936" s="458"/>
      <c r="E936" s="458"/>
      <c r="F936" s="459"/>
    </row>
    <row r="937">
      <c r="A937" s="458"/>
      <c r="B937" s="458"/>
      <c r="C937" s="458"/>
      <c r="D937" s="458"/>
      <c r="E937" s="458"/>
      <c r="F937" s="459"/>
    </row>
    <row r="938">
      <c r="A938" s="458"/>
      <c r="B938" s="458"/>
      <c r="C938" s="458"/>
      <c r="D938" s="458"/>
      <c r="E938" s="458"/>
      <c r="F938" s="459"/>
    </row>
    <row r="939">
      <c r="A939" s="458"/>
      <c r="B939" s="458"/>
      <c r="C939" s="458"/>
      <c r="D939" s="458"/>
      <c r="E939" s="458"/>
      <c r="F939" s="459"/>
    </row>
    <row r="940">
      <c r="A940" s="458"/>
      <c r="B940" s="458"/>
      <c r="C940" s="458"/>
      <c r="D940" s="458"/>
      <c r="E940" s="458"/>
      <c r="F940" s="459"/>
    </row>
    <row r="941">
      <c r="A941" s="458"/>
      <c r="B941" s="458"/>
      <c r="C941" s="458"/>
      <c r="D941" s="458"/>
      <c r="E941" s="458"/>
      <c r="F941" s="459"/>
    </row>
    <row r="942">
      <c r="A942" s="458"/>
      <c r="B942" s="458"/>
      <c r="C942" s="458"/>
      <c r="D942" s="458"/>
      <c r="E942" s="458"/>
      <c r="F942" s="459"/>
    </row>
    <row r="943">
      <c r="A943" s="458"/>
      <c r="B943" s="458"/>
      <c r="C943" s="458"/>
      <c r="D943" s="458"/>
      <c r="E943" s="458"/>
      <c r="F943" s="459"/>
    </row>
    <row r="944">
      <c r="A944" s="458"/>
      <c r="B944" s="458"/>
      <c r="C944" s="458"/>
      <c r="D944" s="458"/>
      <c r="E944" s="458"/>
      <c r="F944" s="459"/>
    </row>
    <row r="945">
      <c r="A945" s="458"/>
      <c r="B945" s="458"/>
      <c r="C945" s="458"/>
      <c r="D945" s="458"/>
      <c r="E945" s="458"/>
      <c r="F945" s="459"/>
    </row>
    <row r="946">
      <c r="A946" s="458"/>
      <c r="B946" s="458"/>
      <c r="C946" s="458"/>
      <c r="D946" s="458"/>
      <c r="E946" s="458"/>
      <c r="F946" s="459"/>
    </row>
    <row r="947">
      <c r="A947" s="458"/>
      <c r="B947" s="458"/>
      <c r="C947" s="458"/>
      <c r="D947" s="458"/>
      <c r="E947" s="458"/>
      <c r="F947" s="459"/>
    </row>
    <row r="948">
      <c r="A948" s="458"/>
      <c r="B948" s="458"/>
      <c r="C948" s="458"/>
      <c r="D948" s="458"/>
      <c r="E948" s="458"/>
      <c r="F948" s="459"/>
    </row>
    <row r="949">
      <c r="A949" s="458"/>
      <c r="B949" s="458"/>
      <c r="C949" s="458"/>
      <c r="D949" s="458"/>
      <c r="E949" s="458"/>
      <c r="F949" s="459"/>
    </row>
    <row r="950">
      <c r="A950" s="458"/>
      <c r="B950" s="458"/>
      <c r="C950" s="458"/>
      <c r="D950" s="458"/>
      <c r="E950" s="458"/>
      <c r="F950" s="459"/>
    </row>
    <row r="951">
      <c r="A951" s="458"/>
      <c r="B951" s="458"/>
      <c r="C951" s="458"/>
      <c r="D951" s="458"/>
      <c r="E951" s="458"/>
      <c r="F951" s="459"/>
    </row>
    <row r="952">
      <c r="A952" s="458"/>
      <c r="B952" s="458"/>
      <c r="C952" s="458"/>
      <c r="D952" s="458"/>
      <c r="E952" s="458"/>
      <c r="F952" s="459"/>
    </row>
    <row r="953">
      <c r="A953" s="458"/>
      <c r="B953" s="458"/>
      <c r="C953" s="458"/>
      <c r="D953" s="458"/>
      <c r="E953" s="458"/>
      <c r="F953" s="459"/>
    </row>
    <row r="954">
      <c r="A954" s="458"/>
      <c r="B954" s="458"/>
      <c r="C954" s="458"/>
      <c r="D954" s="458"/>
      <c r="E954" s="458"/>
      <c r="F954" s="459"/>
    </row>
    <row r="955">
      <c r="A955" s="458"/>
      <c r="B955" s="458"/>
      <c r="C955" s="458"/>
      <c r="D955" s="458"/>
      <c r="E955" s="458"/>
      <c r="F955" s="459"/>
    </row>
    <row r="956">
      <c r="A956" s="458"/>
      <c r="B956" s="458"/>
      <c r="C956" s="458"/>
      <c r="D956" s="458"/>
      <c r="E956" s="458"/>
      <c r="F956" s="459"/>
    </row>
    <row r="957">
      <c r="A957" s="458"/>
      <c r="B957" s="458"/>
      <c r="C957" s="458"/>
      <c r="D957" s="458"/>
      <c r="E957" s="458"/>
      <c r="F957" s="459"/>
    </row>
    <row r="958">
      <c r="A958" s="458"/>
      <c r="B958" s="458"/>
      <c r="C958" s="458"/>
      <c r="D958" s="458"/>
      <c r="E958" s="458"/>
      <c r="F958" s="459"/>
    </row>
    <row r="959">
      <c r="A959" s="458"/>
      <c r="B959" s="458"/>
      <c r="C959" s="458"/>
      <c r="D959" s="458"/>
      <c r="E959" s="458"/>
      <c r="F959" s="459"/>
    </row>
    <row r="960">
      <c r="A960" s="458"/>
      <c r="B960" s="458"/>
      <c r="C960" s="458"/>
      <c r="D960" s="458"/>
      <c r="E960" s="458"/>
      <c r="F960" s="459"/>
    </row>
    <row r="961">
      <c r="A961" s="458"/>
      <c r="B961" s="458"/>
      <c r="C961" s="458"/>
      <c r="D961" s="458"/>
      <c r="E961" s="458"/>
      <c r="F961" s="459"/>
    </row>
    <row r="962">
      <c r="A962" s="458"/>
      <c r="B962" s="458"/>
      <c r="C962" s="458"/>
      <c r="D962" s="458"/>
      <c r="E962" s="458"/>
      <c r="F962" s="459"/>
    </row>
    <row r="963">
      <c r="A963" s="458"/>
      <c r="B963" s="458"/>
      <c r="C963" s="458"/>
      <c r="D963" s="458"/>
      <c r="E963" s="458"/>
      <c r="F963" s="459"/>
    </row>
    <row r="964">
      <c r="A964" s="458"/>
      <c r="B964" s="458"/>
      <c r="C964" s="458"/>
      <c r="D964" s="458"/>
      <c r="E964" s="458"/>
      <c r="F964" s="459"/>
    </row>
    <row r="965">
      <c r="A965" s="458"/>
      <c r="B965" s="458"/>
      <c r="C965" s="458"/>
      <c r="D965" s="458"/>
      <c r="E965" s="458"/>
      <c r="F965" s="459"/>
    </row>
    <row r="966">
      <c r="A966" s="458"/>
      <c r="B966" s="458"/>
      <c r="C966" s="458"/>
      <c r="D966" s="458"/>
      <c r="E966" s="458"/>
      <c r="F966" s="459"/>
    </row>
    <row r="967">
      <c r="A967" s="458"/>
      <c r="B967" s="458"/>
      <c r="C967" s="458"/>
      <c r="D967" s="458"/>
      <c r="E967" s="458"/>
      <c r="F967" s="459"/>
    </row>
    <row r="968">
      <c r="A968" s="458"/>
      <c r="B968" s="458"/>
      <c r="C968" s="458"/>
      <c r="D968" s="458"/>
      <c r="E968" s="458"/>
      <c r="F968" s="459"/>
    </row>
    <row r="969">
      <c r="A969" s="458"/>
      <c r="B969" s="458"/>
      <c r="C969" s="458"/>
      <c r="D969" s="458"/>
      <c r="E969" s="458"/>
      <c r="F969" s="459"/>
    </row>
    <row r="970">
      <c r="A970" s="458"/>
      <c r="B970" s="458"/>
      <c r="C970" s="458"/>
      <c r="D970" s="458"/>
      <c r="E970" s="458"/>
      <c r="F970" s="459"/>
    </row>
    <row r="971">
      <c r="A971" s="458"/>
      <c r="B971" s="458"/>
      <c r="C971" s="458"/>
      <c r="D971" s="458"/>
      <c r="E971" s="458"/>
      <c r="F971" s="459"/>
    </row>
    <row r="972">
      <c r="A972" s="458"/>
      <c r="B972" s="458"/>
      <c r="C972" s="458"/>
      <c r="D972" s="458"/>
      <c r="E972" s="458"/>
      <c r="F972" s="459"/>
    </row>
    <row r="973">
      <c r="A973" s="458"/>
      <c r="B973" s="458"/>
      <c r="C973" s="458"/>
      <c r="D973" s="458"/>
      <c r="E973" s="458"/>
      <c r="F973" s="459"/>
    </row>
    <row r="974">
      <c r="A974" s="458"/>
      <c r="B974" s="458"/>
      <c r="C974" s="458"/>
      <c r="D974" s="458"/>
      <c r="E974" s="458"/>
      <c r="F974" s="459"/>
    </row>
    <row r="975">
      <c r="A975" s="458"/>
      <c r="B975" s="458"/>
      <c r="C975" s="458"/>
      <c r="D975" s="458"/>
      <c r="E975" s="458"/>
      <c r="F975" s="459"/>
    </row>
    <row r="976">
      <c r="A976" s="458"/>
      <c r="B976" s="458"/>
      <c r="C976" s="458"/>
      <c r="D976" s="458"/>
      <c r="E976" s="458"/>
      <c r="F976" s="459"/>
    </row>
    <row r="977">
      <c r="A977" s="458"/>
      <c r="B977" s="458"/>
      <c r="C977" s="458"/>
      <c r="D977" s="458"/>
      <c r="E977" s="458"/>
      <c r="F977" s="459"/>
    </row>
    <row r="978">
      <c r="A978" s="458"/>
      <c r="B978" s="458"/>
      <c r="C978" s="458"/>
      <c r="D978" s="458"/>
      <c r="E978" s="458"/>
      <c r="F978" s="459"/>
    </row>
    <row r="979">
      <c r="A979" s="458"/>
      <c r="B979" s="458"/>
      <c r="C979" s="458"/>
      <c r="D979" s="458"/>
      <c r="E979" s="458"/>
      <c r="F979" s="459"/>
    </row>
    <row r="980">
      <c r="A980" s="458"/>
      <c r="B980" s="458"/>
      <c r="C980" s="458"/>
      <c r="D980" s="458"/>
      <c r="E980" s="458"/>
      <c r="F980" s="459"/>
    </row>
    <row r="981">
      <c r="A981" s="458"/>
      <c r="B981" s="458"/>
      <c r="C981" s="458"/>
      <c r="D981" s="458"/>
      <c r="E981" s="458"/>
      <c r="F981" s="459"/>
    </row>
    <row r="982">
      <c r="A982" s="458"/>
      <c r="B982" s="458"/>
      <c r="C982" s="458"/>
      <c r="D982" s="458"/>
      <c r="E982" s="458"/>
      <c r="F982" s="459"/>
    </row>
    <row r="983">
      <c r="A983" s="458"/>
      <c r="B983" s="458"/>
      <c r="C983" s="458"/>
      <c r="D983" s="458"/>
      <c r="E983" s="458"/>
      <c r="F983" s="459"/>
    </row>
    <row r="984">
      <c r="A984" s="458"/>
      <c r="B984" s="458"/>
      <c r="C984" s="458"/>
      <c r="D984" s="458"/>
      <c r="E984" s="458"/>
      <c r="F984" s="459"/>
    </row>
    <row r="985">
      <c r="A985" s="458"/>
      <c r="B985" s="458"/>
      <c r="C985" s="458"/>
      <c r="D985" s="458"/>
      <c r="E985" s="458"/>
      <c r="F985" s="459"/>
    </row>
    <row r="986">
      <c r="A986" s="458"/>
      <c r="B986" s="458"/>
      <c r="C986" s="458"/>
      <c r="D986" s="458"/>
      <c r="E986" s="458"/>
      <c r="F986" s="459"/>
    </row>
    <row r="987">
      <c r="A987" s="458"/>
      <c r="B987" s="458"/>
      <c r="C987" s="458"/>
      <c r="D987" s="458"/>
      <c r="E987" s="458"/>
      <c r="F987" s="459"/>
    </row>
    <row r="988">
      <c r="A988" s="458"/>
      <c r="B988" s="458"/>
      <c r="C988" s="458"/>
      <c r="D988" s="458"/>
      <c r="E988" s="458"/>
      <c r="F988" s="459"/>
    </row>
    <row r="989">
      <c r="A989" s="458"/>
      <c r="B989" s="458"/>
      <c r="C989" s="458"/>
      <c r="D989" s="458"/>
      <c r="E989" s="458"/>
      <c r="F989" s="459"/>
    </row>
    <row r="990">
      <c r="A990" s="458"/>
      <c r="B990" s="458"/>
      <c r="C990" s="458"/>
      <c r="D990" s="458"/>
      <c r="E990" s="458"/>
      <c r="F990" s="459"/>
    </row>
    <row r="991">
      <c r="A991" s="458"/>
      <c r="B991" s="458"/>
      <c r="C991" s="458"/>
      <c r="D991" s="458"/>
      <c r="E991" s="458"/>
      <c r="F991" s="459"/>
    </row>
    <row r="992">
      <c r="A992" s="458"/>
      <c r="B992" s="458"/>
      <c r="C992" s="458"/>
      <c r="D992" s="458"/>
      <c r="E992" s="458"/>
      <c r="F992" s="459"/>
    </row>
    <row r="993">
      <c r="A993" s="458"/>
      <c r="B993" s="458"/>
      <c r="C993" s="458"/>
      <c r="D993" s="458"/>
      <c r="E993" s="458"/>
      <c r="F993" s="459"/>
    </row>
    <row r="994">
      <c r="A994" s="458"/>
      <c r="B994" s="458"/>
      <c r="C994" s="458"/>
      <c r="D994" s="458"/>
      <c r="E994" s="458"/>
      <c r="F994" s="459"/>
    </row>
    <row r="995">
      <c r="A995" s="458"/>
      <c r="B995" s="458"/>
      <c r="C995" s="458"/>
      <c r="D995" s="458"/>
      <c r="E995" s="458"/>
      <c r="F995" s="459"/>
    </row>
    <row r="996">
      <c r="A996" s="458"/>
      <c r="B996" s="458"/>
      <c r="C996" s="458"/>
      <c r="D996" s="458"/>
      <c r="E996" s="458"/>
      <c r="F996" s="459"/>
    </row>
    <row r="997">
      <c r="A997" s="458"/>
      <c r="B997" s="458"/>
      <c r="C997" s="458"/>
      <c r="D997" s="458"/>
      <c r="E997" s="458"/>
      <c r="F997" s="459"/>
    </row>
    <row r="998">
      <c r="A998" s="458"/>
      <c r="B998" s="458"/>
      <c r="C998" s="458"/>
      <c r="D998" s="458"/>
      <c r="E998" s="458"/>
      <c r="F998" s="459"/>
    </row>
    <row r="999">
      <c r="A999" s="458"/>
      <c r="B999" s="458"/>
      <c r="C999" s="458"/>
      <c r="D999" s="458"/>
      <c r="E999" s="458"/>
      <c r="F999" s="459"/>
    </row>
    <row r="1000">
      <c r="A1000" s="458"/>
      <c r="B1000" s="458"/>
      <c r="C1000" s="458"/>
      <c r="D1000" s="458"/>
      <c r="E1000" s="458"/>
      <c r="F1000" s="459"/>
    </row>
    <row r="1001">
      <c r="A1001" s="458"/>
      <c r="B1001" s="458"/>
      <c r="C1001" s="458"/>
      <c r="D1001" s="458"/>
      <c r="E1001" s="458"/>
      <c r="F1001" s="459"/>
    </row>
    <row r="1002">
      <c r="A1002" s="458"/>
      <c r="B1002" s="458"/>
      <c r="C1002" s="458"/>
      <c r="D1002" s="458"/>
      <c r="E1002" s="458"/>
      <c r="F1002" s="459"/>
    </row>
    <row r="1003">
      <c r="A1003" s="458"/>
      <c r="B1003" s="458"/>
      <c r="C1003" s="458"/>
      <c r="D1003" s="458"/>
      <c r="E1003" s="458"/>
      <c r="F1003" s="459"/>
    </row>
    <row r="1004">
      <c r="A1004" s="458"/>
      <c r="B1004" s="458"/>
      <c r="C1004" s="458"/>
      <c r="D1004" s="458"/>
      <c r="E1004" s="458"/>
      <c r="F1004" s="459"/>
    </row>
    <row r="1005">
      <c r="A1005" s="458"/>
      <c r="B1005" s="458"/>
      <c r="C1005" s="458"/>
      <c r="D1005" s="458"/>
      <c r="E1005" s="458"/>
      <c r="F1005" s="459"/>
    </row>
    <row r="1006">
      <c r="A1006" s="458"/>
      <c r="B1006" s="458"/>
      <c r="C1006" s="458"/>
      <c r="D1006" s="458"/>
      <c r="E1006" s="458"/>
      <c r="F1006" s="459"/>
    </row>
    <row r="1007">
      <c r="A1007" s="458"/>
      <c r="B1007" s="458"/>
      <c r="C1007" s="458"/>
      <c r="D1007" s="458"/>
      <c r="E1007" s="458"/>
      <c r="F1007" s="459"/>
    </row>
    <row r="1008">
      <c r="A1008" s="458"/>
      <c r="B1008" s="458"/>
      <c r="C1008" s="458"/>
      <c r="D1008" s="458"/>
      <c r="E1008" s="458"/>
      <c r="F1008" s="459"/>
    </row>
    <row r="1009">
      <c r="A1009" s="458"/>
      <c r="B1009" s="458"/>
      <c r="C1009" s="458"/>
      <c r="D1009" s="458"/>
      <c r="E1009" s="458"/>
      <c r="F1009" s="459"/>
    </row>
    <row r="1010">
      <c r="A1010" s="458"/>
      <c r="B1010" s="458"/>
      <c r="C1010" s="458"/>
      <c r="D1010" s="458"/>
      <c r="E1010" s="458"/>
      <c r="F1010" s="459"/>
    </row>
    <row r="1011">
      <c r="A1011" s="458"/>
      <c r="B1011" s="458"/>
      <c r="C1011" s="458"/>
      <c r="D1011" s="458"/>
      <c r="E1011" s="458"/>
      <c r="F1011" s="459"/>
    </row>
    <row r="1012">
      <c r="A1012" s="458"/>
      <c r="B1012" s="458"/>
      <c r="C1012" s="458"/>
      <c r="D1012" s="458"/>
      <c r="E1012" s="458"/>
      <c r="F1012" s="459"/>
    </row>
    <row r="1013">
      <c r="A1013" s="458"/>
      <c r="B1013" s="458"/>
      <c r="C1013" s="458"/>
      <c r="D1013" s="458"/>
      <c r="E1013" s="458"/>
      <c r="F1013" s="459"/>
    </row>
    <row r="1014">
      <c r="A1014" s="458"/>
      <c r="B1014" s="458"/>
      <c r="C1014" s="458"/>
      <c r="D1014" s="458"/>
      <c r="E1014" s="458"/>
      <c r="F1014" s="459"/>
    </row>
    <row r="1015">
      <c r="A1015" s="458"/>
      <c r="B1015" s="458"/>
      <c r="C1015" s="458"/>
      <c r="D1015" s="458"/>
      <c r="E1015" s="458"/>
      <c r="F1015" s="459"/>
    </row>
    <row r="1016">
      <c r="A1016" s="458"/>
      <c r="B1016" s="458"/>
      <c r="C1016" s="458"/>
      <c r="D1016" s="458"/>
      <c r="E1016" s="458"/>
      <c r="F1016" s="459"/>
    </row>
    <row r="1017">
      <c r="A1017" s="458"/>
      <c r="B1017" s="458"/>
      <c r="C1017" s="458"/>
      <c r="D1017" s="458"/>
      <c r="E1017" s="458"/>
      <c r="F1017" s="459"/>
    </row>
    <row r="1018">
      <c r="A1018" s="458"/>
      <c r="B1018" s="458"/>
      <c r="C1018" s="458"/>
      <c r="D1018" s="458"/>
      <c r="E1018" s="458"/>
      <c r="F1018" s="459"/>
    </row>
    <row r="1019">
      <c r="A1019" s="458"/>
      <c r="B1019" s="458"/>
      <c r="C1019" s="458"/>
      <c r="D1019" s="458"/>
      <c r="E1019" s="458"/>
      <c r="F1019" s="459"/>
    </row>
    <row r="1020">
      <c r="A1020" s="458"/>
      <c r="B1020" s="458"/>
      <c r="C1020" s="458"/>
      <c r="D1020" s="458"/>
      <c r="E1020" s="458"/>
      <c r="F1020" s="459"/>
    </row>
    <row r="1021">
      <c r="A1021" s="458"/>
      <c r="B1021" s="458"/>
      <c r="C1021" s="458"/>
      <c r="D1021" s="458"/>
      <c r="E1021" s="458"/>
      <c r="F1021" s="459"/>
    </row>
    <row r="1022">
      <c r="A1022" s="458"/>
      <c r="B1022" s="458"/>
      <c r="C1022" s="458"/>
      <c r="D1022" s="458"/>
      <c r="E1022" s="458"/>
      <c r="F1022" s="459"/>
    </row>
    <row r="1023">
      <c r="A1023" s="458"/>
      <c r="B1023" s="458"/>
      <c r="C1023" s="458"/>
      <c r="D1023" s="458"/>
      <c r="E1023" s="458"/>
      <c r="F1023" s="459"/>
    </row>
    <row r="1024">
      <c r="A1024" s="458"/>
      <c r="B1024" s="458"/>
      <c r="C1024" s="458"/>
      <c r="D1024" s="458"/>
      <c r="E1024" s="458"/>
      <c r="F1024" s="459"/>
    </row>
    <row r="1025">
      <c r="A1025" s="458"/>
      <c r="B1025" s="458"/>
      <c r="C1025" s="458"/>
      <c r="D1025" s="458"/>
      <c r="E1025" s="458"/>
      <c r="F1025" s="459"/>
    </row>
    <row r="1026">
      <c r="A1026" s="458"/>
      <c r="B1026" s="458"/>
      <c r="C1026" s="458"/>
      <c r="D1026" s="458"/>
      <c r="E1026" s="458"/>
      <c r="F1026" s="459"/>
    </row>
    <row r="1027">
      <c r="A1027" s="458"/>
      <c r="B1027" s="458"/>
      <c r="C1027" s="458"/>
      <c r="D1027" s="458"/>
      <c r="E1027" s="458"/>
      <c r="F1027" s="459"/>
    </row>
    <row r="1028">
      <c r="A1028" s="458"/>
      <c r="B1028" s="458"/>
      <c r="C1028" s="458"/>
      <c r="D1028" s="458"/>
      <c r="E1028" s="458"/>
      <c r="F1028" s="459"/>
    </row>
    <row r="1029">
      <c r="A1029" s="458"/>
      <c r="B1029" s="458"/>
      <c r="C1029" s="458"/>
      <c r="D1029" s="458"/>
      <c r="E1029" s="458"/>
      <c r="F1029" s="459"/>
    </row>
    <row r="1030">
      <c r="A1030" s="458"/>
      <c r="B1030" s="458"/>
      <c r="C1030" s="458"/>
      <c r="D1030" s="458"/>
      <c r="E1030" s="458"/>
      <c r="F1030" s="459"/>
    </row>
    <row r="1031">
      <c r="A1031" s="458"/>
      <c r="B1031" s="458"/>
      <c r="C1031" s="458"/>
      <c r="D1031" s="458"/>
      <c r="E1031" s="458"/>
      <c r="F1031" s="459"/>
    </row>
    <row r="1032">
      <c r="A1032" s="458"/>
      <c r="B1032" s="458"/>
      <c r="C1032" s="458"/>
      <c r="D1032" s="458"/>
      <c r="E1032" s="458"/>
      <c r="F1032" s="459"/>
    </row>
    <row r="1033">
      <c r="A1033" s="458"/>
      <c r="B1033" s="458"/>
      <c r="C1033" s="458"/>
      <c r="D1033" s="458"/>
      <c r="E1033" s="458"/>
      <c r="F1033" s="459"/>
    </row>
    <row r="1034">
      <c r="A1034" s="458"/>
      <c r="B1034" s="458"/>
      <c r="C1034" s="458"/>
      <c r="D1034" s="458"/>
      <c r="E1034" s="458"/>
      <c r="F1034" s="459"/>
    </row>
    <row r="1035">
      <c r="A1035" s="458"/>
      <c r="B1035" s="458"/>
      <c r="C1035" s="458"/>
      <c r="D1035" s="458"/>
      <c r="E1035" s="458"/>
      <c r="F1035" s="459"/>
    </row>
    <row r="1036">
      <c r="A1036" s="458"/>
      <c r="B1036" s="458"/>
      <c r="C1036" s="458"/>
      <c r="D1036" s="458"/>
      <c r="E1036" s="458"/>
      <c r="F1036" s="459"/>
    </row>
    <row r="1037">
      <c r="A1037" s="458"/>
      <c r="B1037" s="458"/>
      <c r="C1037" s="458"/>
      <c r="D1037" s="458"/>
      <c r="E1037" s="458"/>
      <c r="F1037" s="459"/>
    </row>
    <row r="1038">
      <c r="A1038" s="458"/>
      <c r="B1038" s="458"/>
      <c r="C1038" s="458"/>
      <c r="D1038" s="458"/>
      <c r="E1038" s="458"/>
      <c r="F1038" s="459"/>
    </row>
    <row r="1039">
      <c r="A1039" s="458"/>
      <c r="B1039" s="458"/>
      <c r="C1039" s="458"/>
      <c r="D1039" s="458"/>
      <c r="E1039" s="458"/>
      <c r="F1039" s="459"/>
    </row>
    <row r="1040">
      <c r="A1040" s="458"/>
      <c r="B1040" s="458"/>
      <c r="C1040" s="458"/>
      <c r="D1040" s="458"/>
      <c r="E1040" s="458"/>
      <c r="F1040" s="459"/>
    </row>
    <row r="1041">
      <c r="A1041" s="458"/>
      <c r="B1041" s="458"/>
      <c r="C1041" s="458"/>
      <c r="D1041" s="458"/>
      <c r="E1041" s="458"/>
      <c r="F1041" s="459"/>
    </row>
    <row r="1042">
      <c r="A1042" s="458"/>
      <c r="B1042" s="458"/>
      <c r="C1042" s="458"/>
      <c r="D1042" s="458"/>
      <c r="E1042" s="458"/>
      <c r="F1042" s="459"/>
    </row>
    <row r="1043">
      <c r="A1043" s="458"/>
      <c r="B1043" s="458"/>
      <c r="C1043" s="458"/>
      <c r="D1043" s="458"/>
      <c r="E1043" s="458"/>
      <c r="F1043" s="459"/>
    </row>
    <row r="1044">
      <c r="A1044" s="458"/>
      <c r="B1044" s="458"/>
      <c r="C1044" s="458"/>
      <c r="D1044" s="458"/>
      <c r="E1044" s="458"/>
      <c r="F1044" s="459"/>
    </row>
    <row r="1045">
      <c r="A1045" s="458"/>
      <c r="B1045" s="458"/>
      <c r="C1045" s="458"/>
      <c r="D1045" s="458"/>
      <c r="E1045" s="458"/>
      <c r="F1045" s="459"/>
    </row>
    <row r="1046">
      <c r="A1046" s="458"/>
      <c r="B1046" s="458"/>
      <c r="C1046" s="458"/>
      <c r="D1046" s="458"/>
      <c r="E1046" s="458"/>
      <c r="F1046" s="459"/>
    </row>
    <row r="1047">
      <c r="A1047" s="458"/>
      <c r="B1047" s="458"/>
      <c r="C1047" s="458"/>
      <c r="D1047" s="458"/>
      <c r="E1047" s="458"/>
      <c r="F1047" s="459"/>
    </row>
    <row r="1048">
      <c r="A1048" s="458"/>
      <c r="B1048" s="458"/>
      <c r="C1048" s="458"/>
      <c r="D1048" s="458"/>
      <c r="E1048" s="458"/>
      <c r="F1048" s="459"/>
    </row>
    <row r="1049">
      <c r="A1049" s="458"/>
      <c r="B1049" s="458"/>
      <c r="C1049" s="458"/>
      <c r="D1049" s="458"/>
      <c r="E1049" s="458"/>
      <c r="F1049" s="459"/>
    </row>
    <row r="1050">
      <c r="A1050" s="458"/>
      <c r="B1050" s="458"/>
      <c r="C1050" s="458"/>
      <c r="D1050" s="458"/>
      <c r="E1050" s="458"/>
      <c r="F1050" s="459"/>
    </row>
    <row r="1051">
      <c r="A1051" s="458"/>
      <c r="B1051" s="458"/>
      <c r="C1051" s="458"/>
      <c r="D1051" s="458"/>
      <c r="E1051" s="458"/>
      <c r="F1051" s="459"/>
    </row>
    <row r="1052">
      <c r="A1052" s="458"/>
      <c r="B1052" s="458"/>
      <c r="C1052" s="458"/>
      <c r="D1052" s="458"/>
      <c r="E1052" s="458"/>
      <c r="F1052" s="459"/>
    </row>
    <row r="1053">
      <c r="A1053" s="458"/>
      <c r="B1053" s="458"/>
      <c r="C1053" s="458"/>
      <c r="D1053" s="458"/>
      <c r="E1053" s="458"/>
      <c r="F1053" s="459"/>
    </row>
    <row r="1054">
      <c r="A1054" s="458"/>
      <c r="B1054" s="458"/>
      <c r="C1054" s="458"/>
      <c r="D1054" s="458"/>
      <c r="E1054" s="458"/>
      <c r="F1054" s="459"/>
    </row>
    <row r="1055">
      <c r="A1055" s="458"/>
      <c r="B1055" s="458"/>
      <c r="C1055" s="458"/>
      <c r="D1055" s="458"/>
      <c r="E1055" s="458"/>
      <c r="F1055" s="459"/>
    </row>
    <row r="1056">
      <c r="A1056" s="458"/>
      <c r="B1056" s="458"/>
      <c r="C1056" s="458"/>
      <c r="D1056" s="458"/>
      <c r="E1056" s="458"/>
      <c r="F1056" s="459"/>
    </row>
    <row r="1057">
      <c r="A1057" s="458"/>
      <c r="B1057" s="458"/>
      <c r="C1057" s="458"/>
      <c r="D1057" s="458"/>
      <c r="E1057" s="458"/>
      <c r="F1057" s="459"/>
    </row>
    <row r="1058">
      <c r="A1058" s="458"/>
      <c r="B1058" s="458"/>
      <c r="C1058" s="458"/>
      <c r="D1058" s="458"/>
      <c r="E1058" s="458"/>
      <c r="F1058" s="459"/>
    </row>
    <row r="1059">
      <c r="A1059" s="458"/>
      <c r="B1059" s="458"/>
      <c r="C1059" s="458"/>
      <c r="D1059" s="458"/>
      <c r="E1059" s="458"/>
      <c r="F1059" s="459"/>
    </row>
    <row r="1060">
      <c r="A1060" s="458"/>
      <c r="B1060" s="458"/>
      <c r="C1060" s="458"/>
      <c r="D1060" s="458"/>
      <c r="E1060" s="458"/>
      <c r="F1060" s="459"/>
    </row>
    <row r="1061">
      <c r="A1061" s="458"/>
      <c r="B1061" s="458"/>
      <c r="C1061" s="458"/>
      <c r="D1061" s="458"/>
      <c r="E1061" s="458"/>
      <c r="F1061" s="459"/>
    </row>
    <row r="1062">
      <c r="A1062" s="458"/>
      <c r="B1062" s="458"/>
      <c r="C1062" s="458"/>
      <c r="D1062" s="458"/>
      <c r="E1062" s="458"/>
      <c r="F1062" s="459"/>
    </row>
    <row r="1063">
      <c r="A1063" s="458"/>
      <c r="B1063" s="458"/>
      <c r="C1063" s="458"/>
      <c r="D1063" s="458"/>
      <c r="E1063" s="458"/>
      <c r="F1063" s="459"/>
    </row>
    <row r="1064">
      <c r="A1064" s="458"/>
      <c r="B1064" s="458"/>
      <c r="C1064" s="458"/>
      <c r="D1064" s="458"/>
      <c r="E1064" s="458"/>
      <c r="F1064" s="459"/>
    </row>
    <row r="1065">
      <c r="A1065" s="458"/>
      <c r="B1065" s="458"/>
      <c r="C1065" s="458"/>
      <c r="D1065" s="458"/>
      <c r="E1065" s="458"/>
      <c r="F1065" s="459"/>
    </row>
    <row r="1066">
      <c r="A1066" s="458"/>
      <c r="B1066" s="458"/>
      <c r="C1066" s="458"/>
      <c r="D1066" s="458"/>
      <c r="E1066" s="458"/>
      <c r="F1066" s="459"/>
    </row>
    <row r="1067">
      <c r="A1067" s="458"/>
      <c r="B1067" s="458"/>
      <c r="C1067" s="458"/>
      <c r="D1067" s="458"/>
      <c r="E1067" s="458"/>
      <c r="F1067" s="459"/>
    </row>
    <row r="1068">
      <c r="A1068" s="458"/>
      <c r="B1068" s="458"/>
      <c r="C1068" s="458"/>
      <c r="D1068" s="458"/>
      <c r="E1068" s="458"/>
      <c r="F1068" s="459"/>
    </row>
    <row r="1069">
      <c r="A1069" s="458"/>
      <c r="B1069" s="458"/>
      <c r="C1069" s="458"/>
      <c r="D1069" s="458"/>
      <c r="E1069" s="458"/>
      <c r="F1069" s="459"/>
    </row>
    <row r="1070">
      <c r="A1070" s="458"/>
      <c r="B1070" s="458"/>
      <c r="C1070" s="458"/>
      <c r="D1070" s="458"/>
      <c r="E1070" s="458"/>
      <c r="F1070" s="459"/>
    </row>
    <row r="1071">
      <c r="A1071" s="458"/>
      <c r="B1071" s="458"/>
      <c r="C1071" s="458"/>
      <c r="D1071" s="458"/>
      <c r="E1071" s="458"/>
      <c r="F1071" s="459"/>
    </row>
    <row r="1072">
      <c r="A1072" s="458"/>
      <c r="B1072" s="458"/>
      <c r="C1072" s="458"/>
      <c r="D1072" s="458"/>
      <c r="E1072" s="458"/>
      <c r="F1072" s="459"/>
    </row>
    <row r="1073">
      <c r="A1073" s="458"/>
      <c r="B1073" s="458"/>
      <c r="C1073" s="458"/>
      <c r="D1073" s="458"/>
      <c r="E1073" s="458"/>
      <c r="F1073" s="459"/>
    </row>
    <row r="1074">
      <c r="A1074" s="458"/>
      <c r="B1074" s="458"/>
      <c r="C1074" s="458"/>
      <c r="D1074" s="458"/>
      <c r="E1074" s="458"/>
      <c r="F1074" s="459"/>
    </row>
    <row r="1075">
      <c r="A1075" s="458"/>
      <c r="B1075" s="458"/>
      <c r="C1075" s="458"/>
      <c r="D1075" s="458"/>
      <c r="E1075" s="458"/>
      <c r="F1075" s="459"/>
    </row>
    <row r="1076">
      <c r="A1076" s="458"/>
      <c r="B1076" s="458"/>
      <c r="C1076" s="458"/>
      <c r="D1076" s="458"/>
      <c r="E1076" s="458"/>
      <c r="F1076" s="459"/>
    </row>
    <row r="1077">
      <c r="A1077" s="458"/>
      <c r="B1077" s="458"/>
      <c r="C1077" s="458"/>
      <c r="D1077" s="458"/>
      <c r="E1077" s="458"/>
      <c r="F1077" s="459"/>
    </row>
    <row r="1078">
      <c r="A1078" s="458"/>
      <c r="B1078" s="458"/>
      <c r="C1078" s="458"/>
      <c r="D1078" s="458"/>
      <c r="E1078" s="458"/>
      <c r="F1078" s="459"/>
    </row>
    <row r="1079">
      <c r="A1079" s="458"/>
      <c r="B1079" s="458"/>
      <c r="C1079" s="458"/>
      <c r="D1079" s="458"/>
      <c r="E1079" s="458"/>
      <c r="F1079" s="459"/>
    </row>
    <row r="1080">
      <c r="A1080" s="458"/>
      <c r="B1080" s="458"/>
      <c r="C1080" s="458"/>
      <c r="D1080" s="458"/>
      <c r="E1080" s="458"/>
      <c r="F1080" s="459"/>
    </row>
    <row r="1081">
      <c r="A1081" s="458"/>
      <c r="B1081" s="458"/>
      <c r="C1081" s="458"/>
      <c r="D1081" s="458"/>
      <c r="E1081" s="458"/>
      <c r="F1081" s="459"/>
    </row>
    <row r="1082">
      <c r="A1082" s="458"/>
      <c r="B1082" s="458"/>
      <c r="C1082" s="458"/>
      <c r="D1082" s="458"/>
      <c r="E1082" s="458"/>
      <c r="F1082" s="459"/>
    </row>
    <row r="1083">
      <c r="A1083" s="458"/>
      <c r="B1083" s="458"/>
      <c r="C1083" s="458"/>
      <c r="D1083" s="458"/>
      <c r="E1083" s="458"/>
      <c r="F1083" s="459"/>
    </row>
    <row r="1084">
      <c r="A1084" s="458"/>
      <c r="B1084" s="458"/>
      <c r="C1084" s="458"/>
      <c r="D1084" s="458"/>
      <c r="E1084" s="458"/>
      <c r="F1084" s="459"/>
    </row>
    <row r="1085">
      <c r="A1085" s="458"/>
      <c r="B1085" s="458"/>
      <c r="C1085" s="458"/>
      <c r="D1085" s="458"/>
      <c r="E1085" s="458"/>
      <c r="F1085" s="459"/>
    </row>
    <row r="1086">
      <c r="A1086" s="458"/>
      <c r="B1086" s="458"/>
      <c r="C1086" s="458"/>
      <c r="D1086" s="458"/>
      <c r="E1086" s="458"/>
      <c r="F1086" s="459"/>
    </row>
    <row r="1087">
      <c r="A1087" s="458"/>
      <c r="B1087" s="458"/>
      <c r="C1087" s="458"/>
      <c r="D1087" s="458"/>
      <c r="E1087" s="458"/>
      <c r="F1087" s="459"/>
    </row>
    <row r="1088">
      <c r="A1088" s="458"/>
      <c r="B1088" s="458"/>
      <c r="C1088" s="458"/>
      <c r="D1088" s="458"/>
      <c r="E1088" s="458"/>
      <c r="F1088" s="459"/>
    </row>
    <row r="1089">
      <c r="A1089" s="458"/>
      <c r="B1089" s="458"/>
      <c r="C1089" s="458"/>
      <c r="D1089" s="458"/>
      <c r="E1089" s="458"/>
      <c r="F1089" s="459"/>
    </row>
    <row r="1090">
      <c r="A1090" s="458"/>
      <c r="B1090" s="458"/>
      <c r="C1090" s="458"/>
      <c r="D1090" s="458"/>
      <c r="E1090" s="458"/>
      <c r="F1090" s="459"/>
    </row>
    <row r="1091">
      <c r="A1091" s="458"/>
      <c r="B1091" s="458"/>
      <c r="C1091" s="458"/>
      <c r="D1091" s="458"/>
      <c r="E1091" s="458"/>
      <c r="F1091" s="459"/>
    </row>
    <row r="1092">
      <c r="A1092" s="458"/>
      <c r="B1092" s="458"/>
      <c r="C1092" s="458"/>
      <c r="D1092" s="458"/>
      <c r="E1092" s="458"/>
      <c r="F1092" s="459"/>
    </row>
    <row r="1093">
      <c r="A1093" s="458"/>
      <c r="B1093" s="458"/>
      <c r="C1093" s="458"/>
      <c r="D1093" s="458"/>
      <c r="E1093" s="458"/>
      <c r="F1093" s="459"/>
    </row>
    <row r="1094">
      <c r="A1094" s="458"/>
      <c r="B1094" s="458"/>
      <c r="C1094" s="458"/>
      <c r="D1094" s="458"/>
      <c r="E1094" s="458"/>
      <c r="F1094" s="459"/>
    </row>
    <row r="1095">
      <c r="A1095" s="458"/>
      <c r="B1095" s="458"/>
      <c r="C1095" s="458"/>
      <c r="D1095" s="458"/>
      <c r="E1095" s="458"/>
      <c r="F1095" s="459"/>
    </row>
    <row r="1096">
      <c r="A1096" s="458"/>
      <c r="B1096" s="458"/>
      <c r="C1096" s="458"/>
      <c r="D1096" s="458"/>
      <c r="E1096" s="458"/>
      <c r="F1096" s="459"/>
    </row>
    <row r="1097">
      <c r="A1097" s="458"/>
      <c r="B1097" s="458"/>
      <c r="C1097" s="458"/>
      <c r="D1097" s="458"/>
      <c r="E1097" s="458"/>
      <c r="F1097" s="459"/>
    </row>
    <row r="1098">
      <c r="A1098" s="458"/>
      <c r="B1098" s="458"/>
      <c r="C1098" s="458"/>
      <c r="D1098" s="458"/>
      <c r="E1098" s="458"/>
      <c r="F1098" s="459"/>
    </row>
    <row r="1099">
      <c r="A1099" s="458"/>
      <c r="B1099" s="458"/>
      <c r="C1099" s="458"/>
      <c r="D1099" s="458"/>
      <c r="E1099" s="458"/>
      <c r="F1099" s="459"/>
    </row>
    <row r="1100">
      <c r="A1100" s="458"/>
      <c r="B1100" s="458"/>
      <c r="C1100" s="458"/>
      <c r="D1100" s="458"/>
      <c r="E1100" s="458"/>
      <c r="F1100" s="459"/>
    </row>
    <row r="1101">
      <c r="A1101" s="458"/>
      <c r="B1101" s="458"/>
      <c r="C1101" s="458"/>
      <c r="D1101" s="458"/>
      <c r="E1101" s="458"/>
      <c r="F1101" s="459"/>
    </row>
    <row r="1102">
      <c r="A1102" s="458"/>
      <c r="B1102" s="458"/>
      <c r="C1102" s="458"/>
      <c r="D1102" s="458"/>
      <c r="E1102" s="458"/>
      <c r="F1102" s="459"/>
    </row>
    <row r="1103">
      <c r="A1103" s="458"/>
      <c r="B1103" s="458"/>
      <c r="C1103" s="458"/>
      <c r="D1103" s="458"/>
      <c r="E1103" s="458"/>
      <c r="F1103" s="459"/>
    </row>
    <row r="1104">
      <c r="A1104" s="458"/>
      <c r="B1104" s="458"/>
      <c r="C1104" s="458"/>
      <c r="D1104" s="458"/>
      <c r="E1104" s="458"/>
      <c r="F1104" s="459"/>
    </row>
    <row r="1105">
      <c r="A1105" s="458"/>
      <c r="B1105" s="458"/>
      <c r="C1105" s="458"/>
      <c r="D1105" s="458"/>
      <c r="E1105" s="458"/>
      <c r="F1105" s="459"/>
    </row>
    <row r="1106">
      <c r="A1106" s="458"/>
      <c r="B1106" s="458"/>
      <c r="C1106" s="458"/>
      <c r="D1106" s="458"/>
      <c r="E1106" s="458"/>
      <c r="F1106" s="459"/>
    </row>
    <row r="1107">
      <c r="A1107" s="458"/>
      <c r="B1107" s="458"/>
      <c r="C1107" s="458"/>
      <c r="D1107" s="458"/>
      <c r="E1107" s="458"/>
      <c r="F1107" s="459"/>
    </row>
    <row r="1108">
      <c r="A1108" s="458"/>
      <c r="B1108" s="458"/>
      <c r="C1108" s="458"/>
      <c r="D1108" s="458"/>
      <c r="E1108" s="458"/>
      <c r="F1108" s="459"/>
    </row>
    <row r="1109">
      <c r="A1109" s="458"/>
      <c r="B1109" s="458"/>
      <c r="C1109" s="458"/>
      <c r="D1109" s="458"/>
      <c r="E1109" s="458"/>
      <c r="F1109" s="459"/>
    </row>
    <row r="1110">
      <c r="A1110" s="458"/>
      <c r="B1110" s="458"/>
      <c r="C1110" s="458"/>
      <c r="D1110" s="458"/>
      <c r="E1110" s="458"/>
      <c r="F1110" s="459"/>
    </row>
    <row r="1111">
      <c r="A1111" s="458"/>
      <c r="B1111" s="458"/>
      <c r="C1111" s="458"/>
      <c r="D1111" s="458"/>
      <c r="E1111" s="458"/>
      <c r="F1111" s="459"/>
    </row>
    <row r="1112">
      <c r="A1112" s="458"/>
      <c r="B1112" s="458"/>
      <c r="C1112" s="458"/>
      <c r="D1112" s="458"/>
      <c r="E1112" s="458"/>
      <c r="F1112" s="459"/>
    </row>
    <row r="1113">
      <c r="A1113" s="458"/>
      <c r="B1113" s="458"/>
      <c r="C1113" s="458"/>
      <c r="D1113" s="458"/>
      <c r="E1113" s="458"/>
      <c r="F1113" s="459"/>
    </row>
    <row r="1114">
      <c r="A1114" s="458"/>
      <c r="B1114" s="458"/>
      <c r="C1114" s="458"/>
      <c r="D1114" s="458"/>
      <c r="E1114" s="458"/>
      <c r="F1114" s="459"/>
    </row>
    <row r="1115">
      <c r="A1115" s="458"/>
      <c r="B1115" s="458"/>
      <c r="C1115" s="458"/>
      <c r="D1115" s="458"/>
      <c r="E1115" s="458"/>
      <c r="F1115" s="459"/>
    </row>
    <row r="1116">
      <c r="A1116" s="458"/>
      <c r="B1116" s="458"/>
      <c r="C1116" s="458"/>
      <c r="D1116" s="458"/>
      <c r="E1116" s="458"/>
      <c r="F1116" s="459"/>
    </row>
    <row r="1117">
      <c r="A1117" s="458"/>
      <c r="B1117" s="458"/>
      <c r="C1117" s="458"/>
      <c r="D1117" s="458"/>
      <c r="E1117" s="458"/>
      <c r="F1117" s="459"/>
    </row>
    <row r="1118">
      <c r="A1118" s="458"/>
      <c r="B1118" s="458"/>
      <c r="C1118" s="458"/>
      <c r="D1118" s="458"/>
      <c r="E1118" s="458"/>
      <c r="F1118" s="459"/>
    </row>
    <row r="1119">
      <c r="A1119" s="458"/>
      <c r="B1119" s="458"/>
      <c r="C1119" s="458"/>
      <c r="D1119" s="458"/>
      <c r="E1119" s="458"/>
      <c r="F1119" s="459"/>
    </row>
    <row r="1120">
      <c r="A1120" s="458"/>
      <c r="B1120" s="458"/>
      <c r="C1120" s="458"/>
      <c r="D1120" s="458"/>
      <c r="E1120" s="458"/>
      <c r="F1120" s="459"/>
    </row>
    <row r="1121">
      <c r="A1121" s="458"/>
      <c r="B1121" s="458"/>
      <c r="C1121" s="458"/>
      <c r="D1121" s="458"/>
      <c r="E1121" s="458"/>
      <c r="F1121" s="459"/>
    </row>
    <row r="1122">
      <c r="A1122" s="458"/>
      <c r="B1122" s="458"/>
      <c r="C1122" s="458"/>
      <c r="D1122" s="458"/>
      <c r="E1122" s="458"/>
      <c r="F1122" s="459"/>
    </row>
    <row r="1123">
      <c r="A1123" s="458"/>
      <c r="B1123" s="458"/>
      <c r="C1123" s="458"/>
      <c r="D1123" s="458"/>
      <c r="E1123" s="458"/>
      <c r="F1123" s="459"/>
    </row>
    <row r="1124">
      <c r="A1124" s="458"/>
      <c r="B1124" s="458"/>
      <c r="C1124" s="458"/>
      <c r="D1124" s="458"/>
      <c r="E1124" s="458"/>
      <c r="F1124" s="459"/>
    </row>
    <row r="1125">
      <c r="A1125" s="458"/>
      <c r="B1125" s="458"/>
      <c r="C1125" s="458"/>
      <c r="D1125" s="458"/>
      <c r="E1125" s="458"/>
      <c r="F1125" s="459"/>
    </row>
    <row r="1126">
      <c r="A1126" s="458"/>
      <c r="B1126" s="458"/>
      <c r="C1126" s="458"/>
      <c r="D1126" s="458"/>
      <c r="E1126" s="458"/>
      <c r="F1126" s="459"/>
    </row>
    <row r="1127">
      <c r="A1127" s="458"/>
      <c r="B1127" s="458"/>
      <c r="C1127" s="458"/>
      <c r="D1127" s="458"/>
      <c r="E1127" s="458"/>
      <c r="F1127" s="459"/>
    </row>
    <row r="1128">
      <c r="A1128" s="458"/>
      <c r="B1128" s="458"/>
      <c r="C1128" s="458"/>
      <c r="D1128" s="458"/>
      <c r="E1128" s="458"/>
      <c r="F1128" s="459"/>
    </row>
    <row r="1129">
      <c r="A1129" s="458"/>
      <c r="B1129" s="458"/>
      <c r="C1129" s="458"/>
      <c r="D1129" s="458"/>
      <c r="E1129" s="458"/>
      <c r="F1129" s="459"/>
    </row>
    <row r="1130">
      <c r="A1130" s="458"/>
      <c r="B1130" s="458"/>
      <c r="C1130" s="458"/>
      <c r="D1130" s="458"/>
      <c r="E1130" s="458"/>
      <c r="F1130" s="459"/>
    </row>
    <row r="1131">
      <c r="A1131" s="458"/>
      <c r="B1131" s="458"/>
      <c r="C1131" s="458"/>
      <c r="D1131" s="458"/>
      <c r="E1131" s="458"/>
      <c r="F1131" s="459"/>
    </row>
    <row r="1132">
      <c r="A1132" s="458"/>
      <c r="B1132" s="458"/>
      <c r="C1132" s="458"/>
      <c r="D1132" s="458"/>
      <c r="E1132" s="458"/>
      <c r="F1132" s="459"/>
    </row>
    <row r="1133">
      <c r="A1133" s="458"/>
      <c r="B1133" s="458"/>
      <c r="C1133" s="458"/>
      <c r="D1133" s="458"/>
      <c r="E1133" s="458"/>
      <c r="F1133" s="459"/>
    </row>
    <row r="1134">
      <c r="A1134" s="458"/>
      <c r="B1134" s="458"/>
      <c r="C1134" s="458"/>
      <c r="D1134" s="458"/>
      <c r="E1134" s="458"/>
      <c r="F1134" s="459"/>
    </row>
    <row r="1135">
      <c r="A1135" s="458"/>
      <c r="B1135" s="458"/>
      <c r="C1135" s="458"/>
      <c r="D1135" s="458"/>
      <c r="E1135" s="458"/>
      <c r="F1135" s="459"/>
    </row>
    <row r="1136">
      <c r="A1136" s="458"/>
      <c r="B1136" s="458"/>
      <c r="C1136" s="458"/>
      <c r="D1136" s="458"/>
      <c r="E1136" s="458"/>
      <c r="F1136" s="459"/>
    </row>
    <row r="1137">
      <c r="A1137" s="458"/>
      <c r="B1137" s="458"/>
      <c r="C1137" s="458"/>
      <c r="D1137" s="458"/>
      <c r="E1137" s="458"/>
      <c r="F1137" s="459"/>
    </row>
    <row r="1138">
      <c r="A1138" s="458"/>
      <c r="B1138" s="458"/>
      <c r="C1138" s="458"/>
      <c r="D1138" s="458"/>
      <c r="E1138" s="458"/>
      <c r="F1138" s="459"/>
    </row>
    <row r="1139">
      <c r="A1139" s="458"/>
      <c r="B1139" s="458"/>
      <c r="C1139" s="458"/>
      <c r="D1139" s="458"/>
      <c r="E1139" s="458"/>
      <c r="F1139" s="459"/>
    </row>
    <row r="1140">
      <c r="A1140" s="458"/>
      <c r="B1140" s="458"/>
      <c r="C1140" s="458"/>
      <c r="D1140" s="458"/>
      <c r="E1140" s="458"/>
      <c r="F1140" s="459"/>
    </row>
    <row r="1141">
      <c r="A1141" s="458"/>
      <c r="B1141" s="458"/>
      <c r="C1141" s="458"/>
      <c r="D1141" s="458"/>
      <c r="E1141" s="458"/>
      <c r="F1141" s="459"/>
    </row>
    <row r="1142">
      <c r="A1142" s="458"/>
      <c r="B1142" s="458"/>
      <c r="C1142" s="458"/>
      <c r="D1142" s="458"/>
      <c r="E1142" s="458"/>
      <c r="F1142" s="459"/>
    </row>
    <row r="1143">
      <c r="A1143" s="458"/>
      <c r="B1143" s="458"/>
      <c r="C1143" s="458"/>
      <c r="D1143" s="458"/>
      <c r="E1143" s="458"/>
      <c r="F1143" s="459"/>
    </row>
    <row r="1144">
      <c r="A1144" s="458"/>
      <c r="B1144" s="458"/>
      <c r="C1144" s="458"/>
      <c r="D1144" s="458"/>
      <c r="E1144" s="458"/>
      <c r="F1144" s="459"/>
    </row>
    <row r="1145">
      <c r="A1145" s="458"/>
      <c r="B1145" s="458"/>
      <c r="C1145" s="458"/>
      <c r="D1145" s="458"/>
      <c r="E1145" s="458"/>
      <c r="F1145" s="459"/>
    </row>
    <row r="1146">
      <c r="A1146" s="458"/>
      <c r="B1146" s="458"/>
      <c r="C1146" s="458"/>
      <c r="D1146" s="458"/>
      <c r="E1146" s="458"/>
      <c r="F1146" s="459"/>
    </row>
    <row r="1147">
      <c r="A1147" s="458"/>
      <c r="B1147" s="458"/>
      <c r="C1147" s="458"/>
      <c r="D1147" s="458"/>
      <c r="E1147" s="458"/>
      <c r="F1147" s="459"/>
    </row>
    <row r="1148">
      <c r="A1148" s="458"/>
      <c r="B1148" s="458"/>
      <c r="C1148" s="458"/>
      <c r="D1148" s="458"/>
      <c r="E1148" s="458"/>
      <c r="F1148" s="459"/>
    </row>
    <row r="1149">
      <c r="A1149" s="458"/>
      <c r="B1149" s="458"/>
      <c r="C1149" s="458"/>
      <c r="D1149" s="458"/>
      <c r="E1149" s="458"/>
      <c r="F1149" s="459"/>
    </row>
    <row r="1150">
      <c r="A1150" s="458"/>
      <c r="B1150" s="458"/>
      <c r="C1150" s="458"/>
      <c r="D1150" s="458"/>
      <c r="E1150" s="458"/>
      <c r="F1150" s="459"/>
    </row>
    <row r="1151">
      <c r="A1151" s="458"/>
      <c r="B1151" s="458"/>
      <c r="C1151" s="458"/>
      <c r="D1151" s="458"/>
      <c r="E1151" s="458"/>
      <c r="F1151" s="459"/>
    </row>
    <row r="1152">
      <c r="A1152" s="458"/>
      <c r="B1152" s="458"/>
      <c r="C1152" s="458"/>
      <c r="D1152" s="458"/>
      <c r="E1152" s="458"/>
      <c r="F1152" s="459"/>
    </row>
    <row r="1153">
      <c r="A1153" s="458"/>
      <c r="B1153" s="458"/>
      <c r="C1153" s="458"/>
      <c r="D1153" s="458"/>
      <c r="E1153" s="458"/>
      <c r="F1153" s="459"/>
    </row>
    <row r="1154">
      <c r="A1154" s="458"/>
      <c r="B1154" s="458"/>
      <c r="C1154" s="458"/>
      <c r="D1154" s="458"/>
      <c r="E1154" s="458"/>
      <c r="F1154" s="459"/>
    </row>
    <row r="1155">
      <c r="A1155" s="458"/>
      <c r="B1155" s="458"/>
      <c r="C1155" s="458"/>
      <c r="D1155" s="458"/>
      <c r="E1155" s="458"/>
      <c r="F1155" s="459"/>
    </row>
    <row r="1156">
      <c r="A1156" s="458"/>
      <c r="B1156" s="458"/>
      <c r="C1156" s="458"/>
      <c r="D1156" s="458"/>
      <c r="E1156" s="458"/>
      <c r="F1156" s="459"/>
    </row>
    <row r="1157">
      <c r="A1157" s="458"/>
      <c r="B1157" s="458"/>
      <c r="C1157" s="458"/>
      <c r="D1157" s="458"/>
      <c r="E1157" s="458"/>
      <c r="F1157" s="459"/>
    </row>
    <row r="1158">
      <c r="A1158" s="458"/>
      <c r="B1158" s="458"/>
      <c r="C1158" s="458"/>
      <c r="D1158" s="458"/>
      <c r="E1158" s="458"/>
      <c r="F1158" s="459"/>
    </row>
    <row r="1159">
      <c r="A1159" s="458"/>
      <c r="B1159" s="458"/>
      <c r="C1159" s="458"/>
      <c r="D1159" s="458"/>
      <c r="E1159" s="458"/>
      <c r="F1159" s="459"/>
    </row>
    <row r="1160">
      <c r="A1160" s="458"/>
      <c r="B1160" s="458"/>
      <c r="C1160" s="458"/>
      <c r="D1160" s="458"/>
      <c r="E1160" s="458"/>
      <c r="F1160" s="459"/>
    </row>
    <row r="1161">
      <c r="A1161" s="458"/>
      <c r="B1161" s="458"/>
      <c r="C1161" s="458"/>
      <c r="D1161" s="458"/>
      <c r="E1161" s="458"/>
      <c r="F1161" s="459"/>
    </row>
    <row r="1162">
      <c r="A1162" s="458"/>
      <c r="B1162" s="458"/>
      <c r="C1162" s="458"/>
      <c r="D1162" s="458"/>
      <c r="E1162" s="458"/>
      <c r="F1162" s="459"/>
    </row>
    <row r="1163">
      <c r="A1163" s="458"/>
      <c r="B1163" s="458"/>
      <c r="C1163" s="458"/>
      <c r="D1163" s="458"/>
      <c r="E1163" s="458"/>
      <c r="F1163" s="459"/>
    </row>
    <row r="1164">
      <c r="A1164" s="458"/>
      <c r="B1164" s="458"/>
      <c r="C1164" s="458"/>
      <c r="D1164" s="458"/>
      <c r="E1164" s="458"/>
      <c r="F1164" s="459"/>
    </row>
    <row r="1165">
      <c r="A1165" s="458"/>
      <c r="B1165" s="458"/>
      <c r="C1165" s="458"/>
      <c r="D1165" s="458"/>
      <c r="E1165" s="458"/>
      <c r="F1165" s="459"/>
    </row>
    <row r="1166">
      <c r="A1166" s="458"/>
      <c r="B1166" s="458"/>
      <c r="C1166" s="458"/>
      <c r="D1166" s="458"/>
      <c r="E1166" s="458"/>
      <c r="F1166" s="459"/>
    </row>
    <row r="1167">
      <c r="A1167" s="458"/>
      <c r="B1167" s="458"/>
      <c r="C1167" s="458"/>
      <c r="D1167" s="458"/>
      <c r="E1167" s="458"/>
      <c r="F1167" s="459"/>
    </row>
    <row r="1168">
      <c r="A1168" s="458"/>
      <c r="B1168" s="458"/>
      <c r="C1168" s="458"/>
      <c r="D1168" s="458"/>
      <c r="E1168" s="458"/>
      <c r="F1168" s="459"/>
    </row>
    <row r="1169">
      <c r="A1169" s="458"/>
      <c r="B1169" s="458"/>
      <c r="C1169" s="458"/>
      <c r="D1169" s="458"/>
      <c r="E1169" s="458"/>
      <c r="F1169" s="459"/>
    </row>
    <row r="1170">
      <c r="A1170" s="458"/>
      <c r="B1170" s="458"/>
      <c r="C1170" s="458"/>
      <c r="D1170" s="458"/>
      <c r="E1170" s="458"/>
      <c r="F1170" s="459"/>
    </row>
    <row r="1171">
      <c r="A1171" s="458"/>
      <c r="B1171" s="458"/>
      <c r="C1171" s="458"/>
      <c r="D1171" s="458"/>
      <c r="E1171" s="458"/>
      <c r="F1171" s="459"/>
    </row>
    <row r="1172">
      <c r="A1172" s="458"/>
      <c r="B1172" s="458"/>
      <c r="C1172" s="458"/>
      <c r="D1172" s="458"/>
      <c r="E1172" s="458"/>
      <c r="F1172" s="459"/>
    </row>
    <row r="1173">
      <c r="A1173" s="458"/>
      <c r="B1173" s="458"/>
      <c r="C1173" s="458"/>
      <c r="D1173" s="458"/>
      <c r="E1173" s="458"/>
      <c r="F1173" s="459"/>
    </row>
    <row r="1174">
      <c r="A1174" s="458"/>
      <c r="B1174" s="458"/>
      <c r="C1174" s="458"/>
      <c r="D1174" s="458"/>
      <c r="E1174" s="458"/>
      <c r="F1174" s="459"/>
    </row>
    <row r="1175">
      <c r="A1175" s="458"/>
      <c r="B1175" s="458"/>
      <c r="C1175" s="458"/>
      <c r="D1175" s="458"/>
      <c r="E1175" s="458"/>
      <c r="F1175" s="459"/>
    </row>
    <row r="1176">
      <c r="A1176" s="458"/>
      <c r="B1176" s="458"/>
      <c r="C1176" s="458"/>
      <c r="D1176" s="458"/>
      <c r="E1176" s="458"/>
      <c r="F1176" s="459"/>
    </row>
    <row r="1177">
      <c r="A1177" s="458"/>
      <c r="B1177" s="458"/>
      <c r="C1177" s="458"/>
      <c r="D1177" s="458"/>
      <c r="E1177" s="458"/>
      <c r="F1177" s="459"/>
    </row>
    <row r="1178">
      <c r="A1178" s="458"/>
      <c r="B1178" s="458"/>
      <c r="C1178" s="458"/>
      <c r="D1178" s="458"/>
      <c r="E1178" s="458"/>
      <c r="F1178" s="459"/>
    </row>
    <row r="1179">
      <c r="A1179" s="458"/>
      <c r="B1179" s="458"/>
      <c r="C1179" s="458"/>
      <c r="D1179" s="458"/>
      <c r="E1179" s="458"/>
      <c r="F1179" s="459"/>
    </row>
    <row r="1180">
      <c r="A1180" s="458"/>
      <c r="B1180" s="458"/>
      <c r="C1180" s="458"/>
      <c r="D1180" s="458"/>
      <c r="E1180" s="458"/>
      <c r="F1180" s="459"/>
    </row>
    <row r="1181">
      <c r="A1181" s="458"/>
      <c r="B1181" s="458"/>
      <c r="C1181" s="458"/>
      <c r="D1181" s="458"/>
      <c r="E1181" s="458"/>
      <c r="F1181" s="459"/>
    </row>
    <row r="1182">
      <c r="A1182" s="458"/>
      <c r="B1182" s="458"/>
      <c r="C1182" s="458"/>
      <c r="D1182" s="458"/>
      <c r="E1182" s="458"/>
      <c r="F1182" s="459"/>
    </row>
    <row r="1183">
      <c r="A1183" s="458"/>
      <c r="B1183" s="458"/>
      <c r="C1183" s="458"/>
      <c r="D1183" s="458"/>
      <c r="E1183" s="458"/>
      <c r="F1183" s="459"/>
    </row>
    <row r="1184">
      <c r="A1184" s="458"/>
      <c r="B1184" s="458"/>
      <c r="C1184" s="458"/>
      <c r="D1184" s="458"/>
      <c r="E1184" s="458"/>
      <c r="F1184" s="459"/>
    </row>
    <row r="1185">
      <c r="A1185" s="458"/>
      <c r="B1185" s="458"/>
      <c r="C1185" s="458"/>
      <c r="D1185" s="458"/>
      <c r="E1185" s="458"/>
      <c r="F1185" s="459"/>
    </row>
    <row r="1186">
      <c r="A1186" s="458"/>
      <c r="B1186" s="458"/>
      <c r="C1186" s="458"/>
      <c r="D1186" s="458"/>
      <c r="E1186" s="458"/>
      <c r="F1186" s="459"/>
    </row>
    <row r="1187">
      <c r="A1187" s="458"/>
      <c r="B1187" s="458"/>
      <c r="C1187" s="458"/>
      <c r="D1187" s="458"/>
      <c r="E1187" s="458"/>
      <c r="F1187" s="459"/>
    </row>
    <row r="1188">
      <c r="A1188" s="458"/>
      <c r="B1188" s="458"/>
      <c r="C1188" s="458"/>
      <c r="D1188" s="458"/>
      <c r="E1188" s="458"/>
      <c r="F1188" s="459"/>
    </row>
    <row r="1189">
      <c r="A1189" s="458"/>
      <c r="B1189" s="458"/>
      <c r="C1189" s="458"/>
      <c r="D1189" s="458"/>
      <c r="E1189" s="458"/>
      <c r="F1189" s="459"/>
    </row>
    <row r="1190">
      <c r="A1190" s="458"/>
      <c r="B1190" s="458"/>
      <c r="C1190" s="458"/>
      <c r="D1190" s="458"/>
      <c r="E1190" s="458"/>
      <c r="F1190" s="459"/>
    </row>
    <row r="1191">
      <c r="A1191" s="458"/>
      <c r="B1191" s="458"/>
      <c r="C1191" s="458"/>
      <c r="D1191" s="458"/>
      <c r="E1191" s="458"/>
      <c r="F1191" s="459"/>
    </row>
    <row r="1192">
      <c r="A1192" s="458"/>
      <c r="B1192" s="458"/>
      <c r="C1192" s="458"/>
      <c r="D1192" s="458"/>
      <c r="E1192" s="458"/>
      <c r="F1192" s="459"/>
    </row>
    <row r="1193">
      <c r="A1193" s="458"/>
      <c r="B1193" s="458"/>
      <c r="C1193" s="458"/>
      <c r="D1193" s="458"/>
      <c r="E1193" s="458"/>
      <c r="F1193" s="459"/>
    </row>
    <row r="1194">
      <c r="A1194" s="458"/>
      <c r="B1194" s="458"/>
      <c r="C1194" s="458"/>
      <c r="D1194" s="458"/>
      <c r="E1194" s="458"/>
      <c r="F1194" s="459"/>
    </row>
    <row r="1195">
      <c r="A1195" s="458"/>
      <c r="B1195" s="458"/>
      <c r="C1195" s="458"/>
      <c r="D1195" s="458"/>
      <c r="E1195" s="458"/>
      <c r="F1195" s="459"/>
    </row>
    <row r="1196">
      <c r="A1196" s="458"/>
      <c r="B1196" s="458"/>
      <c r="C1196" s="458"/>
      <c r="D1196" s="458"/>
      <c r="E1196" s="458"/>
      <c r="F1196" s="459"/>
    </row>
    <row r="1197">
      <c r="A1197" s="458"/>
      <c r="B1197" s="458"/>
      <c r="C1197" s="458"/>
      <c r="D1197" s="458"/>
      <c r="E1197" s="458"/>
      <c r="F1197" s="459"/>
    </row>
    <row r="1198">
      <c r="A1198" s="458"/>
      <c r="B1198" s="458"/>
      <c r="C1198" s="458"/>
      <c r="D1198" s="458"/>
      <c r="E1198" s="458"/>
      <c r="F1198" s="459"/>
    </row>
    <row r="1199">
      <c r="A1199" s="458"/>
      <c r="B1199" s="458"/>
      <c r="C1199" s="458"/>
      <c r="D1199" s="458"/>
      <c r="E1199" s="458"/>
      <c r="F1199" s="459"/>
    </row>
    <row r="1200">
      <c r="A1200" s="458"/>
      <c r="B1200" s="458"/>
      <c r="C1200" s="458"/>
      <c r="D1200" s="458"/>
      <c r="E1200" s="458"/>
      <c r="F1200" s="459"/>
    </row>
    <row r="1201">
      <c r="A1201" s="458"/>
      <c r="B1201" s="458"/>
      <c r="C1201" s="458"/>
      <c r="D1201" s="458"/>
      <c r="E1201" s="458"/>
      <c r="F1201" s="459"/>
    </row>
    <row r="1202">
      <c r="A1202" s="458"/>
      <c r="B1202" s="458"/>
      <c r="C1202" s="458"/>
      <c r="D1202" s="458"/>
      <c r="E1202" s="458"/>
      <c r="F1202" s="459"/>
    </row>
    <row r="1203">
      <c r="A1203" s="458"/>
      <c r="B1203" s="458"/>
      <c r="C1203" s="458"/>
      <c r="D1203" s="458"/>
      <c r="E1203" s="458"/>
      <c r="F1203" s="459"/>
    </row>
    <row r="1204">
      <c r="A1204" s="458"/>
      <c r="B1204" s="458"/>
      <c r="C1204" s="458"/>
      <c r="D1204" s="458"/>
      <c r="E1204" s="458"/>
      <c r="F1204" s="459"/>
    </row>
    <row r="1205">
      <c r="A1205" s="458"/>
      <c r="B1205" s="458"/>
      <c r="C1205" s="458"/>
      <c r="D1205" s="458"/>
      <c r="E1205" s="458"/>
      <c r="F1205" s="459"/>
    </row>
    <row r="1206">
      <c r="A1206" s="458"/>
      <c r="B1206" s="458"/>
      <c r="C1206" s="458"/>
      <c r="D1206" s="458"/>
      <c r="E1206" s="458"/>
      <c r="F1206" s="459"/>
    </row>
    <row r="1207">
      <c r="A1207" s="458"/>
      <c r="B1207" s="458"/>
      <c r="C1207" s="458"/>
      <c r="D1207" s="458"/>
      <c r="E1207" s="458"/>
      <c r="F1207" s="459"/>
    </row>
    <row r="1208">
      <c r="A1208" s="458"/>
      <c r="B1208" s="458"/>
      <c r="C1208" s="458"/>
      <c r="D1208" s="458"/>
      <c r="E1208" s="458"/>
      <c r="F1208" s="459"/>
    </row>
    <row r="1209">
      <c r="A1209" s="458"/>
      <c r="B1209" s="458"/>
      <c r="C1209" s="458"/>
      <c r="D1209" s="458"/>
      <c r="E1209" s="458"/>
      <c r="F1209" s="459"/>
    </row>
    <row r="1210">
      <c r="A1210" s="458"/>
      <c r="B1210" s="458"/>
      <c r="C1210" s="458"/>
      <c r="D1210" s="458"/>
      <c r="E1210" s="458"/>
      <c r="F1210" s="459"/>
    </row>
    <row r="1211">
      <c r="A1211" s="458"/>
      <c r="B1211" s="458"/>
      <c r="C1211" s="458"/>
      <c r="D1211" s="458"/>
      <c r="E1211" s="458"/>
      <c r="F1211" s="459"/>
    </row>
    <row r="1212">
      <c r="A1212" s="458"/>
      <c r="B1212" s="458"/>
      <c r="C1212" s="458"/>
      <c r="D1212" s="458"/>
      <c r="E1212" s="458"/>
      <c r="F1212" s="459"/>
    </row>
    <row r="1213">
      <c r="A1213" s="458"/>
      <c r="B1213" s="458"/>
      <c r="C1213" s="458"/>
      <c r="D1213" s="458"/>
      <c r="E1213" s="458"/>
      <c r="F1213" s="459"/>
    </row>
    <row r="1214">
      <c r="A1214" s="458"/>
      <c r="B1214" s="458"/>
      <c r="C1214" s="458"/>
      <c r="D1214" s="458"/>
      <c r="E1214" s="458"/>
      <c r="F1214" s="459"/>
    </row>
    <row r="1215">
      <c r="A1215" s="458"/>
      <c r="B1215" s="458"/>
      <c r="C1215" s="458"/>
      <c r="D1215" s="458"/>
      <c r="E1215" s="458"/>
      <c r="F1215" s="459"/>
    </row>
    <row r="1216">
      <c r="A1216" s="458"/>
      <c r="B1216" s="458"/>
      <c r="C1216" s="458"/>
      <c r="D1216" s="458"/>
      <c r="E1216" s="458"/>
      <c r="F1216" s="459"/>
    </row>
    <row r="1217">
      <c r="A1217" s="458"/>
      <c r="B1217" s="458"/>
      <c r="C1217" s="458"/>
      <c r="D1217" s="458"/>
      <c r="E1217" s="458"/>
      <c r="F1217" s="459"/>
    </row>
    <row r="1218">
      <c r="A1218" s="458"/>
      <c r="B1218" s="458"/>
      <c r="C1218" s="458"/>
      <c r="D1218" s="458"/>
      <c r="E1218" s="458"/>
      <c r="F1218" s="459"/>
    </row>
    <row r="1219">
      <c r="A1219" s="458"/>
      <c r="B1219" s="458"/>
      <c r="C1219" s="458"/>
      <c r="D1219" s="458"/>
      <c r="E1219" s="458"/>
      <c r="F1219" s="459"/>
    </row>
    <row r="1220">
      <c r="A1220" s="458"/>
      <c r="B1220" s="458"/>
      <c r="C1220" s="458"/>
      <c r="D1220" s="458"/>
      <c r="E1220" s="458"/>
      <c r="F1220" s="459"/>
    </row>
    <row r="1221">
      <c r="A1221" s="458"/>
      <c r="B1221" s="458"/>
      <c r="C1221" s="458"/>
      <c r="D1221" s="458"/>
      <c r="E1221" s="458"/>
      <c r="F1221" s="459"/>
    </row>
    <row r="1222">
      <c r="A1222" s="458"/>
      <c r="B1222" s="458"/>
      <c r="C1222" s="458"/>
      <c r="D1222" s="458"/>
      <c r="E1222" s="458"/>
      <c r="F1222" s="459"/>
    </row>
    <row r="1223">
      <c r="A1223" s="458"/>
      <c r="B1223" s="458"/>
      <c r="C1223" s="458"/>
      <c r="D1223" s="458"/>
      <c r="E1223" s="458"/>
      <c r="F1223" s="459"/>
    </row>
    <row r="1224">
      <c r="A1224" s="458"/>
      <c r="B1224" s="458"/>
      <c r="C1224" s="458"/>
      <c r="D1224" s="458"/>
      <c r="E1224" s="458"/>
      <c r="F1224" s="459"/>
    </row>
    <row r="1225">
      <c r="A1225" s="458"/>
      <c r="B1225" s="458"/>
      <c r="C1225" s="458"/>
      <c r="D1225" s="458"/>
      <c r="E1225" s="458"/>
      <c r="F1225" s="459"/>
    </row>
    <row r="1226">
      <c r="A1226" s="458"/>
      <c r="B1226" s="458"/>
      <c r="C1226" s="458"/>
      <c r="D1226" s="458"/>
      <c r="E1226" s="458"/>
      <c r="F1226" s="459"/>
    </row>
    <row r="1227">
      <c r="A1227" s="458"/>
      <c r="B1227" s="458"/>
      <c r="C1227" s="458"/>
      <c r="D1227" s="458"/>
      <c r="E1227" s="458"/>
      <c r="F1227" s="459"/>
    </row>
    <row r="1228">
      <c r="A1228" s="458"/>
      <c r="B1228" s="458"/>
      <c r="C1228" s="458"/>
      <c r="D1228" s="458"/>
      <c r="E1228" s="458"/>
      <c r="F1228" s="459"/>
    </row>
    <row r="1229">
      <c r="A1229" s="458"/>
      <c r="B1229" s="458"/>
      <c r="C1229" s="458"/>
      <c r="D1229" s="458"/>
      <c r="E1229" s="458"/>
      <c r="F1229" s="459"/>
    </row>
    <row r="1230">
      <c r="A1230" s="458"/>
      <c r="B1230" s="458"/>
      <c r="C1230" s="458"/>
      <c r="D1230" s="458"/>
      <c r="E1230" s="458"/>
      <c r="F1230" s="459"/>
    </row>
    <row r="1231">
      <c r="A1231" s="458"/>
      <c r="B1231" s="458"/>
      <c r="C1231" s="458"/>
      <c r="D1231" s="458"/>
      <c r="E1231" s="458"/>
      <c r="F1231" s="459"/>
    </row>
    <row r="1232">
      <c r="A1232" s="458"/>
      <c r="B1232" s="458"/>
      <c r="C1232" s="458"/>
      <c r="D1232" s="458"/>
      <c r="E1232" s="458"/>
      <c r="F1232" s="459"/>
    </row>
    <row r="1233">
      <c r="A1233" s="458"/>
      <c r="B1233" s="458"/>
      <c r="C1233" s="458"/>
      <c r="D1233" s="458"/>
      <c r="E1233" s="458"/>
      <c r="F1233" s="459"/>
    </row>
    <row r="1234">
      <c r="A1234" s="458"/>
      <c r="B1234" s="458"/>
      <c r="C1234" s="458"/>
      <c r="D1234" s="458"/>
      <c r="E1234" s="458"/>
      <c r="F1234" s="459"/>
    </row>
    <row r="1235">
      <c r="A1235" s="458"/>
      <c r="B1235" s="458"/>
      <c r="C1235" s="458"/>
      <c r="D1235" s="458"/>
      <c r="E1235" s="458"/>
      <c r="F1235" s="459"/>
    </row>
    <row r="1236">
      <c r="A1236" s="458"/>
      <c r="B1236" s="458"/>
      <c r="C1236" s="458"/>
      <c r="D1236" s="458"/>
      <c r="E1236" s="458"/>
      <c r="F1236" s="459"/>
    </row>
    <row r="1237">
      <c r="A1237" s="458"/>
      <c r="B1237" s="458"/>
      <c r="C1237" s="458"/>
      <c r="D1237" s="458"/>
      <c r="E1237" s="458"/>
      <c r="F1237" s="459"/>
    </row>
    <row r="1238">
      <c r="A1238" s="458"/>
      <c r="B1238" s="458"/>
      <c r="C1238" s="458"/>
      <c r="D1238" s="458"/>
      <c r="E1238" s="458"/>
      <c r="F1238" s="459"/>
    </row>
    <row r="1239">
      <c r="A1239" s="458"/>
      <c r="B1239" s="458"/>
      <c r="C1239" s="458"/>
      <c r="D1239" s="458"/>
      <c r="E1239" s="458"/>
      <c r="F1239" s="459"/>
    </row>
    <row r="1240">
      <c r="A1240" s="458"/>
      <c r="B1240" s="458"/>
      <c r="C1240" s="458"/>
      <c r="D1240" s="458"/>
      <c r="E1240" s="458"/>
      <c r="F1240" s="459"/>
    </row>
    <row r="1241">
      <c r="A1241" s="458"/>
      <c r="B1241" s="458"/>
      <c r="C1241" s="458"/>
      <c r="D1241" s="458"/>
      <c r="E1241" s="458"/>
      <c r="F1241" s="459"/>
    </row>
    <row r="1242">
      <c r="A1242" s="458"/>
      <c r="B1242" s="458"/>
      <c r="C1242" s="458"/>
      <c r="D1242" s="458"/>
      <c r="E1242" s="458"/>
      <c r="F1242" s="459"/>
    </row>
    <row r="1243">
      <c r="A1243" s="458"/>
      <c r="B1243" s="458"/>
      <c r="C1243" s="458"/>
      <c r="D1243" s="458"/>
      <c r="E1243" s="458"/>
      <c r="F1243" s="459"/>
    </row>
    <row r="1244">
      <c r="A1244" s="458"/>
      <c r="B1244" s="458"/>
      <c r="C1244" s="458"/>
      <c r="D1244" s="458"/>
      <c r="E1244" s="458"/>
      <c r="F1244" s="459"/>
    </row>
    <row r="1245">
      <c r="A1245" s="458"/>
      <c r="B1245" s="458"/>
      <c r="C1245" s="458"/>
      <c r="D1245" s="458"/>
      <c r="E1245" s="458"/>
      <c r="F1245" s="459"/>
    </row>
    <row r="1246">
      <c r="A1246" s="458"/>
      <c r="B1246" s="458"/>
      <c r="C1246" s="458"/>
      <c r="D1246" s="458"/>
      <c r="E1246" s="458"/>
      <c r="F1246" s="459"/>
    </row>
    <row r="1247">
      <c r="A1247" s="458"/>
      <c r="B1247" s="458"/>
      <c r="C1247" s="458"/>
      <c r="D1247" s="458"/>
      <c r="E1247" s="458"/>
      <c r="F1247" s="459"/>
    </row>
    <row r="1248">
      <c r="A1248" s="458"/>
      <c r="B1248" s="458"/>
      <c r="C1248" s="458"/>
      <c r="D1248" s="458"/>
      <c r="E1248" s="458"/>
      <c r="F1248" s="459"/>
    </row>
    <row r="1249">
      <c r="A1249" s="458"/>
      <c r="B1249" s="458"/>
      <c r="C1249" s="458"/>
      <c r="D1249" s="458"/>
      <c r="E1249" s="458"/>
      <c r="F1249" s="459"/>
    </row>
    <row r="1250">
      <c r="A1250" s="458"/>
      <c r="B1250" s="458"/>
      <c r="C1250" s="458"/>
      <c r="D1250" s="458"/>
      <c r="E1250" s="458"/>
      <c r="F1250" s="459"/>
    </row>
    <row r="1251">
      <c r="A1251" s="458"/>
      <c r="B1251" s="458"/>
      <c r="C1251" s="458"/>
      <c r="D1251" s="458"/>
      <c r="E1251" s="458"/>
      <c r="F1251" s="459"/>
    </row>
    <row r="1252">
      <c r="A1252" s="458"/>
      <c r="B1252" s="458"/>
      <c r="C1252" s="458"/>
      <c r="D1252" s="458"/>
      <c r="E1252" s="458"/>
      <c r="F1252" s="459"/>
    </row>
    <row r="1253">
      <c r="A1253" s="458"/>
      <c r="B1253" s="458"/>
      <c r="C1253" s="458"/>
      <c r="D1253" s="458"/>
      <c r="E1253" s="458"/>
      <c r="F1253" s="459"/>
    </row>
    <row r="1254">
      <c r="A1254" s="458"/>
      <c r="B1254" s="458"/>
      <c r="C1254" s="458"/>
      <c r="D1254" s="458"/>
      <c r="E1254" s="458"/>
      <c r="F1254" s="459"/>
    </row>
    <row r="1255">
      <c r="A1255" s="458"/>
      <c r="B1255" s="458"/>
      <c r="C1255" s="458"/>
      <c r="D1255" s="458"/>
      <c r="E1255" s="458"/>
      <c r="F1255" s="459"/>
    </row>
    <row r="1256">
      <c r="A1256" s="458"/>
      <c r="B1256" s="458"/>
      <c r="C1256" s="458"/>
      <c r="D1256" s="458"/>
      <c r="E1256" s="458"/>
      <c r="F1256" s="459"/>
    </row>
    <row r="1257">
      <c r="A1257" s="458"/>
      <c r="B1257" s="458"/>
      <c r="C1257" s="458"/>
      <c r="D1257" s="458"/>
      <c r="E1257" s="458"/>
      <c r="F1257" s="459"/>
    </row>
    <row r="1258">
      <c r="A1258" s="458"/>
      <c r="B1258" s="458"/>
      <c r="C1258" s="458"/>
      <c r="D1258" s="458"/>
      <c r="E1258" s="458"/>
      <c r="F1258" s="459"/>
    </row>
    <row r="1259">
      <c r="A1259" s="458"/>
      <c r="B1259" s="458"/>
      <c r="C1259" s="458"/>
      <c r="D1259" s="458"/>
      <c r="E1259" s="458"/>
      <c r="F1259" s="459"/>
    </row>
    <row r="1260">
      <c r="A1260" s="458"/>
      <c r="B1260" s="458"/>
      <c r="C1260" s="458"/>
      <c r="D1260" s="458"/>
      <c r="E1260" s="458"/>
      <c r="F1260" s="459"/>
    </row>
    <row r="1261">
      <c r="A1261" s="458"/>
      <c r="B1261" s="458"/>
      <c r="C1261" s="458"/>
      <c r="D1261" s="458"/>
      <c r="E1261" s="458"/>
      <c r="F1261" s="459"/>
    </row>
    <row r="1262">
      <c r="A1262" s="458"/>
      <c r="B1262" s="458"/>
      <c r="C1262" s="458"/>
      <c r="D1262" s="458"/>
      <c r="E1262" s="458"/>
      <c r="F1262" s="459"/>
    </row>
    <row r="1263">
      <c r="A1263" s="458"/>
      <c r="B1263" s="458"/>
      <c r="C1263" s="458"/>
      <c r="D1263" s="458"/>
      <c r="E1263" s="458"/>
      <c r="F1263" s="459"/>
    </row>
    <row r="1264">
      <c r="A1264" s="458"/>
      <c r="B1264" s="458"/>
      <c r="C1264" s="458"/>
      <c r="D1264" s="458"/>
      <c r="E1264" s="458"/>
      <c r="F1264" s="459"/>
    </row>
    <row r="1265">
      <c r="A1265" s="458"/>
      <c r="B1265" s="458"/>
      <c r="C1265" s="458"/>
      <c r="D1265" s="458"/>
      <c r="E1265" s="458"/>
      <c r="F1265" s="459"/>
    </row>
    <row r="1266">
      <c r="A1266" s="458"/>
      <c r="B1266" s="458"/>
      <c r="C1266" s="458"/>
      <c r="D1266" s="458"/>
      <c r="E1266" s="458"/>
      <c r="F1266" s="459"/>
    </row>
    <row r="1267">
      <c r="A1267" s="458"/>
      <c r="B1267" s="458"/>
      <c r="C1267" s="458"/>
      <c r="D1267" s="458"/>
      <c r="E1267" s="458"/>
      <c r="F1267" s="459"/>
    </row>
    <row r="1268">
      <c r="A1268" s="458"/>
      <c r="B1268" s="458"/>
      <c r="C1268" s="458"/>
      <c r="D1268" s="458"/>
      <c r="E1268" s="458"/>
      <c r="F1268" s="459"/>
    </row>
    <row r="1269">
      <c r="A1269" s="458"/>
      <c r="B1269" s="458"/>
      <c r="C1269" s="458"/>
      <c r="D1269" s="458"/>
      <c r="E1269" s="458"/>
      <c r="F1269" s="459"/>
    </row>
    <row r="1270">
      <c r="A1270" s="458"/>
      <c r="B1270" s="458"/>
      <c r="C1270" s="458"/>
      <c r="D1270" s="458"/>
      <c r="E1270" s="458"/>
      <c r="F1270" s="459"/>
    </row>
    <row r="1271">
      <c r="A1271" s="458"/>
      <c r="B1271" s="458"/>
      <c r="C1271" s="458"/>
      <c r="D1271" s="458"/>
      <c r="E1271" s="458"/>
      <c r="F1271" s="459"/>
    </row>
    <row r="1272">
      <c r="A1272" s="458"/>
      <c r="B1272" s="458"/>
      <c r="C1272" s="458"/>
      <c r="D1272" s="458"/>
      <c r="E1272" s="458"/>
      <c r="F1272" s="459"/>
    </row>
    <row r="1273">
      <c r="A1273" s="458"/>
      <c r="B1273" s="458"/>
      <c r="C1273" s="458"/>
      <c r="D1273" s="458"/>
      <c r="E1273" s="458"/>
      <c r="F1273" s="459"/>
    </row>
    <row r="1274">
      <c r="A1274" s="458"/>
      <c r="B1274" s="458"/>
      <c r="C1274" s="458"/>
      <c r="D1274" s="458"/>
      <c r="E1274" s="458"/>
      <c r="F1274" s="459"/>
    </row>
    <row r="1275">
      <c r="A1275" s="458"/>
      <c r="B1275" s="458"/>
      <c r="C1275" s="458"/>
      <c r="D1275" s="458"/>
      <c r="E1275" s="458"/>
      <c r="F1275" s="459"/>
    </row>
    <row r="1276">
      <c r="A1276" s="458"/>
      <c r="B1276" s="458"/>
      <c r="C1276" s="458"/>
      <c r="D1276" s="458"/>
      <c r="E1276" s="458"/>
      <c r="F1276" s="459"/>
    </row>
    <row r="1277">
      <c r="A1277" s="458"/>
      <c r="B1277" s="458"/>
      <c r="C1277" s="458"/>
      <c r="D1277" s="458"/>
      <c r="E1277" s="458"/>
      <c r="F1277" s="459"/>
    </row>
    <row r="1278">
      <c r="A1278" s="458"/>
      <c r="B1278" s="458"/>
      <c r="C1278" s="458"/>
      <c r="D1278" s="458"/>
      <c r="E1278" s="458"/>
      <c r="F1278" s="459"/>
    </row>
    <row r="1279">
      <c r="A1279" s="458"/>
      <c r="B1279" s="458"/>
      <c r="C1279" s="458"/>
      <c r="D1279" s="458"/>
      <c r="E1279" s="458"/>
      <c r="F1279" s="459"/>
    </row>
    <row r="1280">
      <c r="A1280" s="458"/>
      <c r="B1280" s="458"/>
      <c r="C1280" s="458"/>
      <c r="D1280" s="458"/>
      <c r="E1280" s="458"/>
      <c r="F1280" s="459"/>
    </row>
    <row r="1281">
      <c r="A1281" s="458"/>
      <c r="B1281" s="458"/>
      <c r="C1281" s="458"/>
      <c r="D1281" s="458"/>
      <c r="E1281" s="458"/>
      <c r="F1281" s="459"/>
    </row>
    <row r="1282">
      <c r="A1282" s="458"/>
      <c r="B1282" s="458"/>
      <c r="C1282" s="458"/>
      <c r="D1282" s="458"/>
      <c r="E1282" s="458"/>
      <c r="F1282" s="459"/>
    </row>
    <row r="1283">
      <c r="A1283" s="458"/>
      <c r="B1283" s="458"/>
      <c r="C1283" s="458"/>
      <c r="D1283" s="458"/>
      <c r="E1283" s="458"/>
      <c r="F1283" s="459"/>
    </row>
    <row r="1284">
      <c r="A1284" s="458"/>
      <c r="B1284" s="458"/>
      <c r="C1284" s="458"/>
      <c r="D1284" s="458"/>
      <c r="E1284" s="458"/>
      <c r="F1284" s="459"/>
    </row>
    <row r="1285">
      <c r="A1285" s="458"/>
      <c r="B1285" s="458"/>
      <c r="C1285" s="458"/>
      <c r="D1285" s="458"/>
      <c r="E1285" s="458"/>
      <c r="F1285" s="459"/>
    </row>
    <row r="1286">
      <c r="A1286" s="458"/>
      <c r="B1286" s="458"/>
      <c r="C1286" s="458"/>
      <c r="D1286" s="458"/>
      <c r="E1286" s="458"/>
      <c r="F1286" s="459"/>
    </row>
    <row r="1287">
      <c r="A1287" s="458"/>
      <c r="B1287" s="458"/>
      <c r="C1287" s="458"/>
      <c r="D1287" s="458"/>
      <c r="E1287" s="458"/>
      <c r="F1287" s="459"/>
    </row>
    <row r="1288">
      <c r="A1288" s="458"/>
      <c r="B1288" s="458"/>
      <c r="C1288" s="458"/>
      <c r="D1288" s="458"/>
      <c r="E1288" s="458"/>
      <c r="F1288" s="459"/>
    </row>
    <row r="1289">
      <c r="A1289" s="458"/>
      <c r="B1289" s="458"/>
      <c r="C1289" s="458"/>
      <c r="D1289" s="458"/>
      <c r="E1289" s="458"/>
      <c r="F1289" s="459"/>
    </row>
    <row r="1290">
      <c r="A1290" s="458"/>
      <c r="B1290" s="458"/>
      <c r="C1290" s="458"/>
      <c r="D1290" s="458"/>
      <c r="E1290" s="458"/>
      <c r="F1290" s="459"/>
    </row>
    <row r="1291">
      <c r="A1291" s="458"/>
      <c r="B1291" s="458"/>
      <c r="C1291" s="458"/>
      <c r="D1291" s="458"/>
      <c r="E1291" s="458"/>
      <c r="F1291" s="459"/>
    </row>
    <row r="1292">
      <c r="A1292" s="458"/>
      <c r="B1292" s="458"/>
      <c r="C1292" s="458"/>
      <c r="D1292" s="458"/>
      <c r="E1292" s="458"/>
      <c r="F1292" s="459"/>
    </row>
    <row r="1293">
      <c r="A1293" s="458"/>
      <c r="B1293" s="458"/>
      <c r="C1293" s="458"/>
      <c r="D1293" s="458"/>
      <c r="E1293" s="458"/>
      <c r="F1293" s="459"/>
    </row>
    <row r="1294">
      <c r="A1294" s="458"/>
      <c r="B1294" s="458"/>
      <c r="C1294" s="458"/>
      <c r="D1294" s="458"/>
      <c r="E1294" s="458"/>
      <c r="F1294" s="459"/>
    </row>
    <row r="1295">
      <c r="A1295" s="458"/>
      <c r="B1295" s="458"/>
      <c r="C1295" s="458"/>
      <c r="D1295" s="458"/>
      <c r="E1295" s="458"/>
      <c r="F1295" s="459"/>
    </row>
    <row r="1296">
      <c r="A1296" s="458"/>
      <c r="B1296" s="458"/>
      <c r="C1296" s="458"/>
      <c r="D1296" s="458"/>
      <c r="E1296" s="458"/>
      <c r="F1296" s="459"/>
    </row>
    <row r="1297">
      <c r="A1297" s="458"/>
      <c r="B1297" s="458"/>
      <c r="C1297" s="458"/>
      <c r="D1297" s="458"/>
      <c r="E1297" s="458"/>
      <c r="F1297" s="459"/>
    </row>
    <row r="1298">
      <c r="A1298" s="458"/>
      <c r="B1298" s="458"/>
      <c r="C1298" s="458"/>
      <c r="D1298" s="458"/>
      <c r="E1298" s="458"/>
      <c r="F1298" s="459"/>
    </row>
    <row r="1299">
      <c r="A1299" s="458"/>
      <c r="B1299" s="458"/>
      <c r="C1299" s="458"/>
      <c r="D1299" s="458"/>
      <c r="E1299" s="458"/>
      <c r="F1299" s="459"/>
    </row>
    <row r="1300">
      <c r="A1300" s="458"/>
      <c r="B1300" s="458"/>
      <c r="C1300" s="458"/>
      <c r="D1300" s="458"/>
      <c r="E1300" s="458"/>
      <c r="F1300" s="459"/>
    </row>
    <row r="1301">
      <c r="A1301" s="458"/>
      <c r="B1301" s="458"/>
      <c r="C1301" s="458"/>
      <c r="D1301" s="458"/>
      <c r="E1301" s="458"/>
      <c r="F1301" s="459"/>
    </row>
    <row r="1302">
      <c r="A1302" s="458"/>
      <c r="B1302" s="458"/>
      <c r="C1302" s="458"/>
      <c r="D1302" s="458"/>
      <c r="E1302" s="458"/>
      <c r="F1302" s="459"/>
    </row>
    <row r="1303">
      <c r="A1303" s="458"/>
      <c r="B1303" s="458"/>
      <c r="C1303" s="458"/>
      <c r="D1303" s="458"/>
      <c r="E1303" s="458"/>
      <c r="F1303" s="459"/>
    </row>
    <row r="1304">
      <c r="A1304" s="458"/>
      <c r="B1304" s="458"/>
      <c r="C1304" s="458"/>
      <c r="D1304" s="458"/>
      <c r="E1304" s="458"/>
      <c r="F1304" s="459"/>
    </row>
    <row r="1305">
      <c r="A1305" s="458"/>
      <c r="B1305" s="458"/>
      <c r="C1305" s="458"/>
      <c r="D1305" s="458"/>
      <c r="E1305" s="458"/>
      <c r="F1305" s="459"/>
    </row>
    <row r="1306">
      <c r="A1306" s="458"/>
      <c r="B1306" s="458"/>
      <c r="C1306" s="458"/>
      <c r="D1306" s="458"/>
      <c r="E1306" s="458"/>
      <c r="F1306" s="459"/>
    </row>
    <row r="1307">
      <c r="A1307" s="458"/>
      <c r="B1307" s="458"/>
      <c r="C1307" s="458"/>
      <c r="D1307" s="458"/>
      <c r="E1307" s="458"/>
      <c r="F1307" s="459"/>
    </row>
    <row r="1308">
      <c r="A1308" s="458"/>
      <c r="B1308" s="458"/>
      <c r="C1308" s="458"/>
      <c r="D1308" s="458"/>
      <c r="E1308" s="458"/>
      <c r="F1308" s="459"/>
    </row>
    <row r="1309">
      <c r="A1309" s="458"/>
      <c r="B1309" s="458"/>
      <c r="C1309" s="458"/>
      <c r="D1309" s="458"/>
      <c r="E1309" s="458"/>
      <c r="F1309" s="459"/>
    </row>
    <row r="1310">
      <c r="A1310" s="458"/>
      <c r="B1310" s="458"/>
      <c r="C1310" s="458"/>
      <c r="D1310" s="458"/>
      <c r="E1310" s="458"/>
      <c r="F1310" s="459"/>
    </row>
    <row r="1311">
      <c r="A1311" s="458"/>
      <c r="B1311" s="458"/>
      <c r="C1311" s="458"/>
      <c r="D1311" s="458"/>
      <c r="E1311" s="458"/>
      <c r="F1311" s="459"/>
    </row>
    <row r="1312">
      <c r="A1312" s="458"/>
      <c r="B1312" s="458"/>
      <c r="C1312" s="458"/>
      <c r="D1312" s="458"/>
      <c r="E1312" s="458"/>
      <c r="F1312" s="459"/>
    </row>
    <row r="1313">
      <c r="A1313" s="458"/>
      <c r="B1313" s="458"/>
      <c r="C1313" s="458"/>
      <c r="D1313" s="458"/>
      <c r="E1313" s="458"/>
      <c r="F1313" s="459"/>
    </row>
    <row r="1314">
      <c r="A1314" s="458"/>
      <c r="B1314" s="458"/>
      <c r="C1314" s="458"/>
      <c r="D1314" s="458"/>
      <c r="E1314" s="458"/>
      <c r="F1314" s="459"/>
    </row>
    <row r="1315">
      <c r="A1315" s="458"/>
      <c r="B1315" s="458"/>
      <c r="C1315" s="458"/>
      <c r="D1315" s="458"/>
      <c r="E1315" s="458"/>
      <c r="F1315" s="459"/>
    </row>
    <row r="1316">
      <c r="A1316" s="458"/>
      <c r="B1316" s="458"/>
      <c r="C1316" s="458"/>
      <c r="D1316" s="458"/>
      <c r="E1316" s="458"/>
      <c r="F1316" s="459"/>
    </row>
    <row r="1317">
      <c r="A1317" s="458"/>
      <c r="B1317" s="458"/>
      <c r="C1317" s="458"/>
      <c r="D1317" s="458"/>
      <c r="E1317" s="458"/>
      <c r="F1317" s="459"/>
    </row>
    <row r="1318">
      <c r="A1318" s="458"/>
      <c r="B1318" s="458"/>
      <c r="C1318" s="458"/>
      <c r="D1318" s="458"/>
      <c r="E1318" s="458"/>
      <c r="F1318" s="459"/>
    </row>
    <row r="1319">
      <c r="A1319" s="458"/>
      <c r="B1319" s="458"/>
      <c r="C1319" s="458"/>
      <c r="D1319" s="458"/>
      <c r="E1319" s="458"/>
      <c r="F1319" s="459"/>
    </row>
    <row r="1320">
      <c r="A1320" s="458"/>
      <c r="B1320" s="458"/>
      <c r="C1320" s="458"/>
      <c r="D1320" s="458"/>
      <c r="E1320" s="458"/>
      <c r="F1320" s="459"/>
    </row>
    <row r="1321">
      <c r="A1321" s="458"/>
      <c r="B1321" s="458"/>
      <c r="C1321" s="458"/>
      <c r="D1321" s="458"/>
      <c r="E1321" s="458"/>
      <c r="F1321" s="459"/>
    </row>
    <row r="1322">
      <c r="A1322" s="458"/>
      <c r="B1322" s="458"/>
      <c r="C1322" s="458"/>
      <c r="D1322" s="458"/>
      <c r="E1322" s="458"/>
      <c r="F1322" s="459"/>
    </row>
    <row r="1323">
      <c r="A1323" s="458"/>
      <c r="B1323" s="458"/>
      <c r="C1323" s="458"/>
      <c r="D1323" s="458"/>
      <c r="E1323" s="458"/>
      <c r="F1323" s="459"/>
    </row>
    <row r="1324">
      <c r="A1324" s="458"/>
      <c r="B1324" s="458"/>
      <c r="C1324" s="458"/>
      <c r="D1324" s="458"/>
      <c r="E1324" s="458"/>
      <c r="F1324" s="459"/>
    </row>
    <row r="1325">
      <c r="A1325" s="458"/>
      <c r="B1325" s="458"/>
      <c r="C1325" s="458"/>
      <c r="D1325" s="458"/>
      <c r="E1325" s="458"/>
      <c r="F1325" s="459"/>
    </row>
    <row r="1326">
      <c r="A1326" s="458"/>
      <c r="B1326" s="458"/>
      <c r="C1326" s="458"/>
      <c r="D1326" s="458"/>
      <c r="E1326" s="458"/>
      <c r="F1326" s="459"/>
    </row>
    <row r="1327">
      <c r="A1327" s="458"/>
      <c r="B1327" s="458"/>
      <c r="C1327" s="458"/>
      <c r="D1327" s="458"/>
      <c r="E1327" s="458"/>
      <c r="F1327" s="459"/>
    </row>
    <row r="1328">
      <c r="A1328" s="458"/>
      <c r="B1328" s="458"/>
      <c r="C1328" s="458"/>
      <c r="D1328" s="458"/>
      <c r="E1328" s="458"/>
      <c r="F1328" s="459"/>
    </row>
    <row r="1329">
      <c r="A1329" s="458"/>
      <c r="B1329" s="458"/>
      <c r="C1329" s="458"/>
      <c r="D1329" s="458"/>
      <c r="E1329" s="458"/>
      <c r="F1329" s="459"/>
    </row>
    <row r="1330">
      <c r="A1330" s="458"/>
      <c r="B1330" s="458"/>
      <c r="C1330" s="458"/>
      <c r="D1330" s="458"/>
      <c r="E1330" s="458"/>
      <c r="F1330" s="459"/>
    </row>
    <row r="1331">
      <c r="A1331" s="458"/>
      <c r="B1331" s="458"/>
      <c r="C1331" s="458"/>
      <c r="D1331" s="458"/>
      <c r="E1331" s="458"/>
      <c r="F1331" s="459"/>
    </row>
    <row r="1332">
      <c r="A1332" s="458"/>
      <c r="B1332" s="458"/>
      <c r="C1332" s="458"/>
      <c r="D1332" s="458"/>
      <c r="E1332" s="458"/>
      <c r="F1332" s="459"/>
    </row>
    <row r="1333">
      <c r="A1333" s="458"/>
      <c r="B1333" s="458"/>
      <c r="C1333" s="458"/>
      <c r="D1333" s="458"/>
      <c r="E1333" s="458"/>
      <c r="F1333" s="459"/>
    </row>
    <row r="1334">
      <c r="A1334" s="458"/>
      <c r="B1334" s="458"/>
      <c r="C1334" s="458"/>
      <c r="D1334" s="458"/>
      <c r="E1334" s="458"/>
      <c r="F1334" s="459"/>
    </row>
    <row r="1335">
      <c r="A1335" s="458"/>
      <c r="B1335" s="458"/>
      <c r="C1335" s="458"/>
      <c r="D1335" s="458"/>
      <c r="E1335" s="458"/>
      <c r="F1335" s="459"/>
    </row>
    <row r="1336">
      <c r="A1336" s="458"/>
      <c r="B1336" s="458"/>
      <c r="C1336" s="458"/>
      <c r="D1336" s="458"/>
      <c r="E1336" s="458"/>
      <c r="F1336" s="459"/>
    </row>
    <row r="1337">
      <c r="A1337" s="458"/>
      <c r="B1337" s="458"/>
      <c r="C1337" s="458"/>
      <c r="D1337" s="458"/>
      <c r="E1337" s="458"/>
      <c r="F1337" s="459"/>
    </row>
    <row r="1338">
      <c r="A1338" s="458"/>
      <c r="B1338" s="458"/>
      <c r="C1338" s="458"/>
      <c r="D1338" s="458"/>
      <c r="E1338" s="458"/>
      <c r="F1338" s="459"/>
    </row>
    <row r="1339">
      <c r="A1339" s="458"/>
      <c r="B1339" s="458"/>
      <c r="C1339" s="458"/>
      <c r="D1339" s="458"/>
      <c r="E1339" s="458"/>
      <c r="F1339" s="459"/>
    </row>
    <row r="1340">
      <c r="A1340" s="458"/>
      <c r="B1340" s="458"/>
      <c r="C1340" s="458"/>
      <c r="D1340" s="458"/>
      <c r="E1340" s="458"/>
      <c r="F1340" s="459"/>
    </row>
    <row r="1341">
      <c r="A1341" s="458"/>
      <c r="B1341" s="458"/>
      <c r="C1341" s="458"/>
      <c r="D1341" s="458"/>
      <c r="E1341" s="458"/>
      <c r="F1341" s="459"/>
    </row>
    <row r="1342">
      <c r="A1342" s="458"/>
      <c r="B1342" s="458"/>
      <c r="C1342" s="458"/>
      <c r="D1342" s="458"/>
      <c r="E1342" s="458"/>
      <c r="F1342" s="459"/>
    </row>
    <row r="1343">
      <c r="A1343" s="458"/>
      <c r="B1343" s="458"/>
      <c r="C1343" s="458"/>
      <c r="D1343" s="458"/>
      <c r="E1343" s="458"/>
      <c r="F1343" s="459"/>
    </row>
    <row r="1344">
      <c r="A1344" s="458"/>
      <c r="B1344" s="458"/>
      <c r="C1344" s="458"/>
      <c r="D1344" s="458"/>
      <c r="E1344" s="458"/>
      <c r="F1344" s="459"/>
    </row>
    <row r="1345">
      <c r="A1345" s="458"/>
      <c r="B1345" s="458"/>
      <c r="C1345" s="458"/>
      <c r="D1345" s="458"/>
      <c r="E1345" s="458"/>
      <c r="F1345" s="459"/>
    </row>
    <row r="1346">
      <c r="A1346" s="458"/>
      <c r="B1346" s="458"/>
      <c r="C1346" s="458"/>
      <c r="D1346" s="458"/>
      <c r="E1346" s="458"/>
      <c r="F1346" s="459"/>
    </row>
    <row r="1347">
      <c r="A1347" s="458"/>
      <c r="B1347" s="458"/>
      <c r="C1347" s="458"/>
      <c r="D1347" s="458"/>
      <c r="E1347" s="458"/>
      <c r="F1347" s="459"/>
    </row>
    <row r="1348">
      <c r="A1348" s="458"/>
      <c r="B1348" s="458"/>
      <c r="C1348" s="458"/>
      <c r="D1348" s="458"/>
      <c r="E1348" s="458"/>
      <c r="F1348" s="459"/>
    </row>
    <row r="1349">
      <c r="A1349" s="458"/>
      <c r="B1349" s="458"/>
      <c r="C1349" s="458"/>
      <c r="D1349" s="458"/>
      <c r="E1349" s="458"/>
      <c r="F1349" s="459"/>
    </row>
    <row r="1350">
      <c r="A1350" s="458"/>
      <c r="B1350" s="458"/>
      <c r="C1350" s="458"/>
      <c r="D1350" s="458"/>
      <c r="E1350" s="458"/>
      <c r="F1350" s="459"/>
    </row>
    <row r="1351">
      <c r="A1351" s="458"/>
      <c r="B1351" s="458"/>
      <c r="C1351" s="458"/>
      <c r="D1351" s="458"/>
      <c r="E1351" s="458"/>
      <c r="F1351" s="459"/>
    </row>
    <row r="1352">
      <c r="A1352" s="458"/>
      <c r="B1352" s="458"/>
      <c r="C1352" s="458"/>
      <c r="D1352" s="458"/>
      <c r="E1352" s="458"/>
      <c r="F1352" s="459"/>
    </row>
    <row r="1353">
      <c r="A1353" s="458"/>
      <c r="B1353" s="458"/>
      <c r="C1353" s="458"/>
      <c r="D1353" s="458"/>
      <c r="E1353" s="458"/>
      <c r="F1353" s="459"/>
    </row>
    <row r="1354">
      <c r="A1354" s="458"/>
      <c r="B1354" s="458"/>
      <c r="C1354" s="458"/>
      <c r="D1354" s="458"/>
      <c r="E1354" s="458"/>
      <c r="F1354" s="459"/>
    </row>
    <row r="1355">
      <c r="A1355" s="458"/>
      <c r="B1355" s="458"/>
      <c r="C1355" s="458"/>
      <c r="D1355" s="458"/>
      <c r="E1355" s="458"/>
      <c r="F1355" s="459"/>
    </row>
    <row r="1356">
      <c r="A1356" s="458"/>
      <c r="B1356" s="458"/>
      <c r="C1356" s="458"/>
      <c r="D1356" s="458"/>
      <c r="E1356" s="458"/>
      <c r="F1356" s="459"/>
    </row>
    <row r="1357">
      <c r="A1357" s="458"/>
      <c r="B1357" s="458"/>
      <c r="C1357" s="458"/>
      <c r="D1357" s="458"/>
      <c r="E1357" s="458"/>
      <c r="F1357" s="459"/>
    </row>
    <row r="1358">
      <c r="A1358" s="458"/>
      <c r="B1358" s="458"/>
      <c r="C1358" s="458"/>
      <c r="D1358" s="458"/>
      <c r="E1358" s="458"/>
      <c r="F1358" s="459"/>
    </row>
    <row r="1359">
      <c r="A1359" s="458"/>
      <c r="B1359" s="458"/>
      <c r="C1359" s="458"/>
      <c r="D1359" s="458"/>
      <c r="E1359" s="458"/>
      <c r="F1359" s="459"/>
    </row>
    <row r="1360">
      <c r="A1360" s="458"/>
      <c r="B1360" s="458"/>
      <c r="C1360" s="458"/>
      <c r="D1360" s="458"/>
      <c r="E1360" s="458"/>
      <c r="F1360" s="459"/>
    </row>
    <row r="1361">
      <c r="A1361" s="458"/>
      <c r="B1361" s="458"/>
      <c r="C1361" s="458"/>
      <c r="D1361" s="458"/>
      <c r="E1361" s="458"/>
      <c r="F1361" s="459"/>
    </row>
    <row r="1362">
      <c r="A1362" s="458"/>
      <c r="B1362" s="458"/>
      <c r="C1362" s="458"/>
      <c r="D1362" s="458"/>
      <c r="E1362" s="458"/>
      <c r="F1362" s="459"/>
    </row>
    <row r="1363">
      <c r="A1363" s="458"/>
      <c r="B1363" s="458"/>
      <c r="C1363" s="458"/>
      <c r="D1363" s="458"/>
      <c r="E1363" s="458"/>
      <c r="F1363" s="459"/>
    </row>
    <row r="1364">
      <c r="A1364" s="458"/>
      <c r="B1364" s="458"/>
      <c r="C1364" s="458"/>
      <c r="D1364" s="458"/>
      <c r="E1364" s="458"/>
      <c r="F1364" s="459"/>
    </row>
    <row r="1365">
      <c r="A1365" s="458"/>
      <c r="B1365" s="458"/>
      <c r="C1365" s="458"/>
      <c r="D1365" s="458"/>
      <c r="E1365" s="458"/>
      <c r="F1365" s="459"/>
    </row>
    <row r="1366">
      <c r="A1366" s="458"/>
      <c r="B1366" s="458"/>
      <c r="C1366" s="458"/>
      <c r="D1366" s="458"/>
      <c r="E1366" s="458"/>
      <c r="F1366" s="459"/>
    </row>
    <row r="1367">
      <c r="A1367" s="458"/>
      <c r="B1367" s="458"/>
      <c r="C1367" s="458"/>
      <c r="D1367" s="458"/>
      <c r="E1367" s="458"/>
      <c r="F1367" s="459"/>
    </row>
    <row r="1368">
      <c r="A1368" s="458"/>
      <c r="B1368" s="458"/>
      <c r="C1368" s="458"/>
      <c r="D1368" s="458"/>
      <c r="E1368" s="458"/>
      <c r="F1368" s="459"/>
    </row>
    <row r="1369">
      <c r="A1369" s="458"/>
      <c r="B1369" s="458"/>
      <c r="C1369" s="458"/>
      <c r="D1369" s="458"/>
      <c r="E1369" s="458"/>
      <c r="F1369" s="459"/>
    </row>
    <row r="1370">
      <c r="A1370" s="458"/>
      <c r="B1370" s="458"/>
      <c r="C1370" s="458"/>
      <c r="D1370" s="458"/>
      <c r="E1370" s="458"/>
      <c r="F1370" s="459"/>
    </row>
    <row r="1371">
      <c r="A1371" s="458"/>
      <c r="B1371" s="458"/>
      <c r="C1371" s="458"/>
      <c r="D1371" s="458"/>
      <c r="E1371" s="458"/>
      <c r="F1371" s="459"/>
    </row>
    <row r="1372">
      <c r="A1372" s="458"/>
      <c r="B1372" s="458"/>
      <c r="C1372" s="458"/>
      <c r="D1372" s="458"/>
      <c r="E1372" s="458"/>
      <c r="F1372" s="459"/>
    </row>
    <row r="1373">
      <c r="A1373" s="458"/>
      <c r="B1373" s="458"/>
      <c r="C1373" s="458"/>
      <c r="D1373" s="458"/>
      <c r="E1373" s="458"/>
      <c r="F1373" s="459"/>
    </row>
    <row r="1374">
      <c r="A1374" s="458"/>
      <c r="B1374" s="458"/>
      <c r="C1374" s="458"/>
      <c r="D1374" s="458"/>
      <c r="E1374" s="458"/>
      <c r="F1374" s="459"/>
    </row>
    <row r="1375">
      <c r="A1375" s="458"/>
      <c r="B1375" s="458"/>
      <c r="C1375" s="458"/>
      <c r="D1375" s="458"/>
      <c r="E1375" s="458"/>
      <c r="F1375" s="459"/>
    </row>
    <row r="1376">
      <c r="A1376" s="458"/>
      <c r="B1376" s="458"/>
      <c r="C1376" s="458"/>
      <c r="D1376" s="458"/>
      <c r="E1376" s="458"/>
      <c r="F1376" s="459"/>
    </row>
    <row r="1377">
      <c r="A1377" s="458"/>
      <c r="B1377" s="458"/>
      <c r="C1377" s="458"/>
      <c r="D1377" s="458"/>
      <c r="E1377" s="458"/>
      <c r="F1377" s="459"/>
    </row>
    <row r="1378">
      <c r="A1378" s="458"/>
      <c r="B1378" s="458"/>
      <c r="C1378" s="458"/>
      <c r="D1378" s="458"/>
      <c r="E1378" s="458"/>
      <c r="F1378" s="459"/>
    </row>
    <row r="1379">
      <c r="A1379" s="458"/>
      <c r="B1379" s="458"/>
      <c r="C1379" s="458"/>
      <c r="D1379" s="458"/>
      <c r="E1379" s="458"/>
      <c r="F1379" s="459"/>
    </row>
    <row r="1380">
      <c r="A1380" s="458"/>
      <c r="B1380" s="458"/>
      <c r="C1380" s="458"/>
      <c r="D1380" s="458"/>
      <c r="E1380" s="458"/>
      <c r="F1380" s="459"/>
    </row>
    <row r="1381">
      <c r="A1381" s="458"/>
      <c r="B1381" s="458"/>
      <c r="C1381" s="458"/>
      <c r="D1381" s="458"/>
      <c r="E1381" s="458"/>
      <c r="F1381" s="459"/>
    </row>
    <row r="1382">
      <c r="A1382" s="458"/>
      <c r="B1382" s="458"/>
      <c r="C1382" s="458"/>
      <c r="D1382" s="458"/>
      <c r="E1382" s="458"/>
      <c r="F1382" s="459"/>
    </row>
    <row r="1383">
      <c r="A1383" s="458"/>
      <c r="B1383" s="458"/>
      <c r="C1383" s="458"/>
      <c r="D1383" s="458"/>
      <c r="E1383" s="458"/>
      <c r="F1383" s="459"/>
    </row>
    <row r="1384">
      <c r="A1384" s="458"/>
      <c r="B1384" s="458"/>
      <c r="C1384" s="458"/>
      <c r="D1384" s="458"/>
      <c r="E1384" s="458"/>
      <c r="F1384" s="459"/>
    </row>
    <row r="1385">
      <c r="A1385" s="458"/>
      <c r="B1385" s="458"/>
      <c r="C1385" s="458"/>
      <c r="D1385" s="458"/>
      <c r="E1385" s="458"/>
      <c r="F1385" s="459"/>
    </row>
    <row r="1386">
      <c r="A1386" s="458"/>
      <c r="B1386" s="458"/>
      <c r="C1386" s="458"/>
      <c r="D1386" s="458"/>
      <c r="E1386" s="458"/>
      <c r="F1386" s="459"/>
    </row>
    <row r="1387">
      <c r="A1387" s="458"/>
      <c r="B1387" s="458"/>
      <c r="C1387" s="458"/>
      <c r="D1387" s="458"/>
      <c r="E1387" s="458"/>
      <c r="F1387" s="459"/>
    </row>
    <row r="1388">
      <c r="A1388" s="458"/>
      <c r="B1388" s="458"/>
      <c r="C1388" s="458"/>
      <c r="D1388" s="458"/>
      <c r="E1388" s="458"/>
      <c r="F1388" s="459"/>
    </row>
    <row r="1389">
      <c r="A1389" s="458"/>
      <c r="B1389" s="458"/>
      <c r="C1389" s="458"/>
      <c r="D1389" s="458"/>
      <c r="E1389" s="458"/>
      <c r="F1389" s="459"/>
    </row>
    <row r="1390">
      <c r="A1390" s="458"/>
      <c r="B1390" s="458"/>
      <c r="C1390" s="458"/>
      <c r="D1390" s="458"/>
      <c r="E1390" s="458"/>
      <c r="F1390" s="459"/>
    </row>
    <row r="1391">
      <c r="A1391" s="458"/>
      <c r="B1391" s="458"/>
      <c r="C1391" s="458"/>
      <c r="D1391" s="458"/>
      <c r="E1391" s="458"/>
      <c r="F1391" s="459"/>
    </row>
    <row r="1392">
      <c r="A1392" s="458"/>
      <c r="B1392" s="458"/>
      <c r="C1392" s="458"/>
      <c r="D1392" s="458"/>
      <c r="E1392" s="458"/>
      <c r="F1392" s="459"/>
    </row>
    <row r="1393">
      <c r="A1393" s="458"/>
      <c r="B1393" s="458"/>
      <c r="C1393" s="458"/>
      <c r="D1393" s="458"/>
      <c r="E1393" s="458"/>
      <c r="F1393" s="459"/>
    </row>
    <row r="1394">
      <c r="A1394" s="458"/>
      <c r="B1394" s="458"/>
      <c r="C1394" s="458"/>
      <c r="D1394" s="458"/>
      <c r="E1394" s="458"/>
      <c r="F1394" s="459"/>
    </row>
    <row r="1395">
      <c r="A1395" s="458"/>
      <c r="B1395" s="458"/>
      <c r="C1395" s="458"/>
      <c r="D1395" s="458"/>
      <c r="E1395" s="458"/>
      <c r="F1395" s="459"/>
    </row>
    <row r="1396">
      <c r="A1396" s="458"/>
      <c r="B1396" s="458"/>
      <c r="C1396" s="458"/>
      <c r="D1396" s="458"/>
      <c r="E1396" s="458"/>
      <c r="F1396" s="459"/>
    </row>
    <row r="1397">
      <c r="A1397" s="458"/>
      <c r="B1397" s="458"/>
      <c r="C1397" s="458"/>
      <c r="D1397" s="458"/>
      <c r="E1397" s="458"/>
      <c r="F1397" s="459"/>
    </row>
    <row r="1398">
      <c r="A1398" s="458"/>
      <c r="B1398" s="458"/>
      <c r="C1398" s="458"/>
      <c r="D1398" s="458"/>
      <c r="E1398" s="458"/>
      <c r="F1398" s="459"/>
    </row>
    <row r="1399">
      <c r="A1399" s="458"/>
      <c r="B1399" s="458"/>
      <c r="C1399" s="458"/>
      <c r="D1399" s="458"/>
      <c r="E1399" s="458"/>
      <c r="F1399" s="459"/>
    </row>
    <row r="1400">
      <c r="A1400" s="458"/>
      <c r="B1400" s="458"/>
      <c r="C1400" s="458"/>
      <c r="D1400" s="458"/>
      <c r="E1400" s="458"/>
      <c r="F1400" s="459"/>
    </row>
    <row r="1401">
      <c r="A1401" s="458"/>
      <c r="B1401" s="458"/>
      <c r="C1401" s="458"/>
      <c r="D1401" s="458"/>
      <c r="E1401" s="458"/>
      <c r="F1401" s="459"/>
    </row>
    <row r="1402">
      <c r="A1402" s="458"/>
      <c r="B1402" s="458"/>
      <c r="C1402" s="458"/>
      <c r="D1402" s="458"/>
      <c r="E1402" s="458"/>
      <c r="F1402" s="459"/>
    </row>
    <row r="1403">
      <c r="A1403" s="458"/>
      <c r="B1403" s="458"/>
      <c r="C1403" s="458"/>
      <c r="D1403" s="458"/>
      <c r="E1403" s="458"/>
      <c r="F1403" s="459"/>
    </row>
    <row r="1404">
      <c r="A1404" s="458"/>
      <c r="B1404" s="458"/>
      <c r="C1404" s="458"/>
      <c r="D1404" s="458"/>
      <c r="E1404" s="458"/>
      <c r="F1404" s="459"/>
    </row>
    <row r="1405">
      <c r="A1405" s="458"/>
      <c r="B1405" s="458"/>
      <c r="C1405" s="458"/>
      <c r="D1405" s="458"/>
      <c r="E1405" s="458"/>
      <c r="F1405" s="459"/>
    </row>
    <row r="1406">
      <c r="A1406" s="458"/>
      <c r="B1406" s="458"/>
      <c r="C1406" s="458"/>
      <c r="D1406" s="458"/>
      <c r="E1406" s="458"/>
      <c r="F1406" s="459"/>
    </row>
    <row r="1407">
      <c r="A1407" s="458"/>
      <c r="B1407" s="458"/>
      <c r="C1407" s="458"/>
      <c r="D1407" s="458"/>
      <c r="E1407" s="458"/>
      <c r="F1407" s="459"/>
    </row>
    <row r="1408">
      <c r="A1408" s="458"/>
      <c r="B1408" s="458"/>
      <c r="C1408" s="458"/>
      <c r="D1408" s="458"/>
      <c r="E1408" s="458"/>
      <c r="F1408" s="459"/>
    </row>
    <row r="1409">
      <c r="A1409" s="458"/>
      <c r="B1409" s="458"/>
      <c r="C1409" s="458"/>
      <c r="D1409" s="458"/>
      <c r="E1409" s="458"/>
      <c r="F1409" s="459"/>
    </row>
    <row r="1410">
      <c r="A1410" s="458"/>
      <c r="B1410" s="458"/>
      <c r="C1410" s="458"/>
      <c r="D1410" s="458"/>
      <c r="E1410" s="458"/>
      <c r="F1410" s="459"/>
    </row>
    <row r="1411">
      <c r="A1411" s="458"/>
      <c r="B1411" s="458"/>
      <c r="C1411" s="458"/>
      <c r="D1411" s="458"/>
      <c r="E1411" s="458"/>
      <c r="F1411" s="459"/>
    </row>
    <row r="1412">
      <c r="A1412" s="458"/>
      <c r="B1412" s="458"/>
      <c r="C1412" s="458"/>
      <c r="D1412" s="458"/>
      <c r="E1412" s="458"/>
      <c r="F1412" s="459"/>
    </row>
    <row r="1413">
      <c r="A1413" s="458"/>
      <c r="B1413" s="458"/>
      <c r="C1413" s="458"/>
      <c r="D1413" s="458"/>
      <c r="E1413" s="458"/>
      <c r="F1413" s="459"/>
    </row>
    <row r="1414">
      <c r="A1414" s="458"/>
      <c r="B1414" s="458"/>
      <c r="C1414" s="458"/>
      <c r="D1414" s="458"/>
      <c r="E1414" s="458"/>
      <c r="F1414" s="459"/>
    </row>
    <row r="1415">
      <c r="A1415" s="458"/>
      <c r="B1415" s="458"/>
      <c r="C1415" s="458"/>
      <c r="D1415" s="458"/>
      <c r="E1415" s="458"/>
      <c r="F1415" s="459"/>
    </row>
    <row r="1416">
      <c r="A1416" s="458"/>
      <c r="B1416" s="458"/>
      <c r="C1416" s="458"/>
      <c r="D1416" s="458"/>
      <c r="E1416" s="458"/>
      <c r="F1416" s="459"/>
    </row>
    <row r="1417">
      <c r="A1417" s="458"/>
      <c r="B1417" s="458"/>
      <c r="C1417" s="458"/>
      <c r="D1417" s="458"/>
      <c r="E1417" s="458"/>
      <c r="F1417" s="459"/>
    </row>
    <row r="1418">
      <c r="A1418" s="458"/>
      <c r="B1418" s="458"/>
      <c r="C1418" s="458"/>
      <c r="D1418" s="458"/>
      <c r="E1418" s="458"/>
      <c r="F1418" s="459"/>
    </row>
    <row r="1419">
      <c r="A1419" s="458"/>
      <c r="B1419" s="458"/>
      <c r="C1419" s="458"/>
      <c r="D1419" s="458"/>
      <c r="E1419" s="458"/>
      <c r="F1419" s="459"/>
    </row>
    <row r="1420">
      <c r="A1420" s="458"/>
      <c r="B1420" s="458"/>
      <c r="C1420" s="458"/>
      <c r="D1420" s="458"/>
      <c r="E1420" s="458"/>
      <c r="F1420" s="459"/>
    </row>
    <row r="1421">
      <c r="A1421" s="458"/>
      <c r="B1421" s="458"/>
      <c r="C1421" s="458"/>
      <c r="D1421" s="458"/>
      <c r="E1421" s="458"/>
      <c r="F1421" s="459"/>
    </row>
    <row r="1422">
      <c r="A1422" s="458"/>
      <c r="B1422" s="458"/>
      <c r="C1422" s="458"/>
      <c r="D1422" s="458"/>
      <c r="E1422" s="458"/>
      <c r="F1422" s="459"/>
    </row>
    <row r="1423">
      <c r="A1423" s="458"/>
      <c r="B1423" s="458"/>
      <c r="C1423" s="458"/>
      <c r="D1423" s="458"/>
      <c r="E1423" s="458"/>
      <c r="F1423" s="459"/>
    </row>
    <row r="1424">
      <c r="A1424" s="458"/>
      <c r="B1424" s="458"/>
      <c r="C1424" s="458"/>
      <c r="D1424" s="458"/>
      <c r="E1424" s="458"/>
      <c r="F1424" s="459"/>
    </row>
    <row r="1425">
      <c r="A1425" s="458"/>
      <c r="B1425" s="458"/>
      <c r="C1425" s="458"/>
      <c r="D1425" s="458"/>
      <c r="E1425" s="458"/>
      <c r="F1425" s="459"/>
    </row>
    <row r="1426">
      <c r="A1426" s="458"/>
      <c r="B1426" s="458"/>
      <c r="C1426" s="458"/>
      <c r="D1426" s="458"/>
      <c r="E1426" s="458"/>
      <c r="F1426" s="459"/>
    </row>
    <row r="1427">
      <c r="A1427" s="458"/>
      <c r="B1427" s="458"/>
      <c r="C1427" s="458"/>
      <c r="D1427" s="458"/>
      <c r="E1427" s="458"/>
      <c r="F1427" s="459"/>
    </row>
    <row r="1428">
      <c r="A1428" s="458"/>
      <c r="B1428" s="458"/>
      <c r="C1428" s="458"/>
      <c r="D1428" s="458"/>
      <c r="E1428" s="458"/>
      <c r="F1428" s="459"/>
    </row>
    <row r="1429">
      <c r="A1429" s="458"/>
      <c r="B1429" s="458"/>
      <c r="C1429" s="458"/>
      <c r="D1429" s="458"/>
      <c r="E1429" s="458"/>
      <c r="F1429" s="459"/>
    </row>
    <row r="1430">
      <c r="A1430" s="458"/>
      <c r="B1430" s="458"/>
      <c r="C1430" s="458"/>
      <c r="D1430" s="458"/>
      <c r="E1430" s="458"/>
      <c r="F1430" s="459"/>
    </row>
    <row r="1431">
      <c r="A1431" s="458"/>
      <c r="B1431" s="458"/>
      <c r="C1431" s="458"/>
      <c r="D1431" s="458"/>
      <c r="E1431" s="458"/>
      <c r="F1431" s="459"/>
    </row>
    <row r="1432">
      <c r="A1432" s="458"/>
      <c r="B1432" s="458"/>
      <c r="C1432" s="458"/>
      <c r="D1432" s="458"/>
      <c r="E1432" s="458"/>
      <c r="F1432" s="459"/>
    </row>
    <row r="1433">
      <c r="A1433" s="458"/>
      <c r="B1433" s="458"/>
      <c r="C1433" s="458"/>
      <c r="D1433" s="458"/>
      <c r="E1433" s="458"/>
      <c r="F1433" s="459"/>
    </row>
    <row r="1434">
      <c r="A1434" s="458"/>
      <c r="B1434" s="458"/>
      <c r="C1434" s="458"/>
      <c r="D1434" s="458"/>
      <c r="E1434" s="458"/>
      <c r="F1434" s="459"/>
    </row>
    <row r="1435">
      <c r="A1435" s="458"/>
      <c r="B1435" s="458"/>
      <c r="C1435" s="458"/>
      <c r="D1435" s="458"/>
      <c r="E1435" s="458"/>
      <c r="F1435" s="459"/>
    </row>
    <row r="1436">
      <c r="A1436" s="458"/>
      <c r="B1436" s="458"/>
      <c r="C1436" s="458"/>
      <c r="D1436" s="458"/>
      <c r="E1436" s="458"/>
      <c r="F1436" s="459"/>
    </row>
    <row r="1437">
      <c r="A1437" s="458"/>
      <c r="B1437" s="458"/>
      <c r="C1437" s="458"/>
      <c r="D1437" s="458"/>
      <c r="E1437" s="458"/>
      <c r="F1437" s="459"/>
    </row>
    <row r="1438">
      <c r="A1438" s="458"/>
      <c r="B1438" s="458"/>
      <c r="C1438" s="458"/>
      <c r="D1438" s="458"/>
      <c r="E1438" s="458"/>
      <c r="F1438" s="459"/>
    </row>
    <row r="1439">
      <c r="A1439" s="458"/>
      <c r="B1439" s="458"/>
      <c r="C1439" s="458"/>
      <c r="D1439" s="458"/>
      <c r="E1439" s="458"/>
      <c r="F1439" s="459"/>
    </row>
    <row r="1440">
      <c r="A1440" s="458"/>
      <c r="B1440" s="458"/>
      <c r="C1440" s="458"/>
      <c r="D1440" s="458"/>
      <c r="E1440" s="458"/>
      <c r="F1440" s="459"/>
    </row>
    <row r="1441">
      <c r="A1441" s="458"/>
      <c r="B1441" s="458"/>
      <c r="C1441" s="458"/>
      <c r="D1441" s="458"/>
      <c r="E1441" s="458"/>
      <c r="F1441" s="459"/>
    </row>
    <row r="1442">
      <c r="A1442" s="458"/>
      <c r="B1442" s="458"/>
      <c r="C1442" s="458"/>
      <c r="D1442" s="458"/>
      <c r="E1442" s="458"/>
      <c r="F1442" s="459"/>
    </row>
    <row r="1443">
      <c r="A1443" s="458"/>
      <c r="B1443" s="458"/>
      <c r="C1443" s="458"/>
      <c r="D1443" s="458"/>
      <c r="E1443" s="458"/>
      <c r="F1443" s="459"/>
    </row>
    <row r="1444">
      <c r="A1444" s="458"/>
      <c r="B1444" s="458"/>
      <c r="C1444" s="458"/>
      <c r="D1444" s="458"/>
      <c r="E1444" s="458"/>
      <c r="F1444" s="459"/>
    </row>
    <row r="1445">
      <c r="A1445" s="458"/>
      <c r="B1445" s="458"/>
      <c r="C1445" s="458"/>
      <c r="D1445" s="458"/>
      <c r="E1445" s="458"/>
      <c r="F1445" s="459"/>
    </row>
    <row r="1446">
      <c r="A1446" s="458"/>
      <c r="B1446" s="458"/>
      <c r="C1446" s="458"/>
      <c r="D1446" s="458"/>
      <c r="E1446" s="458"/>
      <c r="F1446" s="459"/>
    </row>
    <row r="1447">
      <c r="A1447" s="458"/>
      <c r="B1447" s="458"/>
      <c r="C1447" s="458"/>
      <c r="D1447" s="458"/>
      <c r="E1447" s="458"/>
      <c r="F1447" s="459"/>
    </row>
    <row r="1448">
      <c r="A1448" s="458"/>
      <c r="B1448" s="458"/>
      <c r="C1448" s="458"/>
      <c r="D1448" s="458"/>
      <c r="E1448" s="458"/>
      <c r="F1448" s="459"/>
    </row>
    <row r="1449">
      <c r="A1449" s="458"/>
      <c r="B1449" s="458"/>
      <c r="C1449" s="458"/>
      <c r="D1449" s="458"/>
      <c r="E1449" s="458"/>
      <c r="F1449" s="459"/>
    </row>
    <row r="1450">
      <c r="A1450" s="458"/>
      <c r="B1450" s="458"/>
      <c r="C1450" s="458"/>
      <c r="D1450" s="458"/>
      <c r="E1450" s="458"/>
      <c r="F1450" s="459"/>
    </row>
    <row r="1451">
      <c r="A1451" s="458"/>
      <c r="B1451" s="458"/>
      <c r="C1451" s="458"/>
      <c r="D1451" s="458"/>
      <c r="E1451" s="458"/>
      <c r="F1451" s="459"/>
    </row>
    <row r="1452">
      <c r="A1452" s="458"/>
      <c r="B1452" s="458"/>
      <c r="C1452" s="458"/>
      <c r="D1452" s="458"/>
      <c r="E1452" s="458"/>
      <c r="F1452" s="459"/>
    </row>
    <row r="1453">
      <c r="A1453" s="458"/>
      <c r="B1453" s="458"/>
      <c r="C1453" s="458"/>
      <c r="D1453" s="458"/>
      <c r="E1453" s="458"/>
      <c r="F1453" s="459"/>
    </row>
    <row r="1454">
      <c r="A1454" s="458"/>
      <c r="B1454" s="458"/>
      <c r="C1454" s="458"/>
      <c r="D1454" s="458"/>
      <c r="E1454" s="458"/>
      <c r="F1454" s="459"/>
    </row>
    <row r="1455">
      <c r="A1455" s="458"/>
      <c r="B1455" s="458"/>
      <c r="C1455" s="458"/>
      <c r="D1455" s="458"/>
      <c r="E1455" s="458"/>
      <c r="F1455" s="459"/>
    </row>
    <row r="1456">
      <c r="A1456" s="458"/>
      <c r="B1456" s="458"/>
      <c r="C1456" s="458"/>
      <c r="D1456" s="458"/>
      <c r="E1456" s="458"/>
      <c r="F1456" s="459"/>
    </row>
    <row r="1457">
      <c r="A1457" s="458"/>
      <c r="B1457" s="458"/>
      <c r="C1457" s="458"/>
      <c r="D1457" s="458"/>
      <c r="E1457" s="458"/>
      <c r="F1457" s="459"/>
    </row>
    <row r="1458">
      <c r="A1458" s="458"/>
      <c r="B1458" s="458"/>
      <c r="C1458" s="458"/>
      <c r="D1458" s="458"/>
      <c r="E1458" s="458"/>
      <c r="F1458" s="459"/>
    </row>
    <row r="1459">
      <c r="A1459" s="458"/>
      <c r="B1459" s="458"/>
      <c r="C1459" s="458"/>
      <c r="D1459" s="458"/>
      <c r="E1459" s="458"/>
      <c r="F1459" s="459"/>
    </row>
    <row r="1460">
      <c r="A1460" s="458"/>
      <c r="B1460" s="458"/>
      <c r="C1460" s="458"/>
      <c r="D1460" s="458"/>
      <c r="E1460" s="458"/>
      <c r="F1460" s="459"/>
    </row>
    <row r="1461">
      <c r="A1461" s="458"/>
      <c r="B1461" s="458"/>
      <c r="C1461" s="458"/>
      <c r="D1461" s="458"/>
      <c r="E1461" s="458"/>
      <c r="F1461" s="459"/>
    </row>
    <row r="1462">
      <c r="A1462" s="458"/>
      <c r="B1462" s="458"/>
      <c r="C1462" s="458"/>
      <c r="D1462" s="458"/>
      <c r="E1462" s="458"/>
      <c r="F1462" s="459"/>
    </row>
    <row r="1463">
      <c r="A1463" s="458"/>
      <c r="B1463" s="458"/>
      <c r="C1463" s="458"/>
      <c r="D1463" s="458"/>
      <c r="E1463" s="458"/>
      <c r="F1463" s="459"/>
    </row>
    <row r="1464">
      <c r="A1464" s="458"/>
      <c r="B1464" s="458"/>
      <c r="C1464" s="458"/>
      <c r="D1464" s="458"/>
      <c r="E1464" s="458"/>
      <c r="F1464" s="459"/>
    </row>
    <row r="1465">
      <c r="A1465" s="458"/>
      <c r="B1465" s="458"/>
      <c r="C1465" s="458"/>
      <c r="D1465" s="458"/>
      <c r="E1465" s="458"/>
      <c r="F1465" s="459"/>
    </row>
    <row r="1466">
      <c r="A1466" s="458"/>
      <c r="B1466" s="458"/>
      <c r="C1466" s="458"/>
      <c r="D1466" s="458"/>
      <c r="E1466" s="458"/>
      <c r="F1466" s="459"/>
    </row>
    <row r="1467">
      <c r="A1467" s="458"/>
      <c r="B1467" s="458"/>
      <c r="C1467" s="458"/>
      <c r="D1467" s="458"/>
      <c r="E1467" s="458"/>
      <c r="F1467" s="459"/>
    </row>
    <row r="1468">
      <c r="A1468" s="458"/>
      <c r="B1468" s="458"/>
      <c r="C1468" s="458"/>
      <c r="D1468" s="458"/>
      <c r="E1468" s="458"/>
      <c r="F1468" s="459"/>
    </row>
    <row r="1469">
      <c r="A1469" s="458"/>
      <c r="B1469" s="458"/>
      <c r="C1469" s="458"/>
      <c r="D1469" s="458"/>
      <c r="E1469" s="458"/>
      <c r="F1469" s="459"/>
    </row>
    <row r="1470">
      <c r="A1470" s="458"/>
      <c r="B1470" s="458"/>
      <c r="C1470" s="458"/>
      <c r="D1470" s="458"/>
      <c r="E1470" s="458"/>
      <c r="F1470" s="459"/>
    </row>
    <row r="1471">
      <c r="A1471" s="458"/>
      <c r="B1471" s="458"/>
      <c r="C1471" s="458"/>
      <c r="D1471" s="458"/>
      <c r="E1471" s="458"/>
      <c r="F1471" s="459"/>
    </row>
    <row r="1472">
      <c r="A1472" s="458"/>
      <c r="B1472" s="458"/>
      <c r="C1472" s="458"/>
      <c r="D1472" s="458"/>
      <c r="E1472" s="458"/>
      <c r="F1472" s="459"/>
    </row>
    <row r="1473">
      <c r="A1473" s="458"/>
      <c r="B1473" s="458"/>
      <c r="C1473" s="458"/>
      <c r="D1473" s="458"/>
      <c r="E1473" s="458"/>
      <c r="F1473" s="459"/>
    </row>
    <row r="1474">
      <c r="A1474" s="458"/>
      <c r="B1474" s="458"/>
      <c r="C1474" s="458"/>
      <c r="D1474" s="458"/>
      <c r="E1474" s="458"/>
      <c r="F1474" s="459"/>
    </row>
    <row r="1475">
      <c r="A1475" s="458"/>
      <c r="B1475" s="458"/>
      <c r="C1475" s="458"/>
      <c r="D1475" s="458"/>
      <c r="E1475" s="458"/>
      <c r="F1475" s="459"/>
    </row>
    <row r="1476">
      <c r="A1476" s="458"/>
      <c r="B1476" s="458"/>
      <c r="C1476" s="458"/>
      <c r="D1476" s="458"/>
      <c r="E1476" s="458"/>
      <c r="F1476" s="459"/>
    </row>
    <row r="1477">
      <c r="A1477" s="458"/>
      <c r="B1477" s="458"/>
      <c r="C1477" s="458"/>
      <c r="D1477" s="458"/>
      <c r="E1477" s="458"/>
      <c r="F1477" s="459"/>
    </row>
    <row r="1478">
      <c r="A1478" s="458"/>
      <c r="B1478" s="458"/>
      <c r="C1478" s="458"/>
      <c r="D1478" s="458"/>
      <c r="E1478" s="458"/>
      <c r="F1478" s="459"/>
    </row>
    <row r="1479">
      <c r="A1479" s="458"/>
      <c r="B1479" s="458"/>
      <c r="C1479" s="458"/>
      <c r="D1479" s="458"/>
      <c r="E1479" s="458"/>
      <c r="F1479" s="459"/>
    </row>
    <row r="1480">
      <c r="A1480" s="458"/>
      <c r="B1480" s="458"/>
      <c r="C1480" s="458"/>
      <c r="D1480" s="458"/>
      <c r="E1480" s="458"/>
      <c r="F1480" s="459"/>
    </row>
    <row r="1481">
      <c r="A1481" s="458"/>
      <c r="B1481" s="458"/>
      <c r="C1481" s="458"/>
      <c r="D1481" s="458"/>
      <c r="E1481" s="458"/>
      <c r="F1481" s="459"/>
    </row>
    <row r="1482">
      <c r="A1482" s="458"/>
      <c r="B1482" s="458"/>
      <c r="C1482" s="458"/>
      <c r="D1482" s="458"/>
      <c r="E1482" s="458"/>
      <c r="F1482" s="459"/>
    </row>
    <row r="1483">
      <c r="A1483" s="458"/>
      <c r="B1483" s="458"/>
      <c r="C1483" s="458"/>
      <c r="D1483" s="458"/>
      <c r="E1483" s="458"/>
      <c r="F1483" s="459"/>
    </row>
    <row r="1484">
      <c r="A1484" s="458"/>
      <c r="B1484" s="458"/>
      <c r="C1484" s="458"/>
      <c r="D1484" s="458"/>
      <c r="E1484" s="458"/>
      <c r="F1484" s="459"/>
    </row>
    <row r="1485">
      <c r="A1485" s="458"/>
      <c r="B1485" s="458"/>
      <c r="C1485" s="458"/>
      <c r="D1485" s="458"/>
      <c r="E1485" s="458"/>
      <c r="F1485" s="459"/>
    </row>
    <row r="1486">
      <c r="A1486" s="458"/>
      <c r="B1486" s="458"/>
      <c r="C1486" s="458"/>
      <c r="D1486" s="458"/>
      <c r="E1486" s="458"/>
      <c r="F1486" s="459"/>
    </row>
    <row r="1487">
      <c r="A1487" s="458"/>
      <c r="B1487" s="458"/>
      <c r="C1487" s="458"/>
      <c r="D1487" s="458"/>
      <c r="E1487" s="458"/>
      <c r="F1487" s="459"/>
    </row>
    <row r="1488">
      <c r="A1488" s="458"/>
      <c r="B1488" s="458"/>
      <c r="C1488" s="458"/>
      <c r="D1488" s="458"/>
      <c r="E1488" s="458"/>
      <c r="F1488" s="459"/>
    </row>
    <row r="1489">
      <c r="A1489" s="458"/>
      <c r="B1489" s="458"/>
      <c r="C1489" s="458"/>
      <c r="D1489" s="458"/>
      <c r="E1489" s="458"/>
      <c r="F1489" s="459"/>
    </row>
    <row r="1490">
      <c r="A1490" s="458"/>
      <c r="B1490" s="458"/>
      <c r="C1490" s="458"/>
      <c r="D1490" s="458"/>
      <c r="E1490" s="458"/>
      <c r="F1490" s="459"/>
    </row>
    <row r="1491">
      <c r="A1491" s="458"/>
      <c r="B1491" s="458"/>
      <c r="C1491" s="458"/>
      <c r="D1491" s="458"/>
      <c r="E1491" s="458"/>
      <c r="F1491" s="459"/>
    </row>
    <row r="1492">
      <c r="A1492" s="458"/>
      <c r="B1492" s="458"/>
      <c r="C1492" s="458"/>
      <c r="D1492" s="458"/>
      <c r="E1492" s="458"/>
      <c r="F1492" s="459"/>
    </row>
    <row r="1493">
      <c r="A1493" s="458"/>
      <c r="B1493" s="458"/>
      <c r="C1493" s="458"/>
      <c r="D1493" s="458"/>
      <c r="E1493" s="458"/>
      <c r="F1493" s="459"/>
    </row>
    <row r="1494">
      <c r="A1494" s="458"/>
      <c r="B1494" s="458"/>
      <c r="C1494" s="458"/>
      <c r="D1494" s="458"/>
      <c r="E1494" s="458"/>
      <c r="F1494" s="459"/>
    </row>
    <row r="1495">
      <c r="A1495" s="458"/>
      <c r="B1495" s="458"/>
      <c r="C1495" s="458"/>
      <c r="D1495" s="458"/>
      <c r="E1495" s="458"/>
      <c r="F1495" s="459"/>
    </row>
    <row r="1496">
      <c r="A1496" s="458"/>
      <c r="B1496" s="458"/>
      <c r="C1496" s="458"/>
      <c r="D1496" s="458"/>
      <c r="E1496" s="458"/>
      <c r="F1496" s="459"/>
    </row>
    <row r="1497">
      <c r="A1497" s="458"/>
      <c r="B1497" s="458"/>
      <c r="C1497" s="458"/>
      <c r="D1497" s="458"/>
      <c r="E1497" s="458"/>
      <c r="F1497" s="459"/>
    </row>
    <row r="1498">
      <c r="A1498" s="458"/>
      <c r="B1498" s="458"/>
      <c r="C1498" s="458"/>
      <c r="D1498" s="458"/>
      <c r="E1498" s="458"/>
      <c r="F1498" s="459"/>
    </row>
    <row r="1499">
      <c r="A1499" s="458"/>
      <c r="B1499" s="458"/>
      <c r="C1499" s="458"/>
      <c r="D1499" s="458"/>
      <c r="E1499" s="458"/>
      <c r="F1499" s="459"/>
    </row>
    <row r="1500">
      <c r="A1500" s="458"/>
      <c r="B1500" s="458"/>
      <c r="C1500" s="458"/>
      <c r="D1500" s="458"/>
      <c r="E1500" s="458"/>
      <c r="F1500" s="459"/>
    </row>
    <row r="1501">
      <c r="A1501" s="458"/>
      <c r="B1501" s="458"/>
      <c r="C1501" s="458"/>
      <c r="D1501" s="458"/>
      <c r="E1501" s="458"/>
      <c r="F1501" s="459"/>
    </row>
    <row r="1502">
      <c r="A1502" s="458"/>
      <c r="B1502" s="458"/>
      <c r="C1502" s="458"/>
      <c r="D1502" s="458"/>
      <c r="E1502" s="458"/>
      <c r="F1502" s="459"/>
    </row>
    <row r="1503">
      <c r="A1503" s="458"/>
      <c r="B1503" s="458"/>
      <c r="C1503" s="458"/>
      <c r="D1503" s="458"/>
      <c r="E1503" s="458"/>
      <c r="F1503" s="459"/>
    </row>
    <row r="1504">
      <c r="A1504" s="458"/>
      <c r="B1504" s="458"/>
      <c r="C1504" s="458"/>
      <c r="D1504" s="458"/>
      <c r="E1504" s="458"/>
      <c r="F1504" s="459"/>
    </row>
    <row r="1505">
      <c r="A1505" s="458"/>
      <c r="B1505" s="458"/>
      <c r="C1505" s="458"/>
      <c r="D1505" s="458"/>
      <c r="E1505" s="458"/>
      <c r="F1505" s="459"/>
    </row>
    <row r="1506">
      <c r="A1506" s="458"/>
      <c r="B1506" s="458"/>
      <c r="C1506" s="458"/>
      <c r="D1506" s="458"/>
      <c r="E1506" s="458"/>
      <c r="F1506" s="459"/>
    </row>
    <row r="1507">
      <c r="A1507" s="458"/>
      <c r="B1507" s="458"/>
      <c r="C1507" s="458"/>
      <c r="D1507" s="458"/>
      <c r="E1507" s="458"/>
      <c r="F1507" s="459"/>
    </row>
    <row r="1508">
      <c r="A1508" s="458"/>
      <c r="B1508" s="458"/>
      <c r="C1508" s="458"/>
      <c r="D1508" s="458"/>
      <c r="E1508" s="458"/>
      <c r="F1508" s="459"/>
    </row>
    <row r="1509">
      <c r="A1509" s="458"/>
      <c r="B1509" s="458"/>
      <c r="C1509" s="458"/>
      <c r="D1509" s="458"/>
      <c r="E1509" s="458"/>
      <c r="F1509" s="459"/>
    </row>
    <row r="1510">
      <c r="A1510" s="458"/>
      <c r="B1510" s="458"/>
      <c r="C1510" s="458"/>
      <c r="D1510" s="458"/>
      <c r="E1510" s="458"/>
      <c r="F1510" s="459"/>
    </row>
    <row r="1511">
      <c r="A1511" s="458"/>
      <c r="B1511" s="458"/>
      <c r="C1511" s="458"/>
      <c r="D1511" s="458"/>
      <c r="E1511" s="458"/>
      <c r="F1511" s="459"/>
    </row>
    <row r="1512">
      <c r="A1512" s="458"/>
      <c r="B1512" s="458"/>
      <c r="C1512" s="458"/>
      <c r="D1512" s="458"/>
      <c r="E1512" s="458"/>
      <c r="F1512" s="459"/>
    </row>
    <row r="1513">
      <c r="A1513" s="458"/>
      <c r="B1513" s="458"/>
      <c r="C1513" s="458"/>
      <c r="D1513" s="458"/>
      <c r="E1513" s="458"/>
      <c r="F1513" s="459"/>
    </row>
    <row r="1514">
      <c r="A1514" s="458"/>
      <c r="B1514" s="458"/>
      <c r="C1514" s="458"/>
      <c r="D1514" s="458"/>
      <c r="E1514" s="458"/>
      <c r="F1514" s="459"/>
    </row>
    <row r="1515">
      <c r="A1515" s="458"/>
      <c r="B1515" s="458"/>
      <c r="C1515" s="458"/>
      <c r="D1515" s="458"/>
      <c r="E1515" s="458"/>
      <c r="F1515" s="459"/>
    </row>
    <row r="1516">
      <c r="A1516" s="458"/>
      <c r="B1516" s="458"/>
      <c r="C1516" s="458"/>
      <c r="D1516" s="458"/>
      <c r="E1516" s="458"/>
      <c r="F1516" s="459"/>
    </row>
    <row r="1517">
      <c r="A1517" s="458"/>
      <c r="B1517" s="458"/>
      <c r="C1517" s="458"/>
      <c r="D1517" s="458"/>
      <c r="E1517" s="458"/>
      <c r="F1517" s="459"/>
    </row>
    <row r="1518">
      <c r="A1518" s="458"/>
      <c r="B1518" s="458"/>
      <c r="C1518" s="458"/>
      <c r="D1518" s="458"/>
      <c r="E1518" s="458"/>
      <c r="F1518" s="459"/>
    </row>
    <row r="1519">
      <c r="A1519" s="458"/>
      <c r="B1519" s="458"/>
      <c r="C1519" s="458"/>
      <c r="D1519" s="458"/>
      <c r="E1519" s="458"/>
      <c r="F1519" s="459"/>
    </row>
    <row r="1520">
      <c r="A1520" s="458"/>
      <c r="B1520" s="458"/>
      <c r="C1520" s="458"/>
      <c r="D1520" s="458"/>
      <c r="E1520" s="458"/>
      <c r="F1520" s="459"/>
    </row>
    <row r="1521">
      <c r="A1521" s="458"/>
      <c r="B1521" s="458"/>
      <c r="C1521" s="458"/>
      <c r="D1521" s="458"/>
      <c r="E1521" s="458"/>
      <c r="F1521" s="459"/>
    </row>
    <row r="1522">
      <c r="A1522" s="458"/>
      <c r="B1522" s="458"/>
      <c r="C1522" s="458"/>
      <c r="D1522" s="458"/>
      <c r="E1522" s="458"/>
      <c r="F1522" s="459"/>
    </row>
    <row r="1523">
      <c r="A1523" s="458"/>
      <c r="B1523" s="458"/>
      <c r="C1523" s="458"/>
      <c r="D1523" s="458"/>
      <c r="E1523" s="458"/>
      <c r="F1523" s="459"/>
    </row>
    <row r="1524">
      <c r="A1524" s="458"/>
      <c r="B1524" s="458"/>
      <c r="C1524" s="458"/>
      <c r="D1524" s="458"/>
      <c r="E1524" s="458"/>
      <c r="F1524" s="459"/>
    </row>
    <row r="1525">
      <c r="A1525" s="458"/>
      <c r="B1525" s="458"/>
      <c r="C1525" s="458"/>
      <c r="D1525" s="458"/>
      <c r="E1525" s="458"/>
      <c r="F1525" s="459"/>
    </row>
    <row r="1526">
      <c r="A1526" s="458"/>
      <c r="B1526" s="458"/>
      <c r="C1526" s="458"/>
      <c r="D1526" s="458"/>
      <c r="E1526" s="458"/>
      <c r="F1526" s="459"/>
    </row>
    <row r="1527">
      <c r="A1527" s="458"/>
      <c r="B1527" s="458"/>
      <c r="C1527" s="458"/>
      <c r="D1527" s="458"/>
      <c r="E1527" s="458"/>
      <c r="F1527" s="459"/>
    </row>
    <row r="1528">
      <c r="A1528" s="458"/>
      <c r="B1528" s="458"/>
      <c r="C1528" s="458"/>
      <c r="D1528" s="458"/>
      <c r="E1528" s="458"/>
      <c r="F1528" s="459"/>
    </row>
    <row r="1529">
      <c r="A1529" s="458"/>
      <c r="B1529" s="458"/>
      <c r="C1529" s="458"/>
      <c r="D1529" s="458"/>
      <c r="E1529" s="458"/>
      <c r="F1529" s="459"/>
    </row>
    <row r="1530">
      <c r="A1530" s="458"/>
      <c r="B1530" s="458"/>
      <c r="C1530" s="458"/>
      <c r="D1530" s="458"/>
      <c r="E1530" s="458"/>
      <c r="F1530" s="459"/>
    </row>
    <row r="1531">
      <c r="A1531" s="458"/>
      <c r="B1531" s="458"/>
      <c r="C1531" s="458"/>
      <c r="D1531" s="458"/>
      <c r="E1531" s="458"/>
      <c r="F1531" s="459"/>
    </row>
    <row r="1532">
      <c r="A1532" s="458"/>
      <c r="B1532" s="458"/>
      <c r="C1532" s="458"/>
      <c r="D1532" s="458"/>
      <c r="E1532" s="458"/>
      <c r="F1532" s="459"/>
    </row>
    <row r="1533">
      <c r="A1533" s="458"/>
      <c r="B1533" s="458"/>
      <c r="C1533" s="458"/>
      <c r="D1533" s="458"/>
      <c r="E1533" s="458"/>
      <c r="F1533" s="459"/>
    </row>
    <row r="1534">
      <c r="A1534" s="458"/>
      <c r="B1534" s="458"/>
      <c r="C1534" s="458"/>
      <c r="D1534" s="458"/>
      <c r="E1534" s="458"/>
      <c r="F1534" s="459"/>
    </row>
    <row r="1535">
      <c r="A1535" s="458"/>
      <c r="B1535" s="458"/>
      <c r="C1535" s="458"/>
      <c r="D1535" s="458"/>
      <c r="E1535" s="458"/>
      <c r="F1535" s="459"/>
    </row>
    <row r="1536">
      <c r="A1536" s="458"/>
      <c r="B1536" s="458"/>
      <c r="C1536" s="458"/>
      <c r="D1536" s="458"/>
      <c r="E1536" s="458"/>
      <c r="F1536" s="459"/>
    </row>
    <row r="1537">
      <c r="A1537" s="458"/>
      <c r="B1537" s="458"/>
      <c r="C1537" s="458"/>
      <c r="D1537" s="458"/>
      <c r="E1537" s="458"/>
      <c r="F1537" s="459"/>
    </row>
    <row r="1538">
      <c r="A1538" s="458"/>
      <c r="B1538" s="458"/>
      <c r="C1538" s="458"/>
      <c r="D1538" s="458"/>
      <c r="E1538" s="458"/>
      <c r="F1538" s="459"/>
    </row>
    <row r="1539">
      <c r="A1539" s="458"/>
      <c r="B1539" s="458"/>
      <c r="C1539" s="458"/>
      <c r="D1539" s="458"/>
      <c r="E1539" s="458"/>
      <c r="F1539" s="459"/>
    </row>
    <row r="1540">
      <c r="A1540" s="458"/>
      <c r="B1540" s="458"/>
      <c r="C1540" s="458"/>
      <c r="D1540" s="458"/>
      <c r="E1540" s="458"/>
      <c r="F1540" s="459"/>
    </row>
    <row r="1541">
      <c r="A1541" s="458"/>
      <c r="B1541" s="458"/>
      <c r="C1541" s="458"/>
      <c r="D1541" s="458"/>
      <c r="E1541" s="458"/>
      <c r="F1541" s="459"/>
    </row>
    <row r="1542">
      <c r="A1542" s="458"/>
      <c r="B1542" s="458"/>
      <c r="C1542" s="458"/>
      <c r="D1542" s="458"/>
      <c r="E1542" s="458"/>
      <c r="F1542" s="459"/>
    </row>
    <row r="1543">
      <c r="A1543" s="458"/>
      <c r="B1543" s="458"/>
      <c r="C1543" s="458"/>
      <c r="D1543" s="458"/>
      <c r="E1543" s="458"/>
      <c r="F1543" s="459"/>
    </row>
    <row r="1544">
      <c r="A1544" s="458"/>
      <c r="B1544" s="458"/>
      <c r="C1544" s="458"/>
      <c r="D1544" s="458"/>
      <c r="E1544" s="458"/>
      <c r="F1544" s="459"/>
    </row>
    <row r="1545">
      <c r="A1545" s="458"/>
      <c r="B1545" s="458"/>
      <c r="C1545" s="458"/>
      <c r="D1545" s="458"/>
      <c r="E1545" s="458"/>
      <c r="F1545" s="459"/>
    </row>
    <row r="1546">
      <c r="A1546" s="458"/>
      <c r="B1546" s="458"/>
      <c r="C1546" s="458"/>
      <c r="D1546" s="458"/>
      <c r="E1546" s="458"/>
      <c r="F1546" s="459"/>
    </row>
    <row r="1547">
      <c r="A1547" s="458"/>
      <c r="B1547" s="458"/>
      <c r="C1547" s="458"/>
      <c r="D1547" s="458"/>
      <c r="E1547" s="458"/>
      <c r="F1547" s="459"/>
    </row>
    <row r="1548">
      <c r="A1548" s="458"/>
      <c r="B1548" s="458"/>
      <c r="C1548" s="458"/>
      <c r="D1548" s="458"/>
      <c r="E1548" s="458"/>
      <c r="F1548" s="459"/>
    </row>
    <row r="1549">
      <c r="A1549" s="458"/>
      <c r="B1549" s="458"/>
      <c r="C1549" s="458"/>
      <c r="D1549" s="458"/>
      <c r="E1549" s="458"/>
      <c r="F1549" s="459"/>
    </row>
    <row r="1550">
      <c r="A1550" s="458"/>
      <c r="B1550" s="458"/>
      <c r="C1550" s="458"/>
      <c r="D1550" s="458"/>
      <c r="E1550" s="458"/>
      <c r="F1550" s="459"/>
    </row>
    <row r="1551">
      <c r="A1551" s="458"/>
      <c r="B1551" s="458"/>
      <c r="C1551" s="458"/>
      <c r="D1551" s="458"/>
      <c r="E1551" s="458"/>
      <c r="F1551" s="459"/>
    </row>
    <row r="1552">
      <c r="A1552" s="458"/>
      <c r="B1552" s="458"/>
      <c r="C1552" s="458"/>
      <c r="D1552" s="458"/>
      <c r="E1552" s="458"/>
      <c r="F1552" s="459"/>
    </row>
    <row r="1553">
      <c r="A1553" s="458"/>
      <c r="B1553" s="458"/>
      <c r="C1553" s="458"/>
      <c r="D1553" s="458"/>
      <c r="E1553" s="458"/>
      <c r="F1553" s="459"/>
    </row>
    <row r="1554">
      <c r="A1554" s="458"/>
      <c r="B1554" s="458"/>
      <c r="C1554" s="458"/>
      <c r="D1554" s="458"/>
      <c r="E1554" s="458"/>
      <c r="F1554" s="459"/>
    </row>
    <row r="1555">
      <c r="A1555" s="458"/>
      <c r="B1555" s="458"/>
      <c r="C1555" s="458"/>
      <c r="D1555" s="458"/>
      <c r="E1555" s="458"/>
      <c r="F1555" s="459"/>
    </row>
    <row r="1556">
      <c r="A1556" s="458"/>
      <c r="B1556" s="458"/>
      <c r="C1556" s="458"/>
      <c r="D1556" s="458"/>
      <c r="E1556" s="458"/>
      <c r="F1556" s="459"/>
    </row>
    <row r="1557">
      <c r="A1557" s="458"/>
      <c r="B1557" s="458"/>
      <c r="C1557" s="458"/>
      <c r="D1557" s="458"/>
      <c r="E1557" s="458"/>
      <c r="F1557" s="459"/>
    </row>
    <row r="1558">
      <c r="A1558" s="458"/>
      <c r="B1558" s="458"/>
      <c r="C1558" s="458"/>
      <c r="D1558" s="458"/>
      <c r="E1558" s="458"/>
      <c r="F1558" s="459"/>
    </row>
    <row r="1559">
      <c r="A1559" s="458"/>
      <c r="B1559" s="458"/>
      <c r="C1559" s="458"/>
      <c r="D1559" s="458"/>
      <c r="E1559" s="458"/>
      <c r="F1559" s="459"/>
    </row>
    <row r="1560">
      <c r="A1560" s="458"/>
      <c r="B1560" s="458"/>
      <c r="C1560" s="458"/>
      <c r="D1560" s="458"/>
      <c r="E1560" s="458"/>
      <c r="F1560" s="459"/>
    </row>
    <row r="1561">
      <c r="A1561" s="458"/>
      <c r="B1561" s="458"/>
      <c r="C1561" s="458"/>
      <c r="D1561" s="458"/>
      <c r="E1561" s="458"/>
      <c r="F1561" s="459"/>
    </row>
    <row r="1562">
      <c r="A1562" s="458"/>
      <c r="B1562" s="458"/>
      <c r="C1562" s="458"/>
      <c r="D1562" s="458"/>
      <c r="E1562" s="458"/>
      <c r="F1562" s="459"/>
    </row>
    <row r="1563">
      <c r="A1563" s="458"/>
      <c r="B1563" s="458"/>
      <c r="C1563" s="458"/>
      <c r="D1563" s="458"/>
      <c r="E1563" s="458"/>
      <c r="F1563" s="459"/>
    </row>
    <row r="1564">
      <c r="A1564" s="458"/>
      <c r="B1564" s="458"/>
      <c r="C1564" s="458"/>
      <c r="D1564" s="458"/>
      <c r="E1564" s="458"/>
      <c r="F1564" s="459"/>
    </row>
    <row r="1565">
      <c r="A1565" s="458"/>
      <c r="B1565" s="458"/>
      <c r="C1565" s="458"/>
      <c r="D1565" s="458"/>
      <c r="E1565" s="458"/>
      <c r="F1565" s="459"/>
    </row>
    <row r="1566">
      <c r="A1566" s="458"/>
      <c r="B1566" s="458"/>
      <c r="C1566" s="458"/>
      <c r="D1566" s="458"/>
      <c r="E1566" s="458"/>
      <c r="F1566" s="459"/>
    </row>
    <row r="1567">
      <c r="A1567" s="458"/>
      <c r="B1567" s="458"/>
      <c r="C1567" s="458"/>
      <c r="D1567" s="458"/>
      <c r="E1567" s="458"/>
      <c r="F1567" s="459"/>
    </row>
    <row r="1568">
      <c r="A1568" s="458"/>
      <c r="B1568" s="458"/>
      <c r="C1568" s="458"/>
      <c r="D1568" s="458"/>
      <c r="E1568" s="458"/>
      <c r="F1568" s="459"/>
    </row>
    <row r="1569">
      <c r="A1569" s="458"/>
      <c r="B1569" s="458"/>
      <c r="C1569" s="458"/>
      <c r="D1569" s="458"/>
      <c r="E1569" s="458"/>
      <c r="F1569" s="459"/>
    </row>
    <row r="1570">
      <c r="A1570" s="458"/>
      <c r="B1570" s="458"/>
      <c r="C1570" s="458"/>
      <c r="D1570" s="458"/>
      <c r="E1570" s="458"/>
      <c r="F1570" s="459"/>
    </row>
    <row r="1571">
      <c r="A1571" s="458"/>
      <c r="B1571" s="458"/>
      <c r="C1571" s="458"/>
      <c r="D1571" s="458"/>
      <c r="E1571" s="458"/>
      <c r="F1571" s="459"/>
    </row>
    <row r="1572">
      <c r="A1572" s="458"/>
      <c r="B1572" s="458"/>
      <c r="C1572" s="458"/>
      <c r="D1572" s="458"/>
      <c r="E1572" s="458"/>
      <c r="F1572" s="459"/>
    </row>
    <row r="1573">
      <c r="A1573" s="458"/>
      <c r="B1573" s="458"/>
      <c r="C1573" s="458"/>
      <c r="D1573" s="458"/>
      <c r="E1573" s="458"/>
      <c r="F1573" s="459"/>
    </row>
    <row r="1574">
      <c r="A1574" s="458"/>
      <c r="B1574" s="458"/>
      <c r="C1574" s="458"/>
      <c r="D1574" s="458"/>
      <c r="E1574" s="458"/>
      <c r="F1574" s="459"/>
    </row>
    <row r="1575">
      <c r="A1575" s="458"/>
      <c r="B1575" s="458"/>
      <c r="C1575" s="458"/>
      <c r="D1575" s="458"/>
      <c r="E1575" s="458"/>
      <c r="F1575" s="459"/>
    </row>
    <row r="1576">
      <c r="A1576" s="458"/>
      <c r="B1576" s="458"/>
      <c r="C1576" s="458"/>
      <c r="D1576" s="458"/>
      <c r="E1576" s="458"/>
      <c r="F1576" s="459"/>
    </row>
    <row r="1577">
      <c r="A1577" s="458"/>
      <c r="B1577" s="458"/>
      <c r="C1577" s="458"/>
      <c r="D1577" s="458"/>
      <c r="E1577" s="458"/>
      <c r="F1577" s="459"/>
    </row>
    <row r="1578">
      <c r="A1578" s="458"/>
      <c r="B1578" s="458"/>
      <c r="C1578" s="458"/>
      <c r="D1578" s="458"/>
      <c r="E1578" s="458"/>
      <c r="F1578" s="459"/>
    </row>
    <row r="1579">
      <c r="A1579" s="458"/>
      <c r="B1579" s="458"/>
      <c r="C1579" s="458"/>
      <c r="D1579" s="458"/>
      <c r="E1579" s="458"/>
      <c r="F1579" s="459"/>
    </row>
    <row r="1580">
      <c r="A1580" s="458"/>
      <c r="B1580" s="458"/>
      <c r="C1580" s="458"/>
      <c r="D1580" s="458"/>
      <c r="E1580" s="458"/>
      <c r="F1580" s="459"/>
    </row>
    <row r="1581">
      <c r="A1581" s="458"/>
      <c r="B1581" s="458"/>
      <c r="C1581" s="458"/>
      <c r="D1581" s="458"/>
      <c r="E1581" s="458"/>
      <c r="F1581" s="459"/>
    </row>
    <row r="1582">
      <c r="A1582" s="458"/>
      <c r="B1582" s="458"/>
      <c r="C1582" s="458"/>
      <c r="D1582" s="458"/>
      <c r="E1582" s="458"/>
      <c r="F1582" s="459"/>
    </row>
    <row r="1583">
      <c r="A1583" s="458"/>
      <c r="B1583" s="458"/>
      <c r="C1583" s="458"/>
      <c r="D1583" s="458"/>
      <c r="E1583" s="458"/>
      <c r="F1583" s="459"/>
    </row>
    <row r="1584">
      <c r="A1584" s="458"/>
      <c r="B1584" s="458"/>
      <c r="C1584" s="458"/>
      <c r="D1584" s="458"/>
      <c r="E1584" s="458"/>
      <c r="F1584" s="459"/>
    </row>
    <row r="1585">
      <c r="A1585" s="458"/>
      <c r="B1585" s="458"/>
      <c r="C1585" s="458"/>
      <c r="D1585" s="458"/>
      <c r="E1585" s="458"/>
      <c r="F1585" s="459"/>
    </row>
    <row r="1586">
      <c r="A1586" s="458"/>
      <c r="B1586" s="458"/>
      <c r="C1586" s="458"/>
      <c r="D1586" s="458"/>
      <c r="E1586" s="458"/>
      <c r="F1586" s="459"/>
    </row>
    <row r="1587">
      <c r="A1587" s="458"/>
      <c r="B1587" s="458"/>
      <c r="C1587" s="458"/>
      <c r="D1587" s="458"/>
      <c r="E1587" s="458"/>
      <c r="F1587" s="459"/>
    </row>
    <row r="1588">
      <c r="A1588" s="458"/>
      <c r="B1588" s="458"/>
      <c r="C1588" s="458"/>
      <c r="D1588" s="458"/>
      <c r="E1588" s="458"/>
      <c r="F1588" s="459"/>
    </row>
    <row r="1589">
      <c r="A1589" s="458"/>
      <c r="B1589" s="458"/>
      <c r="C1589" s="458"/>
      <c r="D1589" s="458"/>
      <c r="E1589" s="458"/>
      <c r="F1589" s="459"/>
    </row>
    <row r="1590">
      <c r="A1590" s="458"/>
      <c r="B1590" s="458"/>
      <c r="C1590" s="458"/>
      <c r="D1590" s="458"/>
      <c r="E1590" s="458"/>
      <c r="F1590" s="459"/>
    </row>
    <row r="1591">
      <c r="A1591" s="458"/>
      <c r="B1591" s="458"/>
      <c r="C1591" s="458"/>
      <c r="D1591" s="458"/>
      <c r="E1591" s="458"/>
      <c r="F1591" s="459"/>
    </row>
    <row r="1592">
      <c r="A1592" s="458"/>
      <c r="B1592" s="458"/>
      <c r="C1592" s="458"/>
      <c r="D1592" s="458"/>
      <c r="E1592" s="458"/>
      <c r="F1592" s="459"/>
    </row>
    <row r="1593">
      <c r="A1593" s="458"/>
      <c r="B1593" s="458"/>
      <c r="C1593" s="458"/>
      <c r="D1593" s="458"/>
      <c r="E1593" s="458"/>
      <c r="F1593" s="459"/>
    </row>
    <row r="1594">
      <c r="A1594" s="458"/>
      <c r="B1594" s="458"/>
      <c r="C1594" s="458"/>
      <c r="D1594" s="458"/>
      <c r="E1594" s="458"/>
      <c r="F1594" s="459"/>
    </row>
    <row r="1595">
      <c r="A1595" s="458"/>
      <c r="B1595" s="458"/>
      <c r="C1595" s="458"/>
      <c r="D1595" s="458"/>
      <c r="E1595" s="458"/>
      <c r="F1595" s="459"/>
    </row>
    <row r="1596">
      <c r="A1596" s="458"/>
      <c r="B1596" s="458"/>
      <c r="C1596" s="458"/>
      <c r="D1596" s="458"/>
      <c r="E1596" s="458"/>
      <c r="F1596" s="459"/>
    </row>
    <row r="1597">
      <c r="A1597" s="458"/>
      <c r="B1597" s="458"/>
      <c r="C1597" s="458"/>
      <c r="D1597" s="458"/>
      <c r="E1597" s="458"/>
      <c r="F1597" s="459"/>
    </row>
    <row r="1598">
      <c r="A1598" s="458"/>
      <c r="B1598" s="458"/>
      <c r="C1598" s="458"/>
      <c r="D1598" s="458"/>
      <c r="E1598" s="458"/>
      <c r="F1598" s="459"/>
    </row>
    <row r="1599">
      <c r="A1599" s="458"/>
      <c r="B1599" s="458"/>
      <c r="C1599" s="458"/>
      <c r="D1599" s="458"/>
      <c r="E1599" s="458"/>
      <c r="F1599" s="459"/>
    </row>
    <row r="1600">
      <c r="A1600" s="458"/>
      <c r="B1600" s="458"/>
      <c r="C1600" s="458"/>
      <c r="D1600" s="458"/>
      <c r="E1600" s="458"/>
      <c r="F1600" s="459"/>
    </row>
    <row r="1601">
      <c r="A1601" s="458"/>
      <c r="B1601" s="458"/>
      <c r="C1601" s="458"/>
      <c r="D1601" s="458"/>
      <c r="E1601" s="458"/>
      <c r="F1601" s="459"/>
    </row>
    <row r="1602">
      <c r="A1602" s="458"/>
      <c r="B1602" s="458"/>
      <c r="C1602" s="458"/>
      <c r="D1602" s="458"/>
      <c r="E1602" s="458"/>
      <c r="F1602" s="459"/>
    </row>
    <row r="1603">
      <c r="A1603" s="458"/>
      <c r="B1603" s="458"/>
      <c r="C1603" s="458"/>
      <c r="D1603" s="458"/>
      <c r="E1603" s="458"/>
      <c r="F1603" s="459"/>
    </row>
    <row r="1604">
      <c r="A1604" s="458"/>
      <c r="B1604" s="458"/>
      <c r="C1604" s="458"/>
      <c r="D1604" s="458"/>
      <c r="E1604" s="458"/>
      <c r="F1604" s="459"/>
    </row>
    <row r="1605">
      <c r="A1605" s="458"/>
      <c r="B1605" s="458"/>
      <c r="C1605" s="458"/>
      <c r="D1605" s="458"/>
      <c r="E1605" s="458"/>
      <c r="F1605" s="459"/>
    </row>
    <row r="1606">
      <c r="A1606" s="458"/>
      <c r="B1606" s="458"/>
      <c r="C1606" s="458"/>
      <c r="D1606" s="458"/>
      <c r="E1606" s="458"/>
      <c r="F1606" s="459"/>
    </row>
    <row r="1607">
      <c r="A1607" s="458"/>
      <c r="B1607" s="458"/>
      <c r="C1607" s="458"/>
      <c r="D1607" s="458"/>
      <c r="E1607" s="458"/>
      <c r="F1607" s="459"/>
    </row>
    <row r="1608">
      <c r="A1608" s="458"/>
      <c r="B1608" s="458"/>
      <c r="C1608" s="458"/>
      <c r="D1608" s="458"/>
      <c r="E1608" s="458"/>
      <c r="F1608" s="459"/>
    </row>
    <row r="1609">
      <c r="A1609" s="458"/>
      <c r="B1609" s="458"/>
      <c r="C1609" s="458"/>
      <c r="D1609" s="458"/>
      <c r="E1609" s="458"/>
      <c r="F1609" s="459"/>
    </row>
    <row r="1610">
      <c r="A1610" s="458"/>
      <c r="B1610" s="458"/>
      <c r="C1610" s="458"/>
      <c r="D1610" s="458"/>
      <c r="E1610" s="458"/>
      <c r="F1610" s="459"/>
    </row>
    <row r="1611">
      <c r="A1611" s="458"/>
      <c r="B1611" s="458"/>
      <c r="C1611" s="458"/>
      <c r="D1611" s="458"/>
      <c r="E1611" s="458"/>
      <c r="F1611" s="459"/>
    </row>
    <row r="1612">
      <c r="A1612" s="458"/>
      <c r="B1612" s="458"/>
      <c r="C1612" s="458"/>
      <c r="D1612" s="458"/>
      <c r="E1612" s="458"/>
      <c r="F1612" s="459"/>
    </row>
    <row r="1613">
      <c r="A1613" s="458"/>
      <c r="B1613" s="458"/>
      <c r="C1613" s="458"/>
      <c r="D1613" s="458"/>
      <c r="E1613" s="458"/>
      <c r="F1613" s="459"/>
    </row>
    <row r="1614">
      <c r="A1614" s="458"/>
      <c r="B1614" s="458"/>
      <c r="C1614" s="458"/>
      <c r="D1614" s="458"/>
      <c r="E1614" s="458"/>
      <c r="F1614" s="459"/>
    </row>
    <row r="1615">
      <c r="A1615" s="458"/>
      <c r="B1615" s="458"/>
      <c r="C1615" s="458"/>
      <c r="D1615" s="458"/>
      <c r="E1615" s="458"/>
      <c r="F1615" s="459"/>
    </row>
    <row r="1616">
      <c r="A1616" s="458"/>
      <c r="B1616" s="458"/>
      <c r="C1616" s="458"/>
      <c r="D1616" s="458"/>
      <c r="E1616" s="458"/>
      <c r="F1616" s="459"/>
    </row>
    <row r="1617">
      <c r="A1617" s="458"/>
      <c r="B1617" s="458"/>
      <c r="C1617" s="458"/>
      <c r="D1617" s="458"/>
      <c r="E1617" s="458"/>
      <c r="F1617" s="459"/>
    </row>
    <row r="1618">
      <c r="A1618" s="458"/>
      <c r="B1618" s="458"/>
      <c r="C1618" s="458"/>
      <c r="D1618" s="458"/>
      <c r="E1618" s="458"/>
      <c r="F1618" s="459"/>
    </row>
    <row r="1619">
      <c r="A1619" s="458"/>
      <c r="B1619" s="458"/>
      <c r="C1619" s="458"/>
      <c r="D1619" s="458"/>
      <c r="E1619" s="458"/>
      <c r="F1619" s="459"/>
    </row>
    <row r="1620">
      <c r="A1620" s="458"/>
      <c r="B1620" s="458"/>
      <c r="C1620" s="458"/>
      <c r="D1620" s="458"/>
      <c r="E1620" s="458"/>
      <c r="F1620" s="459"/>
    </row>
    <row r="1621">
      <c r="A1621" s="458"/>
      <c r="B1621" s="458"/>
      <c r="C1621" s="458"/>
      <c r="D1621" s="458"/>
      <c r="E1621" s="458"/>
      <c r="F1621" s="459"/>
    </row>
    <row r="1622">
      <c r="A1622" s="458"/>
      <c r="B1622" s="458"/>
      <c r="C1622" s="458"/>
      <c r="D1622" s="458"/>
      <c r="E1622" s="458"/>
      <c r="F1622" s="459"/>
    </row>
    <row r="1623">
      <c r="A1623" s="458"/>
      <c r="B1623" s="458"/>
      <c r="C1623" s="458"/>
      <c r="D1623" s="458"/>
      <c r="E1623" s="458"/>
      <c r="F1623" s="459"/>
    </row>
    <row r="1624">
      <c r="A1624" s="458"/>
      <c r="B1624" s="458"/>
      <c r="C1624" s="458"/>
      <c r="D1624" s="458"/>
      <c r="E1624" s="458"/>
      <c r="F1624" s="459"/>
    </row>
    <row r="1625">
      <c r="A1625" s="458"/>
      <c r="B1625" s="458"/>
      <c r="C1625" s="458"/>
      <c r="D1625" s="458"/>
      <c r="E1625" s="458"/>
      <c r="F1625" s="459"/>
    </row>
    <row r="1626">
      <c r="A1626" s="458"/>
      <c r="B1626" s="458"/>
      <c r="C1626" s="458"/>
      <c r="D1626" s="458"/>
      <c r="E1626" s="458"/>
      <c r="F1626" s="459"/>
    </row>
    <row r="1627">
      <c r="A1627" s="458"/>
      <c r="B1627" s="458"/>
      <c r="C1627" s="458"/>
      <c r="D1627" s="458"/>
      <c r="E1627" s="458"/>
      <c r="F1627" s="459"/>
    </row>
    <row r="1628">
      <c r="A1628" s="458"/>
      <c r="B1628" s="458"/>
      <c r="C1628" s="458"/>
      <c r="D1628" s="458"/>
      <c r="E1628" s="458"/>
      <c r="F1628" s="459"/>
    </row>
    <row r="1629">
      <c r="A1629" s="458"/>
      <c r="B1629" s="458"/>
      <c r="C1629" s="458"/>
      <c r="D1629" s="458"/>
      <c r="E1629" s="458"/>
      <c r="F1629" s="459"/>
    </row>
    <row r="1630">
      <c r="A1630" s="458"/>
      <c r="B1630" s="458"/>
      <c r="C1630" s="458"/>
      <c r="D1630" s="458"/>
      <c r="E1630" s="458"/>
      <c r="F1630" s="459"/>
    </row>
    <row r="1631">
      <c r="A1631" s="458"/>
      <c r="B1631" s="458"/>
      <c r="C1631" s="458"/>
      <c r="D1631" s="458"/>
      <c r="E1631" s="458"/>
      <c r="F1631" s="459"/>
    </row>
    <row r="1632">
      <c r="A1632" s="458"/>
      <c r="B1632" s="458"/>
      <c r="C1632" s="458"/>
      <c r="D1632" s="458"/>
      <c r="E1632" s="458"/>
      <c r="F1632" s="459"/>
    </row>
    <row r="1633">
      <c r="A1633" s="458"/>
      <c r="B1633" s="458"/>
      <c r="C1633" s="458"/>
      <c r="D1633" s="458"/>
      <c r="E1633" s="458"/>
      <c r="F1633" s="459"/>
    </row>
    <row r="1634">
      <c r="A1634" s="458"/>
      <c r="B1634" s="458"/>
      <c r="C1634" s="458"/>
      <c r="D1634" s="458"/>
      <c r="E1634" s="458"/>
      <c r="F1634" s="459"/>
    </row>
    <row r="1635">
      <c r="A1635" s="458"/>
      <c r="B1635" s="458"/>
      <c r="C1635" s="458"/>
      <c r="D1635" s="458"/>
      <c r="E1635" s="458"/>
      <c r="F1635" s="459"/>
    </row>
    <row r="1636">
      <c r="A1636" s="458"/>
      <c r="B1636" s="458"/>
      <c r="C1636" s="458"/>
      <c r="D1636" s="458"/>
      <c r="E1636" s="458"/>
      <c r="F1636" s="459"/>
    </row>
    <row r="1637">
      <c r="A1637" s="458"/>
      <c r="B1637" s="458"/>
      <c r="C1637" s="458"/>
      <c r="D1637" s="458"/>
      <c r="E1637" s="458"/>
      <c r="F1637" s="459"/>
    </row>
    <row r="1638">
      <c r="A1638" s="458"/>
      <c r="B1638" s="458"/>
      <c r="C1638" s="458"/>
      <c r="D1638" s="458"/>
      <c r="E1638" s="458"/>
      <c r="F1638" s="459"/>
    </row>
    <row r="1639">
      <c r="A1639" s="458"/>
      <c r="B1639" s="458"/>
      <c r="C1639" s="458"/>
      <c r="D1639" s="458"/>
      <c r="E1639" s="458"/>
      <c r="F1639" s="459"/>
    </row>
    <row r="1640">
      <c r="A1640" s="458"/>
      <c r="B1640" s="458"/>
      <c r="C1640" s="458"/>
      <c r="D1640" s="458"/>
      <c r="E1640" s="458"/>
      <c r="F1640" s="459"/>
    </row>
    <row r="1641">
      <c r="A1641" s="458"/>
      <c r="B1641" s="458"/>
      <c r="C1641" s="458"/>
      <c r="D1641" s="458"/>
      <c r="E1641" s="458"/>
      <c r="F1641" s="459"/>
    </row>
    <row r="1642">
      <c r="A1642" s="458"/>
      <c r="B1642" s="458"/>
      <c r="C1642" s="458"/>
      <c r="D1642" s="458"/>
      <c r="E1642" s="458"/>
      <c r="F1642" s="459"/>
    </row>
    <row r="1643">
      <c r="A1643" s="458"/>
      <c r="B1643" s="458"/>
      <c r="C1643" s="458"/>
      <c r="D1643" s="458"/>
      <c r="E1643" s="458"/>
      <c r="F1643" s="459"/>
    </row>
    <row r="1644">
      <c r="A1644" s="458"/>
      <c r="B1644" s="458"/>
      <c r="C1644" s="458"/>
      <c r="D1644" s="458"/>
      <c r="E1644" s="458"/>
      <c r="F1644" s="459"/>
    </row>
    <row r="1645">
      <c r="A1645" s="458"/>
      <c r="B1645" s="458"/>
      <c r="C1645" s="458"/>
      <c r="D1645" s="458"/>
      <c r="E1645" s="458"/>
      <c r="F1645" s="459"/>
    </row>
    <row r="1646">
      <c r="A1646" s="458"/>
      <c r="B1646" s="458"/>
      <c r="C1646" s="458"/>
      <c r="D1646" s="458"/>
      <c r="E1646" s="458"/>
      <c r="F1646" s="459"/>
    </row>
    <row r="1647">
      <c r="A1647" s="458"/>
      <c r="B1647" s="458"/>
      <c r="C1647" s="458"/>
      <c r="D1647" s="458"/>
      <c r="E1647" s="458"/>
      <c r="F1647" s="459"/>
    </row>
    <row r="1648">
      <c r="A1648" s="458"/>
      <c r="B1648" s="458"/>
      <c r="C1648" s="458"/>
      <c r="D1648" s="458"/>
      <c r="E1648" s="458"/>
      <c r="F1648" s="459"/>
    </row>
    <row r="1649">
      <c r="A1649" s="458"/>
      <c r="B1649" s="458"/>
      <c r="C1649" s="458"/>
      <c r="D1649" s="458"/>
      <c r="E1649" s="458"/>
      <c r="F1649" s="459"/>
    </row>
    <row r="1650">
      <c r="A1650" s="458"/>
      <c r="B1650" s="458"/>
      <c r="C1650" s="458"/>
      <c r="D1650" s="458"/>
      <c r="E1650" s="458"/>
      <c r="F1650" s="459"/>
    </row>
    <row r="1651">
      <c r="A1651" s="458"/>
      <c r="B1651" s="458"/>
      <c r="C1651" s="458"/>
      <c r="D1651" s="458"/>
      <c r="E1651" s="458"/>
      <c r="F1651" s="459"/>
    </row>
    <row r="1652">
      <c r="A1652" s="458"/>
      <c r="B1652" s="458"/>
      <c r="C1652" s="458"/>
      <c r="D1652" s="458"/>
      <c r="E1652" s="458"/>
      <c r="F1652" s="459"/>
    </row>
    <row r="1653">
      <c r="A1653" s="458"/>
      <c r="B1653" s="458"/>
      <c r="C1653" s="458"/>
      <c r="D1653" s="458"/>
      <c r="E1653" s="458"/>
      <c r="F1653" s="459"/>
    </row>
    <row r="1654">
      <c r="A1654" s="458"/>
      <c r="B1654" s="458"/>
      <c r="C1654" s="458"/>
      <c r="D1654" s="458"/>
      <c r="E1654" s="458"/>
      <c r="F1654" s="459"/>
    </row>
    <row r="1655">
      <c r="A1655" s="458"/>
      <c r="B1655" s="458"/>
      <c r="C1655" s="458"/>
      <c r="D1655" s="458"/>
      <c r="E1655" s="458"/>
      <c r="F1655" s="459"/>
    </row>
    <row r="1656">
      <c r="A1656" s="458"/>
      <c r="B1656" s="458"/>
      <c r="C1656" s="458"/>
      <c r="D1656" s="458"/>
      <c r="E1656" s="458"/>
      <c r="F1656" s="459"/>
    </row>
    <row r="1657">
      <c r="A1657" s="458"/>
      <c r="B1657" s="458"/>
      <c r="C1657" s="458"/>
      <c r="D1657" s="458"/>
      <c r="E1657" s="458"/>
      <c r="F1657" s="459"/>
    </row>
    <row r="1658">
      <c r="A1658" s="458"/>
      <c r="B1658" s="458"/>
      <c r="C1658" s="458"/>
      <c r="D1658" s="458"/>
      <c r="E1658" s="458"/>
      <c r="F1658" s="459"/>
    </row>
    <row r="1659">
      <c r="A1659" s="458"/>
      <c r="B1659" s="458"/>
      <c r="C1659" s="458"/>
      <c r="D1659" s="458"/>
      <c r="E1659" s="458"/>
      <c r="F1659" s="459"/>
    </row>
    <row r="1660">
      <c r="A1660" s="458"/>
      <c r="B1660" s="458"/>
      <c r="C1660" s="458"/>
      <c r="D1660" s="458"/>
      <c r="E1660" s="458"/>
      <c r="F1660" s="459"/>
    </row>
    <row r="1661">
      <c r="A1661" s="458"/>
      <c r="B1661" s="458"/>
      <c r="C1661" s="458"/>
      <c r="D1661" s="458"/>
      <c r="E1661" s="458"/>
      <c r="F1661" s="459"/>
    </row>
    <row r="1662">
      <c r="A1662" s="458"/>
      <c r="B1662" s="458"/>
      <c r="C1662" s="458"/>
      <c r="D1662" s="458"/>
      <c r="E1662" s="458"/>
      <c r="F1662" s="459"/>
    </row>
    <row r="1663">
      <c r="A1663" s="458"/>
      <c r="B1663" s="458"/>
      <c r="C1663" s="458"/>
      <c r="D1663" s="458"/>
      <c r="E1663" s="458"/>
      <c r="F1663" s="459"/>
    </row>
    <row r="1664">
      <c r="A1664" s="458"/>
      <c r="B1664" s="458"/>
      <c r="C1664" s="458"/>
      <c r="D1664" s="458"/>
      <c r="E1664" s="458"/>
      <c r="F1664" s="459"/>
    </row>
    <row r="1665">
      <c r="A1665" s="458"/>
      <c r="B1665" s="458"/>
      <c r="C1665" s="458"/>
      <c r="D1665" s="458"/>
      <c r="E1665" s="458"/>
      <c r="F1665" s="459"/>
    </row>
    <row r="1666">
      <c r="A1666" s="458"/>
      <c r="B1666" s="458"/>
      <c r="C1666" s="458"/>
      <c r="D1666" s="458"/>
      <c r="E1666" s="458"/>
      <c r="F1666" s="459"/>
    </row>
    <row r="1667">
      <c r="A1667" s="458"/>
      <c r="B1667" s="458"/>
      <c r="C1667" s="458"/>
      <c r="D1667" s="458"/>
      <c r="E1667" s="458"/>
      <c r="F1667" s="459"/>
    </row>
    <row r="1668">
      <c r="A1668" s="458"/>
      <c r="B1668" s="458"/>
      <c r="C1668" s="458"/>
      <c r="D1668" s="458"/>
      <c r="E1668" s="458"/>
      <c r="F1668" s="459"/>
    </row>
    <row r="1669">
      <c r="A1669" s="458"/>
      <c r="B1669" s="458"/>
      <c r="C1669" s="458"/>
      <c r="D1669" s="458"/>
      <c r="E1669" s="458"/>
      <c r="F1669" s="459"/>
    </row>
    <row r="1670">
      <c r="A1670" s="458"/>
      <c r="B1670" s="458"/>
      <c r="C1670" s="458"/>
      <c r="D1670" s="458"/>
      <c r="E1670" s="458"/>
      <c r="F1670" s="459"/>
    </row>
    <row r="1671">
      <c r="A1671" s="458"/>
      <c r="B1671" s="458"/>
      <c r="C1671" s="458"/>
      <c r="D1671" s="458"/>
      <c r="E1671" s="458"/>
      <c r="F1671" s="459"/>
    </row>
    <row r="1672">
      <c r="A1672" s="458"/>
      <c r="B1672" s="458"/>
      <c r="C1672" s="458"/>
      <c r="D1672" s="458"/>
      <c r="E1672" s="458"/>
      <c r="F1672" s="459"/>
    </row>
    <row r="1673">
      <c r="A1673" s="458"/>
      <c r="B1673" s="458"/>
      <c r="C1673" s="458"/>
      <c r="D1673" s="458"/>
      <c r="E1673" s="458"/>
      <c r="F1673" s="459"/>
    </row>
    <row r="1674">
      <c r="A1674" s="458"/>
      <c r="B1674" s="458"/>
      <c r="C1674" s="458"/>
      <c r="D1674" s="458"/>
      <c r="E1674" s="458"/>
      <c r="F1674" s="459"/>
    </row>
    <row r="1675">
      <c r="A1675" s="458"/>
      <c r="B1675" s="458"/>
      <c r="C1675" s="458"/>
      <c r="D1675" s="458"/>
      <c r="E1675" s="458"/>
      <c r="F1675" s="459"/>
    </row>
    <row r="1676">
      <c r="A1676" s="458"/>
      <c r="B1676" s="458"/>
      <c r="C1676" s="458"/>
      <c r="D1676" s="458"/>
      <c r="E1676" s="458"/>
      <c r="F1676" s="459"/>
    </row>
    <row r="1677">
      <c r="A1677" s="458"/>
      <c r="B1677" s="458"/>
      <c r="C1677" s="458"/>
      <c r="D1677" s="458"/>
      <c r="E1677" s="458"/>
      <c r="F1677" s="459"/>
    </row>
    <row r="1678">
      <c r="A1678" s="458"/>
      <c r="B1678" s="458"/>
      <c r="C1678" s="458"/>
      <c r="D1678" s="458"/>
      <c r="E1678" s="458"/>
      <c r="F1678" s="459"/>
    </row>
    <row r="1679">
      <c r="A1679" s="458"/>
      <c r="B1679" s="458"/>
      <c r="C1679" s="458"/>
      <c r="D1679" s="458"/>
      <c r="E1679" s="458"/>
      <c r="F1679" s="459"/>
    </row>
    <row r="1680">
      <c r="A1680" s="458"/>
      <c r="B1680" s="458"/>
      <c r="C1680" s="458"/>
      <c r="D1680" s="458"/>
      <c r="E1680" s="458"/>
      <c r="F1680" s="459"/>
    </row>
    <row r="1681">
      <c r="A1681" s="458"/>
      <c r="B1681" s="458"/>
      <c r="C1681" s="458"/>
      <c r="D1681" s="458"/>
      <c r="E1681" s="458"/>
      <c r="F1681" s="459"/>
    </row>
    <row r="1682">
      <c r="A1682" s="458"/>
      <c r="B1682" s="458"/>
      <c r="C1682" s="458"/>
      <c r="D1682" s="458"/>
      <c r="E1682" s="458"/>
      <c r="F1682" s="459"/>
    </row>
    <row r="1683">
      <c r="A1683" s="458"/>
      <c r="B1683" s="458"/>
      <c r="C1683" s="458"/>
      <c r="D1683" s="458"/>
      <c r="E1683" s="458"/>
      <c r="F1683" s="459"/>
    </row>
    <row r="1684">
      <c r="A1684" s="458"/>
      <c r="B1684" s="458"/>
      <c r="C1684" s="458"/>
      <c r="D1684" s="458"/>
      <c r="E1684" s="458"/>
      <c r="F1684" s="459"/>
    </row>
    <row r="1685">
      <c r="A1685" s="458"/>
      <c r="B1685" s="458"/>
      <c r="C1685" s="458"/>
      <c r="D1685" s="458"/>
      <c r="E1685" s="458"/>
      <c r="F1685" s="459"/>
    </row>
    <row r="1686">
      <c r="A1686" s="458"/>
      <c r="B1686" s="458"/>
      <c r="C1686" s="458"/>
      <c r="D1686" s="458"/>
      <c r="E1686" s="458"/>
      <c r="F1686" s="459"/>
    </row>
    <row r="1687">
      <c r="A1687" s="458"/>
      <c r="B1687" s="458"/>
      <c r="C1687" s="458"/>
      <c r="D1687" s="458"/>
      <c r="E1687" s="458"/>
      <c r="F1687" s="459"/>
    </row>
    <row r="1688">
      <c r="A1688" s="458"/>
      <c r="B1688" s="458"/>
      <c r="C1688" s="458"/>
      <c r="D1688" s="458"/>
      <c r="E1688" s="458"/>
      <c r="F1688" s="459"/>
    </row>
    <row r="1689">
      <c r="A1689" s="458"/>
      <c r="B1689" s="458"/>
      <c r="C1689" s="458"/>
      <c r="D1689" s="458"/>
      <c r="E1689" s="458"/>
      <c r="F1689" s="459"/>
    </row>
    <row r="1690">
      <c r="A1690" s="458"/>
      <c r="B1690" s="458"/>
      <c r="C1690" s="458"/>
      <c r="D1690" s="458"/>
      <c r="E1690" s="458"/>
      <c r="F1690" s="459"/>
    </row>
    <row r="1691">
      <c r="A1691" s="458"/>
      <c r="B1691" s="458"/>
      <c r="C1691" s="458"/>
      <c r="D1691" s="458"/>
      <c r="E1691" s="458"/>
      <c r="F1691" s="459"/>
    </row>
    <row r="1692">
      <c r="A1692" s="458"/>
      <c r="B1692" s="458"/>
      <c r="C1692" s="458"/>
      <c r="D1692" s="458"/>
      <c r="E1692" s="458"/>
      <c r="F1692" s="459"/>
    </row>
    <row r="1693">
      <c r="A1693" s="458"/>
      <c r="B1693" s="458"/>
      <c r="C1693" s="458"/>
      <c r="D1693" s="458"/>
      <c r="E1693" s="458"/>
      <c r="F1693" s="459"/>
    </row>
    <row r="1694">
      <c r="A1694" s="458"/>
      <c r="B1694" s="458"/>
      <c r="C1694" s="458"/>
      <c r="D1694" s="458"/>
      <c r="E1694" s="458"/>
      <c r="F1694" s="459"/>
    </row>
    <row r="1695">
      <c r="A1695" s="458"/>
      <c r="B1695" s="458"/>
      <c r="C1695" s="458"/>
      <c r="D1695" s="458"/>
      <c r="E1695" s="458"/>
      <c r="F1695" s="459"/>
    </row>
    <row r="1696">
      <c r="A1696" s="458"/>
      <c r="B1696" s="458"/>
      <c r="C1696" s="458"/>
      <c r="D1696" s="458"/>
      <c r="E1696" s="458"/>
      <c r="F1696" s="459"/>
    </row>
    <row r="1697">
      <c r="A1697" s="458"/>
      <c r="B1697" s="458"/>
      <c r="C1697" s="458"/>
      <c r="D1697" s="458"/>
      <c r="E1697" s="458"/>
      <c r="F1697" s="459"/>
    </row>
    <row r="1698">
      <c r="A1698" s="458"/>
      <c r="B1698" s="458"/>
      <c r="C1698" s="458"/>
      <c r="D1698" s="458"/>
      <c r="E1698" s="458"/>
      <c r="F1698" s="459"/>
    </row>
    <row r="1699">
      <c r="A1699" s="458"/>
      <c r="B1699" s="458"/>
      <c r="C1699" s="458"/>
      <c r="D1699" s="458"/>
      <c r="E1699" s="458"/>
      <c r="F1699" s="459"/>
    </row>
    <row r="1700">
      <c r="A1700" s="458"/>
      <c r="B1700" s="458"/>
      <c r="C1700" s="458"/>
      <c r="D1700" s="458"/>
      <c r="E1700" s="458"/>
      <c r="F1700" s="459"/>
    </row>
    <row r="1701">
      <c r="A1701" s="458"/>
      <c r="B1701" s="458"/>
      <c r="C1701" s="458"/>
      <c r="D1701" s="458"/>
      <c r="E1701" s="458"/>
      <c r="F1701" s="459"/>
    </row>
    <row r="1702">
      <c r="A1702" s="458"/>
      <c r="B1702" s="458"/>
      <c r="C1702" s="458"/>
      <c r="D1702" s="458"/>
      <c r="E1702" s="458"/>
      <c r="F1702" s="459"/>
    </row>
    <row r="1703">
      <c r="A1703" s="458"/>
      <c r="B1703" s="458"/>
      <c r="C1703" s="458"/>
      <c r="D1703" s="458"/>
      <c r="E1703" s="458"/>
      <c r="F1703" s="459"/>
    </row>
    <row r="1704">
      <c r="A1704" s="458"/>
      <c r="B1704" s="458"/>
      <c r="C1704" s="458"/>
      <c r="D1704" s="458"/>
      <c r="E1704" s="458"/>
      <c r="F1704" s="459"/>
    </row>
    <row r="1705">
      <c r="A1705" s="458"/>
      <c r="B1705" s="458"/>
      <c r="C1705" s="458"/>
      <c r="D1705" s="458"/>
      <c r="E1705" s="458"/>
      <c r="F1705" s="459"/>
    </row>
    <row r="1706">
      <c r="A1706" s="458"/>
      <c r="B1706" s="458"/>
      <c r="C1706" s="458"/>
      <c r="D1706" s="458"/>
      <c r="E1706" s="458"/>
      <c r="F1706" s="459"/>
    </row>
    <row r="1707">
      <c r="A1707" s="458"/>
      <c r="B1707" s="458"/>
      <c r="C1707" s="458"/>
      <c r="D1707" s="458"/>
      <c r="E1707" s="458"/>
      <c r="F1707" s="459"/>
    </row>
    <row r="1708">
      <c r="A1708" s="458"/>
      <c r="B1708" s="458"/>
      <c r="C1708" s="458"/>
      <c r="D1708" s="458"/>
      <c r="E1708" s="458"/>
      <c r="F1708" s="459"/>
    </row>
    <row r="1709">
      <c r="A1709" s="458"/>
      <c r="B1709" s="458"/>
      <c r="C1709" s="458"/>
      <c r="D1709" s="458"/>
      <c r="E1709" s="458"/>
      <c r="F1709" s="459"/>
    </row>
    <row r="1710">
      <c r="A1710" s="458"/>
      <c r="B1710" s="458"/>
      <c r="C1710" s="458"/>
      <c r="D1710" s="458"/>
      <c r="E1710" s="458"/>
      <c r="F1710" s="459"/>
    </row>
    <row r="1711">
      <c r="A1711" s="458"/>
      <c r="B1711" s="458"/>
      <c r="C1711" s="458"/>
      <c r="D1711" s="458"/>
      <c r="E1711" s="458"/>
      <c r="F1711" s="459"/>
    </row>
    <row r="1712">
      <c r="A1712" s="458"/>
      <c r="B1712" s="458"/>
      <c r="C1712" s="458"/>
      <c r="D1712" s="458"/>
      <c r="E1712" s="458"/>
      <c r="F1712" s="459"/>
    </row>
    <row r="1713">
      <c r="A1713" s="458"/>
      <c r="B1713" s="458"/>
      <c r="C1713" s="458"/>
      <c r="D1713" s="458"/>
      <c r="E1713" s="458"/>
      <c r="F1713" s="459"/>
    </row>
    <row r="1714">
      <c r="A1714" s="458"/>
      <c r="B1714" s="458"/>
      <c r="C1714" s="458"/>
      <c r="D1714" s="458"/>
      <c r="E1714" s="458"/>
      <c r="F1714" s="459"/>
    </row>
    <row r="1715">
      <c r="A1715" s="458"/>
      <c r="B1715" s="458"/>
      <c r="C1715" s="458"/>
      <c r="D1715" s="458"/>
      <c r="E1715" s="458"/>
      <c r="F1715" s="459"/>
    </row>
    <row r="1716">
      <c r="A1716" s="458"/>
      <c r="B1716" s="458"/>
      <c r="C1716" s="458"/>
      <c r="D1716" s="458"/>
      <c r="E1716" s="458"/>
      <c r="F1716" s="459"/>
    </row>
    <row r="1717">
      <c r="A1717" s="458"/>
      <c r="B1717" s="458"/>
      <c r="C1717" s="458"/>
      <c r="D1717" s="458"/>
      <c r="E1717" s="458"/>
      <c r="F1717" s="459"/>
    </row>
    <row r="1718">
      <c r="A1718" s="458"/>
      <c r="B1718" s="458"/>
      <c r="C1718" s="458"/>
      <c r="D1718" s="458"/>
      <c r="E1718" s="458"/>
      <c r="F1718" s="459"/>
    </row>
    <row r="1719">
      <c r="A1719" s="458"/>
      <c r="B1719" s="458"/>
      <c r="C1719" s="458"/>
      <c r="D1719" s="458"/>
      <c r="E1719" s="458"/>
      <c r="F1719" s="459"/>
    </row>
    <row r="1720">
      <c r="A1720" s="458"/>
      <c r="B1720" s="458"/>
      <c r="C1720" s="458"/>
      <c r="D1720" s="458"/>
      <c r="E1720" s="458"/>
      <c r="F1720" s="459"/>
    </row>
    <row r="1721">
      <c r="A1721" s="458"/>
      <c r="B1721" s="458"/>
      <c r="C1721" s="458"/>
      <c r="D1721" s="458"/>
      <c r="E1721" s="458"/>
      <c r="F1721" s="459"/>
    </row>
    <row r="1722">
      <c r="A1722" s="458"/>
      <c r="B1722" s="458"/>
      <c r="C1722" s="458"/>
      <c r="D1722" s="458"/>
      <c r="E1722" s="458"/>
      <c r="F1722" s="459"/>
    </row>
    <row r="1723">
      <c r="A1723" s="458"/>
      <c r="B1723" s="458"/>
      <c r="C1723" s="458"/>
      <c r="D1723" s="458"/>
      <c r="E1723" s="458"/>
      <c r="F1723" s="459"/>
    </row>
    <row r="1724">
      <c r="A1724" s="458"/>
      <c r="B1724" s="458"/>
      <c r="C1724" s="458"/>
      <c r="D1724" s="458"/>
      <c r="E1724" s="458"/>
      <c r="F1724" s="459"/>
    </row>
    <row r="1725">
      <c r="A1725" s="458"/>
      <c r="B1725" s="458"/>
      <c r="C1725" s="458"/>
      <c r="D1725" s="458"/>
      <c r="E1725" s="458"/>
      <c r="F1725" s="459"/>
    </row>
    <row r="1726">
      <c r="A1726" s="458"/>
      <c r="B1726" s="458"/>
      <c r="C1726" s="458"/>
      <c r="D1726" s="458"/>
      <c r="E1726" s="458"/>
      <c r="F1726" s="459"/>
    </row>
    <row r="1727">
      <c r="A1727" s="458"/>
      <c r="B1727" s="458"/>
      <c r="C1727" s="458"/>
      <c r="D1727" s="458"/>
      <c r="E1727" s="458"/>
      <c r="F1727" s="459"/>
    </row>
    <row r="1728">
      <c r="A1728" s="458"/>
      <c r="B1728" s="458"/>
      <c r="C1728" s="458"/>
      <c r="D1728" s="458"/>
      <c r="E1728" s="458"/>
      <c r="F1728" s="459"/>
    </row>
    <row r="1729">
      <c r="A1729" s="458"/>
      <c r="B1729" s="458"/>
      <c r="C1729" s="458"/>
      <c r="D1729" s="458"/>
      <c r="E1729" s="458"/>
      <c r="F1729" s="459"/>
    </row>
    <row r="1730">
      <c r="A1730" s="458"/>
      <c r="B1730" s="458"/>
      <c r="C1730" s="458"/>
      <c r="D1730" s="458"/>
      <c r="E1730" s="458"/>
      <c r="F1730" s="459"/>
    </row>
    <row r="1731">
      <c r="A1731" s="458"/>
      <c r="B1731" s="458"/>
      <c r="C1731" s="458"/>
      <c r="D1731" s="458"/>
      <c r="E1731" s="458"/>
      <c r="F1731" s="459"/>
    </row>
    <row r="1732">
      <c r="A1732" s="458"/>
      <c r="B1732" s="458"/>
      <c r="C1732" s="458"/>
      <c r="D1732" s="458"/>
      <c r="E1732" s="458"/>
      <c r="F1732" s="459"/>
    </row>
    <row r="1733">
      <c r="A1733" s="458"/>
      <c r="B1733" s="458"/>
      <c r="C1733" s="458"/>
      <c r="D1733" s="458"/>
      <c r="E1733" s="458"/>
      <c r="F1733" s="459"/>
    </row>
    <row r="1734">
      <c r="A1734" s="458"/>
      <c r="B1734" s="458"/>
      <c r="C1734" s="458"/>
      <c r="D1734" s="458"/>
      <c r="E1734" s="458"/>
      <c r="F1734" s="459"/>
    </row>
    <row r="1735">
      <c r="A1735" s="458"/>
      <c r="B1735" s="458"/>
      <c r="C1735" s="458"/>
      <c r="D1735" s="458"/>
      <c r="E1735" s="458"/>
      <c r="F1735" s="459"/>
    </row>
    <row r="1736">
      <c r="A1736" s="458"/>
      <c r="B1736" s="458"/>
      <c r="C1736" s="458"/>
      <c r="D1736" s="458"/>
      <c r="E1736" s="458"/>
      <c r="F1736" s="459"/>
    </row>
    <row r="1737">
      <c r="A1737" s="458"/>
      <c r="B1737" s="458"/>
      <c r="C1737" s="458"/>
      <c r="D1737" s="458"/>
      <c r="E1737" s="458"/>
      <c r="F1737" s="459"/>
    </row>
    <row r="1738">
      <c r="A1738" s="458"/>
      <c r="B1738" s="458"/>
      <c r="C1738" s="458"/>
      <c r="D1738" s="458"/>
      <c r="E1738" s="458"/>
      <c r="F1738" s="459"/>
    </row>
    <row r="1739">
      <c r="A1739" s="458"/>
      <c r="B1739" s="458"/>
      <c r="C1739" s="458"/>
      <c r="D1739" s="458"/>
      <c r="E1739" s="458"/>
      <c r="F1739" s="459"/>
    </row>
    <row r="1740">
      <c r="A1740" s="458"/>
      <c r="B1740" s="458"/>
      <c r="C1740" s="458"/>
      <c r="D1740" s="458"/>
      <c r="E1740" s="458"/>
      <c r="F1740" s="459"/>
    </row>
    <row r="1741">
      <c r="A1741" s="458"/>
      <c r="B1741" s="458"/>
      <c r="C1741" s="458"/>
      <c r="D1741" s="458"/>
      <c r="E1741" s="458"/>
      <c r="F1741" s="459"/>
    </row>
    <row r="1742">
      <c r="A1742" s="458"/>
      <c r="B1742" s="458"/>
      <c r="C1742" s="458"/>
      <c r="D1742" s="458"/>
      <c r="E1742" s="458"/>
      <c r="F1742" s="459"/>
    </row>
    <row r="1743">
      <c r="A1743" s="458"/>
      <c r="B1743" s="458"/>
      <c r="C1743" s="458"/>
      <c r="D1743" s="458"/>
      <c r="E1743" s="458"/>
      <c r="F1743" s="459"/>
    </row>
    <row r="1744">
      <c r="A1744" s="458"/>
      <c r="B1744" s="458"/>
      <c r="C1744" s="458"/>
      <c r="D1744" s="458"/>
      <c r="E1744" s="458"/>
      <c r="F1744" s="459"/>
    </row>
    <row r="1745">
      <c r="A1745" s="458"/>
      <c r="B1745" s="458"/>
      <c r="C1745" s="458"/>
      <c r="D1745" s="458"/>
      <c r="E1745" s="458"/>
      <c r="F1745" s="459"/>
    </row>
    <row r="1746">
      <c r="A1746" s="458"/>
      <c r="B1746" s="458"/>
      <c r="C1746" s="458"/>
      <c r="D1746" s="458"/>
      <c r="E1746" s="458"/>
      <c r="F1746" s="459"/>
    </row>
    <row r="1747">
      <c r="A1747" s="458"/>
      <c r="B1747" s="458"/>
      <c r="C1747" s="458"/>
      <c r="D1747" s="458"/>
      <c r="E1747" s="458"/>
      <c r="F1747" s="459"/>
    </row>
    <row r="1748">
      <c r="A1748" s="458"/>
      <c r="B1748" s="458"/>
      <c r="C1748" s="458"/>
      <c r="D1748" s="458"/>
      <c r="E1748" s="458"/>
      <c r="F1748" s="459"/>
    </row>
    <row r="1749">
      <c r="A1749" s="458"/>
      <c r="B1749" s="458"/>
      <c r="C1749" s="458"/>
      <c r="D1749" s="458"/>
      <c r="E1749" s="458"/>
      <c r="F1749" s="459"/>
    </row>
    <row r="1750">
      <c r="A1750" s="458"/>
      <c r="B1750" s="458"/>
      <c r="C1750" s="458"/>
      <c r="D1750" s="458"/>
      <c r="E1750" s="458"/>
      <c r="F1750" s="459"/>
    </row>
    <row r="1751">
      <c r="A1751" s="458"/>
      <c r="B1751" s="458"/>
      <c r="C1751" s="458"/>
      <c r="D1751" s="458"/>
      <c r="E1751" s="458"/>
      <c r="F1751" s="459"/>
    </row>
    <row r="1752">
      <c r="A1752" s="458"/>
      <c r="B1752" s="458"/>
      <c r="C1752" s="458"/>
      <c r="D1752" s="458"/>
      <c r="E1752" s="458"/>
      <c r="F1752" s="459"/>
    </row>
    <row r="1753">
      <c r="A1753" s="458"/>
      <c r="B1753" s="458"/>
      <c r="C1753" s="458"/>
      <c r="D1753" s="458"/>
      <c r="E1753" s="458"/>
      <c r="F1753" s="459"/>
    </row>
    <row r="1754">
      <c r="A1754" s="458"/>
      <c r="B1754" s="458"/>
      <c r="C1754" s="458"/>
      <c r="D1754" s="458"/>
      <c r="E1754" s="458"/>
      <c r="F1754" s="459"/>
    </row>
    <row r="1755">
      <c r="A1755" s="458"/>
      <c r="B1755" s="458"/>
      <c r="C1755" s="458"/>
      <c r="D1755" s="458"/>
      <c r="E1755" s="458"/>
      <c r="F1755" s="459"/>
    </row>
    <row r="1756">
      <c r="A1756" s="458"/>
      <c r="B1756" s="458"/>
      <c r="C1756" s="458"/>
      <c r="D1756" s="458"/>
      <c r="E1756" s="458"/>
      <c r="F1756" s="459"/>
    </row>
    <row r="1757">
      <c r="A1757" s="458"/>
      <c r="B1757" s="458"/>
      <c r="C1757" s="458"/>
      <c r="D1757" s="458"/>
      <c r="E1757" s="458"/>
      <c r="F1757" s="459"/>
    </row>
    <row r="1758">
      <c r="A1758" s="458"/>
      <c r="B1758" s="458"/>
      <c r="C1758" s="458"/>
      <c r="D1758" s="458"/>
      <c r="E1758" s="458"/>
      <c r="F1758" s="459"/>
    </row>
    <row r="1759">
      <c r="A1759" s="458"/>
      <c r="B1759" s="458"/>
      <c r="C1759" s="458"/>
      <c r="D1759" s="458"/>
      <c r="E1759" s="458"/>
      <c r="F1759" s="459"/>
    </row>
    <row r="1760">
      <c r="A1760" s="458"/>
      <c r="B1760" s="458"/>
      <c r="C1760" s="458"/>
      <c r="D1760" s="458"/>
      <c r="E1760" s="458"/>
      <c r="F1760" s="459"/>
    </row>
    <row r="1761">
      <c r="A1761" s="458"/>
      <c r="B1761" s="458"/>
      <c r="C1761" s="458"/>
      <c r="D1761" s="458"/>
      <c r="E1761" s="458"/>
      <c r="F1761" s="459"/>
    </row>
    <row r="1762">
      <c r="A1762" s="458"/>
      <c r="B1762" s="458"/>
      <c r="C1762" s="458"/>
      <c r="D1762" s="458"/>
      <c r="E1762" s="458"/>
      <c r="F1762" s="459"/>
    </row>
    <row r="1763">
      <c r="A1763" s="458"/>
      <c r="B1763" s="458"/>
      <c r="C1763" s="458"/>
      <c r="D1763" s="458"/>
      <c r="E1763" s="458"/>
      <c r="F1763" s="459"/>
    </row>
    <row r="1764">
      <c r="A1764" s="458"/>
      <c r="B1764" s="458"/>
      <c r="C1764" s="458"/>
      <c r="D1764" s="458"/>
      <c r="E1764" s="458"/>
      <c r="F1764" s="459"/>
    </row>
    <row r="1765">
      <c r="A1765" s="458"/>
      <c r="B1765" s="458"/>
      <c r="C1765" s="458"/>
      <c r="D1765" s="458"/>
      <c r="E1765" s="458"/>
      <c r="F1765" s="459"/>
    </row>
    <row r="1766">
      <c r="A1766" s="458"/>
      <c r="B1766" s="458"/>
      <c r="C1766" s="458"/>
      <c r="D1766" s="458"/>
      <c r="E1766" s="458"/>
      <c r="F1766" s="459"/>
    </row>
    <row r="1767">
      <c r="A1767" s="458"/>
      <c r="B1767" s="458"/>
      <c r="C1767" s="458"/>
      <c r="D1767" s="458"/>
      <c r="E1767" s="458"/>
      <c r="F1767" s="459"/>
    </row>
    <row r="1768">
      <c r="A1768" s="458"/>
      <c r="B1768" s="458"/>
      <c r="C1768" s="458"/>
      <c r="D1768" s="458"/>
      <c r="E1768" s="458"/>
      <c r="F1768" s="459"/>
    </row>
    <row r="1769">
      <c r="A1769" s="458"/>
      <c r="B1769" s="458"/>
      <c r="C1769" s="458"/>
      <c r="D1769" s="458"/>
      <c r="E1769" s="458"/>
      <c r="F1769" s="459"/>
    </row>
    <row r="1770">
      <c r="A1770" s="458"/>
      <c r="B1770" s="458"/>
      <c r="C1770" s="458"/>
      <c r="D1770" s="458"/>
      <c r="E1770" s="458"/>
      <c r="F1770" s="459"/>
    </row>
    <row r="1771">
      <c r="A1771" s="458"/>
      <c r="B1771" s="458"/>
      <c r="C1771" s="458"/>
      <c r="D1771" s="458"/>
      <c r="E1771" s="458"/>
      <c r="F1771" s="459"/>
    </row>
    <row r="1772">
      <c r="A1772" s="458"/>
      <c r="B1772" s="458"/>
      <c r="C1772" s="458"/>
      <c r="D1772" s="458"/>
      <c r="E1772" s="458"/>
      <c r="F1772" s="459"/>
    </row>
    <row r="1773">
      <c r="A1773" s="458"/>
      <c r="B1773" s="458"/>
      <c r="C1773" s="458"/>
      <c r="D1773" s="458"/>
      <c r="E1773" s="458"/>
      <c r="F1773" s="459"/>
    </row>
    <row r="1774">
      <c r="A1774" s="458"/>
      <c r="B1774" s="458"/>
      <c r="C1774" s="458"/>
      <c r="D1774" s="458"/>
      <c r="E1774" s="458"/>
      <c r="F1774" s="459"/>
    </row>
    <row r="1775">
      <c r="A1775" s="458"/>
      <c r="B1775" s="458"/>
      <c r="C1775" s="458"/>
      <c r="D1775" s="458"/>
      <c r="E1775" s="458"/>
      <c r="F1775" s="459"/>
    </row>
    <row r="1776">
      <c r="A1776" s="458"/>
      <c r="B1776" s="458"/>
      <c r="C1776" s="458"/>
      <c r="D1776" s="458"/>
      <c r="E1776" s="458"/>
      <c r="F1776" s="459"/>
    </row>
    <row r="1777">
      <c r="A1777" s="458"/>
      <c r="B1777" s="458"/>
      <c r="C1777" s="458"/>
      <c r="D1777" s="458"/>
      <c r="E1777" s="458"/>
      <c r="F1777" s="459"/>
    </row>
    <row r="1778">
      <c r="A1778" s="458"/>
      <c r="B1778" s="458"/>
      <c r="C1778" s="458"/>
      <c r="D1778" s="458"/>
      <c r="E1778" s="458"/>
      <c r="F1778" s="459"/>
    </row>
    <row r="1779">
      <c r="A1779" s="458"/>
      <c r="B1779" s="458"/>
      <c r="C1779" s="458"/>
      <c r="D1779" s="458"/>
      <c r="E1779" s="458"/>
      <c r="F1779" s="459"/>
    </row>
    <row r="1780">
      <c r="A1780" s="458"/>
      <c r="B1780" s="458"/>
      <c r="C1780" s="458"/>
      <c r="D1780" s="458"/>
      <c r="E1780" s="458"/>
      <c r="F1780" s="459"/>
    </row>
    <row r="1781">
      <c r="A1781" s="458"/>
      <c r="B1781" s="458"/>
      <c r="C1781" s="458"/>
      <c r="D1781" s="458"/>
      <c r="E1781" s="458"/>
      <c r="F1781" s="459"/>
    </row>
    <row r="1782">
      <c r="A1782" s="458"/>
      <c r="B1782" s="458"/>
      <c r="C1782" s="458"/>
      <c r="D1782" s="458"/>
      <c r="E1782" s="458"/>
      <c r="F1782" s="459"/>
    </row>
    <row r="1783">
      <c r="A1783" s="458"/>
      <c r="B1783" s="458"/>
      <c r="C1783" s="458"/>
      <c r="D1783" s="458"/>
      <c r="E1783" s="458"/>
      <c r="F1783" s="459"/>
    </row>
    <row r="1784">
      <c r="A1784" s="458"/>
      <c r="B1784" s="458"/>
      <c r="C1784" s="458"/>
      <c r="D1784" s="458"/>
      <c r="E1784" s="458"/>
      <c r="F1784" s="459"/>
    </row>
    <row r="1785">
      <c r="A1785" s="458"/>
      <c r="B1785" s="458"/>
      <c r="C1785" s="458"/>
      <c r="D1785" s="458"/>
      <c r="E1785" s="458"/>
      <c r="F1785" s="459"/>
    </row>
    <row r="1786">
      <c r="A1786" s="458"/>
      <c r="B1786" s="458"/>
      <c r="C1786" s="458"/>
      <c r="D1786" s="458"/>
      <c r="E1786" s="458"/>
      <c r="F1786" s="459"/>
    </row>
    <row r="1787">
      <c r="A1787" s="458"/>
      <c r="B1787" s="458"/>
      <c r="C1787" s="458"/>
      <c r="D1787" s="458"/>
      <c r="E1787" s="458"/>
      <c r="F1787" s="459"/>
    </row>
    <row r="1788">
      <c r="A1788" s="458"/>
      <c r="B1788" s="458"/>
      <c r="C1788" s="458"/>
      <c r="D1788" s="458"/>
      <c r="E1788" s="458"/>
      <c r="F1788" s="459"/>
    </row>
    <row r="1789">
      <c r="A1789" s="458"/>
      <c r="B1789" s="458"/>
      <c r="C1789" s="458"/>
      <c r="D1789" s="458"/>
      <c r="E1789" s="458"/>
      <c r="F1789" s="459"/>
    </row>
    <row r="1790">
      <c r="A1790" s="458"/>
      <c r="B1790" s="458"/>
      <c r="C1790" s="458"/>
      <c r="D1790" s="458"/>
      <c r="E1790" s="458"/>
      <c r="F1790" s="459"/>
    </row>
    <row r="1791">
      <c r="A1791" s="458"/>
      <c r="B1791" s="458"/>
      <c r="C1791" s="458"/>
      <c r="D1791" s="458"/>
      <c r="E1791" s="458"/>
      <c r="F1791" s="459"/>
    </row>
    <row r="1792">
      <c r="A1792" s="458"/>
      <c r="B1792" s="458"/>
      <c r="C1792" s="458"/>
      <c r="D1792" s="458"/>
      <c r="E1792" s="458"/>
      <c r="F1792" s="459"/>
    </row>
    <row r="1793">
      <c r="A1793" s="458"/>
      <c r="B1793" s="458"/>
      <c r="C1793" s="458"/>
      <c r="D1793" s="458"/>
      <c r="E1793" s="458"/>
      <c r="F1793" s="459"/>
    </row>
    <row r="1794">
      <c r="A1794" s="458"/>
      <c r="B1794" s="458"/>
      <c r="C1794" s="458"/>
      <c r="D1794" s="458"/>
      <c r="E1794" s="458"/>
      <c r="F1794" s="459"/>
    </row>
    <row r="1795">
      <c r="A1795" s="458"/>
      <c r="B1795" s="458"/>
      <c r="C1795" s="458"/>
      <c r="D1795" s="458"/>
      <c r="E1795" s="458"/>
      <c r="F1795" s="459"/>
    </row>
    <row r="1796">
      <c r="A1796" s="458"/>
      <c r="B1796" s="458"/>
      <c r="C1796" s="458"/>
      <c r="D1796" s="458"/>
      <c r="E1796" s="458"/>
      <c r="F1796" s="459"/>
    </row>
    <row r="1797">
      <c r="A1797" s="458"/>
      <c r="B1797" s="458"/>
      <c r="C1797" s="458"/>
      <c r="D1797" s="458"/>
      <c r="E1797" s="458"/>
      <c r="F1797" s="459"/>
    </row>
    <row r="1798">
      <c r="A1798" s="458"/>
      <c r="B1798" s="458"/>
      <c r="C1798" s="458"/>
      <c r="D1798" s="458"/>
      <c r="E1798" s="458"/>
      <c r="F1798" s="459"/>
    </row>
    <row r="1799">
      <c r="A1799" s="458"/>
      <c r="B1799" s="458"/>
      <c r="C1799" s="458"/>
      <c r="D1799" s="458"/>
      <c r="E1799" s="458"/>
      <c r="F1799" s="459"/>
    </row>
    <row r="1800">
      <c r="A1800" s="458"/>
      <c r="B1800" s="458"/>
      <c r="C1800" s="458"/>
      <c r="D1800" s="458"/>
      <c r="E1800" s="458"/>
      <c r="F1800" s="459"/>
    </row>
    <row r="1801">
      <c r="A1801" s="458"/>
      <c r="B1801" s="458"/>
      <c r="C1801" s="458"/>
      <c r="D1801" s="458"/>
      <c r="E1801" s="458"/>
      <c r="F1801" s="459"/>
    </row>
    <row r="1802">
      <c r="A1802" s="458"/>
      <c r="B1802" s="458"/>
      <c r="C1802" s="458"/>
      <c r="D1802" s="458"/>
      <c r="E1802" s="458"/>
      <c r="F1802" s="459"/>
    </row>
    <row r="1803">
      <c r="A1803" s="458"/>
      <c r="B1803" s="458"/>
      <c r="C1803" s="458"/>
      <c r="D1803" s="458"/>
      <c r="E1803" s="458"/>
      <c r="F1803" s="459"/>
    </row>
    <row r="1804">
      <c r="A1804" s="458"/>
      <c r="B1804" s="458"/>
      <c r="C1804" s="458"/>
      <c r="D1804" s="458"/>
      <c r="E1804" s="458"/>
      <c r="F1804" s="459"/>
    </row>
    <row r="1805">
      <c r="A1805" s="458"/>
      <c r="B1805" s="458"/>
      <c r="C1805" s="458"/>
      <c r="D1805" s="458"/>
      <c r="E1805" s="458"/>
      <c r="F1805" s="459"/>
    </row>
    <row r="1806">
      <c r="A1806" s="458"/>
      <c r="B1806" s="458"/>
      <c r="C1806" s="458"/>
      <c r="D1806" s="458"/>
      <c r="E1806" s="458"/>
      <c r="F1806" s="459"/>
    </row>
    <row r="1807">
      <c r="A1807" s="458"/>
      <c r="B1807" s="458"/>
      <c r="C1807" s="458"/>
      <c r="D1807" s="458"/>
      <c r="E1807" s="458"/>
      <c r="F1807" s="459"/>
    </row>
    <row r="1808">
      <c r="A1808" s="458"/>
      <c r="B1808" s="458"/>
      <c r="C1808" s="458"/>
      <c r="D1808" s="458"/>
      <c r="E1808" s="458"/>
      <c r="F1808" s="459"/>
    </row>
    <row r="1809">
      <c r="A1809" s="458"/>
      <c r="B1809" s="458"/>
      <c r="C1809" s="458"/>
      <c r="D1809" s="458"/>
      <c r="E1809" s="458"/>
      <c r="F1809" s="459"/>
    </row>
    <row r="1810">
      <c r="A1810" s="458"/>
      <c r="B1810" s="458"/>
      <c r="C1810" s="458"/>
      <c r="D1810" s="458"/>
      <c r="E1810" s="458"/>
      <c r="F1810" s="459"/>
    </row>
    <row r="1811">
      <c r="A1811" s="458"/>
      <c r="B1811" s="458"/>
      <c r="C1811" s="458"/>
      <c r="D1811" s="458"/>
      <c r="E1811" s="458"/>
      <c r="F1811" s="459"/>
    </row>
    <row r="1812">
      <c r="A1812" s="458"/>
      <c r="B1812" s="458"/>
      <c r="C1812" s="458"/>
      <c r="D1812" s="458"/>
      <c r="E1812" s="458"/>
      <c r="F1812" s="459"/>
    </row>
    <row r="1813">
      <c r="A1813" s="458"/>
      <c r="B1813" s="458"/>
      <c r="C1813" s="458"/>
      <c r="D1813" s="458"/>
      <c r="E1813" s="458"/>
      <c r="F1813" s="459"/>
    </row>
    <row r="1814">
      <c r="A1814" s="458"/>
      <c r="B1814" s="458"/>
      <c r="C1814" s="458"/>
      <c r="D1814" s="458"/>
      <c r="E1814" s="458"/>
      <c r="F1814" s="459"/>
    </row>
    <row r="1815">
      <c r="A1815" s="458"/>
      <c r="B1815" s="458"/>
      <c r="C1815" s="458"/>
      <c r="D1815" s="458"/>
      <c r="E1815" s="458"/>
      <c r="F1815" s="459"/>
    </row>
    <row r="1816">
      <c r="A1816" s="458"/>
      <c r="B1816" s="458"/>
      <c r="C1816" s="458"/>
      <c r="D1816" s="458"/>
      <c r="E1816" s="458"/>
      <c r="F1816" s="459"/>
    </row>
    <row r="1817">
      <c r="A1817" s="458"/>
      <c r="B1817" s="458"/>
      <c r="C1817" s="458"/>
      <c r="D1817" s="458"/>
      <c r="E1817" s="458"/>
      <c r="F1817" s="459"/>
    </row>
    <row r="1818">
      <c r="A1818" s="458"/>
      <c r="B1818" s="458"/>
      <c r="C1818" s="458"/>
      <c r="D1818" s="458"/>
      <c r="E1818" s="458"/>
      <c r="F1818" s="459"/>
    </row>
    <row r="1819">
      <c r="A1819" s="458"/>
      <c r="B1819" s="458"/>
      <c r="C1819" s="458"/>
      <c r="D1819" s="458"/>
      <c r="E1819" s="458"/>
      <c r="F1819" s="459"/>
    </row>
    <row r="1820">
      <c r="A1820" s="458"/>
      <c r="B1820" s="458"/>
      <c r="C1820" s="458"/>
      <c r="D1820" s="458"/>
      <c r="E1820" s="458"/>
      <c r="F1820" s="459"/>
    </row>
    <row r="1821">
      <c r="A1821" s="458"/>
      <c r="B1821" s="458"/>
      <c r="C1821" s="458"/>
      <c r="D1821" s="458"/>
      <c r="E1821" s="458"/>
      <c r="F1821" s="459"/>
    </row>
    <row r="1822">
      <c r="A1822" s="458"/>
      <c r="B1822" s="458"/>
      <c r="C1822" s="458"/>
      <c r="D1822" s="458"/>
      <c r="E1822" s="458"/>
      <c r="F1822" s="459"/>
    </row>
    <row r="1823">
      <c r="A1823" s="458"/>
      <c r="B1823" s="458"/>
      <c r="C1823" s="458"/>
      <c r="D1823" s="458"/>
      <c r="E1823" s="458"/>
      <c r="F1823" s="459"/>
    </row>
    <row r="1824">
      <c r="A1824" s="458"/>
      <c r="B1824" s="458"/>
      <c r="C1824" s="458"/>
      <c r="D1824" s="458"/>
      <c r="E1824" s="458"/>
      <c r="F1824" s="459"/>
    </row>
    <row r="1825">
      <c r="A1825" s="458"/>
      <c r="B1825" s="458"/>
      <c r="C1825" s="458"/>
      <c r="D1825" s="458"/>
      <c r="E1825" s="458"/>
      <c r="F1825" s="459"/>
    </row>
    <row r="1826">
      <c r="A1826" s="458"/>
      <c r="B1826" s="458"/>
      <c r="C1826" s="458"/>
      <c r="D1826" s="458"/>
      <c r="E1826" s="458"/>
      <c r="F1826" s="459"/>
    </row>
    <row r="1827">
      <c r="A1827" s="458"/>
      <c r="B1827" s="458"/>
      <c r="C1827" s="458"/>
      <c r="D1827" s="458"/>
      <c r="E1827" s="458"/>
      <c r="F1827" s="459"/>
    </row>
    <row r="1828">
      <c r="A1828" s="458"/>
      <c r="B1828" s="458"/>
      <c r="C1828" s="458"/>
      <c r="D1828" s="458"/>
      <c r="E1828" s="458"/>
      <c r="F1828" s="459"/>
    </row>
    <row r="1829">
      <c r="A1829" s="458"/>
      <c r="B1829" s="458"/>
      <c r="C1829" s="458"/>
      <c r="D1829" s="458"/>
      <c r="E1829" s="458"/>
      <c r="F1829" s="459"/>
    </row>
    <row r="1830">
      <c r="A1830" s="458"/>
      <c r="B1830" s="458"/>
      <c r="C1830" s="458"/>
      <c r="D1830" s="458"/>
      <c r="E1830" s="458"/>
      <c r="F1830" s="459"/>
    </row>
    <row r="1831">
      <c r="A1831" s="458"/>
      <c r="B1831" s="458"/>
      <c r="C1831" s="458"/>
      <c r="D1831" s="458"/>
      <c r="E1831" s="458"/>
      <c r="F1831" s="459"/>
    </row>
    <row r="1832">
      <c r="A1832" s="458"/>
      <c r="B1832" s="458"/>
      <c r="C1832" s="458"/>
      <c r="D1832" s="458"/>
      <c r="E1832" s="458"/>
      <c r="F1832" s="459"/>
    </row>
    <row r="1833">
      <c r="A1833" s="458"/>
      <c r="B1833" s="458"/>
      <c r="C1833" s="458"/>
      <c r="D1833" s="458"/>
      <c r="E1833" s="458"/>
      <c r="F1833" s="459"/>
    </row>
    <row r="1834">
      <c r="A1834" s="458"/>
      <c r="B1834" s="458"/>
      <c r="C1834" s="458"/>
      <c r="D1834" s="458"/>
      <c r="E1834" s="458"/>
      <c r="F1834" s="459"/>
    </row>
    <row r="1835">
      <c r="A1835" s="458"/>
      <c r="B1835" s="458"/>
      <c r="C1835" s="458"/>
      <c r="D1835" s="458"/>
      <c r="E1835" s="458"/>
      <c r="F1835" s="459"/>
    </row>
    <row r="1836">
      <c r="A1836" s="458"/>
      <c r="B1836" s="458"/>
      <c r="C1836" s="458"/>
      <c r="D1836" s="458"/>
      <c r="E1836" s="458"/>
      <c r="F1836" s="459"/>
    </row>
    <row r="1837">
      <c r="A1837" s="458"/>
      <c r="B1837" s="458"/>
      <c r="C1837" s="458"/>
      <c r="D1837" s="458"/>
      <c r="E1837" s="458"/>
      <c r="F1837" s="459"/>
    </row>
    <row r="1838">
      <c r="A1838" s="458"/>
      <c r="B1838" s="458"/>
      <c r="C1838" s="458"/>
      <c r="D1838" s="458"/>
      <c r="E1838" s="458"/>
      <c r="F1838" s="459"/>
    </row>
    <row r="1839">
      <c r="A1839" s="458"/>
      <c r="B1839" s="458"/>
      <c r="C1839" s="458"/>
      <c r="D1839" s="458"/>
      <c r="E1839" s="458"/>
      <c r="F1839" s="459"/>
    </row>
    <row r="1840">
      <c r="A1840" s="458"/>
      <c r="B1840" s="458"/>
      <c r="C1840" s="458"/>
      <c r="D1840" s="458"/>
      <c r="E1840" s="458"/>
      <c r="F1840" s="459"/>
    </row>
    <row r="1841">
      <c r="A1841" s="458"/>
      <c r="B1841" s="458"/>
      <c r="C1841" s="458"/>
      <c r="D1841" s="458"/>
      <c r="E1841" s="458"/>
      <c r="F1841" s="459"/>
    </row>
    <row r="1842">
      <c r="A1842" s="458"/>
      <c r="B1842" s="458"/>
      <c r="C1842" s="458"/>
      <c r="D1842" s="458"/>
      <c r="E1842" s="458"/>
      <c r="F1842" s="459"/>
    </row>
    <row r="1843">
      <c r="A1843" s="458"/>
      <c r="B1843" s="458"/>
      <c r="C1843" s="458"/>
      <c r="D1843" s="458"/>
      <c r="E1843" s="458"/>
      <c r="F1843" s="459"/>
    </row>
    <row r="1844">
      <c r="A1844" s="458"/>
      <c r="B1844" s="458"/>
      <c r="C1844" s="458"/>
      <c r="D1844" s="458"/>
      <c r="E1844" s="458"/>
      <c r="F1844" s="459"/>
    </row>
    <row r="1845">
      <c r="A1845" s="458"/>
      <c r="B1845" s="458"/>
      <c r="C1845" s="458"/>
      <c r="D1845" s="458"/>
      <c r="E1845" s="458"/>
      <c r="F1845" s="459"/>
    </row>
    <row r="1846">
      <c r="A1846" s="458"/>
      <c r="B1846" s="458"/>
      <c r="C1846" s="458"/>
      <c r="D1846" s="458"/>
      <c r="E1846" s="458"/>
      <c r="F1846" s="459"/>
    </row>
    <row r="1847">
      <c r="A1847" s="458"/>
      <c r="B1847" s="458"/>
      <c r="C1847" s="458"/>
      <c r="D1847" s="458"/>
      <c r="E1847" s="458"/>
      <c r="F1847" s="459"/>
    </row>
    <row r="1848">
      <c r="A1848" s="458"/>
      <c r="B1848" s="458"/>
      <c r="C1848" s="458"/>
      <c r="D1848" s="458"/>
      <c r="E1848" s="458"/>
      <c r="F1848" s="459"/>
    </row>
    <row r="1849">
      <c r="A1849" s="458"/>
      <c r="B1849" s="458"/>
      <c r="C1849" s="458"/>
      <c r="D1849" s="458"/>
      <c r="E1849" s="458"/>
      <c r="F1849" s="459"/>
    </row>
    <row r="1850">
      <c r="A1850" s="458"/>
      <c r="B1850" s="458"/>
      <c r="C1850" s="458"/>
      <c r="D1850" s="458"/>
      <c r="E1850" s="458"/>
      <c r="F1850" s="459"/>
    </row>
    <row r="1851">
      <c r="A1851" s="458"/>
      <c r="B1851" s="458"/>
      <c r="C1851" s="458"/>
      <c r="D1851" s="458"/>
      <c r="E1851" s="458"/>
      <c r="F1851" s="459"/>
    </row>
    <row r="1852">
      <c r="A1852" s="458"/>
      <c r="B1852" s="458"/>
      <c r="C1852" s="458"/>
      <c r="D1852" s="458"/>
      <c r="E1852" s="458"/>
      <c r="F1852" s="459"/>
    </row>
    <row r="1853">
      <c r="A1853" s="458"/>
      <c r="B1853" s="458"/>
      <c r="C1853" s="458"/>
      <c r="D1853" s="458"/>
      <c r="E1853" s="458"/>
      <c r="F1853" s="459"/>
    </row>
    <row r="1854">
      <c r="A1854" s="458"/>
      <c r="B1854" s="458"/>
      <c r="C1854" s="458"/>
      <c r="D1854" s="458"/>
      <c r="E1854" s="458"/>
      <c r="F1854" s="459"/>
    </row>
    <row r="1855">
      <c r="A1855" s="458"/>
      <c r="B1855" s="458"/>
      <c r="C1855" s="458"/>
      <c r="D1855" s="458"/>
      <c r="E1855" s="458"/>
      <c r="F1855" s="459"/>
    </row>
    <row r="1856">
      <c r="A1856" s="458"/>
      <c r="B1856" s="458"/>
      <c r="C1856" s="458"/>
      <c r="D1856" s="458"/>
      <c r="E1856" s="458"/>
      <c r="F1856" s="459"/>
    </row>
    <row r="1857">
      <c r="A1857" s="458"/>
      <c r="B1857" s="458"/>
      <c r="C1857" s="458"/>
      <c r="D1857" s="458"/>
      <c r="E1857" s="458"/>
      <c r="F1857" s="459"/>
    </row>
    <row r="1858">
      <c r="A1858" s="458"/>
      <c r="B1858" s="458"/>
      <c r="C1858" s="458"/>
      <c r="D1858" s="458"/>
      <c r="E1858" s="458"/>
      <c r="F1858" s="459"/>
    </row>
    <row r="1859">
      <c r="A1859" s="458"/>
      <c r="B1859" s="458"/>
      <c r="C1859" s="458"/>
      <c r="D1859" s="458"/>
      <c r="E1859" s="458"/>
      <c r="F1859" s="459"/>
    </row>
    <row r="1860">
      <c r="A1860" s="458"/>
      <c r="B1860" s="458"/>
      <c r="C1860" s="458"/>
      <c r="D1860" s="458"/>
      <c r="E1860" s="458"/>
      <c r="F1860" s="459"/>
    </row>
    <row r="1861">
      <c r="A1861" s="458"/>
      <c r="B1861" s="458"/>
      <c r="C1861" s="458"/>
      <c r="D1861" s="458"/>
      <c r="E1861" s="458"/>
      <c r="F1861" s="459"/>
    </row>
    <row r="1862">
      <c r="A1862" s="458"/>
      <c r="B1862" s="458"/>
      <c r="C1862" s="458"/>
      <c r="D1862" s="458"/>
      <c r="E1862" s="458"/>
      <c r="F1862" s="459"/>
    </row>
    <row r="1863">
      <c r="A1863" s="458"/>
      <c r="B1863" s="458"/>
      <c r="C1863" s="458"/>
      <c r="D1863" s="458"/>
      <c r="E1863" s="458"/>
      <c r="F1863" s="459"/>
    </row>
    <row r="1864">
      <c r="A1864" s="458"/>
      <c r="B1864" s="458"/>
      <c r="C1864" s="458"/>
      <c r="D1864" s="458"/>
      <c r="E1864" s="458"/>
      <c r="F1864" s="459"/>
    </row>
    <row r="1865">
      <c r="A1865" s="458"/>
      <c r="B1865" s="458"/>
      <c r="C1865" s="458"/>
      <c r="D1865" s="458"/>
      <c r="E1865" s="458"/>
      <c r="F1865" s="459"/>
    </row>
    <row r="1866">
      <c r="A1866" s="458"/>
      <c r="B1866" s="458"/>
      <c r="C1866" s="458"/>
      <c r="D1866" s="458"/>
      <c r="E1866" s="458"/>
      <c r="F1866" s="459"/>
    </row>
    <row r="1867">
      <c r="A1867" s="458"/>
      <c r="B1867" s="458"/>
      <c r="C1867" s="458"/>
      <c r="D1867" s="458"/>
      <c r="E1867" s="458"/>
      <c r="F1867" s="459"/>
    </row>
    <row r="1868">
      <c r="A1868" s="458"/>
      <c r="B1868" s="458"/>
      <c r="C1868" s="458"/>
      <c r="D1868" s="458"/>
      <c r="E1868" s="458"/>
      <c r="F1868" s="459"/>
    </row>
    <row r="1869">
      <c r="A1869" s="458"/>
      <c r="B1869" s="458"/>
      <c r="C1869" s="458"/>
      <c r="D1869" s="458"/>
      <c r="E1869" s="458"/>
      <c r="F1869" s="459"/>
    </row>
    <row r="1870">
      <c r="A1870" s="458"/>
      <c r="B1870" s="458"/>
      <c r="C1870" s="458"/>
      <c r="D1870" s="458"/>
      <c r="E1870" s="458"/>
      <c r="F1870" s="459"/>
    </row>
    <row r="1871">
      <c r="A1871" s="458"/>
      <c r="B1871" s="458"/>
      <c r="C1871" s="458"/>
      <c r="D1871" s="458"/>
      <c r="E1871" s="458"/>
      <c r="F1871" s="459"/>
    </row>
    <row r="1872">
      <c r="A1872" s="458"/>
      <c r="B1872" s="458"/>
      <c r="C1872" s="458"/>
      <c r="D1872" s="458"/>
      <c r="E1872" s="458"/>
      <c r="F1872" s="459"/>
    </row>
    <row r="1873">
      <c r="A1873" s="458"/>
      <c r="B1873" s="458"/>
      <c r="C1873" s="458"/>
      <c r="D1873" s="458"/>
      <c r="E1873" s="458"/>
      <c r="F1873" s="459"/>
    </row>
    <row r="1874">
      <c r="A1874" s="458"/>
      <c r="B1874" s="458"/>
      <c r="C1874" s="458"/>
      <c r="D1874" s="458"/>
      <c r="E1874" s="458"/>
      <c r="F1874" s="459"/>
    </row>
    <row r="1875">
      <c r="A1875" s="458"/>
      <c r="B1875" s="458"/>
      <c r="C1875" s="458"/>
      <c r="D1875" s="458"/>
      <c r="E1875" s="458"/>
      <c r="F1875" s="459"/>
    </row>
    <row r="1876">
      <c r="A1876" s="458"/>
      <c r="B1876" s="458"/>
      <c r="C1876" s="458"/>
      <c r="D1876" s="458"/>
      <c r="E1876" s="458"/>
      <c r="F1876" s="459"/>
    </row>
    <row r="1877">
      <c r="A1877" s="458"/>
      <c r="B1877" s="458"/>
      <c r="C1877" s="458"/>
      <c r="D1877" s="458"/>
      <c r="E1877" s="458"/>
      <c r="F1877" s="459"/>
    </row>
    <row r="1878">
      <c r="A1878" s="458"/>
      <c r="B1878" s="458"/>
      <c r="C1878" s="458"/>
      <c r="D1878" s="458"/>
      <c r="E1878" s="458"/>
      <c r="F1878" s="459"/>
    </row>
    <row r="1879">
      <c r="A1879" s="458"/>
      <c r="B1879" s="458"/>
      <c r="C1879" s="458"/>
      <c r="D1879" s="458"/>
      <c r="E1879" s="458"/>
      <c r="F1879" s="459"/>
    </row>
    <row r="1880">
      <c r="A1880" s="458"/>
      <c r="B1880" s="458"/>
      <c r="C1880" s="458"/>
      <c r="D1880" s="458"/>
      <c r="E1880" s="458"/>
      <c r="F1880" s="459"/>
    </row>
    <row r="1881">
      <c r="A1881" s="458"/>
      <c r="B1881" s="458"/>
      <c r="C1881" s="458"/>
      <c r="D1881" s="458"/>
      <c r="E1881" s="458"/>
      <c r="F1881" s="459"/>
    </row>
    <row r="1882">
      <c r="A1882" s="458"/>
      <c r="B1882" s="458"/>
      <c r="C1882" s="458"/>
      <c r="D1882" s="458"/>
      <c r="E1882" s="458"/>
      <c r="F1882" s="459"/>
    </row>
    <row r="1883">
      <c r="A1883" s="458"/>
      <c r="B1883" s="458"/>
      <c r="C1883" s="458"/>
      <c r="D1883" s="458"/>
      <c r="E1883" s="458"/>
      <c r="F1883" s="459"/>
    </row>
    <row r="1884">
      <c r="A1884" s="458"/>
      <c r="B1884" s="458"/>
      <c r="C1884" s="458"/>
      <c r="D1884" s="458"/>
      <c r="E1884" s="458"/>
      <c r="F1884" s="459"/>
    </row>
    <row r="1885">
      <c r="A1885" s="458"/>
      <c r="B1885" s="458"/>
      <c r="C1885" s="458"/>
      <c r="D1885" s="458"/>
      <c r="E1885" s="458"/>
      <c r="F1885" s="459"/>
    </row>
    <row r="1886">
      <c r="A1886" s="458"/>
      <c r="B1886" s="458"/>
      <c r="C1886" s="458"/>
      <c r="D1886" s="458"/>
      <c r="E1886" s="458"/>
      <c r="F1886" s="459"/>
    </row>
    <row r="1887">
      <c r="A1887" s="458"/>
      <c r="B1887" s="458"/>
      <c r="C1887" s="458"/>
      <c r="D1887" s="458"/>
      <c r="E1887" s="458"/>
      <c r="F1887" s="459"/>
    </row>
    <row r="1888">
      <c r="A1888" s="458"/>
      <c r="B1888" s="458"/>
      <c r="C1888" s="458"/>
      <c r="D1888" s="458"/>
      <c r="E1888" s="458"/>
      <c r="F1888" s="459"/>
    </row>
    <row r="1889">
      <c r="A1889" s="458"/>
      <c r="B1889" s="458"/>
      <c r="C1889" s="458"/>
      <c r="D1889" s="458"/>
      <c r="E1889" s="458"/>
      <c r="F1889" s="459"/>
    </row>
    <row r="1890">
      <c r="A1890" s="458"/>
      <c r="B1890" s="458"/>
      <c r="C1890" s="458"/>
      <c r="D1890" s="458"/>
      <c r="E1890" s="458"/>
      <c r="F1890" s="459"/>
    </row>
    <row r="1891">
      <c r="A1891" s="458"/>
      <c r="B1891" s="458"/>
      <c r="C1891" s="458"/>
      <c r="D1891" s="458"/>
      <c r="E1891" s="458"/>
      <c r="F1891" s="459"/>
    </row>
    <row r="1892">
      <c r="A1892" s="458"/>
      <c r="B1892" s="458"/>
      <c r="C1892" s="458"/>
      <c r="D1892" s="458"/>
      <c r="E1892" s="458"/>
      <c r="F1892" s="459"/>
    </row>
    <row r="1893">
      <c r="A1893" s="458"/>
      <c r="B1893" s="458"/>
      <c r="C1893" s="458"/>
      <c r="D1893" s="458"/>
      <c r="E1893" s="458"/>
      <c r="F1893" s="459"/>
    </row>
    <row r="1894">
      <c r="A1894" s="458"/>
      <c r="B1894" s="458"/>
      <c r="C1894" s="458"/>
      <c r="D1894" s="458"/>
      <c r="E1894" s="458"/>
      <c r="F1894" s="459"/>
    </row>
    <row r="1895">
      <c r="A1895" s="458"/>
      <c r="B1895" s="458"/>
      <c r="C1895" s="458"/>
      <c r="D1895" s="458"/>
      <c r="E1895" s="458"/>
      <c r="F1895" s="459"/>
    </row>
    <row r="1896">
      <c r="A1896" s="458"/>
      <c r="B1896" s="458"/>
      <c r="C1896" s="458"/>
      <c r="D1896" s="458"/>
      <c r="E1896" s="458"/>
      <c r="F1896" s="459"/>
    </row>
    <row r="1897">
      <c r="A1897" s="458"/>
      <c r="B1897" s="458"/>
      <c r="C1897" s="458"/>
      <c r="D1897" s="458"/>
      <c r="E1897" s="458"/>
      <c r="F1897" s="459"/>
    </row>
    <row r="1898">
      <c r="A1898" s="458"/>
      <c r="B1898" s="458"/>
      <c r="C1898" s="458"/>
      <c r="D1898" s="458"/>
      <c r="E1898" s="458"/>
      <c r="F1898" s="459"/>
    </row>
    <row r="1899">
      <c r="A1899" s="458"/>
      <c r="B1899" s="458"/>
      <c r="C1899" s="458"/>
      <c r="D1899" s="458"/>
      <c r="E1899" s="458"/>
      <c r="F1899" s="459"/>
    </row>
    <row r="1900">
      <c r="A1900" s="458"/>
      <c r="B1900" s="458"/>
      <c r="C1900" s="458"/>
      <c r="D1900" s="458"/>
      <c r="E1900" s="458"/>
      <c r="F1900" s="459"/>
    </row>
    <row r="1901">
      <c r="A1901" s="458"/>
      <c r="B1901" s="458"/>
      <c r="C1901" s="458"/>
      <c r="D1901" s="458"/>
      <c r="E1901" s="458"/>
      <c r="F1901" s="459"/>
    </row>
    <row r="1902">
      <c r="A1902" s="458"/>
      <c r="B1902" s="458"/>
      <c r="C1902" s="458"/>
      <c r="D1902" s="458"/>
      <c r="E1902" s="458"/>
      <c r="F1902" s="459"/>
    </row>
    <row r="1903">
      <c r="A1903" s="458"/>
      <c r="B1903" s="458"/>
      <c r="C1903" s="458"/>
      <c r="D1903" s="458"/>
      <c r="E1903" s="458"/>
      <c r="F1903" s="459"/>
    </row>
    <row r="1904">
      <c r="A1904" s="458"/>
      <c r="B1904" s="458"/>
      <c r="C1904" s="458"/>
      <c r="D1904" s="458"/>
      <c r="E1904" s="458"/>
      <c r="F1904" s="459"/>
    </row>
    <row r="1905">
      <c r="A1905" s="458"/>
      <c r="B1905" s="458"/>
      <c r="C1905" s="458"/>
      <c r="D1905" s="458"/>
      <c r="E1905" s="458"/>
      <c r="F1905" s="459"/>
    </row>
    <row r="1906">
      <c r="A1906" s="458"/>
      <c r="B1906" s="458"/>
      <c r="C1906" s="458"/>
      <c r="D1906" s="458"/>
      <c r="E1906" s="458"/>
      <c r="F1906" s="459"/>
    </row>
    <row r="1907">
      <c r="A1907" s="458"/>
      <c r="B1907" s="458"/>
      <c r="C1907" s="458"/>
      <c r="D1907" s="458"/>
      <c r="E1907" s="458"/>
      <c r="F1907" s="459"/>
    </row>
    <row r="1908">
      <c r="A1908" s="458"/>
      <c r="B1908" s="458"/>
      <c r="C1908" s="458"/>
      <c r="D1908" s="458"/>
      <c r="E1908" s="458"/>
      <c r="F1908" s="459"/>
    </row>
    <row r="1909">
      <c r="A1909" s="458"/>
      <c r="B1909" s="458"/>
      <c r="C1909" s="458"/>
      <c r="D1909" s="458"/>
      <c r="E1909" s="458"/>
      <c r="F1909" s="459"/>
    </row>
    <row r="1910">
      <c r="A1910" s="458"/>
      <c r="B1910" s="458"/>
      <c r="C1910" s="458"/>
      <c r="D1910" s="458"/>
      <c r="E1910" s="458"/>
      <c r="F1910" s="459"/>
    </row>
    <row r="1911">
      <c r="A1911" s="458"/>
      <c r="B1911" s="458"/>
      <c r="C1911" s="458"/>
      <c r="D1911" s="458"/>
      <c r="E1911" s="458"/>
      <c r="F1911" s="459"/>
    </row>
    <row r="1912">
      <c r="A1912" s="458"/>
      <c r="B1912" s="458"/>
      <c r="C1912" s="458"/>
      <c r="D1912" s="458"/>
      <c r="E1912" s="458"/>
      <c r="F1912" s="459"/>
    </row>
    <row r="1913">
      <c r="A1913" s="458"/>
      <c r="B1913" s="458"/>
      <c r="C1913" s="458"/>
      <c r="D1913" s="458"/>
      <c r="E1913" s="458"/>
      <c r="F1913" s="459"/>
    </row>
    <row r="1914">
      <c r="A1914" s="458"/>
      <c r="B1914" s="458"/>
      <c r="C1914" s="458"/>
      <c r="D1914" s="458"/>
      <c r="E1914" s="458"/>
      <c r="F1914" s="459"/>
    </row>
    <row r="1915">
      <c r="A1915" s="458"/>
      <c r="B1915" s="458"/>
      <c r="C1915" s="458"/>
      <c r="D1915" s="458"/>
      <c r="E1915" s="458"/>
      <c r="F1915" s="459"/>
    </row>
    <row r="1916">
      <c r="A1916" s="458"/>
      <c r="B1916" s="458"/>
      <c r="C1916" s="458"/>
      <c r="D1916" s="458"/>
      <c r="E1916" s="458"/>
      <c r="F1916" s="459"/>
    </row>
    <row r="1917">
      <c r="A1917" s="458"/>
      <c r="B1917" s="458"/>
      <c r="C1917" s="458"/>
      <c r="D1917" s="458"/>
      <c r="E1917" s="458"/>
      <c r="F1917" s="459"/>
    </row>
    <row r="1918">
      <c r="A1918" s="458"/>
      <c r="B1918" s="458"/>
      <c r="C1918" s="458"/>
      <c r="D1918" s="458"/>
      <c r="E1918" s="458"/>
      <c r="F1918" s="459"/>
    </row>
    <row r="1919">
      <c r="A1919" s="458"/>
      <c r="B1919" s="458"/>
      <c r="C1919" s="458"/>
      <c r="D1919" s="458"/>
      <c r="E1919" s="458"/>
      <c r="F1919" s="459"/>
    </row>
    <row r="1920">
      <c r="A1920" s="458"/>
      <c r="B1920" s="458"/>
      <c r="C1920" s="458"/>
      <c r="D1920" s="458"/>
      <c r="E1920" s="458"/>
      <c r="F1920" s="459"/>
    </row>
    <row r="1921">
      <c r="A1921" s="458"/>
      <c r="B1921" s="458"/>
      <c r="C1921" s="458"/>
      <c r="D1921" s="458"/>
      <c r="E1921" s="458"/>
      <c r="F1921" s="459"/>
    </row>
    <row r="1922">
      <c r="A1922" s="458"/>
      <c r="B1922" s="458"/>
      <c r="C1922" s="458"/>
      <c r="D1922" s="458"/>
      <c r="E1922" s="458"/>
      <c r="F1922" s="459"/>
    </row>
    <row r="1923">
      <c r="A1923" s="458"/>
      <c r="B1923" s="458"/>
      <c r="C1923" s="458"/>
      <c r="D1923" s="458"/>
      <c r="E1923" s="458"/>
      <c r="F1923" s="459"/>
    </row>
    <row r="1924">
      <c r="A1924" s="458"/>
      <c r="B1924" s="458"/>
      <c r="C1924" s="458"/>
      <c r="D1924" s="458"/>
      <c r="E1924" s="458"/>
      <c r="F1924" s="459"/>
    </row>
    <row r="1925">
      <c r="A1925" s="458"/>
      <c r="B1925" s="458"/>
      <c r="C1925" s="458"/>
      <c r="D1925" s="458"/>
      <c r="E1925" s="458"/>
      <c r="F1925" s="459"/>
    </row>
    <row r="1926">
      <c r="A1926" s="458"/>
      <c r="B1926" s="458"/>
      <c r="C1926" s="458"/>
      <c r="D1926" s="458"/>
      <c r="E1926" s="458"/>
      <c r="F1926" s="459"/>
    </row>
    <row r="1927">
      <c r="A1927" s="458"/>
      <c r="B1927" s="458"/>
      <c r="C1927" s="458"/>
      <c r="D1927" s="458"/>
      <c r="E1927" s="458"/>
      <c r="F1927" s="459"/>
    </row>
    <row r="1928">
      <c r="A1928" s="458"/>
      <c r="B1928" s="458"/>
      <c r="C1928" s="458"/>
      <c r="D1928" s="458"/>
      <c r="E1928" s="458"/>
      <c r="F1928" s="459"/>
    </row>
    <row r="1929">
      <c r="A1929" s="458"/>
      <c r="B1929" s="458"/>
      <c r="C1929" s="458"/>
      <c r="D1929" s="458"/>
      <c r="E1929" s="458"/>
      <c r="F1929" s="459"/>
    </row>
    <row r="1930">
      <c r="A1930" s="458"/>
      <c r="B1930" s="458"/>
      <c r="C1930" s="458"/>
      <c r="D1930" s="458"/>
      <c r="E1930" s="458"/>
      <c r="F1930" s="459"/>
    </row>
    <row r="1931">
      <c r="A1931" s="458"/>
      <c r="B1931" s="458"/>
      <c r="C1931" s="458"/>
      <c r="D1931" s="458"/>
      <c r="E1931" s="458"/>
      <c r="F1931" s="459"/>
    </row>
    <row r="1932">
      <c r="A1932" s="458"/>
      <c r="B1932" s="458"/>
      <c r="C1932" s="458"/>
      <c r="D1932" s="458"/>
      <c r="E1932" s="458"/>
      <c r="F1932" s="459"/>
    </row>
    <row r="1933">
      <c r="A1933" s="458"/>
      <c r="B1933" s="458"/>
      <c r="C1933" s="458"/>
      <c r="D1933" s="458"/>
      <c r="E1933" s="458"/>
      <c r="F1933" s="459"/>
    </row>
    <row r="1934">
      <c r="A1934" s="458"/>
      <c r="B1934" s="458"/>
      <c r="C1934" s="458"/>
      <c r="D1934" s="458"/>
      <c r="E1934" s="458"/>
      <c r="F1934" s="459"/>
    </row>
    <row r="1935">
      <c r="A1935" s="458"/>
      <c r="B1935" s="458"/>
      <c r="C1935" s="458"/>
      <c r="D1935" s="458"/>
      <c r="E1935" s="458"/>
      <c r="F1935" s="459"/>
    </row>
    <row r="1936">
      <c r="A1936" s="458"/>
      <c r="B1936" s="458"/>
      <c r="C1936" s="458"/>
      <c r="D1936" s="458"/>
      <c r="E1936" s="458"/>
      <c r="F1936" s="459"/>
    </row>
    <row r="1937">
      <c r="A1937" s="458"/>
      <c r="B1937" s="458"/>
      <c r="C1937" s="458"/>
      <c r="D1937" s="458"/>
      <c r="E1937" s="458"/>
      <c r="F1937" s="459"/>
    </row>
    <row r="1938">
      <c r="A1938" s="458"/>
      <c r="B1938" s="458"/>
      <c r="C1938" s="458"/>
      <c r="D1938" s="458"/>
      <c r="E1938" s="458"/>
      <c r="F1938" s="459"/>
    </row>
    <row r="1939">
      <c r="A1939" s="458"/>
      <c r="B1939" s="458"/>
      <c r="C1939" s="458"/>
      <c r="D1939" s="458"/>
      <c r="E1939" s="458"/>
      <c r="F1939" s="459"/>
    </row>
    <row r="1940">
      <c r="A1940" s="458"/>
      <c r="B1940" s="458"/>
      <c r="C1940" s="458"/>
      <c r="D1940" s="458"/>
      <c r="E1940" s="458"/>
      <c r="F1940" s="459"/>
    </row>
    <row r="1941">
      <c r="A1941" s="458"/>
      <c r="B1941" s="458"/>
      <c r="C1941" s="458"/>
      <c r="D1941" s="458"/>
      <c r="E1941" s="458"/>
      <c r="F1941" s="459"/>
    </row>
    <row r="1942">
      <c r="A1942" s="458"/>
      <c r="B1942" s="458"/>
      <c r="C1942" s="458"/>
      <c r="D1942" s="458"/>
      <c r="E1942" s="458"/>
      <c r="F1942" s="459"/>
    </row>
    <row r="1943">
      <c r="A1943" s="458"/>
      <c r="B1943" s="458"/>
      <c r="C1943" s="458"/>
      <c r="D1943" s="458"/>
      <c r="E1943" s="458"/>
      <c r="F1943" s="459"/>
    </row>
    <row r="1944">
      <c r="A1944" s="458"/>
      <c r="B1944" s="458"/>
      <c r="C1944" s="458"/>
      <c r="D1944" s="458"/>
      <c r="E1944" s="458"/>
      <c r="F1944" s="459"/>
    </row>
    <row r="1945">
      <c r="A1945" s="458"/>
      <c r="B1945" s="458"/>
      <c r="C1945" s="458"/>
      <c r="D1945" s="458"/>
      <c r="E1945" s="458"/>
      <c r="F1945" s="459"/>
    </row>
    <row r="1946">
      <c r="A1946" s="458"/>
      <c r="B1946" s="458"/>
      <c r="C1946" s="458"/>
      <c r="D1946" s="458"/>
      <c r="E1946" s="458"/>
      <c r="F1946" s="459"/>
    </row>
    <row r="1947">
      <c r="A1947" s="458"/>
      <c r="B1947" s="458"/>
      <c r="C1947" s="458"/>
      <c r="D1947" s="458"/>
      <c r="E1947" s="458"/>
      <c r="F1947" s="459"/>
    </row>
    <row r="1948">
      <c r="A1948" s="458"/>
      <c r="B1948" s="458"/>
      <c r="C1948" s="458"/>
      <c r="D1948" s="458"/>
      <c r="E1948" s="458"/>
      <c r="F1948" s="459"/>
    </row>
    <row r="1949">
      <c r="A1949" s="458"/>
      <c r="B1949" s="458"/>
      <c r="C1949" s="458"/>
      <c r="D1949" s="458"/>
      <c r="E1949" s="458"/>
      <c r="F1949" s="459"/>
    </row>
    <row r="1950">
      <c r="A1950" s="458"/>
      <c r="B1950" s="458"/>
      <c r="C1950" s="458"/>
      <c r="D1950" s="458"/>
      <c r="E1950" s="458"/>
      <c r="F1950" s="459"/>
    </row>
    <row r="1951">
      <c r="A1951" s="458"/>
      <c r="B1951" s="458"/>
      <c r="C1951" s="458"/>
      <c r="D1951" s="458"/>
      <c r="E1951" s="458"/>
      <c r="F1951" s="459"/>
    </row>
    <row r="1952">
      <c r="A1952" s="458"/>
      <c r="B1952" s="458"/>
      <c r="C1952" s="458"/>
      <c r="D1952" s="458"/>
      <c r="E1952" s="458"/>
      <c r="F1952" s="459"/>
    </row>
    <row r="1953">
      <c r="A1953" s="458"/>
      <c r="B1953" s="458"/>
      <c r="C1953" s="458"/>
      <c r="D1953" s="458"/>
      <c r="E1953" s="458"/>
      <c r="F1953" s="459"/>
    </row>
    <row r="1954">
      <c r="A1954" s="458"/>
      <c r="B1954" s="458"/>
      <c r="C1954" s="458"/>
      <c r="D1954" s="458"/>
      <c r="E1954" s="458"/>
      <c r="F1954" s="459"/>
    </row>
    <row r="1955">
      <c r="A1955" s="458"/>
      <c r="B1955" s="458"/>
      <c r="C1955" s="458"/>
      <c r="D1955" s="458"/>
      <c r="E1955" s="458"/>
      <c r="F1955" s="459"/>
    </row>
    <row r="1956">
      <c r="A1956" s="458"/>
      <c r="B1956" s="458"/>
      <c r="C1956" s="458"/>
      <c r="D1956" s="458"/>
      <c r="E1956" s="458"/>
      <c r="F1956" s="459"/>
    </row>
    <row r="1957">
      <c r="A1957" s="458"/>
      <c r="B1957" s="458"/>
      <c r="C1957" s="458"/>
      <c r="D1957" s="458"/>
      <c r="E1957" s="458"/>
      <c r="F1957" s="459"/>
    </row>
    <row r="1958">
      <c r="A1958" s="458"/>
      <c r="B1958" s="458"/>
      <c r="C1958" s="458"/>
      <c r="D1958" s="458"/>
      <c r="E1958" s="458"/>
      <c r="F1958" s="459"/>
    </row>
    <row r="1959">
      <c r="A1959" s="458"/>
      <c r="B1959" s="458"/>
      <c r="C1959" s="458"/>
      <c r="D1959" s="458"/>
      <c r="E1959" s="458"/>
      <c r="F1959" s="459"/>
    </row>
    <row r="1960">
      <c r="A1960" s="458"/>
      <c r="B1960" s="458"/>
      <c r="C1960" s="458"/>
      <c r="D1960" s="458"/>
      <c r="E1960" s="458"/>
      <c r="F1960" s="459"/>
    </row>
    <row r="1961">
      <c r="A1961" s="458"/>
      <c r="B1961" s="458"/>
      <c r="C1961" s="458"/>
      <c r="D1961" s="458"/>
      <c r="E1961" s="458"/>
      <c r="F1961" s="459"/>
    </row>
    <row r="1962">
      <c r="A1962" s="458"/>
      <c r="B1962" s="458"/>
      <c r="C1962" s="458"/>
      <c r="D1962" s="458"/>
      <c r="E1962" s="458"/>
      <c r="F1962" s="459"/>
    </row>
    <row r="1963">
      <c r="A1963" s="458"/>
      <c r="B1963" s="458"/>
      <c r="C1963" s="458"/>
      <c r="D1963" s="458"/>
      <c r="E1963" s="458"/>
      <c r="F1963" s="459"/>
    </row>
    <row r="1964">
      <c r="A1964" s="458"/>
      <c r="B1964" s="458"/>
      <c r="C1964" s="458"/>
      <c r="D1964" s="458"/>
      <c r="E1964" s="458"/>
      <c r="F1964" s="459"/>
    </row>
    <row r="1965">
      <c r="A1965" s="458"/>
      <c r="B1965" s="458"/>
      <c r="C1965" s="458"/>
      <c r="D1965" s="458"/>
      <c r="E1965" s="458"/>
      <c r="F1965" s="459"/>
    </row>
    <row r="1966">
      <c r="A1966" s="458"/>
      <c r="B1966" s="458"/>
      <c r="C1966" s="458"/>
      <c r="D1966" s="458"/>
      <c r="E1966" s="458"/>
      <c r="F1966" s="459"/>
    </row>
    <row r="1967">
      <c r="A1967" s="458"/>
      <c r="B1967" s="458"/>
      <c r="C1967" s="458"/>
      <c r="D1967" s="458"/>
      <c r="E1967" s="458"/>
      <c r="F1967" s="459"/>
    </row>
    <row r="1968">
      <c r="A1968" s="458"/>
      <c r="B1968" s="458"/>
      <c r="C1968" s="458"/>
      <c r="D1968" s="458"/>
      <c r="E1968" s="458"/>
      <c r="F1968" s="459"/>
    </row>
    <row r="1969">
      <c r="A1969" s="458"/>
      <c r="B1969" s="458"/>
      <c r="C1969" s="458"/>
      <c r="D1969" s="458"/>
      <c r="E1969" s="458"/>
      <c r="F1969" s="459"/>
    </row>
    <row r="1970">
      <c r="A1970" s="458"/>
      <c r="B1970" s="458"/>
      <c r="C1970" s="458"/>
      <c r="D1970" s="458"/>
      <c r="E1970" s="458"/>
      <c r="F1970" s="459"/>
    </row>
    <row r="1971">
      <c r="A1971" s="458"/>
      <c r="B1971" s="458"/>
      <c r="C1971" s="458"/>
      <c r="D1971" s="458"/>
      <c r="E1971" s="458"/>
      <c r="F1971" s="459"/>
    </row>
    <row r="1972">
      <c r="A1972" s="458"/>
      <c r="B1972" s="458"/>
      <c r="C1972" s="458"/>
      <c r="D1972" s="458"/>
      <c r="E1972" s="458"/>
      <c r="F1972" s="459"/>
    </row>
    <row r="1973">
      <c r="A1973" s="458"/>
      <c r="B1973" s="458"/>
      <c r="C1973" s="458"/>
      <c r="D1973" s="458"/>
      <c r="E1973" s="458"/>
      <c r="F1973" s="459"/>
    </row>
    <row r="1974">
      <c r="A1974" s="458"/>
      <c r="B1974" s="458"/>
      <c r="C1974" s="458"/>
      <c r="D1974" s="458"/>
      <c r="E1974" s="458"/>
      <c r="F1974" s="459"/>
    </row>
    <row r="1975">
      <c r="A1975" s="458"/>
      <c r="B1975" s="458"/>
      <c r="C1975" s="458"/>
      <c r="D1975" s="458"/>
      <c r="E1975" s="458"/>
      <c r="F1975" s="459"/>
    </row>
    <row r="1976">
      <c r="A1976" s="458"/>
      <c r="B1976" s="458"/>
      <c r="C1976" s="458"/>
      <c r="D1976" s="458"/>
      <c r="E1976" s="458"/>
      <c r="F1976" s="459"/>
    </row>
    <row r="1977">
      <c r="A1977" s="458"/>
      <c r="B1977" s="458"/>
      <c r="C1977" s="458"/>
      <c r="D1977" s="458"/>
      <c r="E1977" s="458"/>
      <c r="F1977" s="459"/>
    </row>
    <row r="1978">
      <c r="A1978" s="458"/>
      <c r="B1978" s="458"/>
      <c r="C1978" s="458"/>
      <c r="D1978" s="458"/>
      <c r="E1978" s="458"/>
      <c r="F1978" s="459"/>
    </row>
    <row r="1979">
      <c r="A1979" s="458"/>
      <c r="B1979" s="458"/>
      <c r="C1979" s="458"/>
      <c r="D1979" s="458"/>
      <c r="E1979" s="458"/>
      <c r="F1979" s="459"/>
    </row>
    <row r="1980">
      <c r="A1980" s="458"/>
      <c r="B1980" s="458"/>
      <c r="C1980" s="458"/>
      <c r="D1980" s="458"/>
      <c r="E1980" s="458"/>
      <c r="F1980" s="459"/>
    </row>
    <row r="1981">
      <c r="A1981" s="458"/>
      <c r="B1981" s="458"/>
      <c r="C1981" s="458"/>
      <c r="D1981" s="458"/>
      <c r="E1981" s="458"/>
      <c r="F1981" s="459"/>
    </row>
    <row r="1982">
      <c r="A1982" s="458"/>
      <c r="B1982" s="458"/>
      <c r="C1982" s="458"/>
      <c r="D1982" s="458"/>
      <c r="E1982" s="458"/>
      <c r="F1982" s="459"/>
    </row>
    <row r="1983">
      <c r="A1983" s="458"/>
      <c r="B1983" s="458"/>
      <c r="C1983" s="458"/>
      <c r="D1983" s="458"/>
      <c r="E1983" s="458"/>
      <c r="F1983" s="459"/>
    </row>
    <row r="1984">
      <c r="A1984" s="458"/>
      <c r="B1984" s="458"/>
      <c r="C1984" s="458"/>
      <c r="D1984" s="458"/>
      <c r="E1984" s="458"/>
      <c r="F1984" s="459"/>
    </row>
    <row r="1985">
      <c r="A1985" s="458"/>
      <c r="B1985" s="458"/>
      <c r="C1985" s="458"/>
      <c r="D1985" s="458"/>
      <c r="E1985" s="458"/>
      <c r="F1985" s="459"/>
    </row>
    <row r="1986">
      <c r="A1986" s="458"/>
      <c r="B1986" s="458"/>
      <c r="C1986" s="458"/>
      <c r="D1986" s="458"/>
      <c r="E1986" s="458"/>
      <c r="F1986" s="459"/>
    </row>
    <row r="1987">
      <c r="A1987" s="458"/>
      <c r="B1987" s="458"/>
      <c r="C1987" s="458"/>
      <c r="D1987" s="458"/>
      <c r="E1987" s="458"/>
      <c r="F1987" s="459"/>
    </row>
    <row r="1988">
      <c r="A1988" s="458"/>
      <c r="B1988" s="458"/>
      <c r="C1988" s="458"/>
      <c r="D1988" s="458"/>
      <c r="E1988" s="458"/>
      <c r="F1988" s="459"/>
    </row>
    <row r="1989">
      <c r="A1989" s="458"/>
      <c r="B1989" s="458"/>
      <c r="C1989" s="458"/>
      <c r="D1989" s="458"/>
      <c r="E1989" s="458"/>
      <c r="F1989" s="459"/>
    </row>
    <row r="1990">
      <c r="A1990" s="458"/>
      <c r="B1990" s="458"/>
      <c r="C1990" s="458"/>
      <c r="D1990" s="458"/>
      <c r="E1990" s="458"/>
      <c r="F1990" s="459"/>
    </row>
    <row r="1991">
      <c r="A1991" s="458"/>
      <c r="B1991" s="458"/>
      <c r="C1991" s="458"/>
      <c r="D1991" s="458"/>
      <c r="E1991" s="458"/>
      <c r="F1991" s="459"/>
    </row>
    <row r="1992">
      <c r="A1992" s="458"/>
      <c r="B1992" s="458"/>
      <c r="C1992" s="458"/>
      <c r="D1992" s="458"/>
      <c r="E1992" s="458"/>
      <c r="F1992" s="459"/>
    </row>
    <row r="1993">
      <c r="A1993" s="458"/>
      <c r="B1993" s="458"/>
      <c r="C1993" s="458"/>
      <c r="D1993" s="458"/>
      <c r="E1993" s="458"/>
      <c r="F1993" s="459"/>
    </row>
    <row r="1994">
      <c r="A1994" s="458"/>
      <c r="B1994" s="458"/>
      <c r="C1994" s="458"/>
      <c r="D1994" s="458"/>
      <c r="E1994" s="458"/>
      <c r="F1994" s="459"/>
    </row>
    <row r="1995">
      <c r="A1995" s="458"/>
      <c r="B1995" s="458"/>
      <c r="C1995" s="458"/>
      <c r="D1995" s="458"/>
      <c r="E1995" s="458"/>
      <c r="F1995" s="459"/>
    </row>
    <row r="1996">
      <c r="A1996" s="458"/>
      <c r="B1996" s="458"/>
      <c r="C1996" s="458"/>
      <c r="D1996" s="458"/>
      <c r="E1996" s="458"/>
      <c r="F1996" s="459"/>
    </row>
    <row r="1997">
      <c r="A1997" s="458"/>
      <c r="B1997" s="458"/>
      <c r="C1997" s="458"/>
      <c r="D1997" s="458"/>
      <c r="E1997" s="458"/>
      <c r="F1997" s="459"/>
    </row>
    <row r="1998">
      <c r="A1998" s="458"/>
      <c r="B1998" s="458"/>
      <c r="C1998" s="458"/>
      <c r="D1998" s="458"/>
      <c r="E1998" s="458"/>
      <c r="F1998" s="459"/>
    </row>
    <row r="1999">
      <c r="A1999" s="458"/>
      <c r="B1999" s="458"/>
      <c r="C1999" s="458"/>
      <c r="D1999" s="458"/>
      <c r="E1999" s="458"/>
      <c r="F1999" s="459"/>
    </row>
    <row r="2000">
      <c r="A2000" s="458"/>
      <c r="B2000" s="458"/>
      <c r="C2000" s="458"/>
      <c r="D2000" s="458"/>
      <c r="E2000" s="458"/>
      <c r="F2000" s="459"/>
    </row>
    <row r="2001">
      <c r="A2001" s="458"/>
      <c r="B2001" s="458"/>
      <c r="C2001" s="458"/>
      <c r="D2001" s="458"/>
      <c r="E2001" s="458"/>
      <c r="F2001" s="459"/>
    </row>
    <row r="2002">
      <c r="A2002" s="458"/>
      <c r="B2002" s="458"/>
      <c r="C2002" s="458"/>
      <c r="D2002" s="458"/>
      <c r="E2002" s="458"/>
      <c r="F2002" s="459"/>
    </row>
    <row r="2003">
      <c r="A2003" s="458"/>
      <c r="B2003" s="458"/>
      <c r="C2003" s="458"/>
      <c r="D2003" s="458"/>
      <c r="E2003" s="458"/>
      <c r="F2003" s="459"/>
    </row>
    <row r="2004">
      <c r="A2004" s="458"/>
      <c r="B2004" s="458"/>
      <c r="C2004" s="458"/>
      <c r="D2004" s="458"/>
      <c r="E2004" s="458"/>
      <c r="F2004" s="459"/>
    </row>
    <row r="2005">
      <c r="A2005" s="458"/>
      <c r="B2005" s="458"/>
      <c r="C2005" s="458"/>
      <c r="D2005" s="458"/>
      <c r="E2005" s="458"/>
      <c r="F2005" s="459"/>
    </row>
    <row r="2006">
      <c r="A2006" s="458"/>
      <c r="B2006" s="458"/>
      <c r="C2006" s="458"/>
      <c r="D2006" s="458"/>
      <c r="E2006" s="458"/>
      <c r="F2006" s="459"/>
    </row>
    <row r="2007">
      <c r="A2007" s="458"/>
      <c r="B2007" s="458"/>
      <c r="C2007" s="458"/>
      <c r="D2007" s="458"/>
      <c r="E2007" s="458"/>
      <c r="F2007" s="459"/>
    </row>
    <row r="2008">
      <c r="A2008" s="458"/>
      <c r="B2008" s="458"/>
      <c r="C2008" s="458"/>
      <c r="D2008" s="458"/>
      <c r="E2008" s="458"/>
      <c r="F2008" s="459"/>
    </row>
    <row r="2009">
      <c r="A2009" s="458"/>
      <c r="B2009" s="458"/>
      <c r="C2009" s="458"/>
      <c r="D2009" s="458"/>
      <c r="E2009" s="458"/>
      <c r="F2009" s="459"/>
    </row>
    <row r="2010">
      <c r="A2010" s="458"/>
      <c r="B2010" s="458"/>
      <c r="C2010" s="458"/>
      <c r="D2010" s="458"/>
      <c r="E2010" s="458"/>
      <c r="F2010" s="459"/>
    </row>
    <row r="2011">
      <c r="A2011" s="458"/>
      <c r="B2011" s="458"/>
      <c r="C2011" s="458"/>
      <c r="D2011" s="458"/>
      <c r="E2011" s="458"/>
      <c r="F2011" s="459"/>
    </row>
    <row r="2012">
      <c r="A2012" s="458"/>
      <c r="B2012" s="458"/>
      <c r="C2012" s="458"/>
      <c r="D2012" s="458"/>
      <c r="E2012" s="458"/>
      <c r="F2012" s="459"/>
    </row>
    <row r="2013">
      <c r="A2013" s="458"/>
      <c r="B2013" s="458"/>
      <c r="C2013" s="458"/>
      <c r="D2013" s="458"/>
      <c r="E2013" s="458"/>
      <c r="F2013" s="459"/>
    </row>
    <row r="2014">
      <c r="A2014" s="458"/>
      <c r="B2014" s="458"/>
      <c r="C2014" s="458"/>
      <c r="D2014" s="458"/>
      <c r="E2014" s="458"/>
      <c r="F2014" s="459"/>
    </row>
    <row r="2015">
      <c r="A2015" s="458"/>
      <c r="B2015" s="458"/>
      <c r="C2015" s="458"/>
      <c r="D2015" s="458"/>
      <c r="E2015" s="458"/>
      <c r="F2015" s="459"/>
    </row>
    <row r="2016">
      <c r="A2016" s="458"/>
      <c r="B2016" s="458"/>
      <c r="C2016" s="458"/>
      <c r="D2016" s="458"/>
      <c r="E2016" s="458"/>
      <c r="F2016" s="459"/>
    </row>
    <row r="2017">
      <c r="A2017" s="458"/>
      <c r="B2017" s="458"/>
      <c r="C2017" s="458"/>
      <c r="D2017" s="458"/>
      <c r="E2017" s="458"/>
      <c r="F2017" s="459"/>
    </row>
    <row r="2018">
      <c r="A2018" s="458"/>
      <c r="B2018" s="458"/>
      <c r="C2018" s="458"/>
      <c r="D2018" s="458"/>
      <c r="E2018" s="458"/>
      <c r="F2018" s="459"/>
    </row>
    <row r="2019">
      <c r="A2019" s="458"/>
      <c r="B2019" s="458"/>
      <c r="C2019" s="458"/>
      <c r="D2019" s="458"/>
      <c r="E2019" s="458"/>
      <c r="F2019" s="459"/>
    </row>
    <row r="2020">
      <c r="A2020" s="458"/>
      <c r="B2020" s="458"/>
      <c r="C2020" s="458"/>
      <c r="D2020" s="458"/>
      <c r="E2020" s="458"/>
      <c r="F2020" s="459"/>
    </row>
    <row r="2021">
      <c r="A2021" s="458"/>
      <c r="B2021" s="458"/>
      <c r="C2021" s="458"/>
      <c r="D2021" s="458"/>
      <c r="E2021" s="458"/>
      <c r="F2021" s="459"/>
    </row>
    <row r="2022">
      <c r="A2022" s="458"/>
      <c r="B2022" s="458"/>
      <c r="C2022" s="458"/>
      <c r="D2022" s="458"/>
      <c r="E2022" s="458"/>
      <c r="F2022" s="459"/>
    </row>
    <row r="2023">
      <c r="A2023" s="458"/>
      <c r="B2023" s="458"/>
      <c r="C2023" s="458"/>
      <c r="D2023" s="458"/>
      <c r="E2023" s="458"/>
      <c r="F2023" s="459"/>
    </row>
    <row r="2024">
      <c r="A2024" s="458"/>
      <c r="B2024" s="458"/>
      <c r="C2024" s="458"/>
      <c r="D2024" s="458"/>
      <c r="E2024" s="458"/>
      <c r="F2024" s="459"/>
    </row>
    <row r="2025">
      <c r="A2025" s="458"/>
      <c r="B2025" s="458"/>
      <c r="C2025" s="458"/>
      <c r="D2025" s="458"/>
      <c r="E2025" s="458"/>
      <c r="F2025" s="459"/>
    </row>
    <row r="2026">
      <c r="A2026" s="458"/>
      <c r="B2026" s="458"/>
      <c r="C2026" s="458"/>
      <c r="D2026" s="458"/>
      <c r="E2026" s="458"/>
      <c r="F2026" s="459"/>
    </row>
    <row r="2027">
      <c r="A2027" s="458"/>
      <c r="B2027" s="458"/>
      <c r="C2027" s="458"/>
      <c r="D2027" s="458"/>
      <c r="E2027" s="458"/>
      <c r="F2027" s="459"/>
    </row>
    <row r="2028">
      <c r="A2028" s="458"/>
      <c r="B2028" s="458"/>
      <c r="C2028" s="458"/>
      <c r="D2028" s="458"/>
      <c r="E2028" s="458"/>
      <c r="F2028" s="459"/>
    </row>
    <row r="2029">
      <c r="A2029" s="458"/>
      <c r="B2029" s="458"/>
      <c r="C2029" s="458"/>
      <c r="D2029" s="458"/>
      <c r="E2029" s="458"/>
      <c r="F2029" s="459"/>
    </row>
    <row r="2030">
      <c r="A2030" s="458"/>
      <c r="B2030" s="458"/>
      <c r="C2030" s="458"/>
      <c r="D2030" s="458"/>
      <c r="E2030" s="458"/>
      <c r="F2030" s="459"/>
    </row>
    <row r="2031">
      <c r="A2031" s="458"/>
      <c r="B2031" s="458"/>
      <c r="C2031" s="458"/>
      <c r="D2031" s="458"/>
      <c r="E2031" s="458"/>
      <c r="F2031" s="459"/>
    </row>
    <row r="2032">
      <c r="A2032" s="458"/>
      <c r="B2032" s="458"/>
      <c r="C2032" s="458"/>
      <c r="D2032" s="458"/>
      <c r="E2032" s="458"/>
      <c r="F2032" s="459"/>
    </row>
    <row r="2033">
      <c r="A2033" s="458"/>
      <c r="B2033" s="458"/>
      <c r="C2033" s="458"/>
      <c r="D2033" s="458"/>
      <c r="E2033" s="458"/>
      <c r="F2033" s="459"/>
    </row>
    <row r="2034">
      <c r="A2034" s="458"/>
      <c r="B2034" s="458"/>
      <c r="C2034" s="458"/>
      <c r="D2034" s="458"/>
      <c r="E2034" s="458"/>
      <c r="F2034" s="459"/>
    </row>
    <row r="2035">
      <c r="A2035" s="458"/>
      <c r="B2035" s="458"/>
      <c r="C2035" s="458"/>
      <c r="D2035" s="458"/>
      <c r="E2035" s="458"/>
      <c r="F2035" s="459"/>
    </row>
    <row r="2036">
      <c r="A2036" s="458"/>
      <c r="B2036" s="458"/>
      <c r="C2036" s="458"/>
      <c r="D2036" s="458"/>
      <c r="E2036" s="458"/>
      <c r="F2036" s="459"/>
    </row>
    <row r="2037">
      <c r="A2037" s="458"/>
      <c r="B2037" s="458"/>
      <c r="C2037" s="458"/>
      <c r="D2037" s="458"/>
      <c r="E2037" s="458"/>
      <c r="F2037" s="459"/>
    </row>
    <row r="2038">
      <c r="A2038" s="458"/>
      <c r="B2038" s="458"/>
      <c r="C2038" s="458"/>
      <c r="D2038" s="458"/>
      <c r="E2038" s="458"/>
      <c r="F2038" s="459"/>
    </row>
    <row r="2039">
      <c r="A2039" s="458"/>
      <c r="B2039" s="458"/>
      <c r="C2039" s="458"/>
      <c r="D2039" s="458"/>
      <c r="E2039" s="458"/>
      <c r="F2039" s="459"/>
    </row>
    <row r="2040">
      <c r="A2040" s="458"/>
      <c r="B2040" s="458"/>
      <c r="C2040" s="458"/>
      <c r="D2040" s="458"/>
      <c r="E2040" s="458"/>
      <c r="F2040" s="459"/>
    </row>
    <row r="2041">
      <c r="A2041" s="458"/>
      <c r="B2041" s="458"/>
      <c r="C2041" s="458"/>
      <c r="D2041" s="458"/>
      <c r="E2041" s="458"/>
      <c r="F2041" s="459"/>
    </row>
    <row r="2042">
      <c r="A2042" s="458"/>
      <c r="B2042" s="458"/>
      <c r="C2042" s="458"/>
      <c r="D2042" s="458"/>
      <c r="E2042" s="458"/>
      <c r="F2042" s="459"/>
    </row>
    <row r="2043">
      <c r="A2043" s="458"/>
      <c r="B2043" s="458"/>
      <c r="C2043" s="458"/>
      <c r="D2043" s="458"/>
      <c r="E2043" s="458"/>
      <c r="F2043" s="459"/>
    </row>
    <row r="2044">
      <c r="A2044" s="458"/>
      <c r="B2044" s="458"/>
      <c r="C2044" s="458"/>
      <c r="D2044" s="458"/>
      <c r="E2044" s="458"/>
      <c r="F2044" s="459"/>
    </row>
    <row r="2045">
      <c r="A2045" s="458"/>
      <c r="B2045" s="458"/>
      <c r="C2045" s="458"/>
      <c r="D2045" s="458"/>
      <c r="E2045" s="458"/>
      <c r="F2045" s="459"/>
    </row>
    <row r="2046">
      <c r="A2046" s="458"/>
      <c r="B2046" s="458"/>
      <c r="C2046" s="458"/>
      <c r="D2046" s="458"/>
      <c r="E2046" s="458"/>
      <c r="F2046" s="459"/>
    </row>
    <row r="2047">
      <c r="A2047" s="458"/>
      <c r="B2047" s="458"/>
      <c r="C2047" s="458"/>
      <c r="D2047" s="458"/>
      <c r="E2047" s="458"/>
      <c r="F2047" s="459"/>
    </row>
    <row r="2048">
      <c r="A2048" s="458"/>
      <c r="B2048" s="458"/>
      <c r="C2048" s="458"/>
      <c r="D2048" s="458"/>
      <c r="E2048" s="458"/>
      <c r="F2048" s="459"/>
    </row>
    <row r="2049">
      <c r="A2049" s="458"/>
      <c r="B2049" s="458"/>
      <c r="C2049" s="458"/>
      <c r="D2049" s="458"/>
      <c r="E2049" s="458"/>
      <c r="F2049" s="459"/>
    </row>
    <row r="2050">
      <c r="A2050" s="458"/>
      <c r="B2050" s="458"/>
      <c r="C2050" s="458"/>
      <c r="D2050" s="458"/>
      <c r="E2050" s="458"/>
      <c r="F2050" s="459"/>
    </row>
    <row r="2051">
      <c r="A2051" s="458"/>
      <c r="B2051" s="458"/>
      <c r="C2051" s="458"/>
      <c r="D2051" s="458"/>
      <c r="E2051" s="458"/>
      <c r="F2051" s="459"/>
    </row>
    <row r="2052">
      <c r="A2052" s="458"/>
      <c r="B2052" s="458"/>
      <c r="C2052" s="458"/>
      <c r="D2052" s="458"/>
      <c r="E2052" s="458"/>
      <c r="F2052" s="459"/>
    </row>
    <row r="2053">
      <c r="A2053" s="458"/>
      <c r="B2053" s="458"/>
      <c r="C2053" s="458"/>
      <c r="D2053" s="458"/>
      <c r="E2053" s="458"/>
      <c r="F2053" s="459"/>
    </row>
    <row r="2054">
      <c r="A2054" s="458"/>
      <c r="B2054" s="458"/>
      <c r="C2054" s="458"/>
      <c r="D2054" s="458"/>
      <c r="E2054" s="458"/>
      <c r="F2054" s="459"/>
    </row>
    <row r="2055">
      <c r="A2055" s="458"/>
      <c r="B2055" s="458"/>
      <c r="C2055" s="458"/>
      <c r="D2055" s="458"/>
      <c r="E2055" s="458"/>
      <c r="F2055" s="459"/>
    </row>
    <row r="2056">
      <c r="A2056" s="458"/>
      <c r="B2056" s="458"/>
      <c r="C2056" s="458"/>
      <c r="D2056" s="458"/>
      <c r="E2056" s="458"/>
      <c r="F2056" s="459"/>
    </row>
    <row r="2057">
      <c r="A2057" s="458"/>
      <c r="B2057" s="458"/>
      <c r="C2057" s="458"/>
      <c r="D2057" s="458"/>
      <c r="E2057" s="458"/>
      <c r="F2057" s="459"/>
    </row>
    <row r="2058">
      <c r="A2058" s="458"/>
      <c r="B2058" s="458"/>
      <c r="C2058" s="458"/>
      <c r="D2058" s="458"/>
      <c r="E2058" s="458"/>
      <c r="F2058" s="459"/>
    </row>
    <row r="2059">
      <c r="A2059" s="458"/>
      <c r="B2059" s="458"/>
      <c r="C2059" s="458"/>
      <c r="D2059" s="458"/>
      <c r="E2059" s="458"/>
      <c r="F2059" s="459"/>
    </row>
    <row r="2060">
      <c r="A2060" s="458"/>
      <c r="B2060" s="458"/>
      <c r="C2060" s="458"/>
      <c r="D2060" s="458"/>
      <c r="E2060" s="458"/>
      <c r="F2060" s="459"/>
    </row>
    <row r="2061">
      <c r="A2061" s="458"/>
      <c r="B2061" s="458"/>
      <c r="C2061" s="458"/>
      <c r="D2061" s="458"/>
      <c r="E2061" s="458"/>
      <c r="F2061" s="459"/>
    </row>
    <row r="2062">
      <c r="A2062" s="458"/>
      <c r="B2062" s="458"/>
      <c r="C2062" s="458"/>
      <c r="D2062" s="458"/>
      <c r="E2062" s="458"/>
      <c r="F2062" s="459"/>
    </row>
    <row r="2063">
      <c r="A2063" s="458"/>
      <c r="B2063" s="458"/>
      <c r="C2063" s="458"/>
      <c r="D2063" s="458"/>
      <c r="E2063" s="458"/>
      <c r="F2063" s="459"/>
    </row>
    <row r="2064">
      <c r="A2064" s="458"/>
      <c r="B2064" s="458"/>
      <c r="C2064" s="458"/>
      <c r="D2064" s="458"/>
      <c r="E2064" s="458"/>
      <c r="F2064" s="459"/>
    </row>
    <row r="2065">
      <c r="A2065" s="458"/>
      <c r="B2065" s="458"/>
      <c r="C2065" s="458"/>
      <c r="D2065" s="458"/>
      <c r="E2065" s="458"/>
      <c r="F2065" s="459"/>
    </row>
    <row r="2066">
      <c r="A2066" s="458"/>
      <c r="B2066" s="458"/>
      <c r="C2066" s="458"/>
      <c r="D2066" s="458"/>
      <c r="E2066" s="458"/>
      <c r="F2066" s="459"/>
    </row>
    <row r="2067">
      <c r="A2067" s="458"/>
      <c r="B2067" s="458"/>
      <c r="C2067" s="458"/>
      <c r="D2067" s="458"/>
      <c r="E2067" s="458"/>
      <c r="F2067" s="459"/>
    </row>
    <row r="2068">
      <c r="A2068" s="458"/>
      <c r="B2068" s="458"/>
      <c r="C2068" s="458"/>
      <c r="D2068" s="458"/>
      <c r="E2068" s="458"/>
      <c r="F2068" s="459"/>
    </row>
    <row r="2069">
      <c r="A2069" s="458"/>
      <c r="B2069" s="458"/>
      <c r="C2069" s="458"/>
      <c r="D2069" s="458"/>
      <c r="E2069" s="458"/>
      <c r="F2069" s="459"/>
    </row>
    <row r="2070">
      <c r="A2070" s="458"/>
      <c r="B2070" s="458"/>
      <c r="C2070" s="458"/>
      <c r="D2070" s="458"/>
      <c r="E2070" s="458"/>
      <c r="F2070" s="459"/>
    </row>
    <row r="2071">
      <c r="A2071" s="458"/>
      <c r="B2071" s="458"/>
      <c r="C2071" s="458"/>
      <c r="D2071" s="458"/>
      <c r="E2071" s="458"/>
      <c r="F2071" s="459"/>
    </row>
    <row r="2072">
      <c r="A2072" s="458"/>
      <c r="B2072" s="458"/>
      <c r="C2072" s="458"/>
      <c r="D2072" s="458"/>
      <c r="E2072" s="458"/>
      <c r="F2072" s="459"/>
    </row>
    <row r="2073">
      <c r="A2073" s="458"/>
      <c r="B2073" s="458"/>
      <c r="C2073" s="458"/>
      <c r="D2073" s="458"/>
      <c r="E2073" s="458"/>
      <c r="F2073" s="459"/>
    </row>
    <row r="2074">
      <c r="A2074" s="458"/>
      <c r="B2074" s="458"/>
      <c r="C2074" s="458"/>
      <c r="D2074" s="458"/>
      <c r="E2074" s="458"/>
      <c r="F2074" s="459"/>
    </row>
    <row r="2075">
      <c r="A2075" s="458"/>
      <c r="B2075" s="458"/>
      <c r="C2075" s="458"/>
      <c r="D2075" s="458"/>
      <c r="E2075" s="458"/>
      <c r="F2075" s="459"/>
    </row>
    <row r="2076">
      <c r="A2076" s="458"/>
      <c r="B2076" s="458"/>
      <c r="C2076" s="458"/>
      <c r="D2076" s="458"/>
      <c r="E2076" s="458"/>
      <c r="F2076" s="459"/>
    </row>
    <row r="2077">
      <c r="A2077" s="458"/>
      <c r="B2077" s="458"/>
      <c r="C2077" s="458"/>
      <c r="D2077" s="458"/>
      <c r="E2077" s="458"/>
      <c r="F2077" s="459"/>
    </row>
    <row r="2078">
      <c r="A2078" s="458"/>
      <c r="B2078" s="458"/>
      <c r="C2078" s="458"/>
      <c r="D2078" s="458"/>
      <c r="E2078" s="458"/>
      <c r="F2078" s="459"/>
    </row>
    <row r="2079">
      <c r="A2079" s="458"/>
      <c r="B2079" s="458"/>
      <c r="C2079" s="458"/>
      <c r="D2079" s="458"/>
      <c r="E2079" s="458"/>
      <c r="F2079" s="459"/>
    </row>
    <row r="2080">
      <c r="A2080" s="458"/>
      <c r="B2080" s="458"/>
      <c r="C2080" s="458"/>
      <c r="D2080" s="458"/>
      <c r="E2080" s="458"/>
      <c r="F2080" s="459"/>
    </row>
    <row r="2081">
      <c r="A2081" s="458"/>
      <c r="B2081" s="458"/>
      <c r="C2081" s="458"/>
      <c r="D2081" s="458"/>
      <c r="E2081" s="458"/>
      <c r="F2081" s="459"/>
    </row>
    <row r="2082">
      <c r="A2082" s="458"/>
      <c r="B2082" s="458"/>
      <c r="C2082" s="458"/>
      <c r="D2082" s="458"/>
      <c r="E2082" s="458"/>
      <c r="F2082" s="459"/>
    </row>
    <row r="2083">
      <c r="A2083" s="458"/>
      <c r="B2083" s="458"/>
      <c r="C2083" s="458"/>
      <c r="D2083" s="458"/>
      <c r="E2083" s="458"/>
      <c r="F2083" s="459"/>
    </row>
    <row r="2084">
      <c r="A2084" s="458"/>
      <c r="B2084" s="458"/>
      <c r="C2084" s="458"/>
      <c r="D2084" s="458"/>
      <c r="E2084" s="458"/>
      <c r="F2084" s="459"/>
    </row>
    <row r="2085">
      <c r="A2085" s="458"/>
      <c r="B2085" s="458"/>
      <c r="C2085" s="458"/>
      <c r="D2085" s="458"/>
      <c r="E2085" s="458"/>
      <c r="F2085" s="459"/>
    </row>
    <row r="2086">
      <c r="A2086" s="458"/>
      <c r="B2086" s="458"/>
      <c r="C2086" s="458"/>
      <c r="D2086" s="458"/>
      <c r="E2086" s="458"/>
      <c r="F2086" s="459"/>
    </row>
    <row r="2087">
      <c r="A2087" s="458"/>
      <c r="B2087" s="458"/>
      <c r="C2087" s="458"/>
      <c r="D2087" s="458"/>
      <c r="E2087" s="458"/>
      <c r="F2087" s="459"/>
    </row>
    <row r="2088">
      <c r="A2088" s="458"/>
      <c r="B2088" s="458"/>
      <c r="C2088" s="458"/>
      <c r="D2088" s="458"/>
      <c r="E2088" s="458"/>
      <c r="F2088" s="459"/>
    </row>
    <row r="2089">
      <c r="A2089" s="458"/>
      <c r="B2089" s="458"/>
      <c r="C2089" s="458"/>
      <c r="D2089" s="458"/>
      <c r="E2089" s="458"/>
      <c r="F2089" s="459"/>
    </row>
    <row r="2090">
      <c r="A2090" s="458"/>
      <c r="B2090" s="458"/>
      <c r="C2090" s="458"/>
      <c r="D2090" s="458"/>
      <c r="E2090" s="458"/>
      <c r="F2090" s="459"/>
    </row>
    <row r="2091">
      <c r="A2091" s="458"/>
      <c r="B2091" s="458"/>
      <c r="C2091" s="458"/>
      <c r="D2091" s="458"/>
      <c r="E2091" s="458"/>
      <c r="F2091" s="459"/>
    </row>
    <row r="2092">
      <c r="A2092" s="458"/>
      <c r="B2092" s="458"/>
      <c r="C2092" s="458"/>
      <c r="D2092" s="458"/>
      <c r="E2092" s="458"/>
      <c r="F2092" s="459"/>
    </row>
    <row r="2093">
      <c r="A2093" s="458"/>
      <c r="B2093" s="458"/>
      <c r="C2093" s="458"/>
      <c r="D2093" s="458"/>
      <c r="E2093" s="458"/>
      <c r="F2093" s="459"/>
    </row>
    <row r="2094">
      <c r="A2094" s="458"/>
      <c r="B2094" s="458"/>
      <c r="C2094" s="458"/>
      <c r="D2094" s="458"/>
      <c r="E2094" s="458"/>
      <c r="F2094" s="459"/>
    </row>
    <row r="2095">
      <c r="A2095" s="458"/>
      <c r="B2095" s="458"/>
      <c r="C2095" s="458"/>
      <c r="D2095" s="458"/>
      <c r="E2095" s="458"/>
      <c r="F2095" s="459"/>
    </row>
    <row r="2096">
      <c r="A2096" s="458"/>
      <c r="B2096" s="458"/>
      <c r="C2096" s="458"/>
      <c r="D2096" s="458"/>
      <c r="E2096" s="458"/>
      <c r="F2096" s="459"/>
    </row>
    <row r="2097">
      <c r="A2097" s="458"/>
      <c r="B2097" s="458"/>
      <c r="C2097" s="458"/>
      <c r="D2097" s="458"/>
      <c r="E2097" s="458"/>
      <c r="F2097" s="459"/>
    </row>
    <row r="2098">
      <c r="A2098" s="458"/>
      <c r="B2098" s="458"/>
      <c r="C2098" s="458"/>
      <c r="D2098" s="458"/>
      <c r="E2098" s="458"/>
      <c r="F2098" s="459"/>
    </row>
    <row r="2099">
      <c r="A2099" s="458"/>
      <c r="B2099" s="458"/>
      <c r="C2099" s="458"/>
      <c r="D2099" s="458"/>
      <c r="E2099" s="458"/>
      <c r="F2099" s="459"/>
    </row>
    <row r="2100">
      <c r="A2100" s="458"/>
      <c r="B2100" s="458"/>
      <c r="C2100" s="458"/>
      <c r="D2100" s="458"/>
      <c r="E2100" s="458"/>
      <c r="F2100" s="459"/>
    </row>
    <row r="2101">
      <c r="A2101" s="458"/>
      <c r="B2101" s="458"/>
      <c r="C2101" s="458"/>
      <c r="D2101" s="458"/>
      <c r="E2101" s="458"/>
      <c r="F2101" s="459"/>
    </row>
    <row r="2102">
      <c r="A2102" s="458"/>
      <c r="B2102" s="458"/>
      <c r="C2102" s="458"/>
      <c r="D2102" s="458"/>
      <c r="E2102" s="458"/>
      <c r="F2102" s="459"/>
    </row>
    <row r="2103">
      <c r="A2103" s="458"/>
      <c r="B2103" s="458"/>
      <c r="C2103" s="458"/>
      <c r="D2103" s="458"/>
      <c r="E2103" s="458"/>
      <c r="F2103" s="459"/>
    </row>
    <row r="2104">
      <c r="A2104" s="458"/>
      <c r="B2104" s="458"/>
      <c r="C2104" s="458"/>
      <c r="D2104" s="458"/>
      <c r="E2104" s="458"/>
      <c r="F2104" s="459"/>
    </row>
    <row r="2105">
      <c r="A2105" s="458"/>
      <c r="B2105" s="458"/>
      <c r="C2105" s="458"/>
      <c r="D2105" s="458"/>
      <c r="E2105" s="458"/>
      <c r="F2105" s="459"/>
    </row>
    <row r="2106">
      <c r="A2106" s="458"/>
      <c r="B2106" s="458"/>
      <c r="C2106" s="458"/>
      <c r="D2106" s="458"/>
      <c r="E2106" s="458"/>
      <c r="F2106" s="459"/>
    </row>
    <row r="2107">
      <c r="A2107" s="458"/>
      <c r="B2107" s="458"/>
      <c r="C2107" s="458"/>
      <c r="D2107" s="458"/>
      <c r="E2107" s="458"/>
      <c r="F2107" s="459"/>
    </row>
    <row r="2108">
      <c r="A2108" s="458"/>
      <c r="B2108" s="458"/>
      <c r="C2108" s="458"/>
      <c r="D2108" s="458"/>
      <c r="E2108" s="458"/>
      <c r="F2108" s="459"/>
    </row>
    <row r="2109">
      <c r="A2109" s="458"/>
      <c r="B2109" s="458"/>
      <c r="C2109" s="458"/>
      <c r="D2109" s="458"/>
      <c r="E2109" s="458"/>
      <c r="F2109" s="459"/>
    </row>
    <row r="2110">
      <c r="A2110" s="458"/>
      <c r="B2110" s="458"/>
      <c r="C2110" s="458"/>
      <c r="D2110" s="458"/>
      <c r="E2110" s="458"/>
      <c r="F2110" s="459"/>
    </row>
    <row r="2111">
      <c r="A2111" s="458"/>
      <c r="B2111" s="458"/>
      <c r="C2111" s="458"/>
      <c r="D2111" s="458"/>
      <c r="E2111" s="458"/>
      <c r="F2111" s="459"/>
    </row>
    <row r="2112">
      <c r="A2112" s="458"/>
      <c r="B2112" s="458"/>
      <c r="C2112" s="458"/>
      <c r="D2112" s="458"/>
      <c r="E2112" s="458"/>
      <c r="F2112" s="459"/>
    </row>
    <row r="2113">
      <c r="A2113" s="458"/>
      <c r="B2113" s="458"/>
      <c r="C2113" s="458"/>
      <c r="D2113" s="458"/>
      <c r="E2113" s="458"/>
      <c r="F2113" s="459"/>
    </row>
    <row r="2114">
      <c r="A2114" s="458"/>
      <c r="B2114" s="458"/>
      <c r="C2114" s="458"/>
      <c r="D2114" s="458"/>
      <c r="E2114" s="458"/>
      <c r="F2114" s="459"/>
    </row>
    <row r="2115">
      <c r="A2115" s="458"/>
      <c r="B2115" s="458"/>
      <c r="C2115" s="458"/>
      <c r="D2115" s="458"/>
      <c r="E2115" s="458"/>
      <c r="F2115" s="459"/>
    </row>
    <row r="2116">
      <c r="A2116" s="458"/>
      <c r="B2116" s="458"/>
      <c r="C2116" s="458"/>
      <c r="D2116" s="458"/>
      <c r="E2116" s="458"/>
      <c r="F2116" s="459"/>
    </row>
    <row r="2117">
      <c r="A2117" s="458"/>
      <c r="B2117" s="458"/>
      <c r="C2117" s="458"/>
      <c r="D2117" s="458"/>
      <c r="E2117" s="458"/>
      <c r="F2117" s="459"/>
    </row>
    <row r="2118">
      <c r="A2118" s="458"/>
      <c r="B2118" s="458"/>
      <c r="C2118" s="458"/>
      <c r="D2118" s="458"/>
      <c r="E2118" s="458"/>
      <c r="F2118" s="459"/>
    </row>
    <row r="2119">
      <c r="A2119" s="458"/>
      <c r="B2119" s="458"/>
      <c r="C2119" s="458"/>
      <c r="D2119" s="458"/>
      <c r="E2119" s="458"/>
      <c r="F2119" s="459"/>
    </row>
    <row r="2120">
      <c r="A2120" s="458"/>
      <c r="B2120" s="458"/>
      <c r="C2120" s="458"/>
      <c r="D2120" s="458"/>
      <c r="E2120" s="458"/>
      <c r="F2120" s="459"/>
    </row>
    <row r="2121">
      <c r="A2121" s="458"/>
      <c r="B2121" s="458"/>
      <c r="C2121" s="458"/>
      <c r="D2121" s="458"/>
      <c r="E2121" s="458"/>
      <c r="F2121" s="459"/>
    </row>
    <row r="2122">
      <c r="A2122" s="458"/>
      <c r="B2122" s="458"/>
      <c r="C2122" s="458"/>
      <c r="D2122" s="458"/>
      <c r="E2122" s="458"/>
      <c r="F2122" s="459"/>
    </row>
    <row r="2123">
      <c r="A2123" s="458"/>
      <c r="B2123" s="458"/>
      <c r="C2123" s="458"/>
      <c r="D2123" s="458"/>
      <c r="E2123" s="458"/>
      <c r="F2123" s="459"/>
    </row>
    <row r="2124">
      <c r="A2124" s="458"/>
      <c r="B2124" s="458"/>
      <c r="C2124" s="458"/>
      <c r="D2124" s="458"/>
      <c r="E2124" s="458"/>
      <c r="F2124" s="459"/>
    </row>
    <row r="2125">
      <c r="A2125" s="458"/>
      <c r="B2125" s="458"/>
      <c r="C2125" s="458"/>
      <c r="D2125" s="458"/>
      <c r="E2125" s="458"/>
      <c r="F2125" s="459"/>
    </row>
    <row r="2126">
      <c r="A2126" s="458"/>
      <c r="B2126" s="458"/>
      <c r="C2126" s="458"/>
      <c r="D2126" s="458"/>
      <c r="E2126" s="458"/>
      <c r="F2126" s="459"/>
    </row>
    <row r="2127">
      <c r="A2127" s="458"/>
      <c r="B2127" s="458"/>
      <c r="C2127" s="458"/>
      <c r="D2127" s="458"/>
      <c r="E2127" s="458"/>
      <c r="F2127" s="459"/>
    </row>
    <row r="2128">
      <c r="A2128" s="458"/>
      <c r="B2128" s="458"/>
      <c r="C2128" s="458"/>
      <c r="D2128" s="458"/>
      <c r="E2128" s="458"/>
      <c r="F2128" s="459"/>
    </row>
    <row r="2129">
      <c r="A2129" s="458"/>
      <c r="B2129" s="458"/>
      <c r="C2129" s="458"/>
      <c r="D2129" s="458"/>
      <c r="E2129" s="458"/>
      <c r="F2129" s="459"/>
    </row>
    <row r="2130">
      <c r="A2130" s="458"/>
      <c r="B2130" s="458"/>
      <c r="C2130" s="458"/>
      <c r="D2130" s="458"/>
      <c r="E2130" s="458"/>
      <c r="F2130" s="459"/>
    </row>
    <row r="2131">
      <c r="A2131" s="458"/>
      <c r="B2131" s="458"/>
      <c r="C2131" s="458"/>
      <c r="D2131" s="458"/>
      <c r="E2131" s="458"/>
      <c r="F2131" s="459"/>
    </row>
    <row r="2132">
      <c r="A2132" s="458"/>
      <c r="B2132" s="458"/>
      <c r="C2132" s="458"/>
      <c r="D2132" s="458"/>
      <c r="E2132" s="458"/>
      <c r="F2132" s="459"/>
    </row>
    <row r="2133">
      <c r="A2133" s="458"/>
      <c r="B2133" s="458"/>
      <c r="C2133" s="458"/>
      <c r="D2133" s="458"/>
      <c r="E2133" s="458"/>
      <c r="F2133" s="459"/>
    </row>
    <row r="2134">
      <c r="A2134" s="458"/>
      <c r="B2134" s="458"/>
      <c r="C2134" s="458"/>
      <c r="D2134" s="458"/>
      <c r="E2134" s="458"/>
      <c r="F2134" s="459"/>
    </row>
    <row r="2135">
      <c r="A2135" s="458"/>
      <c r="B2135" s="458"/>
      <c r="C2135" s="458"/>
      <c r="D2135" s="458"/>
      <c r="E2135" s="458"/>
      <c r="F2135" s="459"/>
    </row>
    <row r="2136">
      <c r="A2136" s="458"/>
      <c r="B2136" s="458"/>
      <c r="C2136" s="458"/>
      <c r="D2136" s="458"/>
      <c r="E2136" s="458"/>
      <c r="F2136" s="459"/>
    </row>
    <row r="2137">
      <c r="A2137" s="458"/>
      <c r="B2137" s="458"/>
      <c r="C2137" s="458"/>
      <c r="D2137" s="458"/>
      <c r="E2137" s="458"/>
      <c r="F2137" s="459"/>
    </row>
    <row r="2138">
      <c r="A2138" s="458"/>
      <c r="B2138" s="458"/>
      <c r="C2138" s="458"/>
      <c r="D2138" s="458"/>
      <c r="E2138" s="458"/>
      <c r="F2138" s="459"/>
    </row>
    <row r="2139">
      <c r="A2139" s="458"/>
      <c r="B2139" s="458"/>
      <c r="C2139" s="458"/>
      <c r="D2139" s="458"/>
      <c r="E2139" s="458"/>
      <c r="F2139" s="459"/>
    </row>
    <row r="2140">
      <c r="A2140" s="458"/>
      <c r="B2140" s="458"/>
      <c r="C2140" s="458"/>
      <c r="D2140" s="458"/>
      <c r="E2140" s="458"/>
      <c r="F2140" s="459"/>
    </row>
    <row r="2141">
      <c r="A2141" s="458"/>
      <c r="B2141" s="458"/>
      <c r="C2141" s="458"/>
      <c r="D2141" s="458"/>
      <c r="E2141" s="458"/>
      <c r="F2141" s="459"/>
    </row>
    <row r="2142">
      <c r="A2142" s="458"/>
      <c r="B2142" s="458"/>
      <c r="C2142" s="458"/>
      <c r="D2142" s="458"/>
      <c r="E2142" s="458"/>
      <c r="F2142" s="459"/>
    </row>
    <row r="2143">
      <c r="A2143" s="458"/>
      <c r="B2143" s="458"/>
      <c r="C2143" s="458"/>
      <c r="D2143" s="458"/>
      <c r="E2143" s="458"/>
      <c r="F2143" s="459"/>
    </row>
    <row r="2144">
      <c r="A2144" s="458"/>
      <c r="B2144" s="458"/>
      <c r="C2144" s="458"/>
      <c r="D2144" s="458"/>
      <c r="E2144" s="458"/>
      <c r="F2144" s="459"/>
    </row>
    <row r="2145">
      <c r="A2145" s="458"/>
      <c r="B2145" s="458"/>
      <c r="C2145" s="458"/>
      <c r="D2145" s="458"/>
      <c r="E2145" s="458"/>
      <c r="F2145" s="459"/>
    </row>
    <row r="2146">
      <c r="A2146" s="458"/>
      <c r="B2146" s="458"/>
      <c r="C2146" s="458"/>
      <c r="D2146" s="458"/>
      <c r="E2146" s="458"/>
      <c r="F2146" s="459"/>
    </row>
    <row r="2147">
      <c r="A2147" s="458"/>
      <c r="B2147" s="458"/>
      <c r="C2147" s="458"/>
      <c r="D2147" s="458"/>
      <c r="E2147" s="458"/>
      <c r="F2147" s="459"/>
    </row>
    <row r="2148">
      <c r="A2148" s="458"/>
      <c r="B2148" s="458"/>
      <c r="C2148" s="458"/>
      <c r="D2148" s="458"/>
      <c r="E2148" s="458"/>
      <c r="F2148" s="459"/>
    </row>
    <row r="2149">
      <c r="A2149" s="458"/>
      <c r="B2149" s="458"/>
      <c r="C2149" s="458"/>
      <c r="D2149" s="458"/>
      <c r="E2149" s="458"/>
      <c r="F2149" s="459"/>
    </row>
    <row r="2150">
      <c r="A2150" s="458"/>
      <c r="B2150" s="458"/>
      <c r="C2150" s="458"/>
      <c r="D2150" s="458"/>
      <c r="E2150" s="458"/>
      <c r="F2150" s="459"/>
    </row>
    <row r="2151">
      <c r="A2151" s="458"/>
      <c r="B2151" s="458"/>
      <c r="C2151" s="458"/>
      <c r="D2151" s="458"/>
      <c r="E2151" s="458"/>
      <c r="F2151" s="459"/>
    </row>
    <row r="2152">
      <c r="A2152" s="458"/>
      <c r="B2152" s="458"/>
      <c r="C2152" s="458"/>
      <c r="D2152" s="458"/>
      <c r="E2152" s="458"/>
      <c r="F2152" s="459"/>
    </row>
    <row r="2153">
      <c r="A2153" s="458"/>
      <c r="B2153" s="458"/>
      <c r="C2153" s="458"/>
      <c r="D2153" s="458"/>
      <c r="E2153" s="458"/>
      <c r="F2153" s="459"/>
    </row>
    <row r="2154">
      <c r="A2154" s="458"/>
      <c r="B2154" s="458"/>
      <c r="C2154" s="458"/>
      <c r="D2154" s="458"/>
      <c r="E2154" s="458"/>
      <c r="F2154" s="459"/>
    </row>
    <row r="2155">
      <c r="A2155" s="458"/>
      <c r="B2155" s="458"/>
      <c r="C2155" s="458"/>
      <c r="D2155" s="458"/>
      <c r="E2155" s="458"/>
      <c r="F2155" s="459"/>
    </row>
    <row r="2156">
      <c r="A2156" s="458"/>
      <c r="B2156" s="458"/>
      <c r="C2156" s="458"/>
      <c r="D2156" s="458"/>
      <c r="E2156" s="458"/>
      <c r="F2156" s="459"/>
    </row>
    <row r="2157">
      <c r="A2157" s="458"/>
      <c r="B2157" s="458"/>
      <c r="C2157" s="458"/>
      <c r="D2157" s="458"/>
      <c r="E2157" s="458"/>
      <c r="F2157" s="459"/>
    </row>
    <row r="2158">
      <c r="A2158" s="458"/>
      <c r="B2158" s="458"/>
      <c r="C2158" s="458"/>
      <c r="D2158" s="458"/>
      <c r="E2158" s="458"/>
      <c r="F2158" s="459"/>
    </row>
    <row r="2159">
      <c r="A2159" s="458"/>
      <c r="B2159" s="458"/>
      <c r="C2159" s="458"/>
      <c r="D2159" s="458"/>
      <c r="E2159" s="458"/>
      <c r="F2159" s="459"/>
    </row>
    <row r="2160">
      <c r="A2160" s="458"/>
      <c r="B2160" s="458"/>
      <c r="C2160" s="458"/>
      <c r="D2160" s="458"/>
      <c r="E2160" s="458"/>
      <c r="F2160" s="459"/>
    </row>
    <row r="2161">
      <c r="A2161" s="458"/>
      <c r="B2161" s="458"/>
      <c r="C2161" s="458"/>
      <c r="D2161" s="458"/>
      <c r="E2161" s="458"/>
      <c r="F2161" s="459"/>
    </row>
    <row r="2162">
      <c r="A2162" s="458"/>
      <c r="B2162" s="458"/>
      <c r="C2162" s="458"/>
      <c r="D2162" s="458"/>
      <c r="E2162" s="458"/>
      <c r="F2162" s="459"/>
    </row>
    <row r="2163">
      <c r="A2163" s="458"/>
      <c r="B2163" s="458"/>
      <c r="C2163" s="458"/>
      <c r="D2163" s="458"/>
      <c r="E2163" s="458"/>
      <c r="F2163" s="459"/>
    </row>
    <row r="2164">
      <c r="A2164" s="458"/>
      <c r="B2164" s="458"/>
      <c r="C2164" s="458"/>
      <c r="D2164" s="458"/>
      <c r="E2164" s="458"/>
      <c r="F2164" s="459"/>
    </row>
    <row r="2165">
      <c r="A2165" s="458"/>
      <c r="B2165" s="458"/>
      <c r="C2165" s="458"/>
      <c r="D2165" s="458"/>
      <c r="E2165" s="458"/>
      <c r="F2165" s="459"/>
    </row>
    <row r="2166">
      <c r="A2166" s="458"/>
      <c r="B2166" s="458"/>
      <c r="C2166" s="458"/>
      <c r="D2166" s="458"/>
      <c r="E2166" s="458"/>
      <c r="F2166" s="459"/>
    </row>
    <row r="2167">
      <c r="A2167" s="458"/>
      <c r="B2167" s="458"/>
      <c r="C2167" s="458"/>
      <c r="D2167" s="458"/>
      <c r="E2167" s="458"/>
      <c r="F2167" s="459"/>
    </row>
    <row r="2168">
      <c r="A2168" s="458"/>
      <c r="B2168" s="458"/>
      <c r="C2168" s="458"/>
      <c r="D2168" s="458"/>
      <c r="E2168" s="458"/>
      <c r="F2168" s="459"/>
    </row>
    <row r="2169">
      <c r="A2169" s="458"/>
      <c r="B2169" s="458"/>
      <c r="C2169" s="458"/>
      <c r="D2169" s="458"/>
      <c r="E2169" s="458"/>
      <c r="F2169" s="459"/>
    </row>
    <row r="2170">
      <c r="A2170" s="458"/>
      <c r="B2170" s="458"/>
      <c r="C2170" s="458"/>
      <c r="D2170" s="458"/>
      <c r="E2170" s="458"/>
      <c r="F2170" s="459"/>
    </row>
    <row r="2171">
      <c r="A2171" s="458"/>
      <c r="B2171" s="458"/>
      <c r="C2171" s="458"/>
      <c r="D2171" s="458"/>
      <c r="E2171" s="458"/>
      <c r="F2171" s="459"/>
    </row>
    <row r="2172">
      <c r="A2172" s="458"/>
      <c r="B2172" s="458"/>
      <c r="C2172" s="458"/>
      <c r="D2172" s="458"/>
      <c r="E2172" s="458"/>
      <c r="F2172" s="459"/>
    </row>
    <row r="2173">
      <c r="A2173" s="458"/>
      <c r="B2173" s="458"/>
      <c r="C2173" s="458"/>
      <c r="D2173" s="458"/>
      <c r="E2173" s="458"/>
      <c r="F2173" s="459"/>
    </row>
    <row r="2174">
      <c r="A2174" s="458"/>
      <c r="B2174" s="458"/>
      <c r="C2174" s="458"/>
      <c r="D2174" s="458"/>
      <c r="E2174" s="458"/>
      <c r="F2174" s="459"/>
    </row>
    <row r="2175">
      <c r="A2175" s="458"/>
      <c r="B2175" s="458"/>
      <c r="C2175" s="458"/>
      <c r="D2175" s="458"/>
      <c r="E2175" s="458"/>
      <c r="F2175" s="459"/>
    </row>
    <row r="2176">
      <c r="A2176" s="458"/>
      <c r="B2176" s="458"/>
      <c r="C2176" s="458"/>
      <c r="D2176" s="458"/>
      <c r="E2176" s="458"/>
      <c r="F2176" s="459"/>
    </row>
    <row r="2177">
      <c r="A2177" s="458"/>
      <c r="B2177" s="458"/>
      <c r="C2177" s="458"/>
      <c r="D2177" s="458"/>
      <c r="E2177" s="458"/>
      <c r="F2177" s="459"/>
    </row>
    <row r="2178">
      <c r="A2178" s="458"/>
      <c r="B2178" s="458"/>
      <c r="C2178" s="458"/>
      <c r="D2178" s="458"/>
      <c r="E2178" s="458"/>
      <c r="F2178" s="459"/>
    </row>
    <row r="2179">
      <c r="A2179" s="458"/>
      <c r="B2179" s="458"/>
      <c r="C2179" s="458"/>
      <c r="D2179" s="458"/>
      <c r="E2179" s="458"/>
      <c r="F2179" s="459"/>
    </row>
    <row r="2180">
      <c r="A2180" s="458"/>
      <c r="B2180" s="458"/>
      <c r="C2180" s="458"/>
      <c r="D2180" s="458"/>
      <c r="E2180" s="458"/>
      <c r="F2180" s="459"/>
    </row>
    <row r="2181">
      <c r="A2181" s="458"/>
      <c r="B2181" s="458"/>
      <c r="C2181" s="458"/>
      <c r="D2181" s="458"/>
      <c r="E2181" s="458"/>
      <c r="F2181" s="459"/>
    </row>
    <row r="2182">
      <c r="A2182" s="458"/>
      <c r="B2182" s="458"/>
      <c r="C2182" s="458"/>
      <c r="D2182" s="458"/>
      <c r="E2182" s="458"/>
      <c r="F2182" s="459"/>
    </row>
    <row r="2183">
      <c r="A2183" s="458"/>
      <c r="B2183" s="458"/>
      <c r="C2183" s="458"/>
      <c r="D2183" s="458"/>
      <c r="E2183" s="458"/>
      <c r="F2183" s="459"/>
    </row>
    <row r="2184">
      <c r="A2184" s="458"/>
      <c r="B2184" s="458"/>
      <c r="C2184" s="458"/>
      <c r="D2184" s="458"/>
      <c r="E2184" s="458"/>
      <c r="F2184" s="459"/>
    </row>
    <row r="2185">
      <c r="A2185" s="458"/>
      <c r="B2185" s="458"/>
      <c r="C2185" s="458"/>
      <c r="D2185" s="458"/>
      <c r="E2185" s="458"/>
      <c r="F2185" s="459"/>
    </row>
    <row r="2186">
      <c r="A2186" s="458"/>
      <c r="B2186" s="458"/>
      <c r="C2186" s="458"/>
      <c r="D2186" s="458"/>
      <c r="E2186" s="458"/>
      <c r="F2186" s="459"/>
    </row>
    <row r="2187">
      <c r="A2187" s="458"/>
      <c r="B2187" s="458"/>
      <c r="C2187" s="458"/>
      <c r="D2187" s="458"/>
      <c r="E2187" s="458"/>
      <c r="F2187" s="459"/>
    </row>
    <row r="2188">
      <c r="A2188" s="458"/>
      <c r="B2188" s="458"/>
      <c r="C2188" s="458"/>
      <c r="D2188" s="458"/>
      <c r="E2188" s="458"/>
      <c r="F2188" s="459"/>
    </row>
    <row r="2189">
      <c r="A2189" s="458"/>
      <c r="B2189" s="458"/>
      <c r="C2189" s="458"/>
      <c r="D2189" s="458"/>
      <c r="E2189" s="458"/>
      <c r="F2189" s="459"/>
    </row>
    <row r="2190">
      <c r="A2190" s="458"/>
      <c r="B2190" s="458"/>
      <c r="C2190" s="458"/>
      <c r="D2190" s="458"/>
      <c r="E2190" s="458"/>
      <c r="F2190" s="459"/>
    </row>
    <row r="2191">
      <c r="A2191" s="458"/>
      <c r="B2191" s="458"/>
      <c r="C2191" s="458"/>
      <c r="D2191" s="458"/>
      <c r="E2191" s="458"/>
      <c r="F2191" s="459"/>
    </row>
    <row r="2192">
      <c r="A2192" s="458"/>
      <c r="B2192" s="458"/>
      <c r="C2192" s="458"/>
      <c r="D2192" s="458"/>
      <c r="E2192" s="458"/>
      <c r="F2192" s="459"/>
    </row>
    <row r="2193">
      <c r="A2193" s="458"/>
      <c r="B2193" s="458"/>
      <c r="C2193" s="458"/>
      <c r="D2193" s="458"/>
      <c r="E2193" s="458"/>
      <c r="F2193" s="459"/>
    </row>
    <row r="2194">
      <c r="A2194" s="458"/>
      <c r="B2194" s="458"/>
      <c r="C2194" s="458"/>
      <c r="D2194" s="458"/>
      <c r="E2194" s="458"/>
      <c r="F2194" s="459"/>
    </row>
    <row r="2195">
      <c r="A2195" s="458"/>
      <c r="B2195" s="458"/>
      <c r="C2195" s="458"/>
      <c r="D2195" s="458"/>
      <c r="E2195" s="458"/>
      <c r="F2195" s="459"/>
    </row>
    <row r="2196">
      <c r="A2196" s="458"/>
      <c r="B2196" s="458"/>
      <c r="C2196" s="458"/>
      <c r="D2196" s="458"/>
      <c r="E2196" s="458"/>
      <c r="F2196" s="459"/>
    </row>
    <row r="2197">
      <c r="A2197" s="458"/>
      <c r="B2197" s="458"/>
      <c r="C2197" s="458"/>
      <c r="D2197" s="458"/>
      <c r="E2197" s="458"/>
      <c r="F2197" s="459"/>
    </row>
    <row r="2198">
      <c r="A2198" s="458"/>
      <c r="B2198" s="458"/>
      <c r="C2198" s="458"/>
      <c r="D2198" s="458"/>
      <c r="E2198" s="458"/>
      <c r="F2198" s="459"/>
    </row>
    <row r="2199">
      <c r="A2199" s="458"/>
      <c r="B2199" s="458"/>
      <c r="C2199" s="458"/>
      <c r="D2199" s="458"/>
      <c r="E2199" s="458"/>
      <c r="F2199" s="459"/>
    </row>
    <row r="2200">
      <c r="A2200" s="458"/>
      <c r="B2200" s="458"/>
      <c r="C2200" s="458"/>
      <c r="D2200" s="458"/>
      <c r="E2200" s="458"/>
      <c r="F2200" s="459"/>
    </row>
    <row r="2201">
      <c r="A2201" s="458"/>
      <c r="B2201" s="458"/>
      <c r="C2201" s="458"/>
      <c r="D2201" s="458"/>
      <c r="E2201" s="458"/>
      <c r="F2201" s="459"/>
    </row>
    <row r="2202">
      <c r="A2202" s="458"/>
      <c r="B2202" s="458"/>
      <c r="C2202" s="458"/>
      <c r="D2202" s="458"/>
      <c r="E2202" s="458"/>
      <c r="F2202" s="459"/>
    </row>
    <row r="2203">
      <c r="A2203" s="458"/>
      <c r="B2203" s="458"/>
      <c r="C2203" s="458"/>
      <c r="D2203" s="458"/>
      <c r="E2203" s="458"/>
      <c r="F2203" s="459"/>
    </row>
    <row r="2204">
      <c r="A2204" s="458"/>
      <c r="B2204" s="458"/>
      <c r="C2204" s="458"/>
      <c r="D2204" s="458"/>
      <c r="E2204" s="458"/>
      <c r="F2204" s="459"/>
    </row>
    <row r="2205">
      <c r="A2205" s="458"/>
      <c r="B2205" s="458"/>
      <c r="C2205" s="458"/>
      <c r="D2205" s="458"/>
      <c r="E2205" s="458"/>
      <c r="F2205" s="459"/>
    </row>
    <row r="2206">
      <c r="A2206" s="458"/>
      <c r="B2206" s="458"/>
      <c r="C2206" s="458"/>
      <c r="D2206" s="458"/>
      <c r="E2206" s="458"/>
      <c r="F2206" s="459"/>
    </row>
    <row r="2207">
      <c r="A2207" s="458"/>
      <c r="B2207" s="458"/>
      <c r="C2207" s="458"/>
      <c r="D2207" s="458"/>
      <c r="E2207" s="458"/>
      <c r="F2207" s="459"/>
    </row>
    <row r="2208">
      <c r="A2208" s="458"/>
      <c r="B2208" s="458"/>
      <c r="C2208" s="458"/>
      <c r="D2208" s="458"/>
      <c r="E2208" s="458"/>
      <c r="F2208" s="459"/>
    </row>
    <row r="2209">
      <c r="A2209" s="458"/>
      <c r="B2209" s="458"/>
      <c r="C2209" s="458"/>
      <c r="D2209" s="458"/>
      <c r="E2209" s="458"/>
      <c r="F2209" s="459"/>
    </row>
    <row r="2210">
      <c r="A2210" s="458"/>
      <c r="B2210" s="458"/>
      <c r="C2210" s="458"/>
      <c r="D2210" s="458"/>
      <c r="E2210" s="458"/>
      <c r="F2210" s="459"/>
    </row>
    <row r="2211">
      <c r="A2211" s="458"/>
      <c r="B2211" s="458"/>
      <c r="C2211" s="458"/>
      <c r="D2211" s="458"/>
      <c r="E2211" s="458"/>
      <c r="F2211" s="459"/>
    </row>
    <row r="2212">
      <c r="A2212" s="458"/>
      <c r="B2212" s="458"/>
      <c r="C2212" s="458"/>
      <c r="D2212" s="458"/>
      <c r="E2212" s="458"/>
      <c r="F2212" s="459"/>
    </row>
    <row r="2213">
      <c r="A2213" s="458"/>
      <c r="B2213" s="458"/>
      <c r="C2213" s="458"/>
      <c r="D2213" s="458"/>
      <c r="E2213" s="458"/>
      <c r="F2213" s="459"/>
    </row>
    <row r="2214">
      <c r="A2214" s="458"/>
      <c r="B2214" s="458"/>
      <c r="C2214" s="458"/>
      <c r="D2214" s="458"/>
      <c r="E2214" s="458"/>
      <c r="F2214" s="459"/>
    </row>
    <row r="2215">
      <c r="A2215" s="458"/>
      <c r="B2215" s="458"/>
      <c r="C2215" s="458"/>
      <c r="D2215" s="458"/>
      <c r="E2215" s="458"/>
      <c r="F2215" s="459"/>
    </row>
    <row r="2216">
      <c r="A2216" s="458"/>
      <c r="B2216" s="458"/>
      <c r="C2216" s="458"/>
      <c r="D2216" s="458"/>
      <c r="E2216" s="458"/>
      <c r="F2216" s="459"/>
    </row>
    <row r="2217">
      <c r="A2217" s="458"/>
      <c r="B2217" s="458"/>
      <c r="C2217" s="458"/>
      <c r="D2217" s="458"/>
      <c r="E2217" s="458"/>
      <c r="F2217" s="459"/>
    </row>
    <row r="2218">
      <c r="A2218" s="458"/>
      <c r="B2218" s="458"/>
      <c r="C2218" s="458"/>
      <c r="D2218" s="458"/>
      <c r="E2218" s="458"/>
      <c r="F2218" s="459"/>
    </row>
    <row r="2219">
      <c r="A2219" s="458"/>
      <c r="B2219" s="458"/>
      <c r="C2219" s="458"/>
      <c r="D2219" s="458"/>
      <c r="E2219" s="458"/>
      <c r="F2219" s="459"/>
    </row>
    <row r="2220">
      <c r="A2220" s="458"/>
      <c r="B2220" s="458"/>
      <c r="C2220" s="458"/>
      <c r="D2220" s="458"/>
      <c r="E2220" s="458"/>
      <c r="F2220" s="459"/>
    </row>
    <row r="2221">
      <c r="A2221" s="458"/>
      <c r="B2221" s="458"/>
      <c r="C2221" s="458"/>
      <c r="D2221" s="458"/>
      <c r="E2221" s="458"/>
      <c r="F2221" s="459"/>
    </row>
    <row r="2222">
      <c r="A2222" s="458"/>
      <c r="B2222" s="458"/>
      <c r="C2222" s="458"/>
      <c r="D2222" s="458"/>
      <c r="E2222" s="458"/>
      <c r="F2222" s="459"/>
    </row>
    <row r="2223">
      <c r="A2223" s="458"/>
      <c r="B2223" s="458"/>
      <c r="C2223" s="458"/>
      <c r="D2223" s="458"/>
      <c r="E2223" s="458"/>
      <c r="F2223" s="459"/>
    </row>
    <row r="2224">
      <c r="A2224" s="458"/>
      <c r="B2224" s="458"/>
      <c r="C2224" s="458"/>
      <c r="D2224" s="458"/>
      <c r="E2224" s="458"/>
      <c r="F2224" s="459"/>
    </row>
    <row r="2225">
      <c r="A2225" s="458"/>
      <c r="B2225" s="458"/>
      <c r="C2225" s="458"/>
      <c r="D2225" s="458"/>
      <c r="E2225" s="458"/>
      <c r="F2225" s="459"/>
    </row>
    <row r="2226">
      <c r="A2226" s="458"/>
      <c r="B2226" s="458"/>
      <c r="C2226" s="458"/>
      <c r="D2226" s="458"/>
      <c r="E2226" s="458"/>
      <c r="F2226" s="459"/>
    </row>
    <row r="2227">
      <c r="A2227" s="458"/>
      <c r="B2227" s="458"/>
      <c r="C2227" s="458"/>
      <c r="D2227" s="458"/>
      <c r="E2227" s="458"/>
      <c r="F2227" s="459"/>
    </row>
    <row r="2228">
      <c r="A2228" s="458"/>
      <c r="B2228" s="458"/>
      <c r="C2228" s="458"/>
      <c r="D2228" s="458"/>
      <c r="E2228" s="458"/>
      <c r="F2228" s="459"/>
    </row>
    <row r="2229">
      <c r="A2229" s="458"/>
      <c r="B2229" s="458"/>
      <c r="C2229" s="458"/>
      <c r="D2229" s="458"/>
      <c r="E2229" s="458"/>
      <c r="F2229" s="459"/>
    </row>
    <row r="2230">
      <c r="A2230" s="458"/>
      <c r="B2230" s="458"/>
      <c r="C2230" s="458"/>
      <c r="D2230" s="458"/>
      <c r="E2230" s="458"/>
      <c r="F2230" s="459"/>
    </row>
    <row r="2231">
      <c r="A2231" s="458"/>
      <c r="B2231" s="458"/>
      <c r="C2231" s="458"/>
      <c r="D2231" s="458"/>
      <c r="E2231" s="458"/>
      <c r="F2231" s="459"/>
    </row>
    <row r="2232">
      <c r="A2232" s="458"/>
      <c r="B2232" s="458"/>
      <c r="C2232" s="458"/>
      <c r="D2232" s="458"/>
      <c r="E2232" s="458"/>
      <c r="F2232" s="459"/>
    </row>
    <row r="2233">
      <c r="A2233" s="458"/>
      <c r="B2233" s="458"/>
      <c r="C2233" s="458"/>
      <c r="D2233" s="458"/>
      <c r="E2233" s="458"/>
      <c r="F2233" s="459"/>
    </row>
    <row r="2234">
      <c r="A2234" s="458"/>
      <c r="B2234" s="458"/>
      <c r="C2234" s="458"/>
      <c r="D2234" s="458"/>
      <c r="E2234" s="458"/>
      <c r="F2234" s="459"/>
    </row>
    <row r="2235">
      <c r="A2235" s="458"/>
      <c r="B2235" s="458"/>
      <c r="C2235" s="458"/>
      <c r="D2235" s="458"/>
      <c r="E2235" s="458"/>
      <c r="F2235" s="459"/>
    </row>
    <row r="2236">
      <c r="A2236" s="458"/>
      <c r="B2236" s="458"/>
      <c r="C2236" s="458"/>
      <c r="D2236" s="458"/>
      <c r="E2236" s="458"/>
      <c r="F2236" s="459"/>
    </row>
    <row r="2237">
      <c r="A2237" s="458"/>
      <c r="B2237" s="458"/>
      <c r="C2237" s="458"/>
      <c r="D2237" s="458"/>
      <c r="E2237" s="458"/>
      <c r="F2237" s="459"/>
    </row>
    <row r="2238">
      <c r="A2238" s="458"/>
      <c r="B2238" s="458"/>
      <c r="C2238" s="458"/>
      <c r="D2238" s="458"/>
      <c r="E2238" s="458"/>
      <c r="F2238" s="459"/>
    </row>
    <row r="2239">
      <c r="A2239" s="458"/>
      <c r="B2239" s="458"/>
      <c r="C2239" s="458"/>
      <c r="D2239" s="458"/>
      <c r="E2239" s="458"/>
      <c r="F2239" s="459"/>
    </row>
    <row r="2240">
      <c r="A2240" s="458"/>
      <c r="B2240" s="458"/>
      <c r="C2240" s="458"/>
      <c r="D2240" s="458"/>
      <c r="E2240" s="458"/>
      <c r="F2240" s="459"/>
    </row>
    <row r="2241">
      <c r="A2241" s="458"/>
      <c r="B2241" s="458"/>
      <c r="C2241" s="458"/>
      <c r="D2241" s="458"/>
      <c r="E2241" s="458"/>
      <c r="F2241" s="459"/>
    </row>
    <row r="2242">
      <c r="A2242" s="458"/>
      <c r="B2242" s="458"/>
      <c r="C2242" s="458"/>
      <c r="D2242" s="458"/>
      <c r="E2242" s="458"/>
      <c r="F2242" s="459"/>
    </row>
    <row r="2243">
      <c r="A2243" s="458"/>
      <c r="B2243" s="458"/>
      <c r="C2243" s="458"/>
      <c r="D2243" s="458"/>
      <c r="E2243" s="458"/>
      <c r="F2243" s="459"/>
    </row>
    <row r="2244">
      <c r="A2244" s="458"/>
      <c r="B2244" s="458"/>
      <c r="C2244" s="458"/>
      <c r="D2244" s="458"/>
      <c r="E2244" s="458"/>
      <c r="F2244" s="459"/>
    </row>
    <row r="2245">
      <c r="A2245" s="458"/>
      <c r="B2245" s="458"/>
      <c r="C2245" s="458"/>
      <c r="D2245" s="458"/>
      <c r="E2245" s="458"/>
      <c r="F2245" s="459"/>
    </row>
    <row r="2246">
      <c r="A2246" s="458"/>
      <c r="B2246" s="458"/>
      <c r="C2246" s="458"/>
      <c r="D2246" s="458"/>
      <c r="E2246" s="458"/>
      <c r="F2246" s="459"/>
    </row>
    <row r="2247">
      <c r="A2247" s="458"/>
      <c r="B2247" s="458"/>
      <c r="C2247" s="458"/>
      <c r="D2247" s="458"/>
      <c r="E2247" s="458"/>
      <c r="F2247" s="459"/>
    </row>
    <row r="2248">
      <c r="A2248" s="458"/>
      <c r="B2248" s="458"/>
      <c r="C2248" s="458"/>
      <c r="D2248" s="458"/>
      <c r="E2248" s="458"/>
      <c r="F2248" s="459"/>
    </row>
    <row r="2249">
      <c r="A2249" s="458"/>
      <c r="B2249" s="458"/>
      <c r="C2249" s="458"/>
      <c r="D2249" s="458"/>
      <c r="E2249" s="458"/>
      <c r="F2249" s="459"/>
    </row>
    <row r="2250">
      <c r="A2250" s="458"/>
      <c r="B2250" s="458"/>
      <c r="C2250" s="458"/>
      <c r="D2250" s="458"/>
      <c r="E2250" s="458"/>
      <c r="F2250" s="459"/>
    </row>
    <row r="2251">
      <c r="A2251" s="458"/>
      <c r="B2251" s="458"/>
      <c r="C2251" s="458"/>
      <c r="D2251" s="458"/>
      <c r="E2251" s="458"/>
      <c r="F2251" s="459"/>
    </row>
    <row r="2252">
      <c r="A2252" s="458"/>
      <c r="B2252" s="458"/>
      <c r="C2252" s="458"/>
      <c r="D2252" s="458"/>
      <c r="E2252" s="458"/>
      <c r="F2252" s="459"/>
    </row>
    <row r="2253">
      <c r="A2253" s="458"/>
      <c r="B2253" s="458"/>
      <c r="C2253" s="458"/>
      <c r="D2253" s="458"/>
      <c r="E2253" s="458"/>
      <c r="F2253" s="459"/>
    </row>
    <row r="2254">
      <c r="A2254" s="458"/>
      <c r="B2254" s="458"/>
      <c r="C2254" s="458"/>
      <c r="D2254" s="458"/>
      <c r="E2254" s="458"/>
      <c r="F2254" s="459"/>
    </row>
    <row r="2255">
      <c r="A2255" s="458"/>
      <c r="B2255" s="458"/>
      <c r="C2255" s="458"/>
      <c r="D2255" s="458"/>
      <c r="E2255" s="458"/>
      <c r="F2255" s="459"/>
    </row>
    <row r="2256">
      <c r="A2256" s="458"/>
      <c r="B2256" s="458"/>
      <c r="C2256" s="458"/>
      <c r="D2256" s="458"/>
      <c r="E2256" s="458"/>
      <c r="F2256" s="459"/>
    </row>
    <row r="2257">
      <c r="A2257" s="458"/>
      <c r="B2257" s="458"/>
      <c r="C2257" s="458"/>
      <c r="D2257" s="458"/>
      <c r="E2257" s="458"/>
      <c r="F2257" s="459"/>
    </row>
    <row r="2258">
      <c r="A2258" s="458"/>
      <c r="B2258" s="458"/>
      <c r="C2258" s="458"/>
      <c r="D2258" s="458"/>
      <c r="E2258" s="458"/>
      <c r="F2258" s="459"/>
    </row>
    <row r="2259">
      <c r="A2259" s="458"/>
      <c r="B2259" s="458"/>
      <c r="C2259" s="458"/>
      <c r="D2259" s="458"/>
      <c r="E2259" s="458"/>
      <c r="F2259" s="459"/>
    </row>
    <row r="2260">
      <c r="A2260" s="458"/>
      <c r="B2260" s="458"/>
      <c r="C2260" s="458"/>
      <c r="D2260" s="458"/>
      <c r="E2260" s="458"/>
      <c r="F2260" s="459"/>
    </row>
    <row r="2261">
      <c r="A2261" s="458"/>
      <c r="B2261" s="458"/>
      <c r="C2261" s="458"/>
      <c r="D2261" s="458"/>
      <c r="E2261" s="458"/>
      <c r="F2261" s="459"/>
    </row>
    <row r="2262">
      <c r="A2262" s="458"/>
      <c r="B2262" s="458"/>
      <c r="C2262" s="458"/>
      <c r="D2262" s="458"/>
      <c r="E2262" s="458"/>
      <c r="F2262" s="459"/>
    </row>
    <row r="2263">
      <c r="A2263" s="458"/>
      <c r="B2263" s="458"/>
      <c r="C2263" s="458"/>
      <c r="D2263" s="458"/>
      <c r="E2263" s="458"/>
      <c r="F2263" s="459"/>
    </row>
    <row r="2264">
      <c r="A2264" s="458"/>
      <c r="B2264" s="458"/>
      <c r="C2264" s="458"/>
      <c r="D2264" s="458"/>
      <c r="E2264" s="458"/>
      <c r="F2264" s="459"/>
    </row>
    <row r="2265">
      <c r="A2265" s="458"/>
      <c r="B2265" s="458"/>
      <c r="C2265" s="458"/>
      <c r="D2265" s="458"/>
      <c r="E2265" s="458"/>
      <c r="F2265" s="459"/>
    </row>
    <row r="2266">
      <c r="A2266" s="458"/>
      <c r="B2266" s="458"/>
      <c r="C2266" s="458"/>
      <c r="D2266" s="458"/>
      <c r="E2266" s="458"/>
      <c r="F2266" s="459"/>
    </row>
    <row r="2267">
      <c r="A2267" s="458"/>
      <c r="B2267" s="458"/>
      <c r="C2267" s="458"/>
      <c r="D2267" s="458"/>
      <c r="E2267" s="458"/>
      <c r="F2267" s="459"/>
    </row>
    <row r="2268">
      <c r="A2268" s="458"/>
      <c r="B2268" s="458"/>
      <c r="C2268" s="458"/>
      <c r="D2268" s="458"/>
      <c r="E2268" s="458"/>
      <c r="F2268" s="459"/>
    </row>
    <row r="2269">
      <c r="A2269" s="458"/>
      <c r="B2269" s="458"/>
      <c r="C2269" s="458"/>
      <c r="D2269" s="458"/>
      <c r="E2269" s="458"/>
      <c r="F2269" s="459"/>
    </row>
    <row r="2270">
      <c r="A2270" s="458"/>
      <c r="B2270" s="458"/>
      <c r="C2270" s="458"/>
      <c r="D2270" s="458"/>
      <c r="E2270" s="458"/>
      <c r="F2270" s="459"/>
    </row>
    <row r="2271">
      <c r="A2271" s="458"/>
      <c r="B2271" s="458"/>
      <c r="C2271" s="458"/>
      <c r="D2271" s="458"/>
      <c r="E2271" s="458"/>
      <c r="F2271" s="459"/>
    </row>
    <row r="2272">
      <c r="A2272" s="458"/>
      <c r="B2272" s="458"/>
      <c r="C2272" s="458"/>
      <c r="D2272" s="458"/>
      <c r="E2272" s="458"/>
      <c r="F2272" s="459"/>
    </row>
    <row r="2273">
      <c r="A2273" s="458"/>
      <c r="B2273" s="458"/>
      <c r="C2273" s="458"/>
      <c r="D2273" s="458"/>
      <c r="E2273" s="458"/>
      <c r="F2273" s="459"/>
    </row>
    <row r="2274">
      <c r="A2274" s="458"/>
      <c r="B2274" s="458"/>
      <c r="C2274" s="458"/>
      <c r="D2274" s="458"/>
      <c r="E2274" s="458"/>
      <c r="F2274" s="459"/>
    </row>
    <row r="2275">
      <c r="A2275" s="458"/>
      <c r="B2275" s="458"/>
      <c r="C2275" s="458"/>
      <c r="D2275" s="458"/>
      <c r="E2275" s="458"/>
      <c r="F2275" s="459"/>
    </row>
    <row r="2276">
      <c r="A2276" s="458"/>
      <c r="B2276" s="458"/>
      <c r="C2276" s="458"/>
      <c r="D2276" s="458"/>
      <c r="E2276" s="458"/>
      <c r="F2276" s="459"/>
    </row>
    <row r="2277">
      <c r="A2277" s="458"/>
      <c r="B2277" s="458"/>
      <c r="C2277" s="458"/>
      <c r="D2277" s="458"/>
      <c r="E2277" s="458"/>
      <c r="F2277" s="459"/>
    </row>
    <row r="2278">
      <c r="A2278" s="458"/>
      <c r="B2278" s="458"/>
      <c r="C2278" s="458"/>
      <c r="D2278" s="458"/>
      <c r="E2278" s="458"/>
      <c r="F2278" s="459"/>
    </row>
    <row r="2279">
      <c r="A2279" s="458"/>
      <c r="B2279" s="458"/>
      <c r="C2279" s="458"/>
      <c r="D2279" s="458"/>
      <c r="E2279" s="458"/>
      <c r="F2279" s="459"/>
    </row>
    <row r="2280">
      <c r="A2280" s="458"/>
      <c r="B2280" s="458"/>
      <c r="C2280" s="458"/>
      <c r="D2280" s="458"/>
      <c r="E2280" s="458"/>
      <c r="F2280" s="459"/>
    </row>
    <row r="2281">
      <c r="A2281" s="458"/>
      <c r="B2281" s="458"/>
      <c r="C2281" s="458"/>
      <c r="D2281" s="458"/>
      <c r="E2281" s="458"/>
      <c r="F2281" s="459"/>
    </row>
    <row r="2282">
      <c r="A2282" s="458"/>
      <c r="B2282" s="458"/>
      <c r="C2282" s="458"/>
      <c r="D2282" s="458"/>
      <c r="E2282" s="458"/>
      <c r="F2282" s="459"/>
    </row>
    <row r="2283">
      <c r="A2283" s="458"/>
      <c r="B2283" s="458"/>
      <c r="C2283" s="458"/>
      <c r="D2283" s="458"/>
      <c r="E2283" s="458"/>
      <c r="F2283" s="459"/>
    </row>
    <row r="2284">
      <c r="A2284" s="458"/>
      <c r="B2284" s="458"/>
      <c r="C2284" s="458"/>
      <c r="D2284" s="458"/>
      <c r="E2284" s="458"/>
      <c r="F2284" s="459"/>
    </row>
    <row r="2285">
      <c r="A2285" s="458"/>
      <c r="B2285" s="458"/>
      <c r="C2285" s="458"/>
      <c r="D2285" s="458"/>
      <c r="E2285" s="458"/>
      <c r="F2285" s="459"/>
    </row>
    <row r="2286">
      <c r="A2286" s="458"/>
      <c r="B2286" s="458"/>
      <c r="C2286" s="458"/>
      <c r="D2286" s="458"/>
      <c r="E2286" s="458"/>
      <c r="F2286" s="459"/>
    </row>
    <row r="2287">
      <c r="A2287" s="458"/>
      <c r="B2287" s="458"/>
      <c r="C2287" s="458"/>
      <c r="D2287" s="458"/>
      <c r="E2287" s="458"/>
      <c r="F2287" s="459"/>
    </row>
    <row r="2288">
      <c r="A2288" s="458"/>
      <c r="B2288" s="458"/>
      <c r="C2288" s="458"/>
      <c r="D2288" s="458"/>
      <c r="E2288" s="458"/>
      <c r="F2288" s="459"/>
    </row>
    <row r="2289">
      <c r="A2289" s="458"/>
      <c r="B2289" s="458"/>
      <c r="C2289" s="458"/>
      <c r="D2289" s="458"/>
      <c r="E2289" s="458"/>
      <c r="F2289" s="459"/>
    </row>
    <row r="2290">
      <c r="A2290" s="458"/>
      <c r="B2290" s="458"/>
      <c r="C2290" s="458"/>
      <c r="D2290" s="458"/>
      <c r="E2290" s="458"/>
      <c r="F2290" s="459"/>
    </row>
    <row r="2291">
      <c r="A2291" s="458"/>
      <c r="B2291" s="458"/>
      <c r="C2291" s="458"/>
      <c r="D2291" s="458"/>
      <c r="E2291" s="458"/>
      <c r="F2291" s="459"/>
    </row>
    <row r="2292">
      <c r="A2292" s="458"/>
      <c r="B2292" s="458"/>
      <c r="C2292" s="458"/>
      <c r="D2292" s="458"/>
      <c r="E2292" s="458"/>
      <c r="F2292" s="459"/>
    </row>
    <row r="2293">
      <c r="A2293" s="458"/>
      <c r="B2293" s="458"/>
      <c r="C2293" s="458"/>
      <c r="D2293" s="458"/>
      <c r="E2293" s="458"/>
      <c r="F2293" s="459"/>
    </row>
    <row r="2294">
      <c r="A2294" s="458"/>
      <c r="B2294" s="458"/>
      <c r="C2294" s="458"/>
      <c r="D2294" s="458"/>
      <c r="E2294" s="458"/>
      <c r="F2294" s="459"/>
    </row>
    <row r="2295">
      <c r="A2295" s="458"/>
      <c r="B2295" s="458"/>
      <c r="C2295" s="458"/>
      <c r="D2295" s="458"/>
      <c r="E2295" s="458"/>
      <c r="F2295" s="459"/>
    </row>
    <row r="2296">
      <c r="A2296" s="458"/>
      <c r="B2296" s="458"/>
      <c r="C2296" s="458"/>
      <c r="D2296" s="458"/>
      <c r="E2296" s="458"/>
      <c r="F2296" s="459"/>
    </row>
    <row r="2297">
      <c r="A2297" s="458"/>
      <c r="B2297" s="458"/>
      <c r="C2297" s="458"/>
      <c r="D2297" s="458"/>
      <c r="E2297" s="458"/>
      <c r="F2297" s="459"/>
    </row>
    <row r="2298">
      <c r="A2298" s="458"/>
      <c r="B2298" s="458"/>
      <c r="C2298" s="458"/>
      <c r="D2298" s="458"/>
      <c r="E2298" s="458"/>
      <c r="F2298" s="459"/>
    </row>
    <row r="2299">
      <c r="A2299" s="458"/>
      <c r="B2299" s="458"/>
      <c r="C2299" s="458"/>
      <c r="D2299" s="458"/>
      <c r="E2299" s="458"/>
      <c r="F2299" s="459"/>
    </row>
    <row r="2300">
      <c r="A2300" s="458"/>
      <c r="B2300" s="458"/>
      <c r="C2300" s="458"/>
      <c r="D2300" s="458"/>
      <c r="E2300" s="458"/>
      <c r="F2300" s="459"/>
    </row>
    <row r="2301">
      <c r="A2301" s="458"/>
      <c r="B2301" s="458"/>
      <c r="C2301" s="458"/>
      <c r="D2301" s="458"/>
      <c r="E2301" s="458"/>
      <c r="F2301" s="459"/>
    </row>
    <row r="2302">
      <c r="A2302" s="458"/>
      <c r="B2302" s="458"/>
      <c r="C2302" s="458"/>
      <c r="D2302" s="458"/>
      <c r="E2302" s="458"/>
      <c r="F2302" s="459"/>
    </row>
    <row r="2303">
      <c r="A2303" s="458"/>
      <c r="B2303" s="458"/>
      <c r="C2303" s="458"/>
      <c r="D2303" s="458"/>
      <c r="E2303" s="458"/>
      <c r="F2303" s="459"/>
    </row>
    <row r="2304">
      <c r="A2304" s="458"/>
      <c r="B2304" s="458"/>
      <c r="C2304" s="458"/>
      <c r="D2304" s="458"/>
      <c r="E2304" s="458"/>
      <c r="F2304" s="459"/>
    </row>
    <row r="2305">
      <c r="A2305" s="458"/>
      <c r="B2305" s="458"/>
      <c r="C2305" s="458"/>
      <c r="D2305" s="458"/>
      <c r="E2305" s="458"/>
      <c r="F2305" s="459"/>
    </row>
    <row r="2306">
      <c r="A2306" s="458"/>
      <c r="B2306" s="458"/>
      <c r="C2306" s="458"/>
      <c r="D2306" s="458"/>
      <c r="E2306" s="458"/>
      <c r="F2306" s="459"/>
    </row>
    <row r="2307">
      <c r="A2307" s="458"/>
      <c r="B2307" s="458"/>
      <c r="C2307" s="458"/>
      <c r="D2307" s="458"/>
      <c r="E2307" s="458"/>
      <c r="F2307" s="459"/>
    </row>
    <row r="2308">
      <c r="A2308" s="458"/>
      <c r="B2308" s="458"/>
      <c r="C2308" s="458"/>
      <c r="D2308" s="458"/>
      <c r="E2308" s="458"/>
      <c r="F2308" s="459"/>
    </row>
    <row r="2309">
      <c r="A2309" s="458"/>
      <c r="B2309" s="458"/>
      <c r="C2309" s="458"/>
      <c r="D2309" s="458"/>
      <c r="E2309" s="458"/>
      <c r="F2309" s="459"/>
    </row>
    <row r="2310">
      <c r="A2310" s="458"/>
      <c r="B2310" s="458"/>
      <c r="C2310" s="458"/>
      <c r="D2310" s="458"/>
      <c r="E2310" s="458"/>
      <c r="F2310" s="459"/>
    </row>
    <row r="2311">
      <c r="A2311" s="458"/>
      <c r="B2311" s="458"/>
      <c r="C2311" s="458"/>
      <c r="D2311" s="458"/>
      <c r="E2311" s="458"/>
      <c r="F2311" s="459"/>
    </row>
    <row r="2312">
      <c r="A2312" s="458"/>
      <c r="B2312" s="458"/>
      <c r="C2312" s="458"/>
      <c r="D2312" s="458"/>
      <c r="E2312" s="458"/>
      <c r="F2312" s="459"/>
    </row>
    <row r="2313">
      <c r="A2313" s="458"/>
      <c r="B2313" s="458"/>
      <c r="C2313" s="458"/>
      <c r="D2313" s="458"/>
      <c r="E2313" s="458"/>
      <c r="F2313" s="459"/>
    </row>
    <row r="2314">
      <c r="A2314" s="458"/>
      <c r="B2314" s="458"/>
      <c r="C2314" s="458"/>
      <c r="D2314" s="458"/>
      <c r="E2314" s="458"/>
      <c r="F2314" s="459"/>
    </row>
    <row r="2315">
      <c r="A2315" s="458"/>
      <c r="B2315" s="458"/>
      <c r="C2315" s="458"/>
      <c r="D2315" s="458"/>
      <c r="E2315" s="458"/>
      <c r="F2315" s="459"/>
    </row>
    <row r="2316">
      <c r="A2316" s="458"/>
      <c r="B2316" s="458"/>
      <c r="C2316" s="458"/>
      <c r="D2316" s="458"/>
      <c r="E2316" s="458"/>
      <c r="F2316" s="459"/>
    </row>
    <row r="2317">
      <c r="A2317" s="458"/>
      <c r="B2317" s="458"/>
      <c r="C2317" s="458"/>
      <c r="D2317" s="458"/>
      <c r="E2317" s="458"/>
      <c r="F2317" s="459"/>
    </row>
    <row r="2318">
      <c r="A2318" s="458"/>
      <c r="B2318" s="458"/>
      <c r="C2318" s="458"/>
      <c r="D2318" s="458"/>
      <c r="E2318" s="458"/>
      <c r="F2318" s="459"/>
    </row>
    <row r="2319">
      <c r="A2319" s="458"/>
      <c r="B2319" s="458"/>
      <c r="C2319" s="458"/>
      <c r="D2319" s="458"/>
      <c r="E2319" s="458"/>
      <c r="F2319" s="459"/>
    </row>
    <row r="2320">
      <c r="A2320" s="458"/>
      <c r="B2320" s="458"/>
      <c r="C2320" s="458"/>
      <c r="D2320" s="458"/>
      <c r="E2320" s="458"/>
      <c r="F2320" s="459"/>
    </row>
    <row r="2321">
      <c r="A2321" s="458"/>
      <c r="B2321" s="458"/>
      <c r="C2321" s="458"/>
      <c r="D2321" s="458"/>
      <c r="E2321" s="458"/>
      <c r="F2321" s="459"/>
    </row>
    <row r="2322">
      <c r="A2322" s="458"/>
      <c r="B2322" s="458"/>
      <c r="C2322" s="458"/>
      <c r="D2322" s="458"/>
      <c r="E2322" s="458"/>
      <c r="F2322" s="459"/>
    </row>
    <row r="2323">
      <c r="A2323" s="458"/>
      <c r="B2323" s="458"/>
      <c r="C2323" s="458"/>
      <c r="D2323" s="458"/>
      <c r="E2323" s="458"/>
      <c r="F2323" s="459"/>
    </row>
    <row r="2324">
      <c r="A2324" s="458"/>
      <c r="B2324" s="458"/>
      <c r="C2324" s="458"/>
      <c r="D2324" s="458"/>
      <c r="E2324" s="458"/>
      <c r="F2324" s="459"/>
    </row>
    <row r="2325">
      <c r="A2325" s="458"/>
      <c r="B2325" s="458"/>
      <c r="C2325" s="458"/>
      <c r="D2325" s="458"/>
      <c r="E2325" s="458"/>
      <c r="F2325" s="459"/>
    </row>
    <row r="2326">
      <c r="A2326" s="458"/>
      <c r="B2326" s="458"/>
      <c r="C2326" s="458"/>
      <c r="D2326" s="458"/>
      <c r="E2326" s="458"/>
      <c r="F2326" s="459"/>
    </row>
    <row r="2327">
      <c r="A2327" s="458"/>
      <c r="B2327" s="458"/>
      <c r="C2327" s="458"/>
      <c r="D2327" s="458"/>
      <c r="E2327" s="458"/>
      <c r="F2327" s="459"/>
    </row>
    <row r="2328">
      <c r="A2328" s="458"/>
      <c r="B2328" s="458"/>
      <c r="C2328" s="458"/>
      <c r="D2328" s="458"/>
      <c r="E2328" s="458"/>
      <c r="F2328" s="459"/>
    </row>
    <row r="2329">
      <c r="A2329" s="458"/>
      <c r="B2329" s="458"/>
      <c r="C2329" s="458"/>
      <c r="D2329" s="458"/>
      <c r="E2329" s="458"/>
      <c r="F2329" s="459"/>
    </row>
    <row r="2330">
      <c r="A2330" s="458"/>
      <c r="B2330" s="458"/>
      <c r="C2330" s="458"/>
      <c r="D2330" s="458"/>
      <c r="E2330" s="458"/>
      <c r="F2330" s="459"/>
    </row>
    <row r="2331">
      <c r="A2331" s="458"/>
      <c r="B2331" s="458"/>
      <c r="C2331" s="458"/>
      <c r="D2331" s="458"/>
      <c r="E2331" s="458"/>
      <c r="F2331" s="459"/>
    </row>
    <row r="2332">
      <c r="A2332" s="458"/>
      <c r="B2332" s="458"/>
      <c r="C2332" s="458"/>
      <c r="D2332" s="458"/>
      <c r="E2332" s="458"/>
      <c r="F2332" s="459"/>
    </row>
    <row r="2333">
      <c r="A2333" s="458"/>
      <c r="B2333" s="458"/>
      <c r="C2333" s="458"/>
      <c r="D2333" s="458"/>
      <c r="E2333" s="458"/>
      <c r="F2333" s="459"/>
    </row>
    <row r="2334">
      <c r="A2334" s="458"/>
      <c r="B2334" s="458"/>
      <c r="C2334" s="458"/>
      <c r="D2334" s="458"/>
      <c r="E2334" s="458"/>
      <c r="F2334" s="459"/>
    </row>
    <row r="2335">
      <c r="A2335" s="458"/>
      <c r="B2335" s="458"/>
      <c r="C2335" s="458"/>
      <c r="D2335" s="458"/>
      <c r="E2335" s="458"/>
      <c r="F2335" s="459"/>
    </row>
    <row r="2336">
      <c r="A2336" s="458"/>
      <c r="B2336" s="458"/>
      <c r="C2336" s="458"/>
      <c r="D2336" s="458"/>
      <c r="E2336" s="458"/>
      <c r="F2336" s="459"/>
    </row>
    <row r="2337">
      <c r="A2337" s="458"/>
      <c r="B2337" s="458"/>
      <c r="C2337" s="458"/>
      <c r="D2337" s="458"/>
      <c r="E2337" s="458"/>
      <c r="F2337" s="459"/>
    </row>
    <row r="2338">
      <c r="A2338" s="458"/>
      <c r="B2338" s="458"/>
      <c r="C2338" s="458"/>
      <c r="D2338" s="458"/>
      <c r="E2338" s="458"/>
      <c r="F2338" s="459"/>
    </row>
    <row r="2339">
      <c r="A2339" s="458"/>
      <c r="B2339" s="458"/>
      <c r="C2339" s="458"/>
      <c r="D2339" s="458"/>
      <c r="E2339" s="458"/>
      <c r="F2339" s="459"/>
    </row>
    <row r="2340">
      <c r="A2340" s="458"/>
      <c r="B2340" s="458"/>
      <c r="C2340" s="458"/>
      <c r="D2340" s="458"/>
      <c r="E2340" s="458"/>
      <c r="F2340" s="459"/>
    </row>
    <row r="2341">
      <c r="A2341" s="458"/>
      <c r="B2341" s="458"/>
      <c r="C2341" s="458"/>
      <c r="D2341" s="458"/>
      <c r="E2341" s="458"/>
      <c r="F2341" s="459"/>
    </row>
    <row r="2342">
      <c r="A2342" s="458"/>
      <c r="B2342" s="458"/>
      <c r="C2342" s="458"/>
      <c r="D2342" s="458"/>
      <c r="E2342" s="458"/>
      <c r="F2342" s="459"/>
    </row>
    <row r="2343">
      <c r="A2343" s="458"/>
      <c r="B2343" s="458"/>
      <c r="C2343" s="458"/>
      <c r="D2343" s="458"/>
      <c r="E2343" s="458"/>
      <c r="F2343" s="459"/>
    </row>
    <row r="2344">
      <c r="A2344" s="458"/>
      <c r="B2344" s="458"/>
      <c r="C2344" s="458"/>
      <c r="D2344" s="458"/>
      <c r="E2344" s="458"/>
      <c r="F2344" s="459"/>
    </row>
    <row r="2345">
      <c r="A2345" s="458"/>
      <c r="B2345" s="458"/>
      <c r="C2345" s="458"/>
      <c r="D2345" s="458"/>
      <c r="E2345" s="458"/>
      <c r="F2345" s="459"/>
    </row>
    <row r="2346">
      <c r="A2346" s="458"/>
      <c r="B2346" s="458"/>
      <c r="C2346" s="458"/>
      <c r="D2346" s="458"/>
      <c r="E2346" s="458"/>
      <c r="F2346" s="459"/>
    </row>
    <row r="2347">
      <c r="A2347" s="458"/>
      <c r="B2347" s="458"/>
      <c r="C2347" s="458"/>
      <c r="D2347" s="458"/>
      <c r="E2347" s="458"/>
      <c r="F2347" s="459"/>
    </row>
    <row r="2348">
      <c r="A2348" s="458"/>
      <c r="B2348" s="458"/>
      <c r="C2348" s="458"/>
      <c r="D2348" s="458"/>
      <c r="E2348" s="458"/>
      <c r="F2348" s="459"/>
    </row>
    <row r="2349">
      <c r="A2349" s="458"/>
      <c r="B2349" s="458"/>
      <c r="C2349" s="458"/>
      <c r="D2349" s="458"/>
      <c r="E2349" s="458"/>
      <c r="F2349" s="459"/>
    </row>
    <row r="2350">
      <c r="A2350" s="458"/>
      <c r="B2350" s="458"/>
      <c r="C2350" s="458"/>
      <c r="D2350" s="458"/>
      <c r="E2350" s="458"/>
      <c r="F2350" s="459"/>
    </row>
    <row r="2351">
      <c r="A2351" s="458"/>
      <c r="B2351" s="458"/>
      <c r="C2351" s="458"/>
      <c r="D2351" s="458"/>
      <c r="E2351" s="458"/>
      <c r="F2351" s="459"/>
    </row>
    <row r="2352">
      <c r="A2352" s="458"/>
      <c r="B2352" s="458"/>
      <c r="C2352" s="458"/>
      <c r="D2352" s="458"/>
      <c r="E2352" s="458"/>
      <c r="F2352" s="459"/>
    </row>
    <row r="2353">
      <c r="A2353" s="458"/>
      <c r="B2353" s="458"/>
      <c r="C2353" s="458"/>
      <c r="D2353" s="458"/>
      <c r="E2353" s="458"/>
      <c r="F2353" s="459"/>
    </row>
    <row r="2354">
      <c r="A2354" s="458"/>
      <c r="B2354" s="458"/>
      <c r="C2354" s="458"/>
      <c r="D2354" s="458"/>
      <c r="E2354" s="458"/>
      <c r="F2354" s="459"/>
    </row>
    <row r="2355">
      <c r="A2355" s="458"/>
      <c r="B2355" s="458"/>
      <c r="C2355" s="458"/>
      <c r="D2355" s="458"/>
      <c r="E2355" s="458"/>
      <c r="F2355" s="459"/>
    </row>
    <row r="2356">
      <c r="A2356" s="458"/>
      <c r="B2356" s="458"/>
      <c r="C2356" s="458"/>
      <c r="D2356" s="458"/>
      <c r="E2356" s="458"/>
      <c r="F2356" s="459"/>
    </row>
    <row r="2357">
      <c r="A2357" s="458"/>
      <c r="B2357" s="458"/>
      <c r="C2357" s="458"/>
      <c r="D2357" s="458"/>
      <c r="E2357" s="458"/>
      <c r="F2357" s="459"/>
    </row>
    <row r="2358">
      <c r="A2358" s="458"/>
      <c r="B2358" s="458"/>
      <c r="C2358" s="458"/>
      <c r="D2358" s="458"/>
      <c r="E2358" s="458"/>
      <c r="F2358" s="459"/>
    </row>
    <row r="2359">
      <c r="A2359" s="458"/>
      <c r="B2359" s="458"/>
      <c r="C2359" s="458"/>
      <c r="D2359" s="458"/>
      <c r="E2359" s="458"/>
      <c r="F2359" s="459"/>
    </row>
    <row r="2360">
      <c r="A2360" s="458"/>
      <c r="B2360" s="458"/>
      <c r="C2360" s="458"/>
      <c r="D2360" s="458"/>
      <c r="E2360" s="458"/>
      <c r="F2360" s="459"/>
    </row>
    <row r="2361">
      <c r="A2361" s="458"/>
      <c r="B2361" s="458"/>
      <c r="C2361" s="458"/>
      <c r="D2361" s="458"/>
      <c r="E2361" s="458"/>
      <c r="F2361" s="459"/>
    </row>
    <row r="2362">
      <c r="A2362" s="458"/>
      <c r="B2362" s="458"/>
      <c r="C2362" s="458"/>
      <c r="D2362" s="458"/>
      <c r="E2362" s="458"/>
      <c r="F2362" s="459"/>
    </row>
    <row r="2363">
      <c r="A2363" s="458"/>
      <c r="B2363" s="458"/>
      <c r="C2363" s="458"/>
      <c r="D2363" s="458"/>
      <c r="E2363" s="458"/>
      <c r="F2363" s="459"/>
    </row>
    <row r="2364">
      <c r="A2364" s="458"/>
      <c r="B2364" s="458"/>
      <c r="C2364" s="458"/>
      <c r="D2364" s="458"/>
      <c r="E2364" s="458"/>
      <c r="F2364" s="459"/>
    </row>
    <row r="2365">
      <c r="A2365" s="458"/>
      <c r="B2365" s="458"/>
      <c r="C2365" s="458"/>
      <c r="D2365" s="458"/>
      <c r="E2365" s="458"/>
      <c r="F2365" s="459"/>
    </row>
    <row r="2366">
      <c r="A2366" s="458"/>
      <c r="B2366" s="458"/>
      <c r="C2366" s="458"/>
      <c r="D2366" s="458"/>
      <c r="E2366" s="458"/>
      <c r="F2366" s="459"/>
    </row>
    <row r="2367">
      <c r="A2367" s="458"/>
      <c r="B2367" s="458"/>
      <c r="C2367" s="458"/>
      <c r="D2367" s="458"/>
      <c r="E2367" s="458"/>
      <c r="F2367" s="459"/>
    </row>
    <row r="2368">
      <c r="A2368" s="458"/>
      <c r="B2368" s="458"/>
      <c r="C2368" s="458"/>
      <c r="D2368" s="458"/>
      <c r="E2368" s="458"/>
      <c r="F2368" s="459"/>
    </row>
    <row r="2369">
      <c r="A2369" s="458"/>
      <c r="B2369" s="458"/>
      <c r="C2369" s="458"/>
      <c r="D2369" s="458"/>
      <c r="E2369" s="458"/>
      <c r="F2369" s="459"/>
    </row>
    <row r="2370">
      <c r="A2370" s="458"/>
      <c r="B2370" s="458"/>
      <c r="C2370" s="458"/>
      <c r="D2370" s="458"/>
      <c r="E2370" s="458"/>
      <c r="F2370" s="459"/>
    </row>
    <row r="2371">
      <c r="A2371" s="458"/>
      <c r="B2371" s="458"/>
      <c r="C2371" s="458"/>
      <c r="D2371" s="458"/>
      <c r="E2371" s="458"/>
      <c r="F2371" s="459"/>
    </row>
    <row r="2372">
      <c r="A2372" s="458"/>
      <c r="B2372" s="458"/>
      <c r="C2372" s="458"/>
      <c r="D2372" s="458"/>
      <c r="E2372" s="458"/>
      <c r="F2372" s="459"/>
    </row>
    <row r="2373">
      <c r="A2373" s="458"/>
      <c r="B2373" s="458"/>
      <c r="C2373" s="458"/>
      <c r="D2373" s="458"/>
      <c r="E2373" s="458"/>
      <c r="F2373" s="459"/>
    </row>
    <row r="2374">
      <c r="A2374" s="458"/>
      <c r="B2374" s="458"/>
      <c r="C2374" s="458"/>
      <c r="D2374" s="458"/>
      <c r="E2374" s="458"/>
      <c r="F2374" s="459"/>
    </row>
    <row r="2375">
      <c r="A2375" s="458"/>
      <c r="B2375" s="458"/>
      <c r="C2375" s="458"/>
      <c r="D2375" s="458"/>
      <c r="E2375" s="458"/>
      <c r="F2375" s="459"/>
    </row>
    <row r="2376">
      <c r="A2376" s="458"/>
      <c r="B2376" s="458"/>
      <c r="C2376" s="458"/>
      <c r="D2376" s="458"/>
      <c r="E2376" s="458"/>
      <c r="F2376" s="459"/>
    </row>
    <row r="2377">
      <c r="A2377" s="458"/>
      <c r="B2377" s="458"/>
      <c r="C2377" s="458"/>
      <c r="D2377" s="458"/>
      <c r="E2377" s="458"/>
      <c r="F2377" s="459"/>
    </row>
    <row r="2378">
      <c r="A2378" s="458"/>
      <c r="B2378" s="458"/>
      <c r="C2378" s="458"/>
      <c r="D2378" s="458"/>
      <c r="E2378" s="458"/>
      <c r="F2378" s="459"/>
    </row>
    <row r="2379">
      <c r="A2379" s="458"/>
      <c r="B2379" s="458"/>
      <c r="C2379" s="458"/>
      <c r="D2379" s="458"/>
      <c r="E2379" s="458"/>
      <c r="F2379" s="459"/>
    </row>
    <row r="2380">
      <c r="A2380" s="458"/>
      <c r="B2380" s="458"/>
      <c r="C2380" s="458"/>
      <c r="D2380" s="458"/>
      <c r="E2380" s="458"/>
      <c r="F2380" s="459"/>
    </row>
    <row r="2381">
      <c r="A2381" s="458"/>
      <c r="B2381" s="458"/>
      <c r="C2381" s="458"/>
      <c r="D2381" s="458"/>
      <c r="E2381" s="458"/>
      <c r="F2381" s="459"/>
    </row>
    <row r="2382">
      <c r="A2382" s="458"/>
      <c r="B2382" s="458"/>
      <c r="C2382" s="458"/>
      <c r="D2382" s="458"/>
      <c r="E2382" s="458"/>
      <c r="F2382" s="459"/>
    </row>
    <row r="2383">
      <c r="A2383" s="458"/>
      <c r="B2383" s="458"/>
      <c r="C2383" s="458"/>
      <c r="D2383" s="458"/>
      <c r="E2383" s="458"/>
      <c r="F2383" s="459"/>
    </row>
    <row r="2384">
      <c r="A2384" s="458"/>
      <c r="B2384" s="458"/>
      <c r="C2384" s="458"/>
      <c r="D2384" s="458"/>
      <c r="E2384" s="458"/>
      <c r="F2384" s="459"/>
    </row>
    <row r="2385">
      <c r="A2385" s="458"/>
      <c r="B2385" s="458"/>
      <c r="C2385" s="458"/>
      <c r="D2385" s="458"/>
      <c r="E2385" s="458"/>
      <c r="F2385" s="459"/>
    </row>
    <row r="2386">
      <c r="A2386" s="458"/>
      <c r="B2386" s="458"/>
      <c r="C2386" s="458"/>
      <c r="D2386" s="458"/>
      <c r="E2386" s="458"/>
      <c r="F2386" s="459"/>
    </row>
    <row r="2387">
      <c r="A2387" s="458"/>
      <c r="B2387" s="458"/>
      <c r="C2387" s="458"/>
      <c r="D2387" s="458"/>
      <c r="E2387" s="458"/>
      <c r="F2387" s="459"/>
    </row>
    <row r="2388">
      <c r="A2388" s="458"/>
      <c r="B2388" s="458"/>
      <c r="C2388" s="458"/>
      <c r="D2388" s="458"/>
      <c r="E2388" s="458"/>
      <c r="F2388" s="459"/>
    </row>
    <row r="2389">
      <c r="A2389" s="458"/>
      <c r="B2389" s="458"/>
      <c r="C2389" s="458"/>
      <c r="D2389" s="458"/>
      <c r="E2389" s="458"/>
      <c r="F2389" s="459"/>
    </row>
    <row r="2390">
      <c r="A2390" s="458"/>
      <c r="B2390" s="458"/>
      <c r="C2390" s="458"/>
      <c r="D2390" s="458"/>
      <c r="E2390" s="458"/>
      <c r="F2390" s="459"/>
    </row>
    <row r="2391">
      <c r="A2391" s="458"/>
      <c r="B2391" s="458"/>
      <c r="C2391" s="458"/>
      <c r="D2391" s="458"/>
      <c r="E2391" s="458"/>
      <c r="F2391" s="459"/>
    </row>
    <row r="2392">
      <c r="A2392" s="458"/>
      <c r="B2392" s="458"/>
      <c r="C2392" s="458"/>
      <c r="D2392" s="458"/>
      <c r="E2392" s="458"/>
      <c r="F2392" s="459"/>
    </row>
    <row r="2393">
      <c r="A2393" s="458"/>
      <c r="B2393" s="458"/>
      <c r="C2393" s="458"/>
      <c r="D2393" s="458"/>
      <c r="E2393" s="458"/>
      <c r="F2393" s="459"/>
    </row>
    <row r="2394">
      <c r="A2394" s="458"/>
      <c r="B2394" s="458"/>
      <c r="C2394" s="458"/>
      <c r="D2394" s="458"/>
      <c r="E2394" s="458"/>
      <c r="F2394" s="459"/>
    </row>
    <row r="2395">
      <c r="A2395" s="458"/>
      <c r="B2395" s="458"/>
      <c r="C2395" s="458"/>
      <c r="D2395" s="458"/>
      <c r="E2395" s="458"/>
      <c r="F2395" s="459"/>
    </row>
    <row r="2396">
      <c r="A2396" s="458"/>
      <c r="B2396" s="458"/>
      <c r="C2396" s="458"/>
      <c r="D2396" s="458"/>
      <c r="E2396" s="458"/>
      <c r="F2396" s="459"/>
    </row>
    <row r="2397">
      <c r="A2397" s="458"/>
      <c r="B2397" s="458"/>
      <c r="C2397" s="458"/>
      <c r="D2397" s="458"/>
      <c r="E2397" s="458"/>
      <c r="F2397" s="459"/>
    </row>
    <row r="2398">
      <c r="A2398" s="458"/>
      <c r="B2398" s="458"/>
      <c r="C2398" s="458"/>
      <c r="D2398" s="458"/>
      <c r="E2398" s="458"/>
      <c r="F2398" s="459"/>
    </row>
    <row r="2399">
      <c r="A2399" s="458"/>
      <c r="B2399" s="458"/>
      <c r="C2399" s="458"/>
      <c r="D2399" s="458"/>
      <c r="E2399" s="458"/>
      <c r="F2399" s="459"/>
    </row>
    <row r="2400">
      <c r="A2400" s="458"/>
      <c r="B2400" s="458"/>
      <c r="C2400" s="458"/>
      <c r="D2400" s="458"/>
      <c r="E2400" s="458"/>
      <c r="F2400" s="459"/>
    </row>
    <row r="2401">
      <c r="A2401" s="458"/>
      <c r="B2401" s="458"/>
      <c r="C2401" s="458"/>
      <c r="D2401" s="458"/>
      <c r="E2401" s="458"/>
      <c r="F2401" s="459"/>
    </row>
    <row r="2402">
      <c r="A2402" s="458"/>
      <c r="B2402" s="458"/>
      <c r="C2402" s="458"/>
      <c r="D2402" s="458"/>
      <c r="E2402" s="458"/>
      <c r="F2402" s="459"/>
    </row>
    <row r="2403">
      <c r="A2403" s="458"/>
      <c r="B2403" s="458"/>
      <c r="C2403" s="458"/>
      <c r="D2403" s="458"/>
      <c r="E2403" s="458"/>
      <c r="F2403" s="459"/>
    </row>
    <row r="2404">
      <c r="A2404" s="458"/>
      <c r="B2404" s="458"/>
      <c r="C2404" s="458"/>
      <c r="D2404" s="458"/>
      <c r="E2404" s="458"/>
      <c r="F2404" s="459"/>
    </row>
    <row r="2405">
      <c r="A2405" s="458"/>
      <c r="B2405" s="458"/>
      <c r="C2405" s="458"/>
      <c r="D2405" s="458"/>
      <c r="E2405" s="458"/>
      <c r="F2405" s="459"/>
    </row>
    <row r="2406">
      <c r="A2406" s="458"/>
      <c r="B2406" s="458"/>
      <c r="C2406" s="458"/>
      <c r="D2406" s="458"/>
      <c r="E2406" s="458"/>
      <c r="F2406" s="459"/>
    </row>
    <row r="2407">
      <c r="A2407" s="458"/>
      <c r="B2407" s="458"/>
      <c r="C2407" s="458"/>
      <c r="D2407" s="458"/>
      <c r="E2407" s="458"/>
      <c r="F2407" s="459"/>
    </row>
    <row r="2408">
      <c r="A2408" s="458"/>
      <c r="B2408" s="458"/>
      <c r="C2408" s="458"/>
      <c r="D2408" s="458"/>
      <c r="E2408" s="458"/>
      <c r="F2408" s="459"/>
    </row>
    <row r="2409">
      <c r="A2409" s="458"/>
      <c r="B2409" s="458"/>
      <c r="C2409" s="458"/>
      <c r="D2409" s="458"/>
      <c r="E2409" s="458"/>
      <c r="F2409" s="459"/>
    </row>
    <row r="2410">
      <c r="A2410" s="458"/>
      <c r="B2410" s="458"/>
      <c r="C2410" s="458"/>
      <c r="D2410" s="458"/>
      <c r="E2410" s="458"/>
      <c r="F2410" s="459"/>
    </row>
    <row r="2411">
      <c r="A2411" s="458"/>
      <c r="B2411" s="458"/>
      <c r="C2411" s="458"/>
      <c r="D2411" s="458"/>
      <c r="E2411" s="458"/>
      <c r="F2411" s="459"/>
    </row>
    <row r="2412">
      <c r="A2412" s="458"/>
      <c r="B2412" s="458"/>
      <c r="C2412" s="458"/>
      <c r="D2412" s="458"/>
      <c r="E2412" s="458"/>
      <c r="F2412" s="459"/>
    </row>
    <row r="2413">
      <c r="A2413" s="458"/>
      <c r="B2413" s="458"/>
      <c r="C2413" s="458"/>
      <c r="D2413" s="458"/>
      <c r="E2413" s="458"/>
      <c r="F2413" s="459"/>
    </row>
    <row r="2414">
      <c r="A2414" s="458"/>
      <c r="B2414" s="458"/>
      <c r="C2414" s="458"/>
      <c r="D2414" s="458"/>
      <c r="E2414" s="458"/>
      <c r="F2414" s="459"/>
    </row>
    <row r="2415">
      <c r="A2415" s="458"/>
      <c r="B2415" s="458"/>
      <c r="C2415" s="458"/>
      <c r="D2415" s="458"/>
      <c r="E2415" s="458"/>
      <c r="F2415" s="459"/>
    </row>
    <row r="2416">
      <c r="A2416" s="458"/>
      <c r="B2416" s="458"/>
      <c r="C2416" s="458"/>
      <c r="D2416" s="458"/>
      <c r="E2416" s="458"/>
      <c r="F2416" s="459"/>
    </row>
    <row r="2417">
      <c r="A2417" s="458"/>
      <c r="B2417" s="458"/>
      <c r="C2417" s="458"/>
      <c r="D2417" s="458"/>
      <c r="E2417" s="458"/>
      <c r="F2417" s="459"/>
    </row>
    <row r="2418">
      <c r="A2418" s="458"/>
      <c r="B2418" s="458"/>
      <c r="C2418" s="458"/>
      <c r="D2418" s="458"/>
      <c r="E2418" s="458"/>
      <c r="F2418" s="459"/>
    </row>
    <row r="2419">
      <c r="A2419" s="458"/>
      <c r="B2419" s="458"/>
      <c r="C2419" s="458"/>
      <c r="D2419" s="458"/>
      <c r="E2419" s="458"/>
      <c r="F2419" s="459"/>
    </row>
    <row r="2420">
      <c r="A2420" s="458"/>
      <c r="B2420" s="458"/>
      <c r="C2420" s="458"/>
      <c r="D2420" s="458"/>
      <c r="E2420" s="458"/>
      <c r="F2420" s="459"/>
    </row>
    <row r="2421">
      <c r="A2421" s="458"/>
      <c r="B2421" s="458"/>
      <c r="C2421" s="458"/>
      <c r="D2421" s="458"/>
      <c r="E2421" s="458"/>
      <c r="F2421" s="459"/>
    </row>
    <row r="2422">
      <c r="A2422" s="458"/>
      <c r="B2422" s="458"/>
      <c r="C2422" s="458"/>
      <c r="D2422" s="458"/>
      <c r="E2422" s="458"/>
      <c r="F2422" s="459"/>
    </row>
    <row r="2423">
      <c r="A2423" s="458"/>
      <c r="B2423" s="458"/>
      <c r="C2423" s="458"/>
      <c r="D2423" s="458"/>
      <c r="E2423" s="458"/>
      <c r="F2423" s="459"/>
    </row>
    <row r="2424">
      <c r="A2424" s="458"/>
      <c r="B2424" s="458"/>
      <c r="C2424" s="458"/>
      <c r="D2424" s="458"/>
      <c r="E2424" s="458"/>
      <c r="F2424" s="459"/>
    </row>
    <row r="2425">
      <c r="A2425" s="458"/>
      <c r="B2425" s="458"/>
      <c r="C2425" s="458"/>
      <c r="D2425" s="458"/>
      <c r="E2425" s="458"/>
      <c r="F2425" s="459"/>
    </row>
    <row r="2426">
      <c r="A2426" s="458"/>
      <c r="B2426" s="458"/>
      <c r="C2426" s="458"/>
      <c r="D2426" s="458"/>
      <c r="E2426" s="458"/>
      <c r="F2426" s="459"/>
    </row>
    <row r="2427">
      <c r="A2427" s="458"/>
      <c r="B2427" s="458"/>
      <c r="C2427" s="458"/>
      <c r="D2427" s="458"/>
      <c r="E2427" s="458"/>
      <c r="F2427" s="459"/>
    </row>
    <row r="2428">
      <c r="A2428" s="458"/>
      <c r="B2428" s="458"/>
      <c r="C2428" s="458"/>
      <c r="D2428" s="458"/>
      <c r="E2428" s="458"/>
      <c r="F2428" s="459"/>
    </row>
    <row r="2429">
      <c r="A2429" s="458"/>
      <c r="B2429" s="458"/>
      <c r="C2429" s="458"/>
      <c r="D2429" s="458"/>
      <c r="E2429" s="458"/>
      <c r="F2429" s="459"/>
    </row>
    <row r="2430">
      <c r="A2430" s="458"/>
      <c r="B2430" s="458"/>
      <c r="C2430" s="458"/>
      <c r="D2430" s="458"/>
      <c r="E2430" s="458"/>
      <c r="F2430" s="459"/>
    </row>
    <row r="2431">
      <c r="A2431" s="458"/>
      <c r="B2431" s="458"/>
      <c r="C2431" s="458"/>
      <c r="D2431" s="458"/>
      <c r="E2431" s="458"/>
      <c r="F2431" s="459"/>
    </row>
    <row r="2432">
      <c r="A2432" s="458"/>
      <c r="B2432" s="458"/>
      <c r="C2432" s="458"/>
      <c r="D2432" s="458"/>
      <c r="E2432" s="458"/>
      <c r="F2432" s="459"/>
    </row>
    <row r="2433">
      <c r="A2433" s="458"/>
      <c r="B2433" s="458"/>
      <c r="C2433" s="458"/>
      <c r="D2433" s="458"/>
      <c r="E2433" s="458"/>
      <c r="F2433" s="459"/>
    </row>
    <row r="2434">
      <c r="A2434" s="458"/>
      <c r="B2434" s="458"/>
      <c r="C2434" s="458"/>
      <c r="D2434" s="458"/>
      <c r="E2434" s="458"/>
      <c r="F2434" s="459"/>
    </row>
    <row r="2435">
      <c r="A2435" s="458"/>
      <c r="B2435" s="458"/>
      <c r="C2435" s="458"/>
      <c r="D2435" s="458"/>
      <c r="E2435" s="458"/>
      <c r="F2435" s="459"/>
    </row>
    <row r="2436">
      <c r="A2436" s="458"/>
      <c r="B2436" s="458"/>
      <c r="C2436" s="458"/>
      <c r="D2436" s="458"/>
      <c r="E2436" s="458"/>
      <c r="F2436" s="459"/>
    </row>
    <row r="2437">
      <c r="A2437" s="458"/>
      <c r="B2437" s="458"/>
      <c r="C2437" s="458"/>
      <c r="D2437" s="458"/>
      <c r="E2437" s="458"/>
      <c r="F2437" s="459"/>
    </row>
    <row r="2438">
      <c r="A2438" s="458"/>
      <c r="B2438" s="458"/>
      <c r="C2438" s="458"/>
      <c r="D2438" s="458"/>
      <c r="E2438" s="458"/>
      <c r="F2438" s="459"/>
    </row>
    <row r="2439">
      <c r="A2439" s="458"/>
      <c r="B2439" s="458"/>
      <c r="C2439" s="458"/>
      <c r="D2439" s="458"/>
      <c r="E2439" s="458"/>
      <c r="F2439" s="459"/>
    </row>
    <row r="2440">
      <c r="A2440" s="458"/>
      <c r="B2440" s="458"/>
      <c r="C2440" s="458"/>
      <c r="D2440" s="458"/>
      <c r="E2440" s="458"/>
      <c r="F2440" s="459"/>
    </row>
    <row r="2441">
      <c r="A2441" s="458"/>
      <c r="B2441" s="458"/>
      <c r="C2441" s="458"/>
      <c r="D2441" s="458"/>
      <c r="E2441" s="458"/>
      <c r="F2441" s="459"/>
    </row>
    <row r="2442">
      <c r="A2442" s="458"/>
      <c r="B2442" s="458"/>
      <c r="C2442" s="458"/>
      <c r="D2442" s="458"/>
      <c r="E2442" s="458"/>
      <c r="F2442" s="459"/>
    </row>
    <row r="2443">
      <c r="A2443" s="458"/>
      <c r="B2443" s="458"/>
      <c r="C2443" s="458"/>
      <c r="D2443" s="458"/>
      <c r="E2443" s="458"/>
      <c r="F2443" s="459"/>
    </row>
    <row r="2444">
      <c r="A2444" s="458"/>
      <c r="B2444" s="458"/>
      <c r="C2444" s="458"/>
      <c r="D2444" s="458"/>
      <c r="E2444" s="458"/>
      <c r="F2444" s="459"/>
    </row>
    <row r="2445">
      <c r="A2445" s="458"/>
      <c r="B2445" s="458"/>
      <c r="C2445" s="458"/>
      <c r="D2445" s="458"/>
      <c r="E2445" s="458"/>
      <c r="F2445" s="459"/>
    </row>
    <row r="2446">
      <c r="A2446" s="458"/>
      <c r="B2446" s="458"/>
      <c r="C2446" s="458"/>
      <c r="D2446" s="458"/>
      <c r="E2446" s="458"/>
      <c r="F2446" s="459"/>
    </row>
    <row r="2447">
      <c r="A2447" s="458"/>
      <c r="B2447" s="458"/>
      <c r="C2447" s="458"/>
      <c r="D2447" s="458"/>
      <c r="E2447" s="458"/>
      <c r="F2447" s="459"/>
    </row>
    <row r="2448">
      <c r="A2448" s="458"/>
      <c r="B2448" s="458"/>
      <c r="C2448" s="458"/>
      <c r="D2448" s="458"/>
      <c r="E2448" s="458"/>
      <c r="F2448" s="459"/>
    </row>
    <row r="2449">
      <c r="A2449" s="458"/>
      <c r="B2449" s="458"/>
      <c r="C2449" s="458"/>
      <c r="D2449" s="458"/>
      <c r="E2449" s="458"/>
      <c r="F2449" s="459"/>
    </row>
    <row r="2450">
      <c r="A2450" s="458"/>
      <c r="B2450" s="458"/>
      <c r="C2450" s="458"/>
      <c r="D2450" s="458"/>
      <c r="E2450" s="458"/>
      <c r="F2450" s="459"/>
    </row>
    <row r="2451">
      <c r="A2451" s="458"/>
      <c r="B2451" s="458"/>
      <c r="C2451" s="458"/>
      <c r="D2451" s="458"/>
      <c r="E2451" s="458"/>
      <c r="F2451" s="459"/>
    </row>
    <row r="2452">
      <c r="A2452" s="458"/>
      <c r="B2452" s="458"/>
      <c r="C2452" s="458"/>
      <c r="D2452" s="458"/>
      <c r="E2452" s="458"/>
      <c r="F2452" s="459"/>
    </row>
    <row r="2453">
      <c r="A2453" s="458"/>
      <c r="B2453" s="458"/>
      <c r="C2453" s="458"/>
      <c r="D2453" s="458"/>
      <c r="E2453" s="458"/>
      <c r="F2453" s="459"/>
    </row>
    <row r="2454">
      <c r="A2454" s="458"/>
      <c r="B2454" s="458"/>
      <c r="C2454" s="458"/>
      <c r="D2454" s="458"/>
      <c r="E2454" s="458"/>
      <c r="F2454" s="459"/>
    </row>
    <row r="2455">
      <c r="A2455" s="458"/>
      <c r="B2455" s="458"/>
      <c r="C2455" s="458"/>
      <c r="D2455" s="458"/>
      <c r="E2455" s="458"/>
      <c r="F2455" s="459"/>
    </row>
    <row r="2456">
      <c r="A2456" s="458"/>
      <c r="B2456" s="458"/>
      <c r="C2456" s="458"/>
      <c r="D2456" s="458"/>
      <c r="E2456" s="458"/>
      <c r="F2456" s="459"/>
    </row>
    <row r="2457">
      <c r="A2457" s="458"/>
      <c r="B2457" s="458"/>
      <c r="C2457" s="458"/>
      <c r="D2457" s="458"/>
      <c r="E2457" s="458"/>
      <c r="F2457" s="459"/>
    </row>
    <row r="2458">
      <c r="A2458" s="458"/>
      <c r="B2458" s="458"/>
      <c r="C2458" s="458"/>
      <c r="D2458" s="458"/>
      <c r="E2458" s="458"/>
      <c r="F2458" s="459"/>
    </row>
    <row r="2459">
      <c r="A2459" s="458"/>
      <c r="B2459" s="458"/>
      <c r="C2459" s="458"/>
      <c r="D2459" s="458"/>
      <c r="E2459" s="458"/>
      <c r="F2459" s="459"/>
    </row>
    <row r="2460">
      <c r="A2460" s="458"/>
      <c r="B2460" s="458"/>
      <c r="C2460" s="458"/>
      <c r="D2460" s="458"/>
      <c r="E2460" s="458"/>
      <c r="F2460" s="459"/>
    </row>
    <row r="2461">
      <c r="A2461" s="458"/>
      <c r="B2461" s="458"/>
      <c r="C2461" s="458"/>
      <c r="D2461" s="458"/>
      <c r="E2461" s="458"/>
      <c r="F2461" s="459"/>
    </row>
    <row r="2462">
      <c r="A2462" s="458"/>
      <c r="B2462" s="458"/>
      <c r="C2462" s="458"/>
      <c r="D2462" s="458"/>
      <c r="E2462" s="458"/>
      <c r="F2462" s="459"/>
    </row>
    <row r="2463">
      <c r="A2463" s="458"/>
      <c r="B2463" s="458"/>
      <c r="C2463" s="458"/>
      <c r="D2463" s="458"/>
      <c r="E2463" s="458"/>
      <c r="F2463" s="459"/>
    </row>
    <row r="2464">
      <c r="A2464" s="458"/>
      <c r="B2464" s="458"/>
      <c r="C2464" s="458"/>
      <c r="D2464" s="458"/>
      <c r="E2464" s="458"/>
      <c r="F2464" s="459"/>
    </row>
    <row r="2465">
      <c r="A2465" s="458"/>
      <c r="B2465" s="458"/>
      <c r="C2465" s="458"/>
      <c r="D2465" s="458"/>
      <c r="E2465" s="458"/>
      <c r="F2465" s="459"/>
    </row>
    <row r="2466">
      <c r="A2466" s="458"/>
      <c r="B2466" s="458"/>
      <c r="C2466" s="458"/>
      <c r="D2466" s="458"/>
      <c r="E2466" s="458"/>
      <c r="F2466" s="459"/>
    </row>
    <row r="2467">
      <c r="A2467" s="458"/>
      <c r="B2467" s="458"/>
      <c r="C2467" s="458"/>
      <c r="D2467" s="458"/>
      <c r="E2467" s="458"/>
      <c r="F2467" s="459"/>
    </row>
    <row r="2468">
      <c r="A2468" s="458"/>
      <c r="B2468" s="458"/>
      <c r="C2468" s="458"/>
      <c r="D2468" s="458"/>
      <c r="E2468" s="458"/>
      <c r="F2468" s="459"/>
    </row>
    <row r="2469">
      <c r="A2469" s="458"/>
      <c r="B2469" s="458"/>
      <c r="C2469" s="458"/>
      <c r="D2469" s="458"/>
      <c r="E2469" s="458"/>
      <c r="F2469" s="459"/>
    </row>
    <row r="2470">
      <c r="A2470" s="458"/>
      <c r="B2470" s="458"/>
      <c r="C2470" s="458"/>
      <c r="D2470" s="458"/>
      <c r="E2470" s="458"/>
      <c r="F2470" s="459"/>
    </row>
    <row r="2471">
      <c r="A2471" s="458"/>
      <c r="B2471" s="458"/>
      <c r="C2471" s="458"/>
      <c r="D2471" s="458"/>
      <c r="E2471" s="458"/>
      <c r="F2471" s="459"/>
    </row>
    <row r="2472">
      <c r="A2472" s="458"/>
      <c r="B2472" s="458"/>
      <c r="C2472" s="458"/>
      <c r="D2472" s="458"/>
      <c r="E2472" s="458"/>
      <c r="F2472" s="459"/>
    </row>
    <row r="2473">
      <c r="A2473" s="458"/>
      <c r="B2473" s="458"/>
      <c r="C2473" s="458"/>
      <c r="D2473" s="458"/>
      <c r="E2473" s="458"/>
      <c r="F2473" s="459"/>
    </row>
    <row r="2474">
      <c r="A2474" s="458"/>
      <c r="B2474" s="458"/>
      <c r="C2474" s="458"/>
      <c r="D2474" s="458"/>
      <c r="E2474" s="458"/>
      <c r="F2474" s="459"/>
    </row>
    <row r="2475">
      <c r="A2475" s="458"/>
      <c r="B2475" s="458"/>
      <c r="C2475" s="458"/>
      <c r="D2475" s="458"/>
      <c r="E2475" s="458"/>
      <c r="F2475" s="459"/>
    </row>
    <row r="2476">
      <c r="A2476" s="458"/>
      <c r="B2476" s="458"/>
      <c r="C2476" s="458"/>
      <c r="D2476" s="458"/>
      <c r="E2476" s="458"/>
      <c r="F2476" s="459"/>
    </row>
    <row r="2477">
      <c r="A2477" s="458"/>
      <c r="B2477" s="458"/>
      <c r="C2477" s="458"/>
      <c r="D2477" s="458"/>
      <c r="E2477" s="458"/>
      <c r="F2477" s="459"/>
    </row>
    <row r="2478">
      <c r="A2478" s="458"/>
      <c r="B2478" s="458"/>
      <c r="C2478" s="458"/>
      <c r="D2478" s="458"/>
      <c r="E2478" s="458"/>
      <c r="F2478" s="459"/>
    </row>
    <row r="2479">
      <c r="A2479" s="458"/>
      <c r="B2479" s="458"/>
      <c r="C2479" s="458"/>
      <c r="D2479" s="458"/>
      <c r="E2479" s="458"/>
      <c r="F2479" s="459"/>
    </row>
    <row r="2480">
      <c r="A2480" s="458"/>
      <c r="B2480" s="458"/>
      <c r="C2480" s="458"/>
      <c r="D2480" s="458"/>
      <c r="E2480" s="458"/>
      <c r="F2480" s="459"/>
    </row>
    <row r="2481">
      <c r="A2481" s="458"/>
      <c r="B2481" s="458"/>
      <c r="C2481" s="458"/>
      <c r="D2481" s="458"/>
      <c r="E2481" s="458"/>
      <c r="F2481" s="459"/>
    </row>
    <row r="2482">
      <c r="A2482" s="458"/>
      <c r="B2482" s="458"/>
      <c r="C2482" s="458"/>
      <c r="D2482" s="458"/>
      <c r="E2482" s="458"/>
      <c r="F2482" s="459"/>
    </row>
    <row r="2483">
      <c r="A2483" s="458"/>
      <c r="B2483" s="458"/>
      <c r="C2483" s="458"/>
      <c r="D2483" s="458"/>
      <c r="E2483" s="458"/>
      <c r="F2483" s="459"/>
    </row>
    <row r="2484">
      <c r="A2484" s="458"/>
      <c r="B2484" s="458"/>
      <c r="C2484" s="458"/>
      <c r="D2484" s="458"/>
      <c r="E2484" s="458"/>
      <c r="F2484" s="459"/>
    </row>
    <row r="2485">
      <c r="A2485" s="458"/>
      <c r="B2485" s="458"/>
      <c r="C2485" s="458"/>
      <c r="D2485" s="458"/>
      <c r="E2485" s="458"/>
      <c r="F2485" s="459"/>
    </row>
    <row r="2486">
      <c r="A2486" s="458"/>
      <c r="B2486" s="458"/>
      <c r="C2486" s="458"/>
      <c r="D2486" s="458"/>
      <c r="E2486" s="458"/>
      <c r="F2486" s="459"/>
    </row>
    <row r="2487">
      <c r="A2487" s="458"/>
      <c r="B2487" s="458"/>
      <c r="C2487" s="458"/>
      <c r="D2487" s="458"/>
      <c r="E2487" s="458"/>
      <c r="F2487" s="459"/>
    </row>
    <row r="2488">
      <c r="A2488" s="458"/>
      <c r="B2488" s="458"/>
      <c r="C2488" s="458"/>
      <c r="D2488" s="458"/>
      <c r="E2488" s="458"/>
      <c r="F2488" s="459"/>
    </row>
    <row r="2489">
      <c r="A2489" s="458"/>
      <c r="B2489" s="458"/>
      <c r="C2489" s="458"/>
      <c r="D2489" s="458"/>
      <c r="E2489" s="458"/>
      <c r="F2489" s="459"/>
    </row>
    <row r="2490">
      <c r="A2490" s="458"/>
      <c r="B2490" s="458"/>
      <c r="C2490" s="458"/>
      <c r="D2490" s="458"/>
      <c r="E2490" s="458"/>
      <c r="F2490" s="459"/>
    </row>
    <row r="2491">
      <c r="A2491" s="458"/>
      <c r="B2491" s="458"/>
      <c r="C2491" s="458"/>
      <c r="D2491" s="458"/>
      <c r="E2491" s="458"/>
      <c r="F2491" s="459"/>
    </row>
    <row r="2492">
      <c r="A2492" s="458"/>
      <c r="B2492" s="458"/>
      <c r="C2492" s="458"/>
      <c r="D2492" s="458"/>
      <c r="E2492" s="458"/>
      <c r="F2492" s="459"/>
    </row>
    <row r="2493">
      <c r="A2493" s="458"/>
      <c r="B2493" s="458"/>
      <c r="C2493" s="458"/>
      <c r="D2493" s="458"/>
      <c r="E2493" s="458"/>
      <c r="F2493" s="459"/>
    </row>
    <row r="2494">
      <c r="A2494" s="458"/>
      <c r="B2494" s="458"/>
      <c r="C2494" s="458"/>
      <c r="D2494" s="458"/>
      <c r="E2494" s="458"/>
      <c r="F2494" s="459"/>
    </row>
    <row r="2495">
      <c r="A2495" s="458"/>
      <c r="B2495" s="458"/>
      <c r="C2495" s="458"/>
      <c r="D2495" s="458"/>
      <c r="E2495" s="458"/>
      <c r="F2495" s="459"/>
    </row>
    <row r="2496">
      <c r="A2496" s="458"/>
      <c r="B2496" s="458"/>
      <c r="C2496" s="458"/>
      <c r="D2496" s="458"/>
      <c r="E2496" s="458"/>
      <c r="F2496" s="459"/>
    </row>
    <row r="2497">
      <c r="A2497" s="458"/>
      <c r="B2497" s="458"/>
      <c r="C2497" s="458"/>
      <c r="D2497" s="458"/>
      <c r="E2497" s="458"/>
      <c r="F2497" s="459"/>
    </row>
    <row r="2498">
      <c r="A2498" s="458"/>
      <c r="B2498" s="458"/>
      <c r="C2498" s="458"/>
      <c r="D2498" s="458"/>
      <c r="E2498" s="458"/>
      <c r="F2498" s="459"/>
    </row>
    <row r="2499">
      <c r="A2499" s="458"/>
      <c r="B2499" s="458"/>
      <c r="C2499" s="458"/>
      <c r="D2499" s="458"/>
      <c r="E2499" s="458"/>
      <c r="F2499" s="459"/>
    </row>
    <row r="2500">
      <c r="A2500" s="458"/>
      <c r="B2500" s="458"/>
      <c r="C2500" s="458"/>
      <c r="D2500" s="458"/>
      <c r="E2500" s="458"/>
      <c r="F2500" s="459"/>
    </row>
    <row r="2501">
      <c r="A2501" s="458"/>
      <c r="B2501" s="458"/>
      <c r="C2501" s="458"/>
      <c r="D2501" s="458"/>
      <c r="E2501" s="458"/>
      <c r="F2501" s="459"/>
    </row>
    <row r="2502">
      <c r="A2502" s="458"/>
      <c r="B2502" s="458"/>
      <c r="C2502" s="458"/>
      <c r="D2502" s="458"/>
      <c r="E2502" s="458"/>
      <c r="F2502" s="459"/>
    </row>
    <row r="2503">
      <c r="A2503" s="458"/>
      <c r="B2503" s="458"/>
      <c r="C2503" s="458"/>
      <c r="D2503" s="458"/>
      <c r="E2503" s="458"/>
      <c r="F2503" s="459"/>
    </row>
    <row r="2504">
      <c r="A2504" s="458"/>
      <c r="B2504" s="458"/>
      <c r="C2504" s="458"/>
      <c r="D2504" s="458"/>
      <c r="E2504" s="458"/>
      <c r="F2504" s="459"/>
    </row>
    <row r="2505">
      <c r="A2505" s="458"/>
      <c r="B2505" s="458"/>
      <c r="C2505" s="458"/>
      <c r="D2505" s="458"/>
      <c r="E2505" s="458"/>
      <c r="F2505" s="459"/>
    </row>
    <row r="2506">
      <c r="A2506" s="458"/>
      <c r="B2506" s="458"/>
      <c r="C2506" s="458"/>
      <c r="D2506" s="458"/>
      <c r="E2506" s="458"/>
      <c r="F2506" s="459"/>
    </row>
    <row r="2507">
      <c r="A2507" s="458"/>
      <c r="B2507" s="458"/>
      <c r="C2507" s="458"/>
      <c r="D2507" s="458"/>
      <c r="E2507" s="458"/>
      <c r="F2507" s="459"/>
    </row>
    <row r="2508">
      <c r="A2508" s="458"/>
      <c r="B2508" s="458"/>
      <c r="C2508" s="458"/>
      <c r="D2508" s="458"/>
      <c r="E2508" s="458"/>
      <c r="F2508" s="459"/>
    </row>
    <row r="2509">
      <c r="A2509" s="458"/>
      <c r="B2509" s="458"/>
      <c r="C2509" s="458"/>
      <c r="D2509" s="458"/>
      <c r="E2509" s="458"/>
      <c r="F2509" s="459"/>
    </row>
    <row r="2510">
      <c r="A2510" s="458"/>
      <c r="B2510" s="458"/>
      <c r="C2510" s="458"/>
      <c r="D2510" s="458"/>
      <c r="E2510" s="458"/>
      <c r="F2510" s="459"/>
    </row>
    <row r="2511">
      <c r="A2511" s="458"/>
      <c r="B2511" s="458"/>
      <c r="C2511" s="458"/>
      <c r="D2511" s="458"/>
      <c r="E2511" s="458"/>
      <c r="F2511" s="459"/>
    </row>
    <row r="2512">
      <c r="A2512" s="458"/>
      <c r="B2512" s="458"/>
      <c r="C2512" s="458"/>
      <c r="D2512" s="458"/>
      <c r="E2512" s="458"/>
      <c r="F2512" s="459"/>
    </row>
    <row r="2513">
      <c r="A2513" s="458"/>
      <c r="B2513" s="458"/>
      <c r="C2513" s="458"/>
      <c r="D2513" s="458"/>
      <c r="E2513" s="458"/>
      <c r="F2513" s="459"/>
    </row>
    <row r="2514">
      <c r="A2514" s="458"/>
      <c r="B2514" s="458"/>
      <c r="C2514" s="458"/>
      <c r="D2514" s="458"/>
      <c r="E2514" s="458"/>
      <c r="F2514" s="459"/>
    </row>
    <row r="2515">
      <c r="A2515" s="458"/>
      <c r="B2515" s="458"/>
      <c r="C2515" s="458"/>
      <c r="D2515" s="458"/>
      <c r="E2515" s="458"/>
      <c r="F2515" s="459"/>
    </row>
    <row r="2516">
      <c r="A2516" s="458"/>
      <c r="B2516" s="458"/>
      <c r="C2516" s="458"/>
      <c r="D2516" s="458"/>
      <c r="E2516" s="458"/>
      <c r="F2516" s="459"/>
    </row>
    <row r="2517">
      <c r="A2517" s="458"/>
      <c r="B2517" s="458"/>
      <c r="C2517" s="458"/>
      <c r="D2517" s="458"/>
      <c r="E2517" s="458"/>
      <c r="F2517" s="459"/>
    </row>
    <row r="2518">
      <c r="A2518" s="458"/>
      <c r="B2518" s="458"/>
      <c r="C2518" s="458"/>
      <c r="D2518" s="458"/>
      <c r="E2518" s="458"/>
      <c r="F2518" s="459"/>
    </row>
    <row r="2519">
      <c r="A2519" s="458"/>
      <c r="B2519" s="458"/>
      <c r="C2519" s="458"/>
      <c r="D2519" s="458"/>
      <c r="E2519" s="458"/>
      <c r="F2519" s="459"/>
    </row>
    <row r="2520">
      <c r="A2520" s="458"/>
      <c r="B2520" s="458"/>
      <c r="C2520" s="458"/>
      <c r="D2520" s="458"/>
      <c r="E2520" s="458"/>
      <c r="F2520" s="459"/>
    </row>
    <row r="2521">
      <c r="A2521" s="458"/>
      <c r="B2521" s="458"/>
      <c r="C2521" s="458"/>
      <c r="D2521" s="458"/>
      <c r="E2521" s="458"/>
      <c r="F2521" s="459"/>
    </row>
    <row r="2522">
      <c r="A2522" s="458"/>
      <c r="B2522" s="458"/>
      <c r="C2522" s="458"/>
      <c r="D2522" s="458"/>
      <c r="E2522" s="458"/>
      <c r="F2522" s="459"/>
    </row>
    <row r="2523">
      <c r="A2523" s="458"/>
      <c r="B2523" s="458"/>
      <c r="C2523" s="458"/>
      <c r="D2523" s="458"/>
      <c r="E2523" s="458"/>
      <c r="F2523" s="459"/>
    </row>
    <row r="2524">
      <c r="A2524" s="458"/>
      <c r="B2524" s="458"/>
      <c r="C2524" s="458"/>
      <c r="D2524" s="458"/>
      <c r="E2524" s="458"/>
      <c r="F2524" s="459"/>
    </row>
    <row r="2525">
      <c r="A2525" s="458"/>
      <c r="B2525" s="458"/>
      <c r="C2525" s="458"/>
      <c r="D2525" s="458"/>
      <c r="E2525" s="458"/>
      <c r="F2525" s="459"/>
    </row>
    <row r="2526">
      <c r="A2526" s="458"/>
      <c r="B2526" s="458"/>
      <c r="C2526" s="458"/>
      <c r="D2526" s="458"/>
      <c r="E2526" s="458"/>
      <c r="F2526" s="459"/>
    </row>
    <row r="2527">
      <c r="A2527" s="458"/>
      <c r="B2527" s="458"/>
      <c r="C2527" s="458"/>
      <c r="D2527" s="458"/>
      <c r="E2527" s="458"/>
      <c r="F2527" s="459"/>
    </row>
    <row r="2528">
      <c r="A2528" s="458"/>
      <c r="B2528" s="458"/>
      <c r="C2528" s="458"/>
      <c r="D2528" s="458"/>
      <c r="E2528" s="458"/>
      <c r="F2528" s="459"/>
    </row>
    <row r="2529">
      <c r="A2529" s="458"/>
      <c r="B2529" s="458"/>
      <c r="C2529" s="458"/>
      <c r="D2529" s="458"/>
      <c r="E2529" s="458"/>
      <c r="F2529" s="459"/>
    </row>
    <row r="2530">
      <c r="A2530" s="458"/>
      <c r="B2530" s="458"/>
      <c r="C2530" s="458"/>
      <c r="D2530" s="458"/>
      <c r="E2530" s="458"/>
      <c r="F2530" s="459"/>
    </row>
    <row r="2531">
      <c r="A2531" s="458"/>
      <c r="B2531" s="458"/>
      <c r="C2531" s="458"/>
      <c r="D2531" s="458"/>
      <c r="E2531" s="458"/>
      <c r="F2531" s="459"/>
    </row>
    <row r="2532">
      <c r="A2532" s="458"/>
      <c r="B2532" s="458"/>
      <c r="C2532" s="458"/>
      <c r="D2532" s="458"/>
      <c r="E2532" s="458"/>
      <c r="F2532" s="459"/>
    </row>
    <row r="2533">
      <c r="A2533" s="458"/>
      <c r="B2533" s="458"/>
      <c r="C2533" s="458"/>
      <c r="D2533" s="458"/>
      <c r="E2533" s="458"/>
      <c r="F2533" s="459"/>
    </row>
    <row r="2534">
      <c r="A2534" s="458"/>
      <c r="B2534" s="458"/>
      <c r="C2534" s="458"/>
      <c r="D2534" s="458"/>
      <c r="E2534" s="458"/>
      <c r="F2534" s="459"/>
    </row>
    <row r="2535">
      <c r="A2535" s="458"/>
      <c r="B2535" s="458"/>
      <c r="C2535" s="458"/>
      <c r="D2535" s="458"/>
      <c r="E2535" s="458"/>
      <c r="F2535" s="459"/>
    </row>
    <row r="2536">
      <c r="A2536" s="458"/>
      <c r="B2536" s="458"/>
      <c r="C2536" s="458"/>
      <c r="D2536" s="458"/>
      <c r="E2536" s="458"/>
      <c r="F2536" s="459"/>
    </row>
    <row r="2537">
      <c r="A2537" s="458"/>
      <c r="B2537" s="458"/>
      <c r="C2537" s="458"/>
      <c r="D2537" s="458"/>
      <c r="E2537" s="458"/>
      <c r="F2537" s="459"/>
    </row>
    <row r="2538">
      <c r="A2538" s="458"/>
      <c r="B2538" s="458"/>
      <c r="C2538" s="458"/>
      <c r="D2538" s="458"/>
      <c r="E2538" s="458"/>
      <c r="F2538" s="459"/>
    </row>
    <row r="2539">
      <c r="A2539" s="458"/>
      <c r="B2539" s="458"/>
      <c r="C2539" s="458"/>
      <c r="D2539" s="458"/>
      <c r="E2539" s="458"/>
      <c r="F2539" s="459"/>
    </row>
    <row r="2540">
      <c r="A2540" s="458"/>
      <c r="B2540" s="458"/>
      <c r="C2540" s="458"/>
      <c r="D2540" s="458"/>
      <c r="E2540" s="458"/>
      <c r="F2540" s="459"/>
    </row>
    <row r="2541">
      <c r="A2541" s="458"/>
      <c r="B2541" s="458"/>
      <c r="C2541" s="458"/>
      <c r="D2541" s="458"/>
      <c r="E2541" s="458"/>
      <c r="F2541" s="459"/>
    </row>
    <row r="2542">
      <c r="A2542" s="458"/>
      <c r="B2542" s="458"/>
      <c r="C2542" s="458"/>
      <c r="D2542" s="458"/>
      <c r="E2542" s="458"/>
      <c r="F2542" s="459"/>
    </row>
    <row r="2543">
      <c r="A2543" s="458"/>
      <c r="B2543" s="458"/>
      <c r="C2543" s="458"/>
      <c r="D2543" s="458"/>
      <c r="E2543" s="458"/>
      <c r="F2543" s="459"/>
    </row>
    <row r="2544">
      <c r="A2544" s="458"/>
      <c r="B2544" s="458"/>
      <c r="C2544" s="458"/>
      <c r="D2544" s="458"/>
      <c r="E2544" s="458"/>
      <c r="F2544" s="459"/>
    </row>
    <row r="2545">
      <c r="A2545" s="458"/>
      <c r="B2545" s="458"/>
      <c r="C2545" s="458"/>
      <c r="D2545" s="458"/>
      <c r="E2545" s="458"/>
      <c r="F2545" s="459"/>
    </row>
    <row r="2546">
      <c r="A2546" s="458"/>
      <c r="B2546" s="458"/>
      <c r="C2546" s="458"/>
      <c r="D2546" s="458"/>
      <c r="E2546" s="458"/>
      <c r="F2546" s="459"/>
    </row>
    <row r="2547">
      <c r="A2547" s="458"/>
      <c r="B2547" s="458"/>
      <c r="C2547" s="458"/>
      <c r="D2547" s="458"/>
      <c r="E2547" s="458"/>
      <c r="F2547" s="459"/>
    </row>
    <row r="2548">
      <c r="A2548" s="458"/>
      <c r="B2548" s="458"/>
      <c r="C2548" s="458"/>
      <c r="D2548" s="458"/>
      <c r="E2548" s="458"/>
      <c r="F2548" s="459"/>
    </row>
    <row r="2549">
      <c r="A2549" s="458"/>
      <c r="B2549" s="458"/>
      <c r="C2549" s="458"/>
      <c r="D2549" s="458"/>
      <c r="E2549" s="458"/>
      <c r="F2549" s="459"/>
    </row>
    <row r="2550">
      <c r="A2550" s="458"/>
      <c r="B2550" s="458"/>
      <c r="C2550" s="458"/>
      <c r="D2550" s="458"/>
      <c r="E2550" s="458"/>
      <c r="F2550" s="459"/>
    </row>
    <row r="2551">
      <c r="A2551" s="458"/>
      <c r="B2551" s="458"/>
      <c r="C2551" s="458"/>
      <c r="D2551" s="458"/>
      <c r="E2551" s="458"/>
      <c r="F2551" s="459"/>
    </row>
    <row r="2552">
      <c r="A2552" s="458"/>
      <c r="B2552" s="458"/>
      <c r="C2552" s="458"/>
      <c r="D2552" s="458"/>
      <c r="E2552" s="458"/>
      <c r="F2552" s="459"/>
    </row>
    <row r="2553">
      <c r="A2553" s="458"/>
      <c r="B2553" s="458"/>
      <c r="C2553" s="458"/>
      <c r="D2553" s="458"/>
      <c r="E2553" s="458"/>
      <c r="F2553" s="459"/>
    </row>
    <row r="2554">
      <c r="A2554" s="458"/>
      <c r="B2554" s="458"/>
      <c r="C2554" s="458"/>
      <c r="D2554" s="458"/>
      <c r="E2554" s="458"/>
      <c r="F2554" s="459"/>
    </row>
    <row r="2555">
      <c r="A2555" s="458"/>
      <c r="B2555" s="458"/>
      <c r="C2555" s="458"/>
      <c r="D2555" s="458"/>
      <c r="E2555" s="458"/>
      <c r="F2555" s="459"/>
    </row>
    <row r="2556">
      <c r="A2556" s="458"/>
      <c r="B2556" s="458"/>
      <c r="C2556" s="458"/>
      <c r="D2556" s="458"/>
      <c r="E2556" s="458"/>
      <c r="F2556" s="459"/>
    </row>
    <row r="2557">
      <c r="A2557" s="458"/>
      <c r="B2557" s="458"/>
      <c r="C2557" s="458"/>
      <c r="D2557" s="458"/>
      <c r="E2557" s="458"/>
      <c r="F2557" s="459"/>
    </row>
    <row r="2558">
      <c r="A2558" s="458"/>
      <c r="B2558" s="458"/>
      <c r="C2558" s="458"/>
      <c r="D2558" s="458"/>
      <c r="E2558" s="458"/>
      <c r="F2558" s="459"/>
    </row>
    <row r="2559">
      <c r="A2559" s="458"/>
      <c r="B2559" s="458"/>
      <c r="C2559" s="458"/>
      <c r="D2559" s="458"/>
      <c r="E2559" s="458"/>
      <c r="F2559" s="459"/>
    </row>
    <row r="2560">
      <c r="A2560" s="458"/>
      <c r="B2560" s="458"/>
      <c r="C2560" s="458"/>
      <c r="D2560" s="458"/>
      <c r="E2560" s="458"/>
      <c r="F2560" s="459"/>
    </row>
    <row r="2561">
      <c r="A2561" s="458"/>
      <c r="B2561" s="458"/>
      <c r="C2561" s="458"/>
      <c r="D2561" s="458"/>
      <c r="E2561" s="458"/>
      <c r="F2561" s="459"/>
    </row>
    <row r="2562">
      <c r="A2562" s="458"/>
      <c r="B2562" s="458"/>
      <c r="C2562" s="458"/>
      <c r="D2562" s="458"/>
      <c r="E2562" s="458"/>
      <c r="F2562" s="459"/>
    </row>
    <row r="2563">
      <c r="A2563" s="458"/>
      <c r="B2563" s="458"/>
      <c r="C2563" s="458"/>
      <c r="D2563" s="458"/>
      <c r="E2563" s="458"/>
      <c r="F2563" s="459"/>
    </row>
    <row r="2564">
      <c r="A2564" s="458"/>
      <c r="B2564" s="458"/>
      <c r="C2564" s="458"/>
      <c r="D2564" s="458"/>
      <c r="E2564" s="458"/>
      <c r="F2564" s="459"/>
    </row>
    <row r="2565">
      <c r="A2565" s="458"/>
      <c r="B2565" s="458"/>
      <c r="C2565" s="458"/>
      <c r="D2565" s="458"/>
      <c r="E2565" s="458"/>
      <c r="F2565" s="459"/>
    </row>
    <row r="2566">
      <c r="A2566" s="458"/>
      <c r="B2566" s="458"/>
      <c r="C2566" s="458"/>
      <c r="D2566" s="458"/>
      <c r="E2566" s="458"/>
      <c r="F2566" s="459"/>
    </row>
    <row r="2567">
      <c r="A2567" s="458"/>
      <c r="B2567" s="458"/>
      <c r="C2567" s="458"/>
      <c r="D2567" s="458"/>
      <c r="E2567" s="458"/>
      <c r="F2567" s="459"/>
    </row>
    <row r="2568">
      <c r="A2568" s="458"/>
      <c r="B2568" s="458"/>
      <c r="C2568" s="458"/>
      <c r="D2568" s="458"/>
      <c r="E2568" s="458"/>
      <c r="F2568" s="459"/>
    </row>
    <row r="2569">
      <c r="A2569" s="458"/>
      <c r="B2569" s="458"/>
      <c r="C2569" s="458"/>
      <c r="D2569" s="458"/>
      <c r="E2569" s="458"/>
      <c r="F2569" s="459"/>
    </row>
    <row r="2570">
      <c r="A2570" s="458"/>
      <c r="B2570" s="458"/>
      <c r="C2570" s="458"/>
      <c r="D2570" s="458"/>
      <c r="E2570" s="458"/>
      <c r="F2570" s="459"/>
    </row>
    <row r="2571">
      <c r="A2571" s="458"/>
      <c r="B2571" s="458"/>
      <c r="C2571" s="458"/>
      <c r="D2571" s="458"/>
      <c r="E2571" s="458"/>
      <c r="F2571" s="459"/>
    </row>
    <row r="2572">
      <c r="A2572" s="458"/>
      <c r="B2572" s="458"/>
      <c r="C2572" s="458"/>
      <c r="D2572" s="458"/>
      <c r="E2572" s="458"/>
      <c r="F2572" s="459"/>
    </row>
    <row r="2573">
      <c r="A2573" s="458"/>
      <c r="B2573" s="458"/>
      <c r="C2573" s="458"/>
      <c r="D2573" s="458"/>
      <c r="E2573" s="458"/>
      <c r="F2573" s="459"/>
    </row>
    <row r="2574">
      <c r="A2574" s="458"/>
      <c r="B2574" s="458"/>
      <c r="C2574" s="458"/>
      <c r="D2574" s="458"/>
      <c r="E2574" s="458"/>
      <c r="F2574" s="459"/>
    </row>
    <row r="2575">
      <c r="A2575" s="458"/>
      <c r="B2575" s="458"/>
      <c r="C2575" s="458"/>
      <c r="D2575" s="458"/>
      <c r="E2575" s="458"/>
      <c r="F2575" s="459"/>
    </row>
    <row r="2576">
      <c r="A2576" s="458"/>
      <c r="B2576" s="458"/>
      <c r="C2576" s="458"/>
      <c r="D2576" s="458"/>
      <c r="E2576" s="458"/>
      <c r="F2576" s="459"/>
    </row>
    <row r="2577">
      <c r="A2577" s="458"/>
      <c r="B2577" s="458"/>
      <c r="C2577" s="458"/>
      <c r="D2577" s="458"/>
      <c r="E2577" s="458"/>
      <c r="F2577" s="459"/>
    </row>
    <row r="2578">
      <c r="A2578" s="458"/>
      <c r="B2578" s="458"/>
      <c r="C2578" s="458"/>
      <c r="D2578" s="458"/>
      <c r="E2578" s="458"/>
      <c r="F2578" s="459"/>
    </row>
    <row r="2579">
      <c r="A2579" s="458"/>
      <c r="B2579" s="458"/>
      <c r="C2579" s="458"/>
      <c r="D2579" s="458"/>
      <c r="E2579" s="458"/>
      <c r="F2579" s="459"/>
    </row>
    <row r="2580">
      <c r="A2580" s="458"/>
      <c r="B2580" s="458"/>
      <c r="C2580" s="458"/>
      <c r="D2580" s="458"/>
      <c r="E2580" s="458"/>
      <c r="F2580" s="459"/>
    </row>
    <row r="2581">
      <c r="A2581" s="458"/>
      <c r="B2581" s="458"/>
      <c r="C2581" s="458"/>
      <c r="D2581" s="458"/>
      <c r="E2581" s="458"/>
      <c r="F2581" s="459"/>
    </row>
    <row r="2582">
      <c r="A2582" s="458"/>
      <c r="B2582" s="458"/>
      <c r="C2582" s="458"/>
      <c r="D2582" s="458"/>
      <c r="E2582" s="458"/>
      <c r="F2582" s="459"/>
    </row>
    <row r="2583">
      <c r="A2583" s="458"/>
      <c r="B2583" s="458"/>
      <c r="C2583" s="458"/>
      <c r="D2583" s="458"/>
      <c r="E2583" s="458"/>
      <c r="F2583" s="459"/>
    </row>
    <row r="2584">
      <c r="A2584" s="458"/>
      <c r="B2584" s="458"/>
      <c r="C2584" s="458"/>
      <c r="D2584" s="458"/>
      <c r="E2584" s="458"/>
      <c r="F2584" s="459"/>
    </row>
    <row r="2585">
      <c r="A2585" s="458"/>
      <c r="B2585" s="458"/>
      <c r="C2585" s="458"/>
      <c r="D2585" s="458"/>
      <c r="E2585" s="458"/>
      <c r="F2585" s="459"/>
    </row>
    <row r="2586">
      <c r="A2586" s="458"/>
      <c r="B2586" s="458"/>
      <c r="C2586" s="458"/>
      <c r="D2586" s="458"/>
      <c r="E2586" s="458"/>
      <c r="F2586" s="459"/>
    </row>
    <row r="2587">
      <c r="A2587" s="458"/>
      <c r="B2587" s="458"/>
      <c r="C2587" s="458"/>
      <c r="D2587" s="458"/>
      <c r="E2587" s="458"/>
      <c r="F2587" s="459"/>
    </row>
    <row r="2588">
      <c r="A2588" s="458"/>
      <c r="B2588" s="458"/>
      <c r="C2588" s="458"/>
      <c r="D2588" s="458"/>
      <c r="E2588" s="458"/>
      <c r="F2588" s="459"/>
    </row>
    <row r="2589">
      <c r="A2589" s="458"/>
      <c r="B2589" s="458"/>
      <c r="C2589" s="458"/>
      <c r="D2589" s="458"/>
      <c r="E2589" s="458"/>
      <c r="F2589" s="459"/>
    </row>
    <row r="2590">
      <c r="A2590" s="458"/>
      <c r="B2590" s="458"/>
      <c r="C2590" s="458"/>
      <c r="D2590" s="458"/>
      <c r="E2590" s="458"/>
      <c r="F2590" s="459"/>
    </row>
    <row r="2591">
      <c r="A2591" s="458"/>
      <c r="B2591" s="458"/>
      <c r="C2591" s="458"/>
      <c r="D2591" s="458"/>
      <c r="E2591" s="458"/>
      <c r="F2591" s="459"/>
    </row>
    <row r="2592">
      <c r="A2592" s="458"/>
      <c r="B2592" s="458"/>
      <c r="C2592" s="458"/>
      <c r="D2592" s="458"/>
      <c r="E2592" s="458"/>
      <c r="F2592" s="459"/>
    </row>
    <row r="2593">
      <c r="A2593" s="458"/>
      <c r="B2593" s="458"/>
      <c r="C2593" s="458"/>
      <c r="D2593" s="458"/>
      <c r="E2593" s="458"/>
      <c r="F2593" s="459"/>
    </row>
    <row r="2594">
      <c r="A2594" s="458"/>
      <c r="B2594" s="458"/>
      <c r="C2594" s="458"/>
      <c r="D2594" s="458"/>
      <c r="E2594" s="458"/>
      <c r="F2594" s="459"/>
    </row>
    <row r="2595">
      <c r="A2595" s="458"/>
      <c r="B2595" s="458"/>
      <c r="C2595" s="458"/>
      <c r="D2595" s="458"/>
      <c r="E2595" s="458"/>
      <c r="F2595" s="459"/>
    </row>
    <row r="2596">
      <c r="A2596" s="458"/>
      <c r="B2596" s="458"/>
      <c r="C2596" s="458"/>
      <c r="D2596" s="458"/>
      <c r="E2596" s="458"/>
      <c r="F2596" s="459"/>
    </row>
    <row r="2597">
      <c r="A2597" s="458"/>
      <c r="B2597" s="458"/>
      <c r="C2597" s="458"/>
      <c r="D2597" s="458"/>
      <c r="E2597" s="458"/>
      <c r="F2597" s="459"/>
    </row>
    <row r="2598">
      <c r="A2598" s="458"/>
      <c r="B2598" s="458"/>
      <c r="C2598" s="458"/>
      <c r="D2598" s="458"/>
      <c r="E2598" s="458"/>
      <c r="F2598" s="459"/>
    </row>
    <row r="2599">
      <c r="A2599" s="458"/>
      <c r="B2599" s="458"/>
      <c r="C2599" s="458"/>
      <c r="D2599" s="458"/>
      <c r="E2599" s="458"/>
      <c r="F2599" s="459"/>
    </row>
    <row r="2600">
      <c r="A2600" s="458"/>
      <c r="B2600" s="458"/>
      <c r="C2600" s="458"/>
      <c r="D2600" s="458"/>
      <c r="E2600" s="458"/>
      <c r="F2600" s="459"/>
    </row>
    <row r="2601">
      <c r="A2601" s="458"/>
      <c r="B2601" s="458"/>
      <c r="C2601" s="458"/>
      <c r="D2601" s="458"/>
      <c r="E2601" s="458"/>
      <c r="F2601" s="459"/>
    </row>
    <row r="2602">
      <c r="A2602" s="458"/>
      <c r="B2602" s="458"/>
      <c r="C2602" s="458"/>
      <c r="D2602" s="458"/>
      <c r="E2602" s="458"/>
      <c r="F2602" s="459"/>
    </row>
    <row r="2603">
      <c r="A2603" s="458"/>
      <c r="B2603" s="458"/>
      <c r="C2603" s="458"/>
      <c r="D2603" s="458"/>
      <c r="E2603" s="458"/>
      <c r="F2603" s="459"/>
    </row>
    <row r="2604">
      <c r="A2604" s="458"/>
      <c r="B2604" s="458"/>
      <c r="C2604" s="458"/>
      <c r="D2604" s="458"/>
      <c r="E2604" s="458"/>
      <c r="F2604" s="459"/>
    </row>
    <row r="2605">
      <c r="A2605" s="458"/>
      <c r="B2605" s="458"/>
      <c r="C2605" s="458"/>
      <c r="D2605" s="458"/>
      <c r="E2605" s="458"/>
      <c r="F2605" s="459"/>
    </row>
    <row r="2606">
      <c r="A2606" s="458"/>
      <c r="B2606" s="458"/>
      <c r="C2606" s="458"/>
      <c r="D2606" s="458"/>
      <c r="E2606" s="458"/>
      <c r="F2606" s="459"/>
    </row>
    <row r="2607">
      <c r="A2607" s="458"/>
      <c r="B2607" s="458"/>
      <c r="C2607" s="458"/>
      <c r="D2607" s="458"/>
      <c r="E2607" s="458"/>
      <c r="F2607" s="459"/>
    </row>
    <row r="2608">
      <c r="A2608" s="458"/>
      <c r="B2608" s="458"/>
      <c r="C2608" s="458"/>
      <c r="D2608" s="458"/>
      <c r="E2608" s="458"/>
      <c r="F2608" s="459"/>
    </row>
    <row r="2609">
      <c r="A2609" s="458"/>
      <c r="B2609" s="458"/>
      <c r="C2609" s="458"/>
      <c r="D2609" s="458"/>
      <c r="E2609" s="458"/>
      <c r="F2609" s="459"/>
    </row>
    <row r="2610">
      <c r="A2610" s="458"/>
      <c r="B2610" s="458"/>
      <c r="C2610" s="458"/>
      <c r="D2610" s="458"/>
      <c r="E2610" s="458"/>
      <c r="F2610" s="459"/>
    </row>
    <row r="2611">
      <c r="A2611" s="458"/>
      <c r="B2611" s="458"/>
      <c r="C2611" s="458"/>
      <c r="D2611" s="458"/>
      <c r="E2611" s="458"/>
      <c r="F2611" s="459"/>
    </row>
    <row r="2612">
      <c r="A2612" s="458"/>
      <c r="B2612" s="458"/>
      <c r="C2612" s="458"/>
      <c r="D2612" s="458"/>
      <c r="E2612" s="458"/>
      <c r="F2612" s="459"/>
    </row>
    <row r="2613">
      <c r="A2613" s="458"/>
      <c r="B2613" s="458"/>
      <c r="C2613" s="458"/>
      <c r="D2613" s="458"/>
      <c r="E2613" s="458"/>
      <c r="F2613" s="459"/>
    </row>
    <row r="2614">
      <c r="A2614" s="458"/>
      <c r="B2614" s="458"/>
      <c r="C2614" s="458"/>
      <c r="D2614" s="458"/>
      <c r="E2614" s="458"/>
      <c r="F2614" s="459"/>
    </row>
    <row r="2615">
      <c r="A2615" s="458"/>
      <c r="B2615" s="458"/>
      <c r="C2615" s="458"/>
      <c r="D2615" s="458"/>
      <c r="E2615" s="458"/>
      <c r="F2615" s="459"/>
    </row>
    <row r="2616">
      <c r="A2616" s="458"/>
      <c r="B2616" s="458"/>
      <c r="C2616" s="458"/>
      <c r="D2616" s="458"/>
      <c r="E2616" s="458"/>
      <c r="F2616" s="459"/>
    </row>
    <row r="2617">
      <c r="A2617" s="458"/>
      <c r="B2617" s="458"/>
      <c r="C2617" s="458"/>
      <c r="D2617" s="458"/>
      <c r="E2617" s="458"/>
      <c r="F2617" s="459"/>
    </row>
    <row r="2618">
      <c r="A2618" s="458"/>
      <c r="B2618" s="458"/>
      <c r="C2618" s="458"/>
      <c r="D2618" s="458"/>
      <c r="E2618" s="458"/>
      <c r="F2618" s="459"/>
    </row>
    <row r="2619">
      <c r="A2619" s="458"/>
      <c r="B2619" s="458"/>
      <c r="C2619" s="458"/>
      <c r="D2619" s="458"/>
      <c r="E2619" s="458"/>
      <c r="F2619" s="459"/>
    </row>
    <row r="2620">
      <c r="A2620" s="458"/>
      <c r="B2620" s="458"/>
      <c r="C2620" s="458"/>
      <c r="D2620" s="458"/>
      <c r="E2620" s="458"/>
      <c r="F2620" s="459"/>
    </row>
    <row r="2621">
      <c r="A2621" s="458"/>
      <c r="B2621" s="458"/>
      <c r="C2621" s="458"/>
      <c r="D2621" s="458"/>
      <c r="E2621" s="458"/>
      <c r="F2621" s="459"/>
    </row>
    <row r="2622">
      <c r="A2622" s="458"/>
      <c r="B2622" s="458"/>
      <c r="C2622" s="458"/>
      <c r="D2622" s="458"/>
      <c r="E2622" s="458"/>
      <c r="F2622" s="459"/>
    </row>
    <row r="2623">
      <c r="A2623" s="458"/>
      <c r="B2623" s="458"/>
      <c r="C2623" s="458"/>
      <c r="D2623" s="458"/>
      <c r="E2623" s="458"/>
      <c r="F2623" s="459"/>
    </row>
    <row r="2624">
      <c r="A2624" s="458"/>
      <c r="B2624" s="458"/>
      <c r="C2624" s="458"/>
      <c r="D2624" s="458"/>
      <c r="E2624" s="458"/>
      <c r="F2624" s="459"/>
    </row>
    <row r="2625">
      <c r="A2625" s="458"/>
      <c r="B2625" s="458"/>
      <c r="C2625" s="458"/>
      <c r="D2625" s="458"/>
      <c r="E2625" s="458"/>
      <c r="F2625" s="459"/>
    </row>
    <row r="2626">
      <c r="A2626" s="458"/>
      <c r="B2626" s="458"/>
      <c r="C2626" s="458"/>
      <c r="D2626" s="458"/>
      <c r="E2626" s="458"/>
      <c r="F2626" s="459"/>
    </row>
    <row r="2627">
      <c r="A2627" s="458"/>
      <c r="B2627" s="458"/>
      <c r="C2627" s="458"/>
      <c r="D2627" s="458"/>
      <c r="E2627" s="458"/>
      <c r="F2627" s="459"/>
    </row>
    <row r="2628">
      <c r="A2628" s="458"/>
      <c r="B2628" s="458"/>
      <c r="C2628" s="458"/>
      <c r="D2628" s="458"/>
      <c r="E2628" s="458"/>
      <c r="F2628" s="459"/>
    </row>
    <row r="2629">
      <c r="A2629" s="458"/>
      <c r="B2629" s="458"/>
      <c r="C2629" s="458"/>
      <c r="D2629" s="458"/>
      <c r="E2629" s="458"/>
      <c r="F2629" s="459"/>
    </row>
    <row r="2630">
      <c r="A2630" s="458"/>
      <c r="B2630" s="458"/>
      <c r="C2630" s="458"/>
      <c r="D2630" s="458"/>
      <c r="E2630" s="458"/>
      <c r="F2630" s="459"/>
    </row>
    <row r="2631">
      <c r="A2631" s="458"/>
      <c r="B2631" s="458"/>
      <c r="C2631" s="458"/>
      <c r="D2631" s="458"/>
      <c r="E2631" s="458"/>
      <c r="F2631" s="459"/>
    </row>
    <row r="2632">
      <c r="A2632" s="458"/>
      <c r="B2632" s="458"/>
      <c r="C2632" s="458"/>
      <c r="D2632" s="458"/>
      <c r="E2632" s="458"/>
      <c r="F2632" s="459"/>
    </row>
    <row r="2633">
      <c r="A2633" s="458"/>
      <c r="B2633" s="458"/>
      <c r="C2633" s="458"/>
      <c r="D2633" s="458"/>
      <c r="E2633" s="458"/>
      <c r="F2633" s="459"/>
    </row>
    <row r="2634">
      <c r="A2634" s="458"/>
      <c r="B2634" s="458"/>
      <c r="C2634" s="458"/>
      <c r="D2634" s="458"/>
      <c r="E2634" s="458"/>
      <c r="F2634" s="459"/>
    </row>
    <row r="2635">
      <c r="A2635" s="458"/>
      <c r="B2635" s="458"/>
      <c r="C2635" s="458"/>
      <c r="D2635" s="458"/>
      <c r="E2635" s="458"/>
      <c r="F2635" s="459"/>
    </row>
    <row r="2636">
      <c r="A2636" s="458"/>
      <c r="B2636" s="458"/>
      <c r="C2636" s="458"/>
      <c r="D2636" s="458"/>
      <c r="E2636" s="458"/>
      <c r="F2636" s="459"/>
    </row>
    <row r="2637">
      <c r="A2637" s="458"/>
      <c r="B2637" s="458"/>
      <c r="C2637" s="458"/>
      <c r="D2637" s="458"/>
      <c r="E2637" s="458"/>
      <c r="F2637" s="459"/>
    </row>
    <row r="2638">
      <c r="A2638" s="458"/>
      <c r="B2638" s="458"/>
      <c r="C2638" s="458"/>
      <c r="D2638" s="458"/>
      <c r="E2638" s="458"/>
      <c r="F2638" s="459"/>
    </row>
    <row r="2639">
      <c r="A2639" s="458"/>
      <c r="B2639" s="458"/>
      <c r="C2639" s="458"/>
      <c r="D2639" s="458"/>
      <c r="E2639" s="458"/>
      <c r="F2639" s="459"/>
    </row>
    <row r="2640">
      <c r="A2640" s="458"/>
      <c r="B2640" s="458"/>
      <c r="C2640" s="458"/>
      <c r="D2640" s="458"/>
      <c r="E2640" s="458"/>
      <c r="F2640" s="459"/>
    </row>
    <row r="2641">
      <c r="A2641" s="458"/>
      <c r="B2641" s="458"/>
      <c r="C2641" s="458"/>
      <c r="D2641" s="458"/>
      <c r="E2641" s="458"/>
      <c r="F2641" s="459"/>
    </row>
    <row r="2642">
      <c r="A2642" s="458"/>
      <c r="B2642" s="458"/>
      <c r="C2642" s="458"/>
      <c r="D2642" s="458"/>
      <c r="E2642" s="458"/>
      <c r="F2642" s="459"/>
    </row>
    <row r="2643">
      <c r="A2643" s="458"/>
      <c r="B2643" s="458"/>
      <c r="C2643" s="458"/>
      <c r="D2643" s="458"/>
      <c r="E2643" s="458"/>
      <c r="F2643" s="459"/>
    </row>
    <row r="2644">
      <c r="A2644" s="458"/>
      <c r="B2644" s="458"/>
      <c r="C2644" s="458"/>
      <c r="D2644" s="458"/>
      <c r="E2644" s="458"/>
      <c r="F2644" s="459"/>
    </row>
    <row r="2645">
      <c r="A2645" s="458"/>
      <c r="B2645" s="458"/>
      <c r="C2645" s="458"/>
      <c r="D2645" s="458"/>
      <c r="E2645" s="458"/>
      <c r="F2645" s="459"/>
    </row>
    <row r="2646">
      <c r="A2646" s="458"/>
      <c r="B2646" s="458"/>
      <c r="C2646" s="458"/>
      <c r="D2646" s="458"/>
      <c r="E2646" s="458"/>
      <c r="F2646" s="459"/>
    </row>
    <row r="2647">
      <c r="A2647" s="458"/>
      <c r="B2647" s="458"/>
      <c r="C2647" s="458"/>
      <c r="D2647" s="458"/>
      <c r="E2647" s="458"/>
      <c r="F2647" s="459"/>
    </row>
    <row r="2648">
      <c r="A2648" s="458"/>
      <c r="B2648" s="458"/>
      <c r="C2648" s="458"/>
      <c r="D2648" s="458"/>
      <c r="E2648" s="458"/>
      <c r="F2648" s="459"/>
    </row>
    <row r="2649">
      <c r="A2649" s="458"/>
      <c r="B2649" s="458"/>
      <c r="C2649" s="458"/>
      <c r="D2649" s="458"/>
      <c r="E2649" s="458"/>
      <c r="F2649" s="459"/>
    </row>
    <row r="2650">
      <c r="A2650" s="458"/>
      <c r="B2650" s="458"/>
      <c r="C2650" s="458"/>
      <c r="D2650" s="458"/>
      <c r="E2650" s="458"/>
      <c r="F2650" s="459"/>
    </row>
    <row r="2651">
      <c r="A2651" s="458"/>
      <c r="B2651" s="458"/>
      <c r="C2651" s="458"/>
      <c r="D2651" s="458"/>
      <c r="E2651" s="458"/>
      <c r="F2651" s="459"/>
    </row>
    <row r="2652">
      <c r="A2652" s="458"/>
      <c r="B2652" s="458"/>
      <c r="C2652" s="458"/>
      <c r="D2652" s="458"/>
      <c r="E2652" s="458"/>
      <c r="F2652" s="459"/>
    </row>
    <row r="2653">
      <c r="A2653" s="458"/>
      <c r="B2653" s="458"/>
      <c r="C2653" s="458"/>
      <c r="D2653" s="458"/>
      <c r="E2653" s="458"/>
      <c r="F2653" s="459"/>
    </row>
    <row r="2654">
      <c r="A2654" s="458"/>
      <c r="B2654" s="458"/>
      <c r="C2654" s="458"/>
      <c r="D2654" s="458"/>
      <c r="E2654" s="458"/>
      <c r="F2654" s="459"/>
    </row>
    <row r="2655">
      <c r="A2655" s="458"/>
      <c r="B2655" s="458"/>
      <c r="C2655" s="458"/>
      <c r="D2655" s="458"/>
      <c r="E2655" s="458"/>
      <c r="F2655" s="459"/>
    </row>
    <row r="2656">
      <c r="A2656" s="458"/>
      <c r="B2656" s="458"/>
      <c r="C2656" s="458"/>
      <c r="D2656" s="458"/>
      <c r="E2656" s="458"/>
      <c r="F2656" s="459"/>
    </row>
    <row r="2657">
      <c r="A2657" s="458"/>
      <c r="B2657" s="458"/>
      <c r="C2657" s="458"/>
      <c r="D2657" s="458"/>
      <c r="E2657" s="458"/>
      <c r="F2657" s="459"/>
    </row>
    <row r="2658">
      <c r="A2658" s="458"/>
      <c r="B2658" s="458"/>
      <c r="C2658" s="458"/>
      <c r="D2658" s="458"/>
      <c r="E2658" s="458"/>
      <c r="F2658" s="459"/>
    </row>
    <row r="2659">
      <c r="A2659" s="458"/>
      <c r="B2659" s="458"/>
      <c r="C2659" s="458"/>
      <c r="D2659" s="458"/>
      <c r="E2659" s="458"/>
      <c r="F2659" s="459"/>
    </row>
    <row r="2660">
      <c r="A2660" s="458"/>
      <c r="B2660" s="458"/>
      <c r="C2660" s="458"/>
      <c r="D2660" s="458"/>
      <c r="E2660" s="458"/>
      <c r="F2660" s="459"/>
    </row>
    <row r="2661">
      <c r="A2661" s="458"/>
      <c r="B2661" s="458"/>
      <c r="C2661" s="458"/>
      <c r="D2661" s="458"/>
      <c r="E2661" s="458"/>
      <c r="F2661" s="459"/>
    </row>
    <row r="2662">
      <c r="A2662" s="458"/>
      <c r="B2662" s="458"/>
      <c r="C2662" s="458"/>
      <c r="D2662" s="458"/>
      <c r="E2662" s="458"/>
      <c r="F2662" s="459"/>
    </row>
    <row r="2663">
      <c r="A2663" s="458"/>
      <c r="B2663" s="458"/>
      <c r="C2663" s="458"/>
      <c r="D2663" s="458"/>
      <c r="E2663" s="458"/>
      <c r="F2663" s="459"/>
    </row>
    <row r="2664">
      <c r="A2664" s="458"/>
      <c r="B2664" s="458"/>
      <c r="C2664" s="458"/>
      <c r="D2664" s="458"/>
      <c r="E2664" s="458"/>
      <c r="F2664" s="459"/>
    </row>
    <row r="2665">
      <c r="A2665" s="458"/>
      <c r="B2665" s="458"/>
      <c r="C2665" s="458"/>
      <c r="D2665" s="458"/>
      <c r="E2665" s="458"/>
      <c r="F2665" s="459"/>
    </row>
    <row r="2666">
      <c r="A2666" s="458"/>
      <c r="B2666" s="458"/>
      <c r="C2666" s="458"/>
      <c r="D2666" s="458"/>
      <c r="E2666" s="458"/>
      <c r="F2666" s="459"/>
    </row>
    <row r="2667">
      <c r="A2667" s="458"/>
      <c r="B2667" s="458"/>
      <c r="C2667" s="458"/>
      <c r="D2667" s="458"/>
      <c r="E2667" s="458"/>
      <c r="F2667" s="459"/>
    </row>
    <row r="2668">
      <c r="A2668" s="458"/>
      <c r="B2668" s="458"/>
      <c r="C2668" s="458"/>
      <c r="D2668" s="458"/>
      <c r="E2668" s="458"/>
      <c r="F2668" s="459"/>
    </row>
    <row r="2669">
      <c r="A2669" s="458"/>
      <c r="B2669" s="458"/>
      <c r="C2669" s="458"/>
      <c r="D2669" s="458"/>
      <c r="E2669" s="458"/>
      <c r="F2669" s="459"/>
    </row>
    <row r="2670">
      <c r="A2670" s="458"/>
      <c r="B2670" s="458"/>
      <c r="C2670" s="458"/>
      <c r="D2670" s="458"/>
      <c r="E2670" s="458"/>
      <c r="F2670" s="459"/>
    </row>
    <row r="2671">
      <c r="A2671" s="458"/>
      <c r="B2671" s="458"/>
      <c r="C2671" s="458"/>
      <c r="D2671" s="458"/>
      <c r="E2671" s="458"/>
      <c r="F2671" s="459"/>
    </row>
    <row r="2672">
      <c r="A2672" s="458"/>
      <c r="B2672" s="458"/>
      <c r="C2672" s="458"/>
      <c r="D2672" s="458"/>
      <c r="E2672" s="458"/>
      <c r="F2672" s="459"/>
    </row>
    <row r="2673">
      <c r="A2673" s="458"/>
      <c r="B2673" s="458"/>
      <c r="C2673" s="458"/>
      <c r="D2673" s="458"/>
      <c r="E2673" s="458"/>
      <c r="F2673" s="459"/>
    </row>
    <row r="2674">
      <c r="A2674" s="458"/>
      <c r="B2674" s="458"/>
      <c r="C2674" s="458"/>
      <c r="D2674" s="458"/>
      <c r="E2674" s="458"/>
      <c r="F2674" s="459"/>
    </row>
    <row r="2675">
      <c r="A2675" s="458"/>
      <c r="B2675" s="458"/>
      <c r="C2675" s="458"/>
      <c r="D2675" s="458"/>
      <c r="E2675" s="458"/>
      <c r="F2675" s="459"/>
    </row>
    <row r="2676">
      <c r="A2676" s="458"/>
      <c r="B2676" s="458"/>
      <c r="C2676" s="458"/>
      <c r="D2676" s="458"/>
      <c r="E2676" s="458"/>
      <c r="F2676" s="459"/>
    </row>
    <row r="2677">
      <c r="A2677" s="458"/>
      <c r="B2677" s="458"/>
      <c r="C2677" s="458"/>
      <c r="D2677" s="458"/>
      <c r="E2677" s="458"/>
      <c r="F2677" s="459"/>
    </row>
    <row r="2678">
      <c r="A2678" s="458"/>
      <c r="B2678" s="458"/>
      <c r="C2678" s="458"/>
      <c r="D2678" s="458"/>
      <c r="E2678" s="458"/>
      <c r="F2678" s="459"/>
    </row>
    <row r="2679">
      <c r="A2679" s="458"/>
      <c r="B2679" s="458"/>
      <c r="C2679" s="458"/>
      <c r="D2679" s="458"/>
      <c r="E2679" s="458"/>
      <c r="F2679" s="459"/>
    </row>
    <row r="2680">
      <c r="A2680" s="458"/>
      <c r="B2680" s="458"/>
      <c r="C2680" s="458"/>
      <c r="D2680" s="458"/>
      <c r="E2680" s="458"/>
      <c r="F2680" s="459"/>
    </row>
    <row r="2681">
      <c r="A2681" s="458"/>
      <c r="B2681" s="458"/>
      <c r="C2681" s="458"/>
      <c r="D2681" s="458"/>
      <c r="E2681" s="458"/>
      <c r="F2681" s="459"/>
    </row>
    <row r="2682">
      <c r="A2682" s="458"/>
      <c r="B2682" s="458"/>
      <c r="C2682" s="458"/>
      <c r="D2682" s="458"/>
      <c r="E2682" s="458"/>
      <c r="F2682" s="459"/>
    </row>
    <row r="2683">
      <c r="A2683" s="458"/>
      <c r="B2683" s="458"/>
      <c r="C2683" s="458"/>
      <c r="D2683" s="458"/>
      <c r="E2683" s="458"/>
      <c r="F2683" s="459"/>
    </row>
    <row r="2684">
      <c r="A2684" s="458"/>
      <c r="B2684" s="458"/>
      <c r="C2684" s="458"/>
      <c r="D2684" s="458"/>
      <c r="E2684" s="458"/>
      <c r="F2684" s="459"/>
    </row>
    <row r="2685">
      <c r="A2685" s="458"/>
      <c r="B2685" s="458"/>
      <c r="C2685" s="458"/>
      <c r="D2685" s="458"/>
      <c r="E2685" s="458"/>
      <c r="F2685" s="459"/>
    </row>
    <row r="2686">
      <c r="A2686" s="458"/>
      <c r="B2686" s="458"/>
      <c r="C2686" s="458"/>
      <c r="D2686" s="458"/>
      <c r="E2686" s="458"/>
      <c r="F2686" s="459"/>
    </row>
    <row r="2687">
      <c r="A2687" s="458"/>
      <c r="B2687" s="458"/>
      <c r="C2687" s="458"/>
      <c r="D2687" s="458"/>
      <c r="E2687" s="458"/>
      <c r="F2687" s="459"/>
    </row>
    <row r="2688">
      <c r="A2688" s="458"/>
      <c r="B2688" s="458"/>
      <c r="C2688" s="458"/>
      <c r="D2688" s="458"/>
      <c r="E2688" s="458"/>
      <c r="F2688" s="459"/>
    </row>
    <row r="2689">
      <c r="A2689" s="458"/>
      <c r="B2689" s="458"/>
      <c r="C2689" s="458"/>
      <c r="D2689" s="458"/>
      <c r="E2689" s="458"/>
      <c r="F2689" s="459"/>
    </row>
    <row r="2690">
      <c r="A2690" s="458"/>
      <c r="B2690" s="458"/>
      <c r="C2690" s="458"/>
      <c r="D2690" s="458"/>
      <c r="E2690" s="458"/>
      <c r="F2690" s="459"/>
    </row>
    <row r="2691">
      <c r="A2691" s="458"/>
      <c r="B2691" s="458"/>
      <c r="C2691" s="458"/>
      <c r="D2691" s="458"/>
      <c r="E2691" s="458"/>
      <c r="F2691" s="459"/>
    </row>
    <row r="2692">
      <c r="A2692" s="458"/>
      <c r="B2692" s="458"/>
      <c r="C2692" s="458"/>
      <c r="D2692" s="458"/>
      <c r="E2692" s="458"/>
      <c r="F2692" s="459"/>
    </row>
    <row r="2693">
      <c r="A2693" s="458"/>
      <c r="B2693" s="458"/>
      <c r="C2693" s="458"/>
      <c r="D2693" s="458"/>
      <c r="E2693" s="458"/>
      <c r="F2693" s="459"/>
    </row>
    <row r="2694">
      <c r="A2694" s="458"/>
      <c r="B2694" s="458"/>
      <c r="C2694" s="458"/>
      <c r="D2694" s="458"/>
      <c r="E2694" s="458"/>
      <c r="F2694" s="459"/>
    </row>
    <row r="2695">
      <c r="A2695" s="458"/>
      <c r="B2695" s="458"/>
      <c r="C2695" s="458"/>
      <c r="D2695" s="458"/>
      <c r="E2695" s="458"/>
      <c r="F2695" s="459"/>
    </row>
    <row r="2696">
      <c r="A2696" s="458"/>
      <c r="B2696" s="458"/>
      <c r="C2696" s="458"/>
      <c r="D2696" s="458"/>
      <c r="E2696" s="458"/>
      <c r="F2696" s="459"/>
    </row>
    <row r="2697">
      <c r="A2697" s="458"/>
      <c r="B2697" s="458"/>
      <c r="C2697" s="458"/>
      <c r="D2697" s="458"/>
      <c r="E2697" s="458"/>
      <c r="F2697" s="459"/>
    </row>
    <row r="2698">
      <c r="A2698" s="458"/>
      <c r="B2698" s="458"/>
      <c r="C2698" s="458"/>
      <c r="D2698" s="458"/>
      <c r="E2698" s="458"/>
      <c r="F2698" s="459"/>
    </row>
    <row r="2699">
      <c r="A2699" s="458"/>
      <c r="B2699" s="458"/>
      <c r="C2699" s="458"/>
      <c r="D2699" s="458"/>
      <c r="E2699" s="458"/>
      <c r="F2699" s="459"/>
    </row>
    <row r="2700">
      <c r="A2700" s="458"/>
      <c r="B2700" s="458"/>
      <c r="C2700" s="458"/>
      <c r="D2700" s="458"/>
      <c r="E2700" s="458"/>
      <c r="F2700" s="459"/>
    </row>
    <row r="2701">
      <c r="A2701" s="458"/>
      <c r="B2701" s="458"/>
      <c r="C2701" s="458"/>
      <c r="D2701" s="458"/>
      <c r="E2701" s="458"/>
      <c r="F2701" s="459"/>
    </row>
    <row r="2702">
      <c r="A2702" s="458"/>
      <c r="B2702" s="458"/>
      <c r="C2702" s="458"/>
      <c r="D2702" s="458"/>
      <c r="E2702" s="458"/>
      <c r="F2702" s="459"/>
    </row>
    <row r="2703">
      <c r="A2703" s="458"/>
      <c r="B2703" s="458"/>
      <c r="C2703" s="458"/>
      <c r="D2703" s="458"/>
      <c r="E2703" s="458"/>
      <c r="F2703" s="459"/>
    </row>
    <row r="2704">
      <c r="A2704" s="458"/>
      <c r="B2704" s="458"/>
      <c r="C2704" s="458"/>
      <c r="D2704" s="458"/>
      <c r="E2704" s="458"/>
      <c r="F2704" s="459"/>
    </row>
    <row r="2705">
      <c r="A2705" s="458"/>
      <c r="B2705" s="458"/>
      <c r="C2705" s="458"/>
      <c r="D2705" s="458"/>
      <c r="E2705" s="458"/>
      <c r="F2705" s="459"/>
    </row>
    <row r="2706">
      <c r="A2706" s="458"/>
      <c r="B2706" s="458"/>
      <c r="C2706" s="458"/>
      <c r="D2706" s="458"/>
      <c r="E2706" s="458"/>
      <c r="F2706" s="459"/>
    </row>
    <row r="2707">
      <c r="A2707" s="458"/>
      <c r="B2707" s="458"/>
      <c r="C2707" s="458"/>
      <c r="D2707" s="458"/>
      <c r="E2707" s="458"/>
      <c r="F2707" s="459"/>
    </row>
    <row r="2708">
      <c r="A2708" s="458"/>
      <c r="B2708" s="458"/>
      <c r="C2708" s="458"/>
      <c r="D2708" s="458"/>
      <c r="E2708" s="458"/>
      <c r="F2708" s="459"/>
    </row>
    <row r="2709">
      <c r="A2709" s="458"/>
      <c r="B2709" s="458"/>
      <c r="C2709" s="458"/>
      <c r="D2709" s="458"/>
      <c r="E2709" s="458"/>
      <c r="F2709" s="459"/>
    </row>
    <row r="2710">
      <c r="A2710" s="458"/>
      <c r="B2710" s="458"/>
      <c r="C2710" s="458"/>
      <c r="D2710" s="458"/>
      <c r="E2710" s="458"/>
      <c r="F2710" s="459"/>
    </row>
    <row r="2711">
      <c r="A2711" s="458"/>
      <c r="B2711" s="458"/>
      <c r="C2711" s="458"/>
      <c r="D2711" s="458"/>
      <c r="E2711" s="458"/>
      <c r="F2711" s="459"/>
    </row>
    <row r="2712">
      <c r="A2712" s="458"/>
      <c r="B2712" s="458"/>
      <c r="C2712" s="458"/>
      <c r="D2712" s="458"/>
      <c r="E2712" s="458"/>
      <c r="F2712" s="459"/>
    </row>
    <row r="2713">
      <c r="A2713" s="458"/>
      <c r="B2713" s="458"/>
      <c r="C2713" s="458"/>
      <c r="D2713" s="458"/>
      <c r="E2713" s="458"/>
      <c r="F2713" s="459"/>
    </row>
    <row r="2714">
      <c r="A2714" s="458"/>
      <c r="B2714" s="458"/>
      <c r="C2714" s="458"/>
      <c r="D2714" s="458"/>
      <c r="E2714" s="458"/>
      <c r="F2714" s="459"/>
    </row>
    <row r="2715">
      <c r="A2715" s="458"/>
      <c r="B2715" s="458"/>
      <c r="C2715" s="458"/>
      <c r="D2715" s="458"/>
      <c r="E2715" s="458"/>
      <c r="F2715" s="459"/>
    </row>
    <row r="2716">
      <c r="A2716" s="458"/>
      <c r="B2716" s="458"/>
      <c r="C2716" s="458"/>
      <c r="D2716" s="458"/>
      <c r="E2716" s="458"/>
      <c r="F2716" s="459"/>
    </row>
    <row r="2717">
      <c r="A2717" s="458"/>
      <c r="B2717" s="458"/>
      <c r="C2717" s="458"/>
      <c r="D2717" s="458"/>
      <c r="E2717" s="458"/>
      <c r="F2717" s="459"/>
    </row>
    <row r="2718">
      <c r="A2718" s="458"/>
      <c r="B2718" s="458"/>
      <c r="C2718" s="458"/>
      <c r="D2718" s="458"/>
      <c r="E2718" s="458"/>
      <c r="F2718" s="459"/>
    </row>
    <row r="2719">
      <c r="A2719" s="458"/>
      <c r="B2719" s="458"/>
      <c r="C2719" s="458"/>
      <c r="D2719" s="458"/>
      <c r="E2719" s="458"/>
      <c r="F2719" s="459"/>
    </row>
    <row r="2720">
      <c r="A2720" s="458"/>
      <c r="B2720" s="458"/>
      <c r="C2720" s="458"/>
      <c r="D2720" s="458"/>
      <c r="E2720" s="458"/>
      <c r="F2720" s="459"/>
    </row>
    <row r="2721">
      <c r="A2721" s="458"/>
      <c r="B2721" s="458"/>
      <c r="C2721" s="458"/>
      <c r="D2721" s="458"/>
      <c r="E2721" s="458"/>
      <c r="F2721" s="459"/>
    </row>
    <row r="2722">
      <c r="A2722" s="458"/>
      <c r="B2722" s="458"/>
      <c r="C2722" s="458"/>
      <c r="D2722" s="458"/>
      <c r="E2722" s="458"/>
      <c r="F2722" s="459"/>
    </row>
    <row r="2723">
      <c r="A2723" s="458"/>
      <c r="B2723" s="458"/>
      <c r="C2723" s="458"/>
      <c r="D2723" s="458"/>
      <c r="E2723" s="458"/>
      <c r="F2723" s="459"/>
    </row>
    <row r="2724">
      <c r="A2724" s="458"/>
      <c r="B2724" s="458"/>
      <c r="C2724" s="458"/>
      <c r="D2724" s="458"/>
      <c r="E2724" s="458"/>
      <c r="F2724" s="459"/>
    </row>
    <row r="2725">
      <c r="A2725" s="458"/>
      <c r="B2725" s="458"/>
      <c r="C2725" s="458"/>
      <c r="D2725" s="458"/>
      <c r="E2725" s="458"/>
      <c r="F2725" s="459"/>
    </row>
    <row r="2726">
      <c r="A2726" s="458"/>
      <c r="B2726" s="458"/>
      <c r="C2726" s="458"/>
      <c r="D2726" s="458"/>
      <c r="E2726" s="458"/>
      <c r="F2726" s="459"/>
    </row>
    <row r="2727">
      <c r="A2727" s="458"/>
      <c r="B2727" s="458"/>
      <c r="C2727" s="458"/>
      <c r="D2727" s="458"/>
      <c r="E2727" s="458"/>
      <c r="F2727" s="459"/>
    </row>
    <row r="2728">
      <c r="A2728" s="458"/>
      <c r="B2728" s="458"/>
      <c r="C2728" s="458"/>
      <c r="D2728" s="458"/>
      <c r="E2728" s="458"/>
      <c r="F2728" s="459"/>
    </row>
    <row r="2729">
      <c r="A2729" s="458"/>
      <c r="B2729" s="458"/>
      <c r="C2729" s="458"/>
      <c r="D2729" s="458"/>
      <c r="E2729" s="458"/>
      <c r="F2729" s="459"/>
    </row>
    <row r="2730">
      <c r="A2730" s="458"/>
      <c r="B2730" s="458"/>
      <c r="C2730" s="458"/>
      <c r="D2730" s="458"/>
      <c r="E2730" s="458"/>
      <c r="F2730" s="459"/>
    </row>
    <row r="2731">
      <c r="A2731" s="458"/>
      <c r="B2731" s="458"/>
      <c r="C2731" s="458"/>
      <c r="D2731" s="458"/>
      <c r="E2731" s="458"/>
      <c r="F2731" s="459"/>
    </row>
    <row r="2732">
      <c r="A2732" s="458"/>
      <c r="B2732" s="458"/>
      <c r="C2732" s="458"/>
      <c r="D2732" s="458"/>
      <c r="E2732" s="458"/>
      <c r="F2732" s="459"/>
    </row>
    <row r="2733">
      <c r="A2733" s="458"/>
      <c r="B2733" s="458"/>
      <c r="C2733" s="458"/>
      <c r="D2733" s="458"/>
      <c r="E2733" s="458"/>
      <c r="F2733" s="459"/>
    </row>
    <row r="2734">
      <c r="A2734" s="458"/>
      <c r="B2734" s="458"/>
      <c r="C2734" s="458"/>
      <c r="D2734" s="458"/>
      <c r="E2734" s="458"/>
      <c r="F2734" s="459"/>
    </row>
    <row r="2735">
      <c r="A2735" s="458"/>
      <c r="B2735" s="458"/>
      <c r="C2735" s="458"/>
      <c r="D2735" s="458"/>
      <c r="E2735" s="458"/>
      <c r="F2735" s="459"/>
    </row>
    <row r="2736">
      <c r="A2736" s="458"/>
      <c r="B2736" s="458"/>
      <c r="C2736" s="458"/>
      <c r="D2736" s="458"/>
      <c r="E2736" s="458"/>
      <c r="F2736" s="459"/>
    </row>
    <row r="2737">
      <c r="A2737" s="458"/>
      <c r="B2737" s="458"/>
      <c r="C2737" s="458"/>
      <c r="D2737" s="458"/>
      <c r="E2737" s="458"/>
      <c r="F2737" s="459"/>
    </row>
    <row r="2738">
      <c r="A2738" s="458"/>
      <c r="B2738" s="458"/>
      <c r="C2738" s="458"/>
      <c r="D2738" s="458"/>
      <c r="E2738" s="458"/>
      <c r="F2738" s="459"/>
    </row>
    <row r="2739">
      <c r="A2739" s="458"/>
      <c r="B2739" s="458"/>
      <c r="C2739" s="458"/>
      <c r="D2739" s="458"/>
      <c r="E2739" s="458"/>
      <c r="F2739" s="459"/>
    </row>
    <row r="2740">
      <c r="A2740" s="458"/>
      <c r="B2740" s="458"/>
      <c r="C2740" s="458"/>
      <c r="D2740" s="458"/>
      <c r="E2740" s="458"/>
      <c r="F2740" s="459"/>
    </row>
    <row r="2741">
      <c r="A2741" s="458"/>
      <c r="B2741" s="458"/>
      <c r="C2741" s="458"/>
      <c r="D2741" s="458"/>
      <c r="E2741" s="458"/>
      <c r="F2741" s="459"/>
    </row>
    <row r="2742">
      <c r="A2742" s="458"/>
      <c r="B2742" s="458"/>
      <c r="C2742" s="458"/>
      <c r="D2742" s="458"/>
      <c r="E2742" s="458"/>
      <c r="F2742" s="459"/>
    </row>
    <row r="2743">
      <c r="A2743" s="458"/>
      <c r="B2743" s="458"/>
      <c r="C2743" s="458"/>
      <c r="D2743" s="458"/>
      <c r="E2743" s="458"/>
      <c r="F2743" s="459"/>
    </row>
    <row r="2744">
      <c r="A2744" s="458"/>
      <c r="B2744" s="458"/>
      <c r="C2744" s="458"/>
      <c r="D2744" s="458"/>
      <c r="E2744" s="458"/>
      <c r="F2744" s="459"/>
    </row>
    <row r="2745">
      <c r="A2745" s="458"/>
      <c r="B2745" s="458"/>
      <c r="C2745" s="458"/>
      <c r="D2745" s="458"/>
      <c r="E2745" s="458"/>
      <c r="F2745" s="459"/>
    </row>
    <row r="2746">
      <c r="A2746" s="458"/>
      <c r="B2746" s="458"/>
      <c r="C2746" s="458"/>
      <c r="D2746" s="458"/>
      <c r="E2746" s="458"/>
      <c r="F2746" s="459"/>
    </row>
    <row r="2747">
      <c r="A2747" s="458"/>
      <c r="B2747" s="458"/>
      <c r="C2747" s="458"/>
      <c r="D2747" s="458"/>
      <c r="E2747" s="458"/>
      <c r="F2747" s="459"/>
    </row>
    <row r="2748">
      <c r="A2748" s="458"/>
      <c r="B2748" s="458"/>
      <c r="C2748" s="458"/>
      <c r="D2748" s="458"/>
      <c r="E2748" s="458"/>
      <c r="F2748" s="459"/>
    </row>
    <row r="2749">
      <c r="A2749" s="458"/>
      <c r="B2749" s="458"/>
      <c r="C2749" s="458"/>
      <c r="D2749" s="458"/>
      <c r="E2749" s="458"/>
      <c r="F2749" s="459"/>
    </row>
    <row r="2750">
      <c r="A2750" s="458"/>
      <c r="B2750" s="458"/>
      <c r="C2750" s="458"/>
      <c r="D2750" s="458"/>
      <c r="E2750" s="458"/>
      <c r="F2750" s="459"/>
    </row>
    <row r="2751">
      <c r="A2751" s="458"/>
      <c r="B2751" s="458"/>
      <c r="C2751" s="458"/>
      <c r="D2751" s="458"/>
      <c r="E2751" s="458"/>
      <c r="F2751" s="459"/>
    </row>
    <row r="2752">
      <c r="A2752" s="458"/>
      <c r="B2752" s="458"/>
      <c r="C2752" s="458"/>
      <c r="D2752" s="458"/>
      <c r="E2752" s="458"/>
      <c r="F2752" s="459"/>
    </row>
    <row r="2753">
      <c r="A2753" s="458"/>
      <c r="B2753" s="458"/>
      <c r="C2753" s="458"/>
      <c r="D2753" s="458"/>
      <c r="E2753" s="458"/>
      <c r="F2753" s="459"/>
    </row>
    <row r="2754">
      <c r="A2754" s="458"/>
      <c r="B2754" s="458"/>
      <c r="C2754" s="458"/>
      <c r="D2754" s="458"/>
      <c r="E2754" s="458"/>
      <c r="F2754" s="459"/>
    </row>
    <row r="2755">
      <c r="A2755" s="458"/>
      <c r="B2755" s="458"/>
      <c r="C2755" s="458"/>
      <c r="D2755" s="458"/>
      <c r="E2755" s="458"/>
      <c r="F2755" s="459"/>
    </row>
    <row r="2756">
      <c r="A2756" s="458"/>
      <c r="B2756" s="458"/>
      <c r="C2756" s="458"/>
      <c r="D2756" s="458"/>
      <c r="E2756" s="458"/>
      <c r="F2756" s="459"/>
    </row>
    <row r="2757">
      <c r="A2757" s="458"/>
      <c r="B2757" s="458"/>
      <c r="C2757" s="458"/>
      <c r="D2757" s="458"/>
      <c r="E2757" s="458"/>
      <c r="F2757" s="459"/>
    </row>
    <row r="2758">
      <c r="A2758" s="458"/>
      <c r="B2758" s="458"/>
      <c r="C2758" s="458"/>
      <c r="D2758" s="458"/>
      <c r="E2758" s="458"/>
      <c r="F2758" s="459"/>
    </row>
    <row r="2759">
      <c r="A2759" s="458"/>
      <c r="B2759" s="458"/>
      <c r="C2759" s="458"/>
      <c r="D2759" s="458"/>
      <c r="E2759" s="458"/>
      <c r="F2759" s="459"/>
    </row>
    <row r="2760">
      <c r="A2760" s="458"/>
      <c r="B2760" s="458"/>
      <c r="C2760" s="458"/>
      <c r="D2760" s="458"/>
      <c r="E2760" s="458"/>
      <c r="F2760" s="459"/>
    </row>
    <row r="2761">
      <c r="A2761" s="458"/>
      <c r="B2761" s="458"/>
      <c r="C2761" s="458"/>
      <c r="D2761" s="458"/>
      <c r="E2761" s="458"/>
      <c r="F2761" s="459"/>
    </row>
    <row r="2762">
      <c r="A2762" s="458"/>
      <c r="B2762" s="458"/>
      <c r="C2762" s="458"/>
      <c r="D2762" s="458"/>
      <c r="E2762" s="458"/>
      <c r="F2762" s="459"/>
    </row>
    <row r="2763">
      <c r="A2763" s="458"/>
      <c r="B2763" s="458"/>
      <c r="C2763" s="458"/>
      <c r="D2763" s="458"/>
      <c r="E2763" s="458"/>
      <c r="F2763" s="459"/>
    </row>
    <row r="2764">
      <c r="A2764" s="458"/>
      <c r="B2764" s="458"/>
      <c r="C2764" s="458"/>
      <c r="D2764" s="458"/>
      <c r="E2764" s="458"/>
      <c r="F2764" s="459"/>
    </row>
    <row r="2765">
      <c r="A2765" s="458"/>
      <c r="B2765" s="458"/>
      <c r="C2765" s="458"/>
      <c r="D2765" s="458"/>
      <c r="E2765" s="458"/>
      <c r="F2765" s="459"/>
    </row>
    <row r="2766">
      <c r="A2766" s="458"/>
      <c r="B2766" s="458"/>
      <c r="C2766" s="458"/>
      <c r="D2766" s="458"/>
      <c r="E2766" s="458"/>
      <c r="F2766" s="459"/>
    </row>
    <row r="2767">
      <c r="A2767" s="458"/>
      <c r="B2767" s="458"/>
      <c r="C2767" s="458"/>
      <c r="D2767" s="458"/>
      <c r="E2767" s="458"/>
      <c r="F2767" s="459"/>
    </row>
    <row r="2768">
      <c r="A2768" s="458"/>
      <c r="B2768" s="458"/>
      <c r="C2768" s="458"/>
      <c r="D2768" s="458"/>
      <c r="E2768" s="458"/>
      <c r="F2768" s="459"/>
    </row>
    <row r="2769">
      <c r="A2769" s="458"/>
      <c r="B2769" s="458"/>
      <c r="C2769" s="458"/>
      <c r="D2769" s="458"/>
      <c r="E2769" s="458"/>
      <c r="F2769" s="459"/>
    </row>
    <row r="2770">
      <c r="A2770" s="458"/>
      <c r="B2770" s="458"/>
      <c r="C2770" s="458"/>
      <c r="D2770" s="458"/>
      <c r="E2770" s="458"/>
      <c r="F2770" s="459"/>
    </row>
    <row r="2771">
      <c r="A2771" s="458"/>
      <c r="B2771" s="458"/>
      <c r="C2771" s="458"/>
      <c r="D2771" s="458"/>
      <c r="E2771" s="458"/>
      <c r="F2771" s="459"/>
    </row>
    <row r="2772">
      <c r="A2772" s="458"/>
      <c r="B2772" s="458"/>
      <c r="C2772" s="458"/>
      <c r="D2772" s="458"/>
      <c r="E2772" s="458"/>
      <c r="F2772" s="459"/>
    </row>
    <row r="2773">
      <c r="A2773" s="458"/>
      <c r="B2773" s="458"/>
      <c r="C2773" s="458"/>
      <c r="D2773" s="458"/>
      <c r="E2773" s="458"/>
      <c r="F2773" s="459"/>
    </row>
    <row r="2774">
      <c r="A2774" s="458"/>
      <c r="B2774" s="458"/>
      <c r="C2774" s="458"/>
      <c r="D2774" s="458"/>
      <c r="E2774" s="458"/>
      <c r="F2774" s="459"/>
    </row>
    <row r="2775">
      <c r="A2775" s="458"/>
      <c r="B2775" s="458"/>
      <c r="C2775" s="458"/>
      <c r="D2775" s="458"/>
      <c r="E2775" s="458"/>
      <c r="F2775" s="459"/>
    </row>
    <row r="2776">
      <c r="A2776" s="458"/>
      <c r="B2776" s="458"/>
      <c r="C2776" s="458"/>
      <c r="D2776" s="458"/>
      <c r="E2776" s="458"/>
      <c r="F2776" s="459"/>
    </row>
    <row r="2777">
      <c r="A2777" s="458"/>
      <c r="B2777" s="458"/>
      <c r="C2777" s="458"/>
      <c r="D2777" s="458"/>
      <c r="E2777" s="458"/>
      <c r="F2777" s="459"/>
    </row>
    <row r="2778">
      <c r="A2778" s="458"/>
      <c r="B2778" s="458"/>
      <c r="C2778" s="458"/>
      <c r="D2778" s="458"/>
      <c r="E2778" s="458"/>
      <c r="F2778" s="459"/>
    </row>
    <row r="2779">
      <c r="A2779" s="458"/>
      <c r="B2779" s="458"/>
      <c r="C2779" s="458"/>
      <c r="D2779" s="458"/>
      <c r="E2779" s="458"/>
      <c r="F2779" s="459"/>
    </row>
    <row r="2780">
      <c r="A2780" s="458"/>
      <c r="B2780" s="458"/>
      <c r="C2780" s="458"/>
      <c r="D2780" s="458"/>
      <c r="E2780" s="458"/>
      <c r="F2780" s="459"/>
    </row>
    <row r="2781">
      <c r="A2781" s="458"/>
      <c r="B2781" s="458"/>
      <c r="C2781" s="458"/>
      <c r="D2781" s="458"/>
      <c r="E2781" s="458"/>
      <c r="F2781" s="459"/>
    </row>
    <row r="2782">
      <c r="A2782" s="458"/>
      <c r="B2782" s="458"/>
      <c r="C2782" s="458"/>
      <c r="D2782" s="458"/>
      <c r="E2782" s="458"/>
      <c r="F2782" s="459"/>
    </row>
    <row r="2783">
      <c r="A2783" s="458"/>
      <c r="B2783" s="458"/>
      <c r="C2783" s="458"/>
      <c r="D2783" s="458"/>
      <c r="E2783" s="458"/>
      <c r="F2783" s="459"/>
    </row>
    <row r="2784">
      <c r="A2784" s="458"/>
      <c r="B2784" s="458"/>
      <c r="C2784" s="458"/>
      <c r="D2784" s="458"/>
      <c r="E2784" s="458"/>
      <c r="F2784" s="459"/>
    </row>
    <row r="2785">
      <c r="A2785" s="458"/>
      <c r="B2785" s="458"/>
      <c r="C2785" s="458"/>
      <c r="D2785" s="458"/>
      <c r="E2785" s="458"/>
      <c r="F2785" s="459"/>
    </row>
    <row r="2786">
      <c r="A2786" s="458"/>
      <c r="B2786" s="458"/>
      <c r="C2786" s="458"/>
      <c r="D2786" s="458"/>
      <c r="E2786" s="458"/>
      <c r="F2786" s="459"/>
    </row>
    <row r="2787">
      <c r="A2787" s="458"/>
      <c r="B2787" s="458"/>
      <c r="C2787" s="458"/>
      <c r="D2787" s="458"/>
      <c r="E2787" s="458"/>
      <c r="F2787" s="459"/>
    </row>
    <row r="2788">
      <c r="A2788" s="458"/>
      <c r="B2788" s="458"/>
      <c r="C2788" s="458"/>
      <c r="D2788" s="458"/>
      <c r="E2788" s="458"/>
      <c r="F2788" s="459"/>
    </row>
    <row r="2789">
      <c r="A2789" s="458"/>
      <c r="B2789" s="458"/>
      <c r="C2789" s="458"/>
      <c r="D2789" s="458"/>
      <c r="E2789" s="458"/>
      <c r="F2789" s="459"/>
    </row>
    <row r="2790">
      <c r="A2790" s="458"/>
      <c r="B2790" s="458"/>
      <c r="C2790" s="458"/>
      <c r="D2790" s="458"/>
      <c r="E2790" s="458"/>
      <c r="F2790" s="459"/>
    </row>
    <row r="2791">
      <c r="A2791" s="458"/>
      <c r="B2791" s="458"/>
      <c r="C2791" s="458"/>
      <c r="D2791" s="458"/>
      <c r="E2791" s="458"/>
      <c r="F2791" s="459"/>
    </row>
    <row r="2792">
      <c r="A2792" s="458"/>
      <c r="B2792" s="458"/>
      <c r="C2792" s="458"/>
      <c r="D2792" s="458"/>
      <c r="E2792" s="458"/>
      <c r="F2792" s="459"/>
    </row>
    <row r="2793">
      <c r="A2793" s="458"/>
      <c r="B2793" s="458"/>
      <c r="C2793" s="458"/>
      <c r="D2793" s="458"/>
      <c r="E2793" s="458"/>
      <c r="F2793" s="459"/>
    </row>
    <row r="2794">
      <c r="A2794" s="458"/>
      <c r="B2794" s="458"/>
      <c r="C2794" s="458"/>
      <c r="D2794" s="458"/>
      <c r="E2794" s="458"/>
      <c r="F2794" s="459"/>
    </row>
    <row r="2795">
      <c r="A2795" s="458"/>
      <c r="B2795" s="458"/>
      <c r="C2795" s="458"/>
      <c r="D2795" s="458"/>
      <c r="E2795" s="458"/>
      <c r="F2795" s="459"/>
    </row>
    <row r="2796">
      <c r="A2796" s="458"/>
      <c r="B2796" s="458"/>
      <c r="C2796" s="458"/>
      <c r="D2796" s="458"/>
      <c r="E2796" s="458"/>
      <c r="F2796" s="459"/>
    </row>
    <row r="2797">
      <c r="A2797" s="458"/>
      <c r="B2797" s="458"/>
      <c r="C2797" s="458"/>
      <c r="D2797" s="458"/>
      <c r="E2797" s="458"/>
      <c r="F2797" s="459"/>
    </row>
    <row r="2798">
      <c r="A2798" s="458"/>
      <c r="B2798" s="458"/>
      <c r="C2798" s="458"/>
      <c r="D2798" s="458"/>
      <c r="E2798" s="458"/>
      <c r="F2798" s="459"/>
    </row>
    <row r="2799">
      <c r="A2799" s="458"/>
      <c r="B2799" s="458"/>
      <c r="C2799" s="458"/>
      <c r="D2799" s="458"/>
      <c r="E2799" s="458"/>
      <c r="F2799" s="459"/>
    </row>
    <row r="2800">
      <c r="A2800" s="458"/>
      <c r="B2800" s="458"/>
      <c r="C2800" s="458"/>
      <c r="D2800" s="458"/>
      <c r="E2800" s="458"/>
      <c r="F2800" s="459"/>
    </row>
    <row r="2801">
      <c r="A2801" s="458"/>
      <c r="B2801" s="458"/>
      <c r="C2801" s="458"/>
      <c r="D2801" s="458"/>
      <c r="E2801" s="458"/>
      <c r="F2801" s="459"/>
    </row>
    <row r="2802">
      <c r="A2802" s="458"/>
      <c r="B2802" s="458"/>
      <c r="C2802" s="458"/>
      <c r="D2802" s="458"/>
      <c r="E2802" s="458"/>
      <c r="F2802" s="459"/>
    </row>
    <row r="2803">
      <c r="A2803" s="458"/>
      <c r="B2803" s="458"/>
      <c r="C2803" s="458"/>
      <c r="D2803" s="458"/>
      <c r="E2803" s="458"/>
      <c r="F2803" s="459"/>
    </row>
    <row r="2804">
      <c r="A2804" s="458"/>
      <c r="B2804" s="458"/>
      <c r="C2804" s="458"/>
      <c r="D2804" s="458"/>
      <c r="E2804" s="458"/>
      <c r="F2804" s="459"/>
    </row>
    <row r="2805">
      <c r="A2805" s="458"/>
      <c r="B2805" s="458"/>
      <c r="C2805" s="458"/>
      <c r="D2805" s="458"/>
      <c r="E2805" s="458"/>
      <c r="F2805" s="459"/>
    </row>
    <row r="2806">
      <c r="A2806" s="458"/>
      <c r="B2806" s="458"/>
      <c r="C2806" s="458"/>
      <c r="D2806" s="458"/>
      <c r="E2806" s="458"/>
      <c r="F2806" s="459"/>
    </row>
    <row r="2807">
      <c r="A2807" s="458"/>
      <c r="B2807" s="458"/>
      <c r="C2807" s="458"/>
      <c r="D2807" s="458"/>
      <c r="E2807" s="458"/>
      <c r="F2807" s="459"/>
    </row>
    <row r="2808">
      <c r="A2808" s="458"/>
      <c r="B2808" s="458"/>
      <c r="C2808" s="458"/>
      <c r="D2808" s="458"/>
      <c r="E2808" s="458"/>
      <c r="F2808" s="459"/>
    </row>
    <row r="2809">
      <c r="A2809" s="458"/>
      <c r="B2809" s="458"/>
      <c r="C2809" s="458"/>
      <c r="D2809" s="458"/>
      <c r="E2809" s="458"/>
      <c r="F2809" s="459"/>
    </row>
    <row r="2810">
      <c r="A2810" s="458"/>
      <c r="B2810" s="458"/>
      <c r="C2810" s="458"/>
      <c r="D2810" s="458"/>
      <c r="E2810" s="458"/>
      <c r="F2810" s="459"/>
    </row>
    <row r="2811">
      <c r="A2811" s="458"/>
      <c r="B2811" s="458"/>
      <c r="C2811" s="458"/>
      <c r="D2811" s="458"/>
      <c r="E2811" s="458"/>
      <c r="F2811" s="459"/>
    </row>
    <row r="2812">
      <c r="A2812" s="458"/>
      <c r="B2812" s="458"/>
      <c r="C2812" s="458"/>
      <c r="D2812" s="458"/>
      <c r="E2812" s="458"/>
      <c r="F2812" s="459"/>
    </row>
    <row r="2813">
      <c r="A2813" s="458"/>
      <c r="B2813" s="458"/>
      <c r="C2813" s="458"/>
      <c r="D2813" s="458"/>
      <c r="E2813" s="458"/>
      <c r="F2813" s="459"/>
    </row>
    <row r="2814">
      <c r="A2814" s="458"/>
      <c r="B2814" s="458"/>
      <c r="C2814" s="458"/>
      <c r="D2814" s="458"/>
      <c r="E2814" s="458"/>
      <c r="F2814" s="459"/>
    </row>
    <row r="2815">
      <c r="A2815" s="458"/>
      <c r="B2815" s="458"/>
      <c r="C2815" s="458"/>
      <c r="D2815" s="458"/>
      <c r="E2815" s="458"/>
      <c r="F2815" s="459"/>
    </row>
    <row r="2816">
      <c r="A2816" s="458"/>
      <c r="B2816" s="458"/>
      <c r="C2816" s="458"/>
      <c r="D2816" s="458"/>
      <c r="E2816" s="458"/>
      <c r="F2816" s="459"/>
    </row>
    <row r="2817">
      <c r="A2817" s="458"/>
      <c r="B2817" s="458"/>
      <c r="C2817" s="458"/>
      <c r="D2817" s="458"/>
      <c r="E2817" s="458"/>
      <c r="F2817" s="459"/>
    </row>
    <row r="2818">
      <c r="A2818" s="458"/>
      <c r="B2818" s="458"/>
      <c r="C2818" s="458"/>
      <c r="D2818" s="458"/>
      <c r="E2818" s="458"/>
      <c r="F2818" s="459"/>
    </row>
    <row r="2819">
      <c r="A2819" s="458"/>
      <c r="B2819" s="458"/>
      <c r="C2819" s="458"/>
      <c r="D2819" s="458"/>
      <c r="E2819" s="458"/>
      <c r="F2819" s="459"/>
    </row>
    <row r="2820">
      <c r="A2820" s="458"/>
      <c r="B2820" s="458"/>
      <c r="C2820" s="458"/>
      <c r="D2820" s="458"/>
      <c r="E2820" s="458"/>
      <c r="F2820" s="459"/>
    </row>
    <row r="2821">
      <c r="A2821" s="458"/>
      <c r="B2821" s="458"/>
      <c r="C2821" s="458"/>
      <c r="D2821" s="458"/>
      <c r="E2821" s="458"/>
      <c r="F2821" s="459"/>
    </row>
    <row r="2822">
      <c r="A2822" s="458"/>
      <c r="B2822" s="458"/>
      <c r="C2822" s="458"/>
      <c r="D2822" s="458"/>
      <c r="E2822" s="458"/>
      <c r="F2822" s="459"/>
    </row>
    <row r="2823">
      <c r="A2823" s="458"/>
      <c r="B2823" s="458"/>
      <c r="C2823" s="458"/>
      <c r="D2823" s="458"/>
      <c r="E2823" s="458"/>
      <c r="F2823" s="459"/>
    </row>
    <row r="2824">
      <c r="A2824" s="458"/>
      <c r="B2824" s="458"/>
      <c r="C2824" s="458"/>
      <c r="D2824" s="458"/>
      <c r="E2824" s="458"/>
      <c r="F2824" s="459"/>
    </row>
    <row r="2825">
      <c r="A2825" s="458"/>
      <c r="B2825" s="458"/>
      <c r="C2825" s="458"/>
      <c r="D2825" s="458"/>
      <c r="E2825" s="458"/>
      <c r="F2825" s="459"/>
    </row>
    <row r="2826">
      <c r="A2826" s="458"/>
      <c r="B2826" s="458"/>
      <c r="C2826" s="458"/>
      <c r="D2826" s="458"/>
      <c r="E2826" s="458"/>
      <c r="F2826" s="459"/>
    </row>
    <row r="2827">
      <c r="A2827" s="458"/>
      <c r="B2827" s="458"/>
      <c r="C2827" s="458"/>
      <c r="D2827" s="458"/>
      <c r="E2827" s="458"/>
      <c r="F2827" s="459"/>
    </row>
    <row r="2828">
      <c r="A2828" s="458"/>
      <c r="B2828" s="458"/>
      <c r="C2828" s="458"/>
      <c r="D2828" s="458"/>
      <c r="E2828" s="458"/>
      <c r="F2828" s="459"/>
    </row>
    <row r="2829">
      <c r="A2829" s="458"/>
      <c r="B2829" s="458"/>
      <c r="C2829" s="458"/>
      <c r="D2829" s="458"/>
      <c r="E2829" s="458"/>
      <c r="F2829" s="459"/>
    </row>
    <row r="2830">
      <c r="A2830" s="458"/>
      <c r="B2830" s="458"/>
      <c r="C2830" s="458"/>
      <c r="D2830" s="458"/>
      <c r="E2830" s="458"/>
      <c r="F2830" s="459"/>
    </row>
    <row r="2831">
      <c r="A2831" s="458"/>
      <c r="B2831" s="458"/>
      <c r="C2831" s="458"/>
      <c r="D2831" s="458"/>
      <c r="E2831" s="458"/>
      <c r="F2831" s="459"/>
    </row>
    <row r="2832">
      <c r="A2832" s="458"/>
      <c r="B2832" s="458"/>
      <c r="C2832" s="458"/>
      <c r="D2832" s="458"/>
      <c r="E2832" s="458"/>
      <c r="F2832" s="459"/>
    </row>
    <row r="2833">
      <c r="A2833" s="458"/>
      <c r="B2833" s="458"/>
      <c r="C2833" s="458"/>
      <c r="D2833" s="458"/>
      <c r="E2833" s="458"/>
      <c r="F2833" s="459"/>
    </row>
    <row r="2834">
      <c r="A2834" s="458"/>
      <c r="B2834" s="458"/>
      <c r="C2834" s="458"/>
      <c r="D2834" s="458"/>
      <c r="E2834" s="458"/>
      <c r="F2834" s="459"/>
    </row>
    <row r="2835">
      <c r="A2835" s="458"/>
      <c r="B2835" s="458"/>
      <c r="C2835" s="458"/>
      <c r="D2835" s="458"/>
      <c r="E2835" s="458"/>
      <c r="F2835" s="459"/>
    </row>
    <row r="2836">
      <c r="A2836" s="458"/>
      <c r="B2836" s="458"/>
      <c r="C2836" s="458"/>
      <c r="D2836" s="458"/>
      <c r="E2836" s="458"/>
      <c r="F2836" s="459"/>
    </row>
    <row r="2837">
      <c r="A2837" s="458"/>
      <c r="B2837" s="458"/>
      <c r="C2837" s="458"/>
      <c r="D2837" s="458"/>
      <c r="E2837" s="458"/>
      <c r="F2837" s="459"/>
    </row>
    <row r="2838">
      <c r="A2838" s="458"/>
      <c r="B2838" s="458"/>
      <c r="C2838" s="458"/>
      <c r="D2838" s="458"/>
      <c r="E2838" s="458"/>
      <c r="F2838" s="459"/>
    </row>
    <row r="2839">
      <c r="A2839" s="458"/>
      <c r="B2839" s="458"/>
      <c r="C2839" s="458"/>
      <c r="D2839" s="458"/>
      <c r="E2839" s="458"/>
      <c r="F2839" s="459"/>
    </row>
    <row r="2840">
      <c r="A2840" s="458"/>
      <c r="B2840" s="458"/>
      <c r="C2840" s="458"/>
      <c r="D2840" s="458"/>
      <c r="E2840" s="458"/>
      <c r="F2840" s="459"/>
    </row>
    <row r="2841">
      <c r="A2841" s="458"/>
      <c r="B2841" s="458"/>
      <c r="C2841" s="458"/>
      <c r="D2841" s="458"/>
      <c r="E2841" s="458"/>
      <c r="F2841" s="459"/>
    </row>
    <row r="2842">
      <c r="A2842" s="458"/>
      <c r="B2842" s="458"/>
      <c r="C2842" s="458"/>
      <c r="D2842" s="458"/>
      <c r="E2842" s="458"/>
      <c r="F2842" s="459"/>
    </row>
    <row r="2843">
      <c r="A2843" s="458"/>
      <c r="B2843" s="458"/>
      <c r="C2843" s="458"/>
      <c r="D2843" s="458"/>
      <c r="E2843" s="458"/>
      <c r="F2843" s="459"/>
    </row>
    <row r="2844">
      <c r="A2844" s="458"/>
      <c r="B2844" s="458"/>
      <c r="C2844" s="458"/>
      <c r="D2844" s="458"/>
      <c r="E2844" s="458"/>
      <c r="F2844" s="459"/>
    </row>
    <row r="2845">
      <c r="A2845" s="458"/>
      <c r="B2845" s="458"/>
      <c r="C2845" s="458"/>
      <c r="D2845" s="458"/>
      <c r="E2845" s="458"/>
      <c r="F2845" s="459"/>
    </row>
    <row r="2846">
      <c r="A2846" s="458"/>
      <c r="B2846" s="458"/>
      <c r="C2846" s="458"/>
      <c r="D2846" s="458"/>
      <c r="E2846" s="458"/>
      <c r="F2846" s="459"/>
    </row>
    <row r="2847">
      <c r="A2847" s="458"/>
      <c r="B2847" s="458"/>
      <c r="C2847" s="458"/>
      <c r="D2847" s="458"/>
      <c r="E2847" s="458"/>
      <c r="F2847" s="459"/>
    </row>
    <row r="2848">
      <c r="A2848" s="458"/>
      <c r="B2848" s="458"/>
      <c r="C2848" s="458"/>
      <c r="D2848" s="458"/>
      <c r="E2848" s="458"/>
      <c r="F2848" s="459"/>
    </row>
    <row r="2849">
      <c r="A2849" s="458"/>
      <c r="B2849" s="458"/>
      <c r="C2849" s="458"/>
      <c r="D2849" s="458"/>
      <c r="E2849" s="458"/>
      <c r="F2849" s="459"/>
    </row>
    <row r="2850">
      <c r="A2850" s="458"/>
      <c r="B2850" s="458"/>
      <c r="C2850" s="458"/>
      <c r="D2850" s="458"/>
      <c r="E2850" s="458"/>
      <c r="F2850" s="459"/>
    </row>
    <row r="2851">
      <c r="A2851" s="458"/>
      <c r="B2851" s="458"/>
      <c r="C2851" s="458"/>
      <c r="D2851" s="458"/>
      <c r="E2851" s="458"/>
      <c r="F2851" s="459"/>
    </row>
    <row r="2852">
      <c r="A2852" s="458"/>
      <c r="B2852" s="458"/>
      <c r="C2852" s="458"/>
      <c r="D2852" s="458"/>
      <c r="E2852" s="458"/>
      <c r="F2852" s="459"/>
    </row>
    <row r="2853">
      <c r="A2853" s="458"/>
      <c r="B2853" s="458"/>
      <c r="C2853" s="458"/>
      <c r="D2853" s="458"/>
      <c r="E2853" s="458"/>
      <c r="F2853" s="459"/>
    </row>
    <row r="2854">
      <c r="A2854" s="458"/>
      <c r="B2854" s="458"/>
      <c r="C2854" s="458"/>
      <c r="D2854" s="458"/>
      <c r="E2854" s="458"/>
      <c r="F2854" s="459"/>
    </row>
    <row r="2855">
      <c r="A2855" s="458"/>
      <c r="B2855" s="458"/>
      <c r="C2855" s="458"/>
      <c r="D2855" s="458"/>
      <c r="E2855" s="458"/>
      <c r="F2855" s="459"/>
    </row>
    <row r="2856">
      <c r="A2856" s="458"/>
      <c r="B2856" s="458"/>
      <c r="C2856" s="458"/>
      <c r="D2856" s="458"/>
      <c r="E2856" s="458"/>
      <c r="F2856" s="459"/>
    </row>
    <row r="2857">
      <c r="A2857" s="458"/>
      <c r="B2857" s="458"/>
      <c r="C2857" s="458"/>
      <c r="D2857" s="458"/>
      <c r="E2857" s="458"/>
      <c r="F2857" s="459"/>
    </row>
    <row r="2858">
      <c r="A2858" s="458"/>
      <c r="B2858" s="458"/>
      <c r="C2858" s="458"/>
      <c r="D2858" s="458"/>
      <c r="E2858" s="458"/>
      <c r="F2858" s="459"/>
    </row>
    <row r="2859">
      <c r="A2859" s="458"/>
      <c r="B2859" s="458"/>
      <c r="C2859" s="458"/>
      <c r="D2859" s="458"/>
      <c r="E2859" s="458"/>
      <c r="F2859" s="459"/>
    </row>
    <row r="2860">
      <c r="A2860" s="458"/>
      <c r="B2860" s="458"/>
      <c r="C2860" s="458"/>
      <c r="D2860" s="458"/>
      <c r="E2860" s="458"/>
      <c r="F2860" s="459"/>
    </row>
    <row r="2861">
      <c r="A2861" s="458"/>
      <c r="B2861" s="458"/>
      <c r="C2861" s="458"/>
      <c r="D2861" s="458"/>
      <c r="E2861" s="458"/>
      <c r="F2861" s="459"/>
    </row>
    <row r="2862">
      <c r="A2862" s="458"/>
      <c r="B2862" s="458"/>
      <c r="C2862" s="458"/>
      <c r="D2862" s="458"/>
      <c r="E2862" s="458"/>
      <c r="F2862" s="459"/>
    </row>
    <row r="2863">
      <c r="A2863" s="458"/>
      <c r="B2863" s="458"/>
      <c r="C2863" s="458"/>
      <c r="D2863" s="458"/>
      <c r="E2863" s="458"/>
      <c r="F2863" s="459"/>
    </row>
    <row r="2864">
      <c r="A2864" s="458"/>
      <c r="B2864" s="458"/>
      <c r="C2864" s="458"/>
      <c r="D2864" s="458"/>
      <c r="E2864" s="458"/>
      <c r="F2864" s="459"/>
    </row>
    <row r="2865">
      <c r="A2865" s="458"/>
      <c r="B2865" s="458"/>
      <c r="C2865" s="458"/>
      <c r="D2865" s="458"/>
      <c r="E2865" s="458"/>
      <c r="F2865" s="459"/>
    </row>
    <row r="2866">
      <c r="A2866" s="458"/>
      <c r="B2866" s="458"/>
      <c r="C2866" s="458"/>
      <c r="D2866" s="458"/>
      <c r="E2866" s="458"/>
      <c r="F2866" s="459"/>
    </row>
    <row r="2867">
      <c r="A2867" s="458"/>
      <c r="B2867" s="458"/>
      <c r="C2867" s="458"/>
      <c r="D2867" s="458"/>
      <c r="E2867" s="458"/>
      <c r="F2867" s="459"/>
    </row>
    <row r="2868">
      <c r="A2868" s="458"/>
      <c r="B2868" s="458"/>
      <c r="C2868" s="458"/>
      <c r="D2868" s="458"/>
      <c r="E2868" s="458"/>
      <c r="F2868" s="459"/>
    </row>
    <row r="2869">
      <c r="A2869" s="458"/>
      <c r="B2869" s="458"/>
      <c r="C2869" s="458"/>
      <c r="D2869" s="458"/>
      <c r="E2869" s="458"/>
      <c r="F2869" s="459"/>
    </row>
    <row r="2870">
      <c r="A2870" s="458"/>
      <c r="B2870" s="458"/>
      <c r="C2870" s="458"/>
      <c r="D2870" s="458"/>
      <c r="E2870" s="458"/>
      <c r="F2870" s="459"/>
    </row>
    <row r="2871">
      <c r="A2871" s="458"/>
      <c r="B2871" s="458"/>
      <c r="C2871" s="458"/>
      <c r="D2871" s="458"/>
      <c r="E2871" s="458"/>
      <c r="F2871" s="459"/>
    </row>
    <row r="2872">
      <c r="A2872" s="458"/>
      <c r="B2872" s="458"/>
      <c r="C2872" s="458"/>
      <c r="D2872" s="458"/>
      <c r="E2872" s="458"/>
      <c r="F2872" s="459"/>
    </row>
    <row r="2873">
      <c r="A2873" s="458"/>
      <c r="B2873" s="458"/>
      <c r="C2873" s="458"/>
      <c r="D2873" s="458"/>
      <c r="E2873" s="458"/>
      <c r="F2873" s="459"/>
    </row>
    <row r="2874">
      <c r="A2874" s="458"/>
      <c r="B2874" s="458"/>
      <c r="C2874" s="458"/>
      <c r="D2874" s="458"/>
      <c r="E2874" s="458"/>
      <c r="F2874" s="459"/>
    </row>
    <row r="2875">
      <c r="A2875" s="458"/>
      <c r="B2875" s="458"/>
      <c r="C2875" s="458"/>
      <c r="D2875" s="458"/>
      <c r="E2875" s="458"/>
      <c r="F2875" s="459"/>
    </row>
    <row r="2876">
      <c r="A2876" s="458"/>
      <c r="B2876" s="458"/>
      <c r="C2876" s="458"/>
      <c r="D2876" s="458"/>
      <c r="E2876" s="458"/>
      <c r="F2876" s="459"/>
    </row>
    <row r="2877">
      <c r="A2877" s="458"/>
      <c r="B2877" s="458"/>
      <c r="C2877" s="458"/>
      <c r="D2877" s="458"/>
      <c r="E2877" s="458"/>
      <c r="F2877" s="459"/>
    </row>
    <row r="2878">
      <c r="A2878" s="458"/>
      <c r="B2878" s="458"/>
      <c r="C2878" s="458"/>
      <c r="D2878" s="458"/>
      <c r="E2878" s="458"/>
      <c r="F2878" s="459"/>
    </row>
    <row r="2879">
      <c r="A2879" s="458"/>
      <c r="B2879" s="458"/>
      <c r="C2879" s="458"/>
      <c r="D2879" s="458"/>
      <c r="E2879" s="458"/>
      <c r="F2879" s="459"/>
    </row>
    <row r="2880">
      <c r="A2880" s="458"/>
      <c r="B2880" s="458"/>
      <c r="C2880" s="458"/>
      <c r="D2880" s="458"/>
      <c r="E2880" s="458"/>
      <c r="F2880" s="459"/>
    </row>
    <row r="2881">
      <c r="A2881" s="458"/>
      <c r="B2881" s="458"/>
      <c r="C2881" s="458"/>
      <c r="D2881" s="458"/>
      <c r="E2881" s="458"/>
      <c r="F2881" s="459"/>
    </row>
    <row r="2882">
      <c r="A2882" s="458"/>
      <c r="B2882" s="458"/>
      <c r="C2882" s="458"/>
      <c r="D2882" s="458"/>
      <c r="E2882" s="458"/>
      <c r="F2882" s="459"/>
    </row>
    <row r="2883">
      <c r="A2883" s="458"/>
      <c r="B2883" s="458"/>
      <c r="C2883" s="458"/>
      <c r="D2883" s="458"/>
      <c r="E2883" s="458"/>
      <c r="F2883" s="459"/>
    </row>
    <row r="2884">
      <c r="A2884" s="458"/>
      <c r="B2884" s="458"/>
      <c r="C2884" s="458"/>
      <c r="D2884" s="458"/>
      <c r="E2884" s="458"/>
      <c r="F2884" s="459"/>
    </row>
    <row r="2885">
      <c r="A2885" s="458"/>
      <c r="B2885" s="458"/>
      <c r="C2885" s="458"/>
      <c r="D2885" s="458"/>
      <c r="E2885" s="458"/>
      <c r="F2885" s="459"/>
    </row>
    <row r="2886">
      <c r="A2886" s="458"/>
      <c r="B2886" s="458"/>
      <c r="C2886" s="458"/>
      <c r="D2886" s="458"/>
      <c r="E2886" s="458"/>
      <c r="F2886" s="459"/>
    </row>
    <row r="2887">
      <c r="A2887" s="458"/>
      <c r="B2887" s="458"/>
      <c r="C2887" s="458"/>
      <c r="D2887" s="458"/>
      <c r="E2887" s="458"/>
      <c r="F2887" s="459"/>
    </row>
    <row r="2888">
      <c r="A2888" s="458"/>
      <c r="B2888" s="458"/>
      <c r="C2888" s="458"/>
      <c r="D2888" s="458"/>
      <c r="E2888" s="458"/>
      <c r="F2888" s="459"/>
    </row>
    <row r="2889">
      <c r="A2889" s="458"/>
      <c r="B2889" s="458"/>
      <c r="C2889" s="458"/>
      <c r="D2889" s="458"/>
      <c r="E2889" s="458"/>
      <c r="F2889" s="459"/>
    </row>
    <row r="2890">
      <c r="A2890" s="458"/>
      <c r="B2890" s="458"/>
      <c r="C2890" s="458"/>
      <c r="D2890" s="458"/>
      <c r="E2890" s="458"/>
      <c r="F2890" s="459"/>
    </row>
    <row r="2891">
      <c r="A2891" s="458"/>
      <c r="B2891" s="458"/>
      <c r="C2891" s="458"/>
      <c r="D2891" s="458"/>
      <c r="E2891" s="458"/>
      <c r="F2891" s="459"/>
    </row>
    <row r="2892">
      <c r="A2892" s="458"/>
      <c r="B2892" s="458"/>
      <c r="C2892" s="458"/>
      <c r="D2892" s="458"/>
      <c r="E2892" s="458"/>
      <c r="F2892" s="459"/>
    </row>
    <row r="2893">
      <c r="A2893" s="458"/>
      <c r="B2893" s="458"/>
      <c r="C2893" s="458"/>
      <c r="D2893" s="458"/>
      <c r="E2893" s="458"/>
      <c r="F2893" s="459"/>
    </row>
    <row r="2894">
      <c r="A2894" s="458"/>
      <c r="B2894" s="458"/>
      <c r="C2894" s="458"/>
      <c r="D2894" s="458"/>
      <c r="E2894" s="458"/>
      <c r="F2894" s="459"/>
    </row>
    <row r="2895">
      <c r="A2895" s="458"/>
      <c r="B2895" s="458"/>
      <c r="C2895" s="458"/>
      <c r="D2895" s="458"/>
      <c r="E2895" s="458"/>
      <c r="F2895" s="459"/>
    </row>
    <row r="2896">
      <c r="A2896" s="458"/>
      <c r="B2896" s="458"/>
      <c r="C2896" s="458"/>
      <c r="D2896" s="458"/>
      <c r="E2896" s="458"/>
      <c r="F2896" s="459"/>
    </row>
    <row r="2897">
      <c r="A2897" s="458"/>
      <c r="B2897" s="458"/>
      <c r="C2897" s="458"/>
      <c r="D2897" s="458"/>
      <c r="E2897" s="458"/>
      <c r="F2897" s="459"/>
    </row>
    <row r="2898">
      <c r="A2898" s="458"/>
      <c r="B2898" s="458"/>
      <c r="C2898" s="458"/>
      <c r="D2898" s="458"/>
      <c r="E2898" s="458"/>
      <c r="F2898" s="459"/>
    </row>
    <row r="2899">
      <c r="A2899" s="458"/>
      <c r="B2899" s="458"/>
      <c r="C2899" s="458"/>
      <c r="D2899" s="458"/>
      <c r="E2899" s="458"/>
      <c r="F2899" s="459"/>
    </row>
    <row r="2900">
      <c r="A2900" s="458"/>
      <c r="B2900" s="458"/>
      <c r="C2900" s="458"/>
      <c r="D2900" s="458"/>
      <c r="E2900" s="458"/>
      <c r="F2900" s="459"/>
    </row>
    <row r="2901">
      <c r="A2901" s="458"/>
      <c r="B2901" s="458"/>
      <c r="C2901" s="458"/>
      <c r="D2901" s="458"/>
      <c r="E2901" s="458"/>
      <c r="F2901" s="459"/>
    </row>
    <row r="2902">
      <c r="A2902" s="458"/>
      <c r="B2902" s="458"/>
      <c r="C2902" s="458"/>
      <c r="D2902" s="458"/>
      <c r="E2902" s="458"/>
      <c r="F2902" s="459"/>
    </row>
    <row r="2903">
      <c r="A2903" s="458"/>
      <c r="B2903" s="458"/>
      <c r="C2903" s="458"/>
      <c r="D2903" s="458"/>
      <c r="E2903" s="458"/>
      <c r="F2903" s="459"/>
    </row>
    <row r="2904">
      <c r="A2904" s="458"/>
      <c r="B2904" s="458"/>
      <c r="C2904" s="458"/>
      <c r="D2904" s="458"/>
      <c r="E2904" s="458"/>
      <c r="F2904" s="459"/>
    </row>
    <row r="2905">
      <c r="A2905" s="458"/>
      <c r="B2905" s="458"/>
      <c r="C2905" s="458"/>
      <c r="D2905" s="458"/>
      <c r="E2905" s="458"/>
      <c r="F2905" s="459"/>
    </row>
    <row r="2906">
      <c r="A2906" s="458"/>
      <c r="B2906" s="458"/>
      <c r="C2906" s="458"/>
      <c r="D2906" s="458"/>
      <c r="E2906" s="458"/>
      <c r="F2906" s="459"/>
    </row>
    <row r="2907">
      <c r="A2907" s="458"/>
      <c r="B2907" s="458"/>
      <c r="C2907" s="458"/>
      <c r="D2907" s="458"/>
      <c r="E2907" s="458"/>
      <c r="F2907" s="459"/>
    </row>
    <row r="2908">
      <c r="A2908" s="458"/>
      <c r="B2908" s="458"/>
      <c r="C2908" s="458"/>
      <c r="D2908" s="458"/>
      <c r="E2908" s="458"/>
      <c r="F2908" s="459"/>
    </row>
    <row r="2909">
      <c r="A2909" s="458"/>
      <c r="B2909" s="458"/>
      <c r="C2909" s="458"/>
      <c r="D2909" s="458"/>
      <c r="E2909" s="458"/>
      <c r="F2909" s="459"/>
    </row>
    <row r="2910">
      <c r="A2910" s="458"/>
      <c r="B2910" s="458"/>
      <c r="C2910" s="458"/>
      <c r="D2910" s="458"/>
      <c r="E2910" s="458"/>
      <c r="F2910" s="459"/>
    </row>
    <row r="2911">
      <c r="A2911" s="458"/>
      <c r="B2911" s="458"/>
      <c r="C2911" s="458"/>
      <c r="D2911" s="458"/>
      <c r="E2911" s="458"/>
      <c r="F2911" s="459"/>
    </row>
    <row r="2912">
      <c r="A2912" s="458"/>
      <c r="B2912" s="458"/>
      <c r="C2912" s="458"/>
      <c r="D2912" s="458"/>
      <c r="E2912" s="458"/>
      <c r="F2912" s="459"/>
    </row>
    <row r="2913">
      <c r="A2913" s="458"/>
      <c r="B2913" s="458"/>
      <c r="C2913" s="458"/>
      <c r="D2913" s="458"/>
      <c r="E2913" s="458"/>
      <c r="F2913" s="459"/>
    </row>
    <row r="2914">
      <c r="A2914" s="458"/>
      <c r="B2914" s="458"/>
      <c r="C2914" s="458"/>
      <c r="D2914" s="458"/>
      <c r="E2914" s="458"/>
      <c r="F2914" s="459"/>
    </row>
    <row r="2915">
      <c r="A2915" s="458"/>
      <c r="B2915" s="458"/>
      <c r="C2915" s="458"/>
      <c r="D2915" s="458"/>
      <c r="E2915" s="458"/>
      <c r="F2915" s="459"/>
    </row>
    <row r="2916">
      <c r="A2916" s="458"/>
      <c r="B2916" s="458"/>
      <c r="C2916" s="458"/>
      <c r="D2916" s="458"/>
      <c r="E2916" s="458"/>
      <c r="F2916" s="459"/>
    </row>
    <row r="2917">
      <c r="A2917" s="458"/>
      <c r="B2917" s="458"/>
      <c r="C2917" s="458"/>
      <c r="D2917" s="458"/>
      <c r="E2917" s="458"/>
      <c r="F2917" s="459"/>
    </row>
    <row r="2918">
      <c r="A2918" s="458"/>
      <c r="B2918" s="458"/>
      <c r="C2918" s="458"/>
      <c r="D2918" s="458"/>
      <c r="E2918" s="458"/>
      <c r="F2918" s="459"/>
    </row>
    <row r="2919">
      <c r="A2919" s="458"/>
      <c r="B2919" s="458"/>
      <c r="C2919" s="458"/>
      <c r="D2919" s="458"/>
      <c r="E2919" s="458"/>
      <c r="F2919" s="459"/>
    </row>
    <row r="2920">
      <c r="A2920" s="458"/>
      <c r="B2920" s="458"/>
      <c r="C2920" s="458"/>
      <c r="D2920" s="458"/>
      <c r="E2920" s="458"/>
      <c r="F2920" s="459"/>
    </row>
    <row r="2921">
      <c r="A2921" s="458"/>
      <c r="B2921" s="458"/>
      <c r="C2921" s="458"/>
      <c r="D2921" s="458"/>
      <c r="E2921" s="458"/>
      <c r="F2921" s="459"/>
    </row>
    <row r="2922">
      <c r="A2922" s="458"/>
      <c r="B2922" s="458"/>
      <c r="C2922" s="458"/>
      <c r="D2922" s="458"/>
      <c r="E2922" s="458"/>
      <c r="F2922" s="459"/>
    </row>
    <row r="2923">
      <c r="A2923" s="458"/>
      <c r="B2923" s="458"/>
      <c r="C2923" s="458"/>
      <c r="D2923" s="458"/>
      <c r="E2923" s="458"/>
      <c r="F2923" s="459"/>
    </row>
    <row r="2924">
      <c r="A2924" s="458"/>
      <c r="B2924" s="458"/>
      <c r="C2924" s="458"/>
      <c r="D2924" s="458"/>
      <c r="E2924" s="458"/>
      <c r="F2924" s="459"/>
    </row>
    <row r="2925">
      <c r="A2925" s="458"/>
      <c r="B2925" s="458"/>
      <c r="C2925" s="458"/>
      <c r="D2925" s="458"/>
      <c r="E2925" s="458"/>
      <c r="F2925" s="459"/>
    </row>
    <row r="2926">
      <c r="A2926" s="458"/>
      <c r="B2926" s="458"/>
      <c r="C2926" s="458"/>
      <c r="D2926" s="458"/>
      <c r="E2926" s="458"/>
      <c r="F2926" s="459"/>
    </row>
    <row r="2927">
      <c r="A2927" s="458"/>
      <c r="B2927" s="458"/>
      <c r="C2927" s="458"/>
      <c r="D2927" s="458"/>
      <c r="E2927" s="458"/>
      <c r="F2927" s="459"/>
    </row>
    <row r="2928">
      <c r="A2928" s="458"/>
      <c r="B2928" s="458"/>
      <c r="C2928" s="458"/>
      <c r="D2928" s="458"/>
      <c r="E2928" s="458"/>
      <c r="F2928" s="459"/>
    </row>
    <row r="2929">
      <c r="A2929" s="458"/>
      <c r="B2929" s="458"/>
      <c r="C2929" s="458"/>
      <c r="D2929" s="458"/>
      <c r="E2929" s="458"/>
      <c r="F2929" s="459"/>
    </row>
    <row r="2930">
      <c r="A2930" s="458"/>
      <c r="B2930" s="458"/>
      <c r="C2930" s="458"/>
      <c r="D2930" s="458"/>
      <c r="E2930" s="458"/>
      <c r="F2930" s="459"/>
    </row>
    <row r="2931">
      <c r="A2931" s="458"/>
      <c r="B2931" s="458"/>
      <c r="C2931" s="458"/>
      <c r="D2931" s="458"/>
      <c r="E2931" s="458"/>
      <c r="F2931" s="459"/>
    </row>
    <row r="2932">
      <c r="A2932" s="458"/>
      <c r="B2932" s="458"/>
      <c r="C2932" s="458"/>
      <c r="D2932" s="458"/>
      <c r="E2932" s="458"/>
      <c r="F2932" s="459"/>
    </row>
    <row r="2933">
      <c r="A2933" s="458"/>
      <c r="B2933" s="458"/>
      <c r="C2933" s="458"/>
      <c r="D2933" s="458"/>
      <c r="E2933" s="458"/>
      <c r="F2933" s="459"/>
    </row>
    <row r="2934">
      <c r="A2934" s="458"/>
      <c r="B2934" s="458"/>
      <c r="C2934" s="458"/>
      <c r="D2934" s="458"/>
      <c r="E2934" s="458"/>
      <c r="F2934" s="459"/>
    </row>
    <row r="2935">
      <c r="A2935" s="458"/>
      <c r="B2935" s="458"/>
      <c r="C2935" s="458"/>
      <c r="D2935" s="458"/>
      <c r="E2935" s="458"/>
      <c r="F2935" s="459"/>
    </row>
    <row r="2936">
      <c r="A2936" s="458"/>
      <c r="B2936" s="458"/>
      <c r="C2936" s="458"/>
      <c r="D2936" s="458"/>
      <c r="E2936" s="458"/>
      <c r="F2936" s="459"/>
    </row>
    <row r="2937">
      <c r="A2937" s="458"/>
      <c r="B2937" s="458"/>
      <c r="C2937" s="458"/>
      <c r="D2937" s="458"/>
      <c r="E2937" s="458"/>
      <c r="F2937" s="459"/>
    </row>
    <row r="2938">
      <c r="A2938" s="458"/>
      <c r="B2938" s="458"/>
      <c r="C2938" s="458"/>
      <c r="D2938" s="458"/>
      <c r="E2938" s="458"/>
      <c r="F2938" s="459"/>
    </row>
    <row r="2939">
      <c r="A2939" s="458"/>
      <c r="B2939" s="458"/>
      <c r="C2939" s="458"/>
      <c r="D2939" s="458"/>
      <c r="E2939" s="458"/>
      <c r="F2939" s="459"/>
    </row>
    <row r="2940">
      <c r="A2940" s="458"/>
      <c r="B2940" s="458"/>
      <c r="C2940" s="458"/>
      <c r="D2940" s="458"/>
      <c r="E2940" s="458"/>
      <c r="F2940" s="459"/>
    </row>
    <row r="2941">
      <c r="A2941" s="458"/>
      <c r="B2941" s="458"/>
      <c r="C2941" s="458"/>
      <c r="D2941" s="458"/>
      <c r="E2941" s="458"/>
      <c r="F2941" s="459"/>
    </row>
    <row r="2942">
      <c r="A2942" s="458"/>
      <c r="B2942" s="458"/>
      <c r="C2942" s="458"/>
      <c r="D2942" s="458"/>
      <c r="E2942" s="458"/>
      <c r="F2942" s="459"/>
    </row>
    <row r="2943">
      <c r="A2943" s="458"/>
      <c r="B2943" s="458"/>
      <c r="C2943" s="458"/>
      <c r="D2943" s="458"/>
      <c r="E2943" s="458"/>
      <c r="F2943" s="459"/>
    </row>
    <row r="2944">
      <c r="A2944" s="458"/>
      <c r="B2944" s="458"/>
      <c r="C2944" s="458"/>
      <c r="D2944" s="458"/>
      <c r="E2944" s="458"/>
      <c r="F2944" s="459"/>
    </row>
    <row r="2945">
      <c r="A2945" s="458"/>
      <c r="B2945" s="458"/>
      <c r="C2945" s="458"/>
      <c r="D2945" s="458"/>
      <c r="E2945" s="458"/>
      <c r="F2945" s="459"/>
    </row>
    <row r="2946">
      <c r="A2946" s="458"/>
      <c r="B2946" s="458"/>
      <c r="C2946" s="458"/>
      <c r="D2946" s="458"/>
      <c r="E2946" s="458"/>
      <c r="F2946" s="459"/>
    </row>
    <row r="2947">
      <c r="A2947" s="458"/>
      <c r="B2947" s="458"/>
      <c r="C2947" s="458"/>
      <c r="D2947" s="458"/>
      <c r="E2947" s="458"/>
      <c r="F2947" s="459"/>
    </row>
    <row r="2948">
      <c r="A2948" s="458"/>
      <c r="B2948" s="458"/>
      <c r="C2948" s="458"/>
      <c r="D2948" s="458"/>
      <c r="E2948" s="458"/>
      <c r="F2948" s="459"/>
    </row>
    <row r="2949">
      <c r="A2949" s="458"/>
      <c r="B2949" s="458"/>
      <c r="C2949" s="458"/>
      <c r="D2949" s="458"/>
      <c r="E2949" s="458"/>
      <c r="F2949" s="459"/>
    </row>
    <row r="2950">
      <c r="A2950" s="458"/>
      <c r="B2950" s="458"/>
      <c r="C2950" s="458"/>
      <c r="D2950" s="458"/>
      <c r="E2950" s="458"/>
      <c r="F2950" s="459"/>
    </row>
    <row r="2951">
      <c r="A2951" s="458"/>
      <c r="B2951" s="458"/>
      <c r="C2951" s="458"/>
      <c r="D2951" s="458"/>
      <c r="E2951" s="458"/>
      <c r="F2951" s="459"/>
    </row>
    <row r="2952">
      <c r="A2952" s="458"/>
      <c r="B2952" s="458"/>
      <c r="C2952" s="458"/>
      <c r="D2952" s="458"/>
      <c r="E2952" s="458"/>
      <c r="F2952" s="459"/>
    </row>
    <row r="2953">
      <c r="A2953" s="458"/>
      <c r="B2953" s="458"/>
      <c r="C2953" s="458"/>
      <c r="D2953" s="458"/>
      <c r="E2953" s="458"/>
      <c r="F2953" s="459"/>
    </row>
    <row r="2954">
      <c r="A2954" s="458"/>
      <c r="B2954" s="458"/>
      <c r="C2954" s="458"/>
      <c r="D2954" s="458"/>
      <c r="E2954" s="458"/>
      <c r="F2954" s="459"/>
    </row>
    <row r="2955">
      <c r="A2955" s="458"/>
      <c r="B2955" s="458"/>
      <c r="C2955" s="458"/>
      <c r="D2955" s="458"/>
      <c r="E2955" s="458"/>
      <c r="F2955" s="459"/>
    </row>
    <row r="2956">
      <c r="A2956" s="458"/>
      <c r="B2956" s="458"/>
      <c r="C2956" s="458"/>
      <c r="D2956" s="458"/>
      <c r="E2956" s="458"/>
      <c r="F2956" s="459"/>
    </row>
    <row r="2957">
      <c r="A2957" s="458"/>
      <c r="B2957" s="458"/>
      <c r="C2957" s="458"/>
      <c r="D2957" s="458"/>
      <c r="E2957" s="458"/>
      <c r="F2957" s="459"/>
    </row>
    <row r="2958">
      <c r="A2958" s="458"/>
      <c r="B2958" s="458"/>
      <c r="C2958" s="458"/>
      <c r="D2958" s="458"/>
      <c r="E2958" s="458"/>
      <c r="F2958" s="459"/>
    </row>
    <row r="2959">
      <c r="A2959" s="458"/>
      <c r="B2959" s="458"/>
      <c r="C2959" s="458"/>
      <c r="D2959" s="458"/>
      <c r="E2959" s="458"/>
      <c r="F2959" s="459"/>
    </row>
    <row r="2960">
      <c r="A2960" s="458"/>
      <c r="B2960" s="458"/>
      <c r="C2960" s="458"/>
      <c r="D2960" s="458"/>
      <c r="E2960" s="458"/>
      <c r="F2960" s="459"/>
    </row>
    <row r="2961">
      <c r="A2961" s="458"/>
      <c r="B2961" s="458"/>
      <c r="C2961" s="458"/>
      <c r="D2961" s="458"/>
      <c r="E2961" s="458"/>
      <c r="F2961" s="459"/>
    </row>
    <row r="2962">
      <c r="A2962" s="458"/>
      <c r="B2962" s="458"/>
      <c r="C2962" s="458"/>
      <c r="D2962" s="458"/>
      <c r="E2962" s="458"/>
      <c r="F2962" s="459"/>
    </row>
    <row r="2963">
      <c r="A2963" s="458"/>
      <c r="B2963" s="458"/>
      <c r="C2963" s="458"/>
      <c r="D2963" s="458"/>
      <c r="E2963" s="458"/>
      <c r="F2963" s="459"/>
    </row>
    <row r="2964">
      <c r="A2964" s="458"/>
      <c r="B2964" s="458"/>
      <c r="C2964" s="458"/>
      <c r="D2964" s="458"/>
      <c r="E2964" s="458"/>
      <c r="F2964" s="459"/>
    </row>
    <row r="2965">
      <c r="A2965" s="458"/>
      <c r="B2965" s="458"/>
      <c r="C2965" s="458"/>
      <c r="D2965" s="458"/>
      <c r="E2965" s="458"/>
      <c r="F2965" s="459"/>
    </row>
    <row r="2966">
      <c r="A2966" s="458"/>
      <c r="B2966" s="458"/>
      <c r="C2966" s="458"/>
      <c r="D2966" s="458"/>
      <c r="E2966" s="458"/>
      <c r="F2966" s="459"/>
    </row>
    <row r="2967">
      <c r="A2967" s="458"/>
      <c r="B2967" s="458"/>
      <c r="C2967" s="458"/>
      <c r="D2967" s="458"/>
      <c r="E2967" s="458"/>
      <c r="F2967" s="459"/>
    </row>
    <row r="2968">
      <c r="A2968" s="458"/>
      <c r="B2968" s="458"/>
      <c r="C2968" s="458"/>
      <c r="D2968" s="458"/>
      <c r="E2968" s="458"/>
      <c r="F2968" s="459"/>
    </row>
    <row r="2969">
      <c r="A2969" s="458"/>
      <c r="B2969" s="458"/>
      <c r="C2969" s="458"/>
      <c r="D2969" s="458"/>
      <c r="E2969" s="458"/>
      <c r="F2969" s="459"/>
    </row>
    <row r="2970">
      <c r="A2970" s="458"/>
      <c r="B2970" s="458"/>
      <c r="C2970" s="458"/>
      <c r="D2970" s="458"/>
      <c r="E2970" s="458"/>
      <c r="F2970" s="459"/>
    </row>
    <row r="2971">
      <c r="A2971" s="458"/>
      <c r="B2971" s="458"/>
      <c r="C2971" s="458"/>
      <c r="D2971" s="458"/>
      <c r="E2971" s="458"/>
      <c r="F2971" s="459"/>
    </row>
    <row r="2972">
      <c r="A2972" s="458"/>
      <c r="B2972" s="458"/>
      <c r="C2972" s="458"/>
      <c r="D2972" s="458"/>
      <c r="E2972" s="458"/>
      <c r="F2972" s="459"/>
    </row>
    <row r="2973">
      <c r="A2973" s="458"/>
      <c r="B2973" s="458"/>
      <c r="C2973" s="458"/>
      <c r="D2973" s="458"/>
      <c r="E2973" s="458"/>
      <c r="F2973" s="459"/>
    </row>
    <row r="2974">
      <c r="A2974" s="458"/>
      <c r="B2974" s="458"/>
      <c r="C2974" s="458"/>
      <c r="D2974" s="458"/>
      <c r="E2974" s="458"/>
      <c r="F2974" s="459"/>
    </row>
    <row r="2975">
      <c r="A2975" s="458"/>
      <c r="B2975" s="458"/>
      <c r="C2975" s="458"/>
      <c r="D2975" s="458"/>
      <c r="E2975" s="458"/>
      <c r="F2975" s="459"/>
    </row>
    <row r="2976">
      <c r="A2976" s="458"/>
      <c r="B2976" s="458"/>
      <c r="C2976" s="458"/>
      <c r="D2976" s="458"/>
      <c r="E2976" s="458"/>
      <c r="F2976" s="459"/>
    </row>
    <row r="2977">
      <c r="A2977" s="458"/>
      <c r="B2977" s="458"/>
      <c r="C2977" s="458"/>
      <c r="D2977" s="458"/>
      <c r="E2977" s="458"/>
      <c r="F2977" s="459"/>
    </row>
    <row r="2978">
      <c r="A2978" s="458"/>
      <c r="B2978" s="458"/>
      <c r="C2978" s="458"/>
      <c r="D2978" s="458"/>
      <c r="E2978" s="458"/>
      <c r="F2978" s="459"/>
    </row>
    <row r="2979">
      <c r="A2979" s="458"/>
      <c r="B2979" s="458"/>
      <c r="C2979" s="458"/>
      <c r="D2979" s="458"/>
      <c r="E2979" s="458"/>
      <c r="F2979" s="459"/>
    </row>
    <row r="2980">
      <c r="A2980" s="458"/>
      <c r="B2980" s="458"/>
      <c r="C2980" s="458"/>
      <c r="D2980" s="458"/>
      <c r="E2980" s="458"/>
      <c r="F2980" s="459"/>
    </row>
    <row r="2981">
      <c r="A2981" s="458"/>
      <c r="B2981" s="458"/>
      <c r="C2981" s="458"/>
      <c r="D2981" s="458"/>
      <c r="E2981" s="458"/>
      <c r="F2981" s="459"/>
    </row>
    <row r="2982">
      <c r="A2982" s="458"/>
      <c r="B2982" s="458"/>
      <c r="C2982" s="458"/>
      <c r="D2982" s="458"/>
      <c r="E2982" s="458"/>
      <c r="F2982" s="459"/>
    </row>
    <row r="2983">
      <c r="A2983" s="458"/>
      <c r="B2983" s="458"/>
      <c r="C2983" s="458"/>
      <c r="D2983" s="458"/>
      <c r="E2983" s="458"/>
      <c r="F2983" s="459"/>
    </row>
    <row r="2984">
      <c r="A2984" s="458"/>
      <c r="B2984" s="458"/>
      <c r="C2984" s="458"/>
      <c r="D2984" s="458"/>
      <c r="E2984" s="458"/>
      <c r="F2984" s="459"/>
    </row>
    <row r="2985">
      <c r="A2985" s="458"/>
      <c r="B2985" s="458"/>
      <c r="C2985" s="458"/>
      <c r="D2985" s="458"/>
      <c r="E2985" s="458"/>
      <c r="F2985" s="459"/>
    </row>
    <row r="2986">
      <c r="A2986" s="458"/>
      <c r="B2986" s="458"/>
      <c r="C2986" s="458"/>
      <c r="D2986" s="458"/>
      <c r="E2986" s="458"/>
      <c r="F2986" s="459"/>
    </row>
    <row r="2987">
      <c r="A2987" s="458"/>
      <c r="B2987" s="458"/>
      <c r="C2987" s="458"/>
      <c r="D2987" s="458"/>
      <c r="E2987" s="458"/>
      <c r="F2987" s="459"/>
    </row>
    <row r="2988">
      <c r="A2988" s="458"/>
      <c r="B2988" s="458"/>
      <c r="C2988" s="458"/>
      <c r="D2988" s="458"/>
      <c r="E2988" s="458"/>
      <c r="F2988" s="459"/>
    </row>
    <row r="2989">
      <c r="A2989" s="458"/>
      <c r="B2989" s="458"/>
      <c r="C2989" s="458"/>
      <c r="D2989" s="458"/>
      <c r="E2989" s="458"/>
      <c r="F2989" s="459"/>
    </row>
    <row r="2990">
      <c r="A2990" s="458"/>
      <c r="B2990" s="458"/>
      <c r="C2990" s="458"/>
      <c r="D2990" s="458"/>
      <c r="E2990" s="458"/>
      <c r="F2990" s="459"/>
    </row>
    <row r="2991">
      <c r="A2991" s="458"/>
      <c r="B2991" s="458"/>
      <c r="C2991" s="458"/>
      <c r="D2991" s="458"/>
      <c r="E2991" s="458"/>
      <c r="F2991" s="459"/>
    </row>
    <row r="2992">
      <c r="A2992" s="458"/>
      <c r="B2992" s="458"/>
      <c r="C2992" s="458"/>
      <c r="D2992" s="458"/>
      <c r="E2992" s="458"/>
      <c r="F2992" s="459"/>
    </row>
    <row r="2993">
      <c r="A2993" s="458"/>
      <c r="B2993" s="458"/>
      <c r="C2993" s="458"/>
      <c r="D2993" s="458"/>
      <c r="E2993" s="458"/>
      <c r="F2993" s="459"/>
    </row>
    <row r="2994">
      <c r="A2994" s="458"/>
      <c r="B2994" s="458"/>
      <c r="C2994" s="458"/>
      <c r="D2994" s="458"/>
      <c r="E2994" s="458"/>
      <c r="F2994" s="459"/>
    </row>
    <row r="2995">
      <c r="A2995" s="458"/>
      <c r="B2995" s="458"/>
      <c r="C2995" s="458"/>
      <c r="D2995" s="458"/>
      <c r="E2995" s="458"/>
      <c r="F2995" s="459"/>
    </row>
    <row r="2996">
      <c r="A2996" s="458"/>
      <c r="B2996" s="458"/>
      <c r="C2996" s="458"/>
      <c r="D2996" s="458"/>
      <c r="E2996" s="458"/>
      <c r="F2996" s="459"/>
    </row>
    <row r="2997">
      <c r="A2997" s="458"/>
      <c r="B2997" s="458"/>
      <c r="C2997" s="458"/>
      <c r="D2997" s="458"/>
      <c r="E2997" s="458"/>
      <c r="F2997" s="459"/>
    </row>
    <row r="2998">
      <c r="A2998" s="458"/>
      <c r="B2998" s="458"/>
      <c r="C2998" s="458"/>
      <c r="D2998" s="458"/>
      <c r="E2998" s="458"/>
      <c r="F2998" s="459"/>
    </row>
    <row r="2999">
      <c r="A2999" s="458"/>
      <c r="B2999" s="458"/>
      <c r="C2999" s="458"/>
      <c r="D2999" s="458"/>
      <c r="E2999" s="458"/>
      <c r="F2999" s="459"/>
    </row>
    <row r="3000">
      <c r="A3000" s="458"/>
      <c r="B3000" s="458"/>
      <c r="C3000" s="458"/>
      <c r="D3000" s="458"/>
      <c r="E3000" s="458"/>
      <c r="F3000" s="459"/>
    </row>
    <row r="3001">
      <c r="A3001" s="458"/>
      <c r="B3001" s="458"/>
      <c r="C3001" s="458"/>
      <c r="D3001" s="458"/>
      <c r="E3001" s="458"/>
      <c r="F3001" s="459"/>
    </row>
    <row r="3002">
      <c r="A3002" s="458"/>
      <c r="B3002" s="458"/>
      <c r="C3002" s="458"/>
      <c r="D3002" s="458"/>
      <c r="E3002" s="458"/>
      <c r="F3002" s="459"/>
    </row>
    <row r="3003">
      <c r="A3003" s="458"/>
      <c r="B3003" s="458"/>
      <c r="C3003" s="458"/>
      <c r="D3003" s="458"/>
      <c r="E3003" s="458"/>
      <c r="F3003" s="459"/>
    </row>
    <row r="3004">
      <c r="A3004" s="458"/>
      <c r="B3004" s="458"/>
      <c r="C3004" s="458"/>
      <c r="D3004" s="458"/>
      <c r="E3004" s="458"/>
      <c r="F3004" s="459"/>
    </row>
    <row r="3005">
      <c r="A3005" s="458"/>
      <c r="B3005" s="458"/>
      <c r="C3005" s="458"/>
      <c r="D3005" s="458"/>
      <c r="E3005" s="458"/>
      <c r="F3005" s="459"/>
    </row>
    <row r="3006">
      <c r="A3006" s="458"/>
      <c r="B3006" s="458"/>
      <c r="C3006" s="458"/>
      <c r="D3006" s="458"/>
      <c r="E3006" s="458"/>
      <c r="F3006" s="459"/>
    </row>
    <row r="3007">
      <c r="A3007" s="458"/>
      <c r="B3007" s="458"/>
      <c r="C3007" s="458"/>
      <c r="D3007" s="458"/>
      <c r="E3007" s="458"/>
      <c r="F3007" s="459"/>
    </row>
    <row r="3008">
      <c r="A3008" s="458"/>
      <c r="B3008" s="458"/>
      <c r="C3008" s="458"/>
      <c r="D3008" s="458"/>
      <c r="E3008" s="458"/>
      <c r="F3008" s="459"/>
    </row>
    <row r="3009">
      <c r="A3009" s="458"/>
      <c r="B3009" s="458"/>
      <c r="C3009" s="458"/>
      <c r="D3009" s="458"/>
      <c r="E3009" s="458"/>
      <c r="F3009" s="459"/>
    </row>
    <row r="3010">
      <c r="A3010" s="458"/>
      <c r="B3010" s="458"/>
      <c r="C3010" s="458"/>
      <c r="D3010" s="458"/>
      <c r="E3010" s="458"/>
      <c r="F3010" s="459"/>
    </row>
    <row r="3011">
      <c r="A3011" s="458"/>
      <c r="B3011" s="458"/>
      <c r="C3011" s="458"/>
      <c r="D3011" s="458"/>
      <c r="E3011" s="458"/>
      <c r="F3011" s="459"/>
    </row>
    <row r="3012">
      <c r="A3012" s="458"/>
      <c r="B3012" s="458"/>
      <c r="C3012" s="458"/>
      <c r="D3012" s="458"/>
      <c r="E3012" s="458"/>
      <c r="F3012" s="459"/>
    </row>
    <row r="3013">
      <c r="A3013" s="458"/>
      <c r="B3013" s="458"/>
      <c r="C3013" s="458"/>
      <c r="D3013" s="458"/>
      <c r="E3013" s="458"/>
      <c r="F3013" s="459"/>
    </row>
    <row r="3014">
      <c r="A3014" s="458"/>
      <c r="B3014" s="458"/>
      <c r="C3014" s="458"/>
      <c r="D3014" s="458"/>
      <c r="E3014" s="458"/>
      <c r="F3014" s="459"/>
    </row>
    <row r="3015">
      <c r="A3015" s="458"/>
      <c r="B3015" s="458"/>
      <c r="C3015" s="458"/>
      <c r="D3015" s="458"/>
      <c r="E3015" s="458"/>
      <c r="F3015" s="459"/>
    </row>
    <row r="3016">
      <c r="A3016" s="458"/>
      <c r="B3016" s="458"/>
      <c r="C3016" s="458"/>
      <c r="D3016" s="458"/>
      <c r="E3016" s="458"/>
      <c r="F3016" s="459"/>
    </row>
    <row r="3017">
      <c r="A3017" s="458"/>
      <c r="B3017" s="458"/>
      <c r="C3017" s="458"/>
      <c r="D3017" s="458"/>
      <c r="E3017" s="458"/>
      <c r="F3017" s="459"/>
    </row>
    <row r="3018">
      <c r="A3018" s="458"/>
      <c r="B3018" s="458"/>
      <c r="C3018" s="458"/>
      <c r="D3018" s="458"/>
      <c r="E3018" s="458"/>
      <c r="F3018" s="459"/>
    </row>
    <row r="3019">
      <c r="A3019" s="458"/>
      <c r="B3019" s="458"/>
      <c r="C3019" s="458"/>
      <c r="D3019" s="458"/>
      <c r="E3019" s="458"/>
      <c r="F3019" s="459"/>
    </row>
    <row r="3020">
      <c r="A3020" s="458"/>
      <c r="B3020" s="458"/>
      <c r="C3020" s="458"/>
      <c r="D3020" s="458"/>
      <c r="E3020" s="458"/>
      <c r="F3020" s="459"/>
    </row>
    <row r="3021">
      <c r="A3021" s="458"/>
      <c r="B3021" s="458"/>
      <c r="C3021" s="458"/>
      <c r="D3021" s="458"/>
      <c r="E3021" s="458"/>
      <c r="F3021" s="459"/>
    </row>
    <row r="3022">
      <c r="A3022" s="458"/>
      <c r="B3022" s="458"/>
      <c r="C3022" s="458"/>
      <c r="D3022" s="458"/>
      <c r="E3022" s="458"/>
      <c r="F3022" s="459"/>
    </row>
    <row r="3023">
      <c r="A3023" s="458"/>
      <c r="B3023" s="458"/>
      <c r="C3023" s="458"/>
      <c r="D3023" s="458"/>
      <c r="E3023" s="458"/>
      <c r="F3023" s="459"/>
    </row>
    <row r="3024">
      <c r="A3024" s="458"/>
      <c r="B3024" s="458"/>
      <c r="C3024" s="458"/>
      <c r="D3024" s="458"/>
      <c r="E3024" s="458"/>
      <c r="F3024" s="459"/>
    </row>
    <row r="3025">
      <c r="A3025" s="458"/>
      <c r="B3025" s="458"/>
      <c r="C3025" s="458"/>
      <c r="D3025" s="458"/>
      <c r="E3025" s="458"/>
      <c r="F3025" s="459"/>
    </row>
    <row r="3026">
      <c r="A3026" s="458"/>
      <c r="B3026" s="458"/>
      <c r="C3026" s="458"/>
      <c r="D3026" s="458"/>
      <c r="E3026" s="458"/>
      <c r="F3026" s="459"/>
    </row>
    <row r="3027">
      <c r="A3027" s="458"/>
      <c r="B3027" s="458"/>
      <c r="C3027" s="458"/>
      <c r="D3027" s="458"/>
      <c r="E3027" s="458"/>
      <c r="F3027" s="459"/>
    </row>
    <row r="3028">
      <c r="A3028" s="458"/>
      <c r="B3028" s="458"/>
      <c r="C3028" s="458"/>
      <c r="D3028" s="458"/>
      <c r="E3028" s="458"/>
      <c r="F3028" s="459"/>
    </row>
    <row r="3029">
      <c r="A3029" s="458"/>
      <c r="B3029" s="458"/>
      <c r="C3029" s="458"/>
      <c r="D3029" s="458"/>
      <c r="E3029" s="458"/>
      <c r="F3029" s="459"/>
    </row>
    <row r="3030">
      <c r="A3030" s="458"/>
      <c r="B3030" s="458"/>
      <c r="C3030" s="458"/>
      <c r="D3030" s="458"/>
      <c r="E3030" s="458"/>
      <c r="F3030" s="459"/>
    </row>
    <row r="3031">
      <c r="A3031" s="458"/>
      <c r="B3031" s="458"/>
      <c r="C3031" s="458"/>
      <c r="D3031" s="458"/>
      <c r="E3031" s="458"/>
      <c r="F3031" s="459"/>
    </row>
    <row r="3032">
      <c r="A3032" s="458"/>
      <c r="B3032" s="458"/>
      <c r="C3032" s="458"/>
      <c r="D3032" s="458"/>
      <c r="E3032" s="458"/>
      <c r="F3032" s="459"/>
    </row>
    <row r="3033">
      <c r="A3033" s="458"/>
      <c r="B3033" s="458"/>
      <c r="C3033" s="458"/>
      <c r="D3033" s="458"/>
      <c r="E3033" s="458"/>
      <c r="F3033" s="459"/>
    </row>
    <row r="3034">
      <c r="A3034" s="458"/>
      <c r="B3034" s="458"/>
      <c r="C3034" s="458"/>
      <c r="D3034" s="458"/>
      <c r="E3034" s="458"/>
      <c r="F3034" s="459"/>
    </row>
    <row r="3035">
      <c r="A3035" s="458"/>
      <c r="B3035" s="458"/>
      <c r="C3035" s="458"/>
      <c r="D3035" s="458"/>
      <c r="E3035" s="458"/>
      <c r="F3035" s="459"/>
    </row>
    <row r="3036">
      <c r="A3036" s="458"/>
      <c r="B3036" s="458"/>
      <c r="C3036" s="458"/>
      <c r="D3036" s="458"/>
      <c r="E3036" s="458"/>
      <c r="F3036" s="459"/>
    </row>
    <row r="3037">
      <c r="A3037" s="458"/>
      <c r="B3037" s="458"/>
      <c r="C3037" s="458"/>
      <c r="D3037" s="458"/>
      <c r="E3037" s="458"/>
      <c r="F3037" s="459"/>
    </row>
    <row r="3038">
      <c r="A3038" s="458"/>
      <c r="B3038" s="458"/>
      <c r="C3038" s="458"/>
      <c r="D3038" s="458"/>
      <c r="E3038" s="458"/>
      <c r="F3038" s="459"/>
    </row>
    <row r="3039">
      <c r="A3039" s="458"/>
      <c r="B3039" s="458"/>
      <c r="C3039" s="458"/>
      <c r="D3039" s="458"/>
      <c r="E3039" s="458"/>
      <c r="F3039" s="459"/>
    </row>
    <row r="3040">
      <c r="A3040" s="458"/>
      <c r="B3040" s="458"/>
      <c r="C3040" s="458"/>
      <c r="D3040" s="458"/>
      <c r="E3040" s="458"/>
      <c r="F3040" s="459"/>
    </row>
    <row r="3041">
      <c r="A3041" s="458"/>
      <c r="B3041" s="458"/>
      <c r="C3041" s="458"/>
      <c r="D3041" s="458"/>
      <c r="E3041" s="458"/>
      <c r="F3041" s="459"/>
    </row>
    <row r="3042">
      <c r="A3042" s="458"/>
      <c r="B3042" s="458"/>
      <c r="C3042" s="458"/>
      <c r="D3042" s="458"/>
      <c r="E3042" s="458"/>
      <c r="F3042" s="459"/>
    </row>
    <row r="3043">
      <c r="A3043" s="458"/>
      <c r="B3043" s="458"/>
      <c r="C3043" s="458"/>
      <c r="D3043" s="458"/>
      <c r="E3043" s="458"/>
      <c r="F3043" s="459"/>
    </row>
    <row r="3044">
      <c r="A3044" s="458"/>
      <c r="B3044" s="458"/>
      <c r="C3044" s="458"/>
      <c r="D3044" s="458"/>
      <c r="E3044" s="458"/>
      <c r="F3044" s="459"/>
    </row>
    <row r="3045">
      <c r="A3045" s="458"/>
      <c r="B3045" s="458"/>
      <c r="C3045" s="458"/>
      <c r="D3045" s="458"/>
      <c r="E3045" s="458"/>
      <c r="F3045" s="459"/>
    </row>
    <row r="3046">
      <c r="A3046" s="458"/>
      <c r="B3046" s="458"/>
      <c r="C3046" s="458"/>
      <c r="D3046" s="458"/>
      <c r="E3046" s="458"/>
      <c r="F3046" s="459"/>
    </row>
    <row r="3047">
      <c r="A3047" s="458"/>
      <c r="B3047" s="458"/>
      <c r="C3047" s="458"/>
      <c r="D3047" s="458"/>
      <c r="E3047" s="458"/>
      <c r="F3047" s="459"/>
    </row>
    <row r="3048">
      <c r="A3048" s="458"/>
      <c r="B3048" s="458"/>
      <c r="C3048" s="458"/>
      <c r="D3048" s="458"/>
      <c r="E3048" s="458"/>
      <c r="F3048" s="459"/>
    </row>
    <row r="3049">
      <c r="A3049" s="458"/>
      <c r="B3049" s="458"/>
      <c r="C3049" s="458"/>
      <c r="D3049" s="458"/>
      <c r="E3049" s="458"/>
      <c r="F3049" s="459"/>
    </row>
    <row r="3050">
      <c r="A3050" s="458"/>
      <c r="B3050" s="458"/>
      <c r="C3050" s="458"/>
      <c r="D3050" s="458"/>
      <c r="E3050" s="458"/>
      <c r="F3050" s="459"/>
    </row>
    <row r="3051">
      <c r="A3051" s="458"/>
      <c r="B3051" s="458"/>
      <c r="C3051" s="458"/>
      <c r="D3051" s="458"/>
      <c r="E3051" s="458"/>
      <c r="F3051" s="459"/>
    </row>
    <row r="3052">
      <c r="A3052" s="458"/>
      <c r="B3052" s="458"/>
      <c r="C3052" s="458"/>
      <c r="D3052" s="458"/>
      <c r="E3052" s="458"/>
      <c r="F3052" s="459"/>
    </row>
    <row r="3053">
      <c r="A3053" s="458"/>
      <c r="B3053" s="458"/>
      <c r="C3053" s="458"/>
      <c r="D3053" s="458"/>
      <c r="E3053" s="458"/>
      <c r="F3053" s="459"/>
    </row>
    <row r="3054">
      <c r="A3054" s="458"/>
      <c r="B3054" s="458"/>
      <c r="C3054" s="458"/>
      <c r="D3054" s="458"/>
      <c r="E3054" s="458"/>
      <c r="F3054" s="459"/>
    </row>
    <row r="3055">
      <c r="A3055" s="458"/>
      <c r="B3055" s="458"/>
      <c r="C3055" s="458"/>
      <c r="D3055" s="458"/>
      <c r="E3055" s="458"/>
      <c r="F3055" s="459"/>
    </row>
    <row r="3056">
      <c r="A3056" s="458"/>
      <c r="B3056" s="458"/>
      <c r="C3056" s="458"/>
      <c r="D3056" s="458"/>
      <c r="E3056" s="458"/>
      <c r="F3056" s="459"/>
    </row>
    <row r="3057">
      <c r="A3057" s="458"/>
      <c r="B3057" s="458"/>
      <c r="C3057" s="458"/>
      <c r="D3057" s="458"/>
      <c r="E3057" s="458"/>
      <c r="F3057" s="459"/>
    </row>
    <row r="3058">
      <c r="A3058" s="458"/>
      <c r="B3058" s="458"/>
      <c r="C3058" s="458"/>
      <c r="D3058" s="458"/>
      <c r="E3058" s="458"/>
      <c r="F3058" s="459"/>
    </row>
    <row r="3059">
      <c r="A3059" s="458"/>
      <c r="B3059" s="458"/>
      <c r="C3059" s="458"/>
      <c r="D3059" s="458"/>
      <c r="E3059" s="458"/>
      <c r="F3059" s="459"/>
    </row>
    <row r="3060">
      <c r="A3060" s="458"/>
      <c r="B3060" s="458"/>
      <c r="C3060" s="458"/>
      <c r="D3060" s="458"/>
      <c r="E3060" s="458"/>
      <c r="F3060" s="459"/>
    </row>
    <row r="3061">
      <c r="A3061" s="458"/>
      <c r="B3061" s="458"/>
      <c r="C3061" s="458"/>
      <c r="D3061" s="458"/>
      <c r="E3061" s="458"/>
      <c r="F3061" s="459"/>
    </row>
    <row r="3062">
      <c r="A3062" s="458"/>
      <c r="B3062" s="458"/>
      <c r="C3062" s="458"/>
      <c r="D3062" s="458"/>
      <c r="E3062" s="458"/>
      <c r="F3062" s="459"/>
    </row>
    <row r="3063">
      <c r="A3063" s="458"/>
      <c r="B3063" s="458"/>
      <c r="C3063" s="458"/>
      <c r="D3063" s="458"/>
      <c r="E3063" s="458"/>
      <c r="F3063" s="459"/>
    </row>
    <row r="3064">
      <c r="A3064" s="458"/>
      <c r="B3064" s="458"/>
      <c r="C3064" s="458"/>
      <c r="D3064" s="458"/>
      <c r="E3064" s="458"/>
      <c r="F3064" s="459"/>
    </row>
    <row r="3065">
      <c r="A3065" s="458"/>
      <c r="B3065" s="458"/>
      <c r="C3065" s="458"/>
      <c r="D3065" s="458"/>
      <c r="E3065" s="458"/>
      <c r="F3065" s="459"/>
    </row>
    <row r="3066">
      <c r="A3066" s="458"/>
      <c r="B3066" s="458"/>
      <c r="C3066" s="458"/>
      <c r="D3066" s="458"/>
      <c r="E3066" s="458"/>
      <c r="F3066" s="459"/>
    </row>
    <row r="3067">
      <c r="A3067" s="458"/>
      <c r="B3067" s="458"/>
      <c r="C3067" s="458"/>
      <c r="D3067" s="458"/>
      <c r="E3067" s="458"/>
      <c r="F3067" s="459"/>
    </row>
    <row r="3068">
      <c r="A3068" s="458"/>
      <c r="B3068" s="458"/>
      <c r="C3068" s="458"/>
      <c r="D3068" s="458"/>
      <c r="E3068" s="458"/>
      <c r="F3068" s="459"/>
    </row>
    <row r="3069">
      <c r="A3069" s="458"/>
      <c r="B3069" s="458"/>
      <c r="C3069" s="458"/>
      <c r="D3069" s="458"/>
      <c r="E3069" s="458"/>
      <c r="F3069" s="459"/>
    </row>
    <row r="3070">
      <c r="A3070" s="458"/>
      <c r="B3070" s="458"/>
      <c r="C3070" s="458"/>
      <c r="D3070" s="458"/>
      <c r="E3070" s="458"/>
      <c r="F3070" s="459"/>
    </row>
    <row r="3071">
      <c r="A3071" s="458"/>
      <c r="B3071" s="458"/>
      <c r="C3071" s="458"/>
      <c r="D3071" s="458"/>
      <c r="E3071" s="458"/>
      <c r="F3071" s="459"/>
    </row>
    <row r="3072">
      <c r="A3072" s="458"/>
      <c r="B3072" s="458"/>
      <c r="C3072" s="458"/>
      <c r="D3072" s="458"/>
      <c r="E3072" s="458"/>
      <c r="F3072" s="459"/>
    </row>
    <row r="3073">
      <c r="A3073" s="458"/>
      <c r="B3073" s="458"/>
      <c r="C3073" s="458"/>
      <c r="D3073" s="458"/>
      <c r="E3073" s="458"/>
      <c r="F3073" s="459"/>
    </row>
    <row r="3074">
      <c r="A3074" s="458"/>
      <c r="B3074" s="458"/>
      <c r="C3074" s="458"/>
      <c r="D3074" s="458"/>
      <c r="E3074" s="458"/>
      <c r="F3074" s="459"/>
    </row>
    <row r="3075">
      <c r="A3075" s="458"/>
      <c r="B3075" s="458"/>
      <c r="C3075" s="458"/>
      <c r="D3075" s="458"/>
      <c r="E3075" s="458"/>
      <c r="F3075" s="459"/>
    </row>
    <row r="3076">
      <c r="A3076" s="458"/>
      <c r="B3076" s="458"/>
      <c r="C3076" s="458"/>
      <c r="D3076" s="458"/>
      <c r="E3076" s="458"/>
      <c r="F3076" s="459"/>
    </row>
    <row r="3077">
      <c r="A3077" s="458"/>
      <c r="B3077" s="458"/>
      <c r="C3077" s="458"/>
      <c r="D3077" s="458"/>
      <c r="E3077" s="458"/>
      <c r="F3077" s="459"/>
    </row>
    <row r="3078">
      <c r="A3078" s="458"/>
      <c r="B3078" s="458"/>
      <c r="C3078" s="458"/>
      <c r="D3078" s="458"/>
      <c r="E3078" s="458"/>
      <c r="F3078" s="459"/>
    </row>
    <row r="3079">
      <c r="A3079" s="458"/>
      <c r="B3079" s="458"/>
      <c r="C3079" s="458"/>
      <c r="D3079" s="458"/>
      <c r="E3079" s="458"/>
      <c r="F3079" s="459"/>
    </row>
    <row r="3080">
      <c r="A3080" s="458"/>
      <c r="B3080" s="458"/>
      <c r="C3080" s="458"/>
      <c r="D3080" s="458"/>
      <c r="E3080" s="458"/>
      <c r="F3080" s="459"/>
    </row>
    <row r="3081">
      <c r="A3081" s="458"/>
      <c r="B3081" s="458"/>
      <c r="C3081" s="458"/>
      <c r="D3081" s="458"/>
      <c r="E3081" s="458"/>
      <c r="F3081" s="459"/>
    </row>
    <row r="3082">
      <c r="A3082" s="458"/>
      <c r="B3082" s="458"/>
      <c r="C3082" s="458"/>
      <c r="D3082" s="458"/>
      <c r="E3082" s="458"/>
      <c r="F3082" s="459"/>
    </row>
    <row r="3083">
      <c r="A3083" s="458"/>
      <c r="B3083" s="458"/>
      <c r="C3083" s="458"/>
      <c r="D3083" s="458"/>
      <c r="E3083" s="458"/>
      <c r="F3083" s="459"/>
    </row>
    <row r="3084">
      <c r="A3084" s="458"/>
      <c r="B3084" s="458"/>
      <c r="C3084" s="458"/>
      <c r="D3084" s="458"/>
      <c r="E3084" s="458"/>
      <c r="F3084" s="459"/>
    </row>
    <row r="3085">
      <c r="A3085" s="458"/>
      <c r="B3085" s="458"/>
      <c r="C3085" s="458"/>
      <c r="D3085" s="458"/>
      <c r="E3085" s="458"/>
      <c r="F3085" s="459"/>
    </row>
    <row r="3086">
      <c r="A3086" s="458"/>
      <c r="B3086" s="458"/>
      <c r="C3086" s="458"/>
      <c r="D3086" s="458"/>
      <c r="E3086" s="458"/>
      <c r="F3086" s="459"/>
    </row>
    <row r="3087">
      <c r="A3087" s="458"/>
      <c r="B3087" s="458"/>
      <c r="C3087" s="458"/>
      <c r="D3087" s="458"/>
      <c r="E3087" s="458"/>
      <c r="F3087" s="459"/>
    </row>
    <row r="3088">
      <c r="A3088" s="458"/>
      <c r="B3088" s="458"/>
      <c r="C3088" s="458"/>
      <c r="D3088" s="458"/>
      <c r="E3088" s="458"/>
      <c r="F3088" s="459"/>
    </row>
    <row r="3089">
      <c r="A3089" s="458"/>
      <c r="B3089" s="458"/>
      <c r="C3089" s="458"/>
      <c r="D3089" s="458"/>
      <c r="E3089" s="458"/>
      <c r="F3089" s="459"/>
    </row>
    <row r="3090">
      <c r="A3090" s="458"/>
      <c r="B3090" s="458"/>
      <c r="C3090" s="458"/>
      <c r="D3090" s="458"/>
      <c r="E3090" s="458"/>
      <c r="F3090" s="459"/>
    </row>
    <row r="3091">
      <c r="A3091" s="458"/>
      <c r="B3091" s="458"/>
      <c r="C3091" s="458"/>
      <c r="D3091" s="458"/>
      <c r="E3091" s="458"/>
      <c r="F3091" s="459"/>
    </row>
    <row r="3092">
      <c r="A3092" s="458"/>
      <c r="B3092" s="458"/>
      <c r="C3092" s="458"/>
      <c r="D3092" s="458"/>
      <c r="E3092" s="458"/>
      <c r="F3092" s="459"/>
    </row>
    <row r="3093">
      <c r="A3093" s="458"/>
      <c r="B3093" s="458"/>
      <c r="C3093" s="458"/>
      <c r="D3093" s="458"/>
      <c r="E3093" s="458"/>
      <c r="F3093" s="459"/>
    </row>
    <row r="3094">
      <c r="A3094" s="458"/>
      <c r="B3094" s="458"/>
      <c r="C3094" s="458"/>
      <c r="D3094" s="458"/>
      <c r="E3094" s="458"/>
      <c r="F3094" s="459"/>
    </row>
    <row r="3095">
      <c r="A3095" s="458"/>
      <c r="B3095" s="458"/>
      <c r="C3095" s="458"/>
      <c r="D3095" s="458"/>
      <c r="E3095" s="458"/>
      <c r="F3095" s="459"/>
    </row>
    <row r="3096">
      <c r="A3096" s="458"/>
      <c r="B3096" s="458"/>
      <c r="C3096" s="458"/>
      <c r="D3096" s="458"/>
      <c r="E3096" s="458"/>
      <c r="F3096" s="459"/>
    </row>
    <row r="3097">
      <c r="A3097" s="458"/>
      <c r="B3097" s="458"/>
      <c r="C3097" s="458"/>
      <c r="D3097" s="458"/>
      <c r="E3097" s="458"/>
      <c r="F3097" s="459"/>
    </row>
    <row r="3098">
      <c r="A3098" s="458"/>
      <c r="B3098" s="458"/>
      <c r="C3098" s="458"/>
      <c r="D3098" s="458"/>
      <c r="E3098" s="458"/>
      <c r="F3098" s="459"/>
    </row>
    <row r="3099">
      <c r="A3099" s="458"/>
      <c r="B3099" s="458"/>
      <c r="C3099" s="458"/>
      <c r="D3099" s="458"/>
      <c r="E3099" s="458"/>
      <c r="F3099" s="459"/>
    </row>
    <row r="3100">
      <c r="A3100" s="458"/>
      <c r="B3100" s="458"/>
      <c r="C3100" s="458"/>
      <c r="D3100" s="458"/>
      <c r="E3100" s="458"/>
      <c r="F3100" s="459"/>
    </row>
    <row r="3101">
      <c r="A3101" s="458"/>
      <c r="B3101" s="458"/>
      <c r="C3101" s="458"/>
      <c r="D3101" s="458"/>
      <c r="E3101" s="458"/>
      <c r="F3101" s="459"/>
    </row>
    <row r="3102">
      <c r="A3102" s="458"/>
      <c r="B3102" s="458"/>
      <c r="C3102" s="458"/>
      <c r="D3102" s="458"/>
      <c r="E3102" s="458"/>
      <c r="F3102" s="459"/>
    </row>
    <row r="3103">
      <c r="A3103" s="458"/>
      <c r="B3103" s="458"/>
      <c r="C3103" s="458"/>
      <c r="D3103" s="458"/>
      <c r="E3103" s="458"/>
      <c r="F3103" s="459"/>
    </row>
    <row r="3104">
      <c r="A3104" s="458"/>
      <c r="B3104" s="458"/>
      <c r="C3104" s="458"/>
      <c r="D3104" s="458"/>
      <c r="E3104" s="458"/>
      <c r="F3104" s="459"/>
    </row>
    <row r="3105">
      <c r="A3105" s="458"/>
      <c r="B3105" s="458"/>
      <c r="C3105" s="458"/>
      <c r="D3105" s="458"/>
      <c r="E3105" s="458"/>
      <c r="F3105" s="459"/>
    </row>
    <row r="3106">
      <c r="A3106" s="458"/>
      <c r="B3106" s="458"/>
      <c r="C3106" s="458"/>
      <c r="D3106" s="458"/>
      <c r="E3106" s="458"/>
      <c r="F3106" s="459"/>
    </row>
    <row r="3107">
      <c r="A3107" s="458"/>
      <c r="B3107" s="458"/>
      <c r="C3107" s="458"/>
      <c r="D3107" s="458"/>
      <c r="E3107" s="458"/>
      <c r="F3107" s="459"/>
    </row>
    <row r="3108">
      <c r="A3108" s="458"/>
      <c r="B3108" s="458"/>
      <c r="C3108" s="458"/>
      <c r="D3108" s="458"/>
      <c r="E3108" s="458"/>
      <c r="F3108" s="459"/>
    </row>
    <row r="3109">
      <c r="A3109" s="458"/>
      <c r="B3109" s="458"/>
      <c r="C3109" s="458"/>
      <c r="D3109" s="458"/>
      <c r="E3109" s="458"/>
      <c r="F3109" s="459"/>
    </row>
    <row r="3110">
      <c r="A3110" s="458"/>
      <c r="B3110" s="458"/>
      <c r="C3110" s="458"/>
      <c r="D3110" s="458"/>
      <c r="E3110" s="458"/>
      <c r="F3110" s="459"/>
    </row>
    <row r="3111">
      <c r="A3111" s="458"/>
      <c r="B3111" s="458"/>
      <c r="C3111" s="458"/>
      <c r="D3111" s="458"/>
      <c r="E3111" s="458"/>
      <c r="F3111" s="459"/>
    </row>
    <row r="3112">
      <c r="A3112" s="458"/>
      <c r="B3112" s="458"/>
      <c r="C3112" s="458"/>
      <c r="D3112" s="458"/>
      <c r="E3112" s="458"/>
      <c r="F3112" s="459"/>
    </row>
    <row r="3113">
      <c r="A3113" s="458"/>
      <c r="B3113" s="458"/>
      <c r="C3113" s="458"/>
      <c r="D3113" s="458"/>
      <c r="E3113" s="458"/>
      <c r="F3113" s="459"/>
    </row>
    <row r="3114">
      <c r="A3114" s="458"/>
      <c r="B3114" s="458"/>
      <c r="C3114" s="458"/>
      <c r="D3114" s="458"/>
      <c r="E3114" s="458"/>
      <c r="F3114" s="459"/>
    </row>
    <row r="3115">
      <c r="A3115" s="458"/>
      <c r="B3115" s="458"/>
      <c r="C3115" s="458"/>
      <c r="D3115" s="458"/>
      <c r="E3115" s="458"/>
      <c r="F3115" s="459"/>
    </row>
    <row r="3116">
      <c r="A3116" s="458"/>
      <c r="B3116" s="458"/>
      <c r="C3116" s="458"/>
      <c r="D3116" s="458"/>
      <c r="E3116" s="458"/>
      <c r="F3116" s="459"/>
    </row>
    <row r="3117">
      <c r="A3117" s="458"/>
      <c r="B3117" s="458"/>
      <c r="C3117" s="458"/>
      <c r="D3117" s="458"/>
      <c r="E3117" s="458"/>
      <c r="F3117" s="459"/>
    </row>
    <row r="3118">
      <c r="A3118" s="458"/>
      <c r="B3118" s="458"/>
      <c r="C3118" s="458"/>
      <c r="D3118" s="458"/>
      <c r="E3118" s="458"/>
      <c r="F3118" s="459"/>
    </row>
    <row r="3119">
      <c r="A3119" s="458"/>
      <c r="B3119" s="458"/>
      <c r="C3119" s="458"/>
      <c r="D3119" s="458"/>
      <c r="E3119" s="458"/>
      <c r="F3119" s="459"/>
    </row>
    <row r="3120">
      <c r="A3120" s="458"/>
      <c r="B3120" s="458"/>
      <c r="C3120" s="458"/>
      <c r="D3120" s="458"/>
      <c r="E3120" s="458"/>
      <c r="F3120" s="459"/>
    </row>
    <row r="3121">
      <c r="A3121" s="458"/>
      <c r="B3121" s="458"/>
      <c r="C3121" s="458"/>
      <c r="D3121" s="458"/>
      <c r="E3121" s="458"/>
      <c r="F3121" s="459"/>
    </row>
    <row r="3122">
      <c r="A3122" s="458"/>
      <c r="B3122" s="458"/>
      <c r="C3122" s="458"/>
      <c r="D3122" s="458"/>
      <c r="E3122" s="458"/>
      <c r="F3122" s="459"/>
    </row>
    <row r="3123">
      <c r="A3123" s="458"/>
      <c r="B3123" s="458"/>
      <c r="C3123" s="458"/>
      <c r="D3123" s="458"/>
      <c r="E3123" s="458"/>
      <c r="F3123" s="459"/>
    </row>
    <row r="3124">
      <c r="A3124" s="458"/>
      <c r="B3124" s="458"/>
      <c r="C3124" s="458"/>
      <c r="D3124" s="458"/>
      <c r="E3124" s="458"/>
      <c r="F3124" s="459"/>
    </row>
    <row r="3125">
      <c r="A3125" s="458"/>
      <c r="B3125" s="458"/>
      <c r="C3125" s="458"/>
      <c r="D3125" s="458"/>
      <c r="E3125" s="458"/>
      <c r="F3125" s="459"/>
    </row>
    <row r="3126">
      <c r="A3126" s="458"/>
      <c r="B3126" s="458"/>
      <c r="C3126" s="458"/>
      <c r="D3126" s="458"/>
      <c r="E3126" s="458"/>
      <c r="F3126" s="459"/>
    </row>
    <row r="3127">
      <c r="A3127" s="458"/>
      <c r="B3127" s="458"/>
      <c r="C3127" s="458"/>
      <c r="D3127" s="458"/>
      <c r="E3127" s="458"/>
      <c r="F3127" s="459"/>
    </row>
    <row r="3128">
      <c r="A3128" s="458"/>
      <c r="B3128" s="458"/>
      <c r="C3128" s="458"/>
      <c r="D3128" s="458"/>
      <c r="E3128" s="458"/>
      <c r="F3128" s="459"/>
    </row>
    <row r="3129">
      <c r="A3129" s="458"/>
      <c r="B3129" s="458"/>
      <c r="C3129" s="458"/>
      <c r="D3129" s="458"/>
      <c r="E3129" s="458"/>
      <c r="F3129" s="459"/>
    </row>
    <row r="3130">
      <c r="A3130" s="458"/>
      <c r="B3130" s="458"/>
      <c r="C3130" s="458"/>
      <c r="D3130" s="458"/>
      <c r="E3130" s="458"/>
      <c r="F3130" s="459"/>
    </row>
    <row r="3131">
      <c r="A3131" s="458"/>
      <c r="B3131" s="458"/>
      <c r="C3131" s="458"/>
      <c r="D3131" s="458"/>
      <c r="E3131" s="458"/>
      <c r="F3131" s="459"/>
    </row>
    <row r="3132">
      <c r="A3132" s="458"/>
      <c r="B3132" s="458"/>
      <c r="C3132" s="458"/>
      <c r="D3132" s="458"/>
      <c r="E3132" s="458"/>
      <c r="F3132" s="459"/>
    </row>
    <row r="3133">
      <c r="A3133" s="458"/>
      <c r="B3133" s="458"/>
      <c r="C3133" s="458"/>
      <c r="D3133" s="458"/>
      <c r="E3133" s="458"/>
      <c r="F3133" s="459"/>
    </row>
    <row r="3134">
      <c r="A3134" s="458"/>
      <c r="B3134" s="458"/>
      <c r="C3134" s="458"/>
      <c r="D3134" s="458"/>
      <c r="E3134" s="458"/>
      <c r="F3134" s="459"/>
    </row>
    <row r="3135">
      <c r="A3135" s="458"/>
      <c r="B3135" s="458"/>
      <c r="C3135" s="458"/>
      <c r="D3135" s="458"/>
      <c r="E3135" s="458"/>
      <c r="F3135" s="459"/>
    </row>
    <row r="3136">
      <c r="A3136" s="458"/>
      <c r="B3136" s="458"/>
      <c r="C3136" s="458"/>
      <c r="D3136" s="458"/>
      <c r="E3136" s="458"/>
      <c r="F3136" s="459"/>
    </row>
    <row r="3137">
      <c r="A3137" s="458"/>
      <c r="B3137" s="458"/>
      <c r="C3137" s="458"/>
      <c r="D3137" s="458"/>
      <c r="E3137" s="458"/>
      <c r="F3137" s="459"/>
    </row>
    <row r="3138">
      <c r="A3138" s="458"/>
      <c r="B3138" s="458"/>
      <c r="C3138" s="458"/>
      <c r="D3138" s="458"/>
      <c r="E3138" s="458"/>
      <c r="F3138" s="459"/>
    </row>
    <row r="3139">
      <c r="A3139" s="458"/>
      <c r="B3139" s="458"/>
      <c r="C3139" s="458"/>
      <c r="D3139" s="458"/>
      <c r="E3139" s="458"/>
      <c r="F3139" s="459"/>
    </row>
    <row r="3140">
      <c r="A3140" s="458"/>
      <c r="B3140" s="458"/>
      <c r="C3140" s="458"/>
      <c r="D3140" s="458"/>
      <c r="E3140" s="458"/>
      <c r="F3140" s="459"/>
    </row>
    <row r="3141">
      <c r="A3141" s="458"/>
      <c r="B3141" s="458"/>
      <c r="C3141" s="458"/>
      <c r="D3141" s="458"/>
      <c r="E3141" s="458"/>
      <c r="F3141" s="459"/>
    </row>
    <row r="3142">
      <c r="A3142" s="458"/>
      <c r="B3142" s="458"/>
      <c r="C3142" s="458"/>
      <c r="D3142" s="458"/>
      <c r="E3142" s="458"/>
      <c r="F3142" s="459"/>
    </row>
    <row r="3143">
      <c r="A3143" s="458"/>
      <c r="B3143" s="458"/>
      <c r="C3143" s="458"/>
      <c r="D3143" s="458"/>
      <c r="E3143" s="458"/>
      <c r="F3143" s="459"/>
    </row>
    <row r="3144">
      <c r="A3144" s="458"/>
      <c r="B3144" s="458"/>
      <c r="C3144" s="458"/>
      <c r="D3144" s="458"/>
      <c r="E3144" s="458"/>
      <c r="F3144" s="459"/>
    </row>
    <row r="3145">
      <c r="A3145" s="458"/>
      <c r="B3145" s="458"/>
      <c r="C3145" s="458"/>
      <c r="D3145" s="458"/>
      <c r="E3145" s="458"/>
      <c r="F3145" s="459"/>
    </row>
    <row r="3146">
      <c r="A3146" s="458"/>
      <c r="B3146" s="458"/>
      <c r="C3146" s="458"/>
      <c r="D3146" s="458"/>
      <c r="E3146" s="458"/>
      <c r="F3146" s="459"/>
    </row>
    <row r="3147">
      <c r="A3147" s="458"/>
      <c r="B3147" s="458"/>
      <c r="C3147" s="458"/>
      <c r="D3147" s="458"/>
      <c r="E3147" s="458"/>
      <c r="F3147" s="459"/>
    </row>
    <row r="3148">
      <c r="A3148" s="458"/>
      <c r="B3148" s="458"/>
      <c r="C3148" s="458"/>
      <c r="D3148" s="458"/>
      <c r="E3148" s="458"/>
      <c r="F3148" s="459"/>
    </row>
    <row r="3149">
      <c r="A3149" s="458"/>
      <c r="B3149" s="458"/>
      <c r="C3149" s="458"/>
      <c r="D3149" s="458"/>
      <c r="E3149" s="458"/>
      <c r="F3149" s="459"/>
    </row>
    <row r="3150">
      <c r="A3150" s="458"/>
      <c r="B3150" s="458"/>
      <c r="C3150" s="458"/>
      <c r="D3150" s="458"/>
      <c r="E3150" s="458"/>
      <c r="F3150" s="459"/>
    </row>
    <row r="3151">
      <c r="A3151" s="458"/>
      <c r="B3151" s="458"/>
      <c r="C3151" s="458"/>
      <c r="D3151" s="458"/>
      <c r="E3151" s="458"/>
      <c r="F3151" s="459"/>
    </row>
    <row r="3152">
      <c r="A3152" s="458"/>
      <c r="B3152" s="458"/>
      <c r="C3152" s="458"/>
      <c r="D3152" s="458"/>
      <c r="E3152" s="458"/>
      <c r="F3152" s="459"/>
    </row>
    <row r="3153">
      <c r="A3153" s="458"/>
      <c r="B3153" s="458"/>
      <c r="C3153" s="458"/>
      <c r="D3153" s="458"/>
      <c r="E3153" s="458"/>
      <c r="F3153" s="459"/>
    </row>
    <row r="3154">
      <c r="A3154" s="458"/>
      <c r="B3154" s="458"/>
      <c r="C3154" s="458"/>
      <c r="D3154" s="458"/>
      <c r="E3154" s="458"/>
      <c r="F3154" s="459"/>
    </row>
    <row r="3155">
      <c r="A3155" s="458"/>
      <c r="B3155" s="458"/>
      <c r="C3155" s="458"/>
      <c r="D3155" s="458"/>
      <c r="E3155" s="458"/>
      <c r="F3155" s="459"/>
    </row>
    <row r="3156">
      <c r="A3156" s="458"/>
      <c r="B3156" s="458"/>
      <c r="C3156" s="458"/>
      <c r="D3156" s="458"/>
      <c r="E3156" s="458"/>
      <c r="F3156" s="459"/>
    </row>
    <row r="3157">
      <c r="A3157" s="458"/>
      <c r="B3157" s="458"/>
      <c r="C3157" s="458"/>
      <c r="D3157" s="458"/>
      <c r="E3157" s="458"/>
      <c r="F3157" s="459"/>
    </row>
    <row r="3158">
      <c r="A3158" s="458"/>
      <c r="B3158" s="458"/>
      <c r="C3158" s="458"/>
      <c r="D3158" s="458"/>
      <c r="E3158" s="458"/>
      <c r="F3158" s="459"/>
    </row>
    <row r="3159">
      <c r="A3159" s="458"/>
      <c r="B3159" s="458"/>
      <c r="C3159" s="458"/>
      <c r="D3159" s="458"/>
      <c r="E3159" s="458"/>
      <c r="F3159" s="459"/>
    </row>
    <row r="3160">
      <c r="A3160" s="458"/>
      <c r="B3160" s="458"/>
      <c r="C3160" s="458"/>
      <c r="D3160" s="458"/>
      <c r="E3160" s="458"/>
      <c r="F3160" s="459"/>
    </row>
    <row r="3161">
      <c r="A3161" s="458"/>
      <c r="B3161" s="458"/>
      <c r="C3161" s="458"/>
      <c r="D3161" s="458"/>
      <c r="E3161" s="458"/>
      <c r="F3161" s="459"/>
    </row>
    <row r="3162">
      <c r="A3162" s="458"/>
      <c r="B3162" s="458"/>
      <c r="C3162" s="458"/>
      <c r="D3162" s="458"/>
      <c r="E3162" s="458"/>
      <c r="F3162" s="459"/>
    </row>
    <row r="3163">
      <c r="A3163" s="458"/>
      <c r="B3163" s="458"/>
      <c r="C3163" s="458"/>
      <c r="D3163" s="458"/>
      <c r="E3163" s="458"/>
      <c r="F3163" s="459"/>
    </row>
    <row r="3164">
      <c r="A3164" s="458"/>
      <c r="B3164" s="458"/>
      <c r="C3164" s="458"/>
      <c r="D3164" s="458"/>
      <c r="E3164" s="458"/>
      <c r="F3164" s="459"/>
    </row>
    <row r="3165">
      <c r="A3165" s="458"/>
      <c r="B3165" s="458"/>
      <c r="C3165" s="458"/>
      <c r="D3165" s="458"/>
      <c r="E3165" s="458"/>
      <c r="F3165" s="459"/>
    </row>
    <row r="3166">
      <c r="A3166" s="458"/>
      <c r="B3166" s="458"/>
      <c r="C3166" s="458"/>
      <c r="D3166" s="458"/>
      <c r="E3166" s="458"/>
      <c r="F3166" s="459"/>
    </row>
    <row r="3167">
      <c r="A3167" s="458"/>
      <c r="B3167" s="458"/>
      <c r="C3167" s="458"/>
      <c r="D3167" s="458"/>
      <c r="E3167" s="458"/>
      <c r="F3167" s="459"/>
    </row>
    <row r="3168">
      <c r="A3168" s="458"/>
      <c r="B3168" s="458"/>
      <c r="C3168" s="458"/>
      <c r="D3168" s="458"/>
      <c r="E3168" s="458"/>
      <c r="F3168" s="459"/>
    </row>
    <row r="3169">
      <c r="A3169" s="458"/>
      <c r="B3169" s="458"/>
      <c r="C3169" s="458"/>
      <c r="D3169" s="458"/>
      <c r="E3169" s="458"/>
      <c r="F3169" s="459"/>
    </row>
    <row r="3170">
      <c r="A3170" s="458"/>
      <c r="B3170" s="458"/>
      <c r="C3170" s="458"/>
      <c r="D3170" s="458"/>
      <c r="E3170" s="458"/>
      <c r="F3170" s="459"/>
    </row>
    <row r="3171">
      <c r="A3171" s="458"/>
      <c r="B3171" s="458"/>
      <c r="C3171" s="458"/>
      <c r="D3171" s="458"/>
      <c r="E3171" s="458"/>
      <c r="F3171" s="459"/>
    </row>
    <row r="3172">
      <c r="A3172" s="458"/>
      <c r="B3172" s="458"/>
      <c r="C3172" s="458"/>
      <c r="D3172" s="458"/>
      <c r="E3172" s="458"/>
      <c r="F3172" s="459"/>
    </row>
    <row r="3173">
      <c r="A3173" s="458"/>
      <c r="B3173" s="458"/>
      <c r="C3173" s="458"/>
      <c r="D3173" s="458"/>
      <c r="E3173" s="458"/>
      <c r="F3173" s="459"/>
    </row>
    <row r="3174">
      <c r="A3174" s="458"/>
      <c r="B3174" s="458"/>
      <c r="C3174" s="458"/>
      <c r="D3174" s="458"/>
      <c r="E3174" s="458"/>
      <c r="F3174" s="459"/>
    </row>
    <row r="3175">
      <c r="A3175" s="458"/>
      <c r="B3175" s="458"/>
      <c r="C3175" s="458"/>
      <c r="D3175" s="458"/>
      <c r="E3175" s="458"/>
      <c r="F3175" s="459"/>
    </row>
    <row r="3176">
      <c r="A3176" s="458"/>
      <c r="B3176" s="458"/>
      <c r="C3176" s="458"/>
      <c r="D3176" s="458"/>
      <c r="E3176" s="458"/>
      <c r="F3176" s="459"/>
    </row>
    <row r="3177">
      <c r="A3177" s="458"/>
      <c r="B3177" s="458"/>
      <c r="C3177" s="458"/>
      <c r="D3177" s="458"/>
      <c r="E3177" s="458"/>
      <c r="F3177" s="459"/>
    </row>
    <row r="3178">
      <c r="A3178" s="458"/>
      <c r="B3178" s="458"/>
      <c r="C3178" s="458"/>
      <c r="D3178" s="458"/>
      <c r="E3178" s="458"/>
      <c r="F3178" s="459"/>
    </row>
    <row r="3179">
      <c r="A3179" s="458"/>
      <c r="B3179" s="458"/>
      <c r="C3179" s="458"/>
      <c r="D3179" s="458"/>
      <c r="E3179" s="458"/>
      <c r="F3179" s="459"/>
    </row>
    <row r="3180">
      <c r="A3180" s="458"/>
      <c r="B3180" s="458"/>
      <c r="C3180" s="458"/>
      <c r="D3180" s="458"/>
      <c r="E3180" s="458"/>
      <c r="F3180" s="459"/>
    </row>
    <row r="3181">
      <c r="A3181" s="458"/>
      <c r="B3181" s="458"/>
      <c r="C3181" s="458"/>
      <c r="D3181" s="458"/>
      <c r="E3181" s="458"/>
      <c r="F3181" s="459"/>
    </row>
    <row r="3182">
      <c r="A3182" s="458"/>
      <c r="B3182" s="458"/>
      <c r="C3182" s="458"/>
      <c r="D3182" s="458"/>
      <c r="E3182" s="458"/>
      <c r="F3182" s="459"/>
    </row>
    <row r="3183">
      <c r="A3183" s="458"/>
      <c r="B3183" s="458"/>
      <c r="C3183" s="458"/>
      <c r="D3183" s="458"/>
      <c r="E3183" s="458"/>
      <c r="F3183" s="459"/>
    </row>
    <row r="3184">
      <c r="A3184" s="458"/>
      <c r="B3184" s="458"/>
      <c r="C3184" s="458"/>
      <c r="D3184" s="458"/>
      <c r="E3184" s="458"/>
      <c r="F3184" s="459"/>
    </row>
    <row r="3185">
      <c r="A3185" s="458"/>
      <c r="B3185" s="458"/>
      <c r="C3185" s="458"/>
      <c r="D3185" s="458"/>
      <c r="E3185" s="458"/>
      <c r="F3185" s="459"/>
    </row>
    <row r="3186">
      <c r="A3186" s="458"/>
      <c r="B3186" s="458"/>
      <c r="C3186" s="458"/>
      <c r="D3186" s="458"/>
      <c r="E3186" s="458"/>
      <c r="F3186" s="459"/>
    </row>
    <row r="3187">
      <c r="A3187" s="458"/>
      <c r="B3187" s="458"/>
      <c r="C3187" s="458"/>
      <c r="D3187" s="458"/>
      <c r="E3187" s="458"/>
      <c r="F3187" s="459"/>
    </row>
    <row r="3188">
      <c r="A3188" s="458"/>
      <c r="B3188" s="458"/>
      <c r="C3188" s="458"/>
      <c r="D3188" s="458"/>
      <c r="E3188" s="458"/>
      <c r="F3188" s="459"/>
    </row>
    <row r="3189">
      <c r="A3189" s="458"/>
      <c r="B3189" s="458"/>
      <c r="C3189" s="458"/>
      <c r="D3189" s="458"/>
      <c r="E3189" s="458"/>
      <c r="F3189" s="459"/>
    </row>
    <row r="3190">
      <c r="A3190" s="458"/>
      <c r="B3190" s="458"/>
      <c r="C3190" s="458"/>
      <c r="D3190" s="458"/>
      <c r="E3190" s="458"/>
      <c r="F3190" s="459"/>
    </row>
    <row r="3191">
      <c r="A3191" s="458"/>
      <c r="B3191" s="458"/>
      <c r="C3191" s="458"/>
      <c r="D3191" s="458"/>
      <c r="E3191" s="458"/>
      <c r="F3191" s="459"/>
    </row>
    <row r="3192">
      <c r="A3192" s="458"/>
      <c r="B3192" s="458"/>
      <c r="C3192" s="458"/>
      <c r="D3192" s="458"/>
      <c r="E3192" s="458"/>
      <c r="F3192" s="459"/>
    </row>
    <row r="3193">
      <c r="A3193" s="458"/>
      <c r="B3193" s="458"/>
      <c r="C3193" s="458"/>
      <c r="D3193" s="458"/>
      <c r="E3193" s="458"/>
      <c r="F3193" s="459"/>
    </row>
    <row r="3194">
      <c r="A3194" s="458"/>
      <c r="B3194" s="458"/>
      <c r="C3194" s="458"/>
      <c r="D3194" s="458"/>
      <c r="E3194" s="458"/>
      <c r="F3194" s="459"/>
    </row>
    <row r="3195">
      <c r="A3195" s="458"/>
      <c r="B3195" s="458"/>
      <c r="C3195" s="458"/>
      <c r="D3195" s="458"/>
      <c r="E3195" s="458"/>
      <c r="F3195" s="459"/>
    </row>
    <row r="3196">
      <c r="A3196" s="458"/>
      <c r="B3196" s="458"/>
      <c r="C3196" s="458"/>
      <c r="D3196" s="458"/>
      <c r="E3196" s="458"/>
      <c r="F3196" s="459"/>
    </row>
    <row r="3197">
      <c r="A3197" s="458"/>
      <c r="B3197" s="458"/>
      <c r="C3197" s="458"/>
      <c r="D3197" s="458"/>
      <c r="E3197" s="458"/>
      <c r="F3197" s="459"/>
    </row>
    <row r="3198">
      <c r="A3198" s="458"/>
      <c r="B3198" s="458"/>
      <c r="C3198" s="458"/>
      <c r="D3198" s="458"/>
      <c r="E3198" s="458"/>
      <c r="F3198" s="459"/>
    </row>
    <row r="3199">
      <c r="A3199" s="458"/>
      <c r="B3199" s="458"/>
      <c r="C3199" s="458"/>
      <c r="D3199" s="458"/>
      <c r="E3199" s="458"/>
      <c r="F3199" s="459"/>
    </row>
    <row r="3200">
      <c r="A3200" s="458"/>
      <c r="B3200" s="458"/>
      <c r="C3200" s="458"/>
      <c r="D3200" s="458"/>
      <c r="E3200" s="458"/>
      <c r="F3200" s="459"/>
    </row>
    <row r="3201">
      <c r="A3201" s="458"/>
      <c r="B3201" s="458"/>
      <c r="C3201" s="458"/>
      <c r="D3201" s="458"/>
      <c r="E3201" s="458"/>
      <c r="F3201" s="459"/>
    </row>
    <row r="3202">
      <c r="A3202" s="458"/>
      <c r="B3202" s="458"/>
      <c r="C3202" s="458"/>
      <c r="D3202" s="458"/>
      <c r="E3202" s="458"/>
      <c r="F3202" s="459"/>
    </row>
    <row r="3203">
      <c r="A3203" s="458"/>
      <c r="B3203" s="458"/>
      <c r="C3203" s="458"/>
      <c r="D3203" s="458"/>
      <c r="E3203" s="458"/>
      <c r="F3203" s="459"/>
    </row>
    <row r="3204">
      <c r="A3204" s="458"/>
      <c r="B3204" s="458"/>
      <c r="C3204" s="458"/>
      <c r="D3204" s="458"/>
      <c r="E3204" s="458"/>
      <c r="F3204" s="459"/>
    </row>
    <row r="3205">
      <c r="A3205" s="458"/>
      <c r="B3205" s="458"/>
      <c r="C3205" s="458"/>
      <c r="D3205" s="458"/>
      <c r="E3205" s="458"/>
      <c r="F3205" s="459"/>
    </row>
    <row r="3206">
      <c r="A3206" s="458"/>
      <c r="B3206" s="458"/>
      <c r="C3206" s="458"/>
      <c r="D3206" s="458"/>
      <c r="E3206" s="458"/>
      <c r="F3206" s="459"/>
    </row>
    <row r="3207">
      <c r="A3207" s="458"/>
      <c r="B3207" s="458"/>
      <c r="C3207" s="458"/>
      <c r="D3207" s="458"/>
      <c r="E3207" s="458"/>
      <c r="F3207" s="459"/>
    </row>
    <row r="3208">
      <c r="A3208" s="458"/>
      <c r="B3208" s="458"/>
      <c r="C3208" s="458"/>
      <c r="D3208" s="458"/>
      <c r="E3208" s="458"/>
      <c r="F3208" s="459"/>
    </row>
    <row r="3209">
      <c r="A3209" s="458"/>
      <c r="B3209" s="458"/>
      <c r="C3209" s="458"/>
      <c r="D3209" s="458"/>
      <c r="E3209" s="458"/>
      <c r="F3209" s="459"/>
    </row>
    <row r="3210">
      <c r="A3210" s="458"/>
      <c r="B3210" s="458"/>
      <c r="C3210" s="458"/>
      <c r="D3210" s="458"/>
      <c r="E3210" s="458"/>
      <c r="F3210" s="459"/>
    </row>
    <row r="3211">
      <c r="A3211" s="458"/>
      <c r="B3211" s="458"/>
      <c r="C3211" s="458"/>
      <c r="D3211" s="458"/>
      <c r="E3211" s="458"/>
      <c r="F3211" s="459"/>
    </row>
    <row r="3212">
      <c r="A3212" s="458"/>
      <c r="B3212" s="458"/>
      <c r="C3212" s="458"/>
      <c r="D3212" s="458"/>
      <c r="E3212" s="458"/>
      <c r="F3212" s="459"/>
    </row>
    <row r="3213">
      <c r="A3213" s="458"/>
      <c r="B3213" s="458"/>
      <c r="C3213" s="458"/>
      <c r="D3213" s="458"/>
      <c r="E3213" s="458"/>
      <c r="F3213" s="459"/>
    </row>
    <row r="3214">
      <c r="A3214" s="458"/>
      <c r="B3214" s="458"/>
      <c r="C3214" s="458"/>
      <c r="D3214" s="458"/>
      <c r="E3214" s="458"/>
      <c r="F3214" s="459"/>
    </row>
    <row r="3215">
      <c r="A3215" s="458"/>
      <c r="B3215" s="458"/>
      <c r="C3215" s="458"/>
      <c r="D3215" s="458"/>
      <c r="E3215" s="458"/>
      <c r="F3215" s="459"/>
    </row>
    <row r="3216">
      <c r="A3216" s="458"/>
      <c r="B3216" s="458"/>
      <c r="C3216" s="458"/>
      <c r="D3216" s="458"/>
      <c r="E3216" s="458"/>
      <c r="F3216" s="459"/>
    </row>
    <row r="3217">
      <c r="A3217" s="458"/>
      <c r="B3217" s="458"/>
      <c r="C3217" s="458"/>
      <c r="D3217" s="458"/>
      <c r="E3217" s="458"/>
      <c r="F3217" s="459"/>
    </row>
    <row r="3218">
      <c r="A3218" s="458"/>
      <c r="B3218" s="458"/>
      <c r="C3218" s="458"/>
      <c r="D3218" s="458"/>
      <c r="E3218" s="458"/>
      <c r="F3218" s="459"/>
    </row>
    <row r="3219">
      <c r="A3219" s="458"/>
      <c r="B3219" s="458"/>
      <c r="C3219" s="458"/>
      <c r="D3219" s="458"/>
      <c r="E3219" s="458"/>
      <c r="F3219" s="459"/>
    </row>
    <row r="3220">
      <c r="A3220" s="458"/>
      <c r="B3220" s="458"/>
      <c r="C3220" s="458"/>
      <c r="D3220" s="458"/>
      <c r="E3220" s="458"/>
      <c r="F3220" s="459"/>
    </row>
    <row r="3221">
      <c r="A3221" s="458"/>
      <c r="B3221" s="458"/>
      <c r="C3221" s="458"/>
      <c r="D3221" s="458"/>
      <c r="E3221" s="458"/>
      <c r="F3221" s="459"/>
    </row>
    <row r="3222">
      <c r="A3222" s="458"/>
      <c r="B3222" s="458"/>
      <c r="C3222" s="458"/>
      <c r="D3222" s="458"/>
      <c r="E3222" s="458"/>
      <c r="F3222" s="459"/>
    </row>
    <row r="3223">
      <c r="A3223" s="458"/>
      <c r="B3223" s="458"/>
      <c r="C3223" s="458"/>
      <c r="D3223" s="458"/>
      <c r="E3223" s="458"/>
      <c r="F3223" s="459"/>
    </row>
    <row r="3224">
      <c r="A3224" s="458"/>
      <c r="B3224" s="458"/>
      <c r="C3224" s="458"/>
      <c r="D3224" s="458"/>
      <c r="E3224" s="458"/>
      <c r="F3224" s="459"/>
    </row>
    <row r="3225">
      <c r="A3225" s="458"/>
      <c r="B3225" s="458"/>
      <c r="C3225" s="458"/>
      <c r="D3225" s="458"/>
      <c r="E3225" s="458"/>
      <c r="F3225" s="459"/>
    </row>
    <row r="3226">
      <c r="A3226" s="458"/>
      <c r="B3226" s="458"/>
      <c r="C3226" s="458"/>
      <c r="D3226" s="458"/>
      <c r="E3226" s="458"/>
      <c r="F3226" s="459"/>
    </row>
    <row r="3227">
      <c r="A3227" s="458"/>
      <c r="B3227" s="458"/>
      <c r="C3227" s="458"/>
      <c r="D3227" s="458"/>
      <c r="E3227" s="458"/>
      <c r="F3227" s="459"/>
    </row>
    <row r="3228">
      <c r="A3228" s="458"/>
      <c r="B3228" s="458"/>
      <c r="C3228" s="458"/>
      <c r="D3228" s="458"/>
      <c r="E3228" s="458"/>
      <c r="F3228" s="459"/>
    </row>
    <row r="3229">
      <c r="A3229" s="458"/>
      <c r="B3229" s="458"/>
      <c r="C3229" s="458"/>
      <c r="D3229" s="458"/>
      <c r="E3229" s="458"/>
      <c r="F3229" s="459"/>
    </row>
    <row r="3230">
      <c r="A3230" s="458"/>
      <c r="B3230" s="458"/>
      <c r="C3230" s="458"/>
      <c r="D3230" s="458"/>
      <c r="E3230" s="458"/>
      <c r="F3230" s="459"/>
    </row>
    <row r="3231">
      <c r="A3231" s="458"/>
      <c r="B3231" s="458"/>
      <c r="C3231" s="458"/>
      <c r="D3231" s="458"/>
      <c r="E3231" s="458"/>
      <c r="F3231" s="459"/>
    </row>
    <row r="3232">
      <c r="A3232" s="458"/>
      <c r="B3232" s="458"/>
      <c r="C3232" s="458"/>
      <c r="D3232" s="458"/>
      <c r="E3232" s="458"/>
      <c r="F3232" s="459"/>
    </row>
    <row r="3233">
      <c r="A3233" s="458"/>
      <c r="B3233" s="458"/>
      <c r="C3233" s="458"/>
      <c r="D3233" s="458"/>
      <c r="E3233" s="458"/>
      <c r="F3233" s="459"/>
    </row>
    <row r="3234">
      <c r="A3234" s="458"/>
      <c r="B3234" s="458"/>
      <c r="C3234" s="458"/>
      <c r="D3234" s="458"/>
      <c r="E3234" s="458"/>
      <c r="F3234" s="459"/>
    </row>
    <row r="3235">
      <c r="A3235" s="458"/>
      <c r="B3235" s="458"/>
      <c r="C3235" s="458"/>
      <c r="D3235" s="458"/>
      <c r="E3235" s="458"/>
      <c r="F3235" s="459"/>
    </row>
    <row r="3236">
      <c r="A3236" s="458"/>
      <c r="B3236" s="458"/>
      <c r="C3236" s="458"/>
      <c r="D3236" s="458"/>
      <c r="E3236" s="458"/>
      <c r="F3236" s="459"/>
    </row>
    <row r="3237">
      <c r="A3237" s="458"/>
      <c r="B3237" s="458"/>
      <c r="C3237" s="458"/>
      <c r="D3237" s="458"/>
      <c r="E3237" s="458"/>
      <c r="F3237" s="459"/>
    </row>
    <row r="3238">
      <c r="A3238" s="458"/>
      <c r="B3238" s="458"/>
      <c r="C3238" s="458"/>
      <c r="D3238" s="458"/>
      <c r="E3238" s="458"/>
      <c r="F3238" s="459"/>
    </row>
    <row r="3239">
      <c r="A3239" s="458"/>
      <c r="B3239" s="458"/>
      <c r="C3239" s="458"/>
      <c r="D3239" s="458"/>
      <c r="E3239" s="458"/>
      <c r="F3239" s="459"/>
    </row>
    <row r="3240">
      <c r="A3240" s="458"/>
      <c r="B3240" s="458"/>
      <c r="C3240" s="458"/>
      <c r="D3240" s="458"/>
      <c r="E3240" s="458"/>
      <c r="F3240" s="459"/>
    </row>
    <row r="3241">
      <c r="A3241" s="458"/>
      <c r="B3241" s="458"/>
      <c r="C3241" s="458"/>
      <c r="D3241" s="458"/>
      <c r="E3241" s="458"/>
      <c r="F3241" s="459"/>
    </row>
    <row r="3242">
      <c r="A3242" s="458"/>
      <c r="B3242" s="458"/>
      <c r="C3242" s="458"/>
      <c r="D3242" s="458"/>
      <c r="E3242" s="458"/>
      <c r="F3242" s="459"/>
    </row>
    <row r="3243">
      <c r="A3243" s="458"/>
      <c r="B3243" s="458"/>
      <c r="C3243" s="458"/>
      <c r="D3243" s="458"/>
      <c r="E3243" s="458"/>
      <c r="F3243" s="459"/>
    </row>
    <row r="3244">
      <c r="A3244" s="458"/>
      <c r="B3244" s="458"/>
      <c r="C3244" s="458"/>
      <c r="D3244" s="458"/>
      <c r="E3244" s="458"/>
      <c r="F3244" s="459"/>
    </row>
    <row r="3245">
      <c r="A3245" s="458"/>
      <c r="B3245" s="458"/>
      <c r="C3245" s="458"/>
      <c r="D3245" s="458"/>
      <c r="E3245" s="458"/>
      <c r="F3245" s="459"/>
    </row>
    <row r="3246">
      <c r="A3246" s="458"/>
      <c r="B3246" s="458"/>
      <c r="C3246" s="458"/>
      <c r="D3246" s="458"/>
      <c r="E3246" s="458"/>
      <c r="F3246" s="459"/>
    </row>
    <row r="3247">
      <c r="A3247" s="458"/>
      <c r="B3247" s="458"/>
      <c r="C3247" s="458"/>
      <c r="D3247" s="458"/>
      <c r="E3247" s="458"/>
      <c r="F3247" s="459"/>
    </row>
    <row r="3248">
      <c r="A3248" s="458"/>
      <c r="B3248" s="458"/>
      <c r="C3248" s="458"/>
      <c r="D3248" s="458"/>
      <c r="E3248" s="458"/>
      <c r="F3248" s="459"/>
    </row>
    <row r="3249">
      <c r="A3249" s="458"/>
      <c r="B3249" s="458"/>
      <c r="C3249" s="458"/>
      <c r="D3249" s="458"/>
      <c r="E3249" s="458"/>
      <c r="F3249" s="459"/>
    </row>
    <row r="3250">
      <c r="A3250" s="458"/>
      <c r="B3250" s="458"/>
      <c r="C3250" s="458"/>
      <c r="D3250" s="458"/>
      <c r="E3250" s="458"/>
      <c r="F3250" s="459"/>
    </row>
    <row r="3251">
      <c r="A3251" s="458"/>
      <c r="B3251" s="458"/>
      <c r="C3251" s="458"/>
      <c r="D3251" s="458"/>
      <c r="E3251" s="458"/>
      <c r="F3251" s="459"/>
    </row>
    <row r="3252">
      <c r="A3252" s="458"/>
      <c r="B3252" s="458"/>
      <c r="C3252" s="458"/>
      <c r="D3252" s="458"/>
      <c r="E3252" s="458"/>
      <c r="F3252" s="459"/>
    </row>
    <row r="3253">
      <c r="A3253" s="458"/>
      <c r="B3253" s="458"/>
      <c r="C3253" s="458"/>
      <c r="D3253" s="458"/>
      <c r="E3253" s="458"/>
      <c r="F3253" s="459"/>
    </row>
    <row r="3254">
      <c r="A3254" s="458"/>
      <c r="B3254" s="458"/>
      <c r="C3254" s="458"/>
      <c r="D3254" s="458"/>
      <c r="E3254" s="458"/>
      <c r="F3254" s="459"/>
    </row>
    <row r="3255">
      <c r="A3255" s="458"/>
      <c r="B3255" s="458"/>
      <c r="C3255" s="458"/>
      <c r="D3255" s="458"/>
      <c r="E3255" s="458"/>
      <c r="F3255" s="459"/>
    </row>
    <row r="3256">
      <c r="A3256" s="458"/>
      <c r="B3256" s="458"/>
      <c r="C3256" s="458"/>
      <c r="D3256" s="458"/>
      <c r="E3256" s="458"/>
      <c r="F3256" s="459"/>
    </row>
    <row r="3257">
      <c r="A3257" s="458"/>
      <c r="B3257" s="458"/>
      <c r="C3257" s="458"/>
      <c r="D3257" s="458"/>
      <c r="E3257" s="458"/>
      <c r="F3257" s="459"/>
    </row>
    <row r="3258">
      <c r="A3258" s="458"/>
      <c r="B3258" s="458"/>
      <c r="C3258" s="458"/>
      <c r="D3258" s="458"/>
      <c r="E3258" s="458"/>
      <c r="F3258" s="459"/>
    </row>
    <row r="3259">
      <c r="A3259" s="458"/>
      <c r="B3259" s="458"/>
      <c r="C3259" s="458"/>
      <c r="D3259" s="458"/>
      <c r="E3259" s="458"/>
      <c r="F3259" s="459"/>
    </row>
    <row r="3260">
      <c r="A3260" s="458"/>
      <c r="B3260" s="458"/>
      <c r="C3260" s="458"/>
      <c r="D3260" s="458"/>
      <c r="E3260" s="458"/>
      <c r="F3260" s="459"/>
    </row>
    <row r="3261">
      <c r="A3261" s="458"/>
      <c r="B3261" s="458"/>
      <c r="C3261" s="458"/>
      <c r="D3261" s="458"/>
      <c r="E3261" s="458"/>
      <c r="F3261" s="459"/>
    </row>
    <row r="3262">
      <c r="A3262" s="458"/>
      <c r="B3262" s="458"/>
      <c r="C3262" s="458"/>
      <c r="D3262" s="458"/>
      <c r="E3262" s="458"/>
      <c r="F3262" s="459"/>
    </row>
    <row r="3263">
      <c r="A3263" s="458"/>
      <c r="B3263" s="458"/>
      <c r="C3263" s="458"/>
      <c r="D3263" s="458"/>
      <c r="E3263" s="458"/>
      <c r="F3263" s="459"/>
    </row>
    <row r="3264">
      <c r="A3264" s="458"/>
      <c r="B3264" s="458"/>
      <c r="C3264" s="458"/>
      <c r="D3264" s="458"/>
      <c r="E3264" s="458"/>
      <c r="F3264" s="459"/>
    </row>
    <row r="3265">
      <c r="A3265" s="458"/>
      <c r="B3265" s="458"/>
      <c r="C3265" s="458"/>
      <c r="D3265" s="458"/>
      <c r="E3265" s="458"/>
      <c r="F3265" s="459"/>
    </row>
    <row r="3266">
      <c r="A3266" s="458"/>
      <c r="B3266" s="458"/>
      <c r="C3266" s="458"/>
      <c r="D3266" s="458"/>
      <c r="E3266" s="458"/>
      <c r="F3266" s="459"/>
    </row>
    <row r="3267">
      <c r="A3267" s="458"/>
      <c r="B3267" s="458"/>
      <c r="C3267" s="458"/>
      <c r="D3267" s="458"/>
      <c r="E3267" s="458"/>
      <c r="F3267" s="459"/>
    </row>
    <row r="3268">
      <c r="A3268" s="458"/>
      <c r="B3268" s="458"/>
      <c r="C3268" s="458"/>
      <c r="D3268" s="458"/>
      <c r="E3268" s="458"/>
      <c r="F3268" s="459"/>
    </row>
    <row r="3269">
      <c r="A3269" s="458"/>
      <c r="B3269" s="458"/>
      <c r="C3269" s="458"/>
      <c r="D3269" s="458"/>
      <c r="E3269" s="458"/>
      <c r="F3269" s="459"/>
    </row>
    <row r="3270">
      <c r="A3270" s="458"/>
      <c r="B3270" s="458"/>
      <c r="C3270" s="458"/>
      <c r="D3270" s="458"/>
      <c r="E3270" s="458"/>
      <c r="F3270" s="459"/>
    </row>
    <row r="3271">
      <c r="A3271" s="458"/>
      <c r="B3271" s="458"/>
      <c r="C3271" s="458"/>
      <c r="D3271" s="458"/>
      <c r="E3271" s="458"/>
      <c r="F3271" s="459"/>
    </row>
    <row r="3272">
      <c r="A3272" s="458"/>
      <c r="B3272" s="458"/>
      <c r="C3272" s="458"/>
      <c r="D3272" s="458"/>
      <c r="E3272" s="458"/>
      <c r="F3272" s="459"/>
    </row>
    <row r="3273">
      <c r="A3273" s="458"/>
      <c r="B3273" s="458"/>
      <c r="C3273" s="458"/>
      <c r="D3273" s="458"/>
      <c r="E3273" s="458"/>
      <c r="F3273" s="459"/>
    </row>
    <row r="3274">
      <c r="A3274" s="458"/>
      <c r="B3274" s="458"/>
      <c r="C3274" s="458"/>
      <c r="D3274" s="458"/>
      <c r="E3274" s="458"/>
      <c r="F3274" s="459"/>
    </row>
    <row r="3275">
      <c r="A3275" s="458"/>
      <c r="B3275" s="458"/>
      <c r="C3275" s="458"/>
      <c r="D3275" s="458"/>
      <c r="E3275" s="458"/>
      <c r="F3275" s="459"/>
    </row>
    <row r="3276">
      <c r="A3276" s="458"/>
      <c r="B3276" s="458"/>
      <c r="C3276" s="458"/>
      <c r="D3276" s="458"/>
      <c r="E3276" s="458"/>
      <c r="F3276" s="459"/>
    </row>
    <row r="3277">
      <c r="A3277" s="458"/>
      <c r="B3277" s="458"/>
      <c r="C3277" s="458"/>
      <c r="D3277" s="458"/>
      <c r="E3277" s="458"/>
      <c r="F3277" s="459"/>
    </row>
    <row r="3278">
      <c r="A3278" s="458"/>
      <c r="B3278" s="458"/>
      <c r="C3278" s="458"/>
      <c r="D3278" s="458"/>
      <c r="E3278" s="458"/>
      <c r="F3278" s="459"/>
    </row>
    <row r="3279">
      <c r="A3279" s="458"/>
      <c r="B3279" s="458"/>
      <c r="C3279" s="458"/>
      <c r="D3279" s="458"/>
      <c r="E3279" s="458"/>
      <c r="F3279" s="459"/>
    </row>
    <row r="3280">
      <c r="A3280" s="458"/>
      <c r="B3280" s="458"/>
      <c r="C3280" s="458"/>
      <c r="D3280" s="458"/>
      <c r="E3280" s="458"/>
      <c r="F3280" s="459"/>
    </row>
    <row r="3281">
      <c r="A3281" s="458"/>
      <c r="B3281" s="458"/>
      <c r="C3281" s="458"/>
      <c r="D3281" s="458"/>
      <c r="E3281" s="458"/>
      <c r="F3281" s="459"/>
    </row>
    <row r="3282">
      <c r="A3282" s="458"/>
      <c r="B3282" s="458"/>
      <c r="C3282" s="458"/>
      <c r="D3282" s="458"/>
      <c r="E3282" s="458"/>
      <c r="F3282" s="459"/>
    </row>
    <row r="3283">
      <c r="A3283" s="458"/>
      <c r="B3283" s="458"/>
      <c r="C3283" s="458"/>
      <c r="D3283" s="458"/>
      <c r="E3283" s="458"/>
      <c r="F3283" s="459"/>
    </row>
    <row r="3284">
      <c r="A3284" s="458"/>
      <c r="B3284" s="458"/>
      <c r="C3284" s="458"/>
      <c r="D3284" s="458"/>
      <c r="E3284" s="458"/>
      <c r="F3284" s="459"/>
    </row>
    <row r="3285">
      <c r="A3285" s="458"/>
      <c r="B3285" s="458"/>
      <c r="C3285" s="458"/>
      <c r="D3285" s="458"/>
      <c r="E3285" s="458"/>
      <c r="F3285" s="459"/>
    </row>
    <row r="3286">
      <c r="A3286" s="458"/>
      <c r="B3286" s="458"/>
      <c r="C3286" s="458"/>
      <c r="D3286" s="458"/>
      <c r="E3286" s="458"/>
      <c r="F3286" s="459"/>
    </row>
    <row r="3287">
      <c r="A3287" s="458"/>
      <c r="B3287" s="458"/>
      <c r="C3287" s="458"/>
      <c r="D3287" s="458"/>
      <c r="E3287" s="458"/>
      <c r="F3287" s="459"/>
    </row>
    <row r="3288">
      <c r="A3288" s="458"/>
      <c r="B3288" s="458"/>
      <c r="C3288" s="458"/>
      <c r="D3288" s="458"/>
      <c r="E3288" s="458"/>
      <c r="F3288" s="459"/>
    </row>
    <row r="3289">
      <c r="A3289" s="458"/>
      <c r="B3289" s="458"/>
      <c r="C3289" s="458"/>
      <c r="D3289" s="458"/>
      <c r="E3289" s="458"/>
      <c r="F3289" s="459"/>
    </row>
    <row r="3290">
      <c r="A3290" s="458"/>
      <c r="B3290" s="458"/>
      <c r="C3290" s="458"/>
      <c r="D3290" s="458"/>
      <c r="E3290" s="458"/>
      <c r="F3290" s="459"/>
    </row>
    <row r="3291">
      <c r="A3291" s="458"/>
      <c r="B3291" s="458"/>
      <c r="C3291" s="458"/>
      <c r="D3291" s="458"/>
      <c r="E3291" s="458"/>
      <c r="F3291" s="459"/>
    </row>
    <row r="3292">
      <c r="A3292" s="458"/>
      <c r="B3292" s="458"/>
      <c r="C3292" s="458"/>
      <c r="D3292" s="458"/>
      <c r="E3292" s="458"/>
      <c r="F3292" s="459"/>
    </row>
    <row r="3293">
      <c r="A3293" s="458"/>
      <c r="B3293" s="458"/>
      <c r="C3293" s="458"/>
      <c r="D3293" s="458"/>
      <c r="E3293" s="458"/>
      <c r="F3293" s="459"/>
    </row>
    <row r="3294">
      <c r="A3294" s="458"/>
      <c r="B3294" s="458"/>
      <c r="C3294" s="458"/>
      <c r="D3294" s="458"/>
      <c r="E3294" s="458"/>
      <c r="F3294" s="459"/>
    </row>
    <row r="3295">
      <c r="A3295" s="458"/>
      <c r="B3295" s="458"/>
      <c r="C3295" s="458"/>
      <c r="D3295" s="458"/>
      <c r="E3295" s="458"/>
      <c r="F3295" s="459"/>
    </row>
    <row r="3296">
      <c r="A3296" s="458"/>
      <c r="B3296" s="458"/>
      <c r="C3296" s="458"/>
      <c r="D3296" s="458"/>
      <c r="E3296" s="458"/>
      <c r="F3296" s="459"/>
    </row>
    <row r="3297">
      <c r="A3297" s="458"/>
      <c r="B3297" s="458"/>
      <c r="C3297" s="458"/>
      <c r="D3297" s="458"/>
      <c r="E3297" s="458"/>
      <c r="F3297" s="459"/>
    </row>
    <row r="3298">
      <c r="A3298" s="458"/>
      <c r="B3298" s="458"/>
      <c r="C3298" s="458"/>
      <c r="D3298" s="458"/>
      <c r="E3298" s="458"/>
      <c r="F3298" s="459"/>
    </row>
    <row r="3299">
      <c r="A3299" s="458"/>
      <c r="B3299" s="458"/>
      <c r="C3299" s="458"/>
      <c r="D3299" s="458"/>
      <c r="E3299" s="458"/>
      <c r="F3299" s="459"/>
    </row>
    <row r="3300">
      <c r="A3300" s="458"/>
      <c r="B3300" s="458"/>
      <c r="C3300" s="458"/>
      <c r="D3300" s="458"/>
      <c r="E3300" s="458"/>
      <c r="F3300" s="459"/>
    </row>
    <row r="3301">
      <c r="A3301" s="458"/>
      <c r="B3301" s="458"/>
      <c r="C3301" s="458"/>
      <c r="D3301" s="458"/>
      <c r="E3301" s="458"/>
      <c r="F3301" s="459"/>
    </row>
    <row r="3302">
      <c r="A3302" s="458"/>
      <c r="B3302" s="458"/>
      <c r="C3302" s="458"/>
      <c r="D3302" s="458"/>
      <c r="E3302" s="458"/>
      <c r="F3302" s="459"/>
    </row>
    <row r="3303">
      <c r="A3303" s="458"/>
      <c r="B3303" s="458"/>
      <c r="C3303" s="458"/>
      <c r="D3303" s="458"/>
      <c r="E3303" s="458"/>
      <c r="F3303" s="459"/>
    </row>
    <row r="3304">
      <c r="A3304" s="458"/>
      <c r="B3304" s="458"/>
      <c r="C3304" s="458"/>
      <c r="D3304" s="458"/>
      <c r="E3304" s="458"/>
      <c r="F3304" s="459"/>
    </row>
    <row r="3305">
      <c r="A3305" s="458"/>
      <c r="B3305" s="458"/>
      <c r="C3305" s="458"/>
      <c r="D3305" s="458"/>
      <c r="E3305" s="458"/>
      <c r="F3305" s="459"/>
    </row>
    <row r="3306">
      <c r="A3306" s="458"/>
      <c r="B3306" s="458"/>
      <c r="C3306" s="458"/>
      <c r="D3306" s="458"/>
      <c r="E3306" s="458"/>
      <c r="F3306" s="459"/>
    </row>
    <row r="3307">
      <c r="A3307" s="458"/>
      <c r="B3307" s="458"/>
      <c r="C3307" s="458"/>
      <c r="D3307" s="458"/>
      <c r="E3307" s="458"/>
      <c r="F3307" s="459"/>
    </row>
    <row r="3308">
      <c r="A3308" s="458"/>
      <c r="B3308" s="458"/>
      <c r="C3308" s="458"/>
      <c r="D3308" s="458"/>
      <c r="E3308" s="458"/>
      <c r="F3308" s="459"/>
    </row>
    <row r="3309">
      <c r="A3309" s="458"/>
      <c r="B3309" s="458"/>
      <c r="C3309" s="458"/>
      <c r="D3309" s="458"/>
      <c r="E3309" s="458"/>
      <c r="F3309" s="459"/>
    </row>
    <row r="3310">
      <c r="A3310" s="458"/>
      <c r="B3310" s="458"/>
      <c r="C3310" s="458"/>
      <c r="D3310" s="458"/>
      <c r="E3310" s="458"/>
      <c r="F3310" s="459"/>
    </row>
    <row r="3311">
      <c r="A3311" s="458"/>
      <c r="B3311" s="458"/>
      <c r="C3311" s="458"/>
      <c r="D3311" s="458"/>
      <c r="E3311" s="458"/>
      <c r="F3311" s="459"/>
    </row>
    <row r="3312">
      <c r="A3312" s="458"/>
      <c r="B3312" s="458"/>
      <c r="C3312" s="458"/>
      <c r="D3312" s="458"/>
      <c r="E3312" s="458"/>
      <c r="F3312" s="459"/>
    </row>
    <row r="3313">
      <c r="A3313" s="458"/>
      <c r="B3313" s="458"/>
      <c r="C3313" s="458"/>
      <c r="D3313" s="458"/>
      <c r="E3313" s="458"/>
      <c r="F3313" s="459"/>
    </row>
    <row r="3314">
      <c r="A3314" s="458"/>
      <c r="B3314" s="458"/>
      <c r="C3314" s="458"/>
      <c r="D3314" s="458"/>
      <c r="E3314" s="458"/>
      <c r="F3314" s="459"/>
    </row>
    <row r="3315">
      <c r="A3315" s="458"/>
      <c r="B3315" s="458"/>
      <c r="C3315" s="458"/>
      <c r="D3315" s="458"/>
      <c r="E3315" s="458"/>
      <c r="F3315" s="459"/>
    </row>
    <row r="3316">
      <c r="A3316" s="458"/>
      <c r="B3316" s="458"/>
      <c r="C3316" s="458"/>
      <c r="D3316" s="458"/>
      <c r="E3316" s="458"/>
      <c r="F3316" s="459"/>
    </row>
    <row r="3317">
      <c r="A3317" s="458"/>
      <c r="B3317" s="458"/>
      <c r="C3317" s="458"/>
      <c r="D3317" s="458"/>
      <c r="E3317" s="458"/>
      <c r="F3317" s="459"/>
    </row>
    <row r="3318">
      <c r="A3318" s="458"/>
      <c r="B3318" s="458"/>
      <c r="C3318" s="458"/>
      <c r="D3318" s="458"/>
      <c r="E3318" s="458"/>
      <c r="F3318" s="459"/>
    </row>
    <row r="3319">
      <c r="A3319" s="458"/>
      <c r="B3319" s="458"/>
      <c r="C3319" s="458"/>
      <c r="D3319" s="458"/>
      <c r="E3319" s="458"/>
      <c r="F3319" s="459"/>
    </row>
    <row r="3320">
      <c r="A3320" s="458"/>
      <c r="B3320" s="458"/>
      <c r="C3320" s="458"/>
      <c r="D3320" s="458"/>
      <c r="E3320" s="458"/>
      <c r="F3320" s="459"/>
    </row>
    <row r="3321">
      <c r="A3321" s="458"/>
      <c r="B3321" s="458"/>
      <c r="C3321" s="458"/>
      <c r="D3321" s="458"/>
      <c r="E3321" s="458"/>
      <c r="F3321" s="459"/>
    </row>
    <row r="3322">
      <c r="A3322" s="458"/>
      <c r="B3322" s="458"/>
      <c r="C3322" s="458"/>
      <c r="D3322" s="458"/>
      <c r="E3322" s="458"/>
      <c r="F3322" s="459"/>
    </row>
    <row r="3323">
      <c r="A3323" s="458"/>
      <c r="B3323" s="458"/>
      <c r="C3323" s="458"/>
      <c r="D3323" s="458"/>
      <c r="E3323" s="458"/>
      <c r="F3323" s="459"/>
    </row>
    <row r="3324">
      <c r="A3324" s="458"/>
      <c r="B3324" s="458"/>
      <c r="C3324" s="458"/>
      <c r="D3324" s="458"/>
      <c r="E3324" s="458"/>
      <c r="F3324" s="459"/>
    </row>
    <row r="3325">
      <c r="A3325" s="458"/>
      <c r="B3325" s="458"/>
      <c r="C3325" s="458"/>
      <c r="D3325" s="458"/>
      <c r="E3325" s="458"/>
      <c r="F3325" s="459"/>
    </row>
    <row r="3326">
      <c r="A3326" s="458"/>
      <c r="B3326" s="458"/>
      <c r="C3326" s="458"/>
      <c r="D3326" s="458"/>
      <c r="E3326" s="458"/>
      <c r="F3326" s="459"/>
    </row>
    <row r="3327">
      <c r="A3327" s="458"/>
      <c r="B3327" s="458"/>
      <c r="C3327" s="458"/>
      <c r="D3327" s="458"/>
      <c r="E3327" s="458"/>
      <c r="F3327" s="459"/>
    </row>
    <row r="3328">
      <c r="A3328" s="458"/>
      <c r="B3328" s="458"/>
      <c r="C3328" s="458"/>
      <c r="D3328" s="458"/>
      <c r="E3328" s="458"/>
      <c r="F3328" s="459"/>
    </row>
    <row r="3329">
      <c r="A3329" s="458"/>
      <c r="B3329" s="458"/>
      <c r="C3329" s="458"/>
      <c r="D3329" s="458"/>
      <c r="E3329" s="458"/>
      <c r="F3329" s="459"/>
    </row>
    <row r="3330">
      <c r="A3330" s="458"/>
      <c r="B3330" s="458"/>
      <c r="C3330" s="458"/>
      <c r="D3330" s="458"/>
      <c r="E3330" s="458"/>
      <c r="F3330" s="459"/>
    </row>
    <row r="3331">
      <c r="A3331" s="458"/>
      <c r="B3331" s="458"/>
      <c r="C3331" s="458"/>
      <c r="D3331" s="458"/>
      <c r="E3331" s="458"/>
      <c r="F3331" s="459"/>
    </row>
    <row r="3332">
      <c r="A3332" s="458"/>
      <c r="B3332" s="458"/>
      <c r="C3332" s="458"/>
      <c r="D3332" s="458"/>
      <c r="E3332" s="458"/>
      <c r="F3332" s="459"/>
    </row>
    <row r="3333">
      <c r="A3333" s="458"/>
      <c r="B3333" s="458"/>
      <c r="C3333" s="458"/>
      <c r="D3333" s="458"/>
      <c r="E3333" s="458"/>
      <c r="F3333" s="459"/>
    </row>
    <row r="3334">
      <c r="A3334" s="458"/>
      <c r="B3334" s="458"/>
      <c r="C3334" s="458"/>
      <c r="D3334" s="458"/>
      <c r="E3334" s="458"/>
      <c r="F3334" s="459"/>
    </row>
    <row r="3335">
      <c r="A3335" s="458"/>
      <c r="B3335" s="458"/>
      <c r="C3335" s="458"/>
      <c r="D3335" s="458"/>
      <c r="E3335" s="458"/>
      <c r="F3335" s="459"/>
    </row>
    <row r="3336">
      <c r="A3336" s="458"/>
      <c r="B3336" s="458"/>
      <c r="C3336" s="458"/>
      <c r="D3336" s="458"/>
      <c r="E3336" s="458"/>
      <c r="F3336" s="459"/>
    </row>
    <row r="3337">
      <c r="A3337" s="458"/>
      <c r="B3337" s="458"/>
      <c r="C3337" s="458"/>
      <c r="D3337" s="458"/>
      <c r="E3337" s="458"/>
      <c r="F3337" s="459"/>
    </row>
    <row r="3338">
      <c r="A3338" s="458"/>
      <c r="B3338" s="458"/>
      <c r="C3338" s="458"/>
      <c r="D3338" s="458"/>
      <c r="E3338" s="458"/>
      <c r="F3338" s="459"/>
    </row>
    <row r="3339">
      <c r="A3339" s="458"/>
      <c r="B3339" s="458"/>
      <c r="C3339" s="458"/>
      <c r="D3339" s="458"/>
      <c r="E3339" s="458"/>
      <c r="F3339" s="459"/>
    </row>
    <row r="3340">
      <c r="A3340" s="458"/>
      <c r="B3340" s="458"/>
      <c r="C3340" s="458"/>
      <c r="D3340" s="458"/>
      <c r="E3340" s="458"/>
      <c r="F3340" s="459"/>
    </row>
    <row r="3341">
      <c r="A3341" s="458"/>
      <c r="B3341" s="458"/>
      <c r="C3341" s="458"/>
      <c r="D3341" s="458"/>
      <c r="E3341" s="458"/>
      <c r="F3341" s="459"/>
    </row>
    <row r="3342">
      <c r="A3342" s="458"/>
      <c r="B3342" s="458"/>
      <c r="C3342" s="458"/>
      <c r="D3342" s="458"/>
      <c r="E3342" s="458"/>
      <c r="F3342" s="459"/>
    </row>
    <row r="3343">
      <c r="A3343" s="458"/>
      <c r="B3343" s="458"/>
      <c r="C3343" s="458"/>
      <c r="D3343" s="458"/>
      <c r="E3343" s="458"/>
      <c r="F3343" s="459"/>
    </row>
    <row r="3344">
      <c r="A3344" s="458"/>
      <c r="B3344" s="458"/>
      <c r="C3344" s="458"/>
      <c r="D3344" s="458"/>
      <c r="E3344" s="458"/>
      <c r="F3344" s="459"/>
    </row>
    <row r="3345">
      <c r="A3345" s="458"/>
      <c r="B3345" s="458"/>
      <c r="C3345" s="458"/>
      <c r="D3345" s="458"/>
      <c r="E3345" s="458"/>
      <c r="F3345" s="459"/>
    </row>
    <row r="3346">
      <c r="A3346" s="458"/>
      <c r="B3346" s="458"/>
      <c r="C3346" s="458"/>
      <c r="D3346" s="458"/>
      <c r="E3346" s="458"/>
      <c r="F3346" s="459"/>
    </row>
    <row r="3347">
      <c r="A3347" s="458"/>
      <c r="B3347" s="458"/>
      <c r="C3347" s="458"/>
      <c r="D3347" s="458"/>
      <c r="E3347" s="458"/>
      <c r="F3347" s="459"/>
    </row>
    <row r="3348">
      <c r="A3348" s="458"/>
      <c r="B3348" s="458"/>
      <c r="C3348" s="458"/>
      <c r="D3348" s="458"/>
      <c r="E3348" s="458"/>
      <c r="F3348" s="459"/>
    </row>
    <row r="3349">
      <c r="A3349" s="458"/>
      <c r="B3349" s="458"/>
      <c r="C3349" s="458"/>
      <c r="D3349" s="458"/>
      <c r="E3349" s="458"/>
      <c r="F3349" s="459"/>
    </row>
    <row r="3350">
      <c r="A3350" s="458"/>
      <c r="B3350" s="458"/>
      <c r="C3350" s="458"/>
      <c r="D3350" s="458"/>
      <c r="E3350" s="458"/>
      <c r="F3350" s="459"/>
    </row>
    <row r="3351">
      <c r="A3351" s="458"/>
      <c r="B3351" s="458"/>
      <c r="C3351" s="458"/>
      <c r="D3351" s="458"/>
      <c r="E3351" s="458"/>
      <c r="F3351" s="459"/>
    </row>
    <row r="3352">
      <c r="A3352" s="458"/>
      <c r="B3352" s="458"/>
      <c r="C3352" s="458"/>
      <c r="D3352" s="458"/>
      <c r="E3352" s="458"/>
      <c r="F3352" s="459"/>
    </row>
    <row r="3353">
      <c r="A3353" s="458"/>
      <c r="B3353" s="458"/>
      <c r="C3353" s="458"/>
      <c r="D3353" s="458"/>
      <c r="E3353" s="458"/>
      <c r="F3353" s="459"/>
    </row>
    <row r="3354">
      <c r="A3354" s="458"/>
      <c r="B3354" s="458"/>
      <c r="C3354" s="458"/>
      <c r="D3354" s="458"/>
      <c r="E3354" s="458"/>
      <c r="F3354" s="459"/>
    </row>
    <row r="3355">
      <c r="A3355" s="458"/>
      <c r="B3355" s="458"/>
      <c r="C3355" s="458"/>
      <c r="D3355" s="458"/>
      <c r="E3355" s="458"/>
      <c r="F3355" s="459"/>
    </row>
    <row r="3356">
      <c r="A3356" s="458"/>
      <c r="B3356" s="458"/>
      <c r="C3356" s="458"/>
      <c r="D3356" s="458"/>
      <c r="E3356" s="458"/>
      <c r="F3356" s="459"/>
    </row>
    <row r="3357">
      <c r="A3357" s="458"/>
      <c r="B3357" s="458"/>
      <c r="C3357" s="458"/>
      <c r="D3357" s="458"/>
      <c r="E3357" s="458"/>
      <c r="F3357" s="459"/>
    </row>
    <row r="3358">
      <c r="A3358" s="458"/>
      <c r="B3358" s="458"/>
      <c r="C3358" s="458"/>
      <c r="D3358" s="458"/>
      <c r="E3358" s="458"/>
      <c r="F3358" s="459"/>
    </row>
    <row r="3359">
      <c r="A3359" s="458"/>
      <c r="B3359" s="458"/>
      <c r="C3359" s="458"/>
      <c r="D3359" s="458"/>
      <c r="E3359" s="458"/>
      <c r="F3359" s="459"/>
    </row>
    <row r="3360">
      <c r="A3360" s="458"/>
      <c r="B3360" s="458"/>
      <c r="C3360" s="458"/>
      <c r="D3360" s="458"/>
      <c r="E3360" s="458"/>
      <c r="F3360" s="459"/>
    </row>
    <row r="3361">
      <c r="A3361" s="458"/>
      <c r="B3361" s="458"/>
      <c r="C3361" s="458"/>
      <c r="D3361" s="458"/>
      <c r="E3361" s="458"/>
      <c r="F3361" s="459"/>
    </row>
    <row r="3362">
      <c r="A3362" s="458"/>
      <c r="B3362" s="458"/>
      <c r="C3362" s="458"/>
      <c r="D3362" s="458"/>
      <c r="E3362" s="458"/>
      <c r="F3362" s="459"/>
    </row>
    <row r="3363">
      <c r="A3363" s="458"/>
      <c r="B3363" s="458"/>
      <c r="C3363" s="458"/>
      <c r="D3363" s="458"/>
      <c r="E3363" s="458"/>
      <c r="F3363" s="459"/>
    </row>
    <row r="3364">
      <c r="A3364" s="458"/>
      <c r="B3364" s="458"/>
      <c r="C3364" s="458"/>
      <c r="D3364" s="458"/>
      <c r="E3364" s="458"/>
      <c r="F3364" s="459"/>
    </row>
    <row r="3365">
      <c r="A3365" s="458"/>
      <c r="B3365" s="458"/>
      <c r="C3365" s="458"/>
      <c r="D3365" s="458"/>
      <c r="E3365" s="458"/>
      <c r="F3365" s="459"/>
    </row>
    <row r="3366">
      <c r="A3366" s="458"/>
      <c r="B3366" s="458"/>
      <c r="C3366" s="458"/>
      <c r="D3366" s="458"/>
      <c r="E3366" s="458"/>
      <c r="F3366" s="459"/>
    </row>
    <row r="3367">
      <c r="A3367" s="458"/>
      <c r="B3367" s="458"/>
      <c r="C3367" s="458"/>
      <c r="D3367" s="458"/>
      <c r="E3367" s="458"/>
      <c r="F3367" s="459"/>
    </row>
    <row r="3368">
      <c r="A3368" s="458"/>
      <c r="B3368" s="458"/>
      <c r="C3368" s="458"/>
      <c r="D3368" s="458"/>
      <c r="E3368" s="458"/>
      <c r="F3368" s="459"/>
    </row>
    <row r="3369">
      <c r="A3369" s="458"/>
      <c r="B3369" s="458"/>
      <c r="C3369" s="458"/>
      <c r="D3369" s="458"/>
      <c r="E3369" s="458"/>
      <c r="F3369" s="459"/>
    </row>
    <row r="3370">
      <c r="A3370" s="458"/>
      <c r="B3370" s="458"/>
      <c r="C3370" s="458"/>
      <c r="D3370" s="458"/>
      <c r="E3370" s="458"/>
      <c r="F3370" s="459"/>
    </row>
    <row r="3371">
      <c r="A3371" s="458"/>
      <c r="B3371" s="458"/>
      <c r="C3371" s="458"/>
      <c r="D3371" s="458"/>
      <c r="E3371" s="458"/>
      <c r="F3371" s="459"/>
    </row>
    <row r="3372">
      <c r="A3372" s="458"/>
      <c r="B3372" s="458"/>
      <c r="C3372" s="458"/>
      <c r="D3372" s="458"/>
      <c r="E3372" s="458"/>
      <c r="F3372" s="459"/>
    </row>
    <row r="3373">
      <c r="A3373" s="458"/>
      <c r="B3373" s="458"/>
      <c r="C3373" s="458"/>
      <c r="D3373" s="458"/>
      <c r="E3373" s="458"/>
      <c r="F3373" s="459"/>
    </row>
    <row r="3374">
      <c r="A3374" s="458"/>
      <c r="B3374" s="458"/>
      <c r="C3374" s="458"/>
      <c r="D3374" s="458"/>
      <c r="E3374" s="458"/>
      <c r="F3374" s="459"/>
    </row>
    <row r="3375">
      <c r="A3375" s="458"/>
      <c r="B3375" s="458"/>
      <c r="C3375" s="458"/>
      <c r="D3375" s="458"/>
      <c r="E3375" s="458"/>
      <c r="F3375" s="459"/>
    </row>
    <row r="3376">
      <c r="A3376" s="458"/>
      <c r="B3376" s="458"/>
      <c r="C3376" s="458"/>
      <c r="D3376" s="458"/>
      <c r="E3376" s="458"/>
      <c r="F3376" s="459"/>
    </row>
    <row r="3377">
      <c r="A3377" s="458"/>
      <c r="B3377" s="458"/>
      <c r="C3377" s="458"/>
      <c r="D3377" s="458"/>
      <c r="E3377" s="458"/>
      <c r="F3377" s="459"/>
    </row>
    <row r="3378">
      <c r="A3378" s="458"/>
      <c r="B3378" s="458"/>
      <c r="C3378" s="458"/>
      <c r="D3378" s="458"/>
      <c r="E3378" s="458"/>
      <c r="F3378" s="459"/>
    </row>
    <row r="3379">
      <c r="A3379" s="458"/>
      <c r="B3379" s="458"/>
      <c r="C3379" s="458"/>
      <c r="D3379" s="458"/>
      <c r="E3379" s="458"/>
      <c r="F3379" s="459"/>
    </row>
    <row r="3380">
      <c r="A3380" s="458"/>
      <c r="B3380" s="458"/>
      <c r="C3380" s="458"/>
      <c r="D3380" s="458"/>
      <c r="E3380" s="458"/>
      <c r="F3380" s="459"/>
    </row>
    <row r="3381">
      <c r="A3381" s="458"/>
      <c r="B3381" s="458"/>
      <c r="C3381" s="458"/>
      <c r="D3381" s="458"/>
      <c r="E3381" s="458"/>
      <c r="F3381" s="459"/>
    </row>
    <row r="3382">
      <c r="A3382" s="458"/>
      <c r="B3382" s="458"/>
      <c r="C3382" s="458"/>
      <c r="D3382" s="458"/>
      <c r="E3382" s="458"/>
      <c r="F3382" s="459"/>
    </row>
    <row r="3383">
      <c r="A3383" s="458"/>
      <c r="B3383" s="458"/>
      <c r="C3383" s="458"/>
      <c r="D3383" s="458"/>
      <c r="E3383" s="458"/>
      <c r="F3383" s="459"/>
    </row>
    <row r="3384">
      <c r="A3384" s="458"/>
      <c r="B3384" s="458"/>
      <c r="C3384" s="458"/>
      <c r="D3384" s="458"/>
      <c r="E3384" s="458"/>
      <c r="F3384" s="459"/>
    </row>
    <row r="3385">
      <c r="A3385" s="458"/>
      <c r="B3385" s="458"/>
      <c r="C3385" s="458"/>
      <c r="D3385" s="458"/>
      <c r="E3385" s="458"/>
      <c r="F3385" s="459"/>
    </row>
    <row r="3386">
      <c r="A3386" s="458"/>
      <c r="B3386" s="458"/>
      <c r="C3386" s="458"/>
      <c r="D3386" s="458"/>
      <c r="E3386" s="458"/>
      <c r="F3386" s="459"/>
    </row>
    <row r="3387">
      <c r="A3387" s="458"/>
      <c r="B3387" s="458"/>
      <c r="C3387" s="458"/>
      <c r="D3387" s="458"/>
      <c r="E3387" s="458"/>
      <c r="F3387" s="459"/>
    </row>
    <row r="3388">
      <c r="A3388" s="458"/>
      <c r="B3388" s="458"/>
      <c r="C3388" s="458"/>
      <c r="D3388" s="458"/>
      <c r="E3388" s="458"/>
      <c r="F3388" s="459"/>
    </row>
    <row r="3389">
      <c r="A3389" s="458"/>
      <c r="B3389" s="458"/>
      <c r="C3389" s="458"/>
      <c r="D3389" s="458"/>
      <c r="E3389" s="458"/>
      <c r="F3389" s="459"/>
    </row>
    <row r="3390">
      <c r="A3390" s="458"/>
      <c r="B3390" s="458"/>
      <c r="C3390" s="458"/>
      <c r="D3390" s="458"/>
      <c r="E3390" s="458"/>
      <c r="F3390" s="459"/>
    </row>
    <row r="3391">
      <c r="A3391" s="458"/>
      <c r="B3391" s="458"/>
      <c r="C3391" s="458"/>
      <c r="D3391" s="458"/>
      <c r="E3391" s="458"/>
      <c r="F3391" s="459"/>
    </row>
    <row r="3392">
      <c r="A3392" s="458"/>
      <c r="B3392" s="458"/>
      <c r="C3392" s="458"/>
      <c r="D3392" s="458"/>
      <c r="E3392" s="458"/>
      <c r="F3392" s="459"/>
    </row>
    <row r="3393">
      <c r="A3393" s="458"/>
      <c r="B3393" s="458"/>
      <c r="C3393" s="458"/>
      <c r="D3393" s="458"/>
      <c r="E3393" s="458"/>
      <c r="F3393" s="459"/>
    </row>
    <row r="3394">
      <c r="A3394" s="458"/>
      <c r="B3394" s="458"/>
      <c r="C3394" s="458"/>
      <c r="D3394" s="458"/>
      <c r="E3394" s="458"/>
      <c r="F3394" s="459"/>
    </row>
    <row r="3395">
      <c r="A3395" s="458"/>
      <c r="B3395" s="458"/>
      <c r="C3395" s="458"/>
      <c r="D3395" s="458"/>
      <c r="E3395" s="458"/>
      <c r="F3395" s="459"/>
    </row>
    <row r="3396">
      <c r="A3396" s="458"/>
      <c r="B3396" s="458"/>
      <c r="C3396" s="458"/>
      <c r="D3396" s="458"/>
      <c r="E3396" s="458"/>
      <c r="F3396" s="459"/>
    </row>
    <row r="3397">
      <c r="A3397" s="458"/>
      <c r="B3397" s="458"/>
      <c r="C3397" s="458"/>
      <c r="D3397" s="458"/>
      <c r="E3397" s="458"/>
      <c r="F3397" s="459"/>
    </row>
    <row r="3398">
      <c r="A3398" s="458"/>
      <c r="B3398" s="458"/>
      <c r="C3398" s="458"/>
      <c r="D3398" s="458"/>
      <c r="E3398" s="458"/>
      <c r="F3398" s="459"/>
    </row>
    <row r="3399">
      <c r="A3399" s="458"/>
      <c r="B3399" s="458"/>
      <c r="C3399" s="458"/>
      <c r="D3399" s="458"/>
      <c r="E3399" s="458"/>
      <c r="F3399" s="459"/>
    </row>
    <row r="3400">
      <c r="A3400" s="458"/>
      <c r="B3400" s="458"/>
      <c r="C3400" s="458"/>
      <c r="D3400" s="458"/>
      <c r="E3400" s="458"/>
      <c r="F3400" s="459"/>
    </row>
    <row r="3401">
      <c r="A3401" s="458"/>
      <c r="B3401" s="458"/>
      <c r="C3401" s="458"/>
      <c r="D3401" s="458"/>
      <c r="E3401" s="458"/>
      <c r="F3401" s="459"/>
    </row>
    <row r="3402">
      <c r="A3402" s="458"/>
      <c r="B3402" s="458"/>
      <c r="C3402" s="458"/>
      <c r="D3402" s="458"/>
      <c r="E3402" s="458"/>
      <c r="F3402" s="459"/>
    </row>
    <row r="3403">
      <c r="A3403" s="458"/>
      <c r="B3403" s="458"/>
      <c r="C3403" s="458"/>
      <c r="D3403" s="458"/>
      <c r="E3403" s="458"/>
      <c r="F3403" s="459"/>
    </row>
    <row r="3404">
      <c r="A3404" s="458"/>
      <c r="B3404" s="458"/>
      <c r="C3404" s="458"/>
      <c r="D3404" s="458"/>
      <c r="E3404" s="458"/>
      <c r="F3404" s="459"/>
    </row>
    <row r="3405">
      <c r="A3405" s="458"/>
      <c r="B3405" s="458"/>
      <c r="C3405" s="458"/>
      <c r="D3405" s="458"/>
      <c r="E3405" s="458"/>
      <c r="F3405" s="459"/>
    </row>
    <row r="3406">
      <c r="A3406" s="458"/>
      <c r="B3406" s="458"/>
      <c r="C3406" s="458"/>
      <c r="D3406" s="458"/>
      <c r="E3406" s="458"/>
      <c r="F3406" s="459"/>
    </row>
    <row r="3407">
      <c r="A3407" s="458"/>
      <c r="B3407" s="458"/>
      <c r="C3407" s="458"/>
      <c r="D3407" s="458"/>
      <c r="E3407" s="458"/>
      <c r="F3407" s="459"/>
    </row>
    <row r="3408">
      <c r="A3408" s="458"/>
      <c r="B3408" s="458"/>
      <c r="C3408" s="458"/>
      <c r="D3408" s="458"/>
      <c r="E3408" s="458"/>
      <c r="F3408" s="459"/>
    </row>
    <row r="3409">
      <c r="A3409" s="458"/>
      <c r="B3409" s="458"/>
      <c r="C3409" s="458"/>
      <c r="D3409" s="458"/>
      <c r="E3409" s="458"/>
      <c r="F3409" s="459"/>
    </row>
    <row r="3410">
      <c r="A3410" s="458"/>
      <c r="B3410" s="458"/>
      <c r="C3410" s="458"/>
      <c r="D3410" s="458"/>
      <c r="E3410" s="458"/>
      <c r="F3410" s="459"/>
    </row>
    <row r="3411">
      <c r="A3411" s="458"/>
      <c r="B3411" s="458"/>
      <c r="C3411" s="458"/>
      <c r="D3411" s="458"/>
      <c r="E3411" s="458"/>
      <c r="F3411" s="459"/>
    </row>
    <row r="3412">
      <c r="A3412" s="458"/>
      <c r="B3412" s="458"/>
      <c r="C3412" s="458"/>
      <c r="D3412" s="458"/>
      <c r="E3412" s="458"/>
      <c r="F3412" s="459"/>
    </row>
    <row r="3413">
      <c r="A3413" s="458"/>
      <c r="B3413" s="458"/>
      <c r="C3413" s="458"/>
      <c r="D3413" s="458"/>
      <c r="E3413" s="458"/>
      <c r="F3413" s="459"/>
    </row>
    <row r="3414">
      <c r="A3414" s="458"/>
      <c r="B3414" s="458"/>
      <c r="C3414" s="458"/>
      <c r="D3414" s="458"/>
      <c r="E3414" s="458"/>
      <c r="F3414" s="459"/>
    </row>
    <row r="3415">
      <c r="A3415" s="458"/>
      <c r="B3415" s="458"/>
      <c r="C3415" s="458"/>
      <c r="D3415" s="458"/>
      <c r="E3415" s="458"/>
      <c r="F3415" s="459"/>
    </row>
    <row r="3416">
      <c r="A3416" s="458"/>
      <c r="B3416" s="458"/>
      <c r="C3416" s="458"/>
      <c r="D3416" s="458"/>
      <c r="E3416" s="458"/>
      <c r="F3416" s="459"/>
    </row>
    <row r="3417">
      <c r="A3417" s="458"/>
      <c r="B3417" s="458"/>
      <c r="C3417" s="458"/>
      <c r="D3417" s="458"/>
      <c r="E3417" s="458"/>
      <c r="F3417" s="459"/>
    </row>
    <row r="3418">
      <c r="A3418" s="458"/>
      <c r="B3418" s="458"/>
      <c r="C3418" s="458"/>
      <c r="D3418" s="458"/>
      <c r="E3418" s="458"/>
      <c r="F3418" s="459"/>
    </row>
    <row r="3419">
      <c r="A3419" s="458"/>
      <c r="B3419" s="458"/>
      <c r="C3419" s="458"/>
      <c r="D3419" s="458"/>
      <c r="E3419" s="458"/>
      <c r="F3419" s="459"/>
    </row>
    <row r="3420">
      <c r="A3420" s="458"/>
      <c r="B3420" s="458"/>
      <c r="C3420" s="458"/>
      <c r="D3420" s="458"/>
      <c r="E3420" s="458"/>
      <c r="F3420" s="459"/>
    </row>
    <row r="3421">
      <c r="A3421" s="458"/>
      <c r="B3421" s="458"/>
      <c r="C3421" s="458"/>
      <c r="D3421" s="458"/>
      <c r="E3421" s="458"/>
      <c r="F3421" s="459"/>
    </row>
    <row r="3422">
      <c r="A3422" s="458"/>
      <c r="B3422" s="458"/>
      <c r="C3422" s="458"/>
      <c r="D3422" s="458"/>
      <c r="E3422" s="458"/>
      <c r="F3422" s="459"/>
    </row>
    <row r="3423">
      <c r="A3423" s="458"/>
      <c r="B3423" s="458"/>
      <c r="C3423" s="458"/>
      <c r="D3423" s="458"/>
      <c r="E3423" s="458"/>
      <c r="F3423" s="459"/>
    </row>
    <row r="3424">
      <c r="A3424" s="458"/>
      <c r="B3424" s="458"/>
      <c r="C3424" s="458"/>
      <c r="D3424" s="458"/>
      <c r="E3424" s="458"/>
      <c r="F3424" s="459"/>
    </row>
    <row r="3425">
      <c r="A3425" s="458"/>
      <c r="B3425" s="458"/>
      <c r="C3425" s="458"/>
      <c r="D3425" s="458"/>
      <c r="E3425" s="458"/>
      <c r="F3425" s="459"/>
    </row>
    <row r="3426">
      <c r="A3426" s="458"/>
      <c r="B3426" s="458"/>
      <c r="C3426" s="458"/>
      <c r="D3426" s="458"/>
      <c r="E3426" s="458"/>
      <c r="F3426" s="459"/>
    </row>
    <row r="3427">
      <c r="A3427" s="458"/>
      <c r="B3427" s="458"/>
      <c r="C3427" s="458"/>
      <c r="D3427" s="458"/>
      <c r="E3427" s="458"/>
      <c r="F3427" s="459"/>
    </row>
    <row r="3428">
      <c r="A3428" s="458"/>
      <c r="B3428" s="458"/>
      <c r="C3428" s="458"/>
      <c r="D3428" s="458"/>
      <c r="E3428" s="458"/>
      <c r="F3428" s="459"/>
    </row>
    <row r="3429">
      <c r="A3429" s="458"/>
      <c r="B3429" s="458"/>
      <c r="C3429" s="458"/>
      <c r="D3429" s="458"/>
      <c r="E3429" s="458"/>
      <c r="F3429" s="459"/>
    </row>
    <row r="3430">
      <c r="A3430" s="458"/>
      <c r="B3430" s="458"/>
      <c r="C3430" s="458"/>
      <c r="D3430" s="458"/>
      <c r="E3430" s="458"/>
      <c r="F3430" s="459"/>
    </row>
    <row r="3431">
      <c r="A3431" s="458"/>
      <c r="B3431" s="458"/>
      <c r="C3431" s="458"/>
      <c r="D3431" s="458"/>
      <c r="E3431" s="458"/>
      <c r="F3431" s="459"/>
    </row>
    <row r="3432">
      <c r="A3432" s="458"/>
      <c r="B3432" s="458"/>
      <c r="C3432" s="458"/>
      <c r="D3432" s="458"/>
      <c r="E3432" s="458"/>
      <c r="F3432" s="459"/>
    </row>
    <row r="3433">
      <c r="A3433" s="458"/>
      <c r="B3433" s="458"/>
      <c r="C3433" s="458"/>
      <c r="D3433" s="458"/>
      <c r="E3433" s="458"/>
      <c r="F3433" s="459"/>
    </row>
    <row r="3434">
      <c r="A3434" s="458"/>
      <c r="B3434" s="458"/>
      <c r="C3434" s="458"/>
      <c r="D3434" s="458"/>
      <c r="E3434" s="458"/>
      <c r="F3434" s="459"/>
    </row>
    <row r="3435">
      <c r="A3435" s="458"/>
      <c r="B3435" s="458"/>
      <c r="C3435" s="458"/>
      <c r="D3435" s="458"/>
      <c r="E3435" s="458"/>
      <c r="F3435" s="459"/>
    </row>
    <row r="3436">
      <c r="A3436" s="458"/>
      <c r="B3436" s="458"/>
      <c r="C3436" s="458"/>
      <c r="D3436" s="458"/>
      <c r="E3436" s="458"/>
      <c r="F3436" s="459"/>
    </row>
    <row r="3437">
      <c r="A3437" s="458"/>
      <c r="B3437" s="458"/>
      <c r="C3437" s="458"/>
      <c r="D3437" s="458"/>
      <c r="E3437" s="458"/>
      <c r="F3437" s="459"/>
    </row>
    <row r="3438">
      <c r="A3438" s="458"/>
      <c r="B3438" s="458"/>
      <c r="C3438" s="458"/>
      <c r="D3438" s="458"/>
      <c r="E3438" s="458"/>
      <c r="F3438" s="459"/>
    </row>
    <row r="3439">
      <c r="A3439" s="458"/>
      <c r="B3439" s="458"/>
      <c r="C3439" s="458"/>
      <c r="D3439" s="458"/>
      <c r="E3439" s="458"/>
      <c r="F3439" s="459"/>
    </row>
    <row r="3440">
      <c r="A3440" s="458"/>
      <c r="B3440" s="458"/>
      <c r="C3440" s="458"/>
      <c r="D3440" s="458"/>
      <c r="E3440" s="458"/>
      <c r="F3440" s="459"/>
    </row>
    <row r="3441">
      <c r="A3441" s="458"/>
      <c r="B3441" s="458"/>
      <c r="C3441" s="458"/>
      <c r="D3441" s="458"/>
      <c r="E3441" s="458"/>
      <c r="F3441" s="459"/>
    </row>
    <row r="3442">
      <c r="A3442" s="458"/>
      <c r="B3442" s="458"/>
      <c r="C3442" s="458"/>
      <c r="D3442" s="458"/>
      <c r="E3442" s="458"/>
      <c r="F3442" s="459"/>
    </row>
    <row r="3443">
      <c r="A3443" s="458"/>
      <c r="B3443" s="458"/>
      <c r="C3443" s="458"/>
      <c r="D3443" s="458"/>
      <c r="E3443" s="458"/>
      <c r="F3443" s="459"/>
    </row>
    <row r="3444">
      <c r="A3444" s="458"/>
      <c r="B3444" s="458"/>
      <c r="C3444" s="458"/>
      <c r="D3444" s="458"/>
      <c r="E3444" s="458"/>
      <c r="F3444" s="459"/>
    </row>
    <row r="3445">
      <c r="A3445" s="458"/>
      <c r="B3445" s="458"/>
      <c r="C3445" s="458"/>
      <c r="D3445" s="458"/>
      <c r="E3445" s="458"/>
      <c r="F3445" s="459"/>
    </row>
    <row r="3446">
      <c r="A3446" s="458"/>
      <c r="B3446" s="458"/>
      <c r="C3446" s="458"/>
      <c r="D3446" s="458"/>
      <c r="E3446" s="458"/>
      <c r="F3446" s="459"/>
    </row>
    <row r="3447">
      <c r="A3447" s="458"/>
      <c r="B3447" s="458"/>
      <c r="C3447" s="458"/>
      <c r="D3447" s="458"/>
      <c r="E3447" s="458"/>
      <c r="F3447" s="459"/>
    </row>
    <row r="3448">
      <c r="A3448" s="458"/>
      <c r="B3448" s="458"/>
      <c r="C3448" s="458"/>
      <c r="D3448" s="458"/>
      <c r="E3448" s="458"/>
      <c r="F3448" s="459"/>
    </row>
    <row r="3449">
      <c r="A3449" s="458"/>
      <c r="B3449" s="458"/>
      <c r="C3449" s="458"/>
      <c r="D3449" s="458"/>
      <c r="E3449" s="458"/>
      <c r="F3449" s="459"/>
    </row>
    <row r="3450">
      <c r="A3450" s="458"/>
      <c r="B3450" s="458"/>
      <c r="C3450" s="458"/>
      <c r="D3450" s="458"/>
      <c r="E3450" s="458"/>
      <c r="F3450" s="459"/>
    </row>
    <row r="3451">
      <c r="A3451" s="458"/>
      <c r="B3451" s="458"/>
      <c r="C3451" s="458"/>
      <c r="D3451" s="458"/>
      <c r="E3451" s="458"/>
      <c r="F3451" s="459"/>
    </row>
    <row r="3452">
      <c r="A3452" s="458"/>
      <c r="B3452" s="458"/>
      <c r="C3452" s="458"/>
      <c r="D3452" s="458"/>
      <c r="E3452" s="458"/>
      <c r="F3452" s="459"/>
    </row>
    <row r="3453">
      <c r="A3453" s="458"/>
      <c r="B3453" s="458"/>
      <c r="C3453" s="458"/>
      <c r="D3453" s="458"/>
      <c r="E3453" s="458"/>
      <c r="F3453" s="459"/>
    </row>
    <row r="3454">
      <c r="A3454" s="458"/>
      <c r="B3454" s="458"/>
      <c r="C3454" s="458"/>
      <c r="D3454" s="458"/>
      <c r="E3454" s="458"/>
      <c r="F3454" s="459"/>
    </row>
    <row r="3455">
      <c r="A3455" s="458"/>
      <c r="B3455" s="458"/>
      <c r="C3455" s="458"/>
      <c r="D3455" s="458"/>
      <c r="E3455" s="458"/>
      <c r="F3455" s="459"/>
    </row>
    <row r="3456">
      <c r="A3456" s="458"/>
      <c r="B3456" s="458"/>
      <c r="C3456" s="458"/>
      <c r="D3456" s="458"/>
      <c r="E3456" s="458"/>
      <c r="F3456" s="459"/>
    </row>
    <row r="3457">
      <c r="A3457" s="458"/>
      <c r="B3457" s="458"/>
      <c r="C3457" s="458"/>
      <c r="D3457" s="458"/>
      <c r="E3457" s="458"/>
      <c r="F3457" s="459"/>
    </row>
    <row r="3458">
      <c r="A3458" s="458"/>
      <c r="B3458" s="458"/>
      <c r="C3458" s="458"/>
      <c r="D3458" s="458"/>
      <c r="E3458" s="458"/>
      <c r="F3458" s="459"/>
    </row>
    <row r="3459">
      <c r="A3459" s="458"/>
      <c r="B3459" s="458"/>
      <c r="C3459" s="458"/>
      <c r="D3459" s="458"/>
      <c r="E3459" s="458"/>
      <c r="F3459" s="459"/>
    </row>
    <row r="3460">
      <c r="A3460" s="458"/>
      <c r="B3460" s="458"/>
      <c r="C3460" s="458"/>
      <c r="D3460" s="458"/>
      <c r="E3460" s="458"/>
      <c r="F3460" s="459"/>
    </row>
    <row r="3461">
      <c r="A3461" s="458"/>
      <c r="B3461" s="458"/>
      <c r="C3461" s="458"/>
      <c r="D3461" s="458"/>
      <c r="E3461" s="458"/>
      <c r="F3461" s="459"/>
    </row>
    <row r="3462">
      <c r="A3462" s="458"/>
      <c r="B3462" s="458"/>
      <c r="C3462" s="458"/>
      <c r="D3462" s="458"/>
      <c r="E3462" s="458"/>
      <c r="F3462" s="459"/>
    </row>
    <row r="3463">
      <c r="A3463" s="458"/>
      <c r="B3463" s="458"/>
      <c r="C3463" s="458"/>
      <c r="D3463" s="458"/>
      <c r="E3463" s="458"/>
      <c r="F3463" s="459"/>
    </row>
    <row r="3464">
      <c r="A3464" s="458"/>
      <c r="B3464" s="458"/>
      <c r="C3464" s="458"/>
      <c r="D3464" s="458"/>
      <c r="E3464" s="458"/>
      <c r="F3464" s="459"/>
    </row>
    <row r="3465">
      <c r="A3465" s="458"/>
      <c r="B3465" s="458"/>
      <c r="C3465" s="458"/>
      <c r="D3465" s="458"/>
      <c r="E3465" s="458"/>
      <c r="F3465" s="459"/>
    </row>
    <row r="3466">
      <c r="A3466" s="458"/>
      <c r="B3466" s="458"/>
      <c r="C3466" s="458"/>
      <c r="D3466" s="458"/>
      <c r="E3466" s="458"/>
      <c r="F3466" s="459"/>
    </row>
    <row r="3467">
      <c r="A3467" s="458"/>
      <c r="B3467" s="458"/>
      <c r="C3467" s="458"/>
      <c r="D3467" s="458"/>
      <c r="E3467" s="458"/>
      <c r="F3467" s="459"/>
    </row>
    <row r="3468">
      <c r="A3468" s="458"/>
      <c r="B3468" s="458"/>
      <c r="C3468" s="458"/>
      <c r="D3468" s="458"/>
      <c r="E3468" s="458"/>
      <c r="F3468" s="459"/>
    </row>
    <row r="3469">
      <c r="A3469" s="458"/>
      <c r="B3469" s="458"/>
      <c r="C3469" s="458"/>
      <c r="D3469" s="458"/>
      <c r="E3469" s="458"/>
      <c r="F3469" s="459"/>
    </row>
    <row r="3470">
      <c r="A3470" s="458"/>
      <c r="B3470" s="458"/>
      <c r="C3470" s="458"/>
      <c r="D3470" s="458"/>
      <c r="E3470" s="458"/>
      <c r="F3470" s="459"/>
    </row>
    <row r="3471">
      <c r="A3471" s="458"/>
      <c r="B3471" s="458"/>
      <c r="C3471" s="458"/>
      <c r="D3471" s="458"/>
      <c r="E3471" s="458"/>
      <c r="F3471" s="459"/>
    </row>
    <row r="3472">
      <c r="A3472" s="458"/>
      <c r="B3472" s="458"/>
      <c r="C3472" s="458"/>
      <c r="D3472" s="458"/>
      <c r="E3472" s="458"/>
      <c r="F3472" s="459"/>
    </row>
    <row r="3473">
      <c r="A3473" s="458"/>
      <c r="B3473" s="458"/>
      <c r="C3473" s="458"/>
      <c r="D3473" s="458"/>
      <c r="E3473" s="458"/>
      <c r="F3473" s="459"/>
    </row>
    <row r="3474">
      <c r="A3474" s="458"/>
      <c r="B3474" s="458"/>
      <c r="C3474" s="458"/>
      <c r="D3474" s="458"/>
      <c r="E3474" s="458"/>
      <c r="F3474" s="459"/>
    </row>
    <row r="3475">
      <c r="A3475" s="458"/>
      <c r="B3475" s="458"/>
      <c r="C3475" s="458"/>
      <c r="D3475" s="458"/>
      <c r="E3475" s="458"/>
      <c r="F3475" s="459"/>
    </row>
    <row r="3476">
      <c r="A3476" s="458"/>
      <c r="B3476" s="458"/>
      <c r="C3476" s="458"/>
      <c r="D3476" s="458"/>
      <c r="E3476" s="458"/>
      <c r="F3476" s="459"/>
    </row>
    <row r="3477">
      <c r="A3477" s="458"/>
      <c r="B3477" s="458"/>
      <c r="C3477" s="458"/>
      <c r="D3477" s="458"/>
      <c r="E3477" s="458"/>
      <c r="F3477" s="459"/>
    </row>
    <row r="3478">
      <c r="A3478" s="458"/>
      <c r="B3478" s="458"/>
      <c r="C3478" s="458"/>
      <c r="D3478" s="458"/>
      <c r="E3478" s="458"/>
      <c r="F3478" s="459"/>
    </row>
    <row r="3479">
      <c r="A3479" s="458"/>
      <c r="B3479" s="458"/>
      <c r="C3479" s="458"/>
      <c r="D3479" s="458"/>
      <c r="E3479" s="458"/>
      <c r="F3479" s="459"/>
    </row>
    <row r="3480">
      <c r="A3480" s="458"/>
      <c r="B3480" s="458"/>
      <c r="C3480" s="458"/>
      <c r="D3480" s="458"/>
      <c r="E3480" s="458"/>
      <c r="F3480" s="459"/>
    </row>
    <row r="3481">
      <c r="A3481" s="458"/>
      <c r="B3481" s="458"/>
      <c r="C3481" s="458"/>
      <c r="D3481" s="458"/>
      <c r="E3481" s="458"/>
      <c r="F3481" s="459"/>
    </row>
    <row r="3482">
      <c r="A3482" s="458"/>
      <c r="B3482" s="458"/>
      <c r="C3482" s="458"/>
      <c r="D3482" s="458"/>
      <c r="E3482" s="458"/>
      <c r="F3482" s="459"/>
    </row>
    <row r="3483">
      <c r="A3483" s="458"/>
      <c r="B3483" s="458"/>
      <c r="C3483" s="458"/>
      <c r="D3483" s="458"/>
      <c r="E3483" s="458"/>
      <c r="F3483" s="459"/>
    </row>
    <row r="3484">
      <c r="A3484" s="458"/>
      <c r="B3484" s="458"/>
      <c r="C3484" s="458"/>
      <c r="D3484" s="458"/>
      <c r="E3484" s="458"/>
      <c r="F3484" s="459"/>
    </row>
    <row r="3485">
      <c r="A3485" s="458"/>
      <c r="B3485" s="458"/>
      <c r="C3485" s="458"/>
      <c r="D3485" s="458"/>
      <c r="E3485" s="458"/>
      <c r="F3485" s="459"/>
    </row>
    <row r="3486">
      <c r="A3486" s="458"/>
      <c r="B3486" s="458"/>
      <c r="C3486" s="458"/>
      <c r="D3486" s="458"/>
      <c r="E3486" s="458"/>
      <c r="F3486" s="459"/>
    </row>
    <row r="3487">
      <c r="A3487" s="458"/>
      <c r="B3487" s="458"/>
      <c r="C3487" s="458"/>
      <c r="D3487" s="458"/>
      <c r="E3487" s="458"/>
      <c r="F3487" s="459"/>
    </row>
    <row r="3488">
      <c r="A3488" s="458"/>
      <c r="B3488" s="458"/>
      <c r="C3488" s="458"/>
      <c r="D3488" s="458"/>
      <c r="E3488" s="458"/>
      <c r="F3488" s="459"/>
    </row>
    <row r="3489">
      <c r="A3489" s="458"/>
      <c r="B3489" s="458"/>
      <c r="C3489" s="458"/>
      <c r="D3489" s="458"/>
      <c r="E3489" s="458"/>
      <c r="F3489" s="459"/>
    </row>
    <row r="3490">
      <c r="A3490" s="458"/>
      <c r="B3490" s="458"/>
      <c r="C3490" s="458"/>
      <c r="D3490" s="458"/>
      <c r="E3490" s="458"/>
      <c r="F3490" s="459"/>
    </row>
    <row r="3491">
      <c r="A3491" s="458"/>
      <c r="B3491" s="458"/>
      <c r="C3491" s="458"/>
      <c r="D3491" s="458"/>
      <c r="E3491" s="458"/>
      <c r="F3491" s="459"/>
    </row>
    <row r="3492">
      <c r="A3492" s="458"/>
      <c r="B3492" s="458"/>
      <c r="C3492" s="458"/>
      <c r="D3492" s="458"/>
      <c r="E3492" s="458"/>
      <c r="F3492" s="459"/>
    </row>
    <row r="3493">
      <c r="A3493" s="458"/>
      <c r="B3493" s="458"/>
      <c r="C3493" s="458"/>
      <c r="D3493" s="458"/>
      <c r="E3493" s="458"/>
      <c r="F3493" s="459"/>
    </row>
    <row r="3494">
      <c r="A3494" s="458"/>
      <c r="B3494" s="458"/>
      <c r="C3494" s="458"/>
      <c r="D3494" s="458"/>
      <c r="E3494" s="458"/>
      <c r="F3494" s="459"/>
    </row>
    <row r="3495">
      <c r="A3495" s="458"/>
      <c r="B3495" s="458"/>
      <c r="C3495" s="458"/>
      <c r="D3495" s="458"/>
      <c r="E3495" s="458"/>
      <c r="F3495" s="459"/>
    </row>
    <row r="3496">
      <c r="A3496" s="458"/>
      <c r="B3496" s="458"/>
      <c r="C3496" s="458"/>
      <c r="D3496" s="458"/>
      <c r="E3496" s="458"/>
      <c r="F3496" s="459"/>
    </row>
    <row r="3497">
      <c r="A3497" s="458"/>
      <c r="B3497" s="458"/>
      <c r="C3497" s="458"/>
      <c r="D3497" s="458"/>
      <c r="E3497" s="458"/>
      <c r="F3497" s="459"/>
    </row>
    <row r="3498">
      <c r="A3498" s="458"/>
      <c r="B3498" s="458"/>
      <c r="C3498" s="458"/>
      <c r="D3498" s="458"/>
      <c r="E3498" s="458"/>
      <c r="F3498" s="459"/>
    </row>
    <row r="3499">
      <c r="A3499" s="458"/>
      <c r="B3499" s="458"/>
      <c r="C3499" s="458"/>
      <c r="D3499" s="458"/>
      <c r="E3499" s="458"/>
      <c r="F3499" s="459"/>
    </row>
    <row r="3500">
      <c r="A3500" s="458"/>
      <c r="B3500" s="458"/>
      <c r="C3500" s="458"/>
      <c r="D3500" s="458"/>
      <c r="E3500" s="458"/>
      <c r="F3500" s="459"/>
    </row>
    <row r="3501">
      <c r="A3501" s="458"/>
      <c r="B3501" s="458"/>
      <c r="C3501" s="458"/>
      <c r="D3501" s="458"/>
      <c r="E3501" s="458"/>
      <c r="F3501" s="459"/>
    </row>
    <row r="3502">
      <c r="A3502" s="458"/>
      <c r="B3502" s="458"/>
      <c r="C3502" s="458"/>
      <c r="D3502" s="458"/>
      <c r="E3502" s="458"/>
      <c r="F3502" s="459"/>
    </row>
    <row r="3503">
      <c r="A3503" s="458"/>
      <c r="B3503" s="458"/>
      <c r="C3503" s="458"/>
      <c r="D3503" s="458"/>
      <c r="E3503" s="458"/>
      <c r="F3503" s="459"/>
    </row>
    <row r="3504">
      <c r="A3504" s="458"/>
      <c r="B3504" s="458"/>
      <c r="C3504" s="458"/>
      <c r="D3504" s="458"/>
      <c r="E3504" s="458"/>
      <c r="F3504" s="459"/>
    </row>
    <row r="3505">
      <c r="A3505" s="458"/>
      <c r="B3505" s="458"/>
      <c r="C3505" s="458"/>
      <c r="D3505" s="458"/>
      <c r="E3505" s="458"/>
      <c r="F3505" s="459"/>
    </row>
    <row r="3506">
      <c r="A3506" s="458"/>
      <c r="B3506" s="458"/>
      <c r="C3506" s="458"/>
      <c r="D3506" s="458"/>
      <c r="E3506" s="458"/>
      <c r="F3506" s="459"/>
    </row>
    <row r="3507">
      <c r="A3507" s="458"/>
      <c r="B3507" s="458"/>
      <c r="C3507" s="458"/>
      <c r="D3507" s="458"/>
      <c r="E3507" s="458"/>
      <c r="F3507" s="459"/>
    </row>
    <row r="3508">
      <c r="A3508" s="458"/>
      <c r="B3508" s="458"/>
      <c r="C3508" s="458"/>
      <c r="D3508" s="458"/>
      <c r="E3508" s="458"/>
      <c r="F3508" s="459"/>
    </row>
    <row r="3509">
      <c r="A3509" s="458"/>
      <c r="B3509" s="458"/>
      <c r="C3509" s="458"/>
      <c r="D3509" s="458"/>
      <c r="E3509" s="458"/>
      <c r="F3509" s="459"/>
    </row>
    <row r="3510">
      <c r="A3510" s="458"/>
      <c r="B3510" s="458"/>
      <c r="C3510" s="458"/>
      <c r="D3510" s="458"/>
      <c r="E3510" s="458"/>
      <c r="F3510" s="459"/>
    </row>
    <row r="3511">
      <c r="A3511" s="458"/>
      <c r="B3511" s="458"/>
      <c r="C3511" s="458"/>
      <c r="D3511" s="458"/>
      <c r="E3511" s="458"/>
      <c r="F3511" s="459"/>
    </row>
    <row r="3512">
      <c r="A3512" s="458"/>
      <c r="B3512" s="458"/>
      <c r="C3512" s="458"/>
      <c r="D3512" s="458"/>
      <c r="E3512" s="458"/>
      <c r="F3512" s="459"/>
    </row>
    <row r="3513">
      <c r="A3513" s="458"/>
      <c r="B3513" s="458"/>
      <c r="C3513" s="458"/>
      <c r="D3513" s="458"/>
      <c r="E3513" s="458"/>
      <c r="F3513" s="459"/>
    </row>
    <row r="3514">
      <c r="A3514" s="458"/>
      <c r="B3514" s="458"/>
      <c r="C3514" s="458"/>
      <c r="D3514" s="458"/>
      <c r="E3514" s="458"/>
      <c r="F3514" s="459"/>
    </row>
    <row r="3515">
      <c r="A3515" s="458"/>
      <c r="B3515" s="458"/>
      <c r="C3515" s="458"/>
      <c r="D3515" s="458"/>
      <c r="E3515" s="458"/>
      <c r="F3515" s="459"/>
    </row>
    <row r="3516">
      <c r="A3516" s="458"/>
      <c r="B3516" s="458"/>
      <c r="C3516" s="458"/>
      <c r="D3516" s="458"/>
      <c r="E3516" s="458"/>
      <c r="F3516" s="459"/>
    </row>
    <row r="3517">
      <c r="A3517" s="458"/>
      <c r="B3517" s="458"/>
      <c r="C3517" s="458"/>
      <c r="D3517" s="458"/>
      <c r="E3517" s="458"/>
      <c r="F3517" s="459"/>
    </row>
    <row r="3518">
      <c r="A3518" s="458"/>
      <c r="B3518" s="458"/>
      <c r="C3518" s="458"/>
      <c r="D3518" s="458"/>
      <c r="E3518" s="458"/>
      <c r="F3518" s="459"/>
    </row>
    <row r="3519">
      <c r="A3519" s="458"/>
      <c r="B3519" s="458"/>
      <c r="C3519" s="458"/>
      <c r="D3519" s="458"/>
      <c r="E3519" s="458"/>
      <c r="F3519" s="459"/>
    </row>
    <row r="3520">
      <c r="A3520" s="458"/>
      <c r="B3520" s="458"/>
      <c r="C3520" s="458"/>
      <c r="D3520" s="458"/>
      <c r="E3520" s="458"/>
      <c r="F3520" s="459"/>
    </row>
    <row r="3521">
      <c r="A3521" s="458"/>
      <c r="B3521" s="458"/>
      <c r="C3521" s="458"/>
      <c r="D3521" s="458"/>
      <c r="E3521" s="458"/>
      <c r="F3521" s="459"/>
    </row>
    <row r="3522">
      <c r="A3522" s="458"/>
      <c r="B3522" s="458"/>
      <c r="C3522" s="458"/>
      <c r="D3522" s="458"/>
      <c r="E3522" s="458"/>
      <c r="F3522" s="459"/>
    </row>
    <row r="3523">
      <c r="A3523" s="458"/>
      <c r="B3523" s="458"/>
      <c r="C3523" s="458"/>
      <c r="D3523" s="458"/>
      <c r="E3523" s="458"/>
      <c r="F3523" s="459"/>
    </row>
    <row r="3524">
      <c r="A3524" s="458"/>
      <c r="B3524" s="458"/>
      <c r="C3524" s="458"/>
      <c r="D3524" s="458"/>
      <c r="E3524" s="458"/>
      <c r="F3524" s="459"/>
    </row>
    <row r="3525">
      <c r="A3525" s="458"/>
      <c r="B3525" s="458"/>
      <c r="C3525" s="458"/>
      <c r="D3525" s="458"/>
      <c r="E3525" s="458"/>
      <c r="F3525" s="459"/>
    </row>
    <row r="3526">
      <c r="A3526" s="458"/>
      <c r="B3526" s="458"/>
      <c r="C3526" s="458"/>
      <c r="D3526" s="458"/>
      <c r="E3526" s="458"/>
      <c r="F3526" s="459"/>
    </row>
    <row r="3527">
      <c r="A3527" s="458"/>
      <c r="B3527" s="458"/>
      <c r="C3527" s="458"/>
      <c r="D3527" s="458"/>
      <c r="E3527" s="458"/>
      <c r="F3527" s="459"/>
    </row>
    <row r="3528">
      <c r="A3528" s="458"/>
      <c r="B3528" s="458"/>
      <c r="C3528" s="458"/>
      <c r="D3528" s="458"/>
      <c r="E3528" s="458"/>
      <c r="F3528" s="459"/>
    </row>
    <row r="3529">
      <c r="A3529" s="458"/>
      <c r="B3529" s="458"/>
      <c r="C3529" s="458"/>
      <c r="D3529" s="458"/>
      <c r="E3529" s="458"/>
      <c r="F3529" s="459"/>
    </row>
    <row r="3530">
      <c r="A3530" s="458"/>
      <c r="B3530" s="458"/>
      <c r="C3530" s="458"/>
      <c r="D3530" s="458"/>
      <c r="E3530" s="458"/>
      <c r="F3530" s="459"/>
    </row>
    <row r="3531">
      <c r="A3531" s="458"/>
      <c r="B3531" s="458"/>
      <c r="C3531" s="458"/>
      <c r="D3531" s="458"/>
      <c r="E3531" s="458"/>
      <c r="F3531" s="459"/>
    </row>
    <row r="3532">
      <c r="A3532" s="458"/>
      <c r="B3532" s="458"/>
      <c r="C3532" s="458"/>
      <c r="D3532" s="458"/>
      <c r="E3532" s="458"/>
      <c r="F3532" s="459"/>
    </row>
    <row r="3533">
      <c r="A3533" s="458"/>
      <c r="B3533" s="458"/>
      <c r="C3533" s="458"/>
      <c r="D3533" s="458"/>
      <c r="E3533" s="458"/>
      <c r="F3533" s="459"/>
    </row>
    <row r="3534">
      <c r="A3534" s="458"/>
      <c r="B3534" s="458"/>
      <c r="C3534" s="458"/>
      <c r="D3534" s="458"/>
      <c r="E3534" s="458"/>
      <c r="F3534" s="459"/>
    </row>
    <row r="3535">
      <c r="A3535" s="458"/>
      <c r="B3535" s="458"/>
      <c r="C3535" s="458"/>
      <c r="D3535" s="458"/>
      <c r="E3535" s="458"/>
      <c r="F3535" s="459"/>
    </row>
    <row r="3536">
      <c r="A3536" s="458"/>
      <c r="B3536" s="458"/>
      <c r="C3536" s="458"/>
      <c r="D3536" s="458"/>
      <c r="E3536" s="458"/>
      <c r="F3536" s="459"/>
    </row>
    <row r="3537">
      <c r="A3537" s="458"/>
      <c r="B3537" s="458"/>
      <c r="C3537" s="458"/>
      <c r="D3537" s="458"/>
      <c r="E3537" s="458"/>
      <c r="F3537" s="459"/>
    </row>
    <row r="3538">
      <c r="A3538" s="458"/>
      <c r="B3538" s="458"/>
      <c r="C3538" s="458"/>
      <c r="D3538" s="458"/>
      <c r="E3538" s="458"/>
      <c r="F3538" s="459"/>
    </row>
    <row r="3539">
      <c r="A3539" s="458"/>
      <c r="B3539" s="458"/>
      <c r="C3539" s="458"/>
      <c r="D3539" s="458"/>
      <c r="E3539" s="458"/>
      <c r="F3539" s="459"/>
    </row>
    <row r="3540">
      <c r="A3540" s="458"/>
      <c r="B3540" s="458"/>
      <c r="C3540" s="458"/>
      <c r="D3540" s="458"/>
      <c r="E3540" s="458"/>
      <c r="F3540" s="459"/>
    </row>
    <row r="3541">
      <c r="A3541" s="458"/>
      <c r="B3541" s="458"/>
      <c r="C3541" s="458"/>
      <c r="D3541" s="458"/>
      <c r="E3541" s="458"/>
      <c r="F3541" s="459"/>
    </row>
    <row r="3542">
      <c r="A3542" s="458"/>
      <c r="B3542" s="458"/>
      <c r="C3542" s="458"/>
      <c r="D3542" s="458"/>
      <c r="E3542" s="458"/>
      <c r="F3542" s="459"/>
    </row>
    <row r="3543">
      <c r="A3543" s="458"/>
      <c r="B3543" s="458"/>
      <c r="C3543" s="458"/>
      <c r="D3543" s="458"/>
      <c r="E3543" s="458"/>
      <c r="F3543" s="459"/>
    </row>
    <row r="3544">
      <c r="A3544" s="458"/>
      <c r="B3544" s="458"/>
      <c r="C3544" s="458"/>
      <c r="D3544" s="458"/>
      <c r="E3544" s="458"/>
      <c r="F3544" s="459"/>
    </row>
    <row r="3545">
      <c r="A3545" s="458"/>
      <c r="B3545" s="458"/>
      <c r="C3545" s="458"/>
      <c r="D3545" s="458"/>
      <c r="E3545" s="458"/>
      <c r="F3545" s="459"/>
    </row>
    <row r="3546">
      <c r="A3546" s="458"/>
      <c r="B3546" s="458"/>
      <c r="C3546" s="458"/>
      <c r="D3546" s="458"/>
      <c r="E3546" s="458"/>
      <c r="F3546" s="459"/>
    </row>
    <row r="3547">
      <c r="A3547" s="458"/>
      <c r="B3547" s="458"/>
      <c r="C3547" s="458"/>
      <c r="D3547" s="458"/>
      <c r="E3547" s="458"/>
      <c r="F3547" s="459"/>
    </row>
    <row r="3548">
      <c r="A3548" s="458"/>
      <c r="B3548" s="458"/>
      <c r="C3548" s="458"/>
      <c r="D3548" s="458"/>
      <c r="E3548" s="458"/>
      <c r="F3548" s="459"/>
    </row>
    <row r="3549">
      <c r="A3549" s="458"/>
      <c r="B3549" s="458"/>
      <c r="C3549" s="458"/>
      <c r="D3549" s="458"/>
      <c r="E3549" s="458"/>
      <c r="F3549" s="459"/>
    </row>
    <row r="3550">
      <c r="A3550" s="458"/>
      <c r="B3550" s="458"/>
      <c r="C3550" s="458"/>
      <c r="D3550" s="458"/>
      <c r="E3550" s="458"/>
      <c r="F3550" s="459"/>
    </row>
    <row r="3551">
      <c r="A3551" s="458"/>
      <c r="B3551" s="458"/>
      <c r="C3551" s="458"/>
      <c r="D3551" s="458"/>
      <c r="E3551" s="458"/>
      <c r="F3551" s="459"/>
    </row>
    <row r="3552">
      <c r="A3552" s="458"/>
      <c r="B3552" s="458"/>
      <c r="C3552" s="458"/>
      <c r="D3552" s="458"/>
      <c r="E3552" s="458"/>
      <c r="F3552" s="459"/>
    </row>
    <row r="3553">
      <c r="A3553" s="458"/>
      <c r="B3553" s="458"/>
      <c r="C3553" s="458"/>
      <c r="D3553" s="458"/>
      <c r="E3553" s="458"/>
      <c r="F3553" s="459"/>
    </row>
    <row r="3554">
      <c r="A3554" s="458"/>
      <c r="B3554" s="458"/>
      <c r="C3554" s="458"/>
      <c r="D3554" s="458"/>
      <c r="E3554" s="458"/>
      <c r="F3554" s="459"/>
    </row>
    <row r="3555">
      <c r="A3555" s="458"/>
      <c r="B3555" s="458"/>
      <c r="C3555" s="458"/>
      <c r="D3555" s="458"/>
      <c r="E3555" s="458"/>
      <c r="F3555" s="459"/>
    </row>
    <row r="3556">
      <c r="A3556" s="458"/>
      <c r="B3556" s="458"/>
      <c r="C3556" s="458"/>
      <c r="D3556" s="458"/>
      <c r="E3556" s="458"/>
      <c r="F3556" s="459"/>
    </row>
    <row r="3557">
      <c r="A3557" s="458"/>
      <c r="B3557" s="458"/>
      <c r="C3557" s="458"/>
      <c r="D3557" s="458"/>
      <c r="E3557" s="458"/>
      <c r="F3557" s="459"/>
    </row>
    <row r="3558">
      <c r="A3558" s="458"/>
      <c r="B3558" s="458"/>
      <c r="C3558" s="458"/>
      <c r="D3558" s="458"/>
      <c r="E3558" s="458"/>
      <c r="F3558" s="459"/>
    </row>
    <row r="3559">
      <c r="A3559" s="458"/>
      <c r="B3559" s="458"/>
      <c r="C3559" s="458"/>
      <c r="D3559" s="458"/>
      <c r="E3559" s="458"/>
      <c r="F3559" s="459"/>
    </row>
    <row r="3560">
      <c r="A3560" s="458"/>
      <c r="B3560" s="458"/>
      <c r="C3560" s="458"/>
      <c r="D3560" s="458"/>
      <c r="E3560" s="458"/>
      <c r="F3560" s="459"/>
    </row>
    <row r="3561">
      <c r="A3561" s="458"/>
      <c r="B3561" s="458"/>
      <c r="C3561" s="458"/>
      <c r="D3561" s="458"/>
      <c r="E3561" s="458"/>
      <c r="F3561" s="459"/>
    </row>
    <row r="3562">
      <c r="A3562" s="458"/>
      <c r="B3562" s="458"/>
      <c r="C3562" s="458"/>
      <c r="D3562" s="458"/>
      <c r="E3562" s="458"/>
      <c r="F3562" s="459"/>
    </row>
    <row r="3563">
      <c r="A3563" s="458"/>
      <c r="B3563" s="458"/>
      <c r="C3563" s="458"/>
      <c r="D3563" s="458"/>
      <c r="E3563" s="458"/>
      <c r="F3563" s="459"/>
    </row>
    <row r="3564">
      <c r="A3564" s="458"/>
      <c r="B3564" s="458"/>
      <c r="C3564" s="458"/>
      <c r="D3564" s="458"/>
      <c r="E3564" s="458"/>
      <c r="F3564" s="459"/>
    </row>
    <row r="3565">
      <c r="A3565" s="458"/>
      <c r="B3565" s="458"/>
      <c r="C3565" s="458"/>
      <c r="D3565" s="458"/>
      <c r="E3565" s="458"/>
      <c r="F3565" s="459"/>
    </row>
    <row r="3566">
      <c r="A3566" s="458"/>
      <c r="B3566" s="458"/>
      <c r="C3566" s="458"/>
      <c r="D3566" s="458"/>
      <c r="E3566" s="458"/>
      <c r="F3566" s="459"/>
    </row>
    <row r="3567">
      <c r="A3567" s="458"/>
      <c r="B3567" s="458"/>
      <c r="C3567" s="458"/>
      <c r="D3567" s="458"/>
      <c r="E3567" s="458"/>
      <c r="F3567" s="459"/>
    </row>
    <row r="3568">
      <c r="A3568" s="458"/>
      <c r="B3568" s="458"/>
      <c r="C3568" s="458"/>
      <c r="D3568" s="458"/>
      <c r="E3568" s="458"/>
      <c r="F3568" s="459"/>
    </row>
    <row r="3569">
      <c r="A3569" s="458"/>
      <c r="B3569" s="458"/>
      <c r="C3569" s="458"/>
      <c r="D3569" s="458"/>
      <c r="E3569" s="458"/>
      <c r="F3569" s="459"/>
    </row>
    <row r="3570">
      <c r="A3570" s="458"/>
      <c r="B3570" s="458"/>
      <c r="C3570" s="458"/>
      <c r="D3570" s="458"/>
      <c r="E3570" s="458"/>
      <c r="F3570" s="459"/>
    </row>
    <row r="3571">
      <c r="A3571" s="458"/>
      <c r="B3571" s="458"/>
      <c r="C3571" s="458"/>
      <c r="D3571" s="458"/>
      <c r="E3571" s="458"/>
      <c r="F3571" s="459"/>
    </row>
    <row r="3572">
      <c r="A3572" s="458"/>
      <c r="B3572" s="458"/>
      <c r="C3572" s="458"/>
      <c r="D3572" s="458"/>
      <c r="E3572" s="458"/>
      <c r="F3572" s="459"/>
    </row>
    <row r="3573">
      <c r="A3573" s="458"/>
      <c r="B3573" s="458"/>
      <c r="C3573" s="458"/>
      <c r="D3573" s="458"/>
      <c r="E3573" s="458"/>
      <c r="F3573" s="459"/>
    </row>
    <row r="3574">
      <c r="A3574" s="458"/>
      <c r="B3574" s="458"/>
      <c r="C3574" s="458"/>
      <c r="D3574" s="458"/>
      <c r="E3574" s="458"/>
      <c r="F3574" s="459"/>
    </row>
    <row r="3575">
      <c r="A3575" s="458"/>
      <c r="B3575" s="458"/>
      <c r="C3575" s="458"/>
      <c r="D3575" s="458"/>
      <c r="E3575" s="458"/>
      <c r="F3575" s="459"/>
    </row>
    <row r="3576">
      <c r="A3576" s="458"/>
      <c r="B3576" s="458"/>
      <c r="C3576" s="458"/>
      <c r="D3576" s="458"/>
      <c r="E3576" s="458"/>
      <c r="F3576" s="459"/>
    </row>
    <row r="3577">
      <c r="A3577" s="458"/>
      <c r="B3577" s="458"/>
      <c r="C3577" s="458"/>
      <c r="D3577" s="458"/>
      <c r="E3577" s="458"/>
      <c r="F3577" s="459"/>
    </row>
    <row r="3578">
      <c r="A3578" s="458"/>
      <c r="B3578" s="458"/>
      <c r="C3578" s="458"/>
      <c r="D3578" s="458"/>
      <c r="E3578" s="458"/>
      <c r="F3578" s="459"/>
    </row>
    <row r="3579">
      <c r="A3579" s="458"/>
      <c r="B3579" s="458"/>
      <c r="C3579" s="458"/>
      <c r="D3579" s="458"/>
      <c r="E3579" s="458"/>
      <c r="F3579" s="459"/>
    </row>
    <row r="3580">
      <c r="A3580" s="458"/>
      <c r="B3580" s="458"/>
      <c r="C3580" s="458"/>
      <c r="D3580" s="458"/>
      <c r="E3580" s="458"/>
      <c r="F3580" s="459"/>
    </row>
    <row r="3581">
      <c r="A3581" s="458"/>
      <c r="B3581" s="458"/>
      <c r="C3581" s="458"/>
      <c r="D3581" s="458"/>
      <c r="E3581" s="458"/>
      <c r="F3581" s="459"/>
    </row>
    <row r="3582">
      <c r="A3582" s="458"/>
      <c r="B3582" s="458"/>
      <c r="C3582" s="458"/>
      <c r="D3582" s="458"/>
      <c r="E3582" s="458"/>
      <c r="F3582" s="459"/>
    </row>
    <row r="3583">
      <c r="A3583" s="458"/>
      <c r="B3583" s="458"/>
      <c r="C3583" s="458"/>
      <c r="D3583" s="458"/>
      <c r="E3583" s="458"/>
      <c r="F3583" s="459"/>
    </row>
    <row r="3584">
      <c r="A3584" s="458"/>
      <c r="B3584" s="458"/>
      <c r="C3584" s="458"/>
      <c r="D3584" s="458"/>
      <c r="E3584" s="458"/>
      <c r="F3584" s="459"/>
    </row>
    <row r="3585">
      <c r="A3585" s="458"/>
      <c r="B3585" s="458"/>
      <c r="C3585" s="458"/>
      <c r="D3585" s="458"/>
      <c r="E3585" s="458"/>
      <c r="F3585" s="459"/>
    </row>
    <row r="3586">
      <c r="A3586" s="458"/>
      <c r="B3586" s="458"/>
      <c r="C3586" s="458"/>
      <c r="D3586" s="458"/>
      <c r="E3586" s="458"/>
      <c r="F3586" s="459"/>
    </row>
    <row r="3587">
      <c r="A3587" s="458"/>
      <c r="B3587" s="458"/>
      <c r="C3587" s="458"/>
      <c r="D3587" s="458"/>
      <c r="E3587" s="458"/>
      <c r="F3587" s="459"/>
    </row>
    <row r="3588">
      <c r="A3588" s="458"/>
      <c r="B3588" s="458"/>
      <c r="C3588" s="458"/>
      <c r="D3588" s="458"/>
      <c r="E3588" s="458"/>
      <c r="F3588" s="459"/>
    </row>
    <row r="3589">
      <c r="A3589" s="458"/>
      <c r="B3589" s="458"/>
      <c r="C3589" s="458"/>
      <c r="D3589" s="458"/>
      <c r="E3589" s="458"/>
      <c r="F3589" s="459"/>
    </row>
    <row r="3590">
      <c r="A3590" s="458"/>
      <c r="B3590" s="458"/>
      <c r="C3590" s="458"/>
      <c r="D3590" s="458"/>
      <c r="E3590" s="458"/>
      <c r="F3590" s="459"/>
    </row>
    <row r="3591">
      <c r="A3591" s="458"/>
      <c r="B3591" s="458"/>
      <c r="C3591" s="458"/>
      <c r="D3591" s="458"/>
      <c r="E3591" s="458"/>
      <c r="F3591" s="459"/>
    </row>
    <row r="3592">
      <c r="A3592" s="458"/>
      <c r="B3592" s="458"/>
      <c r="C3592" s="458"/>
      <c r="D3592" s="458"/>
      <c r="E3592" s="458"/>
      <c r="F3592" s="459"/>
    </row>
    <row r="3593">
      <c r="A3593" s="458"/>
      <c r="B3593" s="458"/>
      <c r="C3593" s="458"/>
      <c r="D3593" s="458"/>
      <c r="E3593" s="458"/>
      <c r="F3593" s="459"/>
    </row>
    <row r="3594">
      <c r="A3594" s="458"/>
      <c r="B3594" s="458"/>
      <c r="C3594" s="458"/>
      <c r="D3594" s="458"/>
      <c r="E3594" s="458"/>
      <c r="F3594" s="459"/>
    </row>
    <row r="3595">
      <c r="A3595" s="458"/>
      <c r="B3595" s="458"/>
      <c r="C3595" s="458"/>
      <c r="D3595" s="458"/>
      <c r="E3595" s="458"/>
      <c r="F3595" s="459"/>
    </row>
    <row r="3596">
      <c r="A3596" s="458"/>
      <c r="B3596" s="458"/>
      <c r="C3596" s="458"/>
      <c r="D3596" s="458"/>
      <c r="E3596" s="458"/>
      <c r="F3596" s="459"/>
    </row>
    <row r="3597">
      <c r="A3597" s="458"/>
      <c r="B3597" s="458"/>
      <c r="C3597" s="458"/>
      <c r="D3597" s="458"/>
      <c r="E3597" s="458"/>
      <c r="F3597" s="459"/>
    </row>
    <row r="3598">
      <c r="A3598" s="458"/>
      <c r="B3598" s="458"/>
      <c r="C3598" s="458"/>
      <c r="D3598" s="458"/>
      <c r="E3598" s="458"/>
      <c r="F3598" s="459"/>
    </row>
    <row r="3599">
      <c r="A3599" s="458"/>
      <c r="B3599" s="458"/>
      <c r="C3599" s="458"/>
      <c r="D3599" s="458"/>
      <c r="E3599" s="458"/>
      <c r="F3599" s="459"/>
    </row>
    <row r="3600">
      <c r="A3600" s="458"/>
      <c r="B3600" s="458"/>
      <c r="C3600" s="458"/>
      <c r="D3600" s="458"/>
      <c r="E3600" s="458"/>
      <c r="F3600" s="459"/>
    </row>
    <row r="3601">
      <c r="A3601" s="458"/>
      <c r="B3601" s="458"/>
      <c r="C3601" s="458"/>
      <c r="D3601" s="458"/>
      <c r="E3601" s="458"/>
      <c r="F3601" s="459"/>
    </row>
    <row r="3602">
      <c r="A3602" s="458"/>
      <c r="B3602" s="458"/>
      <c r="C3602" s="458"/>
      <c r="D3602" s="458"/>
      <c r="E3602" s="458"/>
      <c r="F3602" s="459"/>
    </row>
    <row r="3603">
      <c r="A3603" s="458"/>
      <c r="B3603" s="458"/>
      <c r="C3603" s="458"/>
      <c r="D3603" s="458"/>
      <c r="E3603" s="458"/>
      <c r="F3603" s="459"/>
    </row>
    <row r="3604">
      <c r="A3604" s="458"/>
      <c r="B3604" s="458"/>
      <c r="C3604" s="458"/>
      <c r="D3604" s="458"/>
      <c r="E3604" s="458"/>
      <c r="F3604" s="459"/>
    </row>
    <row r="3605">
      <c r="A3605" s="458"/>
      <c r="B3605" s="458"/>
      <c r="C3605" s="458"/>
      <c r="D3605" s="458"/>
      <c r="E3605" s="458"/>
      <c r="F3605" s="459"/>
    </row>
    <row r="3606">
      <c r="A3606" s="458"/>
      <c r="B3606" s="458"/>
      <c r="C3606" s="458"/>
      <c r="D3606" s="458"/>
      <c r="E3606" s="458"/>
      <c r="F3606" s="459"/>
    </row>
    <row r="3607">
      <c r="A3607" s="458"/>
      <c r="B3607" s="458"/>
      <c r="C3607" s="458"/>
      <c r="D3607" s="458"/>
      <c r="E3607" s="458"/>
      <c r="F3607" s="459"/>
    </row>
    <row r="3608">
      <c r="A3608" s="458"/>
      <c r="B3608" s="458"/>
      <c r="C3608" s="458"/>
      <c r="D3608" s="458"/>
      <c r="E3608" s="458"/>
      <c r="F3608" s="459"/>
    </row>
    <row r="3609">
      <c r="A3609" s="458"/>
      <c r="B3609" s="458"/>
      <c r="C3609" s="458"/>
      <c r="D3609" s="458"/>
      <c r="E3609" s="458"/>
      <c r="F3609" s="459"/>
    </row>
    <row r="3610">
      <c r="A3610" s="458"/>
      <c r="B3610" s="458"/>
      <c r="C3610" s="458"/>
      <c r="D3610" s="458"/>
      <c r="E3610" s="458"/>
      <c r="F3610" s="459"/>
    </row>
    <row r="3611">
      <c r="A3611" s="458"/>
      <c r="B3611" s="458"/>
      <c r="C3611" s="458"/>
      <c r="D3611" s="458"/>
      <c r="E3611" s="458"/>
      <c r="F3611" s="459"/>
    </row>
    <row r="3612">
      <c r="A3612" s="458"/>
      <c r="B3612" s="458"/>
      <c r="C3612" s="458"/>
      <c r="D3612" s="458"/>
      <c r="E3612" s="458"/>
      <c r="F3612" s="459"/>
    </row>
    <row r="3613">
      <c r="A3613" s="458"/>
      <c r="B3613" s="458"/>
      <c r="C3613" s="458"/>
      <c r="D3613" s="458"/>
      <c r="E3613" s="458"/>
      <c r="F3613" s="459"/>
    </row>
    <row r="3614">
      <c r="A3614" s="458"/>
      <c r="B3614" s="458"/>
      <c r="C3614" s="458"/>
      <c r="D3614" s="458"/>
      <c r="E3614" s="458"/>
      <c r="F3614" s="459"/>
    </row>
    <row r="3615">
      <c r="A3615" s="458"/>
      <c r="B3615" s="458"/>
      <c r="C3615" s="458"/>
      <c r="D3615" s="458"/>
      <c r="E3615" s="458"/>
      <c r="F3615" s="459"/>
    </row>
    <row r="3616">
      <c r="A3616" s="458"/>
      <c r="B3616" s="458"/>
      <c r="C3616" s="458"/>
      <c r="D3616" s="458"/>
      <c r="E3616" s="458"/>
      <c r="F3616" s="459"/>
    </row>
    <row r="3617">
      <c r="A3617" s="458"/>
      <c r="B3617" s="458"/>
      <c r="C3617" s="458"/>
      <c r="D3617" s="458"/>
      <c r="E3617" s="458"/>
      <c r="F3617" s="459"/>
    </row>
    <row r="3618">
      <c r="A3618" s="458"/>
      <c r="B3618" s="458"/>
      <c r="C3618" s="458"/>
      <c r="D3618" s="458"/>
      <c r="E3618" s="458"/>
      <c r="F3618" s="459"/>
    </row>
    <row r="3619">
      <c r="A3619" s="458"/>
      <c r="B3619" s="458"/>
      <c r="C3619" s="458"/>
      <c r="D3619" s="458"/>
      <c r="E3619" s="458"/>
      <c r="F3619" s="459"/>
    </row>
    <row r="3620">
      <c r="A3620" s="458"/>
      <c r="B3620" s="458"/>
      <c r="C3620" s="458"/>
      <c r="D3620" s="458"/>
      <c r="E3620" s="458"/>
      <c r="F3620" s="459"/>
    </row>
    <row r="3621">
      <c r="A3621" s="458"/>
      <c r="B3621" s="458"/>
      <c r="C3621" s="458"/>
      <c r="D3621" s="458"/>
      <c r="E3621" s="458"/>
      <c r="F3621" s="459"/>
    </row>
    <row r="3622">
      <c r="A3622" s="458"/>
      <c r="B3622" s="458"/>
      <c r="C3622" s="458"/>
      <c r="D3622" s="458"/>
      <c r="E3622" s="458"/>
      <c r="F3622" s="459"/>
    </row>
    <row r="3623">
      <c r="A3623" s="458"/>
      <c r="B3623" s="458"/>
      <c r="C3623" s="458"/>
      <c r="D3623" s="458"/>
      <c r="E3623" s="458"/>
      <c r="F3623" s="459"/>
    </row>
    <row r="3624">
      <c r="A3624" s="458"/>
      <c r="B3624" s="458"/>
      <c r="C3624" s="458"/>
      <c r="D3624" s="458"/>
      <c r="E3624" s="458"/>
      <c r="F3624" s="459"/>
    </row>
    <row r="3625">
      <c r="A3625" s="458"/>
      <c r="B3625" s="458"/>
      <c r="C3625" s="458"/>
      <c r="D3625" s="458"/>
      <c r="E3625" s="458"/>
      <c r="F3625" s="459"/>
    </row>
    <row r="3626">
      <c r="A3626" s="458"/>
      <c r="B3626" s="458"/>
      <c r="C3626" s="458"/>
      <c r="D3626" s="458"/>
      <c r="E3626" s="458"/>
      <c r="F3626" s="459"/>
    </row>
    <row r="3627">
      <c r="A3627" s="458"/>
      <c r="B3627" s="458"/>
      <c r="C3627" s="458"/>
      <c r="D3627" s="458"/>
      <c r="E3627" s="458"/>
      <c r="F3627" s="459"/>
    </row>
    <row r="3628">
      <c r="A3628" s="458"/>
      <c r="B3628" s="458"/>
      <c r="C3628" s="458"/>
      <c r="D3628" s="458"/>
      <c r="E3628" s="458"/>
      <c r="F3628" s="459"/>
    </row>
    <row r="3629">
      <c r="A3629" s="458"/>
      <c r="B3629" s="458"/>
      <c r="C3629" s="458"/>
      <c r="D3629" s="458"/>
      <c r="E3629" s="458"/>
      <c r="F3629" s="459"/>
    </row>
    <row r="3630">
      <c r="A3630" s="458"/>
      <c r="B3630" s="458"/>
      <c r="C3630" s="458"/>
      <c r="D3630" s="458"/>
      <c r="E3630" s="458"/>
      <c r="F3630" s="459"/>
    </row>
    <row r="3631">
      <c r="A3631" s="458"/>
      <c r="B3631" s="458"/>
      <c r="C3631" s="458"/>
      <c r="D3631" s="458"/>
      <c r="E3631" s="458"/>
      <c r="F3631" s="459"/>
    </row>
    <row r="3632">
      <c r="A3632" s="458"/>
      <c r="B3632" s="458"/>
      <c r="C3632" s="458"/>
      <c r="D3632" s="458"/>
      <c r="E3632" s="458"/>
      <c r="F3632" s="459"/>
    </row>
    <row r="3633">
      <c r="A3633" s="458"/>
      <c r="B3633" s="458"/>
      <c r="C3633" s="458"/>
      <c r="D3633" s="458"/>
      <c r="E3633" s="458"/>
      <c r="F3633" s="459"/>
    </row>
    <row r="3634">
      <c r="A3634" s="458"/>
      <c r="B3634" s="458"/>
      <c r="C3634" s="458"/>
      <c r="D3634" s="458"/>
      <c r="E3634" s="458"/>
      <c r="F3634" s="459"/>
    </row>
    <row r="3635">
      <c r="A3635" s="458"/>
      <c r="B3635" s="458"/>
      <c r="C3635" s="458"/>
      <c r="D3635" s="458"/>
      <c r="E3635" s="458"/>
      <c r="F3635" s="459"/>
    </row>
    <row r="3636">
      <c r="A3636" s="458"/>
      <c r="B3636" s="458"/>
      <c r="C3636" s="458"/>
      <c r="D3636" s="458"/>
      <c r="E3636" s="458"/>
      <c r="F3636" s="459"/>
    </row>
    <row r="3637">
      <c r="A3637" s="458"/>
      <c r="B3637" s="458"/>
      <c r="C3637" s="458"/>
      <c r="D3637" s="458"/>
      <c r="E3637" s="458"/>
      <c r="F3637" s="459"/>
    </row>
    <row r="3638">
      <c r="A3638" s="458"/>
      <c r="B3638" s="458"/>
      <c r="C3638" s="458"/>
      <c r="D3638" s="458"/>
      <c r="E3638" s="458"/>
      <c r="F3638" s="459"/>
    </row>
    <row r="3639">
      <c r="A3639" s="458"/>
      <c r="B3639" s="458"/>
      <c r="C3639" s="458"/>
      <c r="D3639" s="458"/>
      <c r="E3639" s="458"/>
      <c r="F3639" s="459"/>
    </row>
    <row r="3640">
      <c r="A3640" s="458"/>
      <c r="B3640" s="458"/>
      <c r="C3640" s="458"/>
      <c r="D3640" s="458"/>
      <c r="E3640" s="458"/>
      <c r="F3640" s="459"/>
    </row>
    <row r="3641">
      <c r="A3641" s="458"/>
      <c r="B3641" s="458"/>
      <c r="C3641" s="458"/>
      <c r="D3641" s="458"/>
      <c r="E3641" s="458"/>
      <c r="F3641" s="459"/>
    </row>
    <row r="3642">
      <c r="A3642" s="458"/>
      <c r="B3642" s="458"/>
      <c r="C3642" s="458"/>
      <c r="D3642" s="458"/>
      <c r="E3642" s="458"/>
      <c r="F3642" s="459"/>
    </row>
    <row r="3643">
      <c r="A3643" s="458"/>
      <c r="B3643" s="458"/>
      <c r="C3643" s="458"/>
      <c r="D3643" s="458"/>
      <c r="E3643" s="458"/>
      <c r="F3643" s="459"/>
    </row>
    <row r="3644">
      <c r="A3644" s="458"/>
      <c r="B3644" s="458"/>
      <c r="C3644" s="458"/>
      <c r="D3644" s="458"/>
      <c r="E3644" s="458"/>
      <c r="F3644" s="459"/>
    </row>
    <row r="3645">
      <c r="A3645" s="458"/>
      <c r="B3645" s="458"/>
      <c r="C3645" s="458"/>
      <c r="D3645" s="458"/>
      <c r="E3645" s="458"/>
      <c r="F3645" s="459"/>
    </row>
    <row r="3646">
      <c r="A3646" s="458"/>
      <c r="B3646" s="458"/>
      <c r="C3646" s="458"/>
      <c r="D3646" s="458"/>
      <c r="E3646" s="458"/>
      <c r="F3646" s="459"/>
    </row>
    <row r="3647">
      <c r="A3647" s="458"/>
      <c r="B3647" s="458"/>
      <c r="C3647" s="458"/>
      <c r="D3647" s="458"/>
      <c r="E3647" s="458"/>
      <c r="F3647" s="459"/>
    </row>
    <row r="3648">
      <c r="A3648" s="458"/>
      <c r="B3648" s="458"/>
      <c r="C3648" s="458"/>
      <c r="D3648" s="458"/>
      <c r="E3648" s="458"/>
      <c r="F3648" s="459"/>
    </row>
    <row r="3649">
      <c r="A3649" s="458"/>
      <c r="B3649" s="458"/>
      <c r="C3649" s="458"/>
      <c r="D3649" s="458"/>
      <c r="E3649" s="458"/>
      <c r="F3649" s="459"/>
    </row>
    <row r="3650">
      <c r="A3650" s="458"/>
      <c r="B3650" s="458"/>
      <c r="C3650" s="458"/>
      <c r="D3650" s="458"/>
      <c r="E3650" s="458"/>
      <c r="F3650" s="459"/>
    </row>
    <row r="3651">
      <c r="A3651" s="458"/>
      <c r="B3651" s="458"/>
      <c r="C3651" s="458"/>
      <c r="D3651" s="458"/>
      <c r="E3651" s="458"/>
      <c r="F3651" s="459"/>
    </row>
    <row r="3652">
      <c r="A3652" s="458"/>
      <c r="B3652" s="458"/>
      <c r="C3652" s="458"/>
      <c r="D3652" s="458"/>
      <c r="E3652" s="458"/>
      <c r="F3652" s="459"/>
    </row>
    <row r="3653">
      <c r="A3653" s="458"/>
      <c r="B3653" s="458"/>
      <c r="C3653" s="458"/>
      <c r="D3653" s="458"/>
      <c r="E3653" s="458"/>
      <c r="F3653" s="459"/>
    </row>
    <row r="3654">
      <c r="A3654" s="458"/>
      <c r="B3654" s="458"/>
      <c r="C3654" s="458"/>
      <c r="D3654" s="458"/>
      <c r="E3654" s="458"/>
      <c r="F3654" s="459"/>
    </row>
    <row r="3655">
      <c r="A3655" s="458"/>
      <c r="B3655" s="458"/>
      <c r="C3655" s="458"/>
      <c r="D3655" s="458"/>
      <c r="E3655" s="458"/>
      <c r="F3655" s="459"/>
    </row>
    <row r="3656">
      <c r="A3656" s="458"/>
      <c r="B3656" s="458"/>
      <c r="C3656" s="458"/>
      <c r="D3656" s="458"/>
      <c r="E3656" s="458"/>
      <c r="F3656" s="459"/>
    </row>
    <row r="3657">
      <c r="A3657" s="458"/>
      <c r="B3657" s="458"/>
      <c r="C3657" s="458"/>
      <c r="D3657" s="458"/>
      <c r="E3657" s="458"/>
      <c r="F3657" s="459"/>
    </row>
    <row r="3658">
      <c r="A3658" s="458"/>
      <c r="B3658" s="458"/>
      <c r="C3658" s="458"/>
      <c r="D3658" s="458"/>
      <c r="E3658" s="458"/>
      <c r="F3658" s="459"/>
    </row>
    <row r="3659">
      <c r="A3659" s="458"/>
      <c r="B3659" s="458"/>
      <c r="C3659" s="458"/>
      <c r="D3659" s="458"/>
      <c r="E3659" s="458"/>
      <c r="F3659" s="459"/>
    </row>
    <row r="3660">
      <c r="A3660" s="458"/>
      <c r="B3660" s="458"/>
      <c r="C3660" s="458"/>
      <c r="D3660" s="458"/>
      <c r="E3660" s="458"/>
      <c r="F3660" s="459"/>
    </row>
    <row r="3661">
      <c r="A3661" s="458"/>
      <c r="B3661" s="458"/>
      <c r="C3661" s="458"/>
      <c r="D3661" s="458"/>
      <c r="E3661" s="458"/>
      <c r="F3661" s="459"/>
    </row>
    <row r="3662">
      <c r="A3662" s="458"/>
      <c r="B3662" s="458"/>
      <c r="C3662" s="458"/>
      <c r="D3662" s="458"/>
      <c r="E3662" s="458"/>
      <c r="F3662" s="459"/>
    </row>
    <row r="3663">
      <c r="A3663" s="458"/>
      <c r="B3663" s="458"/>
      <c r="C3663" s="458"/>
      <c r="D3663" s="458"/>
      <c r="E3663" s="458"/>
      <c r="F3663" s="459"/>
    </row>
    <row r="3664">
      <c r="A3664" s="458"/>
      <c r="B3664" s="458"/>
      <c r="C3664" s="458"/>
      <c r="D3664" s="458"/>
      <c r="E3664" s="458"/>
      <c r="F3664" s="459"/>
    </row>
    <row r="3665">
      <c r="A3665" s="458"/>
      <c r="B3665" s="458"/>
      <c r="C3665" s="458"/>
      <c r="D3665" s="458"/>
      <c r="E3665" s="458"/>
      <c r="F3665" s="459"/>
    </row>
    <row r="3666">
      <c r="A3666" s="458"/>
      <c r="B3666" s="458"/>
      <c r="C3666" s="458"/>
      <c r="D3666" s="458"/>
      <c r="E3666" s="458"/>
      <c r="F3666" s="459"/>
    </row>
    <row r="3667">
      <c r="A3667" s="458"/>
      <c r="B3667" s="458"/>
      <c r="C3667" s="458"/>
      <c r="D3667" s="458"/>
      <c r="E3667" s="458"/>
      <c r="F3667" s="459"/>
    </row>
    <row r="3668">
      <c r="A3668" s="458"/>
      <c r="B3668" s="458"/>
      <c r="C3668" s="458"/>
      <c r="D3668" s="458"/>
      <c r="E3668" s="458"/>
      <c r="F3668" s="459"/>
    </row>
    <row r="3669">
      <c r="A3669" s="458"/>
      <c r="B3669" s="458"/>
      <c r="C3669" s="458"/>
      <c r="D3669" s="458"/>
      <c r="E3669" s="458"/>
      <c r="F3669" s="459"/>
    </row>
    <row r="3670">
      <c r="A3670" s="458"/>
      <c r="B3670" s="458"/>
      <c r="C3670" s="458"/>
      <c r="D3670" s="458"/>
      <c r="E3670" s="458"/>
      <c r="F3670" s="459"/>
    </row>
    <row r="3671">
      <c r="A3671" s="458"/>
      <c r="B3671" s="458"/>
      <c r="C3671" s="458"/>
      <c r="D3671" s="458"/>
      <c r="E3671" s="458"/>
      <c r="F3671" s="459"/>
    </row>
    <row r="3672">
      <c r="A3672" s="458"/>
      <c r="B3672" s="458"/>
      <c r="C3672" s="458"/>
      <c r="D3672" s="458"/>
      <c r="E3672" s="458"/>
      <c r="F3672" s="459"/>
    </row>
    <row r="3673">
      <c r="A3673" s="458"/>
      <c r="B3673" s="458"/>
      <c r="C3673" s="458"/>
      <c r="D3673" s="458"/>
      <c r="E3673" s="458"/>
      <c r="F3673" s="459"/>
    </row>
    <row r="3674">
      <c r="A3674" s="458"/>
      <c r="B3674" s="458"/>
      <c r="C3674" s="458"/>
      <c r="D3674" s="458"/>
      <c r="E3674" s="458"/>
      <c r="F3674" s="459"/>
    </row>
    <row r="3675">
      <c r="A3675" s="458"/>
      <c r="B3675" s="458"/>
      <c r="C3675" s="458"/>
      <c r="D3675" s="458"/>
      <c r="E3675" s="458"/>
      <c r="F3675" s="459"/>
    </row>
    <row r="3676">
      <c r="A3676" s="458"/>
      <c r="B3676" s="458"/>
      <c r="C3676" s="458"/>
      <c r="D3676" s="458"/>
      <c r="E3676" s="458"/>
      <c r="F3676" s="459"/>
    </row>
    <row r="3677">
      <c r="A3677" s="458"/>
      <c r="B3677" s="458"/>
      <c r="C3677" s="458"/>
      <c r="D3677" s="458"/>
      <c r="E3677" s="458"/>
      <c r="F3677" s="459"/>
    </row>
    <row r="3678">
      <c r="A3678" s="458"/>
      <c r="B3678" s="458"/>
      <c r="C3678" s="458"/>
      <c r="D3678" s="458"/>
      <c r="E3678" s="458"/>
      <c r="F3678" s="459"/>
    </row>
    <row r="3679">
      <c r="A3679" s="458"/>
      <c r="B3679" s="458"/>
      <c r="C3679" s="458"/>
      <c r="D3679" s="458"/>
      <c r="E3679" s="458"/>
      <c r="F3679" s="459"/>
    </row>
    <row r="3680">
      <c r="A3680" s="458"/>
      <c r="B3680" s="458"/>
      <c r="C3680" s="458"/>
      <c r="D3680" s="458"/>
      <c r="E3680" s="458"/>
      <c r="F3680" s="459"/>
    </row>
    <row r="3681">
      <c r="A3681" s="458"/>
      <c r="B3681" s="458"/>
      <c r="C3681" s="458"/>
      <c r="D3681" s="458"/>
      <c r="E3681" s="458"/>
      <c r="F3681" s="459"/>
    </row>
    <row r="3682">
      <c r="A3682" s="458"/>
      <c r="B3682" s="458"/>
      <c r="C3682" s="458"/>
      <c r="D3682" s="458"/>
      <c r="E3682" s="458"/>
      <c r="F3682" s="459"/>
    </row>
    <row r="3683">
      <c r="A3683" s="458"/>
      <c r="B3683" s="458"/>
      <c r="C3683" s="458"/>
      <c r="D3683" s="458"/>
      <c r="E3683" s="458"/>
      <c r="F3683" s="459"/>
    </row>
    <row r="3684">
      <c r="A3684" s="458"/>
      <c r="B3684" s="458"/>
      <c r="C3684" s="458"/>
      <c r="D3684" s="458"/>
      <c r="E3684" s="458"/>
      <c r="F3684" s="459"/>
    </row>
    <row r="3685">
      <c r="A3685" s="458"/>
      <c r="B3685" s="458"/>
      <c r="C3685" s="458"/>
      <c r="D3685" s="458"/>
      <c r="E3685" s="458"/>
      <c r="F3685" s="459"/>
    </row>
    <row r="3686">
      <c r="A3686" s="458"/>
      <c r="B3686" s="458"/>
      <c r="C3686" s="458"/>
      <c r="D3686" s="458"/>
      <c r="E3686" s="458"/>
      <c r="F3686" s="459"/>
    </row>
    <row r="3687">
      <c r="A3687" s="458"/>
      <c r="B3687" s="458"/>
      <c r="C3687" s="458"/>
      <c r="D3687" s="458"/>
      <c r="E3687" s="458"/>
      <c r="F3687" s="459"/>
    </row>
    <row r="3688">
      <c r="A3688" s="458"/>
      <c r="B3688" s="458"/>
      <c r="C3688" s="458"/>
      <c r="D3688" s="458"/>
      <c r="E3688" s="458"/>
      <c r="F3688" s="459"/>
    </row>
    <row r="3689">
      <c r="A3689" s="458"/>
      <c r="B3689" s="458"/>
      <c r="C3689" s="458"/>
      <c r="D3689" s="458"/>
      <c r="E3689" s="458"/>
      <c r="F3689" s="459"/>
    </row>
    <row r="3690">
      <c r="A3690" s="458"/>
      <c r="B3690" s="458"/>
      <c r="C3690" s="458"/>
      <c r="D3690" s="458"/>
      <c r="E3690" s="458"/>
      <c r="F3690" s="459"/>
    </row>
    <row r="3691">
      <c r="A3691" s="458"/>
      <c r="B3691" s="458"/>
      <c r="C3691" s="458"/>
      <c r="D3691" s="458"/>
      <c r="E3691" s="458"/>
      <c r="F3691" s="459"/>
    </row>
    <row r="3692">
      <c r="A3692" s="458"/>
      <c r="B3692" s="458"/>
      <c r="C3692" s="458"/>
      <c r="D3692" s="458"/>
      <c r="E3692" s="458"/>
      <c r="F3692" s="459"/>
    </row>
    <row r="3693">
      <c r="A3693" s="458"/>
      <c r="B3693" s="458"/>
      <c r="C3693" s="458"/>
      <c r="D3693" s="458"/>
      <c r="E3693" s="458"/>
      <c r="F3693" s="459"/>
    </row>
    <row r="3694">
      <c r="A3694" s="458"/>
      <c r="B3694" s="458"/>
      <c r="C3694" s="458"/>
      <c r="D3694" s="458"/>
      <c r="E3694" s="458"/>
      <c r="F3694" s="459"/>
    </row>
    <row r="3695">
      <c r="A3695" s="458"/>
      <c r="B3695" s="458"/>
      <c r="C3695" s="458"/>
      <c r="D3695" s="458"/>
      <c r="E3695" s="458"/>
      <c r="F3695" s="459"/>
    </row>
    <row r="3696">
      <c r="A3696" s="458"/>
      <c r="B3696" s="458"/>
      <c r="C3696" s="458"/>
      <c r="D3696" s="458"/>
      <c r="E3696" s="458"/>
      <c r="F3696" s="459"/>
    </row>
    <row r="3697">
      <c r="A3697" s="458"/>
      <c r="B3697" s="458"/>
      <c r="C3697" s="458"/>
      <c r="D3697" s="458"/>
      <c r="E3697" s="458"/>
      <c r="F3697" s="459"/>
    </row>
    <row r="3698">
      <c r="A3698" s="458"/>
      <c r="B3698" s="458"/>
      <c r="C3698" s="458"/>
      <c r="D3698" s="458"/>
      <c r="E3698" s="458"/>
      <c r="F3698" s="459"/>
    </row>
    <row r="3699">
      <c r="A3699" s="458"/>
      <c r="B3699" s="458"/>
      <c r="C3699" s="458"/>
      <c r="D3699" s="458"/>
      <c r="E3699" s="458"/>
      <c r="F3699" s="459"/>
    </row>
    <row r="3700">
      <c r="A3700" s="458"/>
      <c r="B3700" s="458"/>
      <c r="C3700" s="458"/>
      <c r="D3700" s="458"/>
      <c r="E3700" s="458"/>
      <c r="F3700" s="459"/>
    </row>
    <row r="3701">
      <c r="A3701" s="458"/>
      <c r="B3701" s="458"/>
      <c r="C3701" s="458"/>
      <c r="D3701" s="458"/>
      <c r="E3701" s="458"/>
      <c r="F3701" s="459"/>
    </row>
    <row r="3702">
      <c r="A3702" s="458"/>
      <c r="B3702" s="458"/>
      <c r="C3702" s="458"/>
      <c r="D3702" s="458"/>
      <c r="E3702" s="458"/>
      <c r="F3702" s="459"/>
    </row>
    <row r="3703">
      <c r="A3703" s="458"/>
      <c r="B3703" s="458"/>
      <c r="C3703" s="458"/>
      <c r="D3703" s="458"/>
      <c r="E3703" s="458"/>
      <c r="F3703" s="459"/>
    </row>
    <row r="3704">
      <c r="A3704" s="458"/>
      <c r="B3704" s="458"/>
      <c r="C3704" s="458"/>
      <c r="D3704" s="458"/>
      <c r="E3704" s="458"/>
      <c r="F3704" s="459"/>
    </row>
    <row r="3705">
      <c r="A3705" s="458"/>
      <c r="B3705" s="458"/>
      <c r="C3705" s="458"/>
      <c r="D3705" s="458"/>
      <c r="E3705" s="458"/>
      <c r="F3705" s="459"/>
    </row>
    <row r="3706">
      <c r="A3706" s="458"/>
      <c r="B3706" s="458"/>
      <c r="C3706" s="458"/>
      <c r="D3706" s="458"/>
      <c r="E3706" s="458"/>
      <c r="F3706" s="459"/>
    </row>
    <row r="3707">
      <c r="A3707" s="458"/>
      <c r="B3707" s="458"/>
      <c r="C3707" s="458"/>
      <c r="D3707" s="458"/>
      <c r="E3707" s="458"/>
      <c r="F3707" s="459"/>
    </row>
    <row r="3708">
      <c r="A3708" s="458"/>
      <c r="B3708" s="458"/>
      <c r="C3708" s="458"/>
      <c r="D3708" s="458"/>
      <c r="E3708" s="458"/>
      <c r="F3708" s="459"/>
    </row>
    <row r="3709">
      <c r="A3709" s="458"/>
      <c r="B3709" s="458"/>
      <c r="C3709" s="458"/>
      <c r="D3709" s="458"/>
      <c r="E3709" s="458"/>
      <c r="F3709" s="459"/>
    </row>
    <row r="3710">
      <c r="A3710" s="458"/>
      <c r="B3710" s="458"/>
      <c r="C3710" s="458"/>
      <c r="D3710" s="458"/>
      <c r="E3710" s="458"/>
      <c r="F3710" s="459"/>
    </row>
    <row r="3711">
      <c r="A3711" s="458"/>
      <c r="B3711" s="458"/>
      <c r="C3711" s="458"/>
      <c r="D3711" s="458"/>
      <c r="E3711" s="458"/>
      <c r="F3711" s="459"/>
    </row>
    <row r="3712">
      <c r="A3712" s="458"/>
      <c r="B3712" s="458"/>
      <c r="C3712" s="458"/>
      <c r="D3712" s="458"/>
      <c r="E3712" s="458"/>
      <c r="F3712" s="459"/>
    </row>
    <row r="3713">
      <c r="A3713" s="458"/>
      <c r="B3713" s="458"/>
      <c r="C3713" s="458"/>
      <c r="D3713" s="458"/>
      <c r="E3713" s="458"/>
      <c r="F3713" s="459"/>
    </row>
    <row r="3714">
      <c r="A3714" s="458"/>
      <c r="B3714" s="458"/>
      <c r="C3714" s="458"/>
      <c r="D3714" s="458"/>
      <c r="E3714" s="458"/>
      <c r="F3714" s="459"/>
    </row>
    <row r="3715">
      <c r="A3715" s="458"/>
      <c r="B3715" s="458"/>
      <c r="C3715" s="458"/>
      <c r="D3715" s="458"/>
      <c r="E3715" s="458"/>
      <c r="F3715" s="459"/>
    </row>
    <row r="3716">
      <c r="A3716" s="458"/>
      <c r="B3716" s="458"/>
      <c r="C3716" s="458"/>
      <c r="D3716" s="458"/>
      <c r="E3716" s="458"/>
      <c r="F3716" s="459"/>
    </row>
    <row r="3717">
      <c r="A3717" s="458"/>
      <c r="B3717" s="458"/>
      <c r="C3717" s="458"/>
      <c r="D3717" s="458"/>
      <c r="E3717" s="458"/>
      <c r="F3717" s="459"/>
    </row>
    <row r="3718">
      <c r="A3718" s="458"/>
      <c r="B3718" s="458"/>
      <c r="C3718" s="458"/>
      <c r="D3718" s="458"/>
      <c r="E3718" s="458"/>
      <c r="F3718" s="459"/>
    </row>
    <row r="3719">
      <c r="A3719" s="458"/>
      <c r="B3719" s="458"/>
      <c r="C3719" s="458"/>
      <c r="D3719" s="458"/>
      <c r="E3719" s="458"/>
      <c r="F3719" s="459"/>
    </row>
    <row r="3720">
      <c r="A3720" s="458"/>
      <c r="B3720" s="458"/>
      <c r="C3720" s="458"/>
      <c r="D3720" s="458"/>
      <c r="E3720" s="458"/>
      <c r="F3720" s="459"/>
    </row>
    <row r="3721">
      <c r="A3721" s="458"/>
      <c r="B3721" s="458"/>
      <c r="C3721" s="458"/>
      <c r="D3721" s="458"/>
      <c r="E3721" s="458"/>
      <c r="F3721" s="459"/>
    </row>
    <row r="3722">
      <c r="A3722" s="458"/>
      <c r="B3722" s="458"/>
      <c r="C3722" s="458"/>
      <c r="D3722" s="458"/>
      <c r="E3722" s="458"/>
      <c r="F3722" s="459"/>
    </row>
    <row r="3723">
      <c r="A3723" s="458"/>
      <c r="B3723" s="458"/>
      <c r="C3723" s="458"/>
      <c r="D3723" s="458"/>
      <c r="E3723" s="458"/>
      <c r="F3723" s="459"/>
    </row>
    <row r="3724">
      <c r="A3724" s="458"/>
      <c r="B3724" s="458"/>
      <c r="C3724" s="458"/>
      <c r="D3724" s="458"/>
      <c r="E3724" s="458"/>
      <c r="F3724" s="459"/>
    </row>
    <row r="3725">
      <c r="A3725" s="458"/>
      <c r="B3725" s="458"/>
      <c r="C3725" s="458"/>
      <c r="D3725" s="458"/>
      <c r="E3725" s="458"/>
      <c r="F3725" s="459"/>
    </row>
    <row r="3726">
      <c r="A3726" s="458"/>
      <c r="B3726" s="458"/>
      <c r="C3726" s="458"/>
      <c r="D3726" s="458"/>
      <c r="E3726" s="458"/>
      <c r="F3726" s="459"/>
    </row>
    <row r="3727">
      <c r="A3727" s="458"/>
      <c r="B3727" s="458"/>
      <c r="C3727" s="458"/>
      <c r="D3727" s="458"/>
      <c r="E3727" s="458"/>
      <c r="F3727" s="459"/>
    </row>
    <row r="3728">
      <c r="A3728" s="458"/>
      <c r="B3728" s="458"/>
      <c r="C3728" s="458"/>
      <c r="D3728" s="458"/>
      <c r="E3728" s="458"/>
      <c r="F3728" s="459"/>
    </row>
    <row r="3729">
      <c r="A3729" s="458"/>
      <c r="B3729" s="458"/>
      <c r="C3729" s="458"/>
      <c r="D3729" s="458"/>
      <c r="E3729" s="458"/>
      <c r="F3729" s="459"/>
    </row>
    <row r="3730">
      <c r="A3730" s="458"/>
      <c r="B3730" s="458"/>
      <c r="C3730" s="458"/>
      <c r="D3730" s="458"/>
      <c r="E3730" s="458"/>
      <c r="F3730" s="459"/>
    </row>
    <row r="3731">
      <c r="A3731" s="458"/>
      <c r="B3731" s="458"/>
      <c r="C3731" s="458"/>
      <c r="D3731" s="458"/>
      <c r="E3731" s="458"/>
      <c r="F3731" s="459"/>
    </row>
    <row r="3732">
      <c r="A3732" s="458"/>
      <c r="B3732" s="458"/>
      <c r="C3732" s="458"/>
      <c r="D3732" s="458"/>
      <c r="E3732" s="458"/>
      <c r="F3732" s="459"/>
    </row>
    <row r="3733">
      <c r="A3733" s="458"/>
      <c r="B3733" s="458"/>
      <c r="C3733" s="458"/>
      <c r="D3733" s="458"/>
      <c r="E3733" s="458"/>
      <c r="F3733" s="459"/>
    </row>
    <row r="3734">
      <c r="A3734" s="458"/>
      <c r="B3734" s="458"/>
      <c r="C3734" s="458"/>
      <c r="D3734" s="458"/>
      <c r="E3734" s="458"/>
      <c r="F3734" s="459"/>
    </row>
    <row r="3735">
      <c r="A3735" s="458"/>
      <c r="B3735" s="458"/>
      <c r="C3735" s="458"/>
      <c r="D3735" s="458"/>
      <c r="E3735" s="458"/>
      <c r="F3735" s="459"/>
    </row>
    <row r="3736">
      <c r="A3736" s="458"/>
      <c r="B3736" s="458"/>
      <c r="C3736" s="458"/>
      <c r="D3736" s="458"/>
      <c r="E3736" s="458"/>
      <c r="F3736" s="459"/>
    </row>
    <row r="3737">
      <c r="A3737" s="458"/>
      <c r="B3737" s="458"/>
      <c r="C3737" s="458"/>
      <c r="D3737" s="458"/>
      <c r="E3737" s="458"/>
      <c r="F3737" s="459"/>
    </row>
    <row r="3738">
      <c r="A3738" s="458"/>
      <c r="B3738" s="458"/>
      <c r="C3738" s="458"/>
      <c r="D3738" s="458"/>
      <c r="E3738" s="458"/>
      <c r="F3738" s="459"/>
    </row>
    <row r="3739">
      <c r="A3739" s="458"/>
      <c r="B3739" s="458"/>
      <c r="C3739" s="458"/>
      <c r="D3739" s="458"/>
      <c r="E3739" s="458"/>
      <c r="F3739" s="459"/>
    </row>
    <row r="3740">
      <c r="A3740" s="458"/>
      <c r="B3740" s="458"/>
      <c r="C3740" s="458"/>
      <c r="D3740" s="458"/>
      <c r="E3740" s="458"/>
      <c r="F3740" s="459"/>
    </row>
    <row r="3741">
      <c r="A3741" s="458"/>
      <c r="B3741" s="458"/>
      <c r="C3741" s="458"/>
      <c r="D3741" s="458"/>
      <c r="E3741" s="458"/>
      <c r="F3741" s="459"/>
    </row>
    <row r="3742">
      <c r="A3742" s="458"/>
      <c r="B3742" s="458"/>
      <c r="C3742" s="458"/>
      <c r="D3742" s="458"/>
      <c r="E3742" s="458"/>
      <c r="F3742" s="459"/>
    </row>
    <row r="3743">
      <c r="A3743" s="458"/>
      <c r="B3743" s="458"/>
      <c r="C3743" s="458"/>
      <c r="D3743" s="458"/>
      <c r="E3743" s="458"/>
      <c r="F3743" s="459"/>
    </row>
    <row r="3744">
      <c r="A3744" s="458"/>
      <c r="B3744" s="458"/>
      <c r="C3744" s="458"/>
      <c r="D3744" s="458"/>
      <c r="E3744" s="458"/>
      <c r="F3744" s="459"/>
    </row>
    <row r="3745">
      <c r="A3745" s="458"/>
      <c r="B3745" s="458"/>
      <c r="C3745" s="458"/>
      <c r="D3745" s="458"/>
      <c r="E3745" s="458"/>
      <c r="F3745" s="459"/>
    </row>
    <row r="3746">
      <c r="A3746" s="458"/>
      <c r="B3746" s="458"/>
      <c r="C3746" s="458"/>
      <c r="D3746" s="458"/>
      <c r="E3746" s="458"/>
      <c r="F3746" s="459"/>
    </row>
    <row r="3747">
      <c r="A3747" s="458"/>
      <c r="B3747" s="458"/>
      <c r="C3747" s="458"/>
      <c r="D3747" s="458"/>
      <c r="E3747" s="458"/>
      <c r="F3747" s="459"/>
    </row>
    <row r="3748">
      <c r="A3748" s="458"/>
      <c r="B3748" s="458"/>
      <c r="C3748" s="458"/>
      <c r="D3748" s="458"/>
      <c r="E3748" s="458"/>
      <c r="F3748" s="459"/>
    </row>
    <row r="3749">
      <c r="A3749" s="458"/>
      <c r="B3749" s="458"/>
      <c r="C3749" s="458"/>
      <c r="D3749" s="458"/>
      <c r="E3749" s="458"/>
      <c r="F3749" s="459"/>
    </row>
    <row r="3750">
      <c r="A3750" s="458"/>
      <c r="B3750" s="458"/>
      <c r="C3750" s="458"/>
      <c r="D3750" s="458"/>
      <c r="E3750" s="458"/>
      <c r="F3750" s="459"/>
    </row>
    <row r="3751">
      <c r="A3751" s="458"/>
      <c r="B3751" s="458"/>
      <c r="C3751" s="458"/>
      <c r="D3751" s="458"/>
      <c r="E3751" s="458"/>
      <c r="F3751" s="459"/>
    </row>
    <row r="3752">
      <c r="A3752" s="458"/>
      <c r="B3752" s="458"/>
      <c r="C3752" s="458"/>
      <c r="D3752" s="458"/>
      <c r="E3752" s="458"/>
      <c r="F3752" s="459"/>
    </row>
    <row r="3753">
      <c r="A3753" s="458"/>
      <c r="B3753" s="458"/>
      <c r="C3753" s="458"/>
      <c r="D3753" s="458"/>
      <c r="E3753" s="458"/>
      <c r="F3753" s="459"/>
    </row>
    <row r="3754">
      <c r="A3754" s="458"/>
      <c r="B3754" s="458"/>
      <c r="C3754" s="458"/>
      <c r="D3754" s="458"/>
      <c r="E3754" s="458"/>
      <c r="F3754" s="459"/>
    </row>
    <row r="3755">
      <c r="A3755" s="458"/>
      <c r="B3755" s="458"/>
      <c r="C3755" s="458"/>
      <c r="D3755" s="458"/>
      <c r="E3755" s="458"/>
      <c r="F3755" s="459"/>
    </row>
    <row r="3756">
      <c r="A3756" s="458"/>
      <c r="B3756" s="458"/>
      <c r="C3756" s="458"/>
      <c r="D3756" s="458"/>
      <c r="E3756" s="458"/>
      <c r="F3756" s="459"/>
    </row>
    <row r="3757">
      <c r="A3757" s="458"/>
      <c r="B3757" s="458"/>
      <c r="C3757" s="458"/>
      <c r="D3757" s="458"/>
      <c r="E3757" s="458"/>
      <c r="F3757" s="459"/>
    </row>
    <row r="3758">
      <c r="A3758" s="458"/>
      <c r="B3758" s="458"/>
      <c r="C3758" s="458"/>
      <c r="D3758" s="458"/>
      <c r="E3758" s="458"/>
      <c r="F3758" s="459"/>
    </row>
    <row r="3759">
      <c r="A3759" s="458"/>
      <c r="B3759" s="458"/>
      <c r="C3759" s="458"/>
      <c r="D3759" s="458"/>
      <c r="E3759" s="458"/>
      <c r="F3759" s="459"/>
    </row>
    <row r="3760">
      <c r="A3760" s="458"/>
      <c r="B3760" s="458"/>
      <c r="C3760" s="458"/>
      <c r="D3760" s="458"/>
      <c r="E3760" s="458"/>
      <c r="F3760" s="459"/>
    </row>
    <row r="3761">
      <c r="A3761" s="458"/>
      <c r="B3761" s="458"/>
      <c r="C3761" s="458"/>
      <c r="D3761" s="458"/>
      <c r="E3761" s="458"/>
      <c r="F3761" s="459"/>
    </row>
    <row r="3762">
      <c r="A3762" s="458"/>
      <c r="B3762" s="458"/>
      <c r="C3762" s="458"/>
      <c r="D3762" s="458"/>
      <c r="E3762" s="458"/>
      <c r="F3762" s="459"/>
    </row>
    <row r="3763">
      <c r="A3763" s="458"/>
      <c r="B3763" s="458"/>
      <c r="C3763" s="458"/>
      <c r="D3763" s="458"/>
      <c r="E3763" s="458"/>
      <c r="F3763" s="459"/>
    </row>
    <row r="3764">
      <c r="A3764" s="458"/>
      <c r="B3764" s="458"/>
      <c r="C3764" s="458"/>
      <c r="D3764" s="458"/>
      <c r="E3764" s="458"/>
      <c r="F3764" s="459"/>
    </row>
    <row r="3765">
      <c r="A3765" s="458"/>
      <c r="B3765" s="458"/>
      <c r="C3765" s="458"/>
      <c r="D3765" s="458"/>
      <c r="E3765" s="458"/>
      <c r="F3765" s="459"/>
    </row>
    <row r="3766">
      <c r="A3766" s="458"/>
      <c r="B3766" s="458"/>
      <c r="C3766" s="458"/>
      <c r="D3766" s="458"/>
      <c r="E3766" s="458"/>
      <c r="F3766" s="459"/>
    </row>
    <row r="3767">
      <c r="A3767" s="458"/>
      <c r="B3767" s="458"/>
      <c r="C3767" s="458"/>
      <c r="D3767" s="458"/>
      <c r="E3767" s="458"/>
      <c r="F3767" s="459"/>
    </row>
    <row r="3768">
      <c r="A3768" s="458"/>
      <c r="B3768" s="458"/>
      <c r="C3768" s="458"/>
      <c r="D3768" s="458"/>
      <c r="E3768" s="458"/>
      <c r="F3768" s="459"/>
    </row>
    <row r="3769">
      <c r="A3769" s="458"/>
      <c r="B3769" s="458"/>
      <c r="C3769" s="458"/>
      <c r="D3769" s="458"/>
      <c r="E3769" s="458"/>
      <c r="F3769" s="459"/>
    </row>
    <row r="3770">
      <c r="A3770" s="458"/>
      <c r="B3770" s="458"/>
      <c r="C3770" s="458"/>
      <c r="D3770" s="458"/>
      <c r="E3770" s="458"/>
      <c r="F3770" s="459"/>
    </row>
    <row r="3771">
      <c r="A3771" s="458"/>
      <c r="B3771" s="458"/>
      <c r="C3771" s="458"/>
      <c r="D3771" s="458"/>
      <c r="E3771" s="458"/>
      <c r="F3771" s="459"/>
    </row>
    <row r="3772">
      <c r="A3772" s="458"/>
      <c r="B3772" s="458"/>
      <c r="C3772" s="458"/>
      <c r="D3772" s="458"/>
      <c r="E3772" s="458"/>
      <c r="F3772" s="459"/>
    </row>
    <row r="3773">
      <c r="A3773" s="458"/>
      <c r="B3773" s="458"/>
      <c r="C3773" s="458"/>
      <c r="D3773" s="458"/>
      <c r="E3773" s="458"/>
      <c r="F3773" s="459"/>
    </row>
    <row r="3774">
      <c r="A3774" s="458"/>
      <c r="B3774" s="458"/>
      <c r="C3774" s="458"/>
      <c r="D3774" s="458"/>
      <c r="E3774" s="458"/>
      <c r="F3774" s="459"/>
    </row>
    <row r="3775">
      <c r="A3775" s="458"/>
      <c r="B3775" s="458"/>
      <c r="C3775" s="458"/>
      <c r="D3775" s="458"/>
      <c r="E3775" s="458"/>
      <c r="F3775" s="459"/>
    </row>
    <row r="3776">
      <c r="A3776" s="458"/>
      <c r="B3776" s="458"/>
      <c r="C3776" s="458"/>
      <c r="D3776" s="458"/>
      <c r="E3776" s="458"/>
      <c r="F3776" s="459"/>
    </row>
    <row r="3777">
      <c r="A3777" s="458"/>
      <c r="B3777" s="458"/>
      <c r="C3777" s="458"/>
      <c r="D3777" s="458"/>
      <c r="E3777" s="458"/>
      <c r="F3777" s="459"/>
    </row>
    <row r="3778">
      <c r="A3778" s="458"/>
      <c r="B3778" s="458"/>
      <c r="C3778" s="458"/>
      <c r="D3778" s="458"/>
      <c r="E3778" s="458"/>
      <c r="F3778" s="459"/>
    </row>
    <row r="3779">
      <c r="A3779" s="458"/>
      <c r="B3779" s="458"/>
      <c r="C3779" s="458"/>
      <c r="D3779" s="458"/>
      <c r="E3779" s="458"/>
      <c r="F3779" s="459"/>
    </row>
    <row r="3780">
      <c r="A3780" s="458"/>
      <c r="B3780" s="458"/>
      <c r="C3780" s="458"/>
      <c r="D3780" s="458"/>
      <c r="E3780" s="458"/>
      <c r="F3780" s="459"/>
    </row>
    <row r="3781">
      <c r="A3781" s="458"/>
      <c r="B3781" s="458"/>
      <c r="C3781" s="458"/>
      <c r="D3781" s="458"/>
      <c r="E3781" s="458"/>
      <c r="F3781" s="459"/>
    </row>
    <row r="3782">
      <c r="A3782" s="458"/>
      <c r="B3782" s="458"/>
      <c r="C3782" s="458"/>
      <c r="D3782" s="458"/>
      <c r="E3782" s="458"/>
      <c r="F3782" s="459"/>
    </row>
    <row r="3783">
      <c r="A3783" s="458"/>
      <c r="B3783" s="458"/>
      <c r="C3783" s="458"/>
      <c r="D3783" s="458"/>
      <c r="E3783" s="458"/>
      <c r="F3783" s="459"/>
    </row>
    <row r="3784">
      <c r="A3784" s="458"/>
      <c r="B3784" s="458"/>
      <c r="C3784" s="458"/>
      <c r="D3784" s="458"/>
      <c r="E3784" s="458"/>
      <c r="F3784" s="459"/>
    </row>
    <row r="3785">
      <c r="A3785" s="458"/>
      <c r="B3785" s="458"/>
      <c r="C3785" s="458"/>
      <c r="D3785" s="458"/>
      <c r="E3785" s="458"/>
      <c r="F3785" s="459"/>
    </row>
    <row r="3786">
      <c r="A3786" s="458"/>
      <c r="B3786" s="458"/>
      <c r="C3786" s="458"/>
      <c r="D3786" s="458"/>
      <c r="E3786" s="458"/>
      <c r="F3786" s="459"/>
    </row>
    <row r="3787">
      <c r="A3787" s="458"/>
      <c r="B3787" s="458"/>
      <c r="C3787" s="458"/>
      <c r="D3787" s="458"/>
      <c r="E3787" s="458"/>
      <c r="F3787" s="459"/>
    </row>
    <row r="3788">
      <c r="A3788" s="458"/>
      <c r="B3788" s="458"/>
      <c r="C3788" s="458"/>
      <c r="D3788" s="458"/>
      <c r="E3788" s="458"/>
      <c r="F3788" s="459"/>
    </row>
    <row r="3789">
      <c r="A3789" s="458"/>
      <c r="B3789" s="458"/>
      <c r="C3789" s="458"/>
      <c r="D3789" s="458"/>
      <c r="E3789" s="458"/>
      <c r="F3789" s="459"/>
    </row>
    <row r="3790">
      <c r="A3790" s="458"/>
      <c r="B3790" s="458"/>
      <c r="C3790" s="458"/>
      <c r="D3790" s="458"/>
      <c r="E3790" s="458"/>
      <c r="F3790" s="459"/>
    </row>
    <row r="3791">
      <c r="A3791" s="458"/>
      <c r="B3791" s="458"/>
      <c r="C3791" s="458"/>
      <c r="D3791" s="458"/>
      <c r="E3791" s="458"/>
      <c r="F3791" s="459"/>
    </row>
    <row r="3792">
      <c r="A3792" s="458"/>
      <c r="B3792" s="458"/>
      <c r="C3792" s="458"/>
      <c r="D3792" s="458"/>
      <c r="E3792" s="458"/>
      <c r="F3792" s="459"/>
    </row>
    <row r="3793">
      <c r="A3793" s="458"/>
      <c r="B3793" s="458"/>
      <c r="C3793" s="458"/>
      <c r="D3793" s="458"/>
      <c r="E3793" s="458"/>
      <c r="F3793" s="459"/>
    </row>
    <row r="3794">
      <c r="A3794" s="458"/>
      <c r="B3794" s="458"/>
      <c r="C3794" s="458"/>
      <c r="D3794" s="458"/>
      <c r="E3794" s="458"/>
      <c r="F3794" s="459"/>
    </row>
    <row r="3795">
      <c r="A3795" s="458"/>
      <c r="B3795" s="458"/>
      <c r="C3795" s="458"/>
      <c r="D3795" s="458"/>
      <c r="E3795" s="458"/>
      <c r="F3795" s="459"/>
    </row>
    <row r="3796">
      <c r="A3796" s="458"/>
      <c r="B3796" s="458"/>
      <c r="C3796" s="458"/>
      <c r="D3796" s="458"/>
      <c r="E3796" s="458"/>
      <c r="F3796" s="459"/>
    </row>
    <row r="3797">
      <c r="A3797" s="458"/>
      <c r="B3797" s="458"/>
      <c r="C3797" s="458"/>
      <c r="D3797" s="458"/>
      <c r="E3797" s="458"/>
      <c r="F3797" s="459"/>
    </row>
    <row r="3798">
      <c r="A3798" s="458"/>
      <c r="B3798" s="458"/>
      <c r="C3798" s="458"/>
      <c r="D3798" s="458"/>
      <c r="E3798" s="458"/>
      <c r="F3798" s="459"/>
    </row>
    <row r="3799">
      <c r="A3799" s="458"/>
      <c r="B3799" s="458"/>
      <c r="C3799" s="458"/>
      <c r="D3799" s="458"/>
      <c r="E3799" s="458"/>
      <c r="F3799" s="459"/>
    </row>
    <row r="3800">
      <c r="A3800" s="458"/>
      <c r="B3800" s="458"/>
      <c r="C3800" s="458"/>
      <c r="D3800" s="458"/>
      <c r="E3800" s="458"/>
      <c r="F3800" s="459"/>
    </row>
    <row r="3801">
      <c r="A3801" s="458"/>
      <c r="B3801" s="458"/>
      <c r="C3801" s="458"/>
      <c r="D3801" s="458"/>
      <c r="E3801" s="458"/>
      <c r="F3801" s="459"/>
    </row>
    <row r="3802">
      <c r="A3802" s="458"/>
      <c r="B3802" s="458"/>
      <c r="C3802" s="458"/>
      <c r="D3802" s="458"/>
      <c r="E3802" s="458"/>
      <c r="F3802" s="459"/>
    </row>
    <row r="3803">
      <c r="A3803" s="458"/>
      <c r="B3803" s="458"/>
      <c r="C3803" s="458"/>
      <c r="D3803" s="458"/>
      <c r="E3803" s="458"/>
      <c r="F3803" s="459"/>
    </row>
    <row r="3804">
      <c r="A3804" s="458"/>
      <c r="B3804" s="458"/>
      <c r="C3804" s="458"/>
      <c r="D3804" s="458"/>
      <c r="E3804" s="458"/>
      <c r="F3804" s="459"/>
    </row>
    <row r="3805">
      <c r="A3805" s="458"/>
      <c r="B3805" s="458"/>
      <c r="C3805" s="458"/>
      <c r="D3805" s="458"/>
      <c r="E3805" s="458"/>
      <c r="F3805" s="459"/>
    </row>
    <row r="3806">
      <c r="A3806" s="458"/>
      <c r="B3806" s="458"/>
      <c r="C3806" s="458"/>
      <c r="D3806" s="458"/>
      <c r="E3806" s="458"/>
      <c r="F3806" s="459"/>
    </row>
    <row r="3807">
      <c r="A3807" s="458"/>
      <c r="B3807" s="458"/>
      <c r="C3807" s="458"/>
      <c r="D3807" s="458"/>
      <c r="E3807" s="458"/>
      <c r="F3807" s="459"/>
    </row>
    <row r="3808">
      <c r="A3808" s="458"/>
      <c r="B3808" s="458"/>
      <c r="C3808" s="458"/>
      <c r="D3808" s="458"/>
      <c r="E3808" s="458"/>
      <c r="F3808" s="459"/>
    </row>
    <row r="3809">
      <c r="A3809" s="458"/>
      <c r="B3809" s="458"/>
      <c r="C3809" s="458"/>
      <c r="D3809" s="458"/>
      <c r="E3809" s="458"/>
      <c r="F3809" s="459"/>
    </row>
    <row r="3810">
      <c r="A3810" s="458"/>
      <c r="B3810" s="458"/>
      <c r="C3810" s="458"/>
      <c r="D3810" s="458"/>
      <c r="E3810" s="458"/>
      <c r="F3810" s="459"/>
    </row>
    <row r="3811">
      <c r="A3811" s="458"/>
      <c r="B3811" s="458"/>
      <c r="C3811" s="458"/>
      <c r="D3811" s="458"/>
      <c r="E3811" s="458"/>
      <c r="F3811" s="459"/>
    </row>
    <row r="3812">
      <c r="A3812" s="458"/>
      <c r="B3812" s="458"/>
      <c r="C3812" s="458"/>
      <c r="D3812" s="458"/>
      <c r="E3812" s="458"/>
      <c r="F3812" s="459"/>
    </row>
    <row r="3813">
      <c r="A3813" s="458"/>
      <c r="B3813" s="458"/>
      <c r="C3813" s="458"/>
      <c r="D3813" s="458"/>
      <c r="E3813" s="458"/>
      <c r="F3813" s="459"/>
    </row>
    <row r="3814">
      <c r="A3814" s="458"/>
      <c r="B3814" s="458"/>
      <c r="C3814" s="458"/>
      <c r="D3814" s="458"/>
      <c r="E3814" s="458"/>
      <c r="F3814" s="459"/>
    </row>
    <row r="3815">
      <c r="A3815" s="458"/>
      <c r="B3815" s="458"/>
      <c r="C3815" s="458"/>
      <c r="D3815" s="458"/>
      <c r="E3815" s="458"/>
      <c r="F3815" s="459"/>
    </row>
    <row r="3816">
      <c r="A3816" s="458"/>
      <c r="B3816" s="458"/>
      <c r="C3816" s="458"/>
      <c r="D3816" s="458"/>
      <c r="E3816" s="458"/>
      <c r="F3816" s="459"/>
    </row>
    <row r="3817">
      <c r="A3817" s="458"/>
      <c r="B3817" s="458"/>
      <c r="C3817" s="458"/>
      <c r="D3817" s="458"/>
      <c r="E3817" s="458"/>
      <c r="F3817" s="459"/>
    </row>
    <row r="3818">
      <c r="A3818" s="458"/>
      <c r="B3818" s="458"/>
      <c r="C3818" s="458"/>
      <c r="D3818" s="458"/>
      <c r="E3818" s="458"/>
      <c r="F3818" s="459"/>
    </row>
    <row r="3819">
      <c r="A3819" s="458"/>
      <c r="B3819" s="458"/>
      <c r="C3819" s="458"/>
      <c r="D3819" s="458"/>
      <c r="E3819" s="458"/>
      <c r="F3819" s="459"/>
    </row>
    <row r="3820">
      <c r="A3820" s="458"/>
      <c r="B3820" s="458"/>
      <c r="C3820" s="458"/>
      <c r="D3820" s="458"/>
      <c r="E3820" s="458"/>
      <c r="F3820" s="459"/>
    </row>
    <row r="3821">
      <c r="A3821" s="458"/>
      <c r="B3821" s="458"/>
      <c r="C3821" s="458"/>
      <c r="D3821" s="458"/>
      <c r="E3821" s="458"/>
      <c r="F3821" s="459"/>
    </row>
    <row r="3822">
      <c r="A3822" s="458"/>
      <c r="B3822" s="458"/>
      <c r="C3822" s="458"/>
      <c r="D3822" s="458"/>
      <c r="E3822" s="458"/>
      <c r="F3822" s="459"/>
    </row>
    <row r="3823">
      <c r="A3823" s="458"/>
      <c r="B3823" s="458"/>
      <c r="C3823" s="458"/>
      <c r="D3823" s="458"/>
      <c r="E3823" s="458"/>
      <c r="F3823" s="459"/>
    </row>
    <row r="3824">
      <c r="A3824" s="458"/>
      <c r="B3824" s="458"/>
      <c r="C3824" s="458"/>
      <c r="D3824" s="458"/>
      <c r="E3824" s="458"/>
      <c r="F3824" s="459"/>
    </row>
    <row r="3825">
      <c r="A3825" s="458"/>
      <c r="B3825" s="458"/>
      <c r="C3825" s="458"/>
      <c r="D3825" s="458"/>
      <c r="E3825" s="458"/>
      <c r="F3825" s="459"/>
    </row>
    <row r="3826">
      <c r="A3826" s="458"/>
      <c r="B3826" s="458"/>
      <c r="C3826" s="458"/>
      <c r="D3826" s="458"/>
      <c r="E3826" s="458"/>
      <c r="F3826" s="459"/>
    </row>
    <row r="3827">
      <c r="A3827" s="458"/>
      <c r="B3827" s="458"/>
      <c r="C3827" s="458"/>
      <c r="D3827" s="458"/>
      <c r="E3827" s="458"/>
      <c r="F3827" s="459"/>
    </row>
    <row r="3828">
      <c r="A3828" s="458"/>
      <c r="B3828" s="458"/>
      <c r="C3828" s="458"/>
      <c r="D3828" s="458"/>
      <c r="E3828" s="458"/>
      <c r="F3828" s="459"/>
    </row>
    <row r="3829">
      <c r="A3829" s="458"/>
      <c r="B3829" s="458"/>
      <c r="C3829" s="458"/>
      <c r="D3829" s="458"/>
      <c r="E3829" s="458"/>
      <c r="F3829" s="459"/>
    </row>
    <row r="3830">
      <c r="A3830" s="458"/>
      <c r="B3830" s="458"/>
      <c r="C3830" s="458"/>
      <c r="D3830" s="458"/>
      <c r="E3830" s="458"/>
      <c r="F3830" s="459"/>
    </row>
    <row r="3831">
      <c r="A3831" s="458"/>
      <c r="B3831" s="458"/>
      <c r="C3831" s="458"/>
      <c r="D3831" s="458"/>
      <c r="E3831" s="458"/>
      <c r="F3831" s="459"/>
    </row>
    <row r="3832">
      <c r="A3832" s="458"/>
      <c r="B3832" s="458"/>
      <c r="C3832" s="458"/>
      <c r="D3832" s="458"/>
      <c r="E3832" s="458"/>
      <c r="F3832" s="459"/>
    </row>
    <row r="3833">
      <c r="A3833" s="458"/>
      <c r="B3833" s="458"/>
      <c r="C3833" s="458"/>
      <c r="D3833" s="458"/>
      <c r="E3833" s="458"/>
      <c r="F3833" s="459"/>
    </row>
    <row r="3834">
      <c r="A3834" s="458"/>
      <c r="B3834" s="458"/>
      <c r="C3834" s="458"/>
      <c r="D3834" s="458"/>
      <c r="E3834" s="458"/>
      <c r="F3834" s="459"/>
    </row>
    <row r="3835">
      <c r="A3835" s="458"/>
      <c r="B3835" s="458"/>
      <c r="C3835" s="458"/>
      <c r="D3835" s="458"/>
      <c r="E3835" s="458"/>
      <c r="F3835" s="459"/>
    </row>
    <row r="3836">
      <c r="A3836" s="458"/>
      <c r="B3836" s="458"/>
      <c r="C3836" s="458"/>
      <c r="D3836" s="458"/>
      <c r="E3836" s="458"/>
      <c r="F3836" s="459"/>
    </row>
    <row r="3837">
      <c r="A3837" s="458"/>
      <c r="B3837" s="458"/>
      <c r="C3837" s="458"/>
      <c r="D3837" s="458"/>
      <c r="E3837" s="458"/>
      <c r="F3837" s="459"/>
    </row>
    <row r="3838">
      <c r="A3838" s="458"/>
      <c r="B3838" s="458"/>
      <c r="C3838" s="458"/>
      <c r="D3838" s="458"/>
      <c r="E3838" s="458"/>
      <c r="F3838" s="459"/>
    </row>
    <row r="3839">
      <c r="A3839" s="458"/>
      <c r="B3839" s="458"/>
      <c r="C3839" s="458"/>
      <c r="D3839" s="458"/>
      <c r="E3839" s="458"/>
      <c r="F3839" s="459"/>
    </row>
    <row r="3840">
      <c r="A3840" s="458"/>
      <c r="B3840" s="458"/>
      <c r="C3840" s="458"/>
      <c r="D3840" s="458"/>
      <c r="E3840" s="458"/>
      <c r="F3840" s="459"/>
    </row>
    <row r="3841">
      <c r="A3841" s="458"/>
      <c r="B3841" s="458"/>
      <c r="C3841" s="458"/>
      <c r="D3841" s="458"/>
      <c r="E3841" s="458"/>
      <c r="F3841" s="459"/>
    </row>
    <row r="3842">
      <c r="A3842" s="458"/>
      <c r="B3842" s="458"/>
      <c r="C3842" s="458"/>
      <c r="D3842" s="458"/>
      <c r="E3842" s="458"/>
      <c r="F3842" s="459"/>
    </row>
    <row r="3843">
      <c r="A3843" s="458"/>
      <c r="B3843" s="458"/>
      <c r="C3843" s="458"/>
      <c r="D3843" s="458"/>
      <c r="E3843" s="458"/>
      <c r="F3843" s="459"/>
    </row>
    <row r="3844">
      <c r="A3844" s="458"/>
      <c r="B3844" s="458"/>
      <c r="C3844" s="458"/>
      <c r="D3844" s="458"/>
      <c r="E3844" s="458"/>
      <c r="F3844" s="459"/>
    </row>
    <row r="3845">
      <c r="A3845" s="458"/>
      <c r="B3845" s="458"/>
      <c r="C3845" s="458"/>
      <c r="D3845" s="458"/>
      <c r="E3845" s="458"/>
      <c r="F3845" s="459"/>
    </row>
    <row r="3846">
      <c r="A3846" s="458"/>
      <c r="B3846" s="458"/>
      <c r="C3846" s="458"/>
      <c r="D3846" s="458"/>
      <c r="E3846" s="458"/>
      <c r="F3846" s="459"/>
    </row>
    <row r="3847">
      <c r="A3847" s="458"/>
      <c r="B3847" s="458"/>
      <c r="C3847" s="458"/>
      <c r="D3847" s="458"/>
      <c r="E3847" s="458"/>
      <c r="F3847" s="459"/>
    </row>
    <row r="3848">
      <c r="A3848" s="458"/>
      <c r="B3848" s="458"/>
      <c r="C3848" s="458"/>
      <c r="D3848" s="458"/>
      <c r="E3848" s="458"/>
      <c r="F3848" s="459"/>
    </row>
    <row r="3849">
      <c r="A3849" s="458"/>
      <c r="B3849" s="458"/>
      <c r="C3849" s="458"/>
      <c r="D3849" s="458"/>
      <c r="E3849" s="458"/>
      <c r="F3849" s="459"/>
    </row>
    <row r="3850">
      <c r="A3850" s="458"/>
      <c r="B3850" s="458"/>
      <c r="C3850" s="458"/>
      <c r="D3850" s="458"/>
      <c r="E3850" s="458"/>
      <c r="F3850" s="459"/>
    </row>
    <row r="3851">
      <c r="A3851" s="458"/>
      <c r="B3851" s="458"/>
      <c r="C3851" s="458"/>
      <c r="D3851" s="458"/>
      <c r="E3851" s="458"/>
      <c r="F3851" s="459"/>
    </row>
    <row r="3852">
      <c r="A3852" s="458"/>
      <c r="B3852" s="458"/>
      <c r="C3852" s="458"/>
      <c r="D3852" s="458"/>
      <c r="E3852" s="458"/>
      <c r="F3852" s="459"/>
    </row>
    <row r="3853">
      <c r="A3853" s="458"/>
      <c r="B3853" s="458"/>
      <c r="C3853" s="458"/>
      <c r="D3853" s="458"/>
      <c r="E3853" s="458"/>
      <c r="F3853" s="459"/>
    </row>
    <row r="3854">
      <c r="A3854" s="458"/>
      <c r="B3854" s="458"/>
      <c r="C3854" s="458"/>
      <c r="D3854" s="458"/>
      <c r="E3854" s="458"/>
      <c r="F3854" s="459"/>
    </row>
    <row r="3855">
      <c r="A3855" s="458"/>
      <c r="B3855" s="458"/>
      <c r="C3855" s="458"/>
      <c r="D3855" s="458"/>
      <c r="E3855" s="458"/>
      <c r="F3855" s="459"/>
    </row>
    <row r="3856">
      <c r="A3856" s="458"/>
      <c r="B3856" s="458"/>
      <c r="C3856" s="458"/>
      <c r="D3856" s="458"/>
      <c r="E3856" s="458"/>
      <c r="F3856" s="459"/>
    </row>
    <row r="3857">
      <c r="A3857" s="458"/>
      <c r="B3857" s="458"/>
      <c r="C3857" s="458"/>
      <c r="D3857" s="458"/>
      <c r="E3857" s="458"/>
      <c r="F3857" s="459"/>
    </row>
    <row r="3858">
      <c r="A3858" s="458"/>
      <c r="B3858" s="458"/>
      <c r="C3858" s="458"/>
      <c r="D3858" s="458"/>
      <c r="E3858" s="458"/>
      <c r="F3858" s="459"/>
    </row>
    <row r="3859">
      <c r="A3859" s="458"/>
      <c r="B3859" s="458"/>
      <c r="C3859" s="458"/>
      <c r="D3859" s="458"/>
      <c r="E3859" s="458"/>
      <c r="F3859" s="459"/>
    </row>
    <row r="3860">
      <c r="A3860" s="458"/>
      <c r="B3860" s="458"/>
      <c r="C3860" s="458"/>
      <c r="D3860" s="458"/>
      <c r="E3860" s="458"/>
      <c r="F3860" s="459"/>
    </row>
    <row r="3861">
      <c r="A3861" s="458"/>
      <c r="B3861" s="458"/>
      <c r="C3861" s="458"/>
      <c r="D3861" s="458"/>
      <c r="E3861" s="458"/>
      <c r="F3861" s="459"/>
    </row>
    <row r="3862">
      <c r="A3862" s="458"/>
      <c r="B3862" s="458"/>
      <c r="C3862" s="458"/>
      <c r="D3862" s="458"/>
      <c r="E3862" s="458"/>
      <c r="F3862" s="459"/>
    </row>
    <row r="3863">
      <c r="A3863" s="458"/>
      <c r="B3863" s="458"/>
      <c r="C3863" s="458"/>
      <c r="D3863" s="458"/>
      <c r="E3863" s="458"/>
      <c r="F3863" s="459"/>
    </row>
    <row r="3864">
      <c r="A3864" s="458"/>
      <c r="B3864" s="458"/>
      <c r="C3864" s="458"/>
      <c r="D3864" s="458"/>
      <c r="E3864" s="458"/>
      <c r="F3864" s="459"/>
    </row>
    <row r="3865">
      <c r="A3865" s="458"/>
      <c r="B3865" s="458"/>
      <c r="C3865" s="458"/>
      <c r="D3865" s="458"/>
      <c r="E3865" s="458"/>
      <c r="F3865" s="459"/>
    </row>
    <row r="3866">
      <c r="A3866" s="458"/>
      <c r="B3866" s="458"/>
      <c r="C3866" s="458"/>
      <c r="D3866" s="458"/>
      <c r="E3866" s="458"/>
      <c r="F3866" s="459"/>
    </row>
    <row r="3867">
      <c r="A3867" s="458"/>
      <c r="B3867" s="458"/>
      <c r="C3867" s="458"/>
      <c r="D3867" s="458"/>
      <c r="E3867" s="458"/>
      <c r="F3867" s="459"/>
    </row>
    <row r="3868">
      <c r="A3868" s="458"/>
      <c r="B3868" s="458"/>
      <c r="C3868" s="458"/>
      <c r="D3868" s="458"/>
      <c r="E3868" s="458"/>
      <c r="F3868" s="459"/>
    </row>
    <row r="3869">
      <c r="A3869" s="458"/>
      <c r="B3869" s="458"/>
      <c r="C3869" s="458"/>
      <c r="D3869" s="458"/>
      <c r="E3869" s="458"/>
      <c r="F3869" s="459"/>
    </row>
    <row r="3870">
      <c r="A3870" s="458"/>
      <c r="B3870" s="458"/>
      <c r="C3870" s="458"/>
      <c r="D3870" s="458"/>
      <c r="E3870" s="458"/>
      <c r="F3870" s="459"/>
    </row>
    <row r="3871">
      <c r="A3871" s="458"/>
      <c r="B3871" s="458"/>
      <c r="C3871" s="458"/>
      <c r="D3871" s="458"/>
      <c r="E3871" s="458"/>
      <c r="F3871" s="459"/>
    </row>
    <row r="3872">
      <c r="A3872" s="458"/>
      <c r="B3872" s="458"/>
      <c r="C3872" s="458"/>
      <c r="D3872" s="458"/>
      <c r="E3872" s="458"/>
      <c r="F3872" s="459"/>
    </row>
    <row r="3873">
      <c r="A3873" s="458"/>
      <c r="B3873" s="458"/>
      <c r="C3873" s="458"/>
      <c r="D3873" s="458"/>
      <c r="E3873" s="458"/>
      <c r="F3873" s="459"/>
    </row>
    <row r="3874">
      <c r="A3874" s="458"/>
      <c r="B3874" s="458"/>
      <c r="C3874" s="458"/>
      <c r="D3874" s="458"/>
      <c r="E3874" s="458"/>
      <c r="F3874" s="459"/>
    </row>
    <row r="3875">
      <c r="A3875" s="458"/>
      <c r="B3875" s="458"/>
      <c r="C3875" s="458"/>
      <c r="D3875" s="458"/>
      <c r="E3875" s="458"/>
      <c r="F3875" s="459"/>
    </row>
    <row r="3876">
      <c r="A3876" s="458"/>
      <c r="B3876" s="458"/>
      <c r="C3876" s="458"/>
      <c r="D3876" s="458"/>
      <c r="E3876" s="458"/>
      <c r="F3876" s="459"/>
    </row>
    <row r="3877">
      <c r="A3877" s="458"/>
      <c r="B3877" s="458"/>
      <c r="C3877" s="458"/>
      <c r="D3877" s="458"/>
      <c r="E3877" s="458"/>
      <c r="F3877" s="459"/>
    </row>
    <row r="3878">
      <c r="A3878" s="458"/>
      <c r="B3878" s="458"/>
      <c r="C3878" s="458"/>
      <c r="D3878" s="458"/>
      <c r="E3878" s="458"/>
      <c r="F3878" s="459"/>
    </row>
    <row r="3879">
      <c r="A3879" s="458"/>
      <c r="B3879" s="458"/>
      <c r="C3879" s="458"/>
      <c r="D3879" s="458"/>
      <c r="E3879" s="458"/>
      <c r="F3879" s="459"/>
    </row>
    <row r="3880">
      <c r="A3880" s="458"/>
      <c r="B3880" s="458"/>
      <c r="C3880" s="458"/>
      <c r="D3880" s="458"/>
      <c r="E3880" s="458"/>
      <c r="F3880" s="459"/>
    </row>
    <row r="3881">
      <c r="A3881" s="458"/>
      <c r="B3881" s="458"/>
      <c r="C3881" s="458"/>
      <c r="D3881" s="458"/>
      <c r="E3881" s="458"/>
      <c r="F3881" s="459"/>
    </row>
    <row r="3882">
      <c r="A3882" s="458"/>
      <c r="B3882" s="458"/>
      <c r="C3882" s="458"/>
      <c r="D3882" s="458"/>
      <c r="E3882" s="458"/>
      <c r="F3882" s="459"/>
    </row>
    <row r="3883">
      <c r="A3883" s="458"/>
      <c r="B3883" s="458"/>
      <c r="C3883" s="458"/>
      <c r="D3883" s="458"/>
      <c r="E3883" s="458"/>
      <c r="F3883" s="459"/>
    </row>
    <row r="3884">
      <c r="A3884" s="458"/>
      <c r="B3884" s="458"/>
      <c r="C3884" s="458"/>
      <c r="D3884" s="458"/>
      <c r="E3884" s="458"/>
      <c r="F3884" s="459"/>
    </row>
    <row r="3885">
      <c r="A3885" s="458"/>
      <c r="B3885" s="458"/>
      <c r="C3885" s="458"/>
      <c r="D3885" s="458"/>
      <c r="E3885" s="458"/>
      <c r="F3885" s="459"/>
    </row>
    <row r="3886">
      <c r="A3886" s="458"/>
      <c r="B3886" s="458"/>
      <c r="C3886" s="458"/>
      <c r="D3886" s="458"/>
      <c r="E3886" s="458"/>
      <c r="F3886" s="459"/>
    </row>
    <row r="3887">
      <c r="A3887" s="458"/>
      <c r="B3887" s="458"/>
      <c r="C3887" s="458"/>
      <c r="D3887" s="458"/>
      <c r="E3887" s="458"/>
      <c r="F3887" s="459"/>
    </row>
    <row r="3888">
      <c r="A3888" s="458"/>
      <c r="B3888" s="458"/>
      <c r="C3888" s="458"/>
      <c r="D3888" s="458"/>
      <c r="E3888" s="458"/>
      <c r="F3888" s="459"/>
    </row>
    <row r="3889">
      <c r="A3889" s="458"/>
      <c r="B3889" s="458"/>
      <c r="C3889" s="458"/>
      <c r="D3889" s="458"/>
      <c r="E3889" s="458"/>
      <c r="F3889" s="459"/>
    </row>
    <row r="3890">
      <c r="A3890" s="458"/>
      <c r="B3890" s="458"/>
      <c r="C3890" s="458"/>
      <c r="D3890" s="458"/>
      <c r="E3890" s="458"/>
      <c r="F3890" s="459"/>
    </row>
    <row r="3891">
      <c r="A3891" s="458"/>
      <c r="B3891" s="458"/>
      <c r="C3891" s="458"/>
      <c r="D3891" s="458"/>
      <c r="E3891" s="458"/>
      <c r="F3891" s="459"/>
    </row>
    <row r="3892">
      <c r="A3892" s="458"/>
      <c r="B3892" s="458"/>
      <c r="C3892" s="458"/>
      <c r="D3892" s="458"/>
      <c r="E3892" s="458"/>
      <c r="F3892" s="459"/>
    </row>
    <row r="3893">
      <c r="A3893" s="458"/>
      <c r="B3893" s="458"/>
      <c r="C3893" s="458"/>
      <c r="D3893" s="458"/>
      <c r="E3893" s="458"/>
      <c r="F3893" s="459"/>
    </row>
    <row r="3894">
      <c r="A3894" s="458"/>
      <c r="B3894" s="458"/>
      <c r="C3894" s="458"/>
      <c r="D3894" s="458"/>
      <c r="E3894" s="458"/>
      <c r="F3894" s="459"/>
    </row>
    <row r="3895">
      <c r="A3895" s="458"/>
      <c r="B3895" s="458"/>
      <c r="C3895" s="458"/>
      <c r="D3895" s="458"/>
      <c r="E3895" s="458"/>
      <c r="F3895" s="459"/>
    </row>
    <row r="3896">
      <c r="A3896" s="458"/>
      <c r="B3896" s="458"/>
      <c r="C3896" s="458"/>
      <c r="D3896" s="458"/>
      <c r="E3896" s="458"/>
      <c r="F3896" s="459"/>
    </row>
    <row r="3897">
      <c r="A3897" s="458"/>
      <c r="B3897" s="458"/>
      <c r="C3897" s="458"/>
      <c r="D3897" s="458"/>
      <c r="E3897" s="458"/>
      <c r="F3897" s="459"/>
    </row>
    <row r="3898">
      <c r="A3898" s="458"/>
      <c r="B3898" s="458"/>
      <c r="C3898" s="458"/>
      <c r="D3898" s="458"/>
      <c r="E3898" s="458"/>
      <c r="F3898" s="459"/>
    </row>
    <row r="3899">
      <c r="A3899" s="458"/>
      <c r="B3899" s="458"/>
      <c r="C3899" s="458"/>
      <c r="D3899" s="458"/>
      <c r="E3899" s="458"/>
      <c r="F3899" s="459"/>
    </row>
    <row r="3900">
      <c r="A3900" s="458"/>
      <c r="B3900" s="458"/>
      <c r="C3900" s="458"/>
      <c r="D3900" s="458"/>
      <c r="E3900" s="458"/>
      <c r="F3900" s="459"/>
    </row>
    <row r="3901">
      <c r="A3901" s="458"/>
      <c r="B3901" s="458"/>
      <c r="C3901" s="458"/>
      <c r="D3901" s="458"/>
      <c r="E3901" s="458"/>
      <c r="F3901" s="459"/>
    </row>
    <row r="3902">
      <c r="A3902" s="458"/>
      <c r="B3902" s="458"/>
      <c r="C3902" s="458"/>
      <c r="D3902" s="458"/>
      <c r="E3902" s="458"/>
      <c r="F3902" s="459"/>
    </row>
    <row r="3903">
      <c r="A3903" s="458"/>
      <c r="B3903" s="458"/>
      <c r="C3903" s="458"/>
      <c r="D3903" s="458"/>
      <c r="E3903" s="458"/>
      <c r="F3903" s="459"/>
    </row>
    <row r="3904">
      <c r="A3904" s="458"/>
      <c r="B3904" s="458"/>
      <c r="C3904" s="458"/>
      <c r="D3904" s="458"/>
      <c r="E3904" s="458"/>
      <c r="F3904" s="459"/>
    </row>
    <row r="3905">
      <c r="A3905" s="458"/>
      <c r="B3905" s="458"/>
      <c r="C3905" s="458"/>
      <c r="D3905" s="458"/>
      <c r="E3905" s="458"/>
      <c r="F3905" s="459"/>
    </row>
    <row r="3906">
      <c r="A3906" s="458"/>
      <c r="B3906" s="458"/>
      <c r="C3906" s="458"/>
      <c r="D3906" s="458"/>
      <c r="E3906" s="458"/>
      <c r="F3906" s="459"/>
    </row>
    <row r="3907">
      <c r="A3907" s="458"/>
      <c r="B3907" s="458"/>
      <c r="C3907" s="458"/>
      <c r="D3907" s="458"/>
      <c r="E3907" s="458"/>
      <c r="F3907" s="459"/>
    </row>
    <row r="3908">
      <c r="A3908" s="458"/>
      <c r="B3908" s="458"/>
      <c r="C3908" s="458"/>
      <c r="D3908" s="458"/>
      <c r="E3908" s="458"/>
      <c r="F3908" s="459"/>
    </row>
    <row r="3909">
      <c r="A3909" s="458"/>
      <c r="B3909" s="458"/>
      <c r="C3909" s="458"/>
      <c r="D3909" s="458"/>
      <c r="E3909" s="458"/>
      <c r="F3909" s="459"/>
    </row>
    <row r="3910">
      <c r="A3910" s="458"/>
      <c r="B3910" s="458"/>
      <c r="C3910" s="458"/>
      <c r="D3910" s="458"/>
      <c r="E3910" s="458"/>
      <c r="F3910" s="459"/>
    </row>
    <row r="3911">
      <c r="A3911" s="458"/>
      <c r="B3911" s="458"/>
      <c r="C3911" s="458"/>
      <c r="D3911" s="458"/>
      <c r="E3911" s="458"/>
      <c r="F3911" s="459"/>
    </row>
    <row r="3912">
      <c r="A3912" s="458"/>
      <c r="B3912" s="458"/>
      <c r="C3912" s="458"/>
      <c r="D3912" s="458"/>
      <c r="E3912" s="458"/>
      <c r="F3912" s="459"/>
    </row>
    <row r="3913">
      <c r="A3913" s="458"/>
      <c r="B3913" s="458"/>
      <c r="C3913" s="458"/>
      <c r="D3913" s="458"/>
      <c r="E3913" s="458"/>
      <c r="F3913" s="459"/>
    </row>
    <row r="3914">
      <c r="A3914" s="458"/>
      <c r="B3914" s="458"/>
      <c r="C3914" s="458"/>
      <c r="D3914" s="458"/>
      <c r="E3914" s="458"/>
      <c r="F3914" s="459"/>
    </row>
    <row r="3915">
      <c r="A3915" s="458"/>
      <c r="B3915" s="458"/>
      <c r="C3915" s="458"/>
      <c r="D3915" s="458"/>
      <c r="E3915" s="458"/>
      <c r="F3915" s="459"/>
    </row>
    <row r="3916">
      <c r="A3916" s="458"/>
      <c r="B3916" s="458"/>
      <c r="C3916" s="458"/>
      <c r="D3916" s="458"/>
      <c r="E3916" s="458"/>
      <c r="F3916" s="459"/>
    </row>
    <row r="3917">
      <c r="A3917" s="458"/>
      <c r="B3917" s="458"/>
      <c r="C3917" s="458"/>
      <c r="D3917" s="458"/>
      <c r="E3917" s="458"/>
      <c r="F3917" s="459"/>
    </row>
    <row r="3918">
      <c r="A3918" s="458"/>
      <c r="B3918" s="458"/>
      <c r="C3918" s="458"/>
      <c r="D3918" s="458"/>
      <c r="E3918" s="458"/>
      <c r="F3918" s="459"/>
    </row>
    <row r="3919">
      <c r="A3919" s="458"/>
      <c r="B3919" s="458"/>
      <c r="C3919" s="458"/>
      <c r="D3919" s="458"/>
      <c r="E3919" s="458"/>
      <c r="F3919" s="459"/>
    </row>
    <row r="3920">
      <c r="A3920" s="458"/>
      <c r="B3920" s="458"/>
      <c r="C3920" s="458"/>
      <c r="D3920" s="458"/>
      <c r="E3920" s="458"/>
      <c r="F3920" s="459"/>
    </row>
    <row r="3921">
      <c r="A3921" s="458"/>
      <c r="B3921" s="458"/>
      <c r="C3921" s="458"/>
      <c r="D3921" s="458"/>
      <c r="E3921" s="458"/>
      <c r="F3921" s="459"/>
    </row>
    <row r="3922">
      <c r="A3922" s="458"/>
      <c r="B3922" s="458"/>
      <c r="C3922" s="458"/>
      <c r="D3922" s="458"/>
      <c r="E3922" s="458"/>
      <c r="F3922" s="459"/>
    </row>
    <row r="3923">
      <c r="A3923" s="458"/>
      <c r="B3923" s="458"/>
      <c r="C3923" s="458"/>
      <c r="D3923" s="458"/>
      <c r="E3923" s="458"/>
      <c r="F3923" s="459"/>
    </row>
    <row r="3924">
      <c r="A3924" s="458"/>
      <c r="B3924" s="458"/>
      <c r="C3924" s="458"/>
      <c r="D3924" s="458"/>
      <c r="E3924" s="458"/>
      <c r="F3924" s="459"/>
    </row>
    <row r="3925">
      <c r="A3925" s="458"/>
      <c r="B3925" s="458"/>
      <c r="C3925" s="458"/>
      <c r="D3925" s="458"/>
      <c r="E3925" s="458"/>
      <c r="F3925" s="459"/>
    </row>
    <row r="3926">
      <c r="A3926" s="458"/>
      <c r="B3926" s="458"/>
      <c r="C3926" s="458"/>
      <c r="D3926" s="458"/>
      <c r="E3926" s="458"/>
      <c r="F3926" s="459"/>
    </row>
    <row r="3927">
      <c r="A3927" s="458"/>
      <c r="B3927" s="458"/>
      <c r="C3927" s="458"/>
      <c r="D3927" s="458"/>
      <c r="E3927" s="458"/>
      <c r="F3927" s="459"/>
    </row>
    <row r="3928">
      <c r="A3928" s="458"/>
      <c r="B3928" s="458"/>
      <c r="C3928" s="458"/>
      <c r="D3928" s="458"/>
      <c r="E3928" s="458"/>
      <c r="F3928" s="459"/>
    </row>
    <row r="3929">
      <c r="A3929" s="458"/>
      <c r="B3929" s="458"/>
      <c r="C3929" s="458"/>
      <c r="D3929" s="458"/>
      <c r="E3929" s="458"/>
      <c r="F3929" s="459"/>
    </row>
    <row r="3930">
      <c r="A3930" s="458"/>
      <c r="B3930" s="458"/>
      <c r="C3930" s="458"/>
      <c r="D3930" s="458"/>
      <c r="E3930" s="458"/>
      <c r="F3930" s="459"/>
    </row>
    <row r="3931">
      <c r="A3931" s="458"/>
      <c r="B3931" s="458"/>
      <c r="C3931" s="458"/>
      <c r="D3931" s="458"/>
      <c r="E3931" s="458"/>
      <c r="F3931" s="459"/>
    </row>
    <row r="3932">
      <c r="A3932" s="458"/>
      <c r="B3932" s="458"/>
      <c r="C3932" s="458"/>
      <c r="D3932" s="458"/>
      <c r="E3932" s="458"/>
      <c r="F3932" s="459"/>
    </row>
    <row r="3933">
      <c r="A3933" s="458"/>
      <c r="B3933" s="458"/>
      <c r="C3933" s="458"/>
      <c r="D3933" s="458"/>
      <c r="E3933" s="458"/>
      <c r="F3933" s="459"/>
    </row>
    <row r="3934">
      <c r="A3934" s="458"/>
      <c r="B3934" s="458"/>
      <c r="C3934" s="458"/>
      <c r="D3934" s="458"/>
      <c r="E3934" s="458"/>
      <c r="F3934" s="459"/>
    </row>
    <row r="3935">
      <c r="A3935" s="458"/>
      <c r="B3935" s="458"/>
      <c r="C3935" s="458"/>
      <c r="D3935" s="458"/>
      <c r="E3935" s="458"/>
      <c r="F3935" s="459"/>
    </row>
    <row r="3936">
      <c r="A3936" s="458"/>
      <c r="B3936" s="458"/>
      <c r="C3936" s="458"/>
      <c r="D3936" s="458"/>
      <c r="E3936" s="458"/>
      <c r="F3936" s="459"/>
    </row>
    <row r="3937">
      <c r="A3937" s="458"/>
      <c r="B3937" s="458"/>
      <c r="C3937" s="458"/>
      <c r="D3937" s="458"/>
      <c r="E3937" s="458"/>
      <c r="F3937" s="459"/>
    </row>
    <row r="3938">
      <c r="A3938" s="458"/>
      <c r="B3938" s="458"/>
      <c r="C3938" s="458"/>
      <c r="D3938" s="458"/>
      <c r="E3938" s="458"/>
      <c r="F3938" s="459"/>
    </row>
    <row r="3939">
      <c r="A3939" s="458"/>
      <c r="B3939" s="458"/>
      <c r="C3939" s="458"/>
      <c r="D3939" s="458"/>
      <c r="E3939" s="458"/>
      <c r="F3939" s="459"/>
    </row>
    <row r="3940">
      <c r="A3940" s="458"/>
      <c r="B3940" s="458"/>
      <c r="C3940" s="458"/>
      <c r="D3940" s="458"/>
      <c r="E3940" s="458"/>
      <c r="F3940" s="459"/>
    </row>
    <row r="3941">
      <c r="A3941" s="458"/>
      <c r="B3941" s="458"/>
      <c r="C3941" s="458"/>
      <c r="D3941" s="458"/>
      <c r="E3941" s="458"/>
      <c r="F3941" s="459"/>
    </row>
    <row r="3942">
      <c r="A3942" s="458"/>
      <c r="B3942" s="458"/>
      <c r="C3942" s="458"/>
      <c r="D3942" s="458"/>
      <c r="E3942" s="458"/>
      <c r="F3942" s="459"/>
    </row>
    <row r="3943">
      <c r="A3943" s="458"/>
      <c r="B3943" s="458"/>
      <c r="C3943" s="458"/>
      <c r="D3943" s="458"/>
      <c r="E3943" s="458"/>
      <c r="F3943" s="459"/>
    </row>
    <row r="3944">
      <c r="A3944" s="458"/>
      <c r="B3944" s="458"/>
      <c r="C3944" s="458"/>
      <c r="D3944" s="458"/>
      <c r="E3944" s="458"/>
      <c r="F3944" s="459"/>
    </row>
    <row r="3945">
      <c r="A3945" s="458"/>
      <c r="B3945" s="458"/>
      <c r="C3945" s="458"/>
      <c r="D3945" s="458"/>
      <c r="E3945" s="458"/>
      <c r="F3945" s="459"/>
    </row>
    <row r="3946">
      <c r="A3946" s="458"/>
      <c r="B3946" s="458"/>
      <c r="C3946" s="458"/>
      <c r="D3946" s="458"/>
      <c r="E3946" s="458"/>
      <c r="F3946" s="459"/>
    </row>
    <row r="3947">
      <c r="A3947" s="458"/>
      <c r="B3947" s="458"/>
      <c r="C3947" s="458"/>
      <c r="D3947" s="458"/>
      <c r="E3947" s="458"/>
      <c r="F3947" s="459"/>
    </row>
    <row r="3948">
      <c r="A3948" s="458"/>
      <c r="B3948" s="458"/>
      <c r="C3948" s="458"/>
      <c r="D3948" s="458"/>
      <c r="E3948" s="458"/>
      <c r="F3948" s="459"/>
    </row>
    <row r="3949">
      <c r="A3949" s="458"/>
      <c r="B3949" s="458"/>
      <c r="C3949" s="458"/>
      <c r="D3949" s="458"/>
      <c r="E3949" s="458"/>
      <c r="F3949" s="459"/>
    </row>
    <row r="3950">
      <c r="A3950" s="458"/>
      <c r="B3950" s="458"/>
      <c r="C3950" s="458"/>
      <c r="D3950" s="458"/>
      <c r="E3950" s="458"/>
      <c r="F3950" s="459"/>
    </row>
    <row r="3951">
      <c r="A3951" s="458"/>
      <c r="B3951" s="458"/>
      <c r="C3951" s="458"/>
      <c r="D3951" s="458"/>
      <c r="E3951" s="458"/>
      <c r="F3951" s="459"/>
    </row>
    <row r="3952">
      <c r="A3952" s="458"/>
      <c r="B3952" s="458"/>
      <c r="C3952" s="458"/>
      <c r="D3952" s="458"/>
      <c r="E3952" s="458"/>
      <c r="F3952" s="459"/>
    </row>
    <row r="3953">
      <c r="A3953" s="458"/>
      <c r="B3953" s="458"/>
      <c r="C3953" s="458"/>
      <c r="D3953" s="458"/>
      <c r="E3953" s="458"/>
      <c r="F3953" s="459"/>
    </row>
    <row r="3954">
      <c r="A3954" s="458"/>
      <c r="B3954" s="458"/>
      <c r="C3954" s="458"/>
      <c r="D3954" s="458"/>
      <c r="E3954" s="458"/>
      <c r="F3954" s="459"/>
    </row>
    <row r="3955">
      <c r="A3955" s="458"/>
      <c r="B3955" s="458"/>
      <c r="C3955" s="458"/>
      <c r="D3955" s="458"/>
      <c r="E3955" s="458"/>
      <c r="F3955" s="459"/>
    </row>
    <row r="3956">
      <c r="A3956" s="458"/>
      <c r="B3956" s="458"/>
      <c r="C3956" s="458"/>
      <c r="D3956" s="458"/>
      <c r="E3956" s="458"/>
      <c r="F3956" s="459"/>
    </row>
    <row r="3957">
      <c r="A3957" s="458"/>
      <c r="B3957" s="458"/>
      <c r="C3957" s="458"/>
      <c r="D3957" s="458"/>
      <c r="E3957" s="458"/>
      <c r="F3957" s="459"/>
    </row>
    <row r="3958">
      <c r="A3958" s="458"/>
      <c r="B3958" s="458"/>
      <c r="C3958" s="458"/>
      <c r="D3958" s="458"/>
      <c r="E3958" s="458"/>
      <c r="F3958" s="459"/>
    </row>
    <row r="3959">
      <c r="A3959" s="458"/>
      <c r="B3959" s="458"/>
      <c r="C3959" s="458"/>
      <c r="D3959" s="458"/>
      <c r="E3959" s="458"/>
      <c r="F3959" s="459"/>
    </row>
    <row r="3960">
      <c r="A3960" s="458"/>
      <c r="B3960" s="458"/>
      <c r="C3960" s="458"/>
      <c r="D3960" s="458"/>
      <c r="E3960" s="458"/>
      <c r="F3960" s="459"/>
    </row>
    <row r="3961">
      <c r="A3961" s="458"/>
      <c r="B3961" s="458"/>
      <c r="C3961" s="458"/>
      <c r="D3961" s="458"/>
      <c r="E3961" s="458"/>
      <c r="F3961" s="459"/>
    </row>
    <row r="3962">
      <c r="A3962" s="458"/>
      <c r="B3962" s="458"/>
      <c r="C3962" s="458"/>
      <c r="D3962" s="458"/>
      <c r="E3962" s="458"/>
      <c r="F3962" s="459"/>
    </row>
    <row r="3963">
      <c r="A3963" s="458"/>
      <c r="B3963" s="458"/>
      <c r="C3963" s="458"/>
      <c r="D3963" s="458"/>
      <c r="E3963" s="458"/>
      <c r="F3963" s="459"/>
    </row>
    <row r="3964">
      <c r="A3964" s="458"/>
      <c r="B3964" s="458"/>
      <c r="C3964" s="458"/>
      <c r="D3964" s="458"/>
      <c r="E3964" s="458"/>
      <c r="F3964" s="459"/>
    </row>
    <row r="3965">
      <c r="A3965" s="458"/>
      <c r="B3965" s="458"/>
      <c r="C3965" s="458"/>
      <c r="D3965" s="458"/>
      <c r="E3965" s="458"/>
      <c r="F3965" s="459"/>
    </row>
    <row r="3966">
      <c r="A3966" s="458"/>
      <c r="B3966" s="458"/>
      <c r="C3966" s="458"/>
      <c r="D3966" s="458"/>
      <c r="E3966" s="458"/>
      <c r="F3966" s="459"/>
    </row>
    <row r="3967">
      <c r="A3967" s="458"/>
      <c r="B3967" s="458"/>
      <c r="C3967" s="458"/>
      <c r="D3967" s="458"/>
      <c r="E3967" s="458"/>
      <c r="F3967" s="459"/>
    </row>
    <row r="3968">
      <c r="A3968" s="458"/>
      <c r="B3968" s="458"/>
      <c r="C3968" s="458"/>
      <c r="D3968" s="458"/>
      <c r="E3968" s="458"/>
      <c r="F3968" s="459"/>
    </row>
    <row r="3969">
      <c r="A3969" s="458"/>
      <c r="B3969" s="458"/>
      <c r="C3969" s="458"/>
      <c r="D3969" s="458"/>
      <c r="E3969" s="458"/>
      <c r="F3969" s="459"/>
    </row>
    <row r="3970">
      <c r="A3970" s="458"/>
      <c r="B3970" s="458"/>
      <c r="C3970" s="458"/>
      <c r="D3970" s="458"/>
      <c r="E3970" s="458"/>
      <c r="F3970" s="459"/>
    </row>
    <row r="3971">
      <c r="A3971" s="458"/>
      <c r="B3971" s="458"/>
      <c r="C3971" s="458"/>
      <c r="D3971" s="458"/>
      <c r="E3971" s="458"/>
      <c r="F3971" s="459"/>
    </row>
    <row r="3972">
      <c r="A3972" s="458"/>
      <c r="B3972" s="458"/>
      <c r="C3972" s="458"/>
      <c r="D3972" s="458"/>
      <c r="E3972" s="458"/>
      <c r="F3972" s="459"/>
    </row>
    <row r="3973">
      <c r="A3973" s="458"/>
      <c r="B3973" s="458"/>
      <c r="C3973" s="458"/>
      <c r="D3973" s="458"/>
      <c r="E3973" s="458"/>
      <c r="F3973" s="459"/>
    </row>
    <row r="3974">
      <c r="A3974" s="458"/>
      <c r="B3974" s="458"/>
      <c r="C3974" s="458"/>
      <c r="D3974" s="458"/>
      <c r="E3974" s="458"/>
      <c r="F3974" s="459"/>
    </row>
    <row r="3975">
      <c r="A3975" s="458"/>
      <c r="B3975" s="458"/>
      <c r="C3975" s="458"/>
      <c r="D3975" s="458"/>
      <c r="E3975" s="458"/>
      <c r="F3975" s="459"/>
    </row>
    <row r="3976">
      <c r="A3976" s="458"/>
      <c r="B3976" s="458"/>
      <c r="C3976" s="458"/>
      <c r="D3976" s="458"/>
      <c r="E3976" s="458"/>
      <c r="F3976" s="459"/>
    </row>
    <row r="3977">
      <c r="A3977" s="458"/>
      <c r="B3977" s="458"/>
      <c r="C3977" s="458"/>
      <c r="D3977" s="458"/>
      <c r="E3977" s="458"/>
      <c r="F3977" s="459"/>
    </row>
    <row r="3978">
      <c r="A3978" s="458"/>
      <c r="B3978" s="458"/>
      <c r="C3978" s="458"/>
      <c r="D3978" s="458"/>
      <c r="E3978" s="458"/>
      <c r="F3978" s="459"/>
    </row>
    <row r="3979">
      <c r="A3979" s="458"/>
      <c r="B3979" s="458"/>
      <c r="C3979" s="458"/>
      <c r="D3979" s="458"/>
      <c r="E3979" s="458"/>
      <c r="F3979" s="459"/>
    </row>
    <row r="3980">
      <c r="A3980" s="458"/>
      <c r="B3980" s="458"/>
      <c r="C3980" s="458"/>
      <c r="D3980" s="458"/>
      <c r="E3980" s="458"/>
      <c r="F3980" s="459"/>
    </row>
    <row r="3981">
      <c r="A3981" s="458"/>
      <c r="B3981" s="458"/>
      <c r="C3981" s="458"/>
      <c r="D3981" s="458"/>
      <c r="E3981" s="458"/>
      <c r="F3981" s="459"/>
    </row>
    <row r="3982">
      <c r="A3982" s="458"/>
      <c r="B3982" s="458"/>
      <c r="C3982" s="458"/>
      <c r="D3982" s="458"/>
      <c r="E3982" s="458"/>
      <c r="F3982" s="459"/>
    </row>
    <row r="3983">
      <c r="A3983" s="458"/>
      <c r="B3983" s="458"/>
      <c r="C3983" s="458"/>
      <c r="D3983" s="458"/>
      <c r="E3983" s="458"/>
      <c r="F3983" s="459"/>
    </row>
    <row r="3984">
      <c r="A3984" s="458"/>
      <c r="B3984" s="458"/>
      <c r="C3984" s="458"/>
      <c r="D3984" s="458"/>
      <c r="E3984" s="458"/>
      <c r="F3984" s="459"/>
    </row>
    <row r="3985">
      <c r="A3985" s="458"/>
      <c r="B3985" s="458"/>
      <c r="C3985" s="458"/>
      <c r="D3985" s="458"/>
      <c r="E3985" s="458"/>
      <c r="F3985" s="459"/>
    </row>
    <row r="3986">
      <c r="A3986" s="458"/>
      <c r="B3986" s="458"/>
      <c r="C3986" s="458"/>
      <c r="D3986" s="458"/>
      <c r="E3986" s="458"/>
      <c r="F3986" s="459"/>
    </row>
    <row r="3987">
      <c r="A3987" s="458"/>
      <c r="B3987" s="458"/>
      <c r="C3987" s="458"/>
      <c r="D3987" s="458"/>
      <c r="E3987" s="458"/>
      <c r="F3987" s="459"/>
    </row>
    <row r="3988">
      <c r="A3988" s="458"/>
      <c r="B3988" s="458"/>
      <c r="C3988" s="458"/>
      <c r="D3988" s="458"/>
      <c r="E3988" s="458"/>
      <c r="F3988" s="459"/>
    </row>
    <row r="3989">
      <c r="A3989" s="458"/>
      <c r="B3989" s="458"/>
      <c r="C3989" s="458"/>
      <c r="D3989" s="458"/>
      <c r="E3989" s="458"/>
      <c r="F3989" s="459"/>
    </row>
    <row r="3990">
      <c r="A3990" s="458"/>
      <c r="B3990" s="458"/>
      <c r="C3990" s="458"/>
      <c r="D3990" s="458"/>
      <c r="E3990" s="458"/>
      <c r="F3990" s="459"/>
    </row>
    <row r="3991">
      <c r="A3991" s="458"/>
      <c r="B3991" s="458"/>
      <c r="C3991" s="458"/>
      <c r="D3991" s="458"/>
      <c r="E3991" s="458"/>
      <c r="F3991" s="459"/>
    </row>
    <row r="3992">
      <c r="A3992" s="458"/>
      <c r="B3992" s="458"/>
      <c r="C3992" s="458"/>
      <c r="D3992" s="458"/>
      <c r="E3992" s="458"/>
      <c r="F3992" s="459"/>
    </row>
    <row r="3993">
      <c r="A3993" s="458"/>
      <c r="B3993" s="458"/>
      <c r="C3993" s="458"/>
      <c r="D3993" s="458"/>
      <c r="E3993" s="458"/>
      <c r="F3993" s="459"/>
    </row>
    <row r="3994">
      <c r="A3994" s="458"/>
      <c r="B3994" s="458"/>
      <c r="C3994" s="458"/>
      <c r="D3994" s="458"/>
      <c r="E3994" s="458"/>
      <c r="F3994" s="459"/>
    </row>
    <row r="3995">
      <c r="A3995" s="458"/>
      <c r="B3995" s="458"/>
      <c r="C3995" s="458"/>
      <c r="D3995" s="458"/>
      <c r="E3995" s="458"/>
      <c r="F3995" s="459"/>
    </row>
    <row r="3996">
      <c r="A3996" s="458"/>
      <c r="B3996" s="458"/>
      <c r="C3996" s="458"/>
      <c r="D3996" s="458"/>
      <c r="E3996" s="458"/>
      <c r="F3996" s="459"/>
    </row>
    <row r="3997">
      <c r="A3997" s="458"/>
      <c r="B3997" s="458"/>
      <c r="C3997" s="458"/>
      <c r="D3997" s="458"/>
      <c r="E3997" s="458"/>
      <c r="F3997" s="459"/>
    </row>
    <row r="3998">
      <c r="A3998" s="458"/>
      <c r="B3998" s="458"/>
      <c r="C3998" s="458"/>
      <c r="D3998" s="458"/>
      <c r="E3998" s="458"/>
      <c r="F3998" s="459"/>
    </row>
    <row r="3999">
      <c r="A3999" s="458"/>
      <c r="B3999" s="458"/>
      <c r="C3999" s="458"/>
      <c r="D3999" s="458"/>
      <c r="E3999" s="458"/>
      <c r="F3999" s="459"/>
    </row>
    <row r="4000">
      <c r="A4000" s="458"/>
      <c r="B4000" s="458"/>
      <c r="C4000" s="458"/>
      <c r="D4000" s="458"/>
      <c r="E4000" s="458"/>
      <c r="F4000" s="459"/>
    </row>
    <row r="4001">
      <c r="A4001" s="458"/>
      <c r="B4001" s="458"/>
      <c r="C4001" s="458"/>
      <c r="D4001" s="458"/>
      <c r="E4001" s="458"/>
      <c r="F4001" s="459"/>
    </row>
    <row r="4002">
      <c r="A4002" s="458"/>
      <c r="B4002" s="458"/>
      <c r="C4002" s="458"/>
      <c r="D4002" s="458"/>
      <c r="E4002" s="458"/>
      <c r="F4002" s="459"/>
    </row>
    <row r="4003">
      <c r="A4003" s="458"/>
      <c r="B4003" s="458"/>
      <c r="C4003" s="458"/>
      <c r="D4003" s="458"/>
      <c r="E4003" s="458"/>
      <c r="F4003" s="459"/>
    </row>
    <row r="4004">
      <c r="A4004" s="458"/>
      <c r="B4004" s="458"/>
      <c r="C4004" s="458"/>
      <c r="D4004" s="458"/>
      <c r="E4004" s="458"/>
      <c r="F4004" s="459"/>
    </row>
    <row r="4005">
      <c r="A4005" s="458"/>
      <c r="B4005" s="458"/>
      <c r="C4005" s="458"/>
      <c r="D4005" s="458"/>
      <c r="E4005" s="458"/>
      <c r="F4005" s="459"/>
    </row>
    <row r="4006">
      <c r="A4006" s="458"/>
      <c r="B4006" s="458"/>
      <c r="C4006" s="458"/>
      <c r="D4006" s="458"/>
      <c r="E4006" s="458"/>
      <c r="F4006" s="459"/>
    </row>
    <row r="4007">
      <c r="A4007" s="458"/>
      <c r="B4007" s="458"/>
      <c r="C4007" s="458"/>
      <c r="D4007" s="458"/>
      <c r="E4007" s="458"/>
      <c r="F4007" s="459"/>
    </row>
    <row r="4008">
      <c r="A4008" s="458"/>
      <c r="B4008" s="458"/>
      <c r="C4008" s="458"/>
      <c r="D4008" s="458"/>
      <c r="E4008" s="458"/>
      <c r="F4008" s="459"/>
    </row>
    <row r="4009">
      <c r="A4009" s="458"/>
      <c r="B4009" s="458"/>
      <c r="C4009" s="458"/>
      <c r="D4009" s="458"/>
      <c r="E4009" s="458"/>
      <c r="F4009" s="459"/>
    </row>
    <row r="4010">
      <c r="A4010" s="458"/>
      <c r="B4010" s="458"/>
      <c r="C4010" s="458"/>
      <c r="D4010" s="458"/>
      <c r="E4010" s="458"/>
      <c r="F4010" s="459"/>
    </row>
    <row r="4011">
      <c r="A4011" s="458"/>
      <c r="B4011" s="458"/>
      <c r="C4011" s="458"/>
      <c r="D4011" s="458"/>
      <c r="E4011" s="458"/>
      <c r="F4011" s="459"/>
    </row>
    <row r="4012">
      <c r="A4012" s="458"/>
      <c r="B4012" s="458"/>
      <c r="C4012" s="458"/>
      <c r="D4012" s="458"/>
      <c r="E4012" s="458"/>
      <c r="F4012" s="459"/>
    </row>
    <row r="4013">
      <c r="A4013" s="458"/>
      <c r="B4013" s="458"/>
      <c r="C4013" s="458"/>
      <c r="D4013" s="458"/>
      <c r="E4013" s="458"/>
      <c r="F4013" s="459"/>
    </row>
    <row r="4014">
      <c r="A4014" s="458"/>
      <c r="B4014" s="458"/>
      <c r="C4014" s="458"/>
      <c r="D4014" s="458"/>
      <c r="E4014" s="458"/>
      <c r="F4014" s="459"/>
    </row>
    <row r="4015">
      <c r="A4015" s="458"/>
      <c r="B4015" s="458"/>
      <c r="C4015" s="458"/>
      <c r="D4015" s="458"/>
      <c r="E4015" s="458"/>
      <c r="F4015" s="459"/>
    </row>
    <row r="4016">
      <c r="A4016" s="458"/>
      <c r="B4016" s="458"/>
      <c r="C4016" s="458"/>
      <c r="D4016" s="458"/>
      <c r="E4016" s="458"/>
      <c r="F4016" s="459"/>
    </row>
    <row r="4017">
      <c r="A4017" s="458"/>
      <c r="B4017" s="458"/>
      <c r="C4017" s="458"/>
      <c r="D4017" s="458"/>
      <c r="E4017" s="458"/>
      <c r="F4017" s="459"/>
    </row>
    <row r="4018">
      <c r="A4018" s="458"/>
      <c r="B4018" s="458"/>
      <c r="C4018" s="458"/>
      <c r="D4018" s="458"/>
      <c r="E4018" s="458"/>
      <c r="F4018" s="459"/>
    </row>
    <row r="4019">
      <c r="A4019" s="458"/>
      <c r="B4019" s="458"/>
      <c r="C4019" s="458"/>
      <c r="D4019" s="458"/>
      <c r="E4019" s="458"/>
      <c r="F4019" s="459"/>
    </row>
    <row r="4020">
      <c r="A4020" s="458"/>
      <c r="B4020" s="458"/>
      <c r="C4020" s="458"/>
      <c r="D4020" s="458"/>
      <c r="E4020" s="458"/>
      <c r="F4020" s="459"/>
    </row>
    <row r="4021">
      <c r="A4021" s="458"/>
      <c r="B4021" s="458"/>
      <c r="C4021" s="458"/>
      <c r="D4021" s="458"/>
      <c r="E4021" s="458"/>
      <c r="F4021" s="459"/>
    </row>
    <row r="4022">
      <c r="A4022" s="458"/>
      <c r="B4022" s="458"/>
      <c r="C4022" s="458"/>
      <c r="D4022" s="458"/>
      <c r="E4022" s="458"/>
      <c r="F4022" s="459"/>
    </row>
    <row r="4023">
      <c r="A4023" s="458"/>
      <c r="B4023" s="458"/>
      <c r="C4023" s="458"/>
      <c r="D4023" s="458"/>
      <c r="E4023" s="458"/>
      <c r="F4023" s="459"/>
    </row>
    <row r="4024">
      <c r="A4024" s="458"/>
      <c r="B4024" s="458"/>
      <c r="C4024" s="458"/>
      <c r="D4024" s="458"/>
      <c r="E4024" s="458"/>
      <c r="F4024" s="459"/>
    </row>
    <row r="4025">
      <c r="A4025" s="458"/>
      <c r="B4025" s="458"/>
      <c r="C4025" s="458"/>
      <c r="D4025" s="458"/>
      <c r="E4025" s="458"/>
      <c r="F4025" s="459"/>
    </row>
    <row r="4026">
      <c r="A4026" s="458"/>
      <c r="B4026" s="458"/>
      <c r="C4026" s="458"/>
      <c r="D4026" s="458"/>
      <c r="E4026" s="458"/>
      <c r="F4026" s="459"/>
    </row>
    <row r="4027">
      <c r="A4027" s="458"/>
      <c r="B4027" s="458"/>
      <c r="C4027" s="458"/>
      <c r="D4027" s="458"/>
      <c r="E4027" s="458"/>
      <c r="F4027" s="459"/>
    </row>
    <row r="4028">
      <c r="A4028" s="458"/>
      <c r="B4028" s="458"/>
      <c r="C4028" s="458"/>
      <c r="D4028" s="458"/>
      <c r="E4028" s="458"/>
      <c r="F4028" s="459"/>
    </row>
    <row r="4029">
      <c r="A4029" s="458"/>
      <c r="B4029" s="458"/>
      <c r="C4029" s="458"/>
      <c r="D4029" s="458"/>
      <c r="E4029" s="458"/>
      <c r="F4029" s="459"/>
    </row>
    <row r="4030">
      <c r="A4030" s="458"/>
      <c r="B4030" s="458"/>
      <c r="C4030" s="458"/>
      <c r="D4030" s="458"/>
      <c r="E4030" s="458"/>
      <c r="F4030" s="459"/>
    </row>
    <row r="4031">
      <c r="A4031" s="458"/>
      <c r="B4031" s="458"/>
      <c r="C4031" s="458"/>
      <c r="D4031" s="458"/>
      <c r="E4031" s="458"/>
      <c r="F4031" s="459"/>
    </row>
    <row r="4032">
      <c r="A4032" s="458"/>
      <c r="B4032" s="458"/>
      <c r="C4032" s="458"/>
      <c r="D4032" s="458"/>
      <c r="E4032" s="458"/>
      <c r="F4032" s="459"/>
    </row>
    <row r="4033">
      <c r="A4033" s="458"/>
      <c r="B4033" s="458"/>
      <c r="C4033" s="458"/>
      <c r="D4033" s="458"/>
      <c r="E4033" s="458"/>
      <c r="F4033" s="459"/>
    </row>
    <row r="4034">
      <c r="A4034" s="458"/>
      <c r="B4034" s="458"/>
      <c r="C4034" s="458"/>
      <c r="D4034" s="458"/>
      <c r="E4034" s="458"/>
      <c r="F4034" s="459"/>
    </row>
    <row r="4035">
      <c r="A4035" s="458"/>
      <c r="B4035" s="458"/>
      <c r="C4035" s="458"/>
      <c r="D4035" s="458"/>
      <c r="E4035" s="458"/>
      <c r="F4035" s="459"/>
    </row>
    <row r="4036">
      <c r="A4036" s="458"/>
      <c r="B4036" s="458"/>
      <c r="C4036" s="458"/>
      <c r="D4036" s="458"/>
      <c r="E4036" s="458"/>
      <c r="F4036" s="459"/>
    </row>
    <row r="4037">
      <c r="A4037" s="458"/>
      <c r="B4037" s="458"/>
      <c r="C4037" s="458"/>
      <c r="D4037" s="458"/>
      <c r="E4037" s="458"/>
      <c r="F4037" s="459"/>
    </row>
    <row r="4038">
      <c r="A4038" s="458"/>
      <c r="B4038" s="458"/>
      <c r="C4038" s="458"/>
      <c r="D4038" s="458"/>
      <c r="E4038" s="458"/>
      <c r="F4038" s="459"/>
    </row>
    <row r="4039">
      <c r="A4039" s="458"/>
      <c r="B4039" s="458"/>
      <c r="C4039" s="458"/>
      <c r="D4039" s="458"/>
      <c r="E4039" s="458"/>
      <c r="F4039" s="459"/>
    </row>
    <row r="4040">
      <c r="A4040" s="458"/>
      <c r="B4040" s="458"/>
      <c r="C4040" s="458"/>
      <c r="D4040" s="458"/>
      <c r="E4040" s="458"/>
      <c r="F4040" s="459"/>
    </row>
    <row r="4041">
      <c r="A4041" s="458"/>
      <c r="B4041" s="458"/>
      <c r="C4041" s="458"/>
      <c r="D4041" s="458"/>
      <c r="E4041" s="458"/>
      <c r="F4041" s="459"/>
    </row>
    <row r="4042">
      <c r="A4042" s="458"/>
      <c r="B4042" s="458"/>
      <c r="C4042" s="458"/>
      <c r="D4042" s="458"/>
      <c r="E4042" s="458"/>
      <c r="F4042" s="459"/>
    </row>
    <row r="4043">
      <c r="A4043" s="458"/>
      <c r="B4043" s="458"/>
      <c r="C4043" s="458"/>
      <c r="D4043" s="458"/>
      <c r="E4043" s="458"/>
      <c r="F4043" s="459"/>
    </row>
    <row r="4044">
      <c r="A4044" s="458"/>
      <c r="B4044" s="458"/>
      <c r="C4044" s="458"/>
      <c r="D4044" s="458"/>
      <c r="E4044" s="458"/>
      <c r="F4044" s="459"/>
    </row>
    <row r="4045">
      <c r="A4045" s="458"/>
      <c r="B4045" s="458"/>
      <c r="C4045" s="458"/>
      <c r="D4045" s="458"/>
      <c r="E4045" s="458"/>
      <c r="F4045" s="459"/>
    </row>
    <row r="4046">
      <c r="A4046" s="458"/>
      <c r="B4046" s="458"/>
      <c r="C4046" s="458"/>
      <c r="D4046" s="458"/>
      <c r="E4046" s="458"/>
      <c r="F4046" s="459"/>
    </row>
    <row r="4047">
      <c r="A4047" s="458"/>
      <c r="B4047" s="458"/>
      <c r="C4047" s="458"/>
      <c r="D4047" s="458"/>
      <c r="E4047" s="458"/>
      <c r="F4047" s="459"/>
    </row>
    <row r="4048">
      <c r="A4048" s="458"/>
      <c r="B4048" s="458"/>
      <c r="C4048" s="458"/>
      <c r="D4048" s="458"/>
      <c r="E4048" s="458"/>
      <c r="F4048" s="459"/>
    </row>
    <row r="4049">
      <c r="A4049" s="458"/>
      <c r="B4049" s="458"/>
      <c r="C4049" s="458"/>
      <c r="D4049" s="458"/>
      <c r="E4049" s="458"/>
      <c r="F4049" s="459"/>
    </row>
    <row r="4050">
      <c r="A4050" s="458"/>
      <c r="B4050" s="458"/>
      <c r="C4050" s="458"/>
      <c r="D4050" s="458"/>
      <c r="E4050" s="458"/>
      <c r="F4050" s="459"/>
    </row>
    <row r="4051">
      <c r="A4051" s="458"/>
      <c r="B4051" s="458"/>
      <c r="C4051" s="458"/>
      <c r="D4051" s="458"/>
      <c r="E4051" s="458"/>
      <c r="F4051" s="459"/>
    </row>
    <row r="4052">
      <c r="A4052" s="458"/>
      <c r="B4052" s="458"/>
      <c r="C4052" s="458"/>
      <c r="D4052" s="458"/>
      <c r="E4052" s="458"/>
      <c r="F4052" s="459"/>
    </row>
    <row r="4053">
      <c r="A4053" s="458"/>
      <c r="B4053" s="458"/>
      <c r="C4053" s="458"/>
      <c r="D4053" s="458"/>
      <c r="E4053" s="458"/>
      <c r="F4053" s="459"/>
    </row>
    <row r="4054">
      <c r="A4054" s="458"/>
      <c r="B4054" s="458"/>
      <c r="C4054" s="458"/>
      <c r="D4054" s="458"/>
      <c r="E4054" s="458"/>
      <c r="F4054" s="459"/>
    </row>
    <row r="4055">
      <c r="A4055" s="458"/>
      <c r="B4055" s="458"/>
      <c r="C4055" s="458"/>
      <c r="D4055" s="458"/>
      <c r="E4055" s="458"/>
      <c r="F4055" s="459"/>
    </row>
    <row r="4056">
      <c r="A4056" s="458"/>
      <c r="B4056" s="458"/>
      <c r="C4056" s="458"/>
      <c r="D4056" s="458"/>
      <c r="E4056" s="458"/>
      <c r="F4056" s="459"/>
    </row>
    <row r="4057">
      <c r="A4057" s="458"/>
      <c r="B4057" s="458"/>
      <c r="C4057" s="458"/>
      <c r="D4057" s="458"/>
      <c r="E4057" s="458"/>
      <c r="F4057" s="459"/>
    </row>
    <row r="4058">
      <c r="A4058" s="458"/>
      <c r="B4058" s="458"/>
      <c r="C4058" s="458"/>
      <c r="D4058" s="458"/>
      <c r="E4058" s="458"/>
      <c r="F4058" s="459"/>
    </row>
    <row r="4059">
      <c r="A4059" s="458"/>
      <c r="B4059" s="458"/>
      <c r="C4059" s="458"/>
      <c r="D4059" s="458"/>
      <c r="E4059" s="458"/>
      <c r="F4059" s="459"/>
    </row>
    <row r="4060">
      <c r="A4060" s="458"/>
      <c r="B4060" s="458"/>
      <c r="C4060" s="458"/>
      <c r="D4060" s="458"/>
      <c r="E4060" s="458"/>
      <c r="F4060" s="459"/>
    </row>
    <row r="4061">
      <c r="A4061" s="458"/>
      <c r="B4061" s="458"/>
      <c r="C4061" s="458"/>
      <c r="D4061" s="458"/>
      <c r="E4061" s="458"/>
      <c r="F4061" s="459"/>
    </row>
    <row r="4062">
      <c r="A4062" s="458"/>
      <c r="B4062" s="458"/>
      <c r="C4062" s="458"/>
      <c r="D4062" s="458"/>
      <c r="E4062" s="458"/>
      <c r="F4062" s="459"/>
    </row>
    <row r="4063">
      <c r="A4063" s="458"/>
      <c r="B4063" s="458"/>
      <c r="C4063" s="458"/>
      <c r="D4063" s="458"/>
      <c r="E4063" s="458"/>
      <c r="F4063" s="459"/>
    </row>
    <row r="4064">
      <c r="A4064" s="458"/>
      <c r="B4064" s="458"/>
      <c r="C4064" s="458"/>
      <c r="D4064" s="458"/>
      <c r="E4064" s="458"/>
      <c r="F4064" s="459"/>
    </row>
    <row r="4065">
      <c r="A4065" s="458"/>
      <c r="B4065" s="458"/>
      <c r="C4065" s="458"/>
      <c r="D4065" s="458"/>
      <c r="E4065" s="458"/>
      <c r="F4065" s="459"/>
    </row>
    <row r="4066">
      <c r="A4066" s="458"/>
      <c r="B4066" s="458"/>
      <c r="C4066" s="458"/>
      <c r="D4066" s="458"/>
      <c r="E4066" s="458"/>
      <c r="F4066" s="459"/>
    </row>
    <row r="4067">
      <c r="A4067" s="458"/>
      <c r="B4067" s="458"/>
      <c r="C4067" s="458"/>
      <c r="D4067" s="458"/>
      <c r="E4067" s="458"/>
      <c r="F4067" s="459"/>
    </row>
    <row r="4068">
      <c r="A4068" s="458"/>
      <c r="B4068" s="458"/>
      <c r="C4068" s="458"/>
      <c r="D4068" s="458"/>
      <c r="E4068" s="458"/>
      <c r="F4068" s="459"/>
    </row>
    <row r="4069">
      <c r="A4069" s="458"/>
      <c r="B4069" s="458"/>
      <c r="C4069" s="458"/>
      <c r="D4069" s="458"/>
      <c r="E4069" s="458"/>
      <c r="F4069" s="459"/>
    </row>
    <row r="4070">
      <c r="A4070" s="458"/>
      <c r="B4070" s="458"/>
      <c r="C4070" s="458"/>
      <c r="D4070" s="458"/>
      <c r="E4070" s="458"/>
      <c r="F4070" s="459"/>
    </row>
    <row r="4071">
      <c r="A4071" s="458"/>
      <c r="B4071" s="458"/>
      <c r="C4071" s="458"/>
      <c r="D4071" s="458"/>
      <c r="E4071" s="458"/>
      <c r="F4071" s="459"/>
    </row>
    <row r="4072">
      <c r="A4072" s="458"/>
      <c r="B4072" s="458"/>
      <c r="C4072" s="458"/>
      <c r="D4072" s="458"/>
      <c r="E4072" s="458"/>
      <c r="F4072" s="459"/>
    </row>
    <row r="4073">
      <c r="A4073" s="458"/>
      <c r="B4073" s="458"/>
      <c r="C4073" s="458"/>
      <c r="D4073" s="458"/>
      <c r="E4073" s="458"/>
      <c r="F4073" s="459"/>
    </row>
    <row r="4074">
      <c r="A4074" s="458"/>
      <c r="B4074" s="458"/>
      <c r="C4074" s="458"/>
      <c r="D4074" s="458"/>
      <c r="E4074" s="458"/>
      <c r="F4074" s="459"/>
    </row>
    <row r="4075">
      <c r="A4075" s="458"/>
      <c r="B4075" s="458"/>
      <c r="C4075" s="458"/>
      <c r="D4075" s="458"/>
      <c r="E4075" s="458"/>
      <c r="F4075" s="459"/>
    </row>
    <row r="4076">
      <c r="A4076" s="458"/>
      <c r="B4076" s="458"/>
      <c r="C4076" s="458"/>
      <c r="D4076" s="458"/>
      <c r="E4076" s="458"/>
      <c r="F4076" s="459"/>
    </row>
    <row r="4077">
      <c r="A4077" s="458"/>
      <c r="B4077" s="458"/>
      <c r="C4077" s="458"/>
      <c r="D4077" s="458"/>
      <c r="E4077" s="458"/>
      <c r="F4077" s="459"/>
    </row>
    <row r="4078">
      <c r="A4078" s="458"/>
      <c r="B4078" s="458"/>
      <c r="C4078" s="458"/>
      <c r="D4078" s="458"/>
      <c r="E4078" s="458"/>
      <c r="F4078" s="459"/>
    </row>
    <row r="4079">
      <c r="A4079" s="458"/>
      <c r="B4079" s="458"/>
      <c r="C4079" s="458"/>
      <c r="D4079" s="458"/>
      <c r="E4079" s="458"/>
      <c r="F4079" s="459"/>
    </row>
    <row r="4080">
      <c r="A4080" s="458"/>
      <c r="B4080" s="458"/>
      <c r="C4080" s="458"/>
      <c r="D4080" s="458"/>
      <c r="E4080" s="458"/>
      <c r="F4080" s="459"/>
    </row>
    <row r="4081">
      <c r="A4081" s="458"/>
      <c r="B4081" s="458"/>
      <c r="C4081" s="458"/>
      <c r="D4081" s="458"/>
      <c r="E4081" s="458"/>
      <c r="F4081" s="459"/>
    </row>
    <row r="4082">
      <c r="A4082" s="458"/>
      <c r="B4082" s="458"/>
      <c r="C4082" s="458"/>
      <c r="D4082" s="458"/>
      <c r="E4082" s="458"/>
      <c r="F4082" s="459"/>
    </row>
    <row r="4083">
      <c r="A4083" s="458"/>
      <c r="B4083" s="458"/>
      <c r="C4083" s="458"/>
      <c r="D4083" s="458"/>
      <c r="E4083" s="458"/>
      <c r="F4083" s="459"/>
    </row>
    <row r="4084">
      <c r="A4084" s="458"/>
      <c r="B4084" s="458"/>
      <c r="C4084" s="458"/>
      <c r="D4084" s="458"/>
      <c r="E4084" s="458"/>
      <c r="F4084" s="459"/>
    </row>
    <row r="4085">
      <c r="A4085" s="458"/>
      <c r="B4085" s="458"/>
      <c r="C4085" s="458"/>
      <c r="D4085" s="458"/>
      <c r="E4085" s="458"/>
      <c r="F4085" s="459"/>
    </row>
    <row r="4086">
      <c r="A4086" s="458"/>
      <c r="B4086" s="458"/>
      <c r="C4086" s="458"/>
      <c r="D4086" s="458"/>
      <c r="E4086" s="458"/>
      <c r="F4086" s="459"/>
    </row>
    <row r="4087">
      <c r="A4087" s="458"/>
      <c r="B4087" s="458"/>
      <c r="C4087" s="458"/>
      <c r="D4087" s="458"/>
      <c r="E4087" s="458"/>
      <c r="F4087" s="459"/>
    </row>
    <row r="4088">
      <c r="A4088" s="458"/>
      <c r="B4088" s="458"/>
      <c r="C4088" s="458"/>
      <c r="D4088" s="458"/>
      <c r="E4088" s="458"/>
      <c r="F4088" s="459"/>
    </row>
    <row r="4089">
      <c r="A4089" s="458"/>
      <c r="B4089" s="458"/>
      <c r="C4089" s="458"/>
      <c r="D4089" s="458"/>
      <c r="E4089" s="458"/>
      <c r="F4089" s="459"/>
    </row>
    <row r="4090">
      <c r="A4090" s="458"/>
      <c r="B4090" s="458"/>
      <c r="C4090" s="458"/>
      <c r="D4090" s="458"/>
      <c r="E4090" s="458"/>
      <c r="F4090" s="459"/>
    </row>
    <row r="4091">
      <c r="A4091" s="458"/>
      <c r="B4091" s="458"/>
      <c r="C4091" s="458"/>
      <c r="D4091" s="458"/>
      <c r="E4091" s="458"/>
      <c r="F4091" s="459"/>
    </row>
    <row r="4092">
      <c r="A4092" s="458"/>
      <c r="B4092" s="458"/>
      <c r="C4092" s="458"/>
      <c r="D4092" s="458"/>
      <c r="E4092" s="458"/>
      <c r="F4092" s="459"/>
    </row>
    <row r="4093">
      <c r="A4093" s="458"/>
      <c r="B4093" s="458"/>
      <c r="C4093" s="458"/>
      <c r="D4093" s="458"/>
      <c r="E4093" s="458"/>
      <c r="F4093" s="459"/>
    </row>
    <row r="4094">
      <c r="A4094" s="458"/>
      <c r="B4094" s="458"/>
      <c r="C4094" s="458"/>
      <c r="D4094" s="458"/>
      <c r="E4094" s="458"/>
      <c r="F4094" s="459"/>
    </row>
    <row r="4095">
      <c r="A4095" s="458"/>
      <c r="B4095" s="458"/>
      <c r="C4095" s="458"/>
      <c r="D4095" s="458"/>
      <c r="E4095" s="458"/>
      <c r="F4095" s="459"/>
    </row>
    <row r="4096">
      <c r="A4096" s="458"/>
      <c r="B4096" s="458"/>
      <c r="C4096" s="458"/>
      <c r="D4096" s="458"/>
      <c r="E4096" s="458"/>
      <c r="F4096" s="459"/>
    </row>
    <row r="4097">
      <c r="A4097" s="458"/>
      <c r="B4097" s="458"/>
      <c r="C4097" s="458"/>
      <c r="D4097" s="458"/>
      <c r="E4097" s="458"/>
      <c r="F4097" s="459"/>
    </row>
    <row r="4098">
      <c r="A4098" s="458"/>
      <c r="B4098" s="458"/>
      <c r="C4098" s="458"/>
      <c r="D4098" s="458"/>
      <c r="E4098" s="458"/>
      <c r="F4098" s="459"/>
    </row>
    <row r="4099">
      <c r="A4099" s="458"/>
      <c r="B4099" s="458"/>
      <c r="C4099" s="458"/>
      <c r="D4099" s="458"/>
      <c r="E4099" s="458"/>
      <c r="F4099" s="459"/>
    </row>
    <row r="4100">
      <c r="A4100" s="458"/>
      <c r="B4100" s="458"/>
      <c r="C4100" s="458"/>
      <c r="D4100" s="458"/>
      <c r="E4100" s="458"/>
      <c r="F4100" s="459"/>
    </row>
    <row r="4101">
      <c r="A4101" s="458"/>
      <c r="B4101" s="458"/>
      <c r="C4101" s="458"/>
      <c r="D4101" s="458"/>
      <c r="E4101" s="458"/>
      <c r="F4101" s="459"/>
    </row>
    <row r="4102">
      <c r="A4102" s="458"/>
      <c r="B4102" s="458"/>
      <c r="C4102" s="458"/>
      <c r="D4102" s="458"/>
      <c r="E4102" s="458"/>
      <c r="F4102" s="459"/>
    </row>
    <row r="4103">
      <c r="A4103" s="458"/>
      <c r="B4103" s="458"/>
      <c r="C4103" s="458"/>
      <c r="D4103" s="458"/>
      <c r="E4103" s="458"/>
      <c r="F4103" s="459"/>
    </row>
    <row r="4104">
      <c r="A4104" s="458"/>
      <c r="B4104" s="458"/>
      <c r="C4104" s="458"/>
      <c r="D4104" s="458"/>
      <c r="E4104" s="458"/>
      <c r="F4104" s="459"/>
    </row>
    <row r="4105">
      <c r="A4105" s="458"/>
      <c r="B4105" s="458"/>
      <c r="C4105" s="458"/>
      <c r="D4105" s="458"/>
      <c r="E4105" s="458"/>
      <c r="F4105" s="459"/>
    </row>
    <row r="4106">
      <c r="A4106" s="458"/>
      <c r="B4106" s="458"/>
      <c r="C4106" s="458"/>
      <c r="D4106" s="458"/>
      <c r="E4106" s="458"/>
      <c r="F4106" s="459"/>
    </row>
    <row r="4107">
      <c r="A4107" s="458"/>
      <c r="B4107" s="458"/>
      <c r="C4107" s="458"/>
      <c r="D4107" s="458"/>
      <c r="E4107" s="458"/>
      <c r="F4107" s="459"/>
    </row>
    <row r="4108">
      <c r="A4108" s="458"/>
      <c r="B4108" s="458"/>
      <c r="C4108" s="458"/>
      <c r="D4108" s="458"/>
      <c r="E4108" s="458"/>
      <c r="F4108" s="459"/>
    </row>
    <row r="4109">
      <c r="A4109" s="458"/>
      <c r="B4109" s="458"/>
      <c r="C4109" s="458"/>
      <c r="D4109" s="458"/>
      <c r="E4109" s="458"/>
      <c r="F4109" s="459"/>
    </row>
    <row r="4110">
      <c r="A4110" s="458"/>
      <c r="B4110" s="458"/>
      <c r="C4110" s="458"/>
      <c r="D4110" s="458"/>
      <c r="E4110" s="458"/>
      <c r="F4110" s="459"/>
    </row>
    <row r="4111">
      <c r="A4111" s="458"/>
      <c r="B4111" s="458"/>
      <c r="C4111" s="458"/>
      <c r="D4111" s="458"/>
      <c r="E4111" s="458"/>
      <c r="F4111" s="459"/>
    </row>
    <row r="4112">
      <c r="A4112" s="458"/>
      <c r="B4112" s="458"/>
      <c r="C4112" s="458"/>
      <c r="D4112" s="458"/>
      <c r="E4112" s="458"/>
      <c r="F4112" s="459"/>
    </row>
    <row r="4113">
      <c r="A4113" s="458"/>
      <c r="B4113" s="458"/>
      <c r="C4113" s="458"/>
      <c r="D4113" s="458"/>
      <c r="E4113" s="458"/>
      <c r="F4113" s="459"/>
    </row>
    <row r="4114">
      <c r="A4114" s="458"/>
      <c r="B4114" s="458"/>
      <c r="C4114" s="458"/>
      <c r="D4114" s="458"/>
      <c r="E4114" s="458"/>
      <c r="F4114" s="459"/>
    </row>
    <row r="4115">
      <c r="A4115" s="458"/>
      <c r="B4115" s="458"/>
      <c r="C4115" s="458"/>
      <c r="D4115" s="458"/>
      <c r="E4115" s="458"/>
      <c r="F4115" s="459"/>
    </row>
    <row r="4116">
      <c r="A4116" s="458"/>
      <c r="B4116" s="458"/>
      <c r="C4116" s="458"/>
      <c r="D4116" s="458"/>
      <c r="E4116" s="458"/>
      <c r="F4116" s="459"/>
    </row>
    <row r="4117">
      <c r="A4117" s="458"/>
      <c r="B4117" s="458"/>
      <c r="C4117" s="458"/>
      <c r="D4117" s="458"/>
      <c r="E4117" s="458"/>
      <c r="F4117" s="459"/>
    </row>
    <row r="4118">
      <c r="A4118" s="458"/>
      <c r="B4118" s="458"/>
      <c r="C4118" s="458"/>
      <c r="D4118" s="458"/>
      <c r="E4118" s="458"/>
      <c r="F4118" s="459"/>
    </row>
    <row r="4119">
      <c r="A4119" s="458"/>
      <c r="B4119" s="458"/>
      <c r="C4119" s="458"/>
      <c r="D4119" s="458"/>
      <c r="E4119" s="458"/>
      <c r="F4119" s="459"/>
    </row>
    <row r="4120">
      <c r="A4120" s="458"/>
      <c r="B4120" s="458"/>
      <c r="C4120" s="458"/>
      <c r="D4120" s="458"/>
      <c r="E4120" s="458"/>
      <c r="F4120" s="459"/>
    </row>
    <row r="4121">
      <c r="A4121" s="458"/>
      <c r="B4121" s="458"/>
      <c r="C4121" s="458"/>
      <c r="D4121" s="458"/>
      <c r="E4121" s="458"/>
      <c r="F4121" s="459"/>
    </row>
    <row r="4122">
      <c r="A4122" s="458"/>
      <c r="B4122" s="458"/>
      <c r="C4122" s="458"/>
      <c r="D4122" s="458"/>
      <c r="E4122" s="458"/>
      <c r="F4122" s="459"/>
    </row>
    <row r="4123">
      <c r="A4123" s="458"/>
      <c r="B4123" s="458"/>
      <c r="C4123" s="458"/>
      <c r="D4123" s="458"/>
      <c r="E4123" s="458"/>
      <c r="F4123" s="459"/>
    </row>
    <row r="4124">
      <c r="A4124" s="458"/>
      <c r="B4124" s="458"/>
      <c r="C4124" s="458"/>
      <c r="D4124" s="458"/>
      <c r="E4124" s="458"/>
      <c r="F4124" s="459"/>
    </row>
    <row r="4125">
      <c r="A4125" s="458"/>
      <c r="B4125" s="458"/>
      <c r="C4125" s="458"/>
      <c r="D4125" s="458"/>
      <c r="E4125" s="458"/>
      <c r="F4125" s="459"/>
    </row>
    <row r="4126">
      <c r="A4126" s="458"/>
      <c r="B4126" s="458"/>
      <c r="C4126" s="458"/>
      <c r="D4126" s="458"/>
      <c r="E4126" s="458"/>
      <c r="F4126" s="459"/>
    </row>
    <row r="4127">
      <c r="A4127" s="458"/>
      <c r="B4127" s="458"/>
      <c r="C4127" s="458"/>
      <c r="D4127" s="458"/>
      <c r="E4127" s="458"/>
      <c r="F4127" s="459"/>
    </row>
    <row r="4128">
      <c r="A4128" s="458"/>
      <c r="B4128" s="458"/>
      <c r="C4128" s="458"/>
      <c r="D4128" s="458"/>
      <c r="E4128" s="458"/>
      <c r="F4128" s="459"/>
    </row>
    <row r="4129">
      <c r="A4129" s="458"/>
      <c r="B4129" s="458"/>
      <c r="C4129" s="458"/>
      <c r="D4129" s="458"/>
      <c r="E4129" s="458"/>
      <c r="F4129" s="459"/>
    </row>
    <row r="4130">
      <c r="A4130" s="458"/>
      <c r="B4130" s="458"/>
      <c r="C4130" s="458"/>
      <c r="D4130" s="458"/>
      <c r="E4130" s="458"/>
      <c r="F4130" s="459"/>
    </row>
    <row r="4131">
      <c r="A4131" s="458"/>
      <c r="B4131" s="458"/>
      <c r="C4131" s="458"/>
      <c r="D4131" s="458"/>
      <c r="E4131" s="458"/>
      <c r="F4131" s="459"/>
    </row>
    <row r="4132">
      <c r="A4132" s="458"/>
      <c r="B4132" s="458"/>
      <c r="C4132" s="458"/>
      <c r="D4132" s="458"/>
      <c r="E4132" s="458"/>
      <c r="F4132" s="459"/>
    </row>
    <row r="4133">
      <c r="A4133" s="458"/>
      <c r="B4133" s="458"/>
      <c r="C4133" s="458"/>
      <c r="D4133" s="458"/>
      <c r="E4133" s="458"/>
      <c r="F4133" s="459"/>
    </row>
    <row r="4134">
      <c r="A4134" s="458"/>
      <c r="B4134" s="458"/>
      <c r="C4134" s="458"/>
      <c r="D4134" s="458"/>
      <c r="E4134" s="458"/>
      <c r="F4134" s="459"/>
    </row>
    <row r="4135">
      <c r="A4135" s="458"/>
      <c r="B4135" s="458"/>
      <c r="C4135" s="458"/>
      <c r="D4135" s="458"/>
      <c r="E4135" s="458"/>
      <c r="F4135" s="459"/>
    </row>
    <row r="4136">
      <c r="A4136" s="458"/>
      <c r="B4136" s="458"/>
      <c r="C4136" s="458"/>
      <c r="D4136" s="458"/>
      <c r="E4136" s="458"/>
      <c r="F4136" s="459"/>
    </row>
    <row r="4137">
      <c r="A4137" s="458"/>
      <c r="B4137" s="458"/>
      <c r="C4137" s="458"/>
      <c r="D4137" s="458"/>
      <c r="E4137" s="458"/>
      <c r="F4137" s="459"/>
    </row>
    <row r="4138">
      <c r="A4138" s="458"/>
      <c r="B4138" s="458"/>
      <c r="C4138" s="458"/>
      <c r="D4138" s="458"/>
      <c r="E4138" s="458"/>
      <c r="F4138" s="459"/>
    </row>
    <row r="4139">
      <c r="A4139" s="458"/>
      <c r="B4139" s="458"/>
      <c r="C4139" s="458"/>
      <c r="D4139" s="458"/>
      <c r="E4139" s="458"/>
      <c r="F4139" s="459"/>
    </row>
    <row r="4140">
      <c r="A4140" s="458"/>
      <c r="B4140" s="458"/>
      <c r="C4140" s="458"/>
      <c r="D4140" s="458"/>
      <c r="E4140" s="458"/>
      <c r="F4140" s="459"/>
    </row>
    <row r="4141">
      <c r="A4141" s="458"/>
      <c r="B4141" s="458"/>
      <c r="C4141" s="458"/>
      <c r="D4141" s="458"/>
      <c r="E4141" s="458"/>
      <c r="F4141" s="459"/>
    </row>
    <row r="4142">
      <c r="A4142" s="458"/>
      <c r="B4142" s="458"/>
      <c r="C4142" s="458"/>
      <c r="D4142" s="458"/>
      <c r="E4142" s="458"/>
      <c r="F4142" s="459"/>
    </row>
    <row r="4143">
      <c r="A4143" s="458"/>
      <c r="B4143" s="458"/>
      <c r="C4143" s="458"/>
      <c r="D4143" s="458"/>
      <c r="E4143" s="458"/>
      <c r="F4143" s="459"/>
    </row>
    <row r="4144">
      <c r="A4144" s="458"/>
      <c r="B4144" s="458"/>
      <c r="C4144" s="458"/>
      <c r="D4144" s="458"/>
      <c r="E4144" s="458"/>
      <c r="F4144" s="459"/>
    </row>
    <row r="4145">
      <c r="A4145" s="458"/>
      <c r="B4145" s="458"/>
      <c r="C4145" s="458"/>
      <c r="D4145" s="458"/>
      <c r="E4145" s="458"/>
      <c r="F4145" s="459"/>
    </row>
    <row r="4146">
      <c r="A4146" s="458"/>
      <c r="B4146" s="458"/>
      <c r="C4146" s="458"/>
      <c r="D4146" s="458"/>
      <c r="E4146" s="458"/>
      <c r="F4146" s="459"/>
    </row>
    <row r="4147">
      <c r="A4147" s="458"/>
      <c r="B4147" s="458"/>
      <c r="C4147" s="458"/>
      <c r="D4147" s="458"/>
      <c r="E4147" s="458"/>
      <c r="F4147" s="459"/>
    </row>
    <row r="4148">
      <c r="A4148" s="458"/>
      <c r="B4148" s="458"/>
      <c r="C4148" s="458"/>
      <c r="D4148" s="458"/>
      <c r="E4148" s="458"/>
      <c r="F4148" s="459"/>
    </row>
    <row r="4149">
      <c r="A4149" s="458"/>
      <c r="B4149" s="458"/>
      <c r="C4149" s="458"/>
      <c r="D4149" s="458"/>
      <c r="E4149" s="458"/>
      <c r="F4149" s="459"/>
    </row>
    <row r="4150">
      <c r="A4150" s="458"/>
      <c r="B4150" s="458"/>
      <c r="C4150" s="458"/>
      <c r="D4150" s="458"/>
      <c r="E4150" s="458"/>
      <c r="F4150" s="459"/>
    </row>
    <row r="4151">
      <c r="A4151" s="458"/>
      <c r="B4151" s="458"/>
      <c r="C4151" s="458"/>
      <c r="D4151" s="458"/>
      <c r="E4151" s="458"/>
      <c r="F4151" s="459"/>
    </row>
    <row r="4152">
      <c r="A4152" s="458"/>
      <c r="B4152" s="458"/>
      <c r="C4152" s="458"/>
      <c r="D4152" s="458"/>
      <c r="E4152" s="458"/>
      <c r="F4152" s="459"/>
    </row>
    <row r="4153">
      <c r="A4153" s="458"/>
      <c r="B4153" s="458"/>
      <c r="C4153" s="458"/>
      <c r="D4153" s="458"/>
      <c r="E4153" s="458"/>
      <c r="F4153" s="459"/>
    </row>
    <row r="4154">
      <c r="A4154" s="458"/>
      <c r="B4154" s="458"/>
      <c r="C4154" s="458"/>
      <c r="D4154" s="458"/>
      <c r="E4154" s="458"/>
      <c r="F4154" s="459"/>
    </row>
    <row r="4155">
      <c r="A4155" s="458"/>
      <c r="B4155" s="458"/>
      <c r="C4155" s="458"/>
      <c r="D4155" s="458"/>
      <c r="E4155" s="458"/>
      <c r="F4155" s="459"/>
    </row>
    <row r="4156">
      <c r="A4156" s="458"/>
      <c r="B4156" s="458"/>
      <c r="C4156" s="458"/>
      <c r="D4156" s="458"/>
      <c r="E4156" s="458"/>
      <c r="F4156" s="459"/>
    </row>
    <row r="4157">
      <c r="A4157" s="458"/>
      <c r="B4157" s="458"/>
      <c r="C4157" s="458"/>
      <c r="D4157" s="458"/>
      <c r="E4157" s="458"/>
      <c r="F4157" s="459"/>
    </row>
    <row r="4158">
      <c r="A4158" s="458"/>
      <c r="B4158" s="458"/>
      <c r="C4158" s="458"/>
      <c r="D4158" s="458"/>
      <c r="E4158" s="458"/>
      <c r="F4158" s="459"/>
    </row>
    <row r="4159">
      <c r="A4159" s="458"/>
      <c r="B4159" s="458"/>
      <c r="C4159" s="458"/>
      <c r="D4159" s="458"/>
      <c r="E4159" s="458"/>
      <c r="F4159" s="459"/>
    </row>
    <row r="4160">
      <c r="A4160" s="458"/>
      <c r="B4160" s="458"/>
      <c r="C4160" s="458"/>
      <c r="D4160" s="458"/>
      <c r="E4160" s="458"/>
      <c r="F4160" s="459"/>
    </row>
    <row r="4161">
      <c r="A4161" s="458"/>
      <c r="B4161" s="458"/>
      <c r="C4161" s="458"/>
      <c r="D4161" s="458"/>
      <c r="E4161" s="458"/>
      <c r="F4161" s="459"/>
    </row>
    <row r="4162">
      <c r="A4162" s="458"/>
      <c r="B4162" s="458"/>
      <c r="C4162" s="458"/>
      <c r="D4162" s="458"/>
      <c r="E4162" s="458"/>
      <c r="F4162" s="459"/>
    </row>
    <row r="4163">
      <c r="A4163" s="458"/>
      <c r="B4163" s="458"/>
      <c r="C4163" s="458"/>
      <c r="D4163" s="458"/>
      <c r="E4163" s="458"/>
      <c r="F4163" s="459"/>
    </row>
    <row r="4164">
      <c r="A4164" s="458"/>
      <c r="B4164" s="458"/>
      <c r="C4164" s="458"/>
      <c r="D4164" s="458"/>
      <c r="E4164" s="458"/>
      <c r="F4164" s="459"/>
    </row>
    <row r="4165">
      <c r="A4165" s="458"/>
      <c r="B4165" s="458"/>
      <c r="C4165" s="458"/>
      <c r="D4165" s="458"/>
      <c r="E4165" s="458"/>
      <c r="F4165" s="459"/>
    </row>
    <row r="4166">
      <c r="A4166" s="458"/>
      <c r="B4166" s="458"/>
      <c r="C4166" s="458"/>
      <c r="D4166" s="458"/>
      <c r="E4166" s="458"/>
      <c r="F4166" s="459"/>
    </row>
    <row r="4167">
      <c r="A4167" s="458"/>
      <c r="B4167" s="458"/>
      <c r="C4167" s="458"/>
      <c r="D4167" s="458"/>
      <c r="E4167" s="458"/>
      <c r="F4167" s="459"/>
    </row>
    <row r="4168">
      <c r="A4168" s="458"/>
      <c r="B4168" s="458"/>
      <c r="C4168" s="458"/>
      <c r="D4168" s="458"/>
      <c r="E4168" s="458"/>
      <c r="F4168" s="459"/>
    </row>
    <row r="4169">
      <c r="A4169" s="458"/>
      <c r="B4169" s="458"/>
      <c r="C4169" s="458"/>
      <c r="D4169" s="458"/>
      <c r="E4169" s="458"/>
      <c r="F4169" s="459"/>
    </row>
    <row r="4170">
      <c r="A4170" s="458"/>
      <c r="B4170" s="458"/>
      <c r="C4170" s="458"/>
      <c r="D4170" s="458"/>
      <c r="E4170" s="458"/>
      <c r="F4170" s="459"/>
    </row>
    <row r="4171">
      <c r="A4171" s="458"/>
      <c r="B4171" s="458"/>
      <c r="C4171" s="458"/>
      <c r="D4171" s="458"/>
      <c r="E4171" s="458"/>
      <c r="F4171" s="459"/>
    </row>
    <row r="4172">
      <c r="A4172" s="458"/>
      <c r="B4172" s="458"/>
      <c r="C4172" s="458"/>
      <c r="D4172" s="458"/>
      <c r="E4172" s="458"/>
      <c r="F4172" s="459"/>
    </row>
    <row r="4173">
      <c r="A4173" s="458"/>
      <c r="B4173" s="458"/>
      <c r="C4173" s="458"/>
      <c r="D4173" s="458"/>
      <c r="E4173" s="458"/>
      <c r="F4173" s="459"/>
    </row>
    <row r="4174">
      <c r="A4174" s="458"/>
      <c r="B4174" s="458"/>
      <c r="C4174" s="458"/>
      <c r="D4174" s="458"/>
      <c r="E4174" s="458"/>
      <c r="F4174" s="459"/>
    </row>
    <row r="4175">
      <c r="A4175" s="458"/>
      <c r="B4175" s="458"/>
      <c r="C4175" s="458"/>
      <c r="D4175" s="458"/>
      <c r="E4175" s="458"/>
      <c r="F4175" s="459"/>
    </row>
    <row r="4176">
      <c r="A4176" s="458"/>
      <c r="B4176" s="458"/>
      <c r="C4176" s="458"/>
      <c r="D4176" s="458"/>
      <c r="E4176" s="458"/>
      <c r="F4176" s="459"/>
    </row>
    <row r="4177">
      <c r="A4177" s="458"/>
      <c r="B4177" s="458"/>
      <c r="C4177" s="458"/>
      <c r="D4177" s="458"/>
      <c r="E4177" s="458"/>
      <c r="F4177" s="459"/>
    </row>
    <row r="4178">
      <c r="A4178" s="458"/>
      <c r="B4178" s="458"/>
      <c r="C4178" s="458"/>
      <c r="D4178" s="458"/>
      <c r="E4178" s="458"/>
      <c r="F4178" s="459"/>
    </row>
    <row r="4179">
      <c r="A4179" s="458"/>
      <c r="B4179" s="458"/>
      <c r="C4179" s="458"/>
      <c r="D4179" s="458"/>
      <c r="E4179" s="458"/>
      <c r="F4179" s="459"/>
    </row>
    <row r="4180">
      <c r="A4180" s="458"/>
      <c r="B4180" s="458"/>
      <c r="C4180" s="458"/>
      <c r="D4180" s="458"/>
      <c r="E4180" s="458"/>
      <c r="F4180" s="459"/>
    </row>
    <row r="4181">
      <c r="A4181" s="458"/>
      <c r="B4181" s="458"/>
      <c r="C4181" s="458"/>
      <c r="D4181" s="458"/>
      <c r="E4181" s="458"/>
      <c r="F4181" s="459"/>
    </row>
    <row r="4182">
      <c r="A4182" s="458"/>
      <c r="B4182" s="458"/>
      <c r="C4182" s="458"/>
      <c r="D4182" s="458"/>
      <c r="E4182" s="458"/>
      <c r="F4182" s="459"/>
    </row>
    <row r="4183">
      <c r="A4183" s="458"/>
      <c r="B4183" s="458"/>
      <c r="C4183" s="458"/>
      <c r="D4183" s="458"/>
      <c r="E4183" s="458"/>
      <c r="F4183" s="459"/>
    </row>
    <row r="4184">
      <c r="A4184" s="458"/>
      <c r="B4184" s="458"/>
      <c r="C4184" s="458"/>
      <c r="D4184" s="458"/>
      <c r="E4184" s="458"/>
      <c r="F4184" s="459"/>
    </row>
    <row r="4185">
      <c r="A4185" s="458"/>
      <c r="B4185" s="458"/>
      <c r="C4185" s="458"/>
      <c r="D4185" s="458"/>
      <c r="E4185" s="458"/>
      <c r="F4185" s="459"/>
    </row>
    <row r="4186">
      <c r="A4186" s="458"/>
      <c r="B4186" s="458"/>
      <c r="C4186" s="458"/>
      <c r="D4186" s="458"/>
      <c r="E4186" s="458"/>
      <c r="F4186" s="459"/>
    </row>
    <row r="4187">
      <c r="A4187" s="458"/>
      <c r="B4187" s="458"/>
      <c r="C4187" s="458"/>
      <c r="D4187" s="458"/>
      <c r="E4187" s="458"/>
      <c r="F4187" s="459"/>
    </row>
    <row r="4188">
      <c r="A4188" s="458"/>
      <c r="B4188" s="458"/>
      <c r="C4188" s="458"/>
      <c r="D4188" s="458"/>
      <c r="E4188" s="458"/>
      <c r="F4188" s="459"/>
    </row>
    <row r="4189">
      <c r="A4189" s="458"/>
      <c r="B4189" s="458"/>
      <c r="C4189" s="458"/>
      <c r="D4189" s="458"/>
      <c r="E4189" s="458"/>
      <c r="F4189" s="459"/>
    </row>
    <row r="4190">
      <c r="A4190" s="458"/>
      <c r="B4190" s="458"/>
      <c r="C4190" s="458"/>
      <c r="D4190" s="458"/>
      <c r="E4190" s="458"/>
      <c r="F4190" s="459"/>
    </row>
    <row r="4191">
      <c r="A4191" s="458"/>
      <c r="B4191" s="458"/>
      <c r="C4191" s="458"/>
      <c r="D4191" s="458"/>
      <c r="E4191" s="458"/>
      <c r="F4191" s="459"/>
    </row>
    <row r="4192">
      <c r="A4192" s="458"/>
      <c r="B4192" s="458"/>
      <c r="C4192" s="458"/>
      <c r="D4192" s="458"/>
      <c r="E4192" s="458"/>
      <c r="F4192" s="459"/>
    </row>
    <row r="4193">
      <c r="A4193" s="458"/>
      <c r="B4193" s="458"/>
      <c r="C4193" s="458"/>
      <c r="D4193" s="458"/>
      <c r="E4193" s="458"/>
      <c r="F4193" s="459"/>
    </row>
    <row r="4194">
      <c r="A4194" s="458"/>
      <c r="B4194" s="458"/>
      <c r="C4194" s="458"/>
      <c r="D4194" s="458"/>
      <c r="E4194" s="458"/>
      <c r="F4194" s="459"/>
    </row>
    <row r="4195">
      <c r="A4195" s="458"/>
      <c r="B4195" s="458"/>
      <c r="C4195" s="458"/>
      <c r="D4195" s="458"/>
      <c r="E4195" s="458"/>
      <c r="F4195" s="459"/>
    </row>
    <row r="4196">
      <c r="A4196" s="458"/>
      <c r="B4196" s="458"/>
      <c r="C4196" s="458"/>
      <c r="D4196" s="458"/>
      <c r="E4196" s="458"/>
      <c r="F4196" s="459"/>
    </row>
    <row r="4197">
      <c r="A4197" s="458"/>
      <c r="B4197" s="458"/>
      <c r="C4197" s="458"/>
      <c r="D4197" s="458"/>
      <c r="E4197" s="458"/>
      <c r="F4197" s="459"/>
    </row>
    <row r="4198">
      <c r="A4198" s="458"/>
      <c r="B4198" s="458"/>
      <c r="C4198" s="458"/>
      <c r="D4198" s="458"/>
      <c r="E4198" s="458"/>
      <c r="F4198" s="459"/>
    </row>
    <row r="4199">
      <c r="A4199" s="458"/>
      <c r="B4199" s="458"/>
      <c r="C4199" s="458"/>
      <c r="D4199" s="458"/>
      <c r="E4199" s="458"/>
      <c r="F4199" s="459"/>
    </row>
    <row r="4200">
      <c r="A4200" s="458"/>
      <c r="B4200" s="458"/>
      <c r="C4200" s="458"/>
      <c r="D4200" s="458"/>
      <c r="E4200" s="458"/>
      <c r="F4200" s="459"/>
    </row>
    <row r="4201">
      <c r="A4201" s="458"/>
      <c r="B4201" s="458"/>
      <c r="C4201" s="458"/>
      <c r="D4201" s="458"/>
      <c r="E4201" s="458"/>
      <c r="F4201" s="459"/>
    </row>
    <row r="4202">
      <c r="A4202" s="458"/>
      <c r="B4202" s="458"/>
      <c r="C4202" s="458"/>
      <c r="D4202" s="458"/>
      <c r="E4202" s="458"/>
      <c r="F4202" s="459"/>
    </row>
    <row r="4203">
      <c r="A4203" s="458"/>
      <c r="B4203" s="458"/>
      <c r="C4203" s="458"/>
      <c r="D4203" s="458"/>
      <c r="E4203" s="458"/>
      <c r="F4203" s="459"/>
    </row>
    <row r="4204">
      <c r="A4204" s="458"/>
      <c r="B4204" s="458"/>
      <c r="C4204" s="458"/>
      <c r="D4204" s="458"/>
      <c r="E4204" s="458"/>
      <c r="F4204" s="459"/>
    </row>
    <row r="4205">
      <c r="A4205" s="458"/>
      <c r="B4205" s="458"/>
      <c r="C4205" s="458"/>
      <c r="D4205" s="458"/>
      <c r="E4205" s="458"/>
      <c r="F4205" s="459"/>
    </row>
    <row r="4206">
      <c r="A4206" s="458"/>
      <c r="B4206" s="458"/>
      <c r="C4206" s="458"/>
      <c r="D4206" s="458"/>
      <c r="E4206" s="458"/>
      <c r="F4206" s="459"/>
    </row>
    <row r="4207">
      <c r="A4207" s="458"/>
      <c r="B4207" s="458"/>
      <c r="C4207" s="458"/>
      <c r="D4207" s="458"/>
      <c r="E4207" s="458"/>
      <c r="F4207" s="459"/>
    </row>
    <row r="4208">
      <c r="A4208" s="458"/>
      <c r="B4208" s="458"/>
      <c r="C4208" s="458"/>
      <c r="D4208" s="458"/>
      <c r="E4208" s="458"/>
      <c r="F4208" s="459"/>
    </row>
    <row r="4209">
      <c r="A4209" s="458"/>
      <c r="B4209" s="458"/>
      <c r="C4209" s="458"/>
      <c r="D4209" s="458"/>
      <c r="E4209" s="458"/>
      <c r="F4209" s="459"/>
    </row>
    <row r="4210">
      <c r="A4210" s="458"/>
      <c r="B4210" s="458"/>
      <c r="C4210" s="458"/>
      <c r="D4210" s="458"/>
      <c r="E4210" s="458"/>
      <c r="F4210" s="459"/>
    </row>
    <row r="4211">
      <c r="A4211" s="458"/>
      <c r="B4211" s="458"/>
      <c r="C4211" s="458"/>
      <c r="D4211" s="458"/>
      <c r="E4211" s="458"/>
      <c r="F4211" s="459"/>
    </row>
    <row r="4212">
      <c r="A4212" s="458"/>
      <c r="B4212" s="458"/>
      <c r="C4212" s="458"/>
      <c r="D4212" s="458"/>
      <c r="E4212" s="458"/>
      <c r="F4212" s="459"/>
    </row>
    <row r="4213">
      <c r="A4213" s="458"/>
      <c r="B4213" s="458"/>
      <c r="C4213" s="458"/>
      <c r="D4213" s="458"/>
      <c r="E4213" s="458"/>
      <c r="F4213" s="459"/>
    </row>
    <row r="4214">
      <c r="A4214" s="458"/>
      <c r="B4214" s="458"/>
      <c r="C4214" s="458"/>
      <c r="D4214" s="458"/>
      <c r="E4214" s="458"/>
      <c r="F4214" s="459"/>
    </row>
    <row r="4215">
      <c r="A4215" s="458"/>
      <c r="B4215" s="458"/>
      <c r="C4215" s="458"/>
      <c r="D4215" s="458"/>
      <c r="E4215" s="458"/>
      <c r="F4215" s="459"/>
    </row>
    <row r="4216">
      <c r="A4216" s="458"/>
      <c r="B4216" s="458"/>
      <c r="C4216" s="458"/>
      <c r="D4216" s="458"/>
      <c r="E4216" s="458"/>
      <c r="F4216" s="459"/>
    </row>
    <row r="4217">
      <c r="A4217" s="458"/>
      <c r="B4217" s="458"/>
      <c r="C4217" s="458"/>
      <c r="D4217" s="458"/>
      <c r="E4217" s="458"/>
      <c r="F4217" s="459"/>
    </row>
    <row r="4218">
      <c r="A4218" s="458"/>
      <c r="B4218" s="458"/>
      <c r="C4218" s="458"/>
      <c r="D4218" s="458"/>
      <c r="E4218" s="458"/>
      <c r="F4218" s="459"/>
    </row>
    <row r="4219">
      <c r="A4219" s="458"/>
      <c r="B4219" s="458"/>
      <c r="C4219" s="458"/>
      <c r="D4219" s="458"/>
      <c r="E4219" s="458"/>
      <c r="F4219" s="459"/>
    </row>
    <row r="4220">
      <c r="A4220" s="458"/>
      <c r="B4220" s="458"/>
      <c r="C4220" s="458"/>
      <c r="D4220" s="458"/>
      <c r="E4220" s="458"/>
      <c r="F4220" s="459"/>
    </row>
    <row r="4221">
      <c r="A4221" s="458"/>
      <c r="B4221" s="458"/>
      <c r="C4221" s="458"/>
      <c r="D4221" s="458"/>
      <c r="E4221" s="458"/>
      <c r="F4221" s="459"/>
    </row>
    <row r="4222">
      <c r="A4222" s="458"/>
      <c r="B4222" s="458"/>
      <c r="C4222" s="458"/>
      <c r="D4222" s="458"/>
      <c r="E4222" s="458"/>
      <c r="F4222" s="459"/>
    </row>
    <row r="4223">
      <c r="A4223" s="458"/>
      <c r="B4223" s="458"/>
      <c r="C4223" s="458"/>
      <c r="D4223" s="458"/>
      <c r="E4223" s="458"/>
      <c r="F4223" s="459"/>
    </row>
    <row r="4224">
      <c r="A4224" s="458"/>
      <c r="B4224" s="458"/>
      <c r="C4224" s="458"/>
      <c r="D4224" s="458"/>
      <c r="E4224" s="458"/>
      <c r="F4224" s="459"/>
    </row>
    <row r="4225">
      <c r="A4225" s="458"/>
      <c r="B4225" s="458"/>
      <c r="C4225" s="458"/>
      <c r="D4225" s="458"/>
      <c r="E4225" s="458"/>
      <c r="F4225" s="459"/>
    </row>
    <row r="4226">
      <c r="A4226" s="458"/>
      <c r="B4226" s="458"/>
      <c r="C4226" s="458"/>
      <c r="D4226" s="458"/>
      <c r="E4226" s="458"/>
      <c r="F4226" s="459"/>
    </row>
    <row r="4227">
      <c r="A4227" s="458"/>
      <c r="B4227" s="458"/>
      <c r="C4227" s="458"/>
      <c r="D4227" s="458"/>
      <c r="E4227" s="458"/>
      <c r="F4227" s="459"/>
    </row>
    <row r="4228">
      <c r="A4228" s="458"/>
      <c r="B4228" s="458"/>
      <c r="C4228" s="458"/>
      <c r="D4228" s="458"/>
      <c r="E4228" s="458"/>
      <c r="F4228" s="459"/>
    </row>
    <row r="4229">
      <c r="A4229" s="458"/>
      <c r="B4229" s="458"/>
      <c r="C4229" s="458"/>
      <c r="D4229" s="458"/>
      <c r="E4229" s="458"/>
      <c r="F4229" s="459"/>
    </row>
    <row r="4230">
      <c r="A4230" s="458"/>
      <c r="B4230" s="458"/>
      <c r="C4230" s="458"/>
      <c r="D4230" s="458"/>
      <c r="E4230" s="458"/>
      <c r="F4230" s="459"/>
    </row>
    <row r="4231">
      <c r="A4231" s="458"/>
      <c r="B4231" s="458"/>
      <c r="C4231" s="458"/>
      <c r="D4231" s="458"/>
      <c r="E4231" s="458"/>
      <c r="F4231" s="459"/>
    </row>
    <row r="4232">
      <c r="A4232" s="458"/>
      <c r="B4232" s="458"/>
      <c r="C4232" s="458"/>
      <c r="D4232" s="458"/>
      <c r="E4232" s="458"/>
      <c r="F4232" s="459"/>
    </row>
    <row r="4233">
      <c r="A4233" s="458"/>
      <c r="B4233" s="458"/>
      <c r="C4233" s="458"/>
      <c r="D4233" s="458"/>
      <c r="E4233" s="458"/>
      <c r="F4233" s="459"/>
    </row>
    <row r="4234">
      <c r="A4234" s="458"/>
      <c r="B4234" s="458"/>
      <c r="C4234" s="458"/>
      <c r="D4234" s="458"/>
      <c r="E4234" s="458"/>
      <c r="F4234" s="459"/>
    </row>
    <row r="4235">
      <c r="A4235" s="458"/>
      <c r="B4235" s="458"/>
      <c r="C4235" s="458"/>
      <c r="D4235" s="458"/>
      <c r="E4235" s="458"/>
      <c r="F4235" s="459"/>
    </row>
    <row r="4236">
      <c r="A4236" s="458"/>
      <c r="B4236" s="458"/>
      <c r="C4236" s="458"/>
      <c r="D4236" s="458"/>
      <c r="E4236" s="458"/>
      <c r="F4236" s="459"/>
    </row>
    <row r="4237">
      <c r="A4237" s="458"/>
      <c r="B4237" s="458"/>
      <c r="C4237" s="458"/>
      <c r="D4237" s="458"/>
      <c r="E4237" s="458"/>
      <c r="F4237" s="459"/>
    </row>
    <row r="4238">
      <c r="A4238" s="458"/>
      <c r="B4238" s="458"/>
      <c r="C4238" s="458"/>
      <c r="D4238" s="458"/>
      <c r="E4238" s="458"/>
      <c r="F4238" s="459"/>
    </row>
    <row r="4239">
      <c r="A4239" s="458"/>
      <c r="B4239" s="458"/>
      <c r="C4239" s="458"/>
      <c r="D4239" s="458"/>
      <c r="E4239" s="458"/>
      <c r="F4239" s="459"/>
    </row>
    <row r="4240">
      <c r="A4240" s="458"/>
      <c r="B4240" s="458"/>
      <c r="C4240" s="458"/>
      <c r="D4240" s="458"/>
      <c r="E4240" s="458"/>
      <c r="F4240" s="459"/>
    </row>
    <row r="4241">
      <c r="A4241" s="458"/>
      <c r="B4241" s="458"/>
      <c r="C4241" s="458"/>
      <c r="D4241" s="458"/>
      <c r="E4241" s="458"/>
      <c r="F4241" s="459"/>
    </row>
    <row r="4242">
      <c r="A4242" s="458"/>
      <c r="B4242" s="458"/>
      <c r="C4242" s="458"/>
      <c r="D4242" s="458"/>
      <c r="E4242" s="458"/>
      <c r="F4242" s="459"/>
    </row>
    <row r="4243">
      <c r="A4243" s="458"/>
      <c r="B4243" s="458"/>
      <c r="C4243" s="458"/>
      <c r="D4243" s="458"/>
      <c r="E4243" s="458"/>
      <c r="F4243" s="459"/>
    </row>
    <row r="4244">
      <c r="A4244" s="458"/>
      <c r="B4244" s="458"/>
      <c r="C4244" s="458"/>
      <c r="D4244" s="458"/>
      <c r="E4244" s="458"/>
      <c r="F4244" s="459"/>
    </row>
    <row r="4245">
      <c r="A4245" s="458"/>
      <c r="B4245" s="458"/>
      <c r="C4245" s="458"/>
      <c r="D4245" s="458"/>
      <c r="E4245" s="458"/>
      <c r="F4245" s="459"/>
    </row>
    <row r="4246">
      <c r="A4246" s="458"/>
      <c r="B4246" s="458"/>
      <c r="C4246" s="458"/>
      <c r="D4246" s="458"/>
      <c r="E4246" s="458"/>
      <c r="F4246" s="459"/>
    </row>
    <row r="4247">
      <c r="A4247" s="458"/>
      <c r="B4247" s="458"/>
      <c r="C4247" s="458"/>
      <c r="D4247" s="458"/>
      <c r="E4247" s="458"/>
      <c r="F4247" s="459"/>
    </row>
    <row r="4248">
      <c r="A4248" s="458"/>
      <c r="B4248" s="458"/>
      <c r="C4248" s="458"/>
      <c r="D4248" s="458"/>
      <c r="E4248" s="458"/>
      <c r="F4248" s="459"/>
    </row>
    <row r="4249">
      <c r="A4249" s="458"/>
      <c r="B4249" s="458"/>
      <c r="C4249" s="458"/>
      <c r="D4249" s="458"/>
      <c r="E4249" s="458"/>
      <c r="F4249" s="459"/>
    </row>
    <row r="4250">
      <c r="A4250" s="458"/>
      <c r="B4250" s="458"/>
      <c r="C4250" s="458"/>
      <c r="D4250" s="458"/>
      <c r="E4250" s="458"/>
      <c r="F4250" s="459"/>
    </row>
    <row r="4251">
      <c r="A4251" s="458"/>
      <c r="B4251" s="458"/>
      <c r="C4251" s="458"/>
      <c r="D4251" s="458"/>
      <c r="E4251" s="458"/>
      <c r="F4251" s="459"/>
    </row>
    <row r="4252">
      <c r="A4252" s="458"/>
      <c r="B4252" s="458"/>
      <c r="C4252" s="458"/>
      <c r="D4252" s="458"/>
      <c r="E4252" s="458"/>
      <c r="F4252" s="459"/>
    </row>
    <row r="4253">
      <c r="A4253" s="458"/>
      <c r="B4253" s="458"/>
      <c r="C4253" s="458"/>
      <c r="D4253" s="458"/>
      <c r="E4253" s="458"/>
      <c r="F4253" s="459"/>
    </row>
    <row r="4254">
      <c r="A4254" s="458"/>
      <c r="B4254" s="458"/>
      <c r="C4254" s="458"/>
      <c r="D4254" s="458"/>
      <c r="E4254" s="458"/>
      <c r="F4254" s="459"/>
    </row>
    <row r="4255">
      <c r="A4255" s="458"/>
      <c r="B4255" s="458"/>
      <c r="C4255" s="458"/>
      <c r="D4255" s="458"/>
      <c r="E4255" s="458"/>
      <c r="F4255" s="459"/>
    </row>
    <row r="4256">
      <c r="A4256" s="458"/>
      <c r="B4256" s="458"/>
      <c r="C4256" s="458"/>
      <c r="D4256" s="458"/>
      <c r="E4256" s="458"/>
      <c r="F4256" s="459"/>
    </row>
    <row r="4257">
      <c r="A4257" s="458"/>
      <c r="B4257" s="458"/>
      <c r="C4257" s="458"/>
      <c r="D4257" s="458"/>
      <c r="E4257" s="458"/>
      <c r="F4257" s="459"/>
    </row>
    <row r="4258">
      <c r="A4258" s="458"/>
      <c r="B4258" s="458"/>
      <c r="C4258" s="458"/>
      <c r="D4258" s="458"/>
      <c r="E4258" s="458"/>
      <c r="F4258" s="459"/>
    </row>
    <row r="4259">
      <c r="A4259" s="458"/>
      <c r="B4259" s="458"/>
      <c r="C4259" s="458"/>
      <c r="D4259" s="458"/>
      <c r="E4259" s="458"/>
      <c r="F4259" s="459"/>
    </row>
    <row r="4260">
      <c r="A4260" s="458"/>
      <c r="B4260" s="458"/>
      <c r="C4260" s="458"/>
      <c r="D4260" s="458"/>
      <c r="E4260" s="458"/>
      <c r="F4260" s="459"/>
    </row>
    <row r="4261">
      <c r="A4261" s="458"/>
      <c r="B4261" s="458"/>
      <c r="C4261" s="458"/>
      <c r="D4261" s="458"/>
      <c r="E4261" s="458"/>
      <c r="F4261" s="459"/>
    </row>
    <row r="4262">
      <c r="A4262" s="458"/>
      <c r="B4262" s="458"/>
      <c r="C4262" s="458"/>
      <c r="D4262" s="458"/>
      <c r="E4262" s="458"/>
      <c r="F4262" s="459"/>
    </row>
    <row r="4263">
      <c r="A4263" s="458"/>
      <c r="B4263" s="458"/>
      <c r="C4263" s="458"/>
      <c r="D4263" s="458"/>
      <c r="E4263" s="458"/>
      <c r="F4263" s="459"/>
    </row>
    <row r="4264">
      <c r="A4264" s="458"/>
      <c r="B4264" s="458"/>
      <c r="C4264" s="458"/>
      <c r="D4264" s="458"/>
      <c r="E4264" s="458"/>
      <c r="F4264" s="459"/>
    </row>
    <row r="4265">
      <c r="A4265" s="458"/>
      <c r="B4265" s="458"/>
      <c r="C4265" s="458"/>
      <c r="D4265" s="458"/>
      <c r="E4265" s="458"/>
      <c r="F4265" s="459"/>
    </row>
    <row r="4266">
      <c r="A4266" s="458"/>
      <c r="B4266" s="458"/>
      <c r="C4266" s="458"/>
      <c r="D4266" s="458"/>
      <c r="E4266" s="458"/>
      <c r="F4266" s="459"/>
    </row>
    <row r="4267">
      <c r="A4267" s="458"/>
      <c r="B4267" s="458"/>
      <c r="C4267" s="458"/>
      <c r="D4267" s="458"/>
      <c r="E4267" s="458"/>
      <c r="F4267" s="459"/>
    </row>
    <row r="4268">
      <c r="A4268" s="458"/>
      <c r="B4268" s="458"/>
      <c r="C4268" s="458"/>
      <c r="D4268" s="458"/>
      <c r="E4268" s="458"/>
      <c r="F4268" s="459"/>
    </row>
    <row r="4269">
      <c r="A4269" s="458"/>
      <c r="B4269" s="458"/>
      <c r="C4269" s="458"/>
      <c r="D4269" s="458"/>
      <c r="E4269" s="458"/>
      <c r="F4269" s="459"/>
    </row>
    <row r="4270">
      <c r="A4270" s="458"/>
      <c r="B4270" s="458"/>
      <c r="C4270" s="458"/>
      <c r="D4270" s="458"/>
      <c r="E4270" s="458"/>
      <c r="F4270" s="459"/>
    </row>
    <row r="4271">
      <c r="A4271" s="458"/>
      <c r="B4271" s="458"/>
      <c r="C4271" s="458"/>
      <c r="D4271" s="458"/>
      <c r="E4271" s="458"/>
      <c r="F4271" s="459"/>
    </row>
    <row r="4272">
      <c r="A4272" s="458"/>
      <c r="B4272" s="458"/>
      <c r="C4272" s="458"/>
      <c r="D4272" s="458"/>
      <c r="E4272" s="458"/>
      <c r="F4272" s="459"/>
    </row>
    <row r="4273">
      <c r="A4273" s="458"/>
      <c r="B4273" s="458"/>
      <c r="C4273" s="458"/>
      <c r="D4273" s="458"/>
      <c r="E4273" s="458"/>
      <c r="F4273" s="459"/>
    </row>
    <row r="4274">
      <c r="A4274" s="458"/>
      <c r="B4274" s="458"/>
      <c r="C4274" s="458"/>
      <c r="D4274" s="458"/>
      <c r="E4274" s="458"/>
      <c r="F4274" s="459"/>
    </row>
    <row r="4275">
      <c r="A4275" s="458"/>
      <c r="B4275" s="458"/>
      <c r="C4275" s="458"/>
      <c r="D4275" s="458"/>
      <c r="E4275" s="458"/>
      <c r="F4275" s="459"/>
    </row>
    <row r="4276">
      <c r="A4276" s="458"/>
      <c r="B4276" s="458"/>
      <c r="C4276" s="458"/>
      <c r="D4276" s="458"/>
      <c r="E4276" s="458"/>
      <c r="F4276" s="459"/>
    </row>
    <row r="4277">
      <c r="A4277" s="458"/>
      <c r="B4277" s="458"/>
      <c r="C4277" s="458"/>
      <c r="D4277" s="458"/>
      <c r="E4277" s="458"/>
      <c r="F4277" s="459"/>
    </row>
    <row r="4278">
      <c r="A4278" s="458"/>
      <c r="B4278" s="458"/>
      <c r="C4278" s="458"/>
      <c r="D4278" s="458"/>
      <c r="E4278" s="458"/>
      <c r="F4278" s="459"/>
    </row>
    <row r="4279">
      <c r="A4279" s="458"/>
      <c r="B4279" s="458"/>
      <c r="C4279" s="458"/>
      <c r="D4279" s="458"/>
      <c r="E4279" s="458"/>
      <c r="F4279" s="459"/>
    </row>
    <row r="4280">
      <c r="A4280" s="458"/>
      <c r="B4280" s="458"/>
      <c r="C4280" s="458"/>
      <c r="D4280" s="458"/>
      <c r="E4280" s="458"/>
      <c r="F4280" s="459"/>
    </row>
    <row r="4281">
      <c r="A4281" s="458"/>
      <c r="B4281" s="458"/>
      <c r="C4281" s="458"/>
      <c r="D4281" s="458"/>
      <c r="E4281" s="458"/>
      <c r="F4281" s="459"/>
    </row>
    <row r="4282">
      <c r="A4282" s="458"/>
      <c r="B4282" s="458"/>
      <c r="C4282" s="458"/>
      <c r="D4282" s="458"/>
      <c r="E4282" s="458"/>
      <c r="F4282" s="459"/>
    </row>
    <row r="4283">
      <c r="A4283" s="458"/>
      <c r="B4283" s="458"/>
      <c r="C4283" s="458"/>
      <c r="D4283" s="458"/>
      <c r="E4283" s="458"/>
      <c r="F4283" s="459"/>
    </row>
    <row r="4284">
      <c r="A4284" s="458"/>
      <c r="B4284" s="458"/>
      <c r="C4284" s="458"/>
      <c r="D4284" s="458"/>
      <c r="E4284" s="458"/>
      <c r="F4284" s="459"/>
    </row>
    <row r="4285">
      <c r="A4285" s="458"/>
      <c r="B4285" s="458"/>
      <c r="C4285" s="458"/>
      <c r="D4285" s="458"/>
      <c r="E4285" s="458"/>
      <c r="F4285" s="459"/>
    </row>
    <row r="4286">
      <c r="A4286" s="458"/>
      <c r="B4286" s="458"/>
      <c r="C4286" s="458"/>
      <c r="D4286" s="458"/>
      <c r="E4286" s="458"/>
      <c r="F4286" s="459"/>
    </row>
    <row r="4287">
      <c r="A4287" s="458"/>
      <c r="B4287" s="458"/>
      <c r="C4287" s="458"/>
      <c r="D4287" s="458"/>
      <c r="E4287" s="458"/>
      <c r="F4287" s="459"/>
    </row>
    <row r="4288">
      <c r="A4288" s="458"/>
      <c r="B4288" s="458"/>
      <c r="C4288" s="458"/>
      <c r="D4288" s="458"/>
      <c r="E4288" s="458"/>
      <c r="F4288" s="459"/>
    </row>
    <row r="4289">
      <c r="A4289" s="458"/>
      <c r="B4289" s="458"/>
      <c r="C4289" s="458"/>
      <c r="D4289" s="458"/>
      <c r="E4289" s="458"/>
      <c r="F4289" s="459"/>
    </row>
    <row r="4290">
      <c r="A4290" s="458"/>
      <c r="B4290" s="458"/>
      <c r="C4290" s="458"/>
      <c r="D4290" s="458"/>
      <c r="E4290" s="458"/>
      <c r="F4290" s="459"/>
    </row>
    <row r="4291">
      <c r="A4291" s="458"/>
      <c r="B4291" s="458"/>
      <c r="C4291" s="458"/>
      <c r="D4291" s="458"/>
      <c r="E4291" s="458"/>
      <c r="F4291" s="459"/>
    </row>
    <row r="4292">
      <c r="A4292" s="458"/>
      <c r="B4292" s="458"/>
      <c r="C4292" s="458"/>
      <c r="D4292" s="458"/>
      <c r="E4292" s="458"/>
      <c r="F4292" s="459"/>
    </row>
    <row r="4293">
      <c r="A4293" s="458"/>
      <c r="B4293" s="458"/>
      <c r="C4293" s="458"/>
      <c r="D4293" s="458"/>
      <c r="E4293" s="458"/>
      <c r="F4293" s="459"/>
    </row>
    <row r="4294">
      <c r="A4294" s="458"/>
      <c r="B4294" s="458"/>
      <c r="C4294" s="458"/>
      <c r="D4294" s="458"/>
      <c r="E4294" s="458"/>
      <c r="F4294" s="459"/>
    </row>
    <row r="4295">
      <c r="A4295" s="458"/>
      <c r="B4295" s="458"/>
      <c r="C4295" s="458"/>
      <c r="D4295" s="458"/>
      <c r="E4295" s="458"/>
      <c r="F4295" s="459"/>
    </row>
    <row r="4296">
      <c r="A4296" s="458"/>
      <c r="B4296" s="458"/>
      <c r="C4296" s="458"/>
      <c r="D4296" s="458"/>
      <c r="E4296" s="458"/>
      <c r="F4296" s="459"/>
    </row>
    <row r="4297">
      <c r="A4297" s="458"/>
      <c r="B4297" s="458"/>
      <c r="C4297" s="458"/>
      <c r="D4297" s="458"/>
      <c r="E4297" s="458"/>
      <c r="F4297" s="459"/>
    </row>
    <row r="4298">
      <c r="A4298" s="458"/>
      <c r="B4298" s="458"/>
      <c r="C4298" s="458"/>
      <c r="D4298" s="458"/>
      <c r="E4298" s="458"/>
      <c r="F4298" s="459"/>
    </row>
    <row r="4299">
      <c r="A4299" s="458"/>
      <c r="B4299" s="458"/>
      <c r="C4299" s="458"/>
      <c r="D4299" s="458"/>
      <c r="E4299" s="458"/>
      <c r="F4299" s="459"/>
    </row>
    <row r="4300">
      <c r="A4300" s="458"/>
      <c r="B4300" s="458"/>
      <c r="C4300" s="458"/>
      <c r="D4300" s="458"/>
      <c r="E4300" s="458"/>
      <c r="F4300" s="459"/>
    </row>
    <row r="4301">
      <c r="A4301" s="458"/>
      <c r="B4301" s="458"/>
      <c r="C4301" s="458"/>
      <c r="D4301" s="458"/>
      <c r="E4301" s="458"/>
      <c r="F4301" s="459"/>
    </row>
    <row r="4302">
      <c r="A4302" s="458"/>
      <c r="B4302" s="458"/>
      <c r="C4302" s="458"/>
      <c r="D4302" s="458"/>
      <c r="E4302" s="458"/>
      <c r="F4302" s="459"/>
    </row>
    <row r="4303">
      <c r="A4303" s="458"/>
      <c r="B4303" s="458"/>
      <c r="C4303" s="458"/>
      <c r="D4303" s="458"/>
      <c r="E4303" s="458"/>
      <c r="F4303" s="459"/>
    </row>
    <row r="4304">
      <c r="A4304" s="458"/>
      <c r="B4304" s="458"/>
      <c r="C4304" s="458"/>
      <c r="D4304" s="458"/>
      <c r="E4304" s="458"/>
      <c r="F4304" s="459"/>
    </row>
    <row r="4305">
      <c r="A4305" s="458"/>
      <c r="B4305" s="458"/>
      <c r="C4305" s="458"/>
      <c r="D4305" s="458"/>
      <c r="E4305" s="458"/>
      <c r="F4305" s="459"/>
    </row>
    <row r="4306">
      <c r="A4306" s="458"/>
      <c r="B4306" s="458"/>
      <c r="C4306" s="458"/>
      <c r="D4306" s="458"/>
      <c r="E4306" s="458"/>
      <c r="F4306" s="459"/>
    </row>
    <row r="4307">
      <c r="A4307" s="458"/>
      <c r="B4307" s="458"/>
      <c r="C4307" s="458"/>
      <c r="D4307" s="458"/>
      <c r="E4307" s="458"/>
      <c r="F4307" s="459"/>
    </row>
    <row r="4308">
      <c r="A4308" s="458"/>
      <c r="B4308" s="458"/>
      <c r="C4308" s="458"/>
      <c r="D4308" s="458"/>
      <c r="E4308" s="458"/>
      <c r="F4308" s="459"/>
    </row>
    <row r="4309">
      <c r="A4309" s="458"/>
      <c r="B4309" s="458"/>
      <c r="C4309" s="458"/>
      <c r="D4309" s="458"/>
      <c r="E4309" s="458"/>
      <c r="F4309" s="459"/>
    </row>
    <row r="4310">
      <c r="A4310" s="458"/>
      <c r="B4310" s="458"/>
      <c r="C4310" s="458"/>
      <c r="D4310" s="458"/>
      <c r="E4310" s="458"/>
      <c r="F4310" s="459"/>
    </row>
    <row r="4311">
      <c r="A4311" s="458"/>
      <c r="B4311" s="458"/>
      <c r="C4311" s="458"/>
      <c r="D4311" s="458"/>
      <c r="E4311" s="458"/>
      <c r="F4311" s="459"/>
    </row>
    <row r="4312">
      <c r="A4312" s="458"/>
      <c r="B4312" s="458"/>
      <c r="C4312" s="458"/>
      <c r="D4312" s="458"/>
      <c r="E4312" s="458"/>
      <c r="F4312" s="459"/>
    </row>
    <row r="4313">
      <c r="A4313" s="458"/>
      <c r="B4313" s="458"/>
      <c r="C4313" s="458"/>
      <c r="D4313" s="458"/>
      <c r="E4313" s="458"/>
      <c r="F4313" s="459"/>
    </row>
    <row r="4314">
      <c r="A4314" s="458"/>
      <c r="B4314" s="458"/>
      <c r="C4314" s="458"/>
      <c r="D4314" s="458"/>
      <c r="E4314" s="458"/>
      <c r="F4314" s="459"/>
    </row>
    <row r="4315">
      <c r="A4315" s="458"/>
      <c r="B4315" s="458"/>
      <c r="C4315" s="458"/>
      <c r="D4315" s="458"/>
      <c r="E4315" s="458"/>
      <c r="F4315" s="459"/>
    </row>
    <row r="4316">
      <c r="A4316" s="458"/>
      <c r="B4316" s="458"/>
      <c r="C4316" s="458"/>
      <c r="D4316" s="458"/>
      <c r="E4316" s="458"/>
      <c r="F4316" s="459"/>
    </row>
    <row r="4317">
      <c r="A4317" s="458"/>
      <c r="B4317" s="458"/>
      <c r="C4317" s="458"/>
      <c r="D4317" s="458"/>
      <c r="E4317" s="458"/>
      <c r="F4317" s="459"/>
    </row>
    <row r="4318">
      <c r="A4318" s="458"/>
      <c r="B4318" s="458"/>
      <c r="C4318" s="458"/>
      <c r="D4318" s="458"/>
      <c r="E4318" s="458"/>
      <c r="F4318" s="459"/>
    </row>
    <row r="4319">
      <c r="A4319" s="458"/>
      <c r="B4319" s="458"/>
      <c r="C4319" s="458"/>
      <c r="D4319" s="458"/>
      <c r="E4319" s="458"/>
      <c r="F4319" s="459"/>
    </row>
    <row r="4320">
      <c r="A4320" s="458"/>
      <c r="B4320" s="458"/>
      <c r="C4320" s="458"/>
      <c r="D4320" s="458"/>
      <c r="E4320" s="458"/>
      <c r="F4320" s="459"/>
    </row>
    <row r="4321">
      <c r="A4321" s="458"/>
      <c r="B4321" s="458"/>
      <c r="C4321" s="458"/>
      <c r="D4321" s="458"/>
      <c r="E4321" s="458"/>
      <c r="F4321" s="459"/>
    </row>
    <row r="4322">
      <c r="A4322" s="458"/>
      <c r="B4322" s="458"/>
      <c r="C4322" s="458"/>
      <c r="D4322" s="458"/>
      <c r="E4322" s="458"/>
      <c r="F4322" s="459"/>
    </row>
    <row r="4323">
      <c r="A4323" s="458"/>
      <c r="B4323" s="458"/>
      <c r="C4323" s="458"/>
      <c r="D4323" s="458"/>
      <c r="E4323" s="458"/>
      <c r="F4323" s="459"/>
    </row>
    <row r="4324">
      <c r="A4324" s="458"/>
      <c r="B4324" s="458"/>
      <c r="C4324" s="458"/>
      <c r="D4324" s="458"/>
      <c r="E4324" s="458"/>
      <c r="F4324" s="459"/>
    </row>
    <row r="4325">
      <c r="A4325" s="458"/>
      <c r="B4325" s="458"/>
      <c r="C4325" s="458"/>
      <c r="D4325" s="458"/>
      <c r="E4325" s="458"/>
      <c r="F4325" s="459"/>
    </row>
    <row r="4326">
      <c r="A4326" s="458"/>
      <c r="B4326" s="458"/>
      <c r="C4326" s="458"/>
      <c r="D4326" s="458"/>
      <c r="E4326" s="458"/>
      <c r="F4326" s="459"/>
    </row>
    <row r="4327">
      <c r="A4327" s="458"/>
      <c r="B4327" s="458"/>
      <c r="C4327" s="458"/>
      <c r="D4327" s="458"/>
      <c r="E4327" s="458"/>
      <c r="F4327" s="459"/>
    </row>
    <row r="4328">
      <c r="A4328" s="458"/>
      <c r="B4328" s="458"/>
      <c r="C4328" s="458"/>
      <c r="D4328" s="458"/>
      <c r="E4328" s="458"/>
      <c r="F4328" s="459"/>
    </row>
    <row r="4329">
      <c r="A4329" s="458"/>
      <c r="B4329" s="458"/>
      <c r="C4329" s="458"/>
      <c r="D4329" s="458"/>
      <c r="E4329" s="458"/>
      <c r="F4329" s="459"/>
    </row>
    <row r="4330">
      <c r="A4330" s="458"/>
      <c r="B4330" s="458"/>
      <c r="C4330" s="458"/>
      <c r="D4330" s="458"/>
      <c r="E4330" s="458"/>
      <c r="F4330" s="459"/>
    </row>
    <row r="4331">
      <c r="A4331" s="458"/>
      <c r="B4331" s="458"/>
      <c r="C4331" s="458"/>
      <c r="D4331" s="458"/>
      <c r="E4331" s="458"/>
      <c r="F4331" s="459"/>
    </row>
    <row r="4332">
      <c r="A4332" s="458"/>
      <c r="B4332" s="458"/>
      <c r="C4332" s="458"/>
      <c r="D4332" s="458"/>
      <c r="E4332" s="458"/>
      <c r="F4332" s="459"/>
    </row>
    <row r="4333">
      <c r="A4333" s="458"/>
      <c r="B4333" s="458"/>
      <c r="C4333" s="458"/>
      <c r="D4333" s="458"/>
      <c r="E4333" s="458"/>
      <c r="F4333" s="459"/>
    </row>
    <row r="4334">
      <c r="A4334" s="458"/>
      <c r="B4334" s="458"/>
      <c r="C4334" s="458"/>
      <c r="D4334" s="458"/>
      <c r="E4334" s="458"/>
      <c r="F4334" s="459"/>
    </row>
    <row r="4335">
      <c r="A4335" s="458"/>
      <c r="B4335" s="458"/>
      <c r="C4335" s="458"/>
      <c r="D4335" s="458"/>
      <c r="E4335" s="458"/>
      <c r="F4335" s="459"/>
    </row>
    <row r="4336">
      <c r="A4336" s="458"/>
      <c r="B4336" s="458"/>
      <c r="C4336" s="458"/>
      <c r="D4336" s="458"/>
      <c r="E4336" s="458"/>
      <c r="F4336" s="459"/>
    </row>
    <row r="4337">
      <c r="A4337" s="458"/>
      <c r="B4337" s="458"/>
      <c r="C4337" s="458"/>
      <c r="D4337" s="458"/>
      <c r="E4337" s="458"/>
      <c r="F4337" s="459"/>
    </row>
    <row r="4338">
      <c r="A4338" s="458"/>
      <c r="B4338" s="458"/>
      <c r="C4338" s="458"/>
      <c r="D4338" s="458"/>
      <c r="E4338" s="458"/>
      <c r="F4338" s="459"/>
    </row>
    <row r="4339">
      <c r="A4339" s="458"/>
      <c r="B4339" s="458"/>
      <c r="C4339" s="458"/>
      <c r="D4339" s="458"/>
      <c r="E4339" s="458"/>
      <c r="F4339" s="459"/>
    </row>
    <row r="4340">
      <c r="A4340" s="458"/>
      <c r="B4340" s="458"/>
      <c r="C4340" s="458"/>
      <c r="D4340" s="458"/>
      <c r="E4340" s="458"/>
      <c r="F4340" s="459"/>
    </row>
    <row r="4341">
      <c r="A4341" s="458"/>
      <c r="B4341" s="458"/>
      <c r="C4341" s="458"/>
      <c r="D4341" s="458"/>
      <c r="E4341" s="458"/>
      <c r="F4341" s="459"/>
    </row>
    <row r="4342">
      <c r="A4342" s="458"/>
      <c r="B4342" s="458"/>
      <c r="C4342" s="458"/>
      <c r="D4342" s="458"/>
      <c r="E4342" s="458"/>
      <c r="F4342" s="459"/>
    </row>
    <row r="4343">
      <c r="A4343" s="458"/>
      <c r="B4343" s="458"/>
      <c r="C4343" s="458"/>
      <c r="D4343" s="458"/>
      <c r="E4343" s="458"/>
      <c r="F4343" s="459"/>
    </row>
    <row r="4344">
      <c r="A4344" s="458"/>
      <c r="B4344" s="458"/>
      <c r="C4344" s="458"/>
      <c r="D4344" s="458"/>
      <c r="E4344" s="458"/>
      <c r="F4344" s="459"/>
    </row>
    <row r="4345">
      <c r="A4345" s="458"/>
      <c r="B4345" s="458"/>
      <c r="C4345" s="458"/>
      <c r="D4345" s="458"/>
      <c r="E4345" s="458"/>
      <c r="F4345" s="459"/>
    </row>
    <row r="4346">
      <c r="A4346" s="458"/>
      <c r="B4346" s="458"/>
      <c r="C4346" s="458"/>
      <c r="D4346" s="458"/>
      <c r="E4346" s="458"/>
      <c r="F4346" s="459"/>
    </row>
    <row r="4347">
      <c r="A4347" s="458"/>
      <c r="B4347" s="458"/>
      <c r="C4347" s="458"/>
      <c r="D4347" s="458"/>
      <c r="E4347" s="458"/>
      <c r="F4347" s="459"/>
    </row>
    <row r="4348">
      <c r="A4348" s="458"/>
      <c r="B4348" s="458"/>
      <c r="C4348" s="458"/>
      <c r="D4348" s="458"/>
      <c r="E4348" s="458"/>
      <c r="F4348" s="459"/>
    </row>
    <row r="4349">
      <c r="A4349" s="458"/>
      <c r="B4349" s="458"/>
      <c r="C4349" s="458"/>
      <c r="D4349" s="458"/>
      <c r="E4349" s="458"/>
      <c r="F4349" s="459"/>
    </row>
    <row r="4350">
      <c r="A4350" s="458"/>
      <c r="B4350" s="458"/>
      <c r="C4350" s="458"/>
      <c r="D4350" s="458"/>
      <c r="E4350" s="458"/>
      <c r="F4350" s="459"/>
    </row>
    <row r="4351">
      <c r="A4351" s="458"/>
      <c r="B4351" s="458"/>
      <c r="C4351" s="458"/>
      <c r="D4351" s="458"/>
      <c r="E4351" s="458"/>
      <c r="F4351" s="459"/>
    </row>
    <row r="4352">
      <c r="A4352" s="458"/>
      <c r="B4352" s="458"/>
      <c r="C4352" s="458"/>
      <c r="D4352" s="458"/>
      <c r="E4352" s="458"/>
      <c r="F4352" s="459"/>
    </row>
    <row r="4353">
      <c r="A4353" s="458"/>
      <c r="B4353" s="458"/>
      <c r="C4353" s="458"/>
      <c r="D4353" s="458"/>
      <c r="E4353" s="458"/>
      <c r="F4353" s="459"/>
    </row>
    <row r="4354">
      <c r="A4354" s="458"/>
      <c r="B4354" s="458"/>
      <c r="C4354" s="458"/>
      <c r="D4354" s="458"/>
      <c r="E4354" s="458"/>
      <c r="F4354" s="459"/>
    </row>
    <row r="4355">
      <c r="A4355" s="458"/>
      <c r="B4355" s="458"/>
      <c r="C4355" s="458"/>
      <c r="D4355" s="458"/>
      <c r="E4355" s="458"/>
      <c r="F4355" s="459"/>
    </row>
    <row r="4356">
      <c r="A4356" s="458"/>
      <c r="B4356" s="458"/>
      <c r="C4356" s="458"/>
      <c r="D4356" s="458"/>
      <c r="E4356" s="458"/>
      <c r="F4356" s="459"/>
    </row>
    <row r="4357">
      <c r="A4357" s="458"/>
      <c r="B4357" s="458"/>
      <c r="C4357" s="458"/>
      <c r="D4357" s="458"/>
      <c r="E4357" s="458"/>
      <c r="F4357" s="459"/>
    </row>
    <row r="4358">
      <c r="A4358" s="458"/>
      <c r="B4358" s="458"/>
      <c r="C4358" s="458"/>
      <c r="D4358" s="458"/>
      <c r="E4358" s="458"/>
      <c r="F4358" s="459"/>
    </row>
    <row r="4359">
      <c r="A4359" s="458"/>
      <c r="B4359" s="458"/>
      <c r="C4359" s="458"/>
      <c r="D4359" s="458"/>
      <c r="E4359" s="458"/>
      <c r="F4359" s="459"/>
    </row>
    <row r="4360">
      <c r="A4360" s="458"/>
      <c r="B4360" s="458"/>
      <c r="C4360" s="458"/>
      <c r="D4360" s="458"/>
      <c r="E4360" s="458"/>
      <c r="F4360" s="459"/>
    </row>
    <row r="4361">
      <c r="A4361" s="458"/>
      <c r="B4361" s="458"/>
      <c r="C4361" s="458"/>
      <c r="D4361" s="458"/>
      <c r="E4361" s="458"/>
      <c r="F4361" s="459"/>
    </row>
    <row r="4362">
      <c r="A4362" s="458"/>
      <c r="B4362" s="458"/>
      <c r="C4362" s="458"/>
      <c r="D4362" s="458"/>
      <c r="E4362" s="458"/>
      <c r="F4362" s="459"/>
    </row>
    <row r="4363">
      <c r="A4363" s="458"/>
      <c r="B4363" s="458"/>
      <c r="C4363" s="458"/>
      <c r="D4363" s="458"/>
      <c r="E4363" s="458"/>
      <c r="F4363" s="459"/>
    </row>
    <row r="4364">
      <c r="A4364" s="458"/>
      <c r="B4364" s="458"/>
      <c r="C4364" s="458"/>
      <c r="D4364" s="458"/>
      <c r="E4364" s="458"/>
      <c r="F4364" s="459"/>
    </row>
    <row r="4365">
      <c r="A4365" s="458"/>
      <c r="B4365" s="458"/>
      <c r="C4365" s="458"/>
      <c r="D4365" s="458"/>
      <c r="E4365" s="458"/>
      <c r="F4365" s="459"/>
    </row>
    <row r="4366">
      <c r="A4366" s="458"/>
      <c r="B4366" s="458"/>
      <c r="C4366" s="458"/>
      <c r="D4366" s="458"/>
      <c r="E4366" s="458"/>
      <c r="F4366" s="459"/>
    </row>
    <row r="4367">
      <c r="A4367" s="458"/>
      <c r="B4367" s="458"/>
      <c r="C4367" s="458"/>
      <c r="D4367" s="458"/>
      <c r="E4367" s="458"/>
      <c r="F4367" s="459"/>
    </row>
    <row r="4368">
      <c r="A4368" s="458"/>
      <c r="B4368" s="458"/>
      <c r="C4368" s="458"/>
      <c r="D4368" s="458"/>
      <c r="E4368" s="458"/>
      <c r="F4368" s="459"/>
    </row>
    <row r="4369">
      <c r="A4369" s="458"/>
      <c r="B4369" s="458"/>
      <c r="C4369" s="458"/>
      <c r="D4369" s="458"/>
      <c r="E4369" s="458"/>
      <c r="F4369" s="459"/>
    </row>
    <row r="4370">
      <c r="A4370" s="458"/>
      <c r="B4370" s="458"/>
      <c r="C4370" s="458"/>
      <c r="D4370" s="458"/>
      <c r="E4370" s="458"/>
      <c r="F4370" s="459"/>
    </row>
    <row r="4371">
      <c r="A4371" s="458"/>
      <c r="B4371" s="458"/>
      <c r="C4371" s="458"/>
      <c r="D4371" s="458"/>
      <c r="E4371" s="458"/>
      <c r="F4371" s="459"/>
    </row>
    <row r="4372">
      <c r="A4372" s="458"/>
      <c r="B4372" s="458"/>
      <c r="C4372" s="458"/>
      <c r="D4372" s="458"/>
      <c r="E4372" s="458"/>
      <c r="F4372" s="459"/>
    </row>
    <row r="4373">
      <c r="A4373" s="458"/>
      <c r="B4373" s="458"/>
      <c r="C4373" s="458"/>
      <c r="D4373" s="458"/>
      <c r="E4373" s="458"/>
      <c r="F4373" s="459"/>
    </row>
    <row r="4374">
      <c r="A4374" s="458"/>
      <c r="B4374" s="458"/>
      <c r="C4374" s="458"/>
      <c r="D4374" s="458"/>
      <c r="E4374" s="458"/>
      <c r="F4374" s="459"/>
    </row>
    <row r="4375">
      <c r="A4375" s="458"/>
      <c r="B4375" s="458"/>
      <c r="C4375" s="458"/>
      <c r="D4375" s="458"/>
      <c r="E4375" s="458"/>
      <c r="F4375" s="459"/>
    </row>
    <row r="4376">
      <c r="A4376" s="458"/>
      <c r="B4376" s="458"/>
      <c r="C4376" s="458"/>
      <c r="D4376" s="458"/>
      <c r="E4376" s="458"/>
      <c r="F4376" s="459"/>
    </row>
    <row r="4377">
      <c r="A4377" s="458"/>
      <c r="B4377" s="458"/>
      <c r="C4377" s="458"/>
      <c r="D4377" s="458"/>
      <c r="E4377" s="458"/>
      <c r="F4377" s="459"/>
    </row>
    <row r="4378">
      <c r="A4378" s="458"/>
      <c r="B4378" s="458"/>
      <c r="C4378" s="458"/>
      <c r="D4378" s="458"/>
      <c r="E4378" s="458"/>
      <c r="F4378" s="459"/>
    </row>
    <row r="4379">
      <c r="A4379" s="458"/>
      <c r="B4379" s="458"/>
      <c r="C4379" s="458"/>
      <c r="D4379" s="458"/>
      <c r="E4379" s="458"/>
      <c r="F4379" s="459"/>
    </row>
    <row r="4380">
      <c r="A4380" s="458"/>
      <c r="B4380" s="458"/>
      <c r="C4380" s="458"/>
      <c r="D4380" s="458"/>
      <c r="E4380" s="458"/>
      <c r="F4380" s="459"/>
    </row>
    <row r="4381">
      <c r="A4381" s="458"/>
      <c r="B4381" s="458"/>
      <c r="C4381" s="458"/>
      <c r="D4381" s="458"/>
      <c r="E4381" s="458"/>
      <c r="F4381" s="459"/>
    </row>
    <row r="4382">
      <c r="A4382" s="458"/>
      <c r="B4382" s="458"/>
      <c r="C4382" s="458"/>
      <c r="D4382" s="458"/>
      <c r="E4382" s="458"/>
      <c r="F4382" s="459"/>
    </row>
    <row r="4383">
      <c r="A4383" s="458"/>
      <c r="B4383" s="458"/>
      <c r="C4383" s="458"/>
      <c r="D4383" s="458"/>
      <c r="E4383" s="458"/>
      <c r="F4383" s="459"/>
    </row>
    <row r="4384">
      <c r="A4384" s="458"/>
      <c r="B4384" s="458"/>
      <c r="C4384" s="458"/>
      <c r="D4384" s="458"/>
      <c r="E4384" s="458"/>
      <c r="F4384" s="459"/>
    </row>
    <row r="4385">
      <c r="A4385" s="458"/>
      <c r="B4385" s="458"/>
      <c r="C4385" s="458"/>
      <c r="D4385" s="458"/>
      <c r="E4385" s="458"/>
      <c r="F4385" s="459"/>
    </row>
    <row r="4386">
      <c r="A4386" s="458"/>
      <c r="B4386" s="458"/>
      <c r="C4386" s="458"/>
      <c r="D4386" s="458"/>
      <c r="E4386" s="458"/>
      <c r="F4386" s="459"/>
    </row>
    <row r="4387">
      <c r="A4387" s="458"/>
      <c r="B4387" s="458"/>
      <c r="C4387" s="458"/>
      <c r="D4387" s="458"/>
      <c r="E4387" s="458"/>
      <c r="F4387" s="459"/>
    </row>
    <row r="4388">
      <c r="A4388" s="458"/>
      <c r="B4388" s="458"/>
      <c r="C4388" s="458"/>
      <c r="D4388" s="458"/>
      <c r="E4388" s="458"/>
      <c r="F4388" s="459"/>
    </row>
    <row r="4389">
      <c r="A4389" s="458"/>
      <c r="B4389" s="458"/>
      <c r="C4389" s="458"/>
      <c r="D4389" s="458"/>
      <c r="E4389" s="458"/>
      <c r="F4389" s="459"/>
    </row>
    <row r="4390">
      <c r="A4390" s="458"/>
      <c r="B4390" s="458"/>
      <c r="C4390" s="458"/>
      <c r="D4390" s="458"/>
      <c r="E4390" s="458"/>
      <c r="F4390" s="459"/>
    </row>
    <row r="4391">
      <c r="A4391" s="458"/>
      <c r="B4391" s="458"/>
      <c r="C4391" s="458"/>
      <c r="D4391" s="458"/>
      <c r="E4391" s="458"/>
      <c r="F4391" s="459"/>
    </row>
    <row r="4392">
      <c r="A4392" s="458"/>
      <c r="B4392" s="458"/>
      <c r="C4392" s="458"/>
      <c r="D4392" s="458"/>
      <c r="E4392" s="458"/>
      <c r="F4392" s="459"/>
    </row>
    <row r="4393">
      <c r="A4393" s="458"/>
      <c r="B4393" s="458"/>
      <c r="C4393" s="458"/>
      <c r="D4393" s="458"/>
      <c r="E4393" s="458"/>
      <c r="F4393" s="459"/>
    </row>
    <row r="4394">
      <c r="A4394" s="458"/>
      <c r="B4394" s="458"/>
      <c r="C4394" s="458"/>
      <c r="D4394" s="458"/>
      <c r="E4394" s="458"/>
      <c r="F4394" s="459"/>
    </row>
    <row r="4395">
      <c r="A4395" s="458"/>
      <c r="B4395" s="458"/>
      <c r="C4395" s="458"/>
      <c r="D4395" s="458"/>
      <c r="E4395" s="458"/>
      <c r="F4395" s="459"/>
    </row>
    <row r="4396">
      <c r="A4396" s="458"/>
      <c r="B4396" s="458"/>
      <c r="C4396" s="458"/>
      <c r="D4396" s="458"/>
      <c r="E4396" s="458"/>
      <c r="F4396" s="459"/>
    </row>
    <row r="4397">
      <c r="A4397" s="458"/>
      <c r="B4397" s="458"/>
      <c r="C4397" s="458"/>
      <c r="D4397" s="458"/>
      <c r="E4397" s="458"/>
      <c r="F4397" s="459"/>
    </row>
    <row r="4398">
      <c r="A4398" s="458"/>
      <c r="B4398" s="458"/>
      <c r="C4398" s="458"/>
      <c r="D4398" s="458"/>
      <c r="E4398" s="458"/>
      <c r="F4398" s="459"/>
    </row>
    <row r="4399">
      <c r="A4399" s="458"/>
      <c r="B4399" s="458"/>
      <c r="C4399" s="458"/>
      <c r="D4399" s="458"/>
      <c r="E4399" s="458"/>
      <c r="F4399" s="459"/>
    </row>
    <row r="4400">
      <c r="A4400" s="458"/>
      <c r="B4400" s="458"/>
      <c r="C4400" s="458"/>
      <c r="D4400" s="458"/>
      <c r="E4400" s="458"/>
      <c r="F4400" s="459"/>
    </row>
    <row r="4401">
      <c r="A4401" s="458"/>
      <c r="B4401" s="458"/>
      <c r="C4401" s="458"/>
      <c r="D4401" s="458"/>
      <c r="E4401" s="458"/>
      <c r="F4401" s="459"/>
    </row>
    <row r="4402">
      <c r="A4402" s="458"/>
      <c r="B4402" s="458"/>
      <c r="C4402" s="458"/>
      <c r="D4402" s="458"/>
      <c r="E4402" s="458"/>
      <c r="F4402" s="459"/>
    </row>
    <row r="4403">
      <c r="A4403" s="458"/>
      <c r="B4403" s="458"/>
      <c r="C4403" s="458"/>
      <c r="D4403" s="458"/>
      <c r="E4403" s="458"/>
      <c r="F4403" s="459"/>
    </row>
    <row r="4404">
      <c r="A4404" s="458"/>
      <c r="B4404" s="458"/>
      <c r="C4404" s="458"/>
      <c r="D4404" s="458"/>
      <c r="E4404" s="458"/>
      <c r="F4404" s="459"/>
    </row>
    <row r="4405">
      <c r="A4405" s="458"/>
      <c r="B4405" s="458"/>
      <c r="C4405" s="458"/>
      <c r="D4405" s="458"/>
      <c r="E4405" s="458"/>
      <c r="F4405" s="459"/>
    </row>
    <row r="4406">
      <c r="A4406" s="458"/>
      <c r="B4406" s="458"/>
      <c r="C4406" s="458"/>
      <c r="D4406" s="458"/>
      <c r="E4406" s="458"/>
      <c r="F4406" s="459"/>
    </row>
    <row r="4407">
      <c r="A4407" s="458"/>
      <c r="B4407" s="458"/>
      <c r="C4407" s="458"/>
      <c r="D4407" s="458"/>
      <c r="E4407" s="458"/>
      <c r="F4407" s="459"/>
    </row>
    <row r="4408">
      <c r="A4408" s="458"/>
      <c r="B4408" s="458"/>
      <c r="C4408" s="458"/>
      <c r="D4408" s="458"/>
      <c r="E4408" s="458"/>
      <c r="F4408" s="459"/>
    </row>
    <row r="4409">
      <c r="A4409" s="458"/>
      <c r="B4409" s="458"/>
      <c r="C4409" s="458"/>
      <c r="D4409" s="458"/>
      <c r="E4409" s="458"/>
      <c r="F4409" s="459"/>
    </row>
    <row r="4410">
      <c r="A4410" s="458"/>
      <c r="B4410" s="458"/>
      <c r="C4410" s="458"/>
      <c r="D4410" s="458"/>
      <c r="E4410" s="458"/>
      <c r="F4410" s="459"/>
    </row>
    <row r="4411">
      <c r="A4411" s="458"/>
      <c r="B4411" s="458"/>
      <c r="C4411" s="458"/>
      <c r="D4411" s="458"/>
      <c r="E4411" s="458"/>
      <c r="F4411" s="459"/>
    </row>
    <row r="4412">
      <c r="A4412" s="458"/>
      <c r="B4412" s="458"/>
      <c r="C4412" s="458"/>
      <c r="D4412" s="458"/>
      <c r="E4412" s="458"/>
      <c r="F4412" s="459"/>
    </row>
    <row r="4413">
      <c r="A4413" s="458"/>
      <c r="B4413" s="458"/>
      <c r="C4413" s="458"/>
      <c r="D4413" s="458"/>
      <c r="E4413" s="458"/>
      <c r="F4413" s="459"/>
    </row>
    <row r="4414">
      <c r="A4414" s="458"/>
      <c r="B4414" s="458"/>
      <c r="C4414" s="458"/>
      <c r="D4414" s="458"/>
      <c r="E4414" s="458"/>
      <c r="F4414" s="459"/>
    </row>
    <row r="4415">
      <c r="A4415" s="458"/>
      <c r="B4415" s="458"/>
      <c r="C4415" s="458"/>
      <c r="D4415" s="458"/>
      <c r="E4415" s="458"/>
      <c r="F4415" s="459"/>
    </row>
    <row r="4416">
      <c r="A4416" s="458"/>
      <c r="B4416" s="458"/>
      <c r="C4416" s="458"/>
      <c r="D4416" s="458"/>
      <c r="E4416" s="458"/>
      <c r="F4416" s="459"/>
    </row>
    <row r="4417">
      <c r="A4417" s="458"/>
      <c r="B4417" s="458"/>
      <c r="C4417" s="458"/>
      <c r="D4417" s="458"/>
      <c r="E4417" s="458"/>
      <c r="F4417" s="459"/>
    </row>
    <row r="4418">
      <c r="A4418" s="458"/>
      <c r="B4418" s="458"/>
      <c r="C4418" s="458"/>
      <c r="D4418" s="458"/>
      <c r="E4418" s="458"/>
      <c r="F4418" s="459"/>
    </row>
    <row r="4419">
      <c r="A4419" s="458"/>
      <c r="B4419" s="458"/>
      <c r="C4419" s="458"/>
      <c r="D4419" s="458"/>
      <c r="E4419" s="458"/>
      <c r="F4419" s="459"/>
    </row>
    <row r="4420">
      <c r="A4420" s="458"/>
      <c r="B4420" s="458"/>
      <c r="C4420" s="458"/>
      <c r="D4420" s="458"/>
      <c r="E4420" s="458"/>
      <c r="F4420" s="459"/>
    </row>
    <row r="4421">
      <c r="A4421" s="458"/>
      <c r="B4421" s="458"/>
      <c r="C4421" s="458"/>
      <c r="D4421" s="458"/>
      <c r="E4421" s="458"/>
      <c r="F4421" s="459"/>
    </row>
    <row r="4422">
      <c r="A4422" s="458"/>
      <c r="B4422" s="458"/>
      <c r="C4422" s="458"/>
      <c r="D4422" s="458"/>
      <c r="E4422" s="458"/>
      <c r="F4422" s="459"/>
    </row>
    <row r="4423">
      <c r="A4423" s="458"/>
      <c r="B4423" s="458"/>
      <c r="C4423" s="458"/>
      <c r="D4423" s="458"/>
      <c r="E4423" s="458"/>
      <c r="F4423" s="459"/>
    </row>
    <row r="4424">
      <c r="A4424" s="458"/>
      <c r="B4424" s="458"/>
      <c r="C4424" s="458"/>
      <c r="D4424" s="458"/>
      <c r="E4424" s="458"/>
      <c r="F4424" s="459"/>
    </row>
    <row r="4425">
      <c r="A4425" s="458"/>
      <c r="B4425" s="458"/>
      <c r="C4425" s="458"/>
      <c r="D4425" s="458"/>
      <c r="E4425" s="458"/>
      <c r="F4425" s="459"/>
    </row>
    <row r="4426">
      <c r="A4426" s="458"/>
      <c r="B4426" s="458"/>
      <c r="C4426" s="458"/>
      <c r="D4426" s="458"/>
      <c r="E4426" s="458"/>
      <c r="F4426" s="459"/>
    </row>
    <row r="4427">
      <c r="A4427" s="458"/>
      <c r="B4427" s="458"/>
      <c r="C4427" s="458"/>
      <c r="D4427" s="458"/>
      <c r="E4427" s="458"/>
      <c r="F4427" s="459"/>
    </row>
    <row r="4428">
      <c r="A4428" s="458"/>
      <c r="B4428" s="458"/>
      <c r="C4428" s="458"/>
      <c r="D4428" s="458"/>
      <c r="E4428" s="458"/>
      <c r="F4428" s="459"/>
    </row>
    <row r="4429">
      <c r="A4429" s="458"/>
      <c r="B4429" s="458"/>
      <c r="C4429" s="458"/>
      <c r="D4429" s="458"/>
      <c r="E4429" s="458"/>
      <c r="F4429" s="459"/>
    </row>
    <row r="4430">
      <c r="A4430" s="458"/>
      <c r="B4430" s="458"/>
      <c r="C4430" s="458"/>
      <c r="D4430" s="458"/>
      <c r="E4430" s="458"/>
      <c r="F4430" s="459"/>
    </row>
    <row r="4431">
      <c r="A4431" s="458"/>
      <c r="B4431" s="458"/>
      <c r="C4431" s="458"/>
      <c r="D4431" s="458"/>
      <c r="E4431" s="458"/>
      <c r="F4431" s="459"/>
    </row>
    <row r="4432">
      <c r="A4432" s="458"/>
      <c r="B4432" s="458"/>
      <c r="C4432" s="458"/>
      <c r="D4432" s="458"/>
      <c r="E4432" s="458"/>
      <c r="F4432" s="459"/>
    </row>
    <row r="4433">
      <c r="A4433" s="458"/>
      <c r="B4433" s="458"/>
      <c r="C4433" s="458"/>
      <c r="D4433" s="458"/>
      <c r="E4433" s="458"/>
      <c r="F4433" s="459"/>
    </row>
    <row r="4434">
      <c r="A4434" s="458"/>
      <c r="B4434" s="458"/>
      <c r="C4434" s="458"/>
      <c r="D4434" s="458"/>
      <c r="E4434" s="458"/>
      <c r="F4434" s="459"/>
    </row>
    <row r="4435">
      <c r="A4435" s="458"/>
      <c r="B4435" s="458"/>
      <c r="C4435" s="458"/>
      <c r="D4435" s="458"/>
      <c r="E4435" s="458"/>
      <c r="F4435" s="459"/>
    </row>
    <row r="4436">
      <c r="A4436" s="458"/>
      <c r="B4436" s="458"/>
      <c r="C4436" s="458"/>
      <c r="D4436" s="458"/>
      <c r="E4436" s="458"/>
      <c r="F4436" s="459"/>
    </row>
    <row r="4437">
      <c r="A4437" s="458"/>
      <c r="B4437" s="458"/>
      <c r="C4437" s="458"/>
      <c r="D4437" s="458"/>
      <c r="E4437" s="458"/>
      <c r="F4437" s="459"/>
    </row>
    <row r="4438">
      <c r="A4438" s="458"/>
      <c r="B4438" s="458"/>
      <c r="C4438" s="458"/>
      <c r="D4438" s="458"/>
      <c r="E4438" s="458"/>
      <c r="F4438" s="459"/>
    </row>
    <row r="4439">
      <c r="A4439" s="458"/>
      <c r="B4439" s="458"/>
      <c r="C4439" s="458"/>
      <c r="D4439" s="458"/>
      <c r="E4439" s="458"/>
      <c r="F4439" s="459"/>
    </row>
    <row r="4440">
      <c r="A4440" s="458"/>
      <c r="B4440" s="458"/>
      <c r="C4440" s="458"/>
      <c r="D4440" s="458"/>
      <c r="E4440" s="458"/>
      <c r="F4440" s="459"/>
    </row>
    <row r="4441">
      <c r="A4441" s="458"/>
      <c r="B4441" s="458"/>
      <c r="C4441" s="458"/>
      <c r="D4441" s="458"/>
      <c r="E4441" s="458"/>
      <c r="F4441" s="459"/>
    </row>
    <row r="4442">
      <c r="A4442" s="458"/>
      <c r="B4442" s="458"/>
      <c r="C4442" s="458"/>
      <c r="D4442" s="458"/>
      <c r="E4442" s="458"/>
      <c r="F4442" s="459"/>
    </row>
    <row r="4443">
      <c r="A4443" s="458"/>
      <c r="B4443" s="458"/>
      <c r="C4443" s="458"/>
      <c r="D4443" s="458"/>
      <c r="E4443" s="458"/>
      <c r="F4443" s="459"/>
    </row>
    <row r="4444">
      <c r="A4444" s="458"/>
      <c r="B4444" s="458"/>
      <c r="C4444" s="458"/>
      <c r="D4444" s="458"/>
      <c r="E4444" s="458"/>
      <c r="F4444" s="459"/>
    </row>
    <row r="4445">
      <c r="A4445" s="458"/>
      <c r="B4445" s="458"/>
      <c r="C4445" s="458"/>
      <c r="D4445" s="458"/>
      <c r="E4445" s="458"/>
      <c r="F4445" s="459"/>
    </row>
    <row r="4446">
      <c r="A4446" s="458"/>
      <c r="B4446" s="458"/>
      <c r="C4446" s="458"/>
      <c r="D4446" s="458"/>
      <c r="E4446" s="458"/>
      <c r="F4446" s="459"/>
    </row>
    <row r="4447">
      <c r="A4447" s="458"/>
      <c r="B4447" s="458"/>
      <c r="C4447" s="458"/>
      <c r="D4447" s="458"/>
      <c r="E4447" s="458"/>
      <c r="F4447" s="459"/>
    </row>
    <row r="4448">
      <c r="A4448" s="458"/>
      <c r="B4448" s="458"/>
      <c r="C4448" s="458"/>
      <c r="D4448" s="458"/>
      <c r="E4448" s="458"/>
      <c r="F4448" s="459"/>
    </row>
    <row r="4449">
      <c r="A4449" s="458"/>
      <c r="B4449" s="458"/>
      <c r="C4449" s="458"/>
      <c r="D4449" s="458"/>
      <c r="E4449" s="458"/>
      <c r="F4449" s="459"/>
    </row>
    <row r="4450">
      <c r="A4450" s="458"/>
      <c r="B4450" s="458"/>
      <c r="C4450" s="458"/>
      <c r="D4450" s="458"/>
      <c r="E4450" s="458"/>
      <c r="F4450" s="459"/>
    </row>
    <row r="4451">
      <c r="A4451" s="458"/>
      <c r="B4451" s="458"/>
      <c r="C4451" s="458"/>
      <c r="D4451" s="458"/>
      <c r="E4451" s="458"/>
      <c r="F4451" s="459"/>
    </row>
    <row r="4452">
      <c r="A4452" s="458"/>
      <c r="B4452" s="458"/>
      <c r="C4452" s="458"/>
      <c r="D4452" s="458"/>
      <c r="E4452" s="458"/>
      <c r="F4452" s="459"/>
    </row>
    <row r="4453">
      <c r="A4453" s="458"/>
      <c r="B4453" s="458"/>
      <c r="C4453" s="458"/>
      <c r="D4453" s="458"/>
      <c r="E4453" s="458"/>
      <c r="F4453" s="459"/>
    </row>
    <row r="4454">
      <c r="A4454" s="458"/>
      <c r="B4454" s="458"/>
      <c r="C4454" s="458"/>
      <c r="D4454" s="458"/>
      <c r="E4454" s="458"/>
      <c r="F4454" s="459"/>
    </row>
    <row r="4455">
      <c r="A4455" s="458"/>
      <c r="B4455" s="458"/>
      <c r="C4455" s="458"/>
      <c r="D4455" s="458"/>
      <c r="E4455" s="458"/>
      <c r="F4455" s="459"/>
    </row>
    <row r="4456">
      <c r="A4456" s="458"/>
      <c r="B4456" s="458"/>
      <c r="C4456" s="458"/>
      <c r="D4456" s="458"/>
      <c r="E4456" s="458"/>
      <c r="F4456" s="459"/>
    </row>
    <row r="4457">
      <c r="A4457" s="458"/>
      <c r="B4457" s="458"/>
      <c r="C4457" s="458"/>
      <c r="D4457" s="458"/>
      <c r="E4457" s="458"/>
      <c r="F4457" s="459"/>
    </row>
    <row r="4458">
      <c r="A4458" s="458"/>
      <c r="B4458" s="458"/>
      <c r="C4458" s="458"/>
      <c r="D4458" s="458"/>
      <c r="E4458" s="458"/>
      <c r="F4458" s="459"/>
    </row>
    <row r="4459">
      <c r="A4459" s="458"/>
      <c r="B4459" s="458"/>
      <c r="C4459" s="458"/>
      <c r="D4459" s="458"/>
      <c r="E4459" s="458"/>
      <c r="F4459" s="459"/>
    </row>
    <row r="4460">
      <c r="A4460" s="458"/>
      <c r="B4460" s="458"/>
      <c r="C4460" s="458"/>
      <c r="D4460" s="458"/>
      <c r="E4460" s="458"/>
      <c r="F4460" s="459"/>
    </row>
    <row r="4461">
      <c r="A4461" s="458"/>
      <c r="B4461" s="458"/>
      <c r="C4461" s="458"/>
      <c r="D4461" s="458"/>
      <c r="E4461" s="458"/>
      <c r="F4461" s="459"/>
    </row>
    <row r="4462">
      <c r="A4462" s="458"/>
      <c r="B4462" s="458"/>
      <c r="C4462" s="458"/>
      <c r="D4462" s="458"/>
      <c r="E4462" s="458"/>
      <c r="F4462" s="459"/>
    </row>
    <row r="4463">
      <c r="A4463" s="458"/>
      <c r="B4463" s="458"/>
      <c r="C4463" s="458"/>
      <c r="D4463" s="458"/>
      <c r="E4463" s="458"/>
      <c r="F4463" s="459"/>
    </row>
    <row r="4464">
      <c r="A4464" s="458"/>
      <c r="B4464" s="458"/>
      <c r="C4464" s="458"/>
      <c r="D4464" s="458"/>
      <c r="E4464" s="458"/>
      <c r="F4464" s="459"/>
    </row>
    <row r="4465">
      <c r="A4465" s="458"/>
      <c r="B4465" s="458"/>
      <c r="C4465" s="458"/>
      <c r="D4465" s="458"/>
      <c r="E4465" s="458"/>
      <c r="F4465" s="459"/>
    </row>
    <row r="4466">
      <c r="A4466" s="458"/>
      <c r="B4466" s="458"/>
      <c r="C4466" s="458"/>
      <c r="D4466" s="458"/>
      <c r="E4466" s="458"/>
      <c r="F4466" s="459"/>
    </row>
    <row r="4467">
      <c r="A4467" s="458"/>
      <c r="B4467" s="458"/>
      <c r="C4467" s="458"/>
      <c r="D4467" s="458"/>
      <c r="E4467" s="458"/>
      <c r="F4467" s="459"/>
    </row>
    <row r="4468">
      <c r="A4468" s="458"/>
      <c r="B4468" s="458"/>
      <c r="C4468" s="458"/>
      <c r="D4468" s="458"/>
      <c r="E4468" s="458"/>
      <c r="F4468" s="459"/>
    </row>
    <row r="4469">
      <c r="A4469" s="458"/>
      <c r="B4469" s="458"/>
      <c r="C4469" s="458"/>
      <c r="D4469" s="458"/>
      <c r="E4469" s="458"/>
      <c r="F4469" s="459"/>
    </row>
    <row r="4470">
      <c r="A4470" s="458"/>
      <c r="B4470" s="458"/>
      <c r="C4470" s="458"/>
      <c r="D4470" s="458"/>
      <c r="E4470" s="458"/>
      <c r="F4470" s="459"/>
    </row>
    <row r="4471">
      <c r="A4471" s="458"/>
      <c r="B4471" s="458"/>
      <c r="C4471" s="458"/>
      <c r="D4471" s="458"/>
      <c r="E4471" s="458"/>
      <c r="F4471" s="459"/>
    </row>
    <row r="4472">
      <c r="A4472" s="458"/>
      <c r="B4472" s="458"/>
      <c r="C4472" s="458"/>
      <c r="D4472" s="458"/>
      <c r="E4472" s="458"/>
      <c r="F4472" s="459"/>
    </row>
    <row r="4473">
      <c r="A4473" s="458"/>
      <c r="B4473" s="458"/>
      <c r="C4473" s="458"/>
      <c r="D4473" s="458"/>
      <c r="E4473" s="458"/>
      <c r="F4473" s="459"/>
    </row>
    <row r="4474">
      <c r="A4474" s="458"/>
      <c r="B4474" s="458"/>
      <c r="C4474" s="458"/>
      <c r="D4474" s="458"/>
      <c r="E4474" s="458"/>
      <c r="F4474" s="459"/>
    </row>
    <row r="4475">
      <c r="A4475" s="458"/>
      <c r="B4475" s="458"/>
      <c r="C4475" s="458"/>
      <c r="D4475" s="458"/>
      <c r="E4475" s="458"/>
      <c r="F4475" s="459"/>
    </row>
    <row r="4476">
      <c r="A4476" s="458"/>
      <c r="B4476" s="458"/>
      <c r="C4476" s="458"/>
      <c r="D4476" s="458"/>
      <c r="E4476" s="458"/>
      <c r="F4476" s="459"/>
    </row>
    <row r="4477">
      <c r="A4477" s="458"/>
      <c r="B4477" s="458"/>
      <c r="C4477" s="458"/>
      <c r="D4477" s="458"/>
      <c r="E4477" s="458"/>
      <c r="F4477" s="459"/>
    </row>
    <row r="4478">
      <c r="A4478" s="458"/>
      <c r="B4478" s="458"/>
      <c r="C4478" s="458"/>
      <c r="D4478" s="458"/>
      <c r="E4478" s="458"/>
      <c r="F4478" s="459"/>
    </row>
    <row r="4479">
      <c r="A4479" s="458"/>
      <c r="B4479" s="458"/>
      <c r="C4479" s="458"/>
      <c r="D4479" s="458"/>
      <c r="E4479" s="458"/>
      <c r="F4479" s="459"/>
    </row>
    <row r="4480">
      <c r="A4480" s="458"/>
      <c r="B4480" s="458"/>
      <c r="C4480" s="458"/>
      <c r="D4480" s="458"/>
      <c r="E4480" s="458"/>
      <c r="F4480" s="459"/>
    </row>
    <row r="4481">
      <c r="A4481" s="458"/>
      <c r="B4481" s="458"/>
      <c r="C4481" s="458"/>
      <c r="D4481" s="458"/>
      <c r="E4481" s="458"/>
      <c r="F4481" s="459"/>
    </row>
    <row r="4482">
      <c r="A4482" s="458"/>
      <c r="B4482" s="458"/>
      <c r="C4482" s="458"/>
      <c r="D4482" s="458"/>
      <c r="E4482" s="458"/>
      <c r="F4482" s="459"/>
    </row>
    <row r="4483">
      <c r="A4483" s="458"/>
      <c r="B4483" s="458"/>
      <c r="C4483" s="458"/>
      <c r="D4483" s="458"/>
      <c r="E4483" s="458"/>
      <c r="F4483" s="459"/>
    </row>
    <row r="4484">
      <c r="A4484" s="458"/>
      <c r="B4484" s="458"/>
      <c r="C4484" s="458"/>
      <c r="D4484" s="458"/>
      <c r="E4484" s="458"/>
      <c r="F4484" s="459"/>
    </row>
    <row r="4485">
      <c r="A4485" s="458"/>
      <c r="B4485" s="458"/>
      <c r="C4485" s="458"/>
      <c r="D4485" s="458"/>
      <c r="E4485" s="458"/>
      <c r="F4485" s="459"/>
    </row>
    <row r="4486">
      <c r="A4486" s="458"/>
      <c r="B4486" s="458"/>
      <c r="C4486" s="458"/>
      <c r="D4486" s="458"/>
      <c r="E4486" s="458"/>
      <c r="F4486" s="459"/>
    </row>
    <row r="4487">
      <c r="A4487" s="458"/>
      <c r="B4487" s="458"/>
      <c r="C4487" s="458"/>
      <c r="D4487" s="458"/>
      <c r="E4487" s="458"/>
      <c r="F4487" s="459"/>
    </row>
    <row r="4488">
      <c r="A4488" s="458"/>
      <c r="B4488" s="458"/>
      <c r="C4488" s="458"/>
      <c r="D4488" s="458"/>
      <c r="E4488" s="458"/>
      <c r="F4488" s="459"/>
    </row>
    <row r="4489">
      <c r="A4489" s="458"/>
      <c r="B4489" s="458"/>
      <c r="C4489" s="458"/>
      <c r="D4489" s="458"/>
      <c r="E4489" s="458"/>
      <c r="F4489" s="459"/>
    </row>
    <row r="4490">
      <c r="A4490" s="458"/>
      <c r="B4490" s="458"/>
      <c r="C4490" s="458"/>
      <c r="D4490" s="458"/>
      <c r="E4490" s="458"/>
      <c r="F4490" s="459"/>
    </row>
    <row r="4491">
      <c r="A4491" s="458"/>
      <c r="B4491" s="458"/>
      <c r="C4491" s="458"/>
      <c r="D4491" s="458"/>
      <c r="E4491" s="458"/>
      <c r="F4491" s="459"/>
    </row>
    <row r="4492">
      <c r="A4492" s="458"/>
      <c r="B4492" s="458"/>
      <c r="C4492" s="458"/>
      <c r="D4492" s="458"/>
      <c r="E4492" s="458"/>
      <c r="F4492" s="459"/>
    </row>
    <row r="4493">
      <c r="A4493" s="458"/>
      <c r="B4493" s="458"/>
      <c r="C4493" s="458"/>
      <c r="D4493" s="458"/>
      <c r="E4493" s="458"/>
      <c r="F4493" s="459"/>
    </row>
    <row r="4494">
      <c r="A4494" s="458"/>
      <c r="B4494" s="458"/>
      <c r="C4494" s="458"/>
      <c r="D4494" s="458"/>
      <c r="E4494" s="458"/>
      <c r="F4494" s="459"/>
    </row>
    <row r="4495">
      <c r="A4495" s="458"/>
      <c r="B4495" s="458"/>
      <c r="C4495" s="458"/>
      <c r="D4495" s="458"/>
      <c r="E4495" s="458"/>
      <c r="F4495" s="459"/>
    </row>
    <row r="4496">
      <c r="A4496" s="458"/>
      <c r="B4496" s="458"/>
      <c r="C4496" s="458"/>
      <c r="D4496" s="458"/>
      <c r="E4496" s="458"/>
      <c r="F4496" s="459"/>
    </row>
    <row r="4497">
      <c r="A4497" s="458"/>
      <c r="B4497" s="458"/>
      <c r="C4497" s="458"/>
      <c r="D4497" s="458"/>
      <c r="E4497" s="458"/>
      <c r="F4497" s="459"/>
    </row>
    <row r="4498">
      <c r="A4498" s="458"/>
      <c r="B4498" s="458"/>
      <c r="C4498" s="458"/>
      <c r="D4498" s="458"/>
      <c r="E4498" s="458"/>
      <c r="F4498" s="459"/>
    </row>
    <row r="4499">
      <c r="A4499" s="458"/>
      <c r="B4499" s="458"/>
      <c r="C4499" s="458"/>
      <c r="D4499" s="458"/>
      <c r="E4499" s="458"/>
      <c r="F4499" s="459"/>
    </row>
    <row r="4500">
      <c r="A4500" s="458"/>
      <c r="B4500" s="458"/>
      <c r="C4500" s="458"/>
      <c r="D4500" s="458"/>
      <c r="E4500" s="458"/>
      <c r="F4500" s="459"/>
    </row>
    <row r="4501">
      <c r="A4501" s="458"/>
      <c r="B4501" s="458"/>
      <c r="C4501" s="458"/>
      <c r="D4501" s="458"/>
      <c r="E4501" s="458"/>
      <c r="F4501" s="459"/>
    </row>
    <row r="4502">
      <c r="A4502" s="458"/>
      <c r="B4502" s="458"/>
      <c r="C4502" s="458"/>
      <c r="D4502" s="458"/>
      <c r="E4502" s="458"/>
      <c r="F4502" s="459"/>
    </row>
    <row r="4503">
      <c r="A4503" s="458"/>
      <c r="B4503" s="458"/>
      <c r="C4503" s="458"/>
      <c r="D4503" s="458"/>
      <c r="E4503" s="458"/>
      <c r="F4503" s="459"/>
    </row>
    <row r="4504">
      <c r="A4504" s="458"/>
      <c r="B4504" s="458"/>
      <c r="C4504" s="458"/>
      <c r="D4504" s="458"/>
      <c r="E4504" s="458"/>
      <c r="F4504" s="459"/>
    </row>
    <row r="4505">
      <c r="A4505" s="458"/>
      <c r="B4505" s="458"/>
      <c r="C4505" s="458"/>
      <c r="D4505" s="458"/>
      <c r="E4505" s="458"/>
      <c r="F4505" s="459"/>
    </row>
    <row r="4506">
      <c r="A4506" s="458"/>
      <c r="B4506" s="458"/>
      <c r="C4506" s="458"/>
      <c r="D4506" s="458"/>
      <c r="E4506" s="458"/>
      <c r="F4506" s="459"/>
    </row>
    <row r="4507">
      <c r="A4507" s="458"/>
      <c r="B4507" s="458"/>
      <c r="C4507" s="458"/>
      <c r="D4507" s="458"/>
      <c r="E4507" s="458"/>
      <c r="F4507" s="459"/>
    </row>
    <row r="4508">
      <c r="A4508" s="458"/>
      <c r="B4508" s="458"/>
      <c r="C4508" s="458"/>
      <c r="D4508" s="458"/>
      <c r="E4508" s="458"/>
      <c r="F4508" s="459"/>
    </row>
    <row r="4509">
      <c r="A4509" s="458"/>
      <c r="B4509" s="458"/>
      <c r="C4509" s="458"/>
      <c r="D4509" s="458"/>
      <c r="E4509" s="458"/>
      <c r="F4509" s="459"/>
    </row>
    <row r="4510">
      <c r="A4510" s="458"/>
      <c r="B4510" s="458"/>
      <c r="C4510" s="458"/>
      <c r="D4510" s="458"/>
      <c r="E4510" s="458"/>
      <c r="F4510" s="459"/>
    </row>
    <row r="4511">
      <c r="A4511" s="458"/>
      <c r="B4511" s="458"/>
      <c r="C4511" s="458"/>
      <c r="D4511" s="458"/>
      <c r="E4511" s="458"/>
      <c r="F4511" s="459"/>
    </row>
    <row r="4512">
      <c r="A4512" s="458"/>
      <c r="B4512" s="458"/>
      <c r="C4512" s="458"/>
      <c r="D4512" s="458"/>
      <c r="E4512" s="458"/>
      <c r="F4512" s="459"/>
    </row>
    <row r="4513">
      <c r="A4513" s="458"/>
      <c r="B4513" s="458"/>
      <c r="C4513" s="458"/>
      <c r="D4513" s="458"/>
      <c r="E4513" s="458"/>
      <c r="F4513" s="459"/>
    </row>
    <row r="4514">
      <c r="A4514" s="458"/>
      <c r="B4514" s="458"/>
      <c r="C4514" s="458"/>
      <c r="D4514" s="458"/>
      <c r="E4514" s="458"/>
      <c r="F4514" s="459"/>
    </row>
    <row r="4515">
      <c r="A4515" s="458"/>
      <c r="B4515" s="458"/>
      <c r="C4515" s="458"/>
      <c r="D4515" s="458"/>
      <c r="E4515" s="458"/>
      <c r="F4515" s="459"/>
    </row>
    <row r="4516">
      <c r="A4516" s="458"/>
      <c r="B4516" s="458"/>
      <c r="C4516" s="458"/>
      <c r="D4516" s="458"/>
      <c r="E4516" s="458"/>
      <c r="F4516" s="459"/>
    </row>
    <row r="4517">
      <c r="A4517" s="458"/>
      <c r="B4517" s="458"/>
      <c r="C4517" s="458"/>
      <c r="D4517" s="458"/>
      <c r="E4517" s="458"/>
      <c r="F4517" s="459"/>
    </row>
    <row r="4518">
      <c r="A4518" s="458"/>
      <c r="B4518" s="458"/>
      <c r="C4518" s="458"/>
      <c r="D4518" s="458"/>
      <c r="E4518" s="458"/>
      <c r="F4518" s="459"/>
    </row>
    <row r="4519">
      <c r="A4519" s="458"/>
      <c r="B4519" s="458"/>
      <c r="C4519" s="458"/>
      <c r="D4519" s="458"/>
      <c r="E4519" s="458"/>
      <c r="F4519" s="459"/>
    </row>
    <row r="4520">
      <c r="A4520" s="458"/>
      <c r="B4520" s="458"/>
      <c r="C4520" s="458"/>
      <c r="D4520" s="458"/>
      <c r="E4520" s="458"/>
      <c r="F4520" s="459"/>
    </row>
    <row r="4521">
      <c r="A4521" s="458"/>
      <c r="B4521" s="458"/>
      <c r="C4521" s="458"/>
      <c r="D4521" s="458"/>
      <c r="E4521" s="458"/>
      <c r="F4521" s="459"/>
    </row>
    <row r="4522">
      <c r="A4522" s="458"/>
      <c r="B4522" s="458"/>
      <c r="C4522" s="458"/>
      <c r="D4522" s="458"/>
      <c r="E4522" s="458"/>
      <c r="F4522" s="459"/>
    </row>
    <row r="4523">
      <c r="A4523" s="458"/>
      <c r="B4523" s="458"/>
      <c r="C4523" s="458"/>
      <c r="D4523" s="458"/>
      <c r="E4523" s="458"/>
      <c r="F4523" s="459"/>
    </row>
    <row r="4524">
      <c r="A4524" s="458"/>
      <c r="B4524" s="458"/>
      <c r="C4524" s="458"/>
      <c r="D4524" s="458"/>
      <c r="E4524" s="458"/>
      <c r="F4524" s="459"/>
    </row>
    <row r="4525">
      <c r="A4525" s="458"/>
      <c r="B4525" s="458"/>
      <c r="C4525" s="458"/>
      <c r="D4525" s="458"/>
      <c r="E4525" s="458"/>
      <c r="F4525" s="459"/>
    </row>
    <row r="4526">
      <c r="A4526" s="458"/>
      <c r="B4526" s="458"/>
      <c r="C4526" s="458"/>
      <c r="D4526" s="458"/>
      <c r="E4526" s="458"/>
      <c r="F4526" s="459"/>
    </row>
    <row r="4527">
      <c r="A4527" s="458"/>
      <c r="B4527" s="458"/>
      <c r="C4527" s="458"/>
      <c r="D4527" s="458"/>
      <c r="E4527" s="458"/>
      <c r="F4527" s="459"/>
    </row>
    <row r="4528">
      <c r="A4528" s="458"/>
      <c r="B4528" s="458"/>
      <c r="C4528" s="458"/>
      <c r="D4528" s="458"/>
      <c r="E4528" s="458"/>
      <c r="F4528" s="459"/>
    </row>
    <row r="4529">
      <c r="A4529" s="458"/>
      <c r="B4529" s="458"/>
      <c r="C4529" s="458"/>
      <c r="D4529" s="458"/>
      <c r="E4529" s="458"/>
      <c r="F4529" s="459"/>
    </row>
    <row r="4530">
      <c r="A4530" s="458"/>
      <c r="B4530" s="458"/>
      <c r="C4530" s="458"/>
      <c r="D4530" s="458"/>
      <c r="E4530" s="458"/>
      <c r="F4530" s="459"/>
    </row>
    <row r="4531">
      <c r="A4531" s="458"/>
      <c r="B4531" s="458"/>
      <c r="C4531" s="458"/>
      <c r="D4531" s="458"/>
      <c r="E4531" s="458"/>
      <c r="F4531" s="459"/>
    </row>
    <row r="4532">
      <c r="A4532" s="458"/>
      <c r="B4532" s="458"/>
      <c r="C4532" s="458"/>
      <c r="D4532" s="458"/>
      <c r="E4532" s="458"/>
      <c r="F4532" s="459"/>
    </row>
    <row r="4533">
      <c r="A4533" s="458"/>
      <c r="B4533" s="458"/>
      <c r="C4533" s="458"/>
      <c r="D4533" s="458"/>
      <c r="E4533" s="458"/>
      <c r="F4533" s="459"/>
    </row>
    <row r="4534">
      <c r="A4534" s="458"/>
      <c r="B4534" s="458"/>
      <c r="C4534" s="458"/>
      <c r="D4534" s="458"/>
      <c r="E4534" s="458"/>
      <c r="F4534" s="459"/>
    </row>
    <row r="4535">
      <c r="A4535" s="458"/>
      <c r="B4535" s="458"/>
      <c r="C4535" s="458"/>
      <c r="D4535" s="458"/>
      <c r="E4535" s="458"/>
      <c r="F4535" s="459"/>
    </row>
    <row r="4536">
      <c r="A4536" s="458"/>
      <c r="B4536" s="458"/>
      <c r="C4536" s="458"/>
      <c r="D4536" s="458"/>
      <c r="E4536" s="458"/>
      <c r="F4536" s="459"/>
    </row>
    <row r="4537">
      <c r="A4537" s="458"/>
      <c r="B4537" s="458"/>
      <c r="C4537" s="458"/>
      <c r="D4537" s="458"/>
      <c r="E4537" s="458"/>
      <c r="F4537" s="459"/>
    </row>
    <row r="4538">
      <c r="A4538" s="458"/>
      <c r="B4538" s="458"/>
      <c r="C4538" s="458"/>
      <c r="D4538" s="458"/>
      <c r="E4538" s="458"/>
      <c r="F4538" s="459"/>
    </row>
    <row r="4539">
      <c r="A4539" s="458"/>
      <c r="B4539" s="458"/>
      <c r="C4539" s="458"/>
      <c r="D4539" s="458"/>
      <c r="E4539" s="458"/>
      <c r="F4539" s="459"/>
    </row>
    <row r="4540">
      <c r="A4540" s="458"/>
      <c r="B4540" s="458"/>
      <c r="C4540" s="458"/>
      <c r="D4540" s="458"/>
      <c r="E4540" s="458"/>
      <c r="F4540" s="459"/>
    </row>
    <row r="4541">
      <c r="A4541" s="458"/>
      <c r="B4541" s="458"/>
      <c r="C4541" s="458"/>
      <c r="D4541" s="458"/>
      <c r="E4541" s="458"/>
      <c r="F4541" s="459"/>
    </row>
    <row r="4542">
      <c r="A4542" s="458"/>
      <c r="B4542" s="458"/>
      <c r="C4542" s="458"/>
      <c r="D4542" s="458"/>
      <c r="E4542" s="458"/>
      <c r="F4542" s="459"/>
    </row>
    <row r="4543">
      <c r="A4543" s="458"/>
      <c r="B4543" s="458"/>
      <c r="C4543" s="458"/>
      <c r="D4543" s="458"/>
      <c r="E4543" s="458"/>
      <c r="F4543" s="459"/>
    </row>
    <row r="4544">
      <c r="A4544" s="458"/>
      <c r="B4544" s="458"/>
      <c r="C4544" s="458"/>
      <c r="D4544" s="458"/>
      <c r="E4544" s="458"/>
      <c r="F4544" s="459"/>
    </row>
    <row r="4545">
      <c r="A4545" s="458"/>
      <c r="B4545" s="458"/>
      <c r="C4545" s="458"/>
      <c r="D4545" s="458"/>
      <c r="E4545" s="458"/>
      <c r="F4545" s="459"/>
    </row>
    <row r="4546">
      <c r="A4546" s="458"/>
      <c r="B4546" s="458"/>
      <c r="C4546" s="458"/>
      <c r="D4546" s="458"/>
      <c r="E4546" s="458"/>
      <c r="F4546" s="459"/>
    </row>
    <row r="4547">
      <c r="A4547" s="458"/>
      <c r="B4547" s="458"/>
      <c r="C4547" s="458"/>
      <c r="D4547" s="458"/>
      <c r="E4547" s="458"/>
      <c r="F4547" s="459"/>
    </row>
    <row r="4548">
      <c r="A4548" s="458"/>
      <c r="B4548" s="458"/>
      <c r="C4548" s="458"/>
      <c r="D4548" s="458"/>
      <c r="E4548" s="458"/>
      <c r="F4548" s="459"/>
    </row>
    <row r="4549">
      <c r="A4549" s="458"/>
      <c r="B4549" s="458"/>
      <c r="C4549" s="458"/>
      <c r="D4549" s="458"/>
      <c r="E4549" s="458"/>
      <c r="F4549" s="459"/>
    </row>
    <row r="4550">
      <c r="A4550" s="458"/>
      <c r="B4550" s="458"/>
      <c r="C4550" s="458"/>
      <c r="D4550" s="458"/>
      <c r="E4550" s="458"/>
      <c r="F4550" s="459"/>
    </row>
    <row r="4551">
      <c r="A4551" s="458"/>
      <c r="B4551" s="458"/>
      <c r="C4551" s="458"/>
      <c r="D4551" s="458"/>
      <c r="E4551" s="458"/>
      <c r="F4551" s="459"/>
    </row>
    <row r="4552">
      <c r="A4552" s="458"/>
      <c r="B4552" s="458"/>
      <c r="C4552" s="458"/>
      <c r="D4552" s="458"/>
      <c r="E4552" s="458"/>
      <c r="F4552" s="459"/>
    </row>
    <row r="4553">
      <c r="A4553" s="458"/>
      <c r="B4553" s="458"/>
      <c r="C4553" s="458"/>
      <c r="D4553" s="458"/>
      <c r="E4553" s="458"/>
      <c r="F4553" s="459"/>
    </row>
    <row r="4554">
      <c r="A4554" s="458"/>
      <c r="B4554" s="458"/>
      <c r="C4554" s="458"/>
      <c r="D4554" s="458"/>
      <c r="E4554" s="458"/>
      <c r="F4554" s="459"/>
    </row>
    <row r="4555">
      <c r="A4555" s="458"/>
      <c r="B4555" s="458"/>
      <c r="C4555" s="458"/>
      <c r="D4555" s="458"/>
      <c r="E4555" s="458"/>
      <c r="F4555" s="459"/>
    </row>
    <row r="4556">
      <c r="A4556" s="458"/>
      <c r="B4556" s="458"/>
      <c r="C4556" s="458"/>
      <c r="D4556" s="458"/>
      <c r="E4556" s="458"/>
      <c r="F4556" s="459"/>
    </row>
    <row r="4557">
      <c r="A4557" s="458"/>
      <c r="B4557" s="458"/>
      <c r="C4557" s="458"/>
      <c r="D4557" s="458"/>
      <c r="E4557" s="458"/>
      <c r="F4557" s="459"/>
    </row>
    <row r="4558">
      <c r="A4558" s="458"/>
      <c r="B4558" s="458"/>
      <c r="C4558" s="458"/>
      <c r="D4558" s="458"/>
      <c r="E4558" s="458"/>
      <c r="F4558" s="459"/>
    </row>
    <row r="4559">
      <c r="A4559" s="458"/>
      <c r="B4559" s="458"/>
      <c r="C4559" s="458"/>
      <c r="D4559" s="458"/>
      <c r="E4559" s="458"/>
      <c r="F4559" s="459"/>
    </row>
    <row r="4560">
      <c r="A4560" s="458"/>
      <c r="B4560" s="458"/>
      <c r="C4560" s="458"/>
      <c r="D4560" s="458"/>
      <c r="E4560" s="458"/>
      <c r="F4560" s="459"/>
    </row>
    <row r="4561">
      <c r="A4561" s="458"/>
      <c r="B4561" s="458"/>
      <c r="C4561" s="458"/>
      <c r="D4561" s="458"/>
      <c r="E4561" s="458"/>
      <c r="F4561" s="459"/>
    </row>
    <row r="4562">
      <c r="A4562" s="458"/>
      <c r="B4562" s="458"/>
      <c r="C4562" s="458"/>
      <c r="D4562" s="458"/>
      <c r="E4562" s="458"/>
      <c r="F4562" s="459"/>
    </row>
    <row r="4563">
      <c r="A4563" s="458"/>
      <c r="B4563" s="458"/>
      <c r="C4563" s="458"/>
      <c r="D4563" s="458"/>
      <c r="E4563" s="458"/>
      <c r="F4563" s="459"/>
    </row>
    <row r="4564">
      <c r="A4564" s="458"/>
      <c r="B4564" s="458"/>
      <c r="C4564" s="458"/>
      <c r="D4564" s="458"/>
      <c r="E4564" s="458"/>
      <c r="F4564" s="459"/>
    </row>
    <row r="4565">
      <c r="A4565" s="458"/>
      <c r="B4565" s="458"/>
      <c r="C4565" s="458"/>
      <c r="D4565" s="458"/>
      <c r="E4565" s="458"/>
      <c r="F4565" s="459"/>
    </row>
    <row r="4566">
      <c r="A4566" s="458"/>
      <c r="B4566" s="458"/>
      <c r="C4566" s="458"/>
      <c r="D4566" s="458"/>
      <c r="E4566" s="458"/>
      <c r="F4566" s="459"/>
    </row>
    <row r="4567">
      <c r="A4567" s="458"/>
      <c r="B4567" s="458"/>
      <c r="C4567" s="458"/>
      <c r="D4567" s="458"/>
      <c r="E4567" s="458"/>
      <c r="F4567" s="459"/>
    </row>
    <row r="4568">
      <c r="A4568" s="458"/>
      <c r="B4568" s="458"/>
      <c r="C4568" s="458"/>
      <c r="D4568" s="458"/>
      <c r="E4568" s="458"/>
      <c r="F4568" s="459"/>
    </row>
    <row r="4569">
      <c r="A4569" s="458"/>
      <c r="B4569" s="458"/>
      <c r="C4569" s="458"/>
      <c r="D4569" s="458"/>
      <c r="E4569" s="458"/>
      <c r="F4569" s="459"/>
    </row>
    <row r="4570">
      <c r="A4570" s="458"/>
      <c r="B4570" s="458"/>
      <c r="C4570" s="458"/>
      <c r="D4570" s="458"/>
      <c r="E4570" s="458"/>
      <c r="F4570" s="459"/>
    </row>
    <row r="4571">
      <c r="A4571" s="458"/>
      <c r="B4571" s="458"/>
      <c r="C4571" s="458"/>
      <c r="D4571" s="458"/>
      <c r="E4571" s="458"/>
      <c r="F4571" s="459"/>
    </row>
    <row r="4572">
      <c r="A4572" s="458"/>
      <c r="B4572" s="458"/>
      <c r="C4572" s="458"/>
      <c r="D4572" s="458"/>
      <c r="E4572" s="458"/>
      <c r="F4572" s="459"/>
    </row>
    <row r="4573">
      <c r="A4573" s="458"/>
      <c r="B4573" s="458"/>
      <c r="C4573" s="458"/>
      <c r="D4573" s="458"/>
      <c r="E4573" s="458"/>
      <c r="F4573" s="459"/>
    </row>
    <row r="4574">
      <c r="A4574" s="458"/>
      <c r="B4574" s="458"/>
      <c r="C4574" s="458"/>
      <c r="D4574" s="458"/>
      <c r="E4574" s="458"/>
      <c r="F4574" s="459"/>
    </row>
    <row r="4575">
      <c r="A4575" s="458"/>
      <c r="B4575" s="458"/>
      <c r="C4575" s="458"/>
      <c r="D4575" s="458"/>
      <c r="E4575" s="458"/>
      <c r="F4575" s="459"/>
    </row>
    <row r="4576">
      <c r="A4576" s="458"/>
      <c r="B4576" s="458"/>
      <c r="C4576" s="458"/>
      <c r="D4576" s="458"/>
      <c r="E4576" s="458"/>
      <c r="F4576" s="459"/>
    </row>
    <row r="4577">
      <c r="A4577" s="458"/>
      <c r="B4577" s="458"/>
      <c r="C4577" s="458"/>
      <c r="D4577" s="458"/>
      <c r="E4577" s="458"/>
      <c r="F4577" s="459"/>
    </row>
    <row r="4578">
      <c r="A4578" s="458"/>
      <c r="B4578" s="458"/>
      <c r="C4578" s="458"/>
      <c r="D4578" s="458"/>
      <c r="E4578" s="458"/>
      <c r="F4578" s="459"/>
    </row>
    <row r="4579">
      <c r="A4579" s="458"/>
      <c r="B4579" s="458"/>
      <c r="C4579" s="458"/>
      <c r="D4579" s="458"/>
      <c r="E4579" s="458"/>
      <c r="F4579" s="459"/>
    </row>
    <row r="4580">
      <c r="A4580" s="458"/>
      <c r="B4580" s="458"/>
      <c r="C4580" s="458"/>
      <c r="D4580" s="458"/>
      <c r="E4580" s="458"/>
      <c r="F4580" s="459"/>
    </row>
    <row r="4581">
      <c r="A4581" s="458"/>
      <c r="B4581" s="458"/>
      <c r="C4581" s="458"/>
      <c r="D4581" s="458"/>
      <c r="E4581" s="458"/>
      <c r="F4581" s="459"/>
    </row>
    <row r="4582">
      <c r="A4582" s="458"/>
      <c r="B4582" s="458"/>
      <c r="C4582" s="458"/>
      <c r="D4582" s="458"/>
      <c r="E4582" s="458"/>
      <c r="F4582" s="459"/>
    </row>
    <row r="4583">
      <c r="A4583" s="458"/>
      <c r="B4583" s="458"/>
      <c r="C4583" s="458"/>
      <c r="D4583" s="458"/>
      <c r="E4583" s="458"/>
      <c r="F4583" s="459"/>
    </row>
    <row r="4584">
      <c r="A4584" s="458"/>
      <c r="B4584" s="458"/>
      <c r="C4584" s="458"/>
      <c r="D4584" s="458"/>
      <c r="E4584" s="458"/>
      <c r="F4584" s="459"/>
    </row>
    <row r="4585">
      <c r="A4585" s="458"/>
      <c r="B4585" s="458"/>
      <c r="C4585" s="458"/>
      <c r="D4585" s="458"/>
      <c r="E4585" s="458"/>
      <c r="F4585" s="459"/>
    </row>
    <row r="4586">
      <c r="A4586" s="458"/>
      <c r="B4586" s="458"/>
      <c r="C4586" s="458"/>
      <c r="D4586" s="458"/>
      <c r="E4586" s="458"/>
      <c r="F4586" s="459"/>
    </row>
    <row r="4587">
      <c r="A4587" s="458"/>
      <c r="B4587" s="458"/>
      <c r="C4587" s="458"/>
      <c r="D4587" s="458"/>
      <c r="E4587" s="458"/>
      <c r="F4587" s="459"/>
    </row>
    <row r="4588">
      <c r="A4588" s="458"/>
      <c r="B4588" s="458"/>
      <c r="C4588" s="458"/>
      <c r="D4588" s="458"/>
      <c r="E4588" s="458"/>
      <c r="F4588" s="459"/>
    </row>
    <row r="4589">
      <c r="A4589" s="458"/>
      <c r="B4589" s="458"/>
      <c r="C4589" s="458"/>
      <c r="D4589" s="458"/>
      <c r="E4589" s="458"/>
      <c r="F4589" s="459"/>
    </row>
    <row r="4590">
      <c r="A4590" s="458"/>
      <c r="B4590" s="458"/>
      <c r="C4590" s="458"/>
      <c r="D4590" s="458"/>
      <c r="E4590" s="458"/>
      <c r="F4590" s="459"/>
    </row>
    <row r="4591">
      <c r="A4591" s="458"/>
      <c r="B4591" s="458"/>
      <c r="C4591" s="458"/>
      <c r="D4591" s="458"/>
      <c r="E4591" s="458"/>
      <c r="F4591" s="459"/>
    </row>
    <row r="4592">
      <c r="A4592" s="458"/>
      <c r="B4592" s="458"/>
      <c r="C4592" s="458"/>
      <c r="D4592" s="458"/>
      <c r="E4592" s="458"/>
      <c r="F4592" s="459"/>
    </row>
    <row r="4593">
      <c r="A4593" s="458"/>
      <c r="B4593" s="458"/>
      <c r="C4593" s="458"/>
      <c r="D4593" s="458"/>
      <c r="E4593" s="458"/>
      <c r="F4593" s="459"/>
    </row>
    <row r="4594">
      <c r="A4594" s="458"/>
      <c r="B4594" s="458"/>
      <c r="C4594" s="458"/>
      <c r="D4594" s="458"/>
      <c r="E4594" s="458"/>
      <c r="F4594" s="459"/>
    </row>
    <row r="4595">
      <c r="A4595" s="458"/>
      <c r="B4595" s="458"/>
      <c r="C4595" s="458"/>
      <c r="D4595" s="458"/>
      <c r="E4595" s="458"/>
      <c r="F4595" s="459"/>
    </row>
    <row r="4596">
      <c r="A4596" s="458"/>
      <c r="B4596" s="458"/>
      <c r="C4596" s="458"/>
      <c r="D4596" s="458"/>
      <c r="E4596" s="458"/>
      <c r="F4596" s="459"/>
    </row>
    <row r="4597">
      <c r="A4597" s="458"/>
      <c r="B4597" s="458"/>
      <c r="C4597" s="458"/>
      <c r="D4597" s="458"/>
      <c r="E4597" s="458"/>
      <c r="F4597" s="459"/>
    </row>
    <row r="4598">
      <c r="A4598" s="458"/>
      <c r="B4598" s="458"/>
      <c r="C4598" s="458"/>
      <c r="D4598" s="458"/>
      <c r="E4598" s="458"/>
      <c r="F4598" s="459"/>
    </row>
    <row r="4599">
      <c r="A4599" s="458"/>
      <c r="B4599" s="458"/>
      <c r="C4599" s="458"/>
      <c r="D4599" s="458"/>
      <c r="E4599" s="458"/>
      <c r="F4599" s="459"/>
    </row>
    <row r="4600">
      <c r="A4600" s="458"/>
      <c r="B4600" s="458"/>
      <c r="C4600" s="458"/>
      <c r="D4600" s="458"/>
      <c r="E4600" s="458"/>
      <c r="F4600" s="459"/>
    </row>
    <row r="4601">
      <c r="A4601" s="458"/>
      <c r="B4601" s="458"/>
      <c r="C4601" s="458"/>
      <c r="D4601" s="458"/>
      <c r="E4601" s="458"/>
      <c r="F4601" s="459"/>
    </row>
    <row r="4602">
      <c r="A4602" s="458"/>
      <c r="B4602" s="458"/>
      <c r="C4602" s="458"/>
      <c r="D4602" s="458"/>
      <c r="E4602" s="458"/>
      <c r="F4602" s="459"/>
    </row>
    <row r="4603">
      <c r="A4603" s="458"/>
      <c r="B4603" s="458"/>
      <c r="C4603" s="458"/>
      <c r="D4603" s="458"/>
      <c r="E4603" s="458"/>
      <c r="F4603" s="459"/>
    </row>
    <row r="4604">
      <c r="A4604" s="458"/>
      <c r="B4604" s="458"/>
      <c r="C4604" s="458"/>
      <c r="D4604" s="458"/>
      <c r="E4604" s="458"/>
      <c r="F4604" s="459"/>
    </row>
    <row r="4605">
      <c r="A4605" s="458"/>
      <c r="B4605" s="458"/>
      <c r="C4605" s="458"/>
      <c r="D4605" s="458"/>
      <c r="E4605" s="458"/>
      <c r="F4605" s="459"/>
    </row>
    <row r="4606">
      <c r="A4606" s="458"/>
      <c r="B4606" s="458"/>
      <c r="C4606" s="458"/>
      <c r="D4606" s="458"/>
      <c r="E4606" s="458"/>
      <c r="F4606" s="459"/>
    </row>
    <row r="4607">
      <c r="A4607" s="458"/>
      <c r="B4607" s="458"/>
      <c r="C4607" s="458"/>
      <c r="D4607" s="458"/>
      <c r="E4607" s="458"/>
      <c r="F4607" s="459"/>
    </row>
    <row r="4608">
      <c r="A4608" s="458"/>
      <c r="B4608" s="458"/>
      <c r="C4608" s="458"/>
      <c r="D4608" s="458"/>
      <c r="E4608" s="458"/>
      <c r="F4608" s="459"/>
    </row>
    <row r="4609">
      <c r="A4609" s="458"/>
      <c r="B4609" s="458"/>
      <c r="C4609" s="458"/>
      <c r="D4609" s="458"/>
      <c r="E4609" s="458"/>
      <c r="F4609" s="459"/>
    </row>
    <row r="4610">
      <c r="A4610" s="458"/>
      <c r="B4610" s="458"/>
      <c r="C4610" s="458"/>
      <c r="D4610" s="458"/>
      <c r="E4610" s="458"/>
      <c r="F4610" s="459"/>
    </row>
    <row r="4611">
      <c r="A4611" s="458"/>
      <c r="B4611" s="458"/>
      <c r="C4611" s="458"/>
      <c r="D4611" s="458"/>
      <c r="E4611" s="458"/>
      <c r="F4611" s="459"/>
    </row>
    <row r="4612">
      <c r="A4612" s="458"/>
      <c r="B4612" s="458"/>
      <c r="C4612" s="458"/>
      <c r="D4612" s="458"/>
      <c r="E4612" s="458"/>
      <c r="F4612" s="459"/>
    </row>
    <row r="4613">
      <c r="A4613" s="458"/>
      <c r="B4613" s="458"/>
      <c r="C4613" s="458"/>
      <c r="D4613" s="458"/>
      <c r="E4613" s="458"/>
      <c r="F4613" s="459"/>
    </row>
    <row r="4614">
      <c r="A4614" s="458"/>
      <c r="B4614" s="458"/>
      <c r="C4614" s="458"/>
      <c r="D4614" s="458"/>
      <c r="E4614" s="458"/>
      <c r="F4614" s="459"/>
    </row>
    <row r="4615">
      <c r="A4615" s="458"/>
      <c r="B4615" s="458"/>
      <c r="C4615" s="458"/>
      <c r="D4615" s="458"/>
      <c r="E4615" s="458"/>
      <c r="F4615" s="459"/>
    </row>
    <row r="4616">
      <c r="A4616" s="458"/>
      <c r="B4616" s="458"/>
      <c r="C4616" s="458"/>
      <c r="D4616" s="458"/>
      <c r="E4616" s="458"/>
      <c r="F4616" s="459"/>
    </row>
    <row r="4617">
      <c r="A4617" s="458"/>
      <c r="B4617" s="458"/>
      <c r="C4617" s="458"/>
      <c r="D4617" s="458"/>
      <c r="E4617" s="458"/>
      <c r="F4617" s="459"/>
    </row>
    <row r="4618">
      <c r="A4618" s="458"/>
      <c r="B4618" s="458"/>
      <c r="C4618" s="458"/>
      <c r="D4618" s="458"/>
      <c r="E4618" s="458"/>
      <c r="F4618" s="459"/>
    </row>
    <row r="4619">
      <c r="A4619" s="458"/>
      <c r="B4619" s="458"/>
      <c r="C4619" s="458"/>
      <c r="D4619" s="458"/>
      <c r="E4619" s="458"/>
      <c r="F4619" s="459"/>
    </row>
    <row r="4620">
      <c r="A4620" s="458"/>
      <c r="B4620" s="458"/>
      <c r="C4620" s="458"/>
      <c r="D4620" s="458"/>
      <c r="E4620" s="458"/>
      <c r="F4620" s="459"/>
    </row>
    <row r="4621">
      <c r="A4621" s="458"/>
      <c r="B4621" s="458"/>
      <c r="C4621" s="458"/>
      <c r="D4621" s="458"/>
      <c r="E4621" s="458"/>
      <c r="F4621" s="459"/>
    </row>
    <row r="4622">
      <c r="A4622" s="458"/>
      <c r="B4622" s="458"/>
      <c r="C4622" s="458"/>
      <c r="D4622" s="458"/>
      <c r="E4622" s="458"/>
      <c r="F4622" s="459"/>
    </row>
    <row r="4623">
      <c r="A4623" s="458"/>
      <c r="B4623" s="458"/>
      <c r="C4623" s="458"/>
      <c r="D4623" s="458"/>
      <c r="E4623" s="458"/>
      <c r="F4623" s="459"/>
    </row>
    <row r="4624">
      <c r="A4624" s="458"/>
      <c r="B4624" s="458"/>
      <c r="C4624" s="458"/>
      <c r="D4624" s="458"/>
      <c r="E4624" s="458"/>
      <c r="F4624" s="459"/>
    </row>
    <row r="4625">
      <c r="A4625" s="458"/>
      <c r="B4625" s="458"/>
      <c r="C4625" s="458"/>
      <c r="D4625" s="458"/>
      <c r="E4625" s="458"/>
      <c r="F4625" s="459"/>
    </row>
    <row r="4626">
      <c r="A4626" s="458"/>
      <c r="B4626" s="458"/>
      <c r="C4626" s="458"/>
      <c r="D4626" s="458"/>
      <c r="E4626" s="458"/>
      <c r="F4626" s="459"/>
    </row>
    <row r="4627">
      <c r="A4627" s="458"/>
      <c r="B4627" s="458"/>
      <c r="C4627" s="458"/>
      <c r="D4627" s="458"/>
      <c r="E4627" s="458"/>
      <c r="F4627" s="459"/>
    </row>
    <row r="4628">
      <c r="A4628" s="458"/>
      <c r="B4628" s="458"/>
      <c r="C4628" s="458"/>
      <c r="D4628" s="458"/>
      <c r="E4628" s="458"/>
      <c r="F4628" s="459"/>
    </row>
    <row r="4629">
      <c r="A4629" s="458"/>
      <c r="B4629" s="458"/>
      <c r="C4629" s="458"/>
      <c r="D4629" s="458"/>
      <c r="E4629" s="458"/>
      <c r="F4629" s="459"/>
    </row>
    <row r="4630">
      <c r="A4630" s="458"/>
      <c r="B4630" s="458"/>
      <c r="C4630" s="458"/>
      <c r="D4630" s="458"/>
      <c r="E4630" s="458"/>
      <c r="F4630" s="459"/>
    </row>
    <row r="4631">
      <c r="A4631" s="458"/>
      <c r="B4631" s="458"/>
      <c r="C4631" s="458"/>
      <c r="D4631" s="458"/>
      <c r="E4631" s="458"/>
      <c r="F4631" s="459"/>
    </row>
    <row r="4632">
      <c r="A4632" s="458"/>
      <c r="B4632" s="458"/>
      <c r="C4632" s="458"/>
      <c r="D4632" s="458"/>
      <c r="E4632" s="458"/>
      <c r="F4632" s="459"/>
    </row>
    <row r="4633">
      <c r="A4633" s="458"/>
      <c r="B4633" s="458"/>
      <c r="C4633" s="458"/>
      <c r="D4633" s="458"/>
      <c r="E4633" s="458"/>
      <c r="F4633" s="459"/>
    </row>
    <row r="4634">
      <c r="A4634" s="458"/>
      <c r="B4634" s="458"/>
      <c r="C4634" s="458"/>
      <c r="D4634" s="458"/>
      <c r="E4634" s="458"/>
      <c r="F4634" s="459"/>
    </row>
    <row r="4635">
      <c r="A4635" s="458"/>
      <c r="B4635" s="458"/>
      <c r="C4635" s="458"/>
      <c r="D4635" s="458"/>
      <c r="E4635" s="458"/>
      <c r="F4635" s="459"/>
    </row>
    <row r="4636">
      <c r="A4636" s="458"/>
      <c r="B4636" s="458"/>
      <c r="C4636" s="458"/>
      <c r="D4636" s="458"/>
      <c r="E4636" s="458"/>
      <c r="F4636" s="459"/>
    </row>
    <row r="4637">
      <c r="A4637" s="458"/>
      <c r="B4637" s="458"/>
      <c r="C4637" s="458"/>
      <c r="D4637" s="458"/>
      <c r="E4637" s="458"/>
      <c r="F4637" s="459"/>
    </row>
    <row r="4638">
      <c r="A4638" s="458"/>
      <c r="B4638" s="458"/>
      <c r="C4638" s="458"/>
      <c r="D4638" s="458"/>
      <c r="E4638" s="458"/>
      <c r="F4638" s="459"/>
    </row>
    <row r="4639">
      <c r="A4639" s="458"/>
      <c r="B4639" s="458"/>
      <c r="C4639" s="458"/>
      <c r="D4639" s="458"/>
      <c r="E4639" s="458"/>
      <c r="F4639" s="459"/>
    </row>
    <row r="4640">
      <c r="A4640" s="458"/>
      <c r="B4640" s="458"/>
      <c r="C4640" s="458"/>
      <c r="D4640" s="458"/>
      <c r="E4640" s="458"/>
      <c r="F4640" s="459"/>
    </row>
    <row r="4641">
      <c r="A4641" s="458"/>
      <c r="B4641" s="458"/>
      <c r="C4641" s="458"/>
      <c r="D4641" s="458"/>
      <c r="E4641" s="458"/>
      <c r="F4641" s="459"/>
    </row>
    <row r="4642">
      <c r="A4642" s="458"/>
      <c r="B4642" s="458"/>
      <c r="C4642" s="458"/>
      <c r="D4642" s="458"/>
      <c r="E4642" s="458"/>
      <c r="F4642" s="459"/>
    </row>
    <row r="4643">
      <c r="A4643" s="458"/>
      <c r="B4643" s="458"/>
      <c r="C4643" s="458"/>
      <c r="D4643" s="458"/>
      <c r="E4643" s="458"/>
      <c r="F4643" s="459"/>
    </row>
    <row r="4644">
      <c r="A4644" s="458"/>
      <c r="B4644" s="458"/>
      <c r="C4644" s="458"/>
      <c r="D4644" s="458"/>
      <c r="E4644" s="458"/>
      <c r="F4644" s="459"/>
    </row>
    <row r="4645">
      <c r="A4645" s="458"/>
      <c r="B4645" s="458"/>
      <c r="C4645" s="458"/>
      <c r="D4645" s="458"/>
      <c r="E4645" s="458"/>
      <c r="F4645" s="459"/>
    </row>
    <row r="4646">
      <c r="A4646" s="458"/>
      <c r="B4646" s="458"/>
      <c r="C4646" s="458"/>
      <c r="D4646" s="458"/>
      <c r="E4646" s="458"/>
      <c r="F4646" s="459"/>
    </row>
    <row r="4647">
      <c r="A4647" s="458"/>
      <c r="B4647" s="458"/>
      <c r="C4647" s="458"/>
      <c r="D4647" s="458"/>
      <c r="E4647" s="458"/>
      <c r="F4647" s="459"/>
    </row>
    <row r="4648">
      <c r="A4648" s="458"/>
      <c r="B4648" s="458"/>
      <c r="C4648" s="458"/>
      <c r="D4648" s="458"/>
      <c r="E4648" s="458"/>
      <c r="F4648" s="459"/>
    </row>
    <row r="4649">
      <c r="A4649" s="458"/>
      <c r="B4649" s="458"/>
      <c r="C4649" s="458"/>
      <c r="D4649" s="458"/>
      <c r="E4649" s="458"/>
      <c r="F4649" s="459"/>
    </row>
    <row r="4650">
      <c r="A4650" s="458"/>
      <c r="B4650" s="458"/>
      <c r="C4650" s="458"/>
      <c r="D4650" s="458"/>
      <c r="E4650" s="458"/>
      <c r="F4650" s="459"/>
    </row>
    <row r="4651">
      <c r="A4651" s="458"/>
      <c r="B4651" s="458"/>
      <c r="C4651" s="458"/>
      <c r="D4651" s="458"/>
      <c r="E4651" s="458"/>
      <c r="F4651" s="459"/>
    </row>
    <row r="4652">
      <c r="A4652" s="458"/>
      <c r="B4652" s="458"/>
      <c r="C4652" s="458"/>
      <c r="D4652" s="458"/>
      <c r="E4652" s="458"/>
      <c r="F4652" s="459"/>
    </row>
    <row r="4653">
      <c r="A4653" s="458"/>
      <c r="B4653" s="458"/>
      <c r="C4653" s="458"/>
      <c r="D4653" s="458"/>
      <c r="E4653" s="458"/>
      <c r="F4653" s="459"/>
    </row>
    <row r="4654">
      <c r="A4654" s="458"/>
      <c r="B4654" s="458"/>
      <c r="C4654" s="458"/>
      <c r="D4654" s="458"/>
      <c r="E4654" s="458"/>
      <c r="F4654" s="459"/>
    </row>
    <row r="4655">
      <c r="A4655" s="458"/>
      <c r="B4655" s="458"/>
      <c r="C4655" s="458"/>
      <c r="D4655" s="458"/>
      <c r="E4655" s="458"/>
      <c r="F4655" s="459"/>
    </row>
    <row r="4656">
      <c r="A4656" s="458"/>
      <c r="B4656" s="458"/>
      <c r="C4656" s="458"/>
      <c r="D4656" s="458"/>
      <c r="E4656" s="458"/>
      <c r="F4656" s="459"/>
    </row>
    <row r="4657">
      <c r="A4657" s="458"/>
      <c r="B4657" s="458"/>
      <c r="C4657" s="458"/>
      <c r="D4657" s="458"/>
      <c r="E4657" s="458"/>
      <c r="F4657" s="459"/>
    </row>
    <row r="4658">
      <c r="A4658" s="458"/>
      <c r="B4658" s="458"/>
      <c r="C4658" s="458"/>
      <c r="D4658" s="458"/>
      <c r="E4658" s="458"/>
      <c r="F4658" s="459"/>
    </row>
    <row r="4659">
      <c r="A4659" s="458"/>
      <c r="B4659" s="458"/>
      <c r="C4659" s="458"/>
      <c r="D4659" s="458"/>
      <c r="E4659" s="458"/>
      <c r="F4659" s="459"/>
    </row>
    <row r="4660">
      <c r="A4660" s="458"/>
      <c r="B4660" s="458"/>
      <c r="C4660" s="458"/>
      <c r="D4660" s="458"/>
      <c r="E4660" s="458"/>
      <c r="F4660" s="459"/>
    </row>
    <row r="4661">
      <c r="A4661" s="458"/>
      <c r="B4661" s="458"/>
      <c r="C4661" s="458"/>
      <c r="D4661" s="458"/>
      <c r="E4661" s="458"/>
      <c r="F4661" s="459"/>
    </row>
    <row r="4662">
      <c r="A4662" s="458"/>
      <c r="B4662" s="458"/>
      <c r="C4662" s="458"/>
      <c r="D4662" s="458"/>
      <c r="E4662" s="458"/>
      <c r="F4662" s="459"/>
    </row>
    <row r="4663">
      <c r="A4663" s="458"/>
      <c r="B4663" s="458"/>
      <c r="C4663" s="458"/>
      <c r="D4663" s="458"/>
      <c r="E4663" s="458"/>
      <c r="F4663" s="459"/>
    </row>
    <row r="4664">
      <c r="A4664" s="458"/>
      <c r="B4664" s="458"/>
      <c r="C4664" s="458"/>
      <c r="D4664" s="458"/>
      <c r="E4664" s="458"/>
      <c r="F4664" s="459"/>
    </row>
    <row r="4665">
      <c r="A4665" s="458"/>
      <c r="B4665" s="458"/>
      <c r="C4665" s="458"/>
      <c r="D4665" s="458"/>
      <c r="E4665" s="458"/>
      <c r="F4665" s="459"/>
    </row>
    <row r="4666">
      <c r="A4666" s="458"/>
      <c r="B4666" s="458"/>
      <c r="C4666" s="458"/>
      <c r="D4666" s="458"/>
      <c r="E4666" s="458"/>
      <c r="F4666" s="459"/>
    </row>
    <row r="4667">
      <c r="A4667" s="458"/>
      <c r="B4667" s="458"/>
      <c r="C4667" s="458"/>
      <c r="D4667" s="458"/>
      <c r="E4667" s="458"/>
      <c r="F4667" s="459"/>
    </row>
    <row r="4668">
      <c r="A4668" s="458"/>
      <c r="B4668" s="458"/>
      <c r="C4668" s="458"/>
      <c r="D4668" s="458"/>
      <c r="E4668" s="458"/>
      <c r="F4668" s="459"/>
    </row>
    <row r="4669">
      <c r="A4669" s="458"/>
      <c r="B4669" s="458"/>
      <c r="C4669" s="458"/>
      <c r="D4669" s="458"/>
      <c r="E4669" s="458"/>
      <c r="F4669" s="459"/>
    </row>
    <row r="4670">
      <c r="A4670" s="458"/>
      <c r="B4670" s="458"/>
      <c r="C4670" s="458"/>
      <c r="D4670" s="458"/>
      <c r="E4670" s="458"/>
      <c r="F4670" s="459"/>
    </row>
    <row r="4671">
      <c r="A4671" s="458"/>
      <c r="B4671" s="458"/>
      <c r="C4671" s="458"/>
      <c r="D4671" s="458"/>
      <c r="E4671" s="458"/>
      <c r="F4671" s="459"/>
    </row>
    <row r="4672">
      <c r="A4672" s="458"/>
      <c r="B4672" s="458"/>
      <c r="C4672" s="458"/>
      <c r="D4672" s="458"/>
      <c r="E4672" s="458"/>
      <c r="F4672" s="459"/>
    </row>
    <row r="4673">
      <c r="A4673" s="458"/>
      <c r="B4673" s="458"/>
      <c r="C4673" s="458"/>
      <c r="D4673" s="458"/>
      <c r="E4673" s="458"/>
      <c r="F4673" s="459"/>
    </row>
    <row r="4674">
      <c r="A4674" s="458"/>
      <c r="B4674" s="458"/>
      <c r="C4674" s="458"/>
      <c r="D4674" s="458"/>
      <c r="E4674" s="458"/>
      <c r="F4674" s="459"/>
    </row>
    <row r="4675">
      <c r="A4675" s="458"/>
      <c r="B4675" s="458"/>
      <c r="C4675" s="458"/>
      <c r="D4675" s="458"/>
      <c r="E4675" s="458"/>
      <c r="F4675" s="459"/>
    </row>
    <row r="4676">
      <c r="A4676" s="458"/>
      <c r="B4676" s="458"/>
      <c r="C4676" s="458"/>
      <c r="D4676" s="458"/>
      <c r="E4676" s="458"/>
      <c r="F4676" s="459"/>
    </row>
    <row r="4677">
      <c r="A4677" s="458"/>
      <c r="B4677" s="458"/>
      <c r="C4677" s="458"/>
      <c r="D4677" s="458"/>
      <c r="E4677" s="458"/>
      <c r="F4677" s="459"/>
    </row>
    <row r="4678">
      <c r="A4678" s="458"/>
      <c r="B4678" s="458"/>
      <c r="C4678" s="458"/>
      <c r="D4678" s="458"/>
      <c r="E4678" s="458"/>
      <c r="F4678" s="459"/>
    </row>
    <row r="4679">
      <c r="A4679" s="458"/>
      <c r="B4679" s="458"/>
      <c r="C4679" s="458"/>
      <c r="D4679" s="458"/>
      <c r="E4679" s="458"/>
      <c r="F4679" s="459"/>
    </row>
    <row r="4680">
      <c r="A4680" s="458"/>
      <c r="B4680" s="458"/>
      <c r="C4680" s="458"/>
      <c r="D4680" s="458"/>
      <c r="E4680" s="458"/>
      <c r="F4680" s="459"/>
    </row>
    <row r="4681">
      <c r="A4681" s="458"/>
      <c r="B4681" s="458"/>
      <c r="C4681" s="458"/>
      <c r="D4681" s="458"/>
      <c r="E4681" s="458"/>
      <c r="F4681" s="459"/>
    </row>
    <row r="4682">
      <c r="A4682" s="458"/>
      <c r="B4682" s="458"/>
      <c r="C4682" s="458"/>
      <c r="D4682" s="458"/>
      <c r="E4682" s="458"/>
      <c r="F4682" s="459"/>
    </row>
    <row r="4683">
      <c r="A4683" s="458"/>
      <c r="B4683" s="458"/>
      <c r="C4683" s="458"/>
      <c r="D4683" s="458"/>
      <c r="E4683" s="458"/>
      <c r="F4683" s="459"/>
    </row>
    <row r="4684">
      <c r="A4684" s="458"/>
      <c r="B4684" s="458"/>
      <c r="C4684" s="458"/>
      <c r="D4684" s="458"/>
      <c r="E4684" s="458"/>
      <c r="F4684" s="459"/>
    </row>
    <row r="4685">
      <c r="A4685" s="458"/>
      <c r="B4685" s="458"/>
      <c r="C4685" s="458"/>
      <c r="D4685" s="458"/>
      <c r="E4685" s="458"/>
      <c r="F4685" s="459"/>
    </row>
    <row r="4686">
      <c r="A4686" s="458"/>
      <c r="B4686" s="458"/>
      <c r="C4686" s="458"/>
      <c r="D4686" s="458"/>
      <c r="E4686" s="458"/>
      <c r="F4686" s="459"/>
    </row>
    <row r="4687">
      <c r="A4687" s="458"/>
      <c r="B4687" s="458"/>
      <c r="C4687" s="458"/>
      <c r="D4687" s="458"/>
      <c r="E4687" s="458"/>
      <c r="F4687" s="459"/>
    </row>
    <row r="4688">
      <c r="A4688" s="458"/>
      <c r="B4688" s="458"/>
      <c r="C4688" s="458"/>
      <c r="D4688" s="458"/>
      <c r="E4688" s="458"/>
      <c r="F4688" s="459"/>
    </row>
    <row r="4689">
      <c r="A4689" s="458"/>
      <c r="B4689" s="458"/>
      <c r="C4689" s="458"/>
      <c r="D4689" s="458"/>
      <c r="E4689" s="458"/>
      <c r="F4689" s="459"/>
    </row>
    <row r="4690">
      <c r="A4690" s="458"/>
      <c r="B4690" s="458"/>
      <c r="C4690" s="458"/>
      <c r="D4690" s="458"/>
      <c r="E4690" s="458"/>
      <c r="F4690" s="459"/>
    </row>
    <row r="4691">
      <c r="A4691" s="458"/>
      <c r="B4691" s="458"/>
      <c r="C4691" s="458"/>
      <c r="D4691" s="458"/>
      <c r="E4691" s="458"/>
      <c r="F4691" s="459"/>
    </row>
    <row r="4692">
      <c r="A4692" s="458"/>
      <c r="B4692" s="458"/>
      <c r="C4692" s="458"/>
      <c r="D4692" s="458"/>
      <c r="E4692" s="458"/>
      <c r="F4692" s="459"/>
    </row>
    <row r="4693">
      <c r="A4693" s="458"/>
      <c r="B4693" s="458"/>
      <c r="C4693" s="458"/>
      <c r="D4693" s="458"/>
      <c r="E4693" s="458"/>
      <c r="F4693" s="459"/>
    </row>
    <row r="4694">
      <c r="A4694" s="458"/>
      <c r="B4694" s="458"/>
      <c r="C4694" s="458"/>
      <c r="D4694" s="458"/>
      <c r="E4694" s="458"/>
      <c r="F4694" s="459"/>
    </row>
    <row r="4695">
      <c r="A4695" s="458"/>
      <c r="B4695" s="458"/>
      <c r="C4695" s="458"/>
      <c r="D4695" s="458"/>
      <c r="E4695" s="458"/>
      <c r="F4695" s="459"/>
    </row>
    <row r="4696">
      <c r="A4696" s="458"/>
      <c r="B4696" s="458"/>
      <c r="C4696" s="458"/>
      <c r="D4696" s="458"/>
      <c r="E4696" s="458"/>
      <c r="F4696" s="459"/>
    </row>
    <row r="4697">
      <c r="A4697" s="458"/>
      <c r="B4697" s="458"/>
      <c r="C4697" s="458"/>
      <c r="D4697" s="458"/>
      <c r="E4697" s="458"/>
      <c r="F4697" s="459"/>
    </row>
    <row r="4698">
      <c r="A4698" s="458"/>
      <c r="B4698" s="458"/>
      <c r="C4698" s="458"/>
      <c r="D4698" s="458"/>
      <c r="E4698" s="458"/>
      <c r="F4698" s="459"/>
    </row>
    <row r="4699">
      <c r="A4699" s="458"/>
      <c r="B4699" s="458"/>
      <c r="C4699" s="458"/>
      <c r="D4699" s="458"/>
      <c r="E4699" s="458"/>
      <c r="F4699" s="459"/>
    </row>
    <row r="4700">
      <c r="A4700" s="458"/>
      <c r="B4700" s="458"/>
      <c r="C4700" s="458"/>
      <c r="D4700" s="458"/>
      <c r="E4700" s="458"/>
      <c r="F4700" s="459"/>
    </row>
    <row r="4701">
      <c r="A4701" s="458"/>
      <c r="B4701" s="458"/>
      <c r="C4701" s="458"/>
      <c r="D4701" s="458"/>
      <c r="E4701" s="458"/>
      <c r="F4701" s="459"/>
    </row>
    <row r="4702">
      <c r="A4702" s="458"/>
      <c r="B4702" s="458"/>
      <c r="C4702" s="458"/>
      <c r="D4702" s="458"/>
      <c r="E4702" s="458"/>
      <c r="F4702" s="459"/>
    </row>
    <row r="4703">
      <c r="A4703" s="458"/>
      <c r="B4703" s="458"/>
      <c r="C4703" s="458"/>
      <c r="D4703" s="458"/>
      <c r="E4703" s="458"/>
      <c r="F4703" s="459"/>
    </row>
    <row r="4704">
      <c r="A4704" s="458"/>
      <c r="B4704" s="458"/>
      <c r="C4704" s="458"/>
      <c r="D4704" s="458"/>
      <c r="E4704" s="458"/>
      <c r="F4704" s="459"/>
    </row>
    <row r="4705">
      <c r="A4705" s="458"/>
      <c r="B4705" s="458"/>
      <c r="C4705" s="458"/>
      <c r="D4705" s="458"/>
      <c r="E4705" s="458"/>
      <c r="F4705" s="459"/>
    </row>
    <row r="4706">
      <c r="A4706" s="458"/>
      <c r="B4706" s="458"/>
      <c r="C4706" s="458"/>
      <c r="D4706" s="458"/>
      <c r="E4706" s="458"/>
      <c r="F4706" s="459"/>
    </row>
    <row r="4707">
      <c r="A4707" s="458"/>
      <c r="B4707" s="458"/>
      <c r="C4707" s="458"/>
      <c r="D4707" s="458"/>
      <c r="E4707" s="458"/>
      <c r="F4707" s="459"/>
    </row>
    <row r="4708">
      <c r="A4708" s="458"/>
      <c r="B4708" s="458"/>
      <c r="C4708" s="458"/>
      <c r="D4708" s="458"/>
      <c r="E4708" s="458"/>
      <c r="F4708" s="459"/>
    </row>
    <row r="4709">
      <c r="A4709" s="458"/>
      <c r="B4709" s="458"/>
      <c r="C4709" s="458"/>
      <c r="D4709" s="458"/>
      <c r="E4709" s="458"/>
      <c r="F4709" s="459"/>
    </row>
    <row r="4710">
      <c r="A4710" s="458"/>
      <c r="B4710" s="458"/>
      <c r="C4710" s="458"/>
      <c r="D4710" s="458"/>
      <c r="E4710" s="458"/>
      <c r="F4710" s="459"/>
    </row>
    <row r="4711">
      <c r="A4711" s="458"/>
      <c r="B4711" s="458"/>
      <c r="C4711" s="458"/>
      <c r="D4711" s="458"/>
      <c r="E4711" s="458"/>
      <c r="F4711" s="459"/>
    </row>
    <row r="4712">
      <c r="A4712" s="458"/>
      <c r="B4712" s="458"/>
      <c r="C4712" s="458"/>
      <c r="D4712" s="458"/>
      <c r="E4712" s="458"/>
      <c r="F4712" s="459"/>
    </row>
    <row r="4713">
      <c r="A4713" s="458"/>
      <c r="B4713" s="458"/>
      <c r="C4713" s="458"/>
      <c r="D4713" s="458"/>
      <c r="E4713" s="458"/>
      <c r="F4713" s="459"/>
    </row>
    <row r="4714">
      <c r="A4714" s="458"/>
      <c r="B4714" s="458"/>
      <c r="C4714" s="458"/>
      <c r="D4714" s="458"/>
      <c r="E4714" s="458"/>
      <c r="F4714" s="459"/>
    </row>
    <row r="4715">
      <c r="A4715" s="458"/>
      <c r="B4715" s="458"/>
      <c r="C4715" s="458"/>
      <c r="D4715" s="458"/>
      <c r="E4715" s="458"/>
      <c r="F4715" s="459"/>
    </row>
    <row r="4716">
      <c r="A4716" s="458"/>
      <c r="B4716" s="458"/>
      <c r="C4716" s="458"/>
      <c r="D4716" s="458"/>
      <c r="E4716" s="458"/>
      <c r="F4716" s="459"/>
    </row>
    <row r="4717">
      <c r="A4717" s="458"/>
      <c r="B4717" s="458"/>
      <c r="C4717" s="458"/>
      <c r="D4717" s="458"/>
      <c r="E4717" s="458"/>
      <c r="F4717" s="459"/>
    </row>
    <row r="4718">
      <c r="A4718" s="458"/>
      <c r="B4718" s="458"/>
      <c r="C4718" s="458"/>
      <c r="D4718" s="458"/>
      <c r="E4718" s="458"/>
      <c r="F4718" s="459"/>
    </row>
    <row r="4719">
      <c r="A4719" s="458"/>
      <c r="B4719" s="458"/>
      <c r="C4719" s="458"/>
      <c r="D4719" s="458"/>
      <c r="E4719" s="458"/>
      <c r="F4719" s="459"/>
    </row>
    <row r="4720">
      <c r="A4720" s="458"/>
      <c r="B4720" s="458"/>
      <c r="C4720" s="458"/>
      <c r="D4720" s="458"/>
      <c r="E4720" s="458"/>
      <c r="F4720" s="459"/>
    </row>
    <row r="4721">
      <c r="A4721" s="458"/>
      <c r="B4721" s="458"/>
      <c r="C4721" s="458"/>
      <c r="D4721" s="458"/>
      <c r="E4721" s="458"/>
      <c r="F4721" s="459"/>
    </row>
    <row r="4722">
      <c r="A4722" s="458"/>
      <c r="B4722" s="458"/>
      <c r="C4722" s="458"/>
      <c r="D4722" s="458"/>
      <c r="E4722" s="458"/>
      <c r="F4722" s="459"/>
    </row>
    <row r="4723">
      <c r="A4723" s="458"/>
      <c r="B4723" s="458"/>
      <c r="C4723" s="458"/>
      <c r="D4723" s="458"/>
      <c r="E4723" s="458"/>
      <c r="F4723" s="459"/>
    </row>
    <row r="4724">
      <c r="A4724" s="458"/>
      <c r="B4724" s="458"/>
      <c r="C4724" s="458"/>
      <c r="D4724" s="458"/>
      <c r="E4724" s="458"/>
      <c r="F4724" s="459"/>
    </row>
    <row r="4725">
      <c r="A4725" s="458"/>
      <c r="B4725" s="458"/>
      <c r="C4725" s="458"/>
      <c r="D4725" s="458"/>
      <c r="E4725" s="458"/>
      <c r="F4725" s="459"/>
    </row>
    <row r="4726">
      <c r="A4726" s="458"/>
      <c r="B4726" s="458"/>
      <c r="C4726" s="458"/>
      <c r="D4726" s="458"/>
      <c r="E4726" s="458"/>
      <c r="F4726" s="459"/>
    </row>
    <row r="4727">
      <c r="A4727" s="458"/>
      <c r="B4727" s="458"/>
      <c r="C4727" s="458"/>
      <c r="D4727" s="458"/>
      <c r="E4727" s="458"/>
      <c r="F4727" s="459"/>
    </row>
    <row r="4728">
      <c r="A4728" s="458"/>
      <c r="B4728" s="458"/>
      <c r="C4728" s="458"/>
      <c r="D4728" s="458"/>
      <c r="E4728" s="458"/>
      <c r="F4728" s="459"/>
    </row>
    <row r="4729">
      <c r="A4729" s="458"/>
      <c r="B4729" s="458"/>
      <c r="C4729" s="458"/>
      <c r="D4729" s="458"/>
      <c r="E4729" s="458"/>
      <c r="F4729" s="459"/>
    </row>
    <row r="4730">
      <c r="A4730" s="458"/>
      <c r="B4730" s="458"/>
      <c r="C4730" s="458"/>
      <c r="D4730" s="458"/>
      <c r="E4730" s="458"/>
      <c r="F4730" s="459"/>
    </row>
    <row r="4731">
      <c r="A4731" s="458"/>
      <c r="B4731" s="458"/>
      <c r="C4731" s="458"/>
      <c r="D4731" s="458"/>
      <c r="E4731" s="458"/>
      <c r="F4731" s="459"/>
    </row>
    <row r="4732">
      <c r="A4732" s="458"/>
      <c r="B4732" s="458"/>
      <c r="C4732" s="458"/>
      <c r="D4732" s="458"/>
      <c r="E4732" s="458"/>
      <c r="F4732" s="459"/>
    </row>
    <row r="4733">
      <c r="A4733" s="458"/>
      <c r="B4733" s="458"/>
      <c r="C4733" s="458"/>
      <c r="D4733" s="458"/>
      <c r="E4733" s="458"/>
      <c r="F4733" s="459"/>
    </row>
    <row r="4734">
      <c r="A4734" s="458"/>
      <c r="B4734" s="458"/>
      <c r="C4734" s="458"/>
      <c r="D4734" s="458"/>
      <c r="E4734" s="458"/>
      <c r="F4734" s="459"/>
    </row>
    <row r="4735">
      <c r="A4735" s="458"/>
      <c r="B4735" s="458"/>
      <c r="C4735" s="458"/>
      <c r="D4735" s="458"/>
      <c r="E4735" s="458"/>
      <c r="F4735" s="459"/>
    </row>
    <row r="4736">
      <c r="A4736" s="458"/>
      <c r="B4736" s="458"/>
      <c r="C4736" s="458"/>
      <c r="D4736" s="458"/>
      <c r="E4736" s="458"/>
      <c r="F4736" s="459"/>
    </row>
    <row r="4737">
      <c r="A4737" s="458"/>
      <c r="B4737" s="458"/>
      <c r="C4737" s="458"/>
      <c r="D4737" s="458"/>
      <c r="E4737" s="458"/>
      <c r="F4737" s="459"/>
    </row>
    <row r="4738">
      <c r="A4738" s="458"/>
      <c r="B4738" s="458"/>
      <c r="C4738" s="458"/>
      <c r="D4738" s="458"/>
      <c r="E4738" s="458"/>
      <c r="F4738" s="459"/>
    </row>
    <row r="4739">
      <c r="A4739" s="458"/>
      <c r="B4739" s="458"/>
      <c r="C4739" s="458"/>
      <c r="D4739" s="458"/>
      <c r="E4739" s="458"/>
      <c r="F4739" s="459"/>
    </row>
    <row r="4740">
      <c r="A4740" s="458"/>
      <c r="B4740" s="458"/>
      <c r="C4740" s="458"/>
      <c r="D4740" s="458"/>
      <c r="E4740" s="458"/>
      <c r="F4740" s="459"/>
    </row>
    <row r="4741">
      <c r="A4741" s="458"/>
      <c r="B4741" s="458"/>
      <c r="C4741" s="458"/>
      <c r="D4741" s="458"/>
      <c r="E4741" s="458"/>
      <c r="F4741" s="459"/>
    </row>
    <row r="4742">
      <c r="A4742" s="458"/>
      <c r="B4742" s="458"/>
      <c r="C4742" s="458"/>
      <c r="D4742" s="458"/>
      <c r="E4742" s="458"/>
      <c r="F4742" s="459"/>
    </row>
    <row r="4743">
      <c r="A4743" s="458"/>
      <c r="B4743" s="458"/>
      <c r="C4743" s="458"/>
      <c r="D4743" s="458"/>
      <c r="E4743" s="458"/>
      <c r="F4743" s="459"/>
    </row>
    <row r="4744">
      <c r="A4744" s="458"/>
      <c r="B4744" s="458"/>
      <c r="C4744" s="458"/>
      <c r="D4744" s="458"/>
      <c r="E4744" s="458"/>
      <c r="F4744" s="459"/>
    </row>
    <row r="4745">
      <c r="A4745" s="458"/>
      <c r="B4745" s="458"/>
      <c r="C4745" s="458"/>
      <c r="D4745" s="458"/>
      <c r="E4745" s="458"/>
      <c r="F4745" s="459"/>
    </row>
    <row r="4746">
      <c r="A4746" s="458"/>
      <c r="B4746" s="458"/>
      <c r="C4746" s="458"/>
      <c r="D4746" s="458"/>
      <c r="E4746" s="458"/>
      <c r="F4746" s="459"/>
    </row>
    <row r="4747">
      <c r="A4747" s="458"/>
      <c r="B4747" s="458"/>
      <c r="C4747" s="458"/>
      <c r="D4747" s="458"/>
      <c r="E4747" s="458"/>
      <c r="F4747" s="459"/>
    </row>
    <row r="4748">
      <c r="A4748" s="458"/>
      <c r="B4748" s="458"/>
      <c r="C4748" s="458"/>
      <c r="D4748" s="458"/>
      <c r="E4748" s="458"/>
      <c r="F4748" s="459"/>
    </row>
    <row r="4749">
      <c r="A4749" s="458"/>
      <c r="B4749" s="458"/>
      <c r="C4749" s="458"/>
      <c r="D4749" s="458"/>
      <c r="E4749" s="458"/>
      <c r="F4749" s="459"/>
    </row>
    <row r="4750">
      <c r="A4750" s="458"/>
      <c r="B4750" s="458"/>
      <c r="C4750" s="458"/>
      <c r="D4750" s="458"/>
      <c r="E4750" s="458"/>
      <c r="F4750" s="459"/>
    </row>
    <row r="4751">
      <c r="A4751" s="458"/>
      <c r="B4751" s="458"/>
      <c r="C4751" s="458"/>
      <c r="D4751" s="458"/>
      <c r="E4751" s="458"/>
      <c r="F4751" s="459"/>
    </row>
    <row r="4752">
      <c r="A4752" s="458"/>
      <c r="B4752" s="458"/>
      <c r="C4752" s="458"/>
      <c r="D4752" s="458"/>
      <c r="E4752" s="458"/>
      <c r="F4752" s="459"/>
    </row>
    <row r="4753">
      <c r="A4753" s="458"/>
      <c r="B4753" s="458"/>
      <c r="C4753" s="458"/>
      <c r="D4753" s="458"/>
      <c r="E4753" s="458"/>
      <c r="F4753" s="459"/>
    </row>
    <row r="4754">
      <c r="A4754" s="458"/>
      <c r="B4754" s="458"/>
      <c r="C4754" s="458"/>
      <c r="D4754" s="458"/>
      <c r="E4754" s="458"/>
      <c r="F4754" s="459"/>
    </row>
    <row r="4755">
      <c r="A4755" s="458"/>
      <c r="B4755" s="458"/>
      <c r="C4755" s="458"/>
      <c r="D4755" s="458"/>
      <c r="E4755" s="458"/>
      <c r="F4755" s="459"/>
    </row>
    <row r="4756">
      <c r="A4756" s="458"/>
      <c r="B4756" s="458"/>
      <c r="C4756" s="458"/>
      <c r="D4756" s="458"/>
      <c r="E4756" s="458"/>
      <c r="F4756" s="459"/>
    </row>
    <row r="4757">
      <c r="A4757" s="458"/>
      <c r="B4757" s="458"/>
      <c r="C4757" s="458"/>
      <c r="D4757" s="458"/>
      <c r="E4757" s="458"/>
      <c r="F4757" s="459"/>
    </row>
    <row r="4758">
      <c r="A4758" s="458"/>
      <c r="B4758" s="458"/>
      <c r="C4758" s="458"/>
      <c r="D4758" s="458"/>
      <c r="E4758" s="458"/>
      <c r="F4758" s="459"/>
    </row>
    <row r="4759">
      <c r="A4759" s="458"/>
      <c r="B4759" s="458"/>
      <c r="C4759" s="458"/>
      <c r="D4759" s="458"/>
      <c r="E4759" s="458"/>
      <c r="F4759" s="459"/>
    </row>
    <row r="4760">
      <c r="A4760" s="458"/>
      <c r="B4760" s="458"/>
      <c r="C4760" s="458"/>
      <c r="D4760" s="458"/>
      <c r="E4760" s="458"/>
      <c r="F4760" s="459"/>
    </row>
    <row r="4761">
      <c r="A4761" s="458"/>
      <c r="B4761" s="458"/>
      <c r="C4761" s="458"/>
      <c r="D4761" s="458"/>
      <c r="E4761" s="458"/>
      <c r="F4761" s="459"/>
    </row>
    <row r="4762">
      <c r="A4762" s="458"/>
      <c r="B4762" s="458"/>
      <c r="C4762" s="458"/>
      <c r="D4762" s="458"/>
      <c r="E4762" s="458"/>
      <c r="F4762" s="459"/>
    </row>
    <row r="4763">
      <c r="A4763" s="458"/>
      <c r="B4763" s="458"/>
      <c r="C4763" s="458"/>
      <c r="D4763" s="458"/>
      <c r="E4763" s="458"/>
      <c r="F4763" s="459"/>
    </row>
    <row r="4764">
      <c r="A4764" s="458"/>
      <c r="B4764" s="458"/>
      <c r="C4764" s="458"/>
      <c r="D4764" s="458"/>
      <c r="E4764" s="458"/>
      <c r="F4764" s="459"/>
    </row>
    <row r="4765">
      <c r="A4765" s="458"/>
      <c r="B4765" s="458"/>
      <c r="C4765" s="458"/>
      <c r="D4765" s="458"/>
      <c r="E4765" s="458"/>
      <c r="F4765" s="459"/>
    </row>
    <row r="4766">
      <c r="A4766" s="458"/>
      <c r="B4766" s="458"/>
      <c r="C4766" s="458"/>
      <c r="D4766" s="458"/>
      <c r="E4766" s="458"/>
      <c r="F4766" s="459"/>
    </row>
    <row r="4767">
      <c r="A4767" s="458"/>
      <c r="B4767" s="458"/>
      <c r="C4767" s="458"/>
      <c r="D4767" s="458"/>
      <c r="E4767" s="458"/>
      <c r="F4767" s="459"/>
    </row>
    <row r="4768">
      <c r="A4768" s="458"/>
      <c r="B4768" s="458"/>
      <c r="C4768" s="458"/>
      <c r="D4768" s="458"/>
      <c r="E4768" s="458"/>
      <c r="F4768" s="459"/>
    </row>
    <row r="4769">
      <c r="A4769" s="458"/>
      <c r="B4769" s="458"/>
      <c r="C4769" s="458"/>
      <c r="D4769" s="458"/>
      <c r="E4769" s="458"/>
      <c r="F4769" s="459"/>
    </row>
    <row r="4770">
      <c r="A4770" s="458"/>
      <c r="B4770" s="458"/>
      <c r="C4770" s="458"/>
      <c r="D4770" s="458"/>
      <c r="E4770" s="458"/>
      <c r="F4770" s="459"/>
    </row>
    <row r="4771">
      <c r="A4771" s="458"/>
      <c r="B4771" s="458"/>
      <c r="C4771" s="458"/>
      <c r="D4771" s="458"/>
      <c r="E4771" s="458"/>
      <c r="F4771" s="459"/>
    </row>
    <row r="4772">
      <c r="A4772" s="458"/>
      <c r="B4772" s="458"/>
      <c r="C4772" s="458"/>
      <c r="D4772" s="458"/>
      <c r="E4772" s="458"/>
      <c r="F4772" s="459"/>
    </row>
    <row r="4773">
      <c r="A4773" s="458"/>
      <c r="B4773" s="458"/>
      <c r="C4773" s="458"/>
      <c r="D4773" s="458"/>
      <c r="E4773" s="458"/>
      <c r="F4773" s="459"/>
    </row>
    <row r="4774">
      <c r="A4774" s="458"/>
      <c r="B4774" s="458"/>
      <c r="C4774" s="458"/>
      <c r="D4774" s="458"/>
      <c r="E4774" s="458"/>
      <c r="F4774" s="459"/>
    </row>
    <row r="4775">
      <c r="A4775" s="458"/>
      <c r="B4775" s="458"/>
      <c r="C4775" s="458"/>
      <c r="D4775" s="458"/>
      <c r="E4775" s="458"/>
      <c r="F4775" s="459"/>
    </row>
    <row r="4776">
      <c r="A4776" s="458"/>
      <c r="B4776" s="458"/>
      <c r="C4776" s="458"/>
      <c r="D4776" s="458"/>
      <c r="E4776" s="458"/>
      <c r="F4776" s="459"/>
    </row>
    <row r="4777">
      <c r="A4777" s="458"/>
      <c r="B4777" s="458"/>
      <c r="C4777" s="458"/>
      <c r="D4777" s="458"/>
      <c r="E4777" s="458"/>
      <c r="F4777" s="459"/>
    </row>
    <row r="4778">
      <c r="A4778" s="458"/>
      <c r="B4778" s="458"/>
      <c r="C4778" s="458"/>
      <c r="D4778" s="458"/>
      <c r="E4778" s="458"/>
      <c r="F4778" s="459"/>
    </row>
    <row r="4779">
      <c r="A4779" s="458"/>
      <c r="B4779" s="458"/>
      <c r="C4779" s="458"/>
      <c r="D4779" s="458"/>
      <c r="E4779" s="458"/>
      <c r="F4779" s="459"/>
    </row>
    <row r="4780">
      <c r="A4780" s="458"/>
      <c r="B4780" s="458"/>
      <c r="C4780" s="458"/>
      <c r="D4780" s="458"/>
      <c r="E4780" s="458"/>
      <c r="F4780" s="459"/>
    </row>
    <row r="4781">
      <c r="A4781" s="458"/>
      <c r="B4781" s="458"/>
      <c r="C4781" s="458"/>
      <c r="D4781" s="458"/>
      <c r="E4781" s="458"/>
      <c r="F4781" s="459"/>
    </row>
    <row r="4782">
      <c r="A4782" s="458"/>
      <c r="B4782" s="458"/>
      <c r="C4782" s="458"/>
      <c r="D4782" s="458"/>
      <c r="E4782" s="458"/>
      <c r="F4782" s="459"/>
    </row>
    <row r="4783">
      <c r="A4783" s="458"/>
      <c r="B4783" s="458"/>
      <c r="C4783" s="458"/>
      <c r="D4783" s="458"/>
      <c r="E4783" s="458"/>
      <c r="F4783" s="459"/>
    </row>
    <row r="4784">
      <c r="A4784" s="458"/>
      <c r="B4784" s="458"/>
      <c r="C4784" s="458"/>
      <c r="D4784" s="458"/>
      <c r="E4784" s="458"/>
      <c r="F4784" s="459"/>
    </row>
    <row r="4785">
      <c r="A4785" s="458"/>
      <c r="B4785" s="458"/>
      <c r="C4785" s="458"/>
      <c r="D4785" s="458"/>
      <c r="E4785" s="458"/>
      <c r="F4785" s="459"/>
    </row>
    <row r="4786">
      <c r="A4786" s="458"/>
      <c r="B4786" s="458"/>
      <c r="C4786" s="458"/>
      <c r="D4786" s="458"/>
      <c r="E4786" s="458"/>
      <c r="F4786" s="459"/>
    </row>
    <row r="4787">
      <c r="A4787" s="458"/>
      <c r="B4787" s="458"/>
      <c r="C4787" s="458"/>
      <c r="D4787" s="458"/>
      <c r="E4787" s="458"/>
      <c r="F4787" s="459"/>
    </row>
    <row r="4788">
      <c r="A4788" s="458"/>
      <c r="B4788" s="458"/>
      <c r="C4788" s="458"/>
      <c r="D4788" s="458"/>
      <c r="E4788" s="458"/>
      <c r="F4788" s="459"/>
    </row>
    <row r="4789">
      <c r="A4789" s="458"/>
      <c r="B4789" s="458"/>
      <c r="C4789" s="458"/>
      <c r="D4789" s="458"/>
      <c r="E4789" s="458"/>
      <c r="F4789" s="459"/>
    </row>
    <row r="4790">
      <c r="A4790" s="458"/>
      <c r="B4790" s="458"/>
      <c r="C4790" s="458"/>
      <c r="D4790" s="458"/>
      <c r="E4790" s="458"/>
      <c r="F4790" s="459"/>
    </row>
    <row r="4791">
      <c r="A4791" s="458"/>
      <c r="B4791" s="458"/>
      <c r="C4791" s="458"/>
      <c r="D4791" s="458"/>
      <c r="E4791" s="458"/>
      <c r="F4791" s="459"/>
    </row>
    <row r="4792">
      <c r="A4792" s="458"/>
      <c r="B4792" s="458"/>
      <c r="C4792" s="458"/>
      <c r="D4792" s="458"/>
      <c r="E4792" s="458"/>
      <c r="F4792" s="459"/>
    </row>
    <row r="4793">
      <c r="A4793" s="458"/>
      <c r="B4793" s="458"/>
      <c r="C4793" s="458"/>
      <c r="D4793" s="458"/>
      <c r="E4793" s="458"/>
      <c r="F4793" s="459"/>
    </row>
    <row r="4794">
      <c r="A4794" s="458"/>
      <c r="B4794" s="458"/>
      <c r="C4794" s="458"/>
      <c r="D4794" s="458"/>
      <c r="E4794" s="458"/>
      <c r="F4794" s="459"/>
    </row>
    <row r="4795">
      <c r="A4795" s="458"/>
      <c r="B4795" s="458"/>
      <c r="C4795" s="458"/>
      <c r="D4795" s="458"/>
      <c r="E4795" s="458"/>
      <c r="F4795" s="459"/>
    </row>
    <row r="4796">
      <c r="A4796" s="458"/>
      <c r="B4796" s="458"/>
      <c r="C4796" s="458"/>
      <c r="D4796" s="458"/>
      <c r="E4796" s="458"/>
      <c r="F4796" s="459"/>
    </row>
    <row r="4797">
      <c r="A4797" s="458"/>
      <c r="B4797" s="458"/>
      <c r="C4797" s="458"/>
      <c r="D4797" s="458"/>
      <c r="E4797" s="458"/>
      <c r="F4797" s="459"/>
    </row>
    <row r="4798">
      <c r="A4798" s="458"/>
      <c r="B4798" s="458"/>
      <c r="C4798" s="458"/>
      <c r="D4798" s="458"/>
      <c r="E4798" s="458"/>
      <c r="F4798" s="459"/>
    </row>
    <row r="4799">
      <c r="A4799" s="458"/>
      <c r="B4799" s="458"/>
      <c r="C4799" s="458"/>
      <c r="D4799" s="458"/>
      <c r="E4799" s="458"/>
      <c r="F4799" s="459"/>
    </row>
    <row r="4800">
      <c r="A4800" s="458"/>
      <c r="B4800" s="458"/>
      <c r="C4800" s="458"/>
      <c r="D4800" s="458"/>
      <c r="E4800" s="458"/>
      <c r="F4800" s="459"/>
    </row>
    <row r="4801">
      <c r="A4801" s="458"/>
      <c r="B4801" s="458"/>
      <c r="C4801" s="458"/>
      <c r="D4801" s="458"/>
      <c r="E4801" s="458"/>
      <c r="F4801" s="459"/>
    </row>
    <row r="4802">
      <c r="A4802" s="458"/>
      <c r="B4802" s="458"/>
      <c r="C4802" s="458"/>
      <c r="D4802" s="458"/>
      <c r="E4802" s="458"/>
      <c r="F4802" s="459"/>
    </row>
    <row r="4803">
      <c r="A4803" s="458"/>
      <c r="B4803" s="458"/>
      <c r="C4803" s="458"/>
      <c r="D4803" s="458"/>
      <c r="E4803" s="458"/>
      <c r="F4803" s="459"/>
    </row>
    <row r="4804">
      <c r="A4804" s="458"/>
      <c r="B4804" s="458"/>
      <c r="C4804" s="458"/>
      <c r="D4804" s="458"/>
      <c r="E4804" s="458"/>
      <c r="F4804" s="459"/>
    </row>
    <row r="4805">
      <c r="A4805" s="458"/>
      <c r="B4805" s="458"/>
      <c r="C4805" s="458"/>
      <c r="D4805" s="458"/>
      <c r="E4805" s="458"/>
      <c r="F4805" s="459"/>
    </row>
    <row r="4806">
      <c r="A4806" s="458"/>
      <c r="B4806" s="458"/>
      <c r="C4806" s="458"/>
      <c r="D4806" s="458"/>
      <c r="E4806" s="458"/>
      <c r="F4806" s="459"/>
    </row>
    <row r="4807">
      <c r="A4807" s="458"/>
      <c r="B4807" s="458"/>
      <c r="C4807" s="458"/>
      <c r="D4807" s="458"/>
      <c r="E4807" s="458"/>
      <c r="F4807" s="459"/>
    </row>
    <row r="4808">
      <c r="A4808" s="458"/>
      <c r="B4808" s="458"/>
      <c r="C4808" s="458"/>
      <c r="D4808" s="458"/>
      <c r="E4808" s="458"/>
      <c r="F4808" s="459"/>
    </row>
    <row r="4809">
      <c r="A4809" s="458"/>
      <c r="B4809" s="458"/>
      <c r="C4809" s="458"/>
      <c r="D4809" s="458"/>
      <c r="E4809" s="458"/>
      <c r="F4809" s="459"/>
    </row>
    <row r="4810">
      <c r="A4810" s="458"/>
      <c r="B4810" s="458"/>
      <c r="C4810" s="458"/>
      <c r="D4810" s="458"/>
      <c r="E4810" s="458"/>
      <c r="F4810" s="459"/>
    </row>
    <row r="4811">
      <c r="A4811" s="458"/>
      <c r="B4811" s="458"/>
      <c r="C4811" s="458"/>
      <c r="D4811" s="458"/>
      <c r="E4811" s="458"/>
      <c r="F4811" s="459"/>
    </row>
    <row r="4812">
      <c r="A4812" s="458"/>
      <c r="B4812" s="458"/>
      <c r="C4812" s="458"/>
      <c r="D4812" s="458"/>
      <c r="E4812" s="458"/>
      <c r="F4812" s="459"/>
    </row>
    <row r="4813">
      <c r="A4813" s="458"/>
      <c r="B4813" s="458"/>
      <c r="C4813" s="458"/>
      <c r="D4813" s="458"/>
      <c r="E4813" s="458"/>
      <c r="F4813" s="459"/>
    </row>
    <row r="4814">
      <c r="A4814" s="458"/>
      <c r="B4814" s="458"/>
      <c r="C4814" s="458"/>
      <c r="D4814" s="458"/>
      <c r="E4814" s="458"/>
      <c r="F4814" s="459"/>
    </row>
    <row r="4815">
      <c r="A4815" s="458"/>
      <c r="B4815" s="458"/>
      <c r="C4815" s="458"/>
      <c r="D4815" s="458"/>
      <c r="E4815" s="458"/>
      <c r="F4815" s="459"/>
    </row>
    <row r="4816">
      <c r="A4816" s="458"/>
      <c r="B4816" s="458"/>
      <c r="C4816" s="458"/>
      <c r="D4816" s="458"/>
      <c r="E4816" s="458"/>
      <c r="F4816" s="459"/>
    </row>
    <row r="4817">
      <c r="A4817" s="458"/>
      <c r="B4817" s="458"/>
      <c r="C4817" s="458"/>
      <c r="D4817" s="458"/>
      <c r="E4817" s="458"/>
      <c r="F4817" s="459"/>
    </row>
    <row r="4818">
      <c r="A4818" s="458"/>
      <c r="B4818" s="458"/>
      <c r="C4818" s="458"/>
      <c r="D4818" s="458"/>
      <c r="E4818" s="458"/>
      <c r="F4818" s="459"/>
    </row>
    <row r="4819">
      <c r="A4819" s="458"/>
      <c r="B4819" s="458"/>
      <c r="C4819" s="458"/>
      <c r="D4819" s="458"/>
      <c r="E4819" s="458"/>
      <c r="F4819" s="459"/>
    </row>
    <row r="4820">
      <c r="A4820" s="458"/>
      <c r="B4820" s="458"/>
      <c r="C4820" s="458"/>
      <c r="D4820" s="458"/>
      <c r="E4820" s="458"/>
      <c r="F4820" s="459"/>
    </row>
    <row r="4821">
      <c r="A4821" s="458"/>
      <c r="B4821" s="458"/>
      <c r="C4821" s="458"/>
      <c r="D4821" s="458"/>
      <c r="E4821" s="458"/>
      <c r="F4821" s="459"/>
    </row>
    <row r="4822">
      <c r="A4822" s="458"/>
      <c r="B4822" s="458"/>
      <c r="C4822" s="458"/>
      <c r="D4822" s="458"/>
      <c r="E4822" s="458"/>
      <c r="F4822" s="459"/>
    </row>
    <row r="4823">
      <c r="A4823" s="458"/>
      <c r="B4823" s="458"/>
      <c r="C4823" s="458"/>
      <c r="D4823" s="458"/>
      <c r="E4823" s="458"/>
      <c r="F4823" s="459"/>
    </row>
    <row r="4824">
      <c r="A4824" s="458"/>
      <c r="B4824" s="458"/>
      <c r="C4824" s="458"/>
      <c r="D4824" s="458"/>
      <c r="E4824" s="458"/>
      <c r="F4824" s="459"/>
    </row>
    <row r="4825">
      <c r="A4825" s="458"/>
      <c r="B4825" s="458"/>
      <c r="C4825" s="458"/>
      <c r="D4825" s="458"/>
      <c r="E4825" s="458"/>
      <c r="F4825" s="459"/>
    </row>
    <row r="4826">
      <c r="A4826" s="458"/>
      <c r="B4826" s="458"/>
      <c r="C4826" s="458"/>
      <c r="D4826" s="458"/>
      <c r="E4826" s="458"/>
      <c r="F4826" s="459"/>
    </row>
    <row r="4827">
      <c r="A4827" s="458"/>
      <c r="B4827" s="458"/>
      <c r="C4827" s="458"/>
      <c r="D4827" s="458"/>
      <c r="E4827" s="458"/>
      <c r="F4827" s="459"/>
    </row>
    <row r="4828">
      <c r="A4828" s="458"/>
      <c r="B4828" s="458"/>
      <c r="C4828" s="458"/>
      <c r="D4828" s="458"/>
      <c r="E4828" s="458"/>
      <c r="F4828" s="459"/>
    </row>
    <row r="4829">
      <c r="A4829" s="458"/>
      <c r="B4829" s="458"/>
      <c r="C4829" s="458"/>
      <c r="D4829" s="458"/>
      <c r="E4829" s="458"/>
      <c r="F4829" s="459"/>
    </row>
    <row r="4830">
      <c r="A4830" s="458"/>
      <c r="B4830" s="458"/>
      <c r="C4830" s="458"/>
      <c r="D4830" s="458"/>
      <c r="E4830" s="458"/>
      <c r="F4830" s="459"/>
    </row>
    <row r="4831">
      <c r="A4831" s="458"/>
      <c r="B4831" s="458"/>
      <c r="C4831" s="458"/>
      <c r="D4831" s="458"/>
      <c r="E4831" s="458"/>
      <c r="F4831" s="459"/>
    </row>
    <row r="4832">
      <c r="A4832" s="458"/>
      <c r="B4832" s="458"/>
      <c r="C4832" s="458"/>
      <c r="D4832" s="458"/>
      <c r="E4832" s="458"/>
      <c r="F4832" s="459"/>
    </row>
    <row r="4833">
      <c r="A4833" s="458"/>
      <c r="B4833" s="458"/>
      <c r="C4833" s="458"/>
      <c r="D4833" s="458"/>
      <c r="E4833" s="458"/>
      <c r="F4833" s="459"/>
    </row>
    <row r="4834">
      <c r="A4834" s="458"/>
      <c r="B4834" s="458"/>
      <c r="C4834" s="458"/>
      <c r="D4834" s="458"/>
      <c r="E4834" s="458"/>
      <c r="F4834" s="459"/>
    </row>
    <row r="4835">
      <c r="A4835" s="458"/>
      <c r="B4835" s="458"/>
      <c r="C4835" s="458"/>
      <c r="D4835" s="458"/>
      <c r="E4835" s="458"/>
      <c r="F4835" s="459"/>
    </row>
    <row r="4836">
      <c r="A4836" s="458"/>
      <c r="B4836" s="458"/>
      <c r="C4836" s="458"/>
      <c r="D4836" s="458"/>
      <c r="E4836" s="458"/>
      <c r="F4836" s="459"/>
    </row>
    <row r="4837">
      <c r="A4837" s="458"/>
      <c r="B4837" s="458"/>
      <c r="C4837" s="458"/>
      <c r="D4837" s="458"/>
      <c r="E4837" s="458"/>
      <c r="F4837" s="459"/>
    </row>
    <row r="4838">
      <c r="A4838" s="458"/>
      <c r="B4838" s="458"/>
      <c r="C4838" s="458"/>
      <c r="D4838" s="458"/>
      <c r="E4838" s="458"/>
      <c r="F4838" s="459"/>
    </row>
    <row r="4839">
      <c r="A4839" s="458"/>
      <c r="B4839" s="458"/>
      <c r="C4839" s="458"/>
      <c r="D4839" s="458"/>
      <c r="E4839" s="458"/>
      <c r="F4839" s="459"/>
    </row>
    <row r="4840">
      <c r="A4840" s="458"/>
      <c r="B4840" s="458"/>
      <c r="C4840" s="458"/>
      <c r="D4840" s="458"/>
      <c r="E4840" s="458"/>
      <c r="F4840" s="459"/>
    </row>
    <row r="4841">
      <c r="A4841" s="458"/>
      <c r="B4841" s="458"/>
      <c r="C4841" s="458"/>
      <c r="D4841" s="458"/>
      <c r="E4841" s="458"/>
      <c r="F4841" s="459"/>
    </row>
    <row r="4842">
      <c r="A4842" s="458"/>
      <c r="B4842" s="458"/>
      <c r="C4842" s="458"/>
      <c r="D4842" s="458"/>
      <c r="E4842" s="458"/>
      <c r="F4842" s="459"/>
    </row>
    <row r="4843">
      <c r="A4843" s="458"/>
      <c r="B4843" s="458"/>
      <c r="C4843" s="458"/>
      <c r="D4843" s="458"/>
      <c r="E4843" s="458"/>
      <c r="F4843" s="459"/>
    </row>
    <row r="4844">
      <c r="A4844" s="458"/>
      <c r="B4844" s="458"/>
      <c r="C4844" s="458"/>
      <c r="D4844" s="458"/>
      <c r="E4844" s="458"/>
      <c r="F4844" s="459"/>
    </row>
    <row r="4845">
      <c r="A4845" s="458"/>
      <c r="B4845" s="458"/>
      <c r="C4845" s="458"/>
      <c r="D4845" s="458"/>
      <c r="E4845" s="458"/>
      <c r="F4845" s="459"/>
    </row>
    <row r="4846">
      <c r="A4846" s="458"/>
      <c r="B4846" s="458"/>
      <c r="C4846" s="458"/>
      <c r="D4846" s="458"/>
      <c r="E4846" s="458"/>
      <c r="F4846" s="459"/>
    </row>
    <row r="4847">
      <c r="A4847" s="458"/>
      <c r="B4847" s="458"/>
      <c r="C4847" s="458"/>
      <c r="D4847" s="458"/>
      <c r="E4847" s="458"/>
      <c r="F4847" s="459"/>
    </row>
    <row r="4848">
      <c r="A4848" s="458"/>
      <c r="B4848" s="458"/>
      <c r="C4848" s="458"/>
      <c r="D4848" s="458"/>
      <c r="E4848" s="458"/>
      <c r="F4848" s="459"/>
    </row>
    <row r="4849">
      <c r="A4849" s="458"/>
      <c r="B4849" s="458"/>
      <c r="C4849" s="458"/>
      <c r="D4849" s="458"/>
      <c r="E4849" s="458"/>
      <c r="F4849" s="459"/>
    </row>
    <row r="4850">
      <c r="A4850" s="458"/>
      <c r="B4850" s="458"/>
      <c r="C4850" s="458"/>
      <c r="D4850" s="458"/>
      <c r="E4850" s="458"/>
      <c r="F4850" s="459"/>
    </row>
    <row r="4851">
      <c r="A4851" s="458"/>
      <c r="B4851" s="458"/>
      <c r="C4851" s="458"/>
      <c r="D4851" s="458"/>
      <c r="E4851" s="458"/>
      <c r="F4851" s="459"/>
    </row>
    <row r="4852">
      <c r="A4852" s="458"/>
      <c r="B4852" s="458"/>
      <c r="C4852" s="458"/>
      <c r="D4852" s="458"/>
      <c r="E4852" s="458"/>
      <c r="F4852" s="459"/>
    </row>
    <row r="4853">
      <c r="A4853" s="458"/>
      <c r="B4853" s="458"/>
      <c r="C4853" s="458"/>
      <c r="D4853" s="458"/>
      <c r="E4853" s="458"/>
      <c r="F4853" s="459"/>
    </row>
    <row r="4854">
      <c r="A4854" s="458"/>
      <c r="B4854" s="458"/>
      <c r="C4854" s="458"/>
      <c r="D4854" s="458"/>
      <c r="E4854" s="458"/>
      <c r="F4854" s="459"/>
    </row>
    <row r="4855">
      <c r="A4855" s="458"/>
      <c r="B4855" s="458"/>
      <c r="C4855" s="458"/>
      <c r="D4855" s="458"/>
      <c r="E4855" s="458"/>
      <c r="F4855" s="459"/>
    </row>
    <row r="4856">
      <c r="A4856" s="458"/>
      <c r="B4856" s="458"/>
      <c r="C4856" s="458"/>
      <c r="D4856" s="458"/>
      <c r="E4856" s="458"/>
      <c r="F4856" s="459"/>
    </row>
    <row r="4857">
      <c r="A4857" s="458"/>
      <c r="B4857" s="458"/>
      <c r="C4857" s="458"/>
      <c r="D4857" s="458"/>
      <c r="E4857" s="458"/>
      <c r="F4857" s="459"/>
    </row>
    <row r="4858">
      <c r="A4858" s="458"/>
      <c r="B4858" s="458"/>
      <c r="C4858" s="458"/>
      <c r="D4858" s="458"/>
      <c r="E4858" s="458"/>
      <c r="F4858" s="459"/>
    </row>
    <row r="4859">
      <c r="A4859" s="458"/>
      <c r="B4859" s="458"/>
      <c r="C4859" s="458"/>
      <c r="D4859" s="458"/>
      <c r="E4859" s="458"/>
      <c r="F4859" s="459"/>
    </row>
    <row r="4860">
      <c r="A4860" s="458"/>
      <c r="B4860" s="458"/>
      <c r="C4860" s="458"/>
      <c r="D4860" s="458"/>
      <c r="E4860" s="458"/>
      <c r="F4860" s="459"/>
    </row>
    <row r="4861">
      <c r="A4861" s="458"/>
      <c r="B4861" s="458"/>
      <c r="C4861" s="458"/>
      <c r="D4861" s="458"/>
      <c r="E4861" s="458"/>
      <c r="F4861" s="459"/>
    </row>
    <row r="4862">
      <c r="A4862" s="458"/>
      <c r="B4862" s="458"/>
      <c r="C4862" s="458"/>
      <c r="D4862" s="458"/>
      <c r="E4862" s="458"/>
      <c r="F4862" s="459"/>
    </row>
    <row r="4863">
      <c r="A4863" s="458"/>
      <c r="B4863" s="458"/>
      <c r="C4863" s="458"/>
      <c r="D4863" s="458"/>
      <c r="E4863" s="458"/>
      <c r="F4863" s="459"/>
    </row>
    <row r="4864">
      <c r="A4864" s="458"/>
      <c r="B4864" s="458"/>
      <c r="C4864" s="458"/>
      <c r="D4864" s="458"/>
      <c r="E4864" s="458"/>
      <c r="F4864" s="459"/>
    </row>
    <row r="4865">
      <c r="A4865" s="458"/>
      <c r="B4865" s="458"/>
      <c r="C4865" s="458"/>
      <c r="D4865" s="458"/>
      <c r="E4865" s="458"/>
      <c r="F4865" s="459"/>
    </row>
    <row r="4866">
      <c r="A4866" s="458"/>
      <c r="B4866" s="458"/>
      <c r="C4866" s="458"/>
      <c r="D4866" s="458"/>
      <c r="E4866" s="458"/>
      <c r="F4866" s="459"/>
    </row>
    <row r="4867">
      <c r="A4867" s="458"/>
      <c r="B4867" s="458"/>
      <c r="C4867" s="458"/>
      <c r="D4867" s="458"/>
      <c r="E4867" s="458"/>
      <c r="F4867" s="459"/>
    </row>
    <row r="4868">
      <c r="A4868" s="458"/>
      <c r="B4868" s="458"/>
      <c r="C4868" s="458"/>
      <c r="D4868" s="458"/>
      <c r="E4868" s="458"/>
      <c r="F4868" s="459"/>
    </row>
    <row r="4869">
      <c r="A4869" s="458"/>
      <c r="B4869" s="458"/>
      <c r="C4869" s="458"/>
      <c r="D4869" s="458"/>
      <c r="E4869" s="458"/>
      <c r="F4869" s="459"/>
    </row>
    <row r="4870">
      <c r="A4870" s="458"/>
      <c r="B4870" s="458"/>
      <c r="C4870" s="458"/>
      <c r="D4870" s="458"/>
      <c r="E4870" s="458"/>
      <c r="F4870" s="459"/>
    </row>
    <row r="4871">
      <c r="A4871" s="458"/>
      <c r="B4871" s="458"/>
      <c r="C4871" s="458"/>
      <c r="D4871" s="458"/>
      <c r="E4871" s="458"/>
      <c r="F4871" s="459"/>
    </row>
    <row r="4872">
      <c r="A4872" s="458"/>
      <c r="B4872" s="458"/>
      <c r="C4872" s="458"/>
      <c r="D4872" s="458"/>
      <c r="E4872" s="458"/>
      <c r="F4872" s="459"/>
    </row>
    <row r="4873">
      <c r="A4873" s="458"/>
      <c r="B4873" s="458"/>
      <c r="C4873" s="458"/>
      <c r="D4873" s="458"/>
      <c r="E4873" s="458"/>
      <c r="F4873" s="459"/>
    </row>
    <row r="4874">
      <c r="A4874" s="458"/>
      <c r="B4874" s="458"/>
      <c r="C4874" s="458"/>
      <c r="D4874" s="458"/>
      <c r="E4874" s="458"/>
      <c r="F4874" s="459"/>
    </row>
    <row r="4875">
      <c r="A4875" s="458"/>
      <c r="B4875" s="458"/>
      <c r="C4875" s="458"/>
      <c r="D4875" s="458"/>
      <c r="E4875" s="458"/>
      <c r="F4875" s="459"/>
    </row>
    <row r="4876">
      <c r="A4876" s="458"/>
      <c r="B4876" s="458"/>
      <c r="C4876" s="458"/>
      <c r="D4876" s="458"/>
      <c r="E4876" s="458"/>
      <c r="F4876" s="459"/>
    </row>
    <row r="4877">
      <c r="A4877" s="458"/>
      <c r="B4877" s="458"/>
      <c r="C4877" s="458"/>
      <c r="D4877" s="458"/>
      <c r="E4877" s="458"/>
      <c r="F4877" s="459"/>
    </row>
    <row r="4878">
      <c r="A4878" s="458"/>
      <c r="B4878" s="458"/>
      <c r="C4878" s="458"/>
      <c r="D4878" s="458"/>
      <c r="E4878" s="458"/>
      <c r="F4878" s="459"/>
    </row>
    <row r="4879">
      <c r="A4879" s="458"/>
      <c r="B4879" s="458"/>
      <c r="C4879" s="458"/>
      <c r="D4879" s="458"/>
      <c r="E4879" s="458"/>
      <c r="F4879" s="459"/>
    </row>
    <row r="4880">
      <c r="A4880" s="458"/>
      <c r="B4880" s="458"/>
      <c r="C4880" s="458"/>
      <c r="D4880" s="458"/>
      <c r="E4880" s="458"/>
      <c r="F4880" s="459"/>
    </row>
    <row r="4881">
      <c r="A4881" s="458"/>
      <c r="B4881" s="458"/>
      <c r="C4881" s="458"/>
      <c r="D4881" s="458"/>
      <c r="E4881" s="458"/>
      <c r="F4881" s="459"/>
    </row>
    <row r="4882">
      <c r="A4882" s="458"/>
      <c r="B4882" s="458"/>
      <c r="C4882" s="458"/>
      <c r="D4882" s="458"/>
      <c r="E4882" s="458"/>
      <c r="F4882" s="459"/>
    </row>
    <row r="4883">
      <c r="A4883" s="458"/>
      <c r="B4883" s="458"/>
      <c r="C4883" s="458"/>
      <c r="D4883" s="458"/>
      <c r="E4883" s="458"/>
      <c r="F4883" s="459"/>
    </row>
    <row r="4884">
      <c r="A4884" s="458"/>
      <c r="B4884" s="458"/>
      <c r="C4884" s="458"/>
      <c r="D4884" s="458"/>
      <c r="E4884" s="458"/>
      <c r="F4884" s="459"/>
    </row>
    <row r="4885">
      <c r="A4885" s="458"/>
      <c r="B4885" s="458"/>
      <c r="C4885" s="458"/>
      <c r="D4885" s="458"/>
      <c r="E4885" s="458"/>
      <c r="F4885" s="459"/>
    </row>
    <row r="4886">
      <c r="A4886" s="458"/>
      <c r="B4886" s="458"/>
      <c r="C4886" s="458"/>
      <c r="D4886" s="458"/>
      <c r="E4886" s="458"/>
      <c r="F4886" s="459"/>
    </row>
    <row r="4887">
      <c r="A4887" s="458"/>
      <c r="B4887" s="458"/>
      <c r="C4887" s="458"/>
      <c r="D4887" s="458"/>
      <c r="E4887" s="458"/>
      <c r="F4887" s="459"/>
    </row>
    <row r="4888">
      <c r="A4888" s="458"/>
      <c r="B4888" s="458"/>
      <c r="C4888" s="458"/>
      <c r="D4888" s="458"/>
      <c r="E4888" s="458"/>
      <c r="F4888" s="459"/>
    </row>
    <row r="4889">
      <c r="A4889" s="458"/>
      <c r="B4889" s="458"/>
      <c r="C4889" s="458"/>
      <c r="D4889" s="458"/>
      <c r="E4889" s="458"/>
      <c r="F4889" s="459"/>
    </row>
    <row r="4890">
      <c r="A4890" s="458"/>
      <c r="B4890" s="458"/>
      <c r="C4890" s="458"/>
      <c r="D4890" s="458"/>
      <c r="E4890" s="458"/>
      <c r="F4890" s="459"/>
    </row>
    <row r="4891">
      <c r="A4891" s="458"/>
      <c r="B4891" s="458"/>
      <c r="C4891" s="458"/>
      <c r="D4891" s="458"/>
      <c r="E4891" s="458"/>
      <c r="F4891" s="459"/>
    </row>
    <row r="4892">
      <c r="A4892" s="458"/>
      <c r="B4892" s="458"/>
      <c r="C4892" s="458"/>
      <c r="D4892" s="458"/>
      <c r="E4892" s="458"/>
      <c r="F4892" s="459"/>
    </row>
    <row r="4893">
      <c r="A4893" s="458"/>
      <c r="B4893" s="458"/>
      <c r="C4893" s="458"/>
      <c r="D4893" s="458"/>
      <c r="E4893" s="458"/>
      <c r="F4893" s="459"/>
    </row>
    <row r="4894">
      <c r="A4894" s="458"/>
      <c r="B4894" s="458"/>
      <c r="C4894" s="458"/>
      <c r="D4894" s="458"/>
      <c r="E4894" s="458"/>
      <c r="F4894" s="459"/>
    </row>
    <row r="4895">
      <c r="A4895" s="458"/>
      <c r="B4895" s="458"/>
      <c r="C4895" s="458"/>
      <c r="D4895" s="458"/>
      <c r="E4895" s="458"/>
      <c r="F4895" s="459"/>
    </row>
    <row r="4896">
      <c r="A4896" s="458"/>
      <c r="B4896" s="458"/>
      <c r="C4896" s="458"/>
      <c r="D4896" s="458"/>
      <c r="E4896" s="458"/>
      <c r="F4896" s="459"/>
    </row>
    <row r="4897">
      <c r="A4897" s="458"/>
      <c r="B4897" s="458"/>
      <c r="C4897" s="458"/>
      <c r="D4897" s="458"/>
      <c r="E4897" s="458"/>
      <c r="F4897" s="459"/>
    </row>
    <row r="4898">
      <c r="A4898" s="458"/>
      <c r="B4898" s="458"/>
      <c r="C4898" s="458"/>
      <c r="D4898" s="458"/>
      <c r="E4898" s="458"/>
      <c r="F4898" s="459"/>
    </row>
    <row r="4899">
      <c r="A4899" s="458"/>
      <c r="B4899" s="458"/>
      <c r="C4899" s="458"/>
      <c r="D4899" s="458"/>
      <c r="E4899" s="458"/>
      <c r="F4899" s="459"/>
    </row>
    <row r="4900">
      <c r="A4900" s="458"/>
      <c r="B4900" s="458"/>
      <c r="C4900" s="458"/>
      <c r="D4900" s="458"/>
      <c r="E4900" s="458"/>
      <c r="F4900" s="459"/>
    </row>
    <row r="4901">
      <c r="A4901" s="458"/>
      <c r="B4901" s="458"/>
      <c r="C4901" s="458"/>
      <c r="D4901" s="458"/>
      <c r="E4901" s="458"/>
      <c r="F4901" s="459"/>
    </row>
    <row r="4902">
      <c r="A4902" s="458"/>
      <c r="B4902" s="458"/>
      <c r="C4902" s="458"/>
      <c r="D4902" s="458"/>
      <c r="E4902" s="458"/>
      <c r="F4902" s="459"/>
    </row>
    <row r="4903">
      <c r="A4903" s="458"/>
      <c r="B4903" s="458"/>
      <c r="C4903" s="458"/>
      <c r="D4903" s="458"/>
      <c r="E4903" s="458"/>
      <c r="F4903" s="459"/>
    </row>
    <row r="4904">
      <c r="A4904" s="458"/>
      <c r="B4904" s="458"/>
      <c r="C4904" s="458"/>
      <c r="D4904" s="458"/>
      <c r="E4904" s="458"/>
      <c r="F4904" s="459"/>
    </row>
    <row r="4905">
      <c r="A4905" s="458"/>
      <c r="B4905" s="458"/>
      <c r="C4905" s="458"/>
      <c r="D4905" s="458"/>
      <c r="E4905" s="458"/>
      <c r="F4905" s="459"/>
    </row>
    <row r="4906">
      <c r="A4906" s="458"/>
      <c r="B4906" s="458"/>
      <c r="C4906" s="458"/>
      <c r="D4906" s="458"/>
      <c r="E4906" s="458"/>
      <c r="F4906" s="459"/>
    </row>
    <row r="4907">
      <c r="A4907" s="458"/>
      <c r="B4907" s="458"/>
      <c r="C4907" s="458"/>
      <c r="D4907" s="458"/>
      <c r="E4907" s="458"/>
      <c r="F4907" s="459"/>
    </row>
    <row r="4908">
      <c r="A4908" s="458"/>
      <c r="B4908" s="458"/>
      <c r="C4908" s="458"/>
      <c r="D4908" s="458"/>
      <c r="E4908" s="458"/>
      <c r="F4908" s="459"/>
    </row>
    <row r="4909">
      <c r="A4909" s="458"/>
      <c r="B4909" s="458"/>
      <c r="C4909" s="458"/>
      <c r="D4909" s="458"/>
      <c r="E4909" s="458"/>
      <c r="F4909" s="459"/>
    </row>
    <row r="4910">
      <c r="A4910" s="458"/>
      <c r="B4910" s="458"/>
      <c r="C4910" s="458"/>
      <c r="D4910" s="458"/>
      <c r="E4910" s="458"/>
      <c r="F4910" s="459"/>
    </row>
    <row r="4911">
      <c r="A4911" s="458"/>
      <c r="B4911" s="458"/>
      <c r="C4911" s="458"/>
      <c r="D4911" s="458"/>
      <c r="E4911" s="458"/>
      <c r="F4911" s="459"/>
    </row>
    <row r="4912">
      <c r="A4912" s="458"/>
      <c r="B4912" s="458"/>
      <c r="C4912" s="458"/>
      <c r="D4912" s="458"/>
      <c r="E4912" s="458"/>
      <c r="F4912" s="459"/>
    </row>
    <row r="4913">
      <c r="A4913" s="458"/>
      <c r="B4913" s="458"/>
      <c r="C4913" s="458"/>
      <c r="D4913" s="458"/>
      <c r="E4913" s="458"/>
      <c r="F4913" s="459"/>
    </row>
    <row r="4914">
      <c r="A4914" s="458"/>
      <c r="B4914" s="458"/>
      <c r="C4914" s="458"/>
      <c r="D4914" s="458"/>
      <c r="E4914" s="458"/>
      <c r="F4914" s="459"/>
    </row>
    <row r="4915">
      <c r="A4915" s="458"/>
      <c r="B4915" s="458"/>
      <c r="C4915" s="458"/>
      <c r="D4915" s="458"/>
      <c r="E4915" s="458"/>
      <c r="F4915" s="459"/>
    </row>
    <row r="4916">
      <c r="A4916" s="458"/>
      <c r="B4916" s="458"/>
      <c r="C4916" s="458"/>
      <c r="D4916" s="458"/>
      <c r="E4916" s="458"/>
      <c r="F4916" s="459"/>
    </row>
    <row r="4917">
      <c r="A4917" s="458"/>
      <c r="B4917" s="458"/>
      <c r="C4917" s="458"/>
      <c r="D4917" s="458"/>
      <c r="E4917" s="458"/>
      <c r="F4917" s="459"/>
    </row>
    <row r="4918">
      <c r="A4918" s="458"/>
      <c r="B4918" s="458"/>
      <c r="C4918" s="458"/>
      <c r="D4918" s="458"/>
      <c r="E4918" s="458"/>
      <c r="F4918" s="459"/>
    </row>
    <row r="4919">
      <c r="A4919" s="458"/>
      <c r="B4919" s="458"/>
      <c r="C4919" s="458"/>
      <c r="D4919" s="458"/>
      <c r="E4919" s="458"/>
      <c r="F4919" s="459"/>
    </row>
    <row r="4920">
      <c r="A4920" s="458"/>
      <c r="B4920" s="458"/>
      <c r="C4920" s="458"/>
      <c r="D4920" s="458"/>
      <c r="E4920" s="458"/>
      <c r="F4920" s="459"/>
    </row>
    <row r="4921">
      <c r="A4921" s="458"/>
      <c r="B4921" s="458"/>
      <c r="C4921" s="458"/>
      <c r="D4921" s="458"/>
      <c r="E4921" s="458"/>
      <c r="F4921" s="459"/>
    </row>
    <row r="4922">
      <c r="A4922" s="458"/>
      <c r="B4922" s="458"/>
      <c r="C4922" s="458"/>
      <c r="D4922" s="458"/>
      <c r="E4922" s="458"/>
      <c r="F4922" s="459"/>
    </row>
    <row r="4923">
      <c r="A4923" s="458"/>
      <c r="B4923" s="458"/>
      <c r="C4923" s="458"/>
      <c r="D4923" s="458"/>
      <c r="E4923" s="458"/>
      <c r="F4923" s="459"/>
    </row>
    <row r="4924">
      <c r="A4924" s="458"/>
      <c r="B4924" s="458"/>
      <c r="C4924" s="458"/>
      <c r="D4924" s="458"/>
      <c r="E4924" s="458"/>
      <c r="F4924" s="459"/>
    </row>
    <row r="4925">
      <c r="A4925" s="458"/>
      <c r="B4925" s="458"/>
      <c r="C4925" s="458"/>
      <c r="D4925" s="458"/>
      <c r="E4925" s="458"/>
      <c r="F4925" s="459"/>
    </row>
    <row r="4926">
      <c r="A4926" s="458"/>
      <c r="B4926" s="458"/>
      <c r="C4926" s="458"/>
      <c r="D4926" s="458"/>
      <c r="E4926" s="458"/>
      <c r="F4926" s="459"/>
    </row>
    <row r="4927">
      <c r="A4927" s="458"/>
      <c r="B4927" s="458"/>
      <c r="C4927" s="458"/>
      <c r="D4927" s="458"/>
      <c r="E4927" s="458"/>
      <c r="F4927" s="459"/>
    </row>
    <row r="4928">
      <c r="A4928" s="458"/>
      <c r="B4928" s="458"/>
      <c r="C4928" s="458"/>
      <c r="D4928" s="458"/>
      <c r="E4928" s="458"/>
      <c r="F4928" s="459"/>
    </row>
    <row r="4929">
      <c r="A4929" s="458"/>
      <c r="B4929" s="458"/>
      <c r="C4929" s="458"/>
      <c r="D4929" s="458"/>
      <c r="E4929" s="458"/>
      <c r="F4929" s="459"/>
    </row>
    <row r="4930">
      <c r="A4930" s="458"/>
      <c r="B4930" s="458"/>
      <c r="C4930" s="458"/>
      <c r="D4930" s="458"/>
      <c r="E4930" s="458"/>
      <c r="F4930" s="459"/>
    </row>
    <row r="4931">
      <c r="A4931" s="458"/>
      <c r="B4931" s="458"/>
      <c r="C4931" s="458"/>
      <c r="D4931" s="458"/>
      <c r="E4931" s="458"/>
      <c r="F4931" s="459"/>
    </row>
    <row r="4932">
      <c r="A4932" s="458"/>
      <c r="B4932" s="458"/>
      <c r="C4932" s="458"/>
      <c r="D4932" s="458"/>
      <c r="E4932" s="458"/>
      <c r="F4932" s="459"/>
    </row>
    <row r="4933">
      <c r="A4933" s="458"/>
      <c r="B4933" s="458"/>
      <c r="C4933" s="458"/>
      <c r="D4933" s="458"/>
      <c r="E4933" s="458"/>
      <c r="F4933" s="459"/>
    </row>
    <row r="4934">
      <c r="A4934" s="458"/>
      <c r="B4934" s="458"/>
      <c r="C4934" s="458"/>
      <c r="D4934" s="458"/>
      <c r="E4934" s="458"/>
      <c r="F4934" s="459"/>
    </row>
    <row r="4935">
      <c r="A4935" s="458"/>
      <c r="B4935" s="458"/>
      <c r="C4935" s="458"/>
      <c r="D4935" s="458"/>
      <c r="E4935" s="458"/>
      <c r="F4935" s="459"/>
    </row>
    <row r="4936">
      <c r="A4936" s="458"/>
      <c r="B4936" s="458"/>
      <c r="C4936" s="458"/>
      <c r="D4936" s="458"/>
      <c r="E4936" s="458"/>
      <c r="F4936" s="459"/>
    </row>
    <row r="4937">
      <c r="A4937" s="458"/>
      <c r="B4937" s="458"/>
      <c r="C4937" s="458"/>
      <c r="D4937" s="458"/>
      <c r="E4937" s="458"/>
      <c r="F4937" s="459"/>
    </row>
    <row r="4938">
      <c r="A4938" s="458"/>
      <c r="B4938" s="458"/>
      <c r="C4938" s="458"/>
      <c r="D4938" s="458"/>
      <c r="E4938" s="458"/>
      <c r="F4938" s="459"/>
    </row>
    <row r="4939">
      <c r="A4939" s="458"/>
      <c r="B4939" s="458"/>
      <c r="C4939" s="458"/>
      <c r="D4939" s="458"/>
      <c r="E4939" s="458"/>
      <c r="F4939" s="459"/>
    </row>
    <row r="4940">
      <c r="A4940" s="458"/>
      <c r="B4940" s="458"/>
      <c r="C4940" s="458"/>
      <c r="D4940" s="458"/>
      <c r="E4940" s="458"/>
      <c r="F4940" s="459"/>
    </row>
    <row r="4941">
      <c r="A4941" s="458"/>
      <c r="B4941" s="458"/>
      <c r="C4941" s="458"/>
      <c r="D4941" s="458"/>
      <c r="E4941" s="458"/>
      <c r="F4941" s="459"/>
    </row>
    <row r="4942">
      <c r="A4942" s="458"/>
      <c r="B4942" s="458"/>
      <c r="C4942" s="458"/>
      <c r="D4942" s="458"/>
      <c r="E4942" s="458"/>
      <c r="F4942" s="459"/>
    </row>
    <row r="4943">
      <c r="A4943" s="458"/>
      <c r="B4943" s="458"/>
      <c r="C4943" s="458"/>
      <c r="D4943" s="458"/>
      <c r="E4943" s="458"/>
      <c r="F4943" s="459"/>
    </row>
    <row r="4944">
      <c r="A4944" s="458"/>
      <c r="B4944" s="458"/>
      <c r="C4944" s="458"/>
      <c r="D4944" s="458"/>
      <c r="E4944" s="458"/>
      <c r="F4944" s="459"/>
    </row>
    <row r="4945">
      <c r="A4945" s="458"/>
      <c r="B4945" s="458"/>
      <c r="C4945" s="458"/>
      <c r="D4945" s="458"/>
      <c r="E4945" s="458"/>
      <c r="F4945" s="459"/>
    </row>
    <row r="4946">
      <c r="A4946" s="458"/>
      <c r="B4946" s="458"/>
      <c r="C4946" s="458"/>
      <c r="D4946" s="458"/>
      <c r="E4946" s="458"/>
      <c r="F4946" s="459"/>
    </row>
    <row r="4947">
      <c r="A4947" s="458"/>
      <c r="B4947" s="458"/>
      <c r="C4947" s="458"/>
      <c r="D4947" s="458"/>
      <c r="E4947" s="458"/>
      <c r="F4947" s="459"/>
    </row>
    <row r="4948">
      <c r="A4948" s="458"/>
      <c r="B4948" s="458"/>
      <c r="C4948" s="458"/>
      <c r="D4948" s="458"/>
      <c r="E4948" s="458"/>
      <c r="F4948" s="459"/>
    </row>
    <row r="4949">
      <c r="A4949" s="458"/>
      <c r="B4949" s="458"/>
      <c r="C4949" s="458"/>
      <c r="D4949" s="458"/>
      <c r="E4949" s="458"/>
      <c r="F4949" s="459"/>
    </row>
    <row r="4950">
      <c r="A4950" s="458"/>
      <c r="B4950" s="458"/>
      <c r="C4950" s="458"/>
      <c r="D4950" s="458"/>
      <c r="E4950" s="458"/>
      <c r="F4950" s="459"/>
    </row>
    <row r="4951">
      <c r="A4951" s="458"/>
      <c r="B4951" s="458"/>
      <c r="C4951" s="458"/>
      <c r="D4951" s="458"/>
      <c r="E4951" s="458"/>
      <c r="F4951" s="459"/>
    </row>
    <row r="4952">
      <c r="A4952" s="458"/>
      <c r="B4952" s="458"/>
      <c r="C4952" s="458"/>
      <c r="D4952" s="458"/>
      <c r="E4952" s="458"/>
      <c r="F4952" s="459"/>
    </row>
    <row r="4953">
      <c r="A4953" s="458"/>
      <c r="B4953" s="458"/>
      <c r="C4953" s="458"/>
      <c r="D4953" s="458"/>
      <c r="E4953" s="458"/>
      <c r="F4953" s="459"/>
    </row>
    <row r="4954">
      <c r="A4954" s="458"/>
      <c r="B4954" s="458"/>
      <c r="C4954" s="458"/>
      <c r="D4954" s="458"/>
      <c r="E4954" s="458"/>
      <c r="F4954" s="459"/>
    </row>
    <row r="4955">
      <c r="A4955" s="458"/>
      <c r="B4955" s="458"/>
      <c r="C4955" s="458"/>
      <c r="D4955" s="458"/>
      <c r="E4955" s="458"/>
      <c r="F4955" s="459"/>
    </row>
    <row r="4956">
      <c r="A4956" s="458"/>
      <c r="B4956" s="458"/>
      <c r="C4956" s="458"/>
      <c r="D4956" s="458"/>
      <c r="E4956" s="458"/>
      <c r="F4956" s="459"/>
    </row>
    <row r="4957">
      <c r="A4957" s="458"/>
      <c r="B4957" s="458"/>
      <c r="C4957" s="458"/>
      <c r="D4957" s="458"/>
      <c r="E4957" s="458"/>
      <c r="F4957" s="459"/>
    </row>
    <row r="4958">
      <c r="A4958" s="458"/>
      <c r="B4958" s="458"/>
      <c r="C4958" s="458"/>
      <c r="D4958" s="458"/>
      <c r="E4958" s="458"/>
      <c r="F4958" s="459"/>
    </row>
    <row r="4959">
      <c r="A4959" s="458"/>
      <c r="B4959" s="458"/>
      <c r="C4959" s="458"/>
      <c r="D4959" s="458"/>
      <c r="E4959" s="458"/>
      <c r="F4959" s="459"/>
    </row>
    <row r="4960">
      <c r="A4960" s="458"/>
      <c r="B4960" s="458"/>
      <c r="C4960" s="458"/>
      <c r="D4960" s="458"/>
      <c r="E4960" s="458"/>
      <c r="F4960" s="459"/>
    </row>
    <row r="4961">
      <c r="A4961" s="458"/>
      <c r="B4961" s="458"/>
      <c r="C4961" s="458"/>
      <c r="D4961" s="458"/>
      <c r="E4961" s="458"/>
      <c r="F4961" s="459"/>
    </row>
    <row r="4962">
      <c r="A4962" s="458"/>
      <c r="B4962" s="458"/>
      <c r="C4962" s="458"/>
      <c r="D4962" s="458"/>
      <c r="E4962" s="458"/>
      <c r="F4962" s="459"/>
    </row>
    <row r="4963">
      <c r="A4963" s="458"/>
      <c r="B4963" s="458"/>
      <c r="C4963" s="458"/>
      <c r="D4963" s="458"/>
      <c r="E4963" s="458"/>
      <c r="F4963" s="459"/>
    </row>
    <row r="4964">
      <c r="A4964" s="458"/>
      <c r="B4964" s="458"/>
      <c r="C4964" s="458"/>
      <c r="D4964" s="458"/>
      <c r="E4964" s="458"/>
      <c r="F4964" s="459"/>
    </row>
    <row r="4965">
      <c r="A4965" s="458"/>
      <c r="B4965" s="458"/>
      <c r="C4965" s="458"/>
      <c r="D4965" s="458"/>
      <c r="E4965" s="458"/>
      <c r="F4965" s="459"/>
    </row>
    <row r="4966">
      <c r="A4966" s="458"/>
      <c r="B4966" s="458"/>
      <c r="C4966" s="458"/>
      <c r="D4966" s="458"/>
      <c r="E4966" s="458"/>
      <c r="F4966" s="459"/>
    </row>
    <row r="4967">
      <c r="A4967" s="458"/>
      <c r="B4967" s="458"/>
      <c r="C4967" s="458"/>
      <c r="D4967" s="458"/>
      <c r="E4967" s="458"/>
      <c r="F4967" s="459"/>
    </row>
    <row r="4968">
      <c r="A4968" s="458"/>
      <c r="B4968" s="458"/>
      <c r="C4968" s="458"/>
      <c r="D4968" s="458"/>
      <c r="E4968" s="458"/>
      <c r="F4968" s="459"/>
    </row>
    <row r="4969">
      <c r="A4969" s="458"/>
      <c r="B4969" s="458"/>
      <c r="C4969" s="458"/>
      <c r="D4969" s="458"/>
      <c r="E4969" s="458"/>
      <c r="F4969" s="459"/>
    </row>
    <row r="4970">
      <c r="A4970" s="458"/>
      <c r="B4970" s="458"/>
      <c r="C4970" s="458"/>
      <c r="D4970" s="458"/>
      <c r="E4970" s="458"/>
      <c r="F4970" s="459"/>
    </row>
    <row r="4971">
      <c r="A4971" s="458"/>
      <c r="B4971" s="458"/>
      <c r="C4971" s="458"/>
      <c r="D4971" s="458"/>
      <c r="E4971" s="458"/>
      <c r="F4971" s="459"/>
    </row>
    <row r="4972">
      <c r="A4972" s="458"/>
      <c r="B4972" s="458"/>
      <c r="C4972" s="458"/>
      <c r="D4972" s="458"/>
      <c r="E4972" s="458"/>
      <c r="F4972" s="459"/>
    </row>
    <row r="4973">
      <c r="A4973" s="458"/>
      <c r="B4973" s="458"/>
      <c r="C4973" s="458"/>
      <c r="D4973" s="458"/>
      <c r="E4973" s="458"/>
      <c r="F4973" s="459"/>
    </row>
    <row r="4974">
      <c r="A4974" s="458"/>
      <c r="B4974" s="458"/>
      <c r="C4974" s="458"/>
      <c r="D4974" s="458"/>
      <c r="E4974" s="458"/>
      <c r="F4974" s="459"/>
    </row>
    <row r="4975">
      <c r="A4975" s="458"/>
      <c r="B4975" s="458"/>
      <c r="C4975" s="458"/>
      <c r="D4975" s="458"/>
      <c r="E4975" s="458"/>
      <c r="F4975" s="459"/>
    </row>
    <row r="4976">
      <c r="A4976" s="458"/>
      <c r="B4976" s="458"/>
      <c r="C4976" s="458"/>
      <c r="D4976" s="458"/>
      <c r="E4976" s="458"/>
      <c r="F4976" s="459"/>
    </row>
    <row r="4977">
      <c r="A4977" s="458"/>
      <c r="B4977" s="458"/>
      <c r="C4977" s="458"/>
      <c r="D4977" s="458"/>
      <c r="E4977" s="458"/>
      <c r="F4977" s="459"/>
    </row>
    <row r="4978">
      <c r="A4978" s="458"/>
      <c r="B4978" s="458"/>
      <c r="C4978" s="458"/>
      <c r="D4978" s="458"/>
      <c r="E4978" s="458"/>
      <c r="F4978" s="459"/>
    </row>
    <row r="4979">
      <c r="A4979" s="458"/>
      <c r="B4979" s="458"/>
      <c r="C4979" s="458"/>
      <c r="D4979" s="458"/>
      <c r="E4979" s="458"/>
      <c r="F4979" s="459"/>
    </row>
    <row r="4980">
      <c r="A4980" s="458"/>
      <c r="B4980" s="458"/>
      <c r="C4980" s="458"/>
      <c r="D4980" s="458"/>
      <c r="E4980" s="458"/>
      <c r="F4980" s="459"/>
    </row>
    <row r="4981">
      <c r="A4981" s="458"/>
      <c r="B4981" s="458"/>
      <c r="C4981" s="458"/>
      <c r="D4981" s="458"/>
      <c r="E4981" s="458"/>
      <c r="F4981" s="459"/>
    </row>
    <row r="4982">
      <c r="A4982" s="458"/>
      <c r="B4982" s="458"/>
      <c r="C4982" s="458"/>
      <c r="D4982" s="458"/>
      <c r="E4982" s="458"/>
      <c r="F4982" s="459"/>
    </row>
    <row r="4983">
      <c r="A4983" s="458"/>
      <c r="B4983" s="458"/>
      <c r="C4983" s="458"/>
      <c r="D4983" s="458"/>
      <c r="E4983" s="458"/>
      <c r="F4983" s="459"/>
    </row>
    <row r="4984">
      <c r="A4984" s="458"/>
      <c r="B4984" s="458"/>
      <c r="C4984" s="458"/>
      <c r="D4984" s="458"/>
      <c r="E4984" s="458"/>
      <c r="F4984" s="459"/>
    </row>
    <row r="4985">
      <c r="A4985" s="458"/>
      <c r="B4985" s="458"/>
      <c r="C4985" s="458"/>
      <c r="D4985" s="458"/>
      <c r="E4985" s="458"/>
      <c r="F4985" s="459"/>
    </row>
    <row r="4986">
      <c r="A4986" s="458"/>
      <c r="B4986" s="458"/>
      <c r="C4986" s="458"/>
      <c r="D4986" s="458"/>
      <c r="E4986" s="458"/>
      <c r="F4986" s="459"/>
    </row>
    <row r="4987">
      <c r="A4987" s="458"/>
      <c r="B4987" s="458"/>
      <c r="C4987" s="458"/>
      <c r="D4987" s="458"/>
      <c r="E4987" s="458"/>
      <c r="F4987" s="459"/>
    </row>
    <row r="4988">
      <c r="A4988" s="458"/>
      <c r="B4988" s="458"/>
      <c r="C4988" s="458"/>
      <c r="D4988" s="458"/>
      <c r="E4988" s="458"/>
      <c r="F4988" s="459"/>
    </row>
    <row r="4989">
      <c r="A4989" s="458"/>
      <c r="B4989" s="458"/>
      <c r="C4989" s="458"/>
      <c r="D4989" s="458"/>
      <c r="E4989" s="458"/>
      <c r="F4989" s="459"/>
    </row>
    <row r="4990">
      <c r="A4990" s="458"/>
      <c r="B4990" s="458"/>
      <c r="C4990" s="458"/>
      <c r="D4990" s="458"/>
      <c r="E4990" s="458"/>
      <c r="F4990" s="459"/>
    </row>
    <row r="4991">
      <c r="A4991" s="458"/>
      <c r="B4991" s="458"/>
      <c r="C4991" s="458"/>
      <c r="D4991" s="458"/>
      <c r="E4991" s="458"/>
      <c r="F4991" s="459"/>
    </row>
    <row r="4992">
      <c r="A4992" s="458"/>
      <c r="B4992" s="458"/>
      <c r="C4992" s="458"/>
      <c r="D4992" s="458"/>
      <c r="E4992" s="458"/>
      <c r="F4992" s="459"/>
    </row>
    <row r="4993">
      <c r="A4993" s="458"/>
      <c r="B4993" s="458"/>
      <c r="C4993" s="458"/>
      <c r="D4993" s="458"/>
      <c r="E4993" s="458"/>
      <c r="F4993" s="459"/>
    </row>
    <row r="4994">
      <c r="A4994" s="458"/>
      <c r="B4994" s="458"/>
      <c r="C4994" s="458"/>
      <c r="D4994" s="458"/>
      <c r="E4994" s="458"/>
      <c r="F4994" s="459"/>
    </row>
    <row r="4995">
      <c r="A4995" s="458"/>
      <c r="B4995" s="458"/>
      <c r="C4995" s="458"/>
      <c r="D4995" s="458"/>
      <c r="E4995" s="458"/>
      <c r="F4995" s="459"/>
    </row>
    <row r="4996">
      <c r="A4996" s="458"/>
      <c r="B4996" s="458"/>
      <c r="C4996" s="458"/>
      <c r="D4996" s="458"/>
      <c r="E4996" s="458"/>
      <c r="F4996" s="459"/>
    </row>
    <row r="4997">
      <c r="A4997" s="458"/>
      <c r="B4997" s="458"/>
      <c r="C4997" s="458"/>
      <c r="D4997" s="458"/>
      <c r="E4997" s="458"/>
      <c r="F4997" s="459"/>
    </row>
    <row r="4998">
      <c r="A4998" s="458"/>
      <c r="B4998" s="458"/>
      <c r="C4998" s="458"/>
      <c r="D4998" s="458"/>
      <c r="E4998" s="458"/>
      <c r="F4998" s="459"/>
    </row>
    <row r="4999">
      <c r="A4999" s="458"/>
      <c r="B4999" s="458"/>
      <c r="C4999" s="458"/>
      <c r="D4999" s="458"/>
      <c r="E4999" s="458"/>
      <c r="F4999" s="459"/>
    </row>
    <row r="5000">
      <c r="A5000" s="458"/>
      <c r="B5000" s="458"/>
      <c r="C5000" s="458"/>
      <c r="D5000" s="458"/>
      <c r="E5000" s="458"/>
      <c r="F5000" s="459"/>
    </row>
    <row r="5001">
      <c r="A5001" s="458"/>
      <c r="B5001" s="458"/>
      <c r="C5001" s="458"/>
      <c r="D5001" s="458"/>
      <c r="E5001" s="458"/>
      <c r="F5001" s="459"/>
    </row>
    <row r="5002">
      <c r="A5002" s="458"/>
      <c r="B5002" s="458"/>
      <c r="C5002" s="458"/>
      <c r="D5002" s="458"/>
      <c r="E5002" s="458"/>
      <c r="F5002" s="459"/>
    </row>
    <row r="5003">
      <c r="A5003" s="458"/>
      <c r="B5003" s="458"/>
      <c r="C5003" s="458"/>
      <c r="D5003" s="458"/>
      <c r="E5003" s="458"/>
      <c r="F5003" s="459"/>
    </row>
    <row r="5004">
      <c r="A5004" s="458"/>
      <c r="B5004" s="458"/>
      <c r="C5004" s="458"/>
      <c r="D5004" s="458"/>
      <c r="E5004" s="458"/>
      <c r="F5004" s="459"/>
    </row>
    <row r="5005">
      <c r="A5005" s="458"/>
      <c r="B5005" s="458"/>
      <c r="C5005" s="458"/>
      <c r="D5005" s="458"/>
      <c r="E5005" s="458"/>
      <c r="F5005" s="459"/>
    </row>
    <row r="5006">
      <c r="A5006" s="458"/>
      <c r="B5006" s="458"/>
      <c r="C5006" s="458"/>
      <c r="D5006" s="458"/>
      <c r="E5006" s="458"/>
      <c r="F5006" s="459"/>
    </row>
    <row r="5007">
      <c r="A5007" s="458"/>
      <c r="B5007" s="458"/>
      <c r="C5007" s="458"/>
      <c r="D5007" s="458"/>
      <c r="E5007" s="458"/>
      <c r="F5007" s="459"/>
    </row>
    <row r="5008">
      <c r="A5008" s="458"/>
      <c r="B5008" s="458"/>
      <c r="C5008" s="458"/>
      <c r="D5008" s="458"/>
      <c r="E5008" s="458"/>
      <c r="F5008" s="459"/>
    </row>
    <row r="5009">
      <c r="A5009" s="458"/>
      <c r="B5009" s="458"/>
      <c r="C5009" s="458"/>
      <c r="D5009" s="458"/>
      <c r="E5009" s="458"/>
      <c r="F5009" s="459"/>
    </row>
    <row r="5010">
      <c r="A5010" s="458"/>
      <c r="B5010" s="458"/>
      <c r="C5010" s="458"/>
      <c r="D5010" s="458"/>
      <c r="E5010" s="458"/>
      <c r="F5010" s="459"/>
    </row>
    <row r="5011">
      <c r="A5011" s="458"/>
      <c r="B5011" s="458"/>
      <c r="C5011" s="458"/>
      <c r="D5011" s="458"/>
      <c r="E5011" s="458"/>
      <c r="F5011" s="459"/>
    </row>
    <row r="5012">
      <c r="A5012" s="458"/>
      <c r="B5012" s="458"/>
      <c r="C5012" s="458"/>
      <c r="D5012" s="458"/>
      <c r="E5012" s="458"/>
      <c r="F5012" s="459"/>
    </row>
    <row r="5013">
      <c r="A5013" s="458"/>
      <c r="B5013" s="458"/>
      <c r="C5013" s="458"/>
      <c r="D5013" s="458"/>
      <c r="E5013" s="458"/>
      <c r="F5013" s="459"/>
    </row>
    <row r="5014">
      <c r="A5014" s="458"/>
      <c r="B5014" s="458"/>
      <c r="C5014" s="458"/>
      <c r="D5014" s="458"/>
      <c r="E5014" s="458"/>
      <c r="F5014" s="459"/>
    </row>
    <row r="5015">
      <c r="A5015" s="458"/>
      <c r="B5015" s="458"/>
      <c r="C5015" s="458"/>
      <c r="D5015" s="458"/>
      <c r="E5015" s="458"/>
      <c r="F5015" s="459"/>
    </row>
    <row r="5016">
      <c r="A5016" s="458"/>
      <c r="B5016" s="458"/>
      <c r="C5016" s="458"/>
      <c r="D5016" s="458"/>
      <c r="E5016" s="458"/>
      <c r="F5016" s="459"/>
    </row>
    <row r="5017">
      <c r="A5017" s="458"/>
      <c r="B5017" s="458"/>
      <c r="C5017" s="458"/>
      <c r="D5017" s="458"/>
      <c r="E5017" s="458"/>
      <c r="F5017" s="459"/>
    </row>
    <row r="5018">
      <c r="A5018" s="458"/>
      <c r="B5018" s="458"/>
      <c r="C5018" s="458"/>
      <c r="D5018" s="458"/>
      <c r="E5018" s="458"/>
      <c r="F5018" s="459"/>
    </row>
    <row r="5019">
      <c r="A5019" s="458"/>
      <c r="B5019" s="458"/>
      <c r="C5019" s="458"/>
      <c r="D5019" s="458"/>
      <c r="E5019" s="458"/>
      <c r="F5019" s="459"/>
    </row>
    <row r="5020">
      <c r="A5020" s="458"/>
      <c r="B5020" s="458"/>
      <c r="C5020" s="458"/>
      <c r="D5020" s="458"/>
      <c r="E5020" s="458"/>
      <c r="F5020" s="459"/>
    </row>
    <row r="5021">
      <c r="A5021" s="458"/>
      <c r="B5021" s="458"/>
      <c r="C5021" s="458"/>
      <c r="D5021" s="458"/>
      <c r="E5021" s="458"/>
      <c r="F5021" s="459"/>
    </row>
    <row r="5022">
      <c r="A5022" s="458"/>
      <c r="B5022" s="458"/>
      <c r="C5022" s="458"/>
      <c r="D5022" s="458"/>
      <c r="E5022" s="458"/>
      <c r="F5022" s="459"/>
    </row>
    <row r="5023">
      <c r="A5023" s="458"/>
      <c r="B5023" s="458"/>
      <c r="C5023" s="458"/>
      <c r="D5023" s="458"/>
      <c r="E5023" s="458"/>
      <c r="F5023" s="459"/>
    </row>
    <row r="5024">
      <c r="A5024" s="458"/>
      <c r="B5024" s="458"/>
      <c r="C5024" s="458"/>
      <c r="D5024" s="458"/>
      <c r="E5024" s="458"/>
      <c r="F5024" s="459"/>
    </row>
    <row r="5025">
      <c r="A5025" s="458"/>
      <c r="B5025" s="458"/>
      <c r="C5025" s="458"/>
      <c r="D5025" s="458"/>
      <c r="E5025" s="458"/>
      <c r="F5025" s="459"/>
    </row>
    <row r="5026">
      <c r="A5026" s="458"/>
      <c r="B5026" s="458"/>
      <c r="C5026" s="458"/>
      <c r="D5026" s="458"/>
      <c r="E5026" s="458"/>
      <c r="F5026" s="459"/>
    </row>
    <row r="5027">
      <c r="A5027" s="458"/>
      <c r="B5027" s="458"/>
      <c r="C5027" s="458"/>
      <c r="D5027" s="458"/>
      <c r="E5027" s="458"/>
      <c r="F5027" s="459"/>
    </row>
    <row r="5028">
      <c r="A5028" s="458"/>
      <c r="B5028" s="458"/>
      <c r="C5028" s="458"/>
      <c r="D5028" s="458"/>
      <c r="E5028" s="458"/>
      <c r="F5028" s="459"/>
    </row>
    <row r="5029">
      <c r="A5029" s="458"/>
      <c r="B5029" s="458"/>
      <c r="C5029" s="458"/>
      <c r="D5029" s="458"/>
      <c r="E5029" s="458"/>
      <c r="F5029" s="459"/>
    </row>
    <row r="5030">
      <c r="A5030" s="458"/>
      <c r="B5030" s="458"/>
      <c r="C5030" s="458"/>
      <c r="D5030" s="458"/>
      <c r="E5030" s="458"/>
      <c r="F5030" s="459"/>
    </row>
    <row r="5031">
      <c r="A5031" s="458"/>
      <c r="B5031" s="458"/>
      <c r="C5031" s="458"/>
      <c r="D5031" s="458"/>
      <c r="E5031" s="458"/>
      <c r="F5031" s="459"/>
    </row>
    <row r="5032">
      <c r="A5032" s="458"/>
      <c r="B5032" s="458"/>
      <c r="C5032" s="458"/>
      <c r="D5032" s="458"/>
      <c r="E5032" s="458"/>
      <c r="F5032" s="459"/>
    </row>
    <row r="5033">
      <c r="A5033" s="458"/>
      <c r="B5033" s="458"/>
      <c r="C5033" s="458"/>
      <c r="D5033" s="458"/>
      <c r="E5033" s="458"/>
      <c r="F5033" s="459"/>
    </row>
    <row r="5034">
      <c r="A5034" s="458"/>
      <c r="B5034" s="458"/>
      <c r="C5034" s="458"/>
      <c r="D5034" s="458"/>
      <c r="E5034" s="458"/>
      <c r="F5034" s="459"/>
    </row>
    <row r="5035">
      <c r="A5035" s="458"/>
      <c r="B5035" s="458"/>
      <c r="C5035" s="458"/>
      <c r="D5035" s="458"/>
      <c r="E5035" s="458"/>
      <c r="F5035" s="459"/>
    </row>
    <row r="5036">
      <c r="A5036" s="458"/>
      <c r="B5036" s="458"/>
      <c r="C5036" s="458"/>
      <c r="D5036" s="458"/>
      <c r="E5036" s="458"/>
      <c r="F5036" s="459"/>
    </row>
    <row r="5037">
      <c r="A5037" s="458"/>
      <c r="B5037" s="458"/>
      <c r="C5037" s="458"/>
      <c r="D5037" s="458"/>
      <c r="E5037" s="458"/>
      <c r="F5037" s="459"/>
    </row>
    <row r="5038">
      <c r="A5038" s="458"/>
      <c r="B5038" s="458"/>
      <c r="C5038" s="458"/>
      <c r="D5038" s="458"/>
      <c r="E5038" s="458"/>
      <c r="F5038" s="459"/>
    </row>
    <row r="5039">
      <c r="A5039" s="458"/>
      <c r="B5039" s="458"/>
      <c r="C5039" s="458"/>
      <c r="D5039" s="458"/>
      <c r="E5039" s="458"/>
      <c r="F5039" s="459"/>
    </row>
    <row r="5040">
      <c r="A5040" s="458"/>
      <c r="B5040" s="458"/>
      <c r="C5040" s="458"/>
      <c r="D5040" s="458"/>
      <c r="E5040" s="458"/>
      <c r="F5040" s="459"/>
    </row>
    <row r="5041">
      <c r="A5041" s="458"/>
      <c r="B5041" s="458"/>
      <c r="C5041" s="458"/>
      <c r="D5041" s="458"/>
      <c r="E5041" s="458"/>
      <c r="F5041" s="459"/>
    </row>
    <row r="5042">
      <c r="A5042" s="458"/>
      <c r="B5042" s="458"/>
      <c r="C5042" s="458"/>
      <c r="D5042" s="458"/>
      <c r="E5042" s="458"/>
      <c r="F5042" s="459"/>
    </row>
    <row r="5043">
      <c r="A5043" s="458"/>
      <c r="B5043" s="458"/>
      <c r="C5043" s="458"/>
      <c r="D5043" s="458"/>
      <c r="E5043" s="458"/>
      <c r="F5043" s="459"/>
    </row>
    <row r="5044">
      <c r="A5044" s="458"/>
      <c r="B5044" s="458"/>
      <c r="C5044" s="458"/>
      <c r="D5044" s="458"/>
      <c r="E5044" s="458"/>
      <c r="F5044" s="459"/>
    </row>
    <row r="5045">
      <c r="A5045" s="458"/>
      <c r="B5045" s="458"/>
      <c r="C5045" s="458"/>
      <c r="D5045" s="458"/>
      <c r="E5045" s="458"/>
      <c r="F5045" s="459"/>
    </row>
    <row r="5046">
      <c r="A5046" s="458"/>
      <c r="B5046" s="458"/>
      <c r="C5046" s="458"/>
      <c r="D5046" s="458"/>
      <c r="E5046" s="458"/>
      <c r="F5046" s="459"/>
    </row>
    <row r="5047">
      <c r="A5047" s="458"/>
      <c r="B5047" s="458"/>
      <c r="C5047" s="458"/>
      <c r="D5047" s="458"/>
      <c r="E5047" s="458"/>
      <c r="F5047" s="459"/>
    </row>
    <row r="5048">
      <c r="A5048" s="458"/>
      <c r="B5048" s="458"/>
      <c r="C5048" s="458"/>
      <c r="D5048" s="458"/>
      <c r="E5048" s="458"/>
      <c r="F5048" s="459"/>
    </row>
    <row r="5049">
      <c r="A5049" s="458"/>
      <c r="B5049" s="458"/>
      <c r="C5049" s="458"/>
      <c r="D5049" s="458"/>
      <c r="E5049" s="458"/>
      <c r="F5049" s="459"/>
    </row>
    <row r="5050">
      <c r="A5050" s="458"/>
      <c r="B5050" s="458"/>
      <c r="C5050" s="458"/>
      <c r="D5050" s="458"/>
      <c r="E5050" s="458"/>
      <c r="F5050" s="459"/>
    </row>
    <row r="5051">
      <c r="A5051" s="458"/>
      <c r="B5051" s="458"/>
      <c r="C5051" s="458"/>
      <c r="D5051" s="458"/>
      <c r="E5051" s="458"/>
      <c r="F5051" s="459"/>
    </row>
    <row r="5052">
      <c r="A5052" s="458"/>
      <c r="B5052" s="458"/>
      <c r="C5052" s="458"/>
      <c r="D5052" s="458"/>
      <c r="E5052" s="458"/>
      <c r="F5052" s="459"/>
    </row>
    <row r="5053">
      <c r="A5053" s="458"/>
      <c r="B5053" s="458"/>
      <c r="C5053" s="458"/>
      <c r="D5053" s="458"/>
      <c r="E5053" s="458"/>
      <c r="F5053" s="459"/>
    </row>
    <row r="5054">
      <c r="A5054" s="458"/>
      <c r="B5054" s="458"/>
      <c r="C5054" s="458"/>
      <c r="D5054" s="458"/>
      <c r="E5054" s="458"/>
      <c r="F5054" s="459"/>
    </row>
    <row r="5055">
      <c r="A5055" s="458"/>
      <c r="B5055" s="458"/>
      <c r="C5055" s="458"/>
      <c r="D5055" s="458"/>
      <c r="E5055" s="458"/>
      <c r="F5055" s="459"/>
    </row>
    <row r="5056">
      <c r="A5056" s="458"/>
      <c r="B5056" s="458"/>
      <c r="C5056" s="458"/>
      <c r="D5056" s="458"/>
      <c r="E5056" s="458"/>
      <c r="F5056" s="459"/>
    </row>
    <row r="5057">
      <c r="A5057" s="458"/>
      <c r="B5057" s="458"/>
      <c r="C5057" s="458"/>
      <c r="D5057" s="458"/>
      <c r="E5057" s="458"/>
      <c r="F5057" s="459"/>
    </row>
    <row r="5058">
      <c r="A5058" s="458"/>
      <c r="B5058" s="458"/>
      <c r="C5058" s="458"/>
      <c r="D5058" s="458"/>
      <c r="E5058" s="458"/>
      <c r="F5058" s="459"/>
    </row>
    <row r="5059">
      <c r="A5059" s="458"/>
      <c r="B5059" s="458"/>
      <c r="C5059" s="458"/>
      <c r="D5059" s="458"/>
      <c r="E5059" s="458"/>
      <c r="F5059" s="459"/>
    </row>
    <row r="5060">
      <c r="A5060" s="458"/>
      <c r="B5060" s="458"/>
      <c r="C5060" s="458"/>
      <c r="D5060" s="458"/>
      <c r="E5060" s="458"/>
      <c r="F5060" s="459"/>
    </row>
    <row r="5061">
      <c r="A5061" s="458"/>
      <c r="B5061" s="458"/>
      <c r="C5061" s="458"/>
      <c r="D5061" s="458"/>
      <c r="E5061" s="458"/>
      <c r="F5061" s="459"/>
    </row>
    <row r="5062">
      <c r="A5062" s="458"/>
      <c r="B5062" s="458"/>
      <c r="C5062" s="458"/>
      <c r="D5062" s="458"/>
      <c r="E5062" s="458"/>
      <c r="F5062" s="459"/>
    </row>
    <row r="5063">
      <c r="A5063" s="458"/>
      <c r="B5063" s="458"/>
      <c r="C5063" s="458"/>
      <c r="D5063" s="458"/>
      <c r="E5063" s="458"/>
      <c r="F5063" s="459"/>
    </row>
    <row r="5064">
      <c r="A5064" s="458"/>
      <c r="B5064" s="458"/>
      <c r="C5064" s="458"/>
      <c r="D5064" s="458"/>
      <c r="E5064" s="458"/>
      <c r="F5064" s="459"/>
    </row>
    <row r="5065">
      <c r="A5065" s="458"/>
      <c r="B5065" s="458"/>
      <c r="C5065" s="458"/>
      <c r="D5065" s="458"/>
      <c r="E5065" s="458"/>
      <c r="F5065" s="459"/>
    </row>
    <row r="5066">
      <c r="A5066" s="458"/>
      <c r="B5066" s="458"/>
      <c r="C5066" s="458"/>
      <c r="D5066" s="458"/>
      <c r="E5066" s="458"/>
      <c r="F5066" s="459"/>
    </row>
    <row r="5067">
      <c r="A5067" s="458"/>
      <c r="B5067" s="458"/>
      <c r="C5067" s="458"/>
      <c r="D5067" s="458"/>
      <c r="E5067" s="458"/>
      <c r="F5067" s="459"/>
    </row>
    <row r="5068">
      <c r="A5068" s="458"/>
      <c r="B5068" s="458"/>
      <c r="C5068" s="458"/>
      <c r="D5068" s="458"/>
      <c r="E5068" s="458"/>
      <c r="F5068" s="459"/>
    </row>
    <row r="5069">
      <c r="A5069" s="458"/>
      <c r="B5069" s="458"/>
      <c r="C5069" s="458"/>
      <c r="D5069" s="458"/>
      <c r="E5069" s="458"/>
      <c r="F5069" s="459"/>
    </row>
    <row r="5070">
      <c r="A5070" s="458"/>
      <c r="B5070" s="458"/>
      <c r="C5070" s="458"/>
      <c r="D5070" s="458"/>
      <c r="E5070" s="458"/>
      <c r="F5070" s="459"/>
    </row>
    <row r="5071">
      <c r="A5071" s="458"/>
      <c r="B5071" s="458"/>
      <c r="C5071" s="458"/>
      <c r="D5071" s="458"/>
      <c r="E5071" s="458"/>
      <c r="F5071" s="459"/>
    </row>
    <row r="5072">
      <c r="A5072" s="458"/>
      <c r="B5072" s="458"/>
      <c r="C5072" s="458"/>
      <c r="D5072" s="458"/>
      <c r="E5072" s="458"/>
      <c r="F5072" s="459"/>
    </row>
    <row r="5073">
      <c r="A5073" s="458"/>
      <c r="B5073" s="458"/>
      <c r="C5073" s="458"/>
      <c r="D5073" s="458"/>
      <c r="E5073" s="458"/>
      <c r="F5073" s="459"/>
    </row>
    <row r="5074">
      <c r="A5074" s="458"/>
      <c r="B5074" s="458"/>
      <c r="C5074" s="458"/>
      <c r="D5074" s="458"/>
      <c r="E5074" s="458"/>
      <c r="F5074" s="459"/>
    </row>
    <row r="5075">
      <c r="A5075" s="458"/>
      <c r="B5075" s="458"/>
      <c r="C5075" s="458"/>
      <c r="D5075" s="458"/>
      <c r="E5075" s="458"/>
      <c r="F5075" s="459"/>
    </row>
    <row r="5076">
      <c r="A5076" s="458"/>
      <c r="B5076" s="458"/>
      <c r="C5076" s="458"/>
      <c r="D5076" s="458"/>
      <c r="E5076" s="458"/>
      <c r="F5076" s="459"/>
    </row>
    <row r="5077">
      <c r="A5077" s="458"/>
      <c r="B5077" s="458"/>
      <c r="C5077" s="458"/>
      <c r="D5077" s="458"/>
      <c r="E5077" s="458"/>
      <c r="F5077" s="459"/>
    </row>
    <row r="5078">
      <c r="A5078" s="458"/>
      <c r="B5078" s="458"/>
      <c r="C5078" s="458"/>
      <c r="D5078" s="458"/>
      <c r="E5078" s="458"/>
      <c r="F5078" s="459"/>
    </row>
    <row r="5079">
      <c r="A5079" s="458"/>
      <c r="B5079" s="458"/>
      <c r="C5079" s="458"/>
      <c r="D5079" s="458"/>
      <c r="E5079" s="458"/>
      <c r="F5079" s="459"/>
    </row>
    <row r="5080">
      <c r="A5080" s="458"/>
      <c r="B5080" s="458"/>
      <c r="C5080" s="458"/>
      <c r="D5080" s="458"/>
      <c r="E5080" s="458"/>
      <c r="F5080" s="459"/>
    </row>
    <row r="5081">
      <c r="A5081" s="458"/>
      <c r="B5081" s="458"/>
      <c r="C5081" s="458"/>
      <c r="D5081" s="458"/>
      <c r="E5081" s="458"/>
      <c r="F5081" s="459"/>
    </row>
    <row r="5082">
      <c r="A5082" s="458"/>
      <c r="B5082" s="458"/>
      <c r="C5082" s="458"/>
      <c r="D5082" s="458"/>
      <c r="E5082" s="458"/>
      <c r="F5082" s="459"/>
    </row>
    <row r="5083">
      <c r="A5083" s="458"/>
      <c r="B5083" s="458"/>
      <c r="C5083" s="458"/>
      <c r="D5083" s="458"/>
      <c r="E5083" s="458"/>
      <c r="F5083" s="459"/>
    </row>
    <row r="5084">
      <c r="A5084" s="458"/>
      <c r="B5084" s="458"/>
      <c r="C5084" s="458"/>
      <c r="D5084" s="458"/>
      <c r="E5084" s="458"/>
      <c r="F5084" s="459"/>
    </row>
    <row r="5085">
      <c r="A5085" s="458"/>
      <c r="B5085" s="458"/>
      <c r="C5085" s="458"/>
      <c r="D5085" s="458"/>
      <c r="E5085" s="458"/>
      <c r="F5085" s="459"/>
    </row>
    <row r="5086">
      <c r="A5086" s="458"/>
      <c r="B5086" s="458"/>
      <c r="C5086" s="458"/>
      <c r="D5086" s="458"/>
      <c r="E5086" s="458"/>
      <c r="F5086" s="459"/>
    </row>
    <row r="5087">
      <c r="A5087" s="458"/>
      <c r="B5087" s="458"/>
      <c r="C5087" s="458"/>
      <c r="D5087" s="458"/>
      <c r="E5087" s="458"/>
      <c r="F5087" s="459"/>
    </row>
    <row r="5088">
      <c r="A5088" s="458"/>
      <c r="B5088" s="458"/>
      <c r="C5088" s="458"/>
      <c r="D5088" s="458"/>
      <c r="E5088" s="458"/>
      <c r="F5088" s="459"/>
    </row>
    <row r="5089">
      <c r="A5089" s="458"/>
      <c r="B5089" s="458"/>
      <c r="C5089" s="458"/>
      <c r="D5089" s="458"/>
      <c r="E5089" s="458"/>
      <c r="F5089" s="459"/>
    </row>
    <row r="5090">
      <c r="A5090" s="458"/>
      <c r="B5090" s="458"/>
      <c r="C5090" s="458"/>
      <c r="D5090" s="458"/>
      <c r="E5090" s="458"/>
      <c r="F5090" s="459"/>
    </row>
    <row r="5091">
      <c r="A5091" s="458"/>
      <c r="B5091" s="458"/>
      <c r="C5091" s="458"/>
      <c r="D5091" s="458"/>
      <c r="E5091" s="458"/>
      <c r="F5091" s="459"/>
    </row>
    <row r="5092">
      <c r="A5092" s="458"/>
      <c r="B5092" s="458"/>
      <c r="C5092" s="458"/>
      <c r="D5092" s="458"/>
      <c r="E5092" s="458"/>
      <c r="F5092" s="459"/>
    </row>
    <row r="5093">
      <c r="A5093" s="458"/>
      <c r="B5093" s="458"/>
      <c r="C5093" s="458"/>
      <c r="D5093" s="458"/>
      <c r="E5093" s="458"/>
      <c r="F5093" s="459"/>
    </row>
    <row r="5094">
      <c r="A5094" s="458"/>
      <c r="B5094" s="458"/>
      <c r="C5094" s="458"/>
      <c r="D5094" s="458"/>
      <c r="E5094" s="458"/>
      <c r="F5094" s="459"/>
    </row>
    <row r="5095">
      <c r="A5095" s="458"/>
      <c r="B5095" s="458"/>
      <c r="C5095" s="458"/>
      <c r="D5095" s="458"/>
      <c r="E5095" s="458"/>
      <c r="F5095" s="459"/>
    </row>
    <row r="5096">
      <c r="A5096" s="458"/>
      <c r="B5096" s="458"/>
      <c r="C5096" s="458"/>
      <c r="D5096" s="458"/>
      <c r="E5096" s="458"/>
      <c r="F5096" s="459"/>
    </row>
    <row r="5097">
      <c r="A5097" s="458"/>
      <c r="B5097" s="458"/>
      <c r="C5097" s="458"/>
      <c r="D5097" s="458"/>
      <c r="E5097" s="458"/>
      <c r="F5097" s="459"/>
    </row>
    <row r="5098">
      <c r="A5098" s="458"/>
      <c r="B5098" s="458"/>
      <c r="C5098" s="458"/>
      <c r="D5098" s="458"/>
      <c r="E5098" s="458"/>
      <c r="F5098" s="459"/>
    </row>
    <row r="5099">
      <c r="A5099" s="458"/>
      <c r="B5099" s="458"/>
      <c r="C5099" s="458"/>
      <c r="D5099" s="458"/>
      <c r="E5099" s="458"/>
      <c r="F5099" s="459"/>
    </row>
    <row r="5100">
      <c r="A5100" s="458"/>
      <c r="B5100" s="458"/>
      <c r="C5100" s="458"/>
      <c r="D5100" s="458"/>
      <c r="E5100" s="458"/>
      <c r="F5100" s="459"/>
    </row>
    <row r="5101">
      <c r="A5101" s="458"/>
      <c r="B5101" s="458"/>
      <c r="C5101" s="458"/>
      <c r="D5101" s="458"/>
      <c r="E5101" s="458"/>
      <c r="F5101" s="459"/>
    </row>
    <row r="5102">
      <c r="A5102" s="458"/>
      <c r="B5102" s="458"/>
      <c r="C5102" s="458"/>
      <c r="D5102" s="458"/>
      <c r="E5102" s="458"/>
      <c r="F5102" s="459"/>
    </row>
    <row r="5103">
      <c r="A5103" s="458"/>
      <c r="B5103" s="458"/>
      <c r="C5103" s="458"/>
      <c r="D5103" s="458"/>
      <c r="E5103" s="458"/>
      <c r="F5103" s="459"/>
    </row>
    <row r="5104">
      <c r="A5104" s="458"/>
      <c r="B5104" s="458"/>
      <c r="C5104" s="458"/>
      <c r="D5104" s="458"/>
      <c r="E5104" s="458"/>
      <c r="F5104" s="459"/>
    </row>
    <row r="5105">
      <c r="A5105" s="458"/>
      <c r="B5105" s="458"/>
      <c r="C5105" s="458"/>
      <c r="D5105" s="458"/>
      <c r="E5105" s="458"/>
      <c r="F5105" s="459"/>
    </row>
    <row r="5106">
      <c r="A5106" s="458"/>
      <c r="B5106" s="458"/>
      <c r="C5106" s="458"/>
      <c r="D5106" s="458"/>
      <c r="E5106" s="458"/>
      <c r="F5106" s="459"/>
    </row>
    <row r="5107">
      <c r="A5107" s="458"/>
      <c r="B5107" s="458"/>
      <c r="C5107" s="458"/>
      <c r="D5107" s="458"/>
      <c r="E5107" s="458"/>
      <c r="F5107" s="459"/>
    </row>
    <row r="5108">
      <c r="A5108" s="458"/>
      <c r="B5108" s="458"/>
      <c r="C5108" s="458"/>
      <c r="D5108" s="458"/>
      <c r="E5108" s="458"/>
      <c r="F5108" s="459"/>
    </row>
    <row r="5109">
      <c r="A5109" s="458"/>
      <c r="B5109" s="458"/>
      <c r="C5109" s="458"/>
      <c r="D5109" s="458"/>
      <c r="E5109" s="458"/>
      <c r="F5109" s="459"/>
    </row>
    <row r="5110">
      <c r="A5110" s="458"/>
      <c r="B5110" s="458"/>
      <c r="C5110" s="458"/>
      <c r="D5110" s="458"/>
      <c r="E5110" s="458"/>
      <c r="F5110" s="459"/>
    </row>
    <row r="5111">
      <c r="A5111" s="458"/>
      <c r="B5111" s="458"/>
      <c r="C5111" s="458"/>
      <c r="D5111" s="458"/>
      <c r="E5111" s="458"/>
      <c r="F5111" s="459"/>
    </row>
    <row r="5112">
      <c r="A5112" s="458"/>
      <c r="B5112" s="458"/>
      <c r="C5112" s="458"/>
      <c r="D5112" s="458"/>
      <c r="E5112" s="458"/>
      <c r="F5112" s="459"/>
    </row>
    <row r="5113">
      <c r="A5113" s="458"/>
      <c r="B5113" s="458"/>
      <c r="C5113" s="458"/>
      <c r="D5113" s="458"/>
      <c r="E5113" s="458"/>
      <c r="F5113" s="459"/>
    </row>
    <row r="5114">
      <c r="A5114" s="458"/>
      <c r="B5114" s="458"/>
      <c r="C5114" s="458"/>
      <c r="D5114" s="458"/>
      <c r="E5114" s="458"/>
      <c r="F5114" s="459"/>
    </row>
    <row r="5115">
      <c r="A5115" s="458"/>
      <c r="B5115" s="458"/>
      <c r="C5115" s="458"/>
      <c r="D5115" s="458"/>
      <c r="E5115" s="458"/>
      <c r="F5115" s="459"/>
    </row>
    <row r="5116">
      <c r="A5116" s="458"/>
      <c r="B5116" s="458"/>
      <c r="C5116" s="458"/>
      <c r="D5116" s="458"/>
      <c r="E5116" s="458"/>
      <c r="F5116" s="459"/>
    </row>
    <row r="5117">
      <c r="A5117" s="458"/>
      <c r="B5117" s="458"/>
      <c r="C5117" s="458"/>
      <c r="D5117" s="458"/>
      <c r="E5117" s="458"/>
      <c r="F5117" s="459"/>
    </row>
    <row r="5118">
      <c r="A5118" s="458"/>
      <c r="B5118" s="458"/>
      <c r="C5118" s="458"/>
      <c r="D5118" s="458"/>
      <c r="E5118" s="458"/>
      <c r="F5118" s="459"/>
    </row>
    <row r="5119">
      <c r="A5119" s="458"/>
      <c r="B5119" s="458"/>
      <c r="C5119" s="458"/>
      <c r="D5119" s="458"/>
      <c r="E5119" s="458"/>
      <c r="F5119" s="459"/>
    </row>
    <row r="5120">
      <c r="A5120" s="458"/>
      <c r="B5120" s="458"/>
      <c r="C5120" s="458"/>
      <c r="D5120" s="458"/>
      <c r="E5120" s="458"/>
      <c r="F5120" s="459"/>
    </row>
    <row r="5121">
      <c r="A5121" s="458"/>
      <c r="B5121" s="458"/>
      <c r="C5121" s="458"/>
      <c r="D5121" s="458"/>
      <c r="E5121" s="458"/>
      <c r="F5121" s="459"/>
    </row>
    <row r="5122">
      <c r="A5122" s="458"/>
      <c r="B5122" s="458"/>
      <c r="C5122" s="458"/>
      <c r="D5122" s="458"/>
      <c r="E5122" s="458"/>
      <c r="F5122" s="459"/>
    </row>
    <row r="5123">
      <c r="A5123" s="458"/>
      <c r="B5123" s="458"/>
      <c r="C5123" s="458"/>
      <c r="D5123" s="458"/>
      <c r="E5123" s="458"/>
      <c r="F5123" s="459"/>
    </row>
    <row r="5124">
      <c r="A5124" s="458"/>
      <c r="B5124" s="458"/>
      <c r="C5124" s="458"/>
      <c r="D5124" s="458"/>
      <c r="E5124" s="458"/>
      <c r="F5124" s="459"/>
    </row>
    <row r="5125">
      <c r="A5125" s="458"/>
      <c r="B5125" s="458"/>
      <c r="C5125" s="458"/>
      <c r="D5125" s="458"/>
      <c r="E5125" s="458"/>
      <c r="F5125" s="459"/>
    </row>
    <row r="5126">
      <c r="A5126" s="458"/>
      <c r="B5126" s="458"/>
      <c r="C5126" s="458"/>
      <c r="D5126" s="458"/>
      <c r="E5126" s="458"/>
      <c r="F5126" s="459"/>
    </row>
    <row r="5127">
      <c r="A5127" s="458"/>
      <c r="B5127" s="458"/>
      <c r="C5127" s="458"/>
      <c r="D5127" s="458"/>
      <c r="E5127" s="458"/>
      <c r="F5127" s="459"/>
    </row>
    <row r="5128">
      <c r="A5128" s="458"/>
      <c r="B5128" s="458"/>
      <c r="C5128" s="458"/>
      <c r="D5128" s="458"/>
      <c r="E5128" s="458"/>
      <c r="F5128" s="459"/>
    </row>
    <row r="5129">
      <c r="A5129" s="458"/>
      <c r="B5129" s="458"/>
      <c r="C5129" s="458"/>
      <c r="D5129" s="458"/>
      <c r="E5129" s="458"/>
      <c r="F5129" s="459"/>
    </row>
    <row r="5130">
      <c r="A5130" s="458"/>
      <c r="B5130" s="458"/>
      <c r="C5130" s="458"/>
      <c r="D5130" s="458"/>
      <c r="E5130" s="458"/>
      <c r="F5130" s="459"/>
    </row>
    <row r="5131">
      <c r="A5131" s="458"/>
      <c r="B5131" s="458"/>
      <c r="C5131" s="458"/>
      <c r="D5131" s="458"/>
      <c r="E5131" s="458"/>
      <c r="F5131" s="459"/>
    </row>
    <row r="5132">
      <c r="A5132" s="458"/>
      <c r="B5132" s="458"/>
      <c r="C5132" s="458"/>
      <c r="D5132" s="458"/>
      <c r="E5132" s="458"/>
      <c r="F5132" s="459"/>
    </row>
    <row r="5133">
      <c r="A5133" s="458"/>
      <c r="B5133" s="458"/>
      <c r="C5133" s="458"/>
      <c r="D5133" s="458"/>
      <c r="E5133" s="458"/>
      <c r="F5133" s="459"/>
    </row>
    <row r="5134">
      <c r="A5134" s="458"/>
      <c r="B5134" s="458"/>
      <c r="C5134" s="458"/>
      <c r="D5134" s="458"/>
      <c r="E5134" s="458"/>
      <c r="F5134" s="459"/>
    </row>
    <row r="5135">
      <c r="A5135" s="458"/>
      <c r="B5135" s="458"/>
      <c r="C5135" s="458"/>
      <c r="D5135" s="458"/>
      <c r="E5135" s="458"/>
      <c r="F5135" s="459"/>
    </row>
    <row r="5136">
      <c r="A5136" s="458"/>
      <c r="B5136" s="458"/>
      <c r="C5136" s="458"/>
      <c r="D5136" s="458"/>
      <c r="E5136" s="458"/>
      <c r="F5136" s="459"/>
    </row>
    <row r="5137">
      <c r="A5137" s="458"/>
      <c r="B5137" s="458"/>
      <c r="C5137" s="458"/>
      <c r="D5137" s="458"/>
      <c r="E5137" s="458"/>
      <c r="F5137" s="459"/>
    </row>
    <row r="5138">
      <c r="A5138" s="458"/>
      <c r="B5138" s="458"/>
      <c r="C5138" s="458"/>
      <c r="D5138" s="458"/>
      <c r="E5138" s="458"/>
      <c r="F5138" s="459"/>
    </row>
    <row r="5139">
      <c r="A5139" s="458"/>
      <c r="B5139" s="458"/>
      <c r="C5139" s="458"/>
      <c r="D5139" s="458"/>
      <c r="E5139" s="458"/>
      <c r="F5139" s="459"/>
    </row>
    <row r="5140">
      <c r="A5140" s="458"/>
      <c r="B5140" s="458"/>
      <c r="C5140" s="458"/>
      <c r="D5140" s="458"/>
      <c r="E5140" s="458"/>
      <c r="F5140" s="459"/>
    </row>
    <row r="5141">
      <c r="A5141" s="458"/>
      <c r="B5141" s="458"/>
      <c r="C5141" s="458"/>
      <c r="D5141" s="458"/>
      <c r="E5141" s="458"/>
      <c r="F5141" s="459"/>
    </row>
    <row r="5142">
      <c r="A5142" s="458"/>
      <c r="B5142" s="458"/>
      <c r="C5142" s="458"/>
      <c r="D5142" s="458"/>
      <c r="E5142" s="458"/>
      <c r="F5142" s="459"/>
    </row>
    <row r="5143">
      <c r="A5143" s="458"/>
      <c r="B5143" s="458"/>
      <c r="C5143" s="458"/>
      <c r="D5143" s="458"/>
      <c r="E5143" s="458"/>
      <c r="F5143" s="459"/>
    </row>
    <row r="5144">
      <c r="A5144" s="458"/>
      <c r="B5144" s="458"/>
      <c r="C5144" s="458"/>
      <c r="D5144" s="458"/>
      <c r="E5144" s="458"/>
      <c r="F5144" s="459"/>
    </row>
    <row r="5145">
      <c r="A5145" s="458"/>
      <c r="B5145" s="458"/>
      <c r="C5145" s="458"/>
      <c r="D5145" s="458"/>
      <c r="E5145" s="458"/>
      <c r="F5145" s="459"/>
    </row>
    <row r="5146">
      <c r="A5146" s="458"/>
      <c r="B5146" s="458"/>
      <c r="C5146" s="458"/>
      <c r="D5146" s="458"/>
      <c r="E5146" s="458"/>
      <c r="F5146" s="459"/>
    </row>
    <row r="5147">
      <c r="A5147" s="458"/>
      <c r="B5147" s="458"/>
      <c r="C5147" s="458"/>
      <c r="D5147" s="458"/>
      <c r="E5147" s="458"/>
      <c r="F5147" s="459"/>
    </row>
    <row r="5148">
      <c r="A5148" s="458"/>
      <c r="B5148" s="458"/>
      <c r="C5148" s="458"/>
      <c r="D5148" s="458"/>
      <c r="E5148" s="458"/>
      <c r="F5148" s="459"/>
    </row>
    <row r="5149">
      <c r="A5149" s="458"/>
      <c r="B5149" s="458"/>
      <c r="C5149" s="458"/>
      <c r="D5149" s="458"/>
      <c r="E5149" s="458"/>
      <c r="F5149" s="459"/>
    </row>
    <row r="5150">
      <c r="A5150" s="458"/>
      <c r="B5150" s="458"/>
      <c r="C5150" s="458"/>
      <c r="D5150" s="458"/>
      <c r="E5150" s="458"/>
      <c r="F5150" s="459"/>
    </row>
    <row r="5151">
      <c r="A5151" s="458"/>
      <c r="B5151" s="458"/>
      <c r="C5151" s="458"/>
      <c r="D5151" s="458"/>
      <c r="E5151" s="458"/>
      <c r="F5151" s="459"/>
    </row>
    <row r="5152">
      <c r="A5152" s="458"/>
      <c r="B5152" s="458"/>
      <c r="C5152" s="458"/>
      <c r="D5152" s="458"/>
      <c r="E5152" s="458"/>
      <c r="F5152" s="459"/>
    </row>
    <row r="5153">
      <c r="A5153" s="458"/>
      <c r="B5153" s="458"/>
      <c r="C5153" s="458"/>
      <c r="D5153" s="458"/>
      <c r="E5153" s="458"/>
      <c r="F5153" s="459"/>
    </row>
    <row r="5154">
      <c r="A5154" s="458"/>
      <c r="B5154" s="458"/>
      <c r="C5154" s="458"/>
      <c r="D5154" s="458"/>
      <c r="E5154" s="458"/>
      <c r="F5154" s="459"/>
    </row>
    <row r="5155">
      <c r="A5155" s="458"/>
      <c r="B5155" s="458"/>
      <c r="C5155" s="458"/>
      <c r="D5155" s="458"/>
      <c r="E5155" s="458"/>
      <c r="F5155" s="459"/>
    </row>
    <row r="5156">
      <c r="A5156" s="458"/>
      <c r="B5156" s="458"/>
      <c r="C5156" s="458"/>
      <c r="D5156" s="458"/>
      <c r="E5156" s="458"/>
      <c r="F5156" s="459"/>
    </row>
    <row r="5157">
      <c r="A5157" s="458"/>
      <c r="B5157" s="458"/>
      <c r="C5157" s="458"/>
      <c r="D5157" s="458"/>
      <c r="E5157" s="458"/>
      <c r="F5157" s="459"/>
    </row>
    <row r="5158">
      <c r="A5158" s="458"/>
      <c r="B5158" s="458"/>
      <c r="C5158" s="458"/>
      <c r="D5158" s="458"/>
      <c r="E5158" s="458"/>
      <c r="F5158" s="459"/>
    </row>
    <row r="5159">
      <c r="A5159" s="458"/>
      <c r="B5159" s="458"/>
      <c r="C5159" s="458"/>
      <c r="D5159" s="458"/>
      <c r="E5159" s="458"/>
      <c r="F5159" s="459"/>
    </row>
    <row r="5160">
      <c r="A5160" s="458"/>
      <c r="B5160" s="458"/>
      <c r="C5160" s="458"/>
      <c r="D5160" s="458"/>
      <c r="E5160" s="458"/>
      <c r="F5160" s="459"/>
    </row>
    <row r="5161">
      <c r="A5161" s="458"/>
      <c r="B5161" s="458"/>
      <c r="C5161" s="458"/>
      <c r="D5161" s="458"/>
      <c r="E5161" s="458"/>
      <c r="F5161" s="459"/>
    </row>
    <row r="5162">
      <c r="A5162" s="458"/>
      <c r="B5162" s="458"/>
      <c r="C5162" s="458"/>
      <c r="D5162" s="458"/>
      <c r="E5162" s="458"/>
      <c r="F5162" s="459"/>
    </row>
    <row r="5163">
      <c r="A5163" s="458"/>
      <c r="B5163" s="458"/>
      <c r="C5163" s="458"/>
      <c r="D5163" s="458"/>
      <c r="E5163" s="458"/>
      <c r="F5163" s="459"/>
    </row>
    <row r="5164">
      <c r="A5164" s="458"/>
      <c r="B5164" s="458"/>
      <c r="C5164" s="458"/>
      <c r="D5164" s="458"/>
      <c r="E5164" s="458"/>
      <c r="F5164" s="459"/>
    </row>
    <row r="5165">
      <c r="A5165" s="458"/>
      <c r="B5165" s="458"/>
      <c r="C5165" s="458"/>
      <c r="D5165" s="458"/>
      <c r="E5165" s="458"/>
      <c r="F5165" s="459"/>
    </row>
    <row r="5166">
      <c r="A5166" s="458"/>
      <c r="B5166" s="458"/>
      <c r="C5166" s="458"/>
      <c r="D5166" s="458"/>
      <c r="E5166" s="458"/>
      <c r="F5166" s="459"/>
    </row>
    <row r="5167">
      <c r="A5167" s="458"/>
      <c r="B5167" s="458"/>
      <c r="C5167" s="458"/>
      <c r="D5167" s="458"/>
      <c r="E5167" s="458"/>
      <c r="F5167" s="459"/>
    </row>
    <row r="5168">
      <c r="A5168" s="458"/>
      <c r="B5168" s="458"/>
      <c r="C5168" s="458"/>
      <c r="D5168" s="458"/>
      <c r="E5168" s="458"/>
      <c r="F5168" s="459"/>
    </row>
    <row r="5169">
      <c r="A5169" s="458"/>
      <c r="B5169" s="458"/>
      <c r="C5169" s="458"/>
      <c r="D5169" s="458"/>
      <c r="E5169" s="458"/>
      <c r="F5169" s="459"/>
    </row>
    <row r="5170">
      <c r="A5170" s="458"/>
      <c r="B5170" s="458"/>
      <c r="C5170" s="458"/>
      <c r="D5170" s="458"/>
      <c r="E5170" s="458"/>
      <c r="F5170" s="459"/>
    </row>
    <row r="5171">
      <c r="A5171" s="458"/>
      <c r="B5171" s="458"/>
      <c r="C5171" s="458"/>
      <c r="D5171" s="458"/>
      <c r="E5171" s="458"/>
      <c r="F5171" s="459"/>
    </row>
    <row r="5172">
      <c r="A5172" s="458"/>
      <c r="B5172" s="458"/>
      <c r="C5172" s="458"/>
      <c r="D5172" s="458"/>
      <c r="E5172" s="458"/>
      <c r="F5172" s="459"/>
    </row>
    <row r="5173">
      <c r="A5173" s="458"/>
      <c r="B5173" s="458"/>
      <c r="C5173" s="458"/>
      <c r="D5173" s="458"/>
      <c r="E5173" s="458"/>
      <c r="F5173" s="459"/>
    </row>
    <row r="5174">
      <c r="A5174" s="458"/>
      <c r="B5174" s="458"/>
      <c r="C5174" s="458"/>
      <c r="D5174" s="458"/>
      <c r="E5174" s="458"/>
      <c r="F5174" s="459"/>
    </row>
    <row r="5175">
      <c r="A5175" s="458"/>
      <c r="B5175" s="458"/>
      <c r="C5175" s="458"/>
      <c r="D5175" s="458"/>
      <c r="E5175" s="458"/>
      <c r="F5175" s="459"/>
    </row>
    <row r="5176">
      <c r="A5176" s="458"/>
      <c r="B5176" s="458"/>
      <c r="C5176" s="458"/>
      <c r="D5176" s="458"/>
      <c r="E5176" s="458"/>
      <c r="F5176" s="459"/>
    </row>
    <row r="5177">
      <c r="A5177" s="458"/>
      <c r="B5177" s="458"/>
      <c r="C5177" s="458"/>
      <c r="D5177" s="458"/>
      <c r="E5177" s="458"/>
      <c r="F5177" s="459"/>
    </row>
    <row r="5178">
      <c r="A5178" s="458"/>
      <c r="B5178" s="458"/>
      <c r="C5178" s="458"/>
      <c r="D5178" s="458"/>
      <c r="E5178" s="458"/>
      <c r="F5178" s="459"/>
    </row>
    <row r="5179">
      <c r="A5179" s="458"/>
      <c r="B5179" s="458"/>
      <c r="C5179" s="458"/>
      <c r="D5179" s="458"/>
      <c r="E5179" s="458"/>
      <c r="F5179" s="459"/>
    </row>
    <row r="5180">
      <c r="A5180" s="458"/>
      <c r="B5180" s="458"/>
      <c r="C5180" s="458"/>
      <c r="D5180" s="458"/>
      <c r="E5180" s="458"/>
      <c r="F5180" s="459"/>
    </row>
    <row r="5181">
      <c r="A5181" s="458"/>
      <c r="B5181" s="458"/>
      <c r="C5181" s="458"/>
      <c r="D5181" s="458"/>
      <c r="E5181" s="458"/>
      <c r="F5181" s="459"/>
    </row>
    <row r="5182">
      <c r="A5182" s="458"/>
      <c r="B5182" s="458"/>
      <c r="C5182" s="458"/>
      <c r="D5182" s="458"/>
      <c r="E5182" s="458"/>
      <c r="F5182" s="459"/>
    </row>
    <row r="5183">
      <c r="A5183" s="458"/>
      <c r="B5183" s="458"/>
      <c r="C5183" s="458"/>
      <c r="D5183" s="458"/>
      <c r="E5183" s="458"/>
      <c r="F5183" s="459"/>
    </row>
    <row r="5184">
      <c r="A5184" s="458"/>
      <c r="B5184" s="458"/>
      <c r="C5184" s="458"/>
      <c r="D5184" s="458"/>
      <c r="E5184" s="458"/>
      <c r="F5184" s="459"/>
    </row>
    <row r="5185">
      <c r="A5185" s="458"/>
      <c r="B5185" s="458"/>
      <c r="C5185" s="458"/>
      <c r="D5185" s="458"/>
      <c r="E5185" s="458"/>
      <c r="F5185" s="459"/>
    </row>
    <row r="5186">
      <c r="A5186" s="458"/>
      <c r="B5186" s="458"/>
      <c r="C5186" s="458"/>
      <c r="D5186" s="458"/>
      <c r="E5186" s="458"/>
      <c r="F5186" s="459"/>
    </row>
    <row r="5187">
      <c r="A5187" s="458"/>
      <c r="B5187" s="458"/>
      <c r="C5187" s="458"/>
      <c r="D5187" s="458"/>
      <c r="E5187" s="458"/>
      <c r="F5187" s="459"/>
    </row>
    <row r="5188">
      <c r="A5188" s="458"/>
      <c r="B5188" s="458"/>
      <c r="C5188" s="458"/>
      <c r="D5188" s="458"/>
      <c r="E5188" s="458"/>
      <c r="F5188" s="459"/>
    </row>
    <row r="5189">
      <c r="A5189" s="458"/>
      <c r="B5189" s="458"/>
      <c r="C5189" s="458"/>
      <c r="D5189" s="458"/>
      <c r="E5189" s="458"/>
      <c r="F5189" s="459"/>
    </row>
    <row r="5190">
      <c r="A5190" s="458"/>
      <c r="B5190" s="458"/>
      <c r="C5190" s="458"/>
      <c r="D5190" s="458"/>
      <c r="E5190" s="458"/>
      <c r="F5190" s="459"/>
    </row>
    <row r="5191">
      <c r="A5191" s="458"/>
      <c r="B5191" s="458"/>
      <c r="C5191" s="458"/>
      <c r="D5191" s="458"/>
      <c r="E5191" s="458"/>
      <c r="F5191" s="459"/>
    </row>
    <row r="5192">
      <c r="A5192" s="458"/>
      <c r="B5192" s="458"/>
      <c r="C5192" s="458"/>
      <c r="D5192" s="458"/>
      <c r="E5192" s="458"/>
      <c r="F5192" s="459"/>
    </row>
    <row r="5193">
      <c r="A5193" s="458"/>
      <c r="B5193" s="458"/>
      <c r="C5193" s="458"/>
      <c r="D5193" s="458"/>
      <c r="E5193" s="458"/>
      <c r="F5193" s="459"/>
    </row>
    <row r="5194">
      <c r="A5194" s="458"/>
      <c r="B5194" s="458"/>
      <c r="C5194" s="458"/>
      <c r="D5194" s="458"/>
      <c r="E5194" s="458"/>
      <c r="F5194" s="459"/>
    </row>
    <row r="5195">
      <c r="A5195" s="458"/>
      <c r="B5195" s="458"/>
      <c r="C5195" s="458"/>
      <c r="D5195" s="458"/>
      <c r="E5195" s="458"/>
      <c r="F5195" s="459"/>
    </row>
    <row r="5196">
      <c r="A5196" s="458"/>
      <c r="B5196" s="458"/>
      <c r="C5196" s="458"/>
      <c r="D5196" s="458"/>
      <c r="E5196" s="458"/>
      <c r="F5196" s="459"/>
    </row>
    <row r="5197">
      <c r="A5197" s="458"/>
      <c r="B5197" s="458"/>
      <c r="C5197" s="458"/>
      <c r="D5197" s="458"/>
      <c r="E5197" s="458"/>
      <c r="F5197" s="459"/>
    </row>
    <row r="5198">
      <c r="A5198" s="458"/>
      <c r="B5198" s="458"/>
      <c r="C5198" s="458"/>
      <c r="D5198" s="458"/>
      <c r="E5198" s="458"/>
      <c r="F5198" s="459"/>
    </row>
    <row r="5199">
      <c r="A5199" s="458"/>
      <c r="B5199" s="458"/>
      <c r="C5199" s="458"/>
      <c r="D5199" s="458"/>
      <c r="E5199" s="458"/>
      <c r="F5199" s="459"/>
    </row>
    <row r="5200">
      <c r="A5200" s="458"/>
      <c r="B5200" s="458"/>
      <c r="C5200" s="458"/>
      <c r="D5200" s="458"/>
      <c r="E5200" s="458"/>
      <c r="F5200" s="459"/>
    </row>
    <row r="5201">
      <c r="A5201" s="458"/>
      <c r="B5201" s="458"/>
      <c r="C5201" s="458"/>
      <c r="D5201" s="458"/>
      <c r="E5201" s="458"/>
      <c r="F5201" s="459"/>
    </row>
    <row r="5202">
      <c r="A5202" s="458"/>
      <c r="B5202" s="458"/>
      <c r="C5202" s="458"/>
      <c r="D5202" s="458"/>
      <c r="E5202" s="458"/>
      <c r="F5202" s="459"/>
    </row>
    <row r="5203">
      <c r="A5203" s="458"/>
      <c r="B5203" s="458"/>
      <c r="C5203" s="458"/>
      <c r="D5203" s="458"/>
      <c r="E5203" s="458"/>
      <c r="F5203" s="459"/>
    </row>
    <row r="5204">
      <c r="A5204" s="458"/>
      <c r="B5204" s="458"/>
      <c r="C5204" s="458"/>
      <c r="D5204" s="458"/>
      <c r="E5204" s="458"/>
      <c r="F5204" s="459"/>
    </row>
    <row r="5205">
      <c r="A5205" s="458"/>
      <c r="B5205" s="458"/>
      <c r="C5205" s="458"/>
      <c r="D5205" s="458"/>
      <c r="E5205" s="458"/>
      <c r="F5205" s="459"/>
    </row>
    <row r="5206">
      <c r="A5206" s="458"/>
      <c r="B5206" s="458"/>
      <c r="C5206" s="458"/>
      <c r="D5206" s="458"/>
      <c r="E5206" s="458"/>
      <c r="F5206" s="459"/>
    </row>
    <row r="5207">
      <c r="A5207" s="458"/>
      <c r="B5207" s="458"/>
      <c r="C5207" s="458"/>
      <c r="D5207" s="458"/>
      <c r="E5207" s="458"/>
      <c r="F5207" s="459"/>
    </row>
    <row r="5208">
      <c r="A5208" s="458"/>
      <c r="B5208" s="458"/>
      <c r="C5208" s="458"/>
      <c r="D5208" s="458"/>
      <c r="E5208" s="458"/>
      <c r="F5208" s="459"/>
    </row>
    <row r="5209">
      <c r="A5209" s="458"/>
      <c r="B5209" s="458"/>
      <c r="C5209" s="458"/>
      <c r="D5209" s="458"/>
      <c r="E5209" s="458"/>
      <c r="F5209" s="459"/>
    </row>
    <row r="5210">
      <c r="A5210" s="458"/>
      <c r="B5210" s="458"/>
      <c r="C5210" s="458"/>
      <c r="D5210" s="458"/>
      <c r="E5210" s="458"/>
      <c r="F5210" s="459"/>
    </row>
    <row r="5211">
      <c r="A5211" s="458"/>
      <c r="B5211" s="458"/>
      <c r="C5211" s="458"/>
      <c r="D5211" s="458"/>
      <c r="E5211" s="458"/>
      <c r="F5211" s="459"/>
    </row>
    <row r="5212">
      <c r="A5212" s="458"/>
      <c r="B5212" s="458"/>
      <c r="C5212" s="458"/>
      <c r="D5212" s="458"/>
      <c r="E5212" s="458"/>
      <c r="F5212" s="459"/>
    </row>
    <row r="5213">
      <c r="A5213" s="458"/>
      <c r="B5213" s="458"/>
      <c r="C5213" s="458"/>
      <c r="D5213" s="458"/>
      <c r="E5213" s="458"/>
      <c r="F5213" s="459"/>
    </row>
    <row r="5214">
      <c r="A5214" s="458"/>
      <c r="B5214" s="458"/>
      <c r="C5214" s="458"/>
      <c r="D5214" s="458"/>
      <c r="E5214" s="458"/>
      <c r="F5214" s="459"/>
    </row>
    <row r="5215">
      <c r="A5215" s="458"/>
      <c r="B5215" s="458"/>
      <c r="C5215" s="458"/>
      <c r="D5215" s="458"/>
      <c r="E5215" s="458"/>
      <c r="F5215" s="459"/>
    </row>
    <row r="5216">
      <c r="A5216" s="458"/>
      <c r="B5216" s="458"/>
      <c r="C5216" s="458"/>
      <c r="D5216" s="458"/>
      <c r="E5216" s="458"/>
      <c r="F5216" s="459"/>
    </row>
    <row r="5217">
      <c r="A5217" s="458"/>
      <c r="B5217" s="458"/>
      <c r="C5217" s="458"/>
      <c r="D5217" s="458"/>
      <c r="E5217" s="458"/>
      <c r="F5217" s="459"/>
    </row>
    <row r="5218">
      <c r="A5218" s="458"/>
      <c r="B5218" s="458"/>
      <c r="C5218" s="458"/>
      <c r="D5218" s="458"/>
      <c r="E5218" s="458"/>
      <c r="F5218" s="459"/>
    </row>
    <row r="5219">
      <c r="A5219" s="458"/>
      <c r="B5219" s="458"/>
      <c r="C5219" s="458"/>
      <c r="D5219" s="458"/>
      <c r="E5219" s="458"/>
      <c r="F5219" s="459"/>
    </row>
    <row r="5220">
      <c r="A5220" s="458"/>
      <c r="B5220" s="458"/>
      <c r="C5220" s="458"/>
      <c r="D5220" s="458"/>
      <c r="E5220" s="458"/>
      <c r="F5220" s="459"/>
    </row>
    <row r="5221">
      <c r="A5221" s="458"/>
      <c r="B5221" s="458"/>
      <c r="C5221" s="458"/>
      <c r="D5221" s="458"/>
      <c r="E5221" s="458"/>
      <c r="F5221" s="459"/>
    </row>
    <row r="5222">
      <c r="A5222" s="458"/>
      <c r="B5222" s="458"/>
      <c r="C5222" s="458"/>
      <c r="D5222" s="458"/>
      <c r="E5222" s="458"/>
      <c r="F5222" s="459"/>
    </row>
    <row r="5223">
      <c r="A5223" s="458"/>
      <c r="B5223" s="458"/>
      <c r="C5223" s="458"/>
      <c r="D5223" s="458"/>
      <c r="E5223" s="458"/>
      <c r="F5223" s="459"/>
    </row>
    <row r="5224">
      <c r="A5224" s="458"/>
      <c r="B5224" s="458"/>
      <c r="C5224" s="458"/>
      <c r="D5224" s="458"/>
      <c r="E5224" s="458"/>
      <c r="F5224" s="459"/>
    </row>
    <row r="5225">
      <c r="A5225" s="458"/>
      <c r="B5225" s="458"/>
      <c r="C5225" s="458"/>
      <c r="D5225" s="458"/>
      <c r="E5225" s="458"/>
      <c r="F5225" s="459"/>
    </row>
    <row r="5226">
      <c r="A5226" s="458"/>
      <c r="B5226" s="458"/>
      <c r="C5226" s="458"/>
      <c r="D5226" s="458"/>
      <c r="E5226" s="458"/>
      <c r="F5226" s="459"/>
    </row>
    <row r="5227">
      <c r="A5227" s="458"/>
      <c r="B5227" s="458"/>
      <c r="C5227" s="458"/>
      <c r="D5227" s="458"/>
      <c r="E5227" s="458"/>
      <c r="F5227" s="459"/>
    </row>
    <row r="5228">
      <c r="A5228" s="458"/>
      <c r="B5228" s="458"/>
      <c r="C5228" s="458"/>
      <c r="D5228" s="458"/>
      <c r="E5228" s="458"/>
      <c r="F5228" s="459"/>
    </row>
    <row r="5229">
      <c r="A5229" s="458"/>
      <c r="B5229" s="458"/>
      <c r="C5229" s="458"/>
      <c r="D5229" s="458"/>
      <c r="E5229" s="458"/>
      <c r="F5229" s="459"/>
    </row>
    <row r="5230">
      <c r="A5230" s="458"/>
      <c r="B5230" s="458"/>
      <c r="C5230" s="458"/>
      <c r="D5230" s="458"/>
      <c r="E5230" s="458"/>
      <c r="F5230" s="459"/>
    </row>
    <row r="5231">
      <c r="A5231" s="458"/>
      <c r="B5231" s="458"/>
      <c r="C5231" s="458"/>
      <c r="D5231" s="458"/>
      <c r="E5231" s="458"/>
      <c r="F5231" s="459"/>
    </row>
    <row r="5232">
      <c r="A5232" s="458"/>
      <c r="B5232" s="458"/>
      <c r="C5232" s="458"/>
      <c r="D5232" s="458"/>
      <c r="E5232" s="458"/>
      <c r="F5232" s="459"/>
    </row>
    <row r="5233">
      <c r="A5233" s="458"/>
      <c r="B5233" s="458"/>
      <c r="C5233" s="458"/>
      <c r="D5233" s="458"/>
      <c r="E5233" s="458"/>
      <c r="F5233" s="459"/>
    </row>
    <row r="5234">
      <c r="A5234" s="458"/>
      <c r="B5234" s="458"/>
      <c r="C5234" s="458"/>
      <c r="D5234" s="458"/>
      <c r="E5234" s="458"/>
      <c r="F5234" s="459"/>
    </row>
    <row r="5235">
      <c r="A5235" s="458"/>
      <c r="B5235" s="458"/>
      <c r="C5235" s="458"/>
      <c r="D5235" s="458"/>
      <c r="E5235" s="458"/>
      <c r="F5235" s="459"/>
    </row>
    <row r="5236">
      <c r="A5236" s="458"/>
      <c r="B5236" s="458"/>
      <c r="C5236" s="458"/>
      <c r="D5236" s="458"/>
      <c r="E5236" s="458"/>
      <c r="F5236" s="459"/>
    </row>
    <row r="5237">
      <c r="A5237" s="458"/>
      <c r="B5237" s="458"/>
      <c r="C5237" s="458"/>
      <c r="D5237" s="458"/>
      <c r="E5237" s="458"/>
      <c r="F5237" s="459"/>
    </row>
    <row r="5238">
      <c r="A5238" s="458"/>
      <c r="B5238" s="458"/>
      <c r="C5238" s="458"/>
      <c r="D5238" s="458"/>
      <c r="E5238" s="458"/>
      <c r="F5238" s="459"/>
    </row>
    <row r="5239">
      <c r="A5239" s="458"/>
      <c r="B5239" s="458"/>
      <c r="C5239" s="458"/>
      <c r="D5239" s="458"/>
      <c r="E5239" s="458"/>
      <c r="F5239" s="459"/>
    </row>
    <row r="5240">
      <c r="A5240" s="458"/>
      <c r="B5240" s="458"/>
      <c r="C5240" s="458"/>
      <c r="D5240" s="458"/>
      <c r="E5240" s="458"/>
      <c r="F5240" s="459"/>
    </row>
    <row r="5241">
      <c r="A5241" s="458"/>
      <c r="B5241" s="458"/>
      <c r="C5241" s="458"/>
      <c r="D5241" s="458"/>
      <c r="E5241" s="458"/>
      <c r="F5241" s="459"/>
    </row>
    <row r="5242">
      <c r="A5242" s="458"/>
      <c r="B5242" s="458"/>
      <c r="C5242" s="458"/>
      <c r="D5242" s="458"/>
      <c r="E5242" s="458"/>
      <c r="F5242" s="459"/>
    </row>
    <row r="5243">
      <c r="A5243" s="458"/>
      <c r="B5243" s="458"/>
      <c r="C5243" s="458"/>
      <c r="D5243" s="458"/>
      <c r="E5243" s="458"/>
      <c r="F5243" s="459"/>
    </row>
    <row r="5244">
      <c r="A5244" s="458"/>
      <c r="B5244" s="458"/>
      <c r="C5244" s="458"/>
      <c r="D5244" s="458"/>
      <c r="E5244" s="458"/>
      <c r="F5244" s="459"/>
    </row>
    <row r="5245">
      <c r="A5245" s="458"/>
      <c r="B5245" s="458"/>
      <c r="C5245" s="458"/>
      <c r="D5245" s="458"/>
      <c r="E5245" s="458"/>
      <c r="F5245" s="459"/>
    </row>
    <row r="5246">
      <c r="A5246" s="458"/>
      <c r="B5246" s="458"/>
      <c r="C5246" s="458"/>
      <c r="D5246" s="458"/>
      <c r="E5246" s="458"/>
      <c r="F5246" s="459"/>
    </row>
    <row r="5247">
      <c r="A5247" s="458"/>
      <c r="B5247" s="458"/>
      <c r="C5247" s="458"/>
      <c r="D5247" s="458"/>
      <c r="E5247" s="458"/>
      <c r="F5247" s="459"/>
    </row>
    <row r="5248">
      <c r="A5248" s="458"/>
      <c r="B5248" s="458"/>
      <c r="C5248" s="458"/>
      <c r="D5248" s="458"/>
      <c r="E5248" s="458"/>
      <c r="F5248" s="459"/>
    </row>
    <row r="5249">
      <c r="A5249" s="458"/>
      <c r="B5249" s="458"/>
      <c r="C5249" s="458"/>
      <c r="D5249" s="458"/>
      <c r="E5249" s="458"/>
      <c r="F5249" s="459"/>
    </row>
    <row r="5250">
      <c r="A5250" s="458"/>
      <c r="B5250" s="458"/>
      <c r="C5250" s="458"/>
      <c r="D5250" s="458"/>
      <c r="E5250" s="458"/>
      <c r="F5250" s="459"/>
    </row>
    <row r="5251">
      <c r="A5251" s="458"/>
      <c r="B5251" s="458"/>
      <c r="C5251" s="458"/>
      <c r="D5251" s="458"/>
      <c r="E5251" s="458"/>
      <c r="F5251" s="459"/>
    </row>
    <row r="5252">
      <c r="A5252" s="458"/>
      <c r="B5252" s="458"/>
      <c r="C5252" s="458"/>
      <c r="D5252" s="458"/>
      <c r="E5252" s="458"/>
      <c r="F5252" s="459"/>
    </row>
    <row r="5253">
      <c r="A5253" s="458"/>
      <c r="B5253" s="458"/>
      <c r="C5253" s="458"/>
      <c r="D5253" s="458"/>
      <c r="E5253" s="458"/>
      <c r="F5253" s="459"/>
    </row>
    <row r="5254">
      <c r="A5254" s="458"/>
      <c r="B5254" s="458"/>
      <c r="C5254" s="458"/>
      <c r="D5254" s="458"/>
      <c r="E5254" s="458"/>
      <c r="F5254" s="459"/>
    </row>
    <row r="5255">
      <c r="A5255" s="458"/>
      <c r="B5255" s="458"/>
      <c r="C5255" s="458"/>
      <c r="D5255" s="458"/>
      <c r="E5255" s="458"/>
      <c r="F5255" s="459"/>
    </row>
    <row r="5256">
      <c r="A5256" s="458"/>
      <c r="B5256" s="458"/>
      <c r="C5256" s="458"/>
      <c r="D5256" s="458"/>
      <c r="E5256" s="458"/>
      <c r="F5256" s="459"/>
    </row>
    <row r="5257">
      <c r="A5257" s="458"/>
      <c r="B5257" s="458"/>
      <c r="C5257" s="458"/>
      <c r="D5257" s="458"/>
      <c r="E5257" s="458"/>
      <c r="F5257" s="459"/>
    </row>
    <row r="5258">
      <c r="A5258" s="458"/>
      <c r="B5258" s="458"/>
      <c r="C5258" s="458"/>
      <c r="D5258" s="458"/>
      <c r="E5258" s="458"/>
      <c r="F5258" s="459"/>
    </row>
    <row r="5259">
      <c r="A5259" s="458"/>
      <c r="B5259" s="458"/>
      <c r="C5259" s="458"/>
      <c r="D5259" s="458"/>
      <c r="E5259" s="458"/>
      <c r="F5259" s="459"/>
    </row>
    <row r="5260">
      <c r="A5260" s="458"/>
      <c r="B5260" s="458"/>
      <c r="C5260" s="458"/>
      <c r="D5260" s="458"/>
      <c r="E5260" s="458"/>
      <c r="F5260" s="459"/>
    </row>
    <row r="5261">
      <c r="A5261" s="458"/>
      <c r="B5261" s="458"/>
      <c r="C5261" s="458"/>
      <c r="D5261" s="458"/>
      <c r="E5261" s="458"/>
      <c r="F5261" s="459"/>
    </row>
    <row r="5262">
      <c r="A5262" s="458"/>
      <c r="B5262" s="458"/>
      <c r="C5262" s="458"/>
      <c r="D5262" s="458"/>
      <c r="E5262" s="458"/>
      <c r="F5262" s="459"/>
    </row>
    <row r="5263">
      <c r="A5263" s="458"/>
      <c r="B5263" s="458"/>
      <c r="C5263" s="458"/>
      <c r="D5263" s="458"/>
      <c r="E5263" s="458"/>
      <c r="F5263" s="459"/>
    </row>
    <row r="5264">
      <c r="A5264" s="458"/>
      <c r="B5264" s="458"/>
      <c r="C5264" s="458"/>
      <c r="D5264" s="458"/>
      <c r="E5264" s="458"/>
      <c r="F5264" s="459"/>
    </row>
    <row r="5265">
      <c r="A5265" s="458"/>
      <c r="B5265" s="458"/>
      <c r="C5265" s="458"/>
      <c r="D5265" s="458"/>
      <c r="E5265" s="458"/>
      <c r="F5265" s="459"/>
    </row>
    <row r="5266">
      <c r="A5266" s="458"/>
      <c r="B5266" s="458"/>
      <c r="C5266" s="458"/>
      <c r="D5266" s="458"/>
      <c r="E5266" s="458"/>
      <c r="F5266" s="459"/>
    </row>
    <row r="5267">
      <c r="A5267" s="458"/>
      <c r="B5267" s="458"/>
      <c r="C5267" s="458"/>
      <c r="D5267" s="458"/>
      <c r="E5267" s="458"/>
      <c r="F5267" s="459"/>
    </row>
    <row r="5268">
      <c r="A5268" s="458"/>
      <c r="B5268" s="458"/>
      <c r="C5268" s="458"/>
      <c r="D5268" s="458"/>
      <c r="E5268" s="458"/>
      <c r="F5268" s="459"/>
    </row>
    <row r="5269">
      <c r="A5269" s="458"/>
      <c r="B5269" s="458"/>
      <c r="C5269" s="458"/>
      <c r="D5269" s="458"/>
      <c r="E5269" s="458"/>
      <c r="F5269" s="459"/>
    </row>
    <row r="5270">
      <c r="A5270" s="458"/>
      <c r="B5270" s="458"/>
      <c r="C5270" s="458"/>
      <c r="D5270" s="458"/>
      <c r="E5270" s="458"/>
      <c r="F5270" s="459"/>
    </row>
    <row r="5271">
      <c r="A5271" s="458"/>
      <c r="B5271" s="458"/>
      <c r="C5271" s="458"/>
      <c r="D5271" s="458"/>
      <c r="E5271" s="458"/>
      <c r="F5271" s="459"/>
    </row>
    <row r="5272">
      <c r="A5272" s="458"/>
      <c r="B5272" s="458"/>
      <c r="C5272" s="458"/>
      <c r="D5272" s="458"/>
      <c r="E5272" s="458"/>
      <c r="F5272" s="459"/>
    </row>
    <row r="5273">
      <c r="A5273" s="458"/>
      <c r="B5273" s="458"/>
      <c r="C5273" s="458"/>
      <c r="D5273" s="458"/>
      <c r="E5273" s="458"/>
      <c r="F5273" s="459"/>
    </row>
    <row r="5274">
      <c r="A5274" s="458"/>
      <c r="B5274" s="458"/>
      <c r="C5274" s="458"/>
      <c r="D5274" s="458"/>
      <c r="E5274" s="458"/>
      <c r="F5274" s="459"/>
    </row>
    <row r="5275">
      <c r="A5275" s="458"/>
      <c r="B5275" s="458"/>
      <c r="C5275" s="458"/>
      <c r="D5275" s="458"/>
      <c r="E5275" s="458"/>
      <c r="F5275" s="459"/>
    </row>
    <row r="5276">
      <c r="A5276" s="458"/>
      <c r="B5276" s="458"/>
      <c r="C5276" s="458"/>
      <c r="D5276" s="458"/>
      <c r="E5276" s="458"/>
      <c r="F5276" s="459"/>
    </row>
    <row r="5277">
      <c r="A5277" s="458"/>
      <c r="B5277" s="458"/>
      <c r="C5277" s="458"/>
      <c r="D5277" s="458"/>
      <c r="E5277" s="458"/>
      <c r="F5277" s="459"/>
    </row>
    <row r="5278">
      <c r="A5278" s="458"/>
      <c r="B5278" s="458"/>
      <c r="C5278" s="458"/>
      <c r="D5278" s="458"/>
      <c r="E5278" s="458"/>
      <c r="F5278" s="459"/>
    </row>
    <row r="5279">
      <c r="A5279" s="458"/>
      <c r="B5279" s="458"/>
      <c r="C5279" s="458"/>
      <c r="D5279" s="458"/>
      <c r="E5279" s="458"/>
      <c r="F5279" s="459"/>
    </row>
    <row r="5280">
      <c r="A5280" s="458"/>
      <c r="B5280" s="458"/>
      <c r="C5280" s="458"/>
      <c r="D5280" s="458"/>
      <c r="E5280" s="458"/>
      <c r="F5280" s="459"/>
    </row>
    <row r="5281">
      <c r="A5281" s="458"/>
      <c r="B5281" s="458"/>
      <c r="C5281" s="458"/>
      <c r="D5281" s="458"/>
      <c r="E5281" s="458"/>
      <c r="F5281" s="459"/>
    </row>
    <row r="5282">
      <c r="A5282" s="458"/>
      <c r="B5282" s="458"/>
      <c r="C5282" s="458"/>
      <c r="D5282" s="458"/>
      <c r="E5282" s="458"/>
      <c r="F5282" s="459"/>
    </row>
    <row r="5283">
      <c r="A5283" s="458"/>
      <c r="B5283" s="458"/>
      <c r="C5283" s="458"/>
      <c r="D5283" s="458"/>
      <c r="E5283" s="458"/>
      <c r="F5283" s="459"/>
    </row>
    <row r="5284">
      <c r="A5284" s="458"/>
      <c r="B5284" s="458"/>
      <c r="C5284" s="458"/>
      <c r="D5284" s="458"/>
      <c r="E5284" s="458"/>
      <c r="F5284" s="459"/>
    </row>
    <row r="5285">
      <c r="A5285" s="458"/>
      <c r="B5285" s="458"/>
      <c r="C5285" s="458"/>
      <c r="D5285" s="458"/>
      <c r="E5285" s="458"/>
      <c r="F5285" s="459"/>
    </row>
    <row r="5286">
      <c r="A5286" s="458"/>
      <c r="B5286" s="458"/>
      <c r="C5286" s="458"/>
      <c r="D5286" s="458"/>
      <c r="E5286" s="458"/>
      <c r="F5286" s="459"/>
    </row>
    <row r="5287">
      <c r="A5287" s="458"/>
      <c r="B5287" s="458"/>
      <c r="C5287" s="458"/>
      <c r="D5287" s="458"/>
      <c r="E5287" s="458"/>
      <c r="F5287" s="459"/>
    </row>
    <row r="5288">
      <c r="A5288" s="458"/>
      <c r="B5288" s="458"/>
      <c r="C5288" s="458"/>
      <c r="D5288" s="458"/>
      <c r="E5288" s="458"/>
      <c r="F5288" s="459"/>
    </row>
    <row r="5289">
      <c r="A5289" s="458"/>
      <c r="B5289" s="458"/>
      <c r="C5289" s="458"/>
      <c r="D5289" s="458"/>
      <c r="E5289" s="458"/>
      <c r="F5289" s="459"/>
    </row>
    <row r="5290">
      <c r="A5290" s="458"/>
      <c r="B5290" s="458"/>
      <c r="C5290" s="458"/>
      <c r="D5290" s="458"/>
      <c r="E5290" s="458"/>
      <c r="F5290" s="459"/>
    </row>
    <row r="5291">
      <c r="A5291" s="458"/>
      <c r="B5291" s="458"/>
      <c r="C5291" s="458"/>
      <c r="D5291" s="458"/>
      <c r="E5291" s="458"/>
      <c r="F5291" s="459"/>
    </row>
    <row r="5292">
      <c r="A5292" s="458"/>
      <c r="B5292" s="458"/>
      <c r="C5292" s="458"/>
      <c r="D5292" s="458"/>
      <c r="E5292" s="458"/>
      <c r="F5292" s="459"/>
    </row>
    <row r="5293">
      <c r="A5293" s="458"/>
      <c r="B5293" s="458"/>
      <c r="C5293" s="458"/>
      <c r="D5293" s="458"/>
      <c r="E5293" s="458"/>
      <c r="F5293" s="459"/>
    </row>
    <row r="5294">
      <c r="A5294" s="458"/>
      <c r="B5294" s="458"/>
      <c r="C5294" s="458"/>
      <c r="D5294" s="458"/>
      <c r="E5294" s="458"/>
      <c r="F5294" s="459"/>
    </row>
    <row r="5295">
      <c r="A5295" s="458"/>
      <c r="B5295" s="458"/>
      <c r="C5295" s="458"/>
      <c r="D5295" s="458"/>
      <c r="E5295" s="458"/>
      <c r="F5295" s="459"/>
    </row>
    <row r="5296">
      <c r="A5296" s="458"/>
      <c r="B5296" s="458"/>
      <c r="C5296" s="458"/>
      <c r="D5296" s="458"/>
      <c r="E5296" s="458"/>
      <c r="F5296" s="459"/>
    </row>
    <row r="5297">
      <c r="A5297" s="458"/>
      <c r="B5297" s="458"/>
      <c r="C5297" s="458"/>
      <c r="D5297" s="458"/>
      <c r="E5297" s="458"/>
      <c r="F5297" s="459"/>
    </row>
    <row r="5298">
      <c r="A5298" s="458"/>
      <c r="B5298" s="458"/>
      <c r="C5298" s="458"/>
      <c r="D5298" s="458"/>
      <c r="E5298" s="458"/>
      <c r="F5298" s="459"/>
    </row>
    <row r="5299">
      <c r="A5299" s="458"/>
      <c r="B5299" s="458"/>
      <c r="C5299" s="458"/>
      <c r="D5299" s="458"/>
      <c r="E5299" s="458"/>
      <c r="F5299" s="459"/>
    </row>
    <row r="5300">
      <c r="A5300" s="458"/>
      <c r="B5300" s="458"/>
      <c r="C5300" s="458"/>
      <c r="D5300" s="458"/>
      <c r="E5300" s="458"/>
      <c r="F5300" s="459"/>
    </row>
    <row r="5301">
      <c r="A5301" s="458"/>
      <c r="B5301" s="458"/>
      <c r="C5301" s="458"/>
      <c r="D5301" s="458"/>
      <c r="E5301" s="458"/>
      <c r="F5301" s="459"/>
    </row>
    <row r="5302">
      <c r="A5302" s="458"/>
      <c r="B5302" s="458"/>
      <c r="C5302" s="458"/>
      <c r="D5302" s="458"/>
      <c r="E5302" s="458"/>
      <c r="F5302" s="459"/>
    </row>
    <row r="5303">
      <c r="A5303" s="458"/>
      <c r="B5303" s="458"/>
      <c r="C5303" s="458"/>
      <c r="D5303" s="458"/>
      <c r="E5303" s="458"/>
      <c r="F5303" s="459"/>
    </row>
    <row r="5304">
      <c r="A5304" s="458"/>
      <c r="B5304" s="458"/>
      <c r="C5304" s="458"/>
      <c r="D5304" s="458"/>
      <c r="E5304" s="458"/>
      <c r="F5304" s="459"/>
    </row>
    <row r="5305">
      <c r="A5305" s="458"/>
      <c r="B5305" s="458"/>
      <c r="C5305" s="458"/>
      <c r="D5305" s="458"/>
      <c r="E5305" s="458"/>
      <c r="F5305" s="459"/>
    </row>
    <row r="5306">
      <c r="A5306" s="458"/>
      <c r="B5306" s="458"/>
      <c r="C5306" s="458"/>
      <c r="D5306" s="458"/>
      <c r="E5306" s="458"/>
      <c r="F5306" s="459"/>
    </row>
    <row r="5307">
      <c r="A5307" s="458"/>
      <c r="B5307" s="458"/>
      <c r="C5307" s="458"/>
      <c r="D5307" s="458"/>
      <c r="E5307" s="458"/>
      <c r="F5307" s="459"/>
    </row>
    <row r="5308">
      <c r="A5308" s="458"/>
      <c r="B5308" s="458"/>
      <c r="C5308" s="458"/>
      <c r="D5308" s="458"/>
      <c r="E5308" s="458"/>
      <c r="F5308" s="459"/>
    </row>
    <row r="5309">
      <c r="A5309" s="458"/>
      <c r="B5309" s="458"/>
      <c r="C5309" s="458"/>
      <c r="D5309" s="458"/>
      <c r="E5309" s="458"/>
      <c r="F5309" s="459"/>
    </row>
    <row r="5310">
      <c r="A5310" s="458"/>
      <c r="B5310" s="458"/>
      <c r="C5310" s="458"/>
      <c r="D5310" s="458"/>
      <c r="E5310" s="458"/>
      <c r="F5310" s="459"/>
    </row>
    <row r="5311">
      <c r="A5311" s="458"/>
      <c r="B5311" s="458"/>
      <c r="C5311" s="458"/>
      <c r="D5311" s="458"/>
      <c r="E5311" s="458"/>
      <c r="F5311" s="459"/>
    </row>
    <row r="5312">
      <c r="A5312" s="458"/>
      <c r="B5312" s="458"/>
      <c r="C5312" s="458"/>
      <c r="D5312" s="458"/>
      <c r="E5312" s="458"/>
      <c r="F5312" s="459"/>
    </row>
    <row r="5313">
      <c r="A5313" s="458"/>
      <c r="B5313" s="458"/>
      <c r="C5313" s="458"/>
      <c r="D5313" s="458"/>
      <c r="E5313" s="458"/>
      <c r="F5313" s="459"/>
    </row>
    <row r="5314">
      <c r="A5314" s="458"/>
      <c r="B5314" s="458"/>
      <c r="C5314" s="458"/>
      <c r="D5314" s="458"/>
      <c r="E5314" s="458"/>
      <c r="F5314" s="459"/>
    </row>
    <row r="5315">
      <c r="A5315" s="458"/>
      <c r="B5315" s="458"/>
      <c r="C5315" s="458"/>
      <c r="D5315" s="458"/>
      <c r="E5315" s="458"/>
      <c r="F5315" s="459"/>
    </row>
    <row r="5316">
      <c r="A5316" s="458"/>
      <c r="B5316" s="458"/>
      <c r="C5316" s="458"/>
      <c r="D5316" s="458"/>
      <c r="E5316" s="458"/>
      <c r="F5316" s="459"/>
    </row>
    <row r="5317">
      <c r="A5317" s="458"/>
      <c r="B5317" s="458"/>
      <c r="C5317" s="458"/>
      <c r="D5317" s="458"/>
      <c r="E5317" s="458"/>
      <c r="F5317" s="459"/>
    </row>
    <row r="5318">
      <c r="A5318" s="458"/>
      <c r="B5318" s="458"/>
      <c r="C5318" s="458"/>
      <c r="D5318" s="458"/>
      <c r="E5318" s="458"/>
      <c r="F5318" s="459"/>
    </row>
    <row r="5319">
      <c r="A5319" s="458"/>
      <c r="B5319" s="458"/>
      <c r="C5319" s="458"/>
      <c r="D5319" s="458"/>
      <c r="E5319" s="458"/>
      <c r="F5319" s="459"/>
    </row>
    <row r="5320">
      <c r="A5320" s="458"/>
      <c r="B5320" s="458"/>
      <c r="C5320" s="458"/>
      <c r="D5320" s="458"/>
      <c r="E5320" s="458"/>
      <c r="F5320" s="459"/>
    </row>
    <row r="5321">
      <c r="A5321" s="458"/>
      <c r="B5321" s="458"/>
      <c r="C5321" s="458"/>
      <c r="D5321" s="458"/>
      <c r="E5321" s="458"/>
      <c r="F5321" s="459"/>
    </row>
    <row r="5322">
      <c r="A5322" s="458"/>
      <c r="B5322" s="458"/>
      <c r="C5322" s="458"/>
      <c r="D5322" s="458"/>
      <c r="E5322" s="458"/>
      <c r="F5322" s="459"/>
    </row>
    <row r="5323">
      <c r="A5323" s="458"/>
      <c r="B5323" s="458"/>
      <c r="C5323" s="458"/>
      <c r="D5323" s="458"/>
      <c r="E5323" s="458"/>
      <c r="F5323" s="459"/>
    </row>
    <row r="5324">
      <c r="A5324" s="458"/>
      <c r="B5324" s="458"/>
      <c r="C5324" s="458"/>
      <c r="D5324" s="458"/>
      <c r="E5324" s="458"/>
      <c r="F5324" s="459"/>
    </row>
    <row r="5325">
      <c r="A5325" s="458"/>
      <c r="B5325" s="458"/>
      <c r="C5325" s="458"/>
      <c r="D5325" s="458"/>
      <c r="E5325" s="458"/>
      <c r="F5325" s="459"/>
    </row>
    <row r="5326">
      <c r="A5326" s="458"/>
      <c r="B5326" s="458"/>
      <c r="C5326" s="458"/>
      <c r="D5326" s="458"/>
      <c r="E5326" s="458"/>
      <c r="F5326" s="459"/>
    </row>
    <row r="5327">
      <c r="A5327" s="458"/>
      <c r="B5327" s="458"/>
      <c r="C5327" s="458"/>
      <c r="D5327" s="458"/>
      <c r="E5327" s="458"/>
      <c r="F5327" s="459"/>
    </row>
    <row r="5328">
      <c r="A5328" s="458"/>
      <c r="B5328" s="458"/>
      <c r="C5328" s="458"/>
      <c r="D5328" s="458"/>
      <c r="E5328" s="458"/>
      <c r="F5328" s="459"/>
    </row>
    <row r="5329">
      <c r="A5329" s="458"/>
      <c r="B5329" s="458"/>
      <c r="C5329" s="458"/>
      <c r="D5329" s="458"/>
      <c r="E5329" s="458"/>
      <c r="F5329" s="459"/>
    </row>
    <row r="5330">
      <c r="A5330" s="458"/>
      <c r="B5330" s="458"/>
      <c r="C5330" s="458"/>
      <c r="D5330" s="458"/>
      <c r="E5330" s="458"/>
      <c r="F5330" s="459"/>
    </row>
    <row r="5331">
      <c r="A5331" s="458"/>
      <c r="B5331" s="458"/>
      <c r="C5331" s="458"/>
      <c r="D5331" s="458"/>
      <c r="E5331" s="458"/>
      <c r="F5331" s="459"/>
    </row>
    <row r="5332">
      <c r="A5332" s="458"/>
      <c r="B5332" s="458"/>
      <c r="C5332" s="458"/>
      <c r="D5332" s="458"/>
      <c r="E5332" s="458"/>
      <c r="F5332" s="459"/>
    </row>
    <row r="5333">
      <c r="A5333" s="458"/>
      <c r="B5333" s="458"/>
      <c r="C5333" s="458"/>
      <c r="D5333" s="458"/>
      <c r="E5333" s="458"/>
      <c r="F5333" s="459"/>
    </row>
    <row r="5334">
      <c r="A5334" s="458"/>
      <c r="B5334" s="458"/>
      <c r="C5334" s="458"/>
      <c r="D5334" s="458"/>
      <c r="E5334" s="458"/>
      <c r="F5334" s="459"/>
    </row>
    <row r="5335">
      <c r="A5335" s="458"/>
      <c r="B5335" s="458"/>
      <c r="C5335" s="458"/>
      <c r="D5335" s="458"/>
      <c r="E5335" s="458"/>
      <c r="F5335" s="459"/>
    </row>
    <row r="5336">
      <c r="A5336" s="458"/>
      <c r="B5336" s="458"/>
      <c r="C5336" s="458"/>
      <c r="D5336" s="458"/>
      <c r="E5336" s="458"/>
      <c r="F5336" s="459"/>
    </row>
    <row r="5337">
      <c r="A5337" s="458"/>
      <c r="B5337" s="458"/>
      <c r="C5337" s="458"/>
      <c r="D5337" s="458"/>
      <c r="E5337" s="458"/>
      <c r="F5337" s="459"/>
    </row>
    <row r="5338">
      <c r="A5338" s="458"/>
      <c r="B5338" s="458"/>
      <c r="C5338" s="458"/>
      <c r="D5338" s="458"/>
      <c r="E5338" s="458"/>
      <c r="F5338" s="459"/>
    </row>
    <row r="5339">
      <c r="A5339" s="458"/>
      <c r="B5339" s="458"/>
      <c r="C5339" s="458"/>
      <c r="D5339" s="458"/>
      <c r="E5339" s="458"/>
      <c r="F5339" s="459"/>
    </row>
    <row r="5340">
      <c r="A5340" s="458"/>
      <c r="B5340" s="458"/>
      <c r="C5340" s="458"/>
      <c r="D5340" s="458"/>
      <c r="E5340" s="458"/>
      <c r="F5340" s="459"/>
    </row>
    <row r="5341">
      <c r="A5341" s="458"/>
      <c r="B5341" s="458"/>
      <c r="C5341" s="458"/>
      <c r="D5341" s="458"/>
      <c r="E5341" s="458"/>
      <c r="F5341" s="459"/>
    </row>
    <row r="5342">
      <c r="A5342" s="458"/>
      <c r="B5342" s="458"/>
      <c r="C5342" s="458"/>
      <c r="D5342" s="458"/>
      <c r="E5342" s="458"/>
      <c r="F5342" s="459"/>
    </row>
    <row r="5343">
      <c r="A5343" s="458"/>
      <c r="B5343" s="458"/>
      <c r="C5343" s="458"/>
      <c r="D5343" s="458"/>
      <c r="E5343" s="458"/>
      <c r="F5343" s="459"/>
    </row>
    <row r="5344">
      <c r="A5344" s="458"/>
      <c r="B5344" s="458"/>
      <c r="C5344" s="458"/>
      <c r="D5344" s="458"/>
      <c r="E5344" s="458"/>
      <c r="F5344" s="459"/>
    </row>
    <row r="5345">
      <c r="A5345" s="458"/>
      <c r="B5345" s="458"/>
      <c r="C5345" s="458"/>
      <c r="D5345" s="458"/>
      <c r="E5345" s="458"/>
      <c r="F5345" s="459"/>
    </row>
    <row r="5346">
      <c r="A5346" s="458"/>
      <c r="B5346" s="458"/>
      <c r="C5346" s="458"/>
      <c r="D5346" s="458"/>
      <c r="E5346" s="458"/>
      <c r="F5346" s="459"/>
    </row>
    <row r="5347">
      <c r="A5347" s="458"/>
      <c r="B5347" s="458"/>
      <c r="C5347" s="458"/>
      <c r="D5347" s="458"/>
      <c r="E5347" s="458"/>
      <c r="F5347" s="459"/>
    </row>
    <row r="5348">
      <c r="A5348" s="458"/>
      <c r="B5348" s="458"/>
      <c r="C5348" s="458"/>
      <c r="D5348" s="458"/>
      <c r="E5348" s="458"/>
      <c r="F5348" s="459"/>
    </row>
    <row r="5349">
      <c r="A5349" s="458"/>
      <c r="B5349" s="458"/>
      <c r="C5349" s="458"/>
      <c r="D5349" s="458"/>
      <c r="E5349" s="458"/>
      <c r="F5349" s="459"/>
    </row>
    <row r="5350">
      <c r="A5350" s="458"/>
      <c r="B5350" s="458"/>
      <c r="C5350" s="458"/>
      <c r="D5350" s="458"/>
      <c r="E5350" s="458"/>
      <c r="F5350" s="459"/>
    </row>
    <row r="5351">
      <c r="A5351" s="458"/>
      <c r="B5351" s="458"/>
      <c r="C5351" s="458"/>
      <c r="D5351" s="458"/>
      <c r="E5351" s="458"/>
      <c r="F5351" s="459"/>
    </row>
    <row r="5352">
      <c r="A5352" s="458"/>
      <c r="B5352" s="458"/>
      <c r="C5352" s="458"/>
      <c r="D5352" s="458"/>
      <c r="E5352" s="458"/>
      <c r="F5352" s="459"/>
    </row>
    <row r="5353">
      <c r="A5353" s="458"/>
      <c r="B5353" s="458"/>
      <c r="C5353" s="458"/>
      <c r="D5353" s="458"/>
      <c r="E5353" s="458"/>
      <c r="F5353" s="459"/>
    </row>
    <row r="5354">
      <c r="A5354" s="458"/>
      <c r="B5354" s="458"/>
      <c r="C5354" s="458"/>
      <c r="D5354" s="458"/>
      <c r="E5354" s="458"/>
      <c r="F5354" s="459"/>
    </row>
    <row r="5355">
      <c r="A5355" s="458"/>
      <c r="B5355" s="458"/>
      <c r="C5355" s="458"/>
      <c r="D5355" s="458"/>
      <c r="E5355" s="458"/>
      <c r="F5355" s="459"/>
    </row>
    <row r="5356">
      <c r="A5356" s="458"/>
      <c r="B5356" s="458"/>
      <c r="C5356" s="458"/>
      <c r="D5356" s="458"/>
      <c r="E5356" s="458"/>
      <c r="F5356" s="459"/>
    </row>
    <row r="5357">
      <c r="A5357" s="458"/>
      <c r="B5357" s="458"/>
      <c r="C5357" s="458"/>
      <c r="D5357" s="458"/>
      <c r="E5357" s="458"/>
      <c r="F5357" s="459"/>
    </row>
    <row r="5358">
      <c r="A5358" s="458"/>
      <c r="B5358" s="458"/>
      <c r="C5358" s="458"/>
      <c r="D5358" s="458"/>
      <c r="E5358" s="458"/>
      <c r="F5358" s="459"/>
    </row>
    <row r="5359">
      <c r="A5359" s="458"/>
      <c r="B5359" s="458"/>
      <c r="C5359" s="458"/>
      <c r="D5359" s="458"/>
      <c r="E5359" s="458"/>
      <c r="F5359" s="459"/>
    </row>
    <row r="5360">
      <c r="A5360" s="458"/>
      <c r="B5360" s="458"/>
      <c r="C5360" s="458"/>
      <c r="D5360" s="458"/>
      <c r="E5360" s="458"/>
      <c r="F5360" s="459"/>
    </row>
    <row r="5361">
      <c r="A5361" s="458"/>
      <c r="B5361" s="458"/>
      <c r="C5361" s="458"/>
      <c r="D5361" s="458"/>
      <c r="E5361" s="458"/>
      <c r="F5361" s="459"/>
    </row>
    <row r="5362">
      <c r="A5362" s="458"/>
      <c r="B5362" s="458"/>
      <c r="C5362" s="458"/>
      <c r="D5362" s="458"/>
      <c r="E5362" s="458"/>
      <c r="F5362" s="459"/>
    </row>
    <row r="5363">
      <c r="A5363" s="458"/>
      <c r="B5363" s="458"/>
      <c r="C5363" s="458"/>
      <c r="D5363" s="458"/>
      <c r="E5363" s="458"/>
      <c r="F5363" s="459"/>
    </row>
    <row r="5364">
      <c r="A5364" s="458"/>
      <c r="B5364" s="458"/>
      <c r="C5364" s="458"/>
      <c r="D5364" s="458"/>
      <c r="E5364" s="458"/>
      <c r="F5364" s="459"/>
    </row>
    <row r="5365">
      <c r="A5365" s="458"/>
      <c r="B5365" s="458"/>
      <c r="C5365" s="458"/>
      <c r="D5365" s="458"/>
      <c r="E5365" s="458"/>
      <c r="F5365" s="459"/>
    </row>
    <row r="5366">
      <c r="A5366" s="458"/>
      <c r="B5366" s="458"/>
      <c r="C5366" s="458"/>
      <c r="D5366" s="458"/>
      <c r="E5366" s="458"/>
      <c r="F5366" s="459"/>
    </row>
    <row r="5367">
      <c r="A5367" s="458"/>
      <c r="B5367" s="458"/>
      <c r="C5367" s="458"/>
      <c r="D5367" s="458"/>
      <c r="E5367" s="458"/>
      <c r="F5367" s="459"/>
    </row>
    <row r="5368">
      <c r="A5368" s="458"/>
      <c r="B5368" s="458"/>
      <c r="C5368" s="458"/>
      <c r="D5368" s="458"/>
      <c r="E5368" s="458"/>
      <c r="F5368" s="459"/>
    </row>
    <row r="5369">
      <c r="A5369" s="458"/>
      <c r="B5369" s="458"/>
      <c r="C5369" s="458"/>
      <c r="D5369" s="458"/>
      <c r="E5369" s="458"/>
      <c r="F5369" s="459"/>
    </row>
    <row r="5370">
      <c r="A5370" s="458"/>
      <c r="B5370" s="458"/>
      <c r="C5370" s="458"/>
      <c r="D5370" s="458"/>
      <c r="E5370" s="458"/>
      <c r="F5370" s="459"/>
    </row>
    <row r="5371">
      <c r="A5371" s="458"/>
      <c r="B5371" s="458"/>
      <c r="C5371" s="458"/>
      <c r="D5371" s="458"/>
      <c r="E5371" s="458"/>
      <c r="F5371" s="459"/>
    </row>
    <row r="5372">
      <c r="A5372" s="458"/>
      <c r="B5372" s="458"/>
      <c r="C5372" s="458"/>
      <c r="D5372" s="458"/>
      <c r="E5372" s="458"/>
      <c r="F5372" s="459"/>
    </row>
    <row r="5373">
      <c r="A5373" s="458"/>
      <c r="B5373" s="458"/>
      <c r="C5373" s="458"/>
      <c r="D5373" s="458"/>
      <c r="E5373" s="458"/>
      <c r="F5373" s="459"/>
    </row>
    <row r="5374">
      <c r="A5374" s="458"/>
      <c r="B5374" s="458"/>
      <c r="C5374" s="458"/>
      <c r="D5374" s="458"/>
      <c r="E5374" s="458"/>
      <c r="F5374" s="459"/>
    </row>
    <row r="5375">
      <c r="A5375" s="458"/>
      <c r="B5375" s="458"/>
      <c r="C5375" s="458"/>
      <c r="D5375" s="458"/>
      <c r="E5375" s="458"/>
      <c r="F5375" s="459"/>
    </row>
    <row r="5376">
      <c r="A5376" s="458"/>
      <c r="B5376" s="458"/>
      <c r="C5376" s="458"/>
      <c r="D5376" s="458"/>
      <c r="E5376" s="458"/>
      <c r="F5376" s="459"/>
    </row>
    <row r="5377">
      <c r="A5377" s="458"/>
      <c r="B5377" s="458"/>
      <c r="C5377" s="458"/>
      <c r="D5377" s="458"/>
      <c r="E5377" s="458"/>
      <c r="F5377" s="459"/>
    </row>
    <row r="5378">
      <c r="A5378" s="458"/>
      <c r="B5378" s="458"/>
      <c r="C5378" s="458"/>
      <c r="D5378" s="458"/>
      <c r="E5378" s="458"/>
      <c r="F5378" s="459"/>
    </row>
    <row r="5379">
      <c r="A5379" s="458"/>
      <c r="B5379" s="458"/>
      <c r="C5379" s="458"/>
      <c r="D5379" s="458"/>
      <c r="E5379" s="458"/>
      <c r="F5379" s="459"/>
    </row>
    <row r="5380">
      <c r="A5380" s="458"/>
      <c r="B5380" s="458"/>
      <c r="C5380" s="458"/>
      <c r="D5380" s="458"/>
      <c r="E5380" s="458"/>
      <c r="F5380" s="459"/>
    </row>
    <row r="5381">
      <c r="A5381" s="458"/>
      <c r="B5381" s="458"/>
      <c r="C5381" s="458"/>
      <c r="D5381" s="458"/>
      <c r="E5381" s="458"/>
      <c r="F5381" s="459"/>
    </row>
    <row r="5382">
      <c r="A5382" s="458"/>
      <c r="B5382" s="458"/>
      <c r="C5382" s="458"/>
      <c r="D5382" s="458"/>
      <c r="E5382" s="458"/>
      <c r="F5382" s="459"/>
    </row>
    <row r="5383">
      <c r="A5383" s="458"/>
      <c r="B5383" s="458"/>
      <c r="C5383" s="458"/>
      <c r="D5383" s="458"/>
      <c r="E5383" s="458"/>
      <c r="F5383" s="459"/>
    </row>
    <row r="5384">
      <c r="A5384" s="458"/>
      <c r="B5384" s="458"/>
      <c r="C5384" s="458"/>
      <c r="D5384" s="458"/>
      <c r="E5384" s="458"/>
      <c r="F5384" s="459"/>
    </row>
    <row r="5385">
      <c r="A5385" s="458"/>
      <c r="B5385" s="458"/>
      <c r="C5385" s="458"/>
      <c r="D5385" s="458"/>
      <c r="E5385" s="458"/>
      <c r="F5385" s="459"/>
    </row>
    <row r="5386">
      <c r="A5386" s="458"/>
      <c r="B5386" s="458"/>
      <c r="C5386" s="458"/>
      <c r="D5386" s="458"/>
      <c r="E5386" s="458"/>
      <c r="F5386" s="459"/>
    </row>
    <row r="5387">
      <c r="A5387" s="458"/>
      <c r="B5387" s="458"/>
      <c r="C5387" s="458"/>
      <c r="D5387" s="458"/>
      <c r="E5387" s="458"/>
      <c r="F5387" s="459"/>
    </row>
    <row r="5388">
      <c r="A5388" s="458"/>
      <c r="B5388" s="458"/>
      <c r="C5388" s="458"/>
      <c r="D5388" s="458"/>
      <c r="E5388" s="458"/>
      <c r="F5388" s="459"/>
    </row>
    <row r="5389">
      <c r="A5389" s="458"/>
      <c r="B5389" s="458"/>
      <c r="C5389" s="458"/>
      <c r="D5389" s="458"/>
      <c r="E5389" s="458"/>
      <c r="F5389" s="459"/>
    </row>
    <row r="5390">
      <c r="A5390" s="458"/>
      <c r="B5390" s="458"/>
      <c r="C5390" s="458"/>
      <c r="D5390" s="458"/>
      <c r="E5390" s="458"/>
      <c r="F5390" s="459"/>
    </row>
    <row r="5391">
      <c r="A5391" s="458"/>
      <c r="B5391" s="458"/>
      <c r="C5391" s="458"/>
      <c r="D5391" s="458"/>
      <c r="E5391" s="458"/>
      <c r="F5391" s="459"/>
    </row>
    <row r="5392">
      <c r="A5392" s="458"/>
      <c r="B5392" s="458"/>
      <c r="C5392" s="458"/>
      <c r="D5392" s="458"/>
      <c r="E5392" s="458"/>
      <c r="F5392" s="459"/>
    </row>
    <row r="5393">
      <c r="A5393" s="458"/>
      <c r="B5393" s="458"/>
      <c r="C5393" s="458"/>
      <c r="D5393" s="458"/>
      <c r="E5393" s="458"/>
      <c r="F5393" s="459"/>
    </row>
    <row r="5394">
      <c r="A5394" s="458"/>
      <c r="B5394" s="458"/>
      <c r="C5394" s="458"/>
      <c r="D5394" s="458"/>
      <c r="E5394" s="458"/>
      <c r="F5394" s="459"/>
    </row>
    <row r="5395">
      <c r="A5395" s="458"/>
      <c r="B5395" s="458"/>
      <c r="C5395" s="458"/>
      <c r="D5395" s="458"/>
      <c r="E5395" s="458"/>
      <c r="F5395" s="459"/>
    </row>
    <row r="5396">
      <c r="A5396" s="458"/>
      <c r="B5396" s="458"/>
      <c r="C5396" s="458"/>
      <c r="D5396" s="458"/>
      <c r="E5396" s="458"/>
      <c r="F5396" s="459"/>
    </row>
    <row r="5397">
      <c r="A5397" s="458"/>
      <c r="B5397" s="458"/>
      <c r="C5397" s="458"/>
      <c r="D5397" s="458"/>
      <c r="E5397" s="458"/>
      <c r="F5397" s="459"/>
    </row>
    <row r="5398">
      <c r="A5398" s="458"/>
      <c r="B5398" s="458"/>
      <c r="C5398" s="458"/>
      <c r="D5398" s="458"/>
      <c r="E5398" s="458"/>
      <c r="F5398" s="459"/>
    </row>
    <row r="5399">
      <c r="A5399" s="458"/>
      <c r="B5399" s="458"/>
      <c r="C5399" s="458"/>
      <c r="D5399" s="458"/>
      <c r="E5399" s="458"/>
      <c r="F5399" s="459"/>
    </row>
    <row r="5400">
      <c r="A5400" s="458"/>
      <c r="B5400" s="458"/>
      <c r="C5400" s="458"/>
      <c r="D5400" s="458"/>
      <c r="E5400" s="458"/>
      <c r="F5400" s="459"/>
    </row>
    <row r="5401">
      <c r="A5401" s="458"/>
      <c r="B5401" s="458"/>
      <c r="C5401" s="458"/>
      <c r="D5401" s="458"/>
      <c r="E5401" s="458"/>
      <c r="F5401" s="459"/>
    </row>
    <row r="5402">
      <c r="A5402" s="458"/>
      <c r="B5402" s="458"/>
      <c r="C5402" s="458"/>
      <c r="D5402" s="458"/>
      <c r="E5402" s="458"/>
      <c r="F5402" s="459"/>
    </row>
    <row r="5403">
      <c r="A5403" s="458"/>
      <c r="B5403" s="458"/>
      <c r="C5403" s="458"/>
      <c r="D5403" s="458"/>
      <c r="E5403" s="458"/>
      <c r="F5403" s="459"/>
    </row>
    <row r="5404">
      <c r="A5404" s="458"/>
      <c r="B5404" s="458"/>
      <c r="C5404" s="458"/>
      <c r="D5404" s="458"/>
      <c r="E5404" s="458"/>
      <c r="F5404" s="459"/>
    </row>
    <row r="5405">
      <c r="A5405" s="458"/>
      <c r="B5405" s="458"/>
      <c r="C5405" s="458"/>
      <c r="D5405" s="458"/>
      <c r="E5405" s="458"/>
      <c r="F5405" s="459"/>
    </row>
    <row r="5406">
      <c r="A5406" s="458"/>
      <c r="B5406" s="458"/>
      <c r="C5406" s="458"/>
      <c r="D5406" s="458"/>
      <c r="E5406" s="458"/>
      <c r="F5406" s="459"/>
    </row>
    <row r="5407">
      <c r="A5407" s="458"/>
      <c r="B5407" s="458"/>
      <c r="C5407" s="458"/>
      <c r="D5407" s="458"/>
      <c r="E5407" s="458"/>
      <c r="F5407" s="459"/>
    </row>
    <row r="5408">
      <c r="A5408" s="458"/>
      <c r="B5408" s="458"/>
      <c r="C5408" s="458"/>
      <c r="D5408" s="458"/>
      <c r="E5408" s="458"/>
      <c r="F5408" s="459"/>
    </row>
    <row r="5409">
      <c r="A5409" s="458"/>
      <c r="B5409" s="458"/>
      <c r="C5409" s="458"/>
      <c r="D5409" s="458"/>
      <c r="E5409" s="458"/>
      <c r="F5409" s="459"/>
    </row>
    <row r="5410">
      <c r="A5410" s="458"/>
      <c r="B5410" s="458"/>
      <c r="C5410" s="458"/>
      <c r="D5410" s="458"/>
      <c r="E5410" s="458"/>
      <c r="F5410" s="459"/>
    </row>
    <row r="5411">
      <c r="A5411" s="458"/>
      <c r="B5411" s="458"/>
      <c r="C5411" s="458"/>
      <c r="D5411" s="458"/>
      <c r="E5411" s="458"/>
      <c r="F5411" s="459"/>
    </row>
    <row r="5412">
      <c r="A5412" s="458"/>
      <c r="B5412" s="458"/>
      <c r="C5412" s="458"/>
      <c r="D5412" s="458"/>
      <c r="E5412" s="458"/>
      <c r="F5412" s="459"/>
    </row>
    <row r="5413">
      <c r="A5413" s="458"/>
      <c r="B5413" s="458"/>
      <c r="C5413" s="458"/>
      <c r="D5413" s="458"/>
      <c r="E5413" s="458"/>
      <c r="F5413" s="459"/>
    </row>
    <row r="5414">
      <c r="A5414" s="458"/>
      <c r="B5414" s="458"/>
      <c r="C5414" s="458"/>
      <c r="D5414" s="458"/>
      <c r="E5414" s="458"/>
      <c r="F5414" s="459"/>
    </row>
    <row r="5415">
      <c r="A5415" s="458"/>
      <c r="B5415" s="458"/>
      <c r="C5415" s="458"/>
      <c r="D5415" s="458"/>
      <c r="E5415" s="458"/>
      <c r="F5415" s="459"/>
    </row>
    <row r="5416">
      <c r="A5416" s="458"/>
      <c r="B5416" s="458"/>
      <c r="C5416" s="458"/>
      <c r="D5416" s="458"/>
      <c r="E5416" s="458"/>
      <c r="F5416" s="459"/>
    </row>
    <row r="5417">
      <c r="A5417" s="458"/>
      <c r="B5417" s="458"/>
      <c r="C5417" s="458"/>
      <c r="D5417" s="458"/>
      <c r="E5417" s="458"/>
      <c r="F5417" s="459"/>
    </row>
    <row r="5418">
      <c r="A5418" s="458"/>
      <c r="B5418" s="458"/>
      <c r="C5418" s="458"/>
      <c r="D5418" s="458"/>
      <c r="E5418" s="458"/>
      <c r="F5418" s="459"/>
    </row>
    <row r="5419">
      <c r="A5419" s="458"/>
      <c r="B5419" s="458"/>
      <c r="C5419" s="458"/>
      <c r="D5419" s="458"/>
      <c r="E5419" s="458"/>
      <c r="F5419" s="459"/>
    </row>
    <row r="5420">
      <c r="A5420" s="458"/>
      <c r="B5420" s="458"/>
      <c r="C5420" s="458"/>
      <c r="D5420" s="458"/>
      <c r="E5420" s="458"/>
      <c r="F5420" s="459"/>
    </row>
    <row r="5421">
      <c r="A5421" s="458"/>
      <c r="B5421" s="458"/>
      <c r="C5421" s="458"/>
      <c r="D5421" s="458"/>
      <c r="E5421" s="458"/>
      <c r="F5421" s="459"/>
    </row>
    <row r="5422">
      <c r="A5422" s="458"/>
      <c r="B5422" s="458"/>
      <c r="C5422" s="458"/>
      <c r="D5422" s="458"/>
      <c r="E5422" s="458"/>
      <c r="F5422" s="459"/>
    </row>
    <row r="5423">
      <c r="A5423" s="458"/>
      <c r="B5423" s="458"/>
      <c r="C5423" s="458"/>
      <c r="D5423" s="458"/>
      <c r="E5423" s="458"/>
      <c r="F5423" s="459"/>
    </row>
    <row r="5424">
      <c r="A5424" s="458"/>
      <c r="B5424" s="458"/>
      <c r="C5424" s="458"/>
      <c r="D5424" s="458"/>
      <c r="E5424" s="458"/>
      <c r="F5424" s="459"/>
    </row>
    <row r="5425">
      <c r="A5425" s="458"/>
      <c r="B5425" s="458"/>
      <c r="C5425" s="458"/>
      <c r="D5425" s="458"/>
      <c r="E5425" s="458"/>
      <c r="F5425" s="459"/>
    </row>
    <row r="5426">
      <c r="A5426" s="458"/>
      <c r="B5426" s="458"/>
      <c r="C5426" s="458"/>
      <c r="D5426" s="458"/>
      <c r="E5426" s="458"/>
      <c r="F5426" s="459"/>
    </row>
    <row r="5427">
      <c r="A5427" s="458"/>
      <c r="B5427" s="458"/>
      <c r="C5427" s="458"/>
      <c r="D5427" s="458"/>
      <c r="E5427" s="458"/>
      <c r="F5427" s="459"/>
    </row>
    <row r="5428">
      <c r="A5428" s="458"/>
      <c r="B5428" s="458"/>
      <c r="C5428" s="458"/>
      <c r="D5428" s="458"/>
      <c r="E5428" s="458"/>
      <c r="F5428" s="459"/>
    </row>
    <row r="5429">
      <c r="A5429" s="458"/>
      <c r="B5429" s="458"/>
      <c r="C5429" s="458"/>
      <c r="D5429" s="458"/>
      <c r="E5429" s="458"/>
      <c r="F5429" s="459"/>
    </row>
    <row r="5430">
      <c r="A5430" s="458"/>
      <c r="B5430" s="458"/>
      <c r="C5430" s="458"/>
      <c r="D5430" s="458"/>
      <c r="E5430" s="458"/>
      <c r="F5430" s="459"/>
    </row>
    <row r="5431">
      <c r="A5431" s="458"/>
      <c r="B5431" s="458"/>
      <c r="C5431" s="458"/>
      <c r="D5431" s="458"/>
      <c r="E5431" s="458"/>
      <c r="F5431" s="459"/>
    </row>
    <row r="5432">
      <c r="A5432" s="458"/>
      <c r="B5432" s="458"/>
      <c r="C5432" s="458"/>
      <c r="D5432" s="458"/>
      <c r="E5432" s="458"/>
      <c r="F5432" s="459"/>
    </row>
    <row r="5433">
      <c r="A5433" s="458"/>
      <c r="B5433" s="458"/>
      <c r="C5433" s="458"/>
      <c r="D5433" s="458"/>
      <c r="E5433" s="458"/>
      <c r="F5433" s="459"/>
    </row>
    <row r="5434">
      <c r="A5434" s="458"/>
      <c r="B5434" s="458"/>
      <c r="C5434" s="458"/>
      <c r="D5434" s="458"/>
      <c r="E5434" s="458"/>
      <c r="F5434" s="459"/>
    </row>
    <row r="5435">
      <c r="A5435" s="458"/>
      <c r="B5435" s="458"/>
      <c r="C5435" s="458"/>
      <c r="D5435" s="458"/>
      <c r="E5435" s="458"/>
      <c r="F5435" s="459"/>
    </row>
    <row r="5436">
      <c r="A5436" s="458"/>
      <c r="B5436" s="458"/>
      <c r="C5436" s="458"/>
      <c r="D5436" s="458"/>
      <c r="E5436" s="458"/>
      <c r="F5436" s="459"/>
    </row>
    <row r="5437">
      <c r="A5437" s="458"/>
      <c r="B5437" s="458"/>
      <c r="C5437" s="458"/>
      <c r="D5437" s="458"/>
      <c r="E5437" s="458"/>
      <c r="F5437" s="459"/>
    </row>
    <row r="5438">
      <c r="A5438" s="458"/>
      <c r="B5438" s="458"/>
      <c r="C5438" s="458"/>
      <c r="D5438" s="458"/>
      <c r="E5438" s="458"/>
      <c r="F5438" s="459"/>
    </row>
    <row r="5439">
      <c r="A5439" s="458"/>
      <c r="B5439" s="458"/>
      <c r="C5439" s="458"/>
      <c r="D5439" s="458"/>
      <c r="E5439" s="458"/>
      <c r="F5439" s="459"/>
    </row>
    <row r="5440">
      <c r="A5440" s="458"/>
      <c r="B5440" s="458"/>
      <c r="C5440" s="458"/>
      <c r="D5440" s="458"/>
      <c r="E5440" s="458"/>
      <c r="F5440" s="459"/>
    </row>
    <row r="5441">
      <c r="A5441" s="458"/>
      <c r="B5441" s="458"/>
      <c r="C5441" s="458"/>
      <c r="D5441" s="458"/>
      <c r="E5441" s="458"/>
      <c r="F5441" s="459"/>
    </row>
    <row r="5442">
      <c r="A5442" s="458"/>
      <c r="B5442" s="458"/>
      <c r="C5442" s="458"/>
      <c r="D5442" s="458"/>
      <c r="E5442" s="458"/>
      <c r="F5442" s="459"/>
    </row>
    <row r="5443">
      <c r="A5443" s="458"/>
      <c r="B5443" s="458"/>
      <c r="C5443" s="458"/>
      <c r="D5443" s="458"/>
      <c r="E5443" s="458"/>
      <c r="F5443" s="459"/>
    </row>
    <row r="5444">
      <c r="A5444" s="458"/>
      <c r="B5444" s="458"/>
      <c r="C5444" s="458"/>
      <c r="D5444" s="458"/>
      <c r="E5444" s="458"/>
      <c r="F5444" s="459"/>
    </row>
    <row r="5445">
      <c r="A5445" s="458"/>
      <c r="B5445" s="458"/>
      <c r="C5445" s="458"/>
      <c r="D5445" s="458"/>
      <c r="E5445" s="458"/>
      <c r="F5445" s="459"/>
    </row>
    <row r="5446">
      <c r="A5446" s="458"/>
      <c r="B5446" s="458"/>
      <c r="C5446" s="458"/>
      <c r="D5446" s="458"/>
      <c r="E5446" s="458"/>
      <c r="F5446" s="459"/>
    </row>
    <row r="5447">
      <c r="A5447" s="458"/>
      <c r="B5447" s="458"/>
      <c r="C5447" s="458"/>
      <c r="D5447" s="458"/>
      <c r="E5447" s="458"/>
      <c r="F5447" s="459"/>
    </row>
    <row r="5448">
      <c r="A5448" s="458"/>
      <c r="B5448" s="458"/>
      <c r="C5448" s="458"/>
      <c r="D5448" s="458"/>
      <c r="E5448" s="458"/>
      <c r="F5448" s="459"/>
    </row>
    <row r="5449">
      <c r="A5449" s="458"/>
      <c r="B5449" s="458"/>
      <c r="C5449" s="458"/>
      <c r="D5449" s="458"/>
      <c r="E5449" s="458"/>
      <c r="F5449" s="459"/>
    </row>
    <row r="5450">
      <c r="A5450" s="458"/>
      <c r="B5450" s="458"/>
      <c r="C5450" s="458"/>
      <c r="D5450" s="458"/>
      <c r="E5450" s="458"/>
      <c r="F5450" s="459"/>
    </row>
    <row r="5451">
      <c r="A5451" s="458"/>
      <c r="B5451" s="458"/>
      <c r="C5451" s="458"/>
      <c r="D5451" s="458"/>
      <c r="E5451" s="458"/>
      <c r="F5451" s="459"/>
    </row>
    <row r="5452">
      <c r="A5452" s="458"/>
      <c r="B5452" s="458"/>
      <c r="C5452" s="458"/>
      <c r="D5452" s="458"/>
      <c r="E5452" s="458"/>
      <c r="F5452" s="459"/>
    </row>
    <row r="5453">
      <c r="A5453" s="458"/>
      <c r="B5453" s="458"/>
      <c r="C5453" s="458"/>
      <c r="D5453" s="458"/>
      <c r="E5453" s="458"/>
      <c r="F5453" s="459"/>
    </row>
    <row r="5454">
      <c r="A5454" s="458"/>
      <c r="B5454" s="458"/>
      <c r="C5454" s="458"/>
      <c r="D5454" s="458"/>
      <c r="E5454" s="458"/>
      <c r="F5454" s="459"/>
    </row>
    <row r="5455">
      <c r="A5455" s="458"/>
      <c r="B5455" s="458"/>
      <c r="C5455" s="458"/>
      <c r="D5455" s="458"/>
      <c r="E5455" s="458"/>
      <c r="F5455" s="459"/>
    </row>
    <row r="5456">
      <c r="A5456" s="458"/>
      <c r="B5456" s="458"/>
      <c r="C5456" s="458"/>
      <c r="D5456" s="458"/>
      <c r="E5456" s="458"/>
      <c r="F5456" s="459"/>
    </row>
    <row r="5457">
      <c r="A5457" s="458"/>
      <c r="B5457" s="458"/>
      <c r="C5457" s="458"/>
      <c r="D5457" s="458"/>
      <c r="E5457" s="458"/>
      <c r="F5457" s="459"/>
    </row>
    <row r="5458">
      <c r="A5458" s="458"/>
      <c r="B5458" s="458"/>
      <c r="C5458" s="458"/>
      <c r="D5458" s="458"/>
      <c r="E5458" s="458"/>
      <c r="F5458" s="459"/>
    </row>
    <row r="5459">
      <c r="A5459" s="458"/>
      <c r="B5459" s="458"/>
      <c r="C5459" s="458"/>
      <c r="D5459" s="458"/>
      <c r="E5459" s="458"/>
      <c r="F5459" s="459"/>
    </row>
    <row r="5460">
      <c r="A5460" s="458"/>
      <c r="B5460" s="458"/>
      <c r="C5460" s="458"/>
      <c r="D5460" s="458"/>
      <c r="E5460" s="458"/>
      <c r="F5460" s="459"/>
    </row>
    <row r="5461">
      <c r="A5461" s="458"/>
      <c r="B5461" s="458"/>
      <c r="C5461" s="458"/>
      <c r="D5461" s="458"/>
      <c r="E5461" s="458"/>
      <c r="F5461" s="459"/>
    </row>
    <row r="5462">
      <c r="A5462" s="458"/>
      <c r="B5462" s="458"/>
      <c r="C5462" s="458"/>
      <c r="D5462" s="458"/>
      <c r="E5462" s="458"/>
      <c r="F5462" s="459"/>
    </row>
    <row r="5463">
      <c r="A5463" s="458"/>
      <c r="B5463" s="458"/>
      <c r="C5463" s="458"/>
      <c r="D5463" s="458"/>
      <c r="E5463" s="458"/>
      <c r="F5463" s="459"/>
    </row>
    <row r="5464">
      <c r="A5464" s="458"/>
      <c r="B5464" s="458"/>
      <c r="C5464" s="458"/>
      <c r="D5464" s="458"/>
      <c r="E5464" s="458"/>
      <c r="F5464" s="459"/>
    </row>
    <row r="5465">
      <c r="A5465" s="458"/>
      <c r="B5465" s="458"/>
      <c r="C5465" s="458"/>
      <c r="D5465" s="458"/>
      <c r="E5465" s="458"/>
      <c r="F5465" s="459"/>
    </row>
    <row r="5466">
      <c r="A5466" s="458"/>
      <c r="B5466" s="458"/>
      <c r="C5466" s="458"/>
      <c r="D5466" s="458"/>
      <c r="E5466" s="458"/>
      <c r="F5466" s="459"/>
    </row>
    <row r="5467">
      <c r="A5467" s="458"/>
      <c r="B5467" s="458"/>
      <c r="C5467" s="458"/>
      <c r="D5467" s="458"/>
      <c r="E5467" s="458"/>
      <c r="F5467" s="459"/>
    </row>
    <row r="5468">
      <c r="A5468" s="458"/>
      <c r="B5468" s="458"/>
      <c r="C5468" s="458"/>
      <c r="D5468" s="458"/>
      <c r="E5468" s="458"/>
      <c r="F5468" s="459"/>
    </row>
    <row r="5469">
      <c r="A5469" s="458"/>
      <c r="B5469" s="458"/>
      <c r="C5469" s="458"/>
      <c r="D5469" s="458"/>
      <c r="E5469" s="458"/>
      <c r="F5469" s="459"/>
    </row>
    <row r="5470">
      <c r="A5470" s="458"/>
      <c r="B5470" s="458"/>
      <c r="C5470" s="458"/>
      <c r="D5470" s="458"/>
      <c r="E5470" s="458"/>
      <c r="F5470" s="459"/>
    </row>
    <row r="5471">
      <c r="A5471" s="458"/>
      <c r="B5471" s="458"/>
      <c r="C5471" s="458"/>
      <c r="D5471" s="458"/>
      <c r="E5471" s="458"/>
      <c r="F5471" s="459"/>
    </row>
    <row r="5472">
      <c r="A5472" s="458"/>
      <c r="B5472" s="458"/>
      <c r="C5472" s="458"/>
      <c r="D5472" s="458"/>
      <c r="E5472" s="458"/>
      <c r="F5472" s="459"/>
    </row>
    <row r="5473">
      <c r="A5473" s="458"/>
      <c r="B5473" s="458"/>
      <c r="C5473" s="458"/>
      <c r="D5473" s="458"/>
      <c r="E5473" s="458"/>
      <c r="F5473" s="459"/>
    </row>
    <row r="5474">
      <c r="A5474" s="458"/>
      <c r="B5474" s="458"/>
      <c r="C5474" s="458"/>
      <c r="D5474" s="458"/>
      <c r="E5474" s="458"/>
      <c r="F5474" s="459"/>
    </row>
    <row r="5475">
      <c r="A5475" s="458"/>
      <c r="B5475" s="458"/>
      <c r="C5475" s="458"/>
      <c r="D5475" s="458"/>
      <c r="E5475" s="458"/>
      <c r="F5475" s="459"/>
    </row>
    <row r="5476">
      <c r="A5476" s="458"/>
      <c r="B5476" s="458"/>
      <c r="C5476" s="458"/>
      <c r="D5476" s="458"/>
      <c r="E5476" s="458"/>
      <c r="F5476" s="459"/>
    </row>
    <row r="5477">
      <c r="A5477" s="458"/>
      <c r="B5477" s="458"/>
      <c r="C5477" s="458"/>
      <c r="D5477" s="458"/>
      <c r="E5477" s="458"/>
      <c r="F5477" s="459"/>
    </row>
    <row r="5478">
      <c r="A5478" s="458"/>
      <c r="B5478" s="458"/>
      <c r="C5478" s="458"/>
      <c r="D5478" s="458"/>
      <c r="E5478" s="458"/>
      <c r="F5478" s="459"/>
    </row>
    <row r="5479">
      <c r="A5479" s="458"/>
      <c r="B5479" s="458"/>
      <c r="C5479" s="458"/>
      <c r="D5479" s="458"/>
      <c r="E5479" s="458"/>
      <c r="F5479" s="459"/>
    </row>
    <row r="5480">
      <c r="A5480" s="458"/>
      <c r="B5480" s="458"/>
      <c r="C5480" s="458"/>
      <c r="D5480" s="458"/>
      <c r="E5480" s="458"/>
      <c r="F5480" s="459"/>
    </row>
    <row r="5481">
      <c r="A5481" s="458"/>
      <c r="B5481" s="458"/>
      <c r="C5481" s="458"/>
      <c r="D5481" s="458"/>
      <c r="E5481" s="458"/>
      <c r="F5481" s="459"/>
    </row>
    <row r="5482">
      <c r="A5482" s="458"/>
      <c r="B5482" s="458"/>
      <c r="C5482" s="458"/>
      <c r="D5482" s="458"/>
      <c r="E5482" s="458"/>
      <c r="F5482" s="459"/>
    </row>
    <row r="5483">
      <c r="A5483" s="458"/>
      <c r="B5483" s="458"/>
      <c r="C5483" s="458"/>
      <c r="D5483" s="458"/>
      <c r="E5483" s="458"/>
      <c r="F5483" s="459"/>
    </row>
    <row r="5484">
      <c r="A5484" s="458"/>
      <c r="B5484" s="458"/>
      <c r="C5484" s="458"/>
      <c r="D5484" s="458"/>
      <c r="E5484" s="458"/>
      <c r="F5484" s="459"/>
    </row>
    <row r="5485">
      <c r="A5485" s="458"/>
      <c r="B5485" s="458"/>
      <c r="C5485" s="458"/>
      <c r="D5485" s="458"/>
      <c r="E5485" s="458"/>
      <c r="F5485" s="459"/>
    </row>
    <row r="5486">
      <c r="A5486" s="458"/>
      <c r="B5486" s="458"/>
      <c r="C5486" s="458"/>
      <c r="D5486" s="458"/>
      <c r="E5486" s="458"/>
      <c r="F5486" s="459"/>
    </row>
    <row r="5487">
      <c r="A5487" s="458"/>
      <c r="B5487" s="458"/>
      <c r="C5487" s="458"/>
      <c r="D5487" s="458"/>
      <c r="E5487" s="458"/>
      <c r="F5487" s="459"/>
    </row>
    <row r="5488">
      <c r="A5488" s="458"/>
      <c r="B5488" s="458"/>
      <c r="C5488" s="458"/>
      <c r="D5488" s="458"/>
      <c r="E5488" s="458"/>
      <c r="F5488" s="459"/>
    </row>
    <row r="5489">
      <c r="A5489" s="458"/>
      <c r="B5489" s="458"/>
      <c r="C5489" s="458"/>
      <c r="D5489" s="458"/>
      <c r="E5489" s="458"/>
      <c r="F5489" s="459"/>
    </row>
    <row r="5490">
      <c r="A5490" s="458"/>
      <c r="B5490" s="458"/>
      <c r="C5490" s="458"/>
      <c r="D5490" s="458"/>
      <c r="E5490" s="458"/>
      <c r="F5490" s="459"/>
    </row>
    <row r="5491">
      <c r="A5491" s="458"/>
      <c r="B5491" s="458"/>
      <c r="C5491" s="458"/>
      <c r="D5491" s="458"/>
      <c r="E5491" s="458"/>
      <c r="F5491" s="459"/>
    </row>
    <row r="5492">
      <c r="A5492" s="458"/>
      <c r="B5492" s="458"/>
      <c r="C5492" s="458"/>
      <c r="D5492" s="458"/>
      <c r="E5492" s="458"/>
      <c r="F5492" s="459"/>
    </row>
    <row r="5493">
      <c r="A5493" s="458"/>
      <c r="B5493" s="458"/>
      <c r="C5493" s="458"/>
      <c r="D5493" s="458"/>
      <c r="E5493" s="458"/>
      <c r="F5493" s="459"/>
    </row>
    <row r="5494">
      <c r="A5494" s="458"/>
      <c r="B5494" s="458"/>
      <c r="C5494" s="458"/>
      <c r="D5494" s="458"/>
      <c r="E5494" s="458"/>
      <c r="F5494" s="459"/>
    </row>
    <row r="5495">
      <c r="A5495" s="458"/>
      <c r="B5495" s="458"/>
      <c r="C5495" s="458"/>
      <c r="D5495" s="458"/>
      <c r="E5495" s="458"/>
      <c r="F5495" s="459"/>
    </row>
    <row r="5496">
      <c r="A5496" s="458"/>
      <c r="B5496" s="458"/>
      <c r="C5496" s="458"/>
      <c r="D5496" s="458"/>
      <c r="E5496" s="458"/>
      <c r="F5496" s="459"/>
    </row>
    <row r="5497">
      <c r="A5497" s="458"/>
      <c r="B5497" s="458"/>
      <c r="C5497" s="458"/>
      <c r="D5497" s="458"/>
      <c r="E5497" s="458"/>
      <c r="F5497" s="459"/>
    </row>
    <row r="5498">
      <c r="A5498" s="458"/>
      <c r="B5498" s="458"/>
      <c r="C5498" s="458"/>
      <c r="D5498" s="458"/>
      <c r="E5498" s="458"/>
      <c r="F5498" s="459"/>
    </row>
    <row r="5499">
      <c r="A5499" s="458"/>
      <c r="B5499" s="458"/>
      <c r="C5499" s="458"/>
      <c r="D5499" s="458"/>
      <c r="E5499" s="458"/>
      <c r="F5499" s="459"/>
    </row>
    <row r="5500">
      <c r="A5500" s="458"/>
      <c r="B5500" s="458"/>
      <c r="C5500" s="458"/>
      <c r="D5500" s="458"/>
      <c r="E5500" s="458"/>
      <c r="F5500" s="459"/>
    </row>
    <row r="5501">
      <c r="A5501" s="458"/>
      <c r="B5501" s="458"/>
      <c r="C5501" s="458"/>
      <c r="D5501" s="458"/>
      <c r="E5501" s="458"/>
      <c r="F5501" s="459"/>
    </row>
    <row r="5502">
      <c r="A5502" s="458"/>
      <c r="B5502" s="458"/>
      <c r="C5502" s="458"/>
      <c r="D5502" s="458"/>
      <c r="E5502" s="458"/>
      <c r="F5502" s="459"/>
    </row>
    <row r="5503">
      <c r="A5503" s="458"/>
      <c r="B5503" s="458"/>
      <c r="C5503" s="458"/>
      <c r="D5503" s="458"/>
      <c r="E5503" s="458"/>
      <c r="F5503" s="459"/>
    </row>
    <row r="5504">
      <c r="A5504" s="458"/>
      <c r="B5504" s="458"/>
      <c r="C5504" s="458"/>
      <c r="D5504" s="458"/>
      <c r="E5504" s="458"/>
      <c r="F5504" s="459"/>
    </row>
    <row r="5505">
      <c r="A5505" s="458"/>
      <c r="B5505" s="458"/>
      <c r="C5505" s="458"/>
      <c r="D5505" s="458"/>
      <c r="E5505" s="458"/>
      <c r="F5505" s="459"/>
    </row>
    <row r="5506">
      <c r="A5506" s="458"/>
      <c r="B5506" s="458"/>
      <c r="C5506" s="458"/>
      <c r="D5506" s="458"/>
      <c r="E5506" s="458"/>
      <c r="F5506" s="459"/>
    </row>
    <row r="5507">
      <c r="A5507" s="458"/>
      <c r="B5507" s="458"/>
      <c r="C5507" s="458"/>
      <c r="D5507" s="458"/>
      <c r="E5507" s="458"/>
      <c r="F5507" s="459"/>
    </row>
    <row r="5508">
      <c r="A5508" s="458"/>
      <c r="B5508" s="458"/>
      <c r="C5508" s="458"/>
      <c r="D5508" s="458"/>
      <c r="E5508" s="458"/>
      <c r="F5508" s="459"/>
    </row>
    <row r="5509">
      <c r="A5509" s="458"/>
      <c r="B5509" s="458"/>
      <c r="C5509" s="458"/>
      <c r="D5509" s="458"/>
      <c r="E5509" s="458"/>
      <c r="F5509" s="459"/>
    </row>
    <row r="5510">
      <c r="A5510" s="458"/>
      <c r="B5510" s="458"/>
      <c r="C5510" s="458"/>
      <c r="D5510" s="458"/>
      <c r="E5510" s="458"/>
      <c r="F5510" s="459"/>
    </row>
    <row r="5511">
      <c r="A5511" s="458"/>
      <c r="B5511" s="458"/>
      <c r="C5511" s="458"/>
      <c r="D5511" s="458"/>
      <c r="E5511" s="458"/>
      <c r="F5511" s="459"/>
    </row>
    <row r="5512">
      <c r="A5512" s="458"/>
      <c r="B5512" s="458"/>
      <c r="C5512" s="458"/>
      <c r="D5512" s="458"/>
      <c r="E5512" s="458"/>
      <c r="F5512" s="459"/>
    </row>
    <row r="5513">
      <c r="A5513" s="458"/>
      <c r="B5513" s="458"/>
      <c r="C5513" s="458"/>
      <c r="D5513" s="458"/>
      <c r="E5513" s="458"/>
      <c r="F5513" s="459"/>
    </row>
    <row r="5514">
      <c r="A5514" s="458"/>
      <c r="B5514" s="458"/>
      <c r="C5514" s="458"/>
      <c r="D5514" s="458"/>
      <c r="E5514" s="458"/>
      <c r="F5514" s="459"/>
    </row>
    <row r="5515">
      <c r="A5515" s="458"/>
      <c r="B5515" s="458"/>
      <c r="C5515" s="458"/>
      <c r="D5515" s="458"/>
      <c r="E5515" s="458"/>
      <c r="F5515" s="459"/>
    </row>
    <row r="5516">
      <c r="A5516" s="458"/>
      <c r="B5516" s="458"/>
      <c r="C5516" s="458"/>
      <c r="D5516" s="458"/>
      <c r="E5516" s="458"/>
      <c r="F5516" s="459"/>
    </row>
    <row r="5517">
      <c r="A5517" s="458"/>
      <c r="B5517" s="458"/>
      <c r="C5517" s="458"/>
      <c r="D5517" s="458"/>
      <c r="E5517" s="458"/>
      <c r="F5517" s="459"/>
    </row>
    <row r="5518">
      <c r="A5518" s="458"/>
      <c r="B5518" s="458"/>
      <c r="C5518" s="458"/>
      <c r="D5518" s="458"/>
      <c r="E5518" s="458"/>
      <c r="F5518" s="459"/>
    </row>
    <row r="5519">
      <c r="A5519" s="458"/>
      <c r="B5519" s="458"/>
      <c r="C5519" s="458"/>
      <c r="D5519" s="458"/>
      <c r="E5519" s="458"/>
      <c r="F5519" s="459"/>
    </row>
    <row r="5520">
      <c r="A5520" s="458"/>
      <c r="B5520" s="458"/>
      <c r="C5520" s="458"/>
      <c r="D5520" s="458"/>
      <c r="E5520" s="458"/>
      <c r="F5520" s="459"/>
    </row>
    <row r="5521">
      <c r="A5521" s="458"/>
      <c r="B5521" s="458"/>
      <c r="C5521" s="458"/>
      <c r="D5521" s="458"/>
      <c r="E5521" s="458"/>
      <c r="F5521" s="459"/>
    </row>
    <row r="5522">
      <c r="A5522" s="458"/>
      <c r="B5522" s="458"/>
      <c r="C5522" s="458"/>
      <c r="D5522" s="458"/>
      <c r="E5522" s="458"/>
      <c r="F5522" s="459"/>
    </row>
    <row r="5523">
      <c r="A5523" s="458"/>
      <c r="B5523" s="458"/>
      <c r="C5523" s="458"/>
      <c r="D5523" s="458"/>
      <c r="E5523" s="458"/>
      <c r="F5523" s="459"/>
    </row>
    <row r="5524">
      <c r="A5524" s="458"/>
      <c r="B5524" s="458"/>
      <c r="C5524" s="458"/>
      <c r="D5524" s="458"/>
      <c r="E5524" s="458"/>
      <c r="F5524" s="459"/>
    </row>
    <row r="5525">
      <c r="A5525" s="458"/>
      <c r="B5525" s="458"/>
      <c r="C5525" s="458"/>
      <c r="D5525" s="458"/>
      <c r="E5525" s="458"/>
      <c r="F5525" s="459"/>
    </row>
    <row r="5526">
      <c r="A5526" s="458"/>
      <c r="B5526" s="458"/>
      <c r="C5526" s="458"/>
      <c r="D5526" s="458"/>
      <c r="E5526" s="458"/>
      <c r="F5526" s="459"/>
    </row>
    <row r="5527">
      <c r="A5527" s="458"/>
      <c r="B5527" s="458"/>
      <c r="C5527" s="458"/>
      <c r="D5527" s="458"/>
      <c r="E5527" s="458"/>
      <c r="F5527" s="459"/>
    </row>
    <row r="5528">
      <c r="A5528" s="458"/>
      <c r="B5528" s="458"/>
      <c r="C5528" s="458"/>
      <c r="D5528" s="458"/>
      <c r="E5528" s="458"/>
      <c r="F5528" s="459"/>
    </row>
    <row r="5529">
      <c r="A5529" s="458"/>
      <c r="B5529" s="458"/>
      <c r="C5529" s="458"/>
      <c r="D5529" s="458"/>
      <c r="E5529" s="458"/>
      <c r="F5529" s="459"/>
    </row>
    <row r="5530">
      <c r="A5530" s="458"/>
      <c r="B5530" s="458"/>
      <c r="C5530" s="458"/>
      <c r="D5530" s="458"/>
      <c r="E5530" s="458"/>
      <c r="F5530" s="459"/>
    </row>
    <row r="5531">
      <c r="A5531" s="458"/>
      <c r="B5531" s="458"/>
      <c r="C5531" s="458"/>
      <c r="D5531" s="458"/>
      <c r="E5531" s="458"/>
      <c r="F5531" s="459"/>
    </row>
    <row r="5532">
      <c r="A5532" s="458"/>
      <c r="B5532" s="458"/>
      <c r="C5532" s="458"/>
      <c r="D5532" s="458"/>
      <c r="E5532" s="458"/>
      <c r="F5532" s="459"/>
    </row>
    <row r="5533">
      <c r="A5533" s="458"/>
      <c r="B5533" s="458"/>
      <c r="C5533" s="458"/>
      <c r="D5533" s="458"/>
      <c r="E5533" s="458"/>
      <c r="F5533" s="459"/>
    </row>
    <row r="5534">
      <c r="A5534" s="458"/>
      <c r="B5534" s="458"/>
      <c r="C5534" s="458"/>
      <c r="D5534" s="458"/>
      <c r="E5534" s="458"/>
      <c r="F5534" s="459"/>
    </row>
    <row r="5535">
      <c r="A5535" s="458"/>
      <c r="B5535" s="458"/>
      <c r="C5535" s="458"/>
      <c r="D5535" s="458"/>
      <c r="E5535" s="458"/>
      <c r="F5535" s="459"/>
    </row>
    <row r="5536">
      <c r="A5536" s="458"/>
      <c r="B5536" s="458"/>
      <c r="C5536" s="458"/>
      <c r="D5536" s="458"/>
      <c r="E5536" s="458"/>
      <c r="F5536" s="459"/>
    </row>
    <row r="5537">
      <c r="A5537" s="458"/>
      <c r="B5537" s="458"/>
      <c r="C5537" s="458"/>
      <c r="D5537" s="458"/>
      <c r="E5537" s="458"/>
      <c r="F5537" s="459"/>
    </row>
    <row r="5538">
      <c r="A5538" s="458"/>
      <c r="B5538" s="458"/>
      <c r="C5538" s="458"/>
      <c r="D5538" s="458"/>
      <c r="E5538" s="458"/>
      <c r="F5538" s="459"/>
    </row>
    <row r="5539">
      <c r="A5539" s="458"/>
      <c r="B5539" s="458"/>
      <c r="C5539" s="458"/>
      <c r="D5539" s="458"/>
      <c r="E5539" s="458"/>
      <c r="F5539" s="459"/>
    </row>
    <row r="5540">
      <c r="A5540" s="458"/>
      <c r="B5540" s="458"/>
      <c r="C5540" s="458"/>
      <c r="D5540" s="458"/>
      <c r="E5540" s="458"/>
      <c r="F5540" s="459"/>
    </row>
    <row r="5541">
      <c r="A5541" s="458"/>
      <c r="B5541" s="458"/>
      <c r="C5541" s="458"/>
      <c r="D5541" s="458"/>
      <c r="E5541" s="458"/>
      <c r="F5541" s="459"/>
    </row>
    <row r="5542">
      <c r="A5542" s="458"/>
      <c r="B5542" s="458"/>
      <c r="C5542" s="458"/>
      <c r="D5542" s="458"/>
      <c r="E5542" s="458"/>
      <c r="F5542" s="459"/>
    </row>
    <row r="5543">
      <c r="A5543" s="458"/>
      <c r="B5543" s="458"/>
      <c r="C5543" s="458"/>
      <c r="D5543" s="458"/>
      <c r="E5543" s="458"/>
      <c r="F5543" s="459"/>
    </row>
    <row r="5544">
      <c r="A5544" s="458"/>
      <c r="B5544" s="458"/>
      <c r="C5544" s="458"/>
      <c r="D5544" s="458"/>
      <c r="E5544" s="458"/>
      <c r="F5544" s="459"/>
    </row>
    <row r="5545">
      <c r="A5545" s="458"/>
      <c r="B5545" s="458"/>
      <c r="C5545" s="458"/>
      <c r="D5545" s="458"/>
      <c r="E5545" s="458"/>
      <c r="F5545" s="459"/>
    </row>
    <row r="5546">
      <c r="A5546" s="458"/>
      <c r="B5546" s="458"/>
      <c r="C5546" s="458"/>
      <c r="D5546" s="458"/>
      <c r="E5546" s="458"/>
      <c r="F5546" s="459"/>
    </row>
    <row r="5547">
      <c r="A5547" s="458"/>
      <c r="B5547" s="458"/>
      <c r="C5547" s="458"/>
      <c r="D5547" s="458"/>
      <c r="E5547" s="458"/>
      <c r="F5547" s="459"/>
    </row>
    <row r="5548">
      <c r="A5548" s="458"/>
      <c r="B5548" s="458"/>
      <c r="C5548" s="458"/>
      <c r="D5548" s="458"/>
      <c r="E5548" s="458"/>
      <c r="F5548" s="459"/>
    </row>
    <row r="5549">
      <c r="A5549" s="458"/>
      <c r="B5549" s="458"/>
      <c r="C5549" s="458"/>
      <c r="D5549" s="458"/>
      <c r="E5549" s="458"/>
      <c r="F5549" s="459"/>
    </row>
    <row r="5550">
      <c r="A5550" s="458"/>
      <c r="B5550" s="458"/>
      <c r="C5550" s="458"/>
      <c r="D5550" s="458"/>
      <c r="E5550" s="458"/>
      <c r="F5550" s="459"/>
    </row>
    <row r="5551">
      <c r="A5551" s="458"/>
      <c r="B5551" s="458"/>
      <c r="C5551" s="458"/>
      <c r="D5551" s="458"/>
      <c r="E5551" s="458"/>
      <c r="F5551" s="459"/>
    </row>
    <row r="5552">
      <c r="A5552" s="458"/>
      <c r="B5552" s="458"/>
      <c r="C5552" s="458"/>
      <c r="D5552" s="458"/>
      <c r="E5552" s="458"/>
      <c r="F5552" s="459"/>
    </row>
    <row r="5553">
      <c r="A5553" s="458"/>
      <c r="B5553" s="458"/>
      <c r="C5553" s="458"/>
      <c r="D5553" s="458"/>
      <c r="E5553" s="458"/>
      <c r="F5553" s="459"/>
    </row>
    <row r="5554">
      <c r="A5554" s="458"/>
      <c r="B5554" s="458"/>
      <c r="C5554" s="458"/>
      <c r="D5554" s="458"/>
      <c r="E5554" s="458"/>
      <c r="F5554" s="459"/>
    </row>
    <row r="5555">
      <c r="A5555" s="458"/>
      <c r="B5555" s="458"/>
      <c r="C5555" s="458"/>
      <c r="D5555" s="458"/>
      <c r="E5555" s="458"/>
      <c r="F5555" s="459"/>
    </row>
    <row r="5556">
      <c r="A5556" s="458"/>
      <c r="B5556" s="458"/>
      <c r="C5556" s="458"/>
      <c r="D5556" s="458"/>
      <c r="E5556" s="458"/>
      <c r="F5556" s="459"/>
    </row>
    <row r="5557">
      <c r="A5557" s="458"/>
      <c r="B5557" s="458"/>
      <c r="C5557" s="458"/>
      <c r="D5557" s="458"/>
      <c r="E5557" s="458"/>
      <c r="F5557" s="459"/>
    </row>
    <row r="5558">
      <c r="A5558" s="458"/>
      <c r="B5558" s="458"/>
      <c r="C5558" s="458"/>
      <c r="D5558" s="458"/>
      <c r="E5558" s="458"/>
      <c r="F5558" s="459"/>
    </row>
    <row r="5559">
      <c r="A5559" s="458"/>
      <c r="B5559" s="458"/>
      <c r="C5559" s="458"/>
      <c r="D5559" s="458"/>
      <c r="E5559" s="458"/>
      <c r="F5559" s="459"/>
    </row>
    <row r="5560">
      <c r="A5560" s="458"/>
      <c r="B5560" s="458"/>
      <c r="C5560" s="458"/>
      <c r="D5560" s="458"/>
      <c r="E5560" s="458"/>
      <c r="F5560" s="459"/>
    </row>
    <row r="5561">
      <c r="A5561" s="458"/>
      <c r="B5561" s="458"/>
      <c r="C5561" s="458"/>
      <c r="D5561" s="458"/>
      <c r="E5561" s="458"/>
      <c r="F5561" s="459"/>
    </row>
    <row r="5562">
      <c r="A5562" s="458"/>
      <c r="B5562" s="458"/>
      <c r="C5562" s="458"/>
      <c r="D5562" s="458"/>
      <c r="E5562" s="458"/>
      <c r="F5562" s="459"/>
    </row>
    <row r="5563">
      <c r="A5563" s="458"/>
      <c r="B5563" s="458"/>
      <c r="C5563" s="458"/>
      <c r="D5563" s="458"/>
      <c r="E5563" s="458"/>
      <c r="F5563" s="459"/>
    </row>
    <row r="5564">
      <c r="A5564" s="458"/>
      <c r="B5564" s="458"/>
      <c r="C5564" s="458"/>
      <c r="D5564" s="458"/>
      <c r="E5564" s="458"/>
      <c r="F5564" s="459"/>
    </row>
    <row r="5565">
      <c r="A5565" s="458"/>
      <c r="B5565" s="458"/>
      <c r="C5565" s="458"/>
      <c r="D5565" s="458"/>
      <c r="E5565" s="458"/>
      <c r="F5565" s="459"/>
    </row>
    <row r="5566">
      <c r="A5566" s="458"/>
      <c r="B5566" s="458"/>
      <c r="C5566" s="458"/>
      <c r="D5566" s="458"/>
      <c r="E5566" s="458"/>
      <c r="F5566" s="459"/>
    </row>
    <row r="5567">
      <c r="A5567" s="458"/>
      <c r="B5567" s="458"/>
      <c r="C5567" s="458"/>
      <c r="D5567" s="458"/>
      <c r="E5567" s="458"/>
      <c r="F5567" s="459"/>
    </row>
    <row r="5568">
      <c r="A5568" s="458"/>
      <c r="B5568" s="458"/>
      <c r="C5568" s="458"/>
      <c r="D5568" s="458"/>
      <c r="E5568" s="458"/>
      <c r="F5568" s="459"/>
    </row>
    <row r="5569">
      <c r="A5569" s="458"/>
      <c r="B5569" s="458"/>
      <c r="C5569" s="458"/>
      <c r="D5569" s="458"/>
      <c r="E5569" s="458"/>
      <c r="F5569" s="459"/>
    </row>
    <row r="5570">
      <c r="A5570" s="458"/>
      <c r="B5570" s="458"/>
      <c r="C5570" s="458"/>
      <c r="D5570" s="458"/>
      <c r="E5570" s="458"/>
      <c r="F5570" s="459"/>
    </row>
    <row r="5571">
      <c r="A5571" s="458"/>
      <c r="B5571" s="458"/>
      <c r="C5571" s="458"/>
      <c r="D5571" s="458"/>
      <c r="E5571" s="458"/>
      <c r="F5571" s="459"/>
    </row>
    <row r="5572">
      <c r="A5572" s="458"/>
      <c r="B5572" s="458"/>
      <c r="C5572" s="458"/>
      <c r="D5572" s="458"/>
      <c r="E5572" s="458"/>
      <c r="F5572" s="459"/>
    </row>
    <row r="5573">
      <c r="A5573" s="458"/>
      <c r="B5573" s="458"/>
      <c r="C5573" s="458"/>
      <c r="D5573" s="458"/>
      <c r="E5573" s="458"/>
      <c r="F5573" s="459"/>
    </row>
    <row r="5574">
      <c r="A5574" s="458"/>
      <c r="B5574" s="458"/>
      <c r="C5574" s="458"/>
      <c r="D5574" s="458"/>
      <c r="E5574" s="458"/>
      <c r="F5574" s="459"/>
    </row>
    <row r="5575">
      <c r="A5575" s="458"/>
      <c r="B5575" s="458"/>
      <c r="C5575" s="458"/>
      <c r="D5575" s="458"/>
      <c r="E5575" s="458"/>
      <c r="F5575" s="459"/>
    </row>
    <row r="5576">
      <c r="A5576" s="458"/>
      <c r="B5576" s="458"/>
      <c r="C5576" s="458"/>
      <c r="D5576" s="458"/>
      <c r="E5576" s="458"/>
      <c r="F5576" s="459"/>
    </row>
    <row r="5577">
      <c r="A5577" s="458"/>
      <c r="B5577" s="458"/>
      <c r="C5577" s="458"/>
      <c r="D5577" s="458"/>
      <c r="E5577" s="458"/>
      <c r="F5577" s="459"/>
    </row>
    <row r="5578">
      <c r="A5578" s="458"/>
      <c r="B5578" s="458"/>
      <c r="C5578" s="458"/>
      <c r="D5578" s="458"/>
      <c r="E5578" s="458"/>
      <c r="F5578" s="459"/>
    </row>
    <row r="5579">
      <c r="A5579" s="458"/>
      <c r="B5579" s="458"/>
      <c r="C5579" s="458"/>
      <c r="D5579" s="458"/>
      <c r="E5579" s="458"/>
      <c r="F5579" s="459"/>
    </row>
    <row r="5580">
      <c r="A5580" s="458"/>
      <c r="B5580" s="458"/>
      <c r="C5580" s="458"/>
      <c r="D5580" s="458"/>
      <c r="E5580" s="458"/>
      <c r="F5580" s="459"/>
    </row>
    <row r="5581">
      <c r="A5581" s="458"/>
      <c r="B5581" s="458"/>
      <c r="C5581" s="458"/>
      <c r="D5581" s="458"/>
      <c r="E5581" s="458"/>
      <c r="F5581" s="459"/>
    </row>
    <row r="5582">
      <c r="A5582" s="458"/>
      <c r="B5582" s="458"/>
      <c r="C5582" s="458"/>
      <c r="D5582" s="458"/>
      <c r="E5582" s="458"/>
      <c r="F5582" s="459"/>
    </row>
    <row r="5583">
      <c r="A5583" s="458"/>
      <c r="B5583" s="458"/>
      <c r="C5583" s="458"/>
      <c r="D5583" s="458"/>
      <c r="E5583" s="458"/>
      <c r="F5583" s="459"/>
    </row>
    <row r="5584">
      <c r="A5584" s="458"/>
      <c r="B5584" s="458"/>
      <c r="C5584" s="458"/>
      <c r="D5584" s="458"/>
      <c r="E5584" s="458"/>
      <c r="F5584" s="459"/>
    </row>
    <row r="5585">
      <c r="A5585" s="458"/>
      <c r="B5585" s="458"/>
      <c r="C5585" s="458"/>
      <c r="D5585" s="458"/>
      <c r="E5585" s="458"/>
      <c r="F5585" s="459"/>
    </row>
    <row r="5586">
      <c r="A5586" s="458"/>
      <c r="B5586" s="458"/>
      <c r="C5586" s="458"/>
      <c r="D5586" s="458"/>
      <c r="E5586" s="458"/>
      <c r="F5586" s="459"/>
    </row>
    <row r="5587">
      <c r="A5587" s="458"/>
      <c r="B5587" s="458"/>
      <c r="C5587" s="458"/>
      <c r="D5587" s="458"/>
      <c r="E5587" s="458"/>
      <c r="F5587" s="459"/>
    </row>
    <row r="5588">
      <c r="A5588" s="458"/>
      <c r="B5588" s="458"/>
      <c r="C5588" s="458"/>
      <c r="D5588" s="458"/>
      <c r="E5588" s="458"/>
      <c r="F5588" s="459"/>
    </row>
    <row r="5589">
      <c r="A5589" s="458"/>
      <c r="B5589" s="458"/>
      <c r="C5589" s="458"/>
      <c r="D5589" s="458"/>
      <c r="E5589" s="458"/>
      <c r="F5589" s="459"/>
    </row>
    <row r="5590">
      <c r="A5590" s="458"/>
      <c r="B5590" s="458"/>
      <c r="C5590" s="458"/>
      <c r="D5590" s="458"/>
      <c r="E5590" s="458"/>
      <c r="F5590" s="459"/>
    </row>
    <row r="5591">
      <c r="A5591" s="458"/>
      <c r="B5591" s="458"/>
      <c r="C5591" s="458"/>
      <c r="D5591" s="458"/>
      <c r="E5591" s="458"/>
      <c r="F5591" s="459"/>
    </row>
    <row r="5592">
      <c r="A5592" s="458"/>
      <c r="B5592" s="458"/>
      <c r="C5592" s="458"/>
      <c r="D5592" s="458"/>
      <c r="E5592" s="458"/>
      <c r="F5592" s="459"/>
    </row>
    <row r="5593">
      <c r="A5593" s="458"/>
      <c r="B5593" s="458"/>
      <c r="C5593" s="458"/>
      <c r="D5593" s="458"/>
      <c r="E5593" s="458"/>
      <c r="F5593" s="459"/>
    </row>
    <row r="5594">
      <c r="A5594" s="458"/>
      <c r="B5594" s="458"/>
      <c r="C5594" s="458"/>
      <c r="D5594" s="458"/>
      <c r="E5594" s="458"/>
      <c r="F5594" s="459"/>
    </row>
    <row r="5595">
      <c r="A5595" s="458"/>
      <c r="B5595" s="458"/>
      <c r="C5595" s="458"/>
      <c r="D5595" s="458"/>
      <c r="E5595" s="458"/>
      <c r="F5595" s="459"/>
    </row>
    <row r="5596">
      <c r="A5596" s="458"/>
      <c r="B5596" s="458"/>
      <c r="C5596" s="458"/>
      <c r="D5596" s="458"/>
      <c r="E5596" s="458"/>
      <c r="F5596" s="459"/>
    </row>
    <row r="5597">
      <c r="A5597" s="458"/>
      <c r="B5597" s="458"/>
      <c r="C5597" s="458"/>
      <c r="D5597" s="458"/>
      <c r="E5597" s="458"/>
      <c r="F5597" s="459"/>
    </row>
    <row r="5598">
      <c r="A5598" s="458"/>
      <c r="B5598" s="458"/>
      <c r="C5598" s="458"/>
      <c r="D5598" s="458"/>
      <c r="E5598" s="458"/>
      <c r="F5598" s="459"/>
    </row>
    <row r="5599">
      <c r="A5599" s="458"/>
      <c r="B5599" s="458"/>
      <c r="C5599" s="458"/>
      <c r="D5599" s="458"/>
      <c r="E5599" s="458"/>
      <c r="F5599" s="459"/>
    </row>
    <row r="5600">
      <c r="A5600" s="458"/>
      <c r="B5600" s="458"/>
      <c r="C5600" s="458"/>
      <c r="D5600" s="458"/>
      <c r="E5600" s="458"/>
      <c r="F5600" s="459"/>
    </row>
    <row r="5601">
      <c r="A5601" s="458"/>
      <c r="B5601" s="458"/>
      <c r="C5601" s="458"/>
      <c r="D5601" s="458"/>
      <c r="E5601" s="458"/>
      <c r="F5601" s="459"/>
    </row>
    <row r="5602">
      <c r="A5602" s="458"/>
      <c r="B5602" s="458"/>
      <c r="C5602" s="458"/>
      <c r="D5602" s="458"/>
      <c r="E5602" s="458"/>
      <c r="F5602" s="459"/>
    </row>
    <row r="5603">
      <c r="A5603" s="458"/>
      <c r="B5603" s="458"/>
      <c r="C5603" s="458"/>
      <c r="D5603" s="458"/>
      <c r="E5603" s="458"/>
      <c r="F5603" s="459"/>
    </row>
    <row r="5604">
      <c r="A5604" s="458"/>
      <c r="B5604" s="458"/>
      <c r="C5604" s="458"/>
      <c r="D5604" s="458"/>
      <c r="E5604" s="458"/>
      <c r="F5604" s="459"/>
    </row>
    <row r="5605">
      <c r="A5605" s="458"/>
      <c r="B5605" s="458"/>
      <c r="C5605" s="458"/>
      <c r="D5605" s="458"/>
      <c r="E5605" s="458"/>
      <c r="F5605" s="459"/>
    </row>
    <row r="5606">
      <c r="A5606" s="458"/>
      <c r="B5606" s="458"/>
      <c r="C5606" s="458"/>
      <c r="D5606" s="458"/>
      <c r="E5606" s="458"/>
      <c r="F5606" s="459"/>
    </row>
    <row r="5607">
      <c r="A5607" s="458"/>
      <c r="B5607" s="458"/>
      <c r="C5607" s="458"/>
      <c r="D5607" s="458"/>
      <c r="E5607" s="458"/>
      <c r="F5607" s="459"/>
    </row>
    <row r="5608">
      <c r="A5608" s="458"/>
      <c r="B5608" s="458"/>
      <c r="C5608" s="458"/>
      <c r="D5608" s="458"/>
      <c r="E5608" s="458"/>
      <c r="F5608" s="459"/>
    </row>
    <row r="5609">
      <c r="A5609" s="458"/>
      <c r="B5609" s="458"/>
      <c r="C5609" s="458"/>
      <c r="D5609" s="458"/>
      <c r="E5609" s="458"/>
      <c r="F5609" s="459"/>
    </row>
    <row r="5610">
      <c r="A5610" s="458"/>
      <c r="B5610" s="458"/>
      <c r="C5610" s="458"/>
      <c r="D5610" s="458"/>
      <c r="E5610" s="458"/>
      <c r="F5610" s="459"/>
    </row>
    <row r="5611">
      <c r="A5611" s="458"/>
      <c r="B5611" s="458"/>
      <c r="C5611" s="458"/>
      <c r="D5611" s="458"/>
      <c r="E5611" s="458"/>
      <c r="F5611" s="459"/>
    </row>
    <row r="5612">
      <c r="A5612" s="458"/>
      <c r="B5612" s="458"/>
      <c r="C5612" s="458"/>
      <c r="D5612" s="458"/>
      <c r="E5612" s="458"/>
      <c r="F5612" s="459"/>
    </row>
    <row r="5613">
      <c r="A5613" s="458"/>
      <c r="B5613" s="458"/>
      <c r="C5613" s="458"/>
      <c r="D5613" s="458"/>
      <c r="E5613" s="458"/>
      <c r="F5613" s="459"/>
    </row>
    <row r="5614">
      <c r="A5614" s="458"/>
      <c r="B5614" s="458"/>
      <c r="C5614" s="458"/>
      <c r="D5614" s="458"/>
      <c r="E5614" s="458"/>
      <c r="F5614" s="459"/>
    </row>
    <row r="5615">
      <c r="A5615" s="458"/>
      <c r="B5615" s="458"/>
      <c r="C5615" s="458"/>
      <c r="D5615" s="458"/>
      <c r="E5615" s="458"/>
      <c r="F5615" s="459"/>
    </row>
    <row r="5616">
      <c r="A5616" s="458"/>
      <c r="B5616" s="458"/>
      <c r="C5616" s="458"/>
      <c r="D5616" s="458"/>
      <c r="E5616" s="458"/>
      <c r="F5616" s="459"/>
    </row>
    <row r="5617">
      <c r="A5617" s="458"/>
      <c r="B5617" s="458"/>
      <c r="C5617" s="458"/>
      <c r="D5617" s="458"/>
      <c r="E5617" s="458"/>
      <c r="F5617" s="459"/>
    </row>
    <row r="5618">
      <c r="A5618" s="458"/>
      <c r="B5618" s="458"/>
      <c r="C5618" s="458"/>
      <c r="D5618" s="458"/>
      <c r="E5618" s="458"/>
      <c r="F5618" s="459"/>
    </row>
    <row r="5619">
      <c r="A5619" s="458"/>
      <c r="B5619" s="458"/>
      <c r="C5619" s="458"/>
      <c r="D5619" s="458"/>
      <c r="E5619" s="458"/>
      <c r="F5619" s="459"/>
    </row>
    <row r="5620">
      <c r="A5620" s="458"/>
      <c r="B5620" s="458"/>
      <c r="C5620" s="458"/>
      <c r="D5620" s="458"/>
      <c r="E5620" s="458"/>
      <c r="F5620" s="459"/>
    </row>
    <row r="5621">
      <c r="A5621" s="458"/>
      <c r="B5621" s="458"/>
      <c r="C5621" s="458"/>
      <c r="D5621" s="458"/>
      <c r="E5621" s="458"/>
      <c r="F5621" s="459"/>
    </row>
    <row r="5622">
      <c r="A5622" s="458"/>
      <c r="B5622" s="458"/>
      <c r="C5622" s="458"/>
      <c r="D5622" s="458"/>
      <c r="E5622" s="458"/>
      <c r="F5622" s="459"/>
    </row>
    <row r="5623">
      <c r="A5623" s="458"/>
      <c r="B5623" s="458"/>
      <c r="C5623" s="458"/>
      <c r="D5623" s="458"/>
      <c r="E5623" s="458"/>
      <c r="F5623" s="459"/>
    </row>
    <row r="5624">
      <c r="A5624" s="458"/>
      <c r="B5624" s="458"/>
      <c r="C5624" s="458"/>
      <c r="D5624" s="458"/>
      <c r="E5624" s="458"/>
      <c r="F5624" s="459"/>
    </row>
    <row r="5625">
      <c r="A5625" s="458"/>
      <c r="B5625" s="458"/>
      <c r="C5625" s="458"/>
      <c r="D5625" s="458"/>
      <c r="E5625" s="458"/>
      <c r="F5625" s="459"/>
    </row>
    <row r="5626">
      <c r="A5626" s="458"/>
      <c r="B5626" s="458"/>
      <c r="C5626" s="458"/>
      <c r="D5626" s="458"/>
      <c r="E5626" s="458"/>
      <c r="F5626" s="459"/>
    </row>
    <row r="5627">
      <c r="A5627" s="458"/>
      <c r="B5627" s="458"/>
      <c r="C5627" s="458"/>
      <c r="D5627" s="458"/>
      <c r="E5627" s="458"/>
      <c r="F5627" s="459"/>
    </row>
    <row r="5628">
      <c r="A5628" s="458"/>
      <c r="B5628" s="458"/>
      <c r="C5628" s="458"/>
      <c r="D5628" s="458"/>
      <c r="E5628" s="458"/>
      <c r="F5628" s="459"/>
    </row>
    <row r="5629">
      <c r="A5629" s="458"/>
      <c r="B5629" s="458"/>
      <c r="C5629" s="458"/>
      <c r="D5629" s="458"/>
      <c r="E5629" s="458"/>
      <c r="F5629" s="459"/>
    </row>
    <row r="5630">
      <c r="A5630" s="458"/>
      <c r="B5630" s="458"/>
      <c r="C5630" s="458"/>
      <c r="D5630" s="458"/>
      <c r="E5630" s="458"/>
      <c r="F5630" s="459"/>
    </row>
    <row r="5631">
      <c r="A5631" s="458"/>
      <c r="B5631" s="458"/>
      <c r="C5631" s="458"/>
      <c r="D5631" s="458"/>
      <c r="E5631" s="458"/>
      <c r="F5631" s="459"/>
    </row>
    <row r="5632">
      <c r="A5632" s="458"/>
      <c r="B5632" s="458"/>
      <c r="C5632" s="458"/>
      <c r="D5632" s="458"/>
      <c r="E5632" s="458"/>
      <c r="F5632" s="459"/>
    </row>
    <row r="5633">
      <c r="A5633" s="458"/>
      <c r="B5633" s="458"/>
      <c r="C5633" s="458"/>
      <c r="D5633" s="458"/>
      <c r="E5633" s="458"/>
      <c r="F5633" s="459"/>
    </row>
    <row r="5634">
      <c r="A5634" s="458"/>
      <c r="B5634" s="458"/>
      <c r="C5634" s="458"/>
      <c r="D5634" s="458"/>
      <c r="E5634" s="458"/>
      <c r="F5634" s="459"/>
    </row>
    <row r="5635">
      <c r="A5635" s="458"/>
      <c r="B5635" s="458"/>
      <c r="C5635" s="458"/>
      <c r="D5635" s="458"/>
      <c r="E5635" s="458"/>
      <c r="F5635" s="459"/>
    </row>
    <row r="5636">
      <c r="A5636" s="458"/>
      <c r="B5636" s="458"/>
      <c r="C5636" s="458"/>
      <c r="D5636" s="458"/>
      <c r="E5636" s="458"/>
      <c r="F5636" s="459"/>
    </row>
    <row r="5637">
      <c r="A5637" s="458"/>
      <c r="B5637" s="458"/>
      <c r="C5637" s="458"/>
      <c r="D5637" s="458"/>
      <c r="E5637" s="458"/>
      <c r="F5637" s="459"/>
    </row>
    <row r="5638">
      <c r="A5638" s="458"/>
      <c r="B5638" s="458"/>
      <c r="C5638" s="458"/>
      <c r="D5638" s="458"/>
      <c r="E5638" s="458"/>
      <c r="F5638" s="459"/>
    </row>
    <row r="5639">
      <c r="A5639" s="458"/>
      <c r="B5639" s="458"/>
      <c r="C5639" s="458"/>
      <c r="D5639" s="458"/>
      <c r="E5639" s="458"/>
      <c r="F5639" s="459"/>
    </row>
    <row r="5640">
      <c r="A5640" s="458"/>
      <c r="B5640" s="458"/>
      <c r="C5640" s="458"/>
      <c r="D5640" s="458"/>
      <c r="E5640" s="458"/>
      <c r="F5640" s="459"/>
    </row>
    <row r="5641">
      <c r="A5641" s="458"/>
      <c r="B5641" s="458"/>
      <c r="C5641" s="458"/>
      <c r="D5641" s="458"/>
      <c r="E5641" s="458"/>
      <c r="F5641" s="459"/>
    </row>
    <row r="5642">
      <c r="A5642" s="458"/>
      <c r="B5642" s="458"/>
      <c r="C5642" s="458"/>
      <c r="D5642" s="458"/>
      <c r="E5642" s="458"/>
      <c r="F5642" s="459"/>
    </row>
    <row r="5643">
      <c r="A5643" s="458"/>
      <c r="B5643" s="458"/>
      <c r="C5643" s="458"/>
      <c r="D5643" s="458"/>
      <c r="E5643" s="458"/>
      <c r="F5643" s="459"/>
    </row>
    <row r="5644">
      <c r="A5644" s="458"/>
      <c r="B5644" s="458"/>
      <c r="C5644" s="458"/>
      <c r="D5644" s="458"/>
      <c r="E5644" s="458"/>
      <c r="F5644" s="459"/>
    </row>
    <row r="5645">
      <c r="A5645" s="458"/>
      <c r="B5645" s="458"/>
      <c r="C5645" s="458"/>
      <c r="D5645" s="458"/>
      <c r="E5645" s="458"/>
      <c r="F5645" s="459"/>
    </row>
    <row r="5646">
      <c r="A5646" s="458"/>
      <c r="B5646" s="458"/>
      <c r="C5646" s="458"/>
      <c r="D5646" s="458"/>
      <c r="E5646" s="458"/>
      <c r="F5646" s="459"/>
    </row>
    <row r="5647">
      <c r="A5647" s="458"/>
      <c r="B5647" s="458"/>
      <c r="C5647" s="458"/>
      <c r="D5647" s="458"/>
      <c r="E5647" s="458"/>
      <c r="F5647" s="459"/>
    </row>
    <row r="5648">
      <c r="A5648" s="458"/>
      <c r="B5648" s="458"/>
      <c r="C5648" s="458"/>
      <c r="D5648" s="458"/>
      <c r="E5648" s="458"/>
      <c r="F5648" s="459"/>
    </row>
    <row r="5649">
      <c r="A5649" s="458"/>
      <c r="B5649" s="458"/>
      <c r="C5649" s="458"/>
      <c r="D5649" s="458"/>
      <c r="E5649" s="458"/>
      <c r="F5649" s="459"/>
    </row>
    <row r="5650">
      <c r="A5650" s="458"/>
      <c r="B5650" s="458"/>
      <c r="C5650" s="458"/>
      <c r="D5650" s="458"/>
      <c r="E5650" s="458"/>
      <c r="F5650" s="459"/>
    </row>
    <row r="5651">
      <c r="A5651" s="458"/>
      <c r="B5651" s="458"/>
      <c r="C5651" s="458"/>
      <c r="D5651" s="458"/>
      <c r="E5651" s="458"/>
      <c r="F5651" s="459"/>
    </row>
    <row r="5652">
      <c r="A5652" s="458"/>
      <c r="B5652" s="458"/>
      <c r="C5652" s="458"/>
      <c r="D5652" s="458"/>
      <c r="E5652" s="458"/>
      <c r="F5652" s="459"/>
    </row>
    <row r="5653">
      <c r="A5653" s="458"/>
      <c r="B5653" s="458"/>
      <c r="C5653" s="458"/>
      <c r="D5653" s="458"/>
      <c r="E5653" s="458"/>
      <c r="F5653" s="459"/>
    </row>
    <row r="5654">
      <c r="A5654" s="458"/>
      <c r="B5654" s="458"/>
      <c r="C5654" s="458"/>
      <c r="D5654" s="458"/>
      <c r="E5654" s="458"/>
      <c r="F5654" s="459"/>
    </row>
    <row r="5655">
      <c r="A5655" s="458"/>
      <c r="B5655" s="458"/>
      <c r="C5655" s="458"/>
      <c r="D5655" s="458"/>
      <c r="E5655" s="458"/>
      <c r="F5655" s="459"/>
    </row>
    <row r="5656">
      <c r="A5656" s="458"/>
      <c r="B5656" s="458"/>
      <c r="C5656" s="458"/>
      <c r="D5656" s="458"/>
      <c r="E5656" s="458"/>
      <c r="F5656" s="459"/>
    </row>
    <row r="5657">
      <c r="A5657" s="458"/>
      <c r="B5657" s="458"/>
      <c r="C5657" s="458"/>
      <c r="D5657" s="458"/>
      <c r="E5657" s="458"/>
      <c r="F5657" s="459"/>
    </row>
    <row r="5658">
      <c r="A5658" s="458"/>
      <c r="B5658" s="458"/>
      <c r="C5658" s="458"/>
      <c r="D5658" s="458"/>
      <c r="E5658" s="458"/>
      <c r="F5658" s="459"/>
    </row>
    <row r="5659">
      <c r="A5659" s="458"/>
      <c r="B5659" s="458"/>
      <c r="C5659" s="458"/>
      <c r="D5659" s="458"/>
      <c r="E5659" s="458"/>
      <c r="F5659" s="459"/>
    </row>
    <row r="5660">
      <c r="A5660" s="458"/>
      <c r="B5660" s="458"/>
      <c r="C5660" s="458"/>
      <c r="D5660" s="458"/>
      <c r="E5660" s="458"/>
      <c r="F5660" s="459"/>
    </row>
    <row r="5661">
      <c r="A5661" s="458"/>
      <c r="B5661" s="458"/>
      <c r="C5661" s="458"/>
      <c r="D5661" s="458"/>
      <c r="E5661" s="458"/>
      <c r="F5661" s="459"/>
    </row>
    <row r="5662">
      <c r="A5662" s="458"/>
      <c r="B5662" s="458"/>
      <c r="C5662" s="458"/>
      <c r="D5662" s="458"/>
      <c r="E5662" s="458"/>
      <c r="F5662" s="459"/>
    </row>
    <row r="5663">
      <c r="A5663" s="458"/>
      <c r="B5663" s="458"/>
      <c r="C5663" s="458"/>
      <c r="D5663" s="458"/>
      <c r="E5663" s="458"/>
      <c r="F5663" s="459"/>
    </row>
    <row r="5664">
      <c r="A5664" s="458"/>
      <c r="B5664" s="458"/>
      <c r="C5664" s="458"/>
      <c r="D5664" s="458"/>
      <c r="E5664" s="458"/>
      <c r="F5664" s="459"/>
    </row>
    <row r="5665">
      <c r="A5665" s="458"/>
      <c r="B5665" s="458"/>
      <c r="C5665" s="458"/>
      <c r="D5665" s="458"/>
      <c r="E5665" s="458"/>
      <c r="F5665" s="459"/>
    </row>
    <row r="5666">
      <c r="A5666" s="458"/>
      <c r="B5666" s="458"/>
      <c r="C5666" s="458"/>
      <c r="D5666" s="458"/>
      <c r="E5666" s="458"/>
      <c r="F5666" s="459"/>
    </row>
    <row r="5667">
      <c r="A5667" s="458"/>
      <c r="B5667" s="458"/>
      <c r="C5667" s="458"/>
      <c r="D5667" s="458"/>
      <c r="E5667" s="458"/>
      <c r="F5667" s="459"/>
    </row>
    <row r="5668">
      <c r="A5668" s="458"/>
      <c r="B5668" s="458"/>
      <c r="C5668" s="458"/>
      <c r="D5668" s="458"/>
      <c r="E5668" s="458"/>
      <c r="F5668" s="459"/>
    </row>
    <row r="5669">
      <c r="A5669" s="458"/>
      <c r="B5669" s="458"/>
      <c r="C5669" s="458"/>
      <c r="D5669" s="458"/>
      <c r="E5669" s="458"/>
      <c r="F5669" s="459"/>
    </row>
    <row r="5670">
      <c r="A5670" s="458"/>
      <c r="B5670" s="458"/>
      <c r="C5670" s="458"/>
      <c r="D5670" s="458"/>
      <c r="E5670" s="458"/>
      <c r="F5670" s="459"/>
    </row>
    <row r="5671">
      <c r="A5671" s="458"/>
      <c r="B5671" s="458"/>
      <c r="C5671" s="458"/>
      <c r="D5671" s="458"/>
      <c r="E5671" s="458"/>
      <c r="F5671" s="459"/>
    </row>
    <row r="5672">
      <c r="A5672" s="458"/>
      <c r="B5672" s="458"/>
      <c r="C5672" s="458"/>
      <c r="D5672" s="458"/>
      <c r="E5672" s="458"/>
      <c r="F5672" s="459"/>
    </row>
    <row r="5673">
      <c r="A5673" s="458"/>
      <c r="B5673" s="458"/>
      <c r="C5673" s="458"/>
      <c r="D5673" s="458"/>
      <c r="E5673" s="458"/>
      <c r="F5673" s="459"/>
    </row>
    <row r="5674">
      <c r="A5674" s="458"/>
      <c r="B5674" s="458"/>
      <c r="C5674" s="458"/>
      <c r="D5674" s="458"/>
      <c r="E5674" s="458"/>
      <c r="F5674" s="459"/>
    </row>
    <row r="5675">
      <c r="A5675" s="458"/>
      <c r="B5675" s="458"/>
      <c r="C5675" s="458"/>
      <c r="D5675" s="458"/>
      <c r="E5675" s="458"/>
      <c r="F5675" s="459"/>
    </row>
    <row r="5676">
      <c r="A5676" s="458"/>
      <c r="B5676" s="458"/>
      <c r="C5676" s="458"/>
      <c r="D5676" s="458"/>
      <c r="E5676" s="458"/>
      <c r="F5676" s="459"/>
    </row>
    <row r="5677">
      <c r="A5677" s="458"/>
      <c r="B5677" s="458"/>
      <c r="C5677" s="458"/>
      <c r="D5677" s="458"/>
      <c r="E5677" s="458"/>
      <c r="F5677" s="459"/>
    </row>
    <row r="5678">
      <c r="A5678" s="458"/>
      <c r="B5678" s="458"/>
      <c r="C5678" s="458"/>
      <c r="D5678" s="458"/>
      <c r="E5678" s="458"/>
      <c r="F5678" s="459"/>
    </row>
    <row r="5679">
      <c r="A5679" s="458"/>
      <c r="B5679" s="458"/>
      <c r="C5679" s="458"/>
      <c r="D5679" s="458"/>
      <c r="E5679" s="458"/>
      <c r="F5679" s="459"/>
    </row>
    <row r="5680">
      <c r="A5680" s="458"/>
      <c r="B5680" s="458"/>
      <c r="C5680" s="458"/>
      <c r="D5680" s="458"/>
      <c r="E5680" s="458"/>
      <c r="F5680" s="459"/>
    </row>
    <row r="5681">
      <c r="A5681" s="458"/>
      <c r="B5681" s="458"/>
      <c r="C5681" s="458"/>
      <c r="D5681" s="458"/>
      <c r="E5681" s="458"/>
      <c r="F5681" s="459"/>
    </row>
    <row r="5682">
      <c r="A5682" s="458"/>
      <c r="B5682" s="458"/>
      <c r="C5682" s="458"/>
      <c r="D5682" s="458"/>
      <c r="E5682" s="458"/>
      <c r="F5682" s="459"/>
    </row>
    <row r="5683">
      <c r="A5683" s="458"/>
      <c r="B5683" s="458"/>
      <c r="C5683" s="458"/>
      <c r="D5683" s="458"/>
      <c r="E5683" s="458"/>
      <c r="F5683" s="459"/>
    </row>
    <row r="5684">
      <c r="A5684" s="458"/>
      <c r="B5684" s="458"/>
      <c r="C5684" s="458"/>
      <c r="D5684" s="458"/>
      <c r="E5684" s="458"/>
      <c r="F5684" s="459"/>
    </row>
    <row r="5685">
      <c r="A5685" s="458"/>
      <c r="B5685" s="458"/>
      <c r="C5685" s="458"/>
      <c r="D5685" s="458"/>
      <c r="E5685" s="458"/>
      <c r="F5685" s="459"/>
    </row>
    <row r="5686">
      <c r="A5686" s="458"/>
      <c r="B5686" s="458"/>
      <c r="C5686" s="458"/>
      <c r="D5686" s="458"/>
      <c r="E5686" s="458"/>
      <c r="F5686" s="459"/>
    </row>
    <row r="5687">
      <c r="A5687" s="458"/>
      <c r="B5687" s="458"/>
      <c r="C5687" s="458"/>
      <c r="D5687" s="458"/>
      <c r="E5687" s="458"/>
      <c r="F5687" s="459"/>
    </row>
    <row r="5688">
      <c r="A5688" s="458"/>
      <c r="B5688" s="458"/>
      <c r="C5688" s="458"/>
      <c r="D5688" s="458"/>
      <c r="E5688" s="458"/>
      <c r="F5688" s="459"/>
    </row>
    <row r="5689">
      <c r="A5689" s="458"/>
      <c r="B5689" s="458"/>
      <c r="C5689" s="458"/>
      <c r="D5689" s="458"/>
      <c r="E5689" s="458"/>
      <c r="F5689" s="459"/>
    </row>
    <row r="5690">
      <c r="A5690" s="458"/>
      <c r="B5690" s="458"/>
      <c r="C5690" s="458"/>
      <c r="D5690" s="458"/>
      <c r="E5690" s="458"/>
      <c r="F5690" s="459"/>
    </row>
    <row r="5691">
      <c r="A5691" s="458"/>
      <c r="B5691" s="458"/>
      <c r="C5691" s="458"/>
      <c r="D5691" s="458"/>
      <c r="E5691" s="458"/>
      <c r="F5691" s="459"/>
    </row>
    <row r="5692">
      <c r="A5692" s="458"/>
      <c r="B5692" s="458"/>
      <c r="C5692" s="458"/>
      <c r="D5692" s="458"/>
      <c r="E5692" s="458"/>
      <c r="F5692" s="459"/>
    </row>
    <row r="5693">
      <c r="A5693" s="458"/>
      <c r="B5693" s="458"/>
      <c r="C5693" s="458"/>
      <c r="D5693" s="458"/>
      <c r="E5693" s="458"/>
      <c r="F5693" s="459"/>
    </row>
    <row r="5694">
      <c r="A5694" s="458"/>
      <c r="B5694" s="458"/>
      <c r="C5694" s="458"/>
      <c r="D5694" s="458"/>
      <c r="E5694" s="458"/>
      <c r="F5694" s="459"/>
    </row>
    <row r="5695">
      <c r="A5695" s="458"/>
      <c r="B5695" s="458"/>
      <c r="C5695" s="458"/>
      <c r="D5695" s="458"/>
      <c r="E5695" s="458"/>
      <c r="F5695" s="459"/>
    </row>
    <row r="5696">
      <c r="A5696" s="458"/>
      <c r="B5696" s="458"/>
      <c r="C5696" s="458"/>
      <c r="D5696" s="458"/>
      <c r="E5696" s="458"/>
      <c r="F5696" s="459"/>
    </row>
    <row r="5697">
      <c r="A5697" s="458"/>
      <c r="B5697" s="458"/>
      <c r="C5697" s="458"/>
      <c r="D5697" s="458"/>
      <c r="E5697" s="458"/>
      <c r="F5697" s="459"/>
    </row>
    <row r="5698">
      <c r="A5698" s="458"/>
      <c r="B5698" s="458"/>
      <c r="C5698" s="458"/>
      <c r="D5698" s="458"/>
      <c r="E5698" s="458"/>
      <c r="F5698" s="459"/>
    </row>
    <row r="5699">
      <c r="A5699" s="458"/>
      <c r="B5699" s="458"/>
      <c r="C5699" s="458"/>
      <c r="D5699" s="458"/>
      <c r="E5699" s="458"/>
      <c r="F5699" s="459"/>
    </row>
    <row r="5700">
      <c r="A5700" s="458"/>
      <c r="B5700" s="458"/>
      <c r="C5700" s="458"/>
      <c r="D5700" s="458"/>
      <c r="E5700" s="458"/>
      <c r="F5700" s="459"/>
    </row>
    <row r="5701">
      <c r="A5701" s="458"/>
      <c r="B5701" s="458"/>
      <c r="C5701" s="458"/>
      <c r="D5701" s="458"/>
      <c r="E5701" s="458"/>
      <c r="F5701" s="459"/>
    </row>
    <row r="5702">
      <c r="A5702" s="458"/>
      <c r="B5702" s="458"/>
      <c r="C5702" s="458"/>
      <c r="D5702" s="458"/>
      <c r="E5702" s="458"/>
      <c r="F5702" s="459"/>
    </row>
    <row r="5703">
      <c r="A5703" s="458"/>
      <c r="B5703" s="458"/>
      <c r="C5703" s="458"/>
      <c r="D5703" s="458"/>
      <c r="E5703" s="458"/>
      <c r="F5703" s="459"/>
    </row>
    <row r="5704">
      <c r="A5704" s="458"/>
      <c r="B5704" s="458"/>
      <c r="C5704" s="458"/>
      <c r="D5704" s="458"/>
      <c r="E5704" s="458"/>
      <c r="F5704" s="459"/>
    </row>
    <row r="5705">
      <c r="A5705" s="458"/>
      <c r="B5705" s="458"/>
      <c r="C5705" s="458"/>
      <c r="D5705" s="458"/>
      <c r="E5705" s="458"/>
      <c r="F5705" s="459"/>
    </row>
    <row r="5706">
      <c r="A5706" s="458"/>
      <c r="B5706" s="458"/>
      <c r="C5706" s="458"/>
      <c r="D5706" s="458"/>
      <c r="E5706" s="458"/>
      <c r="F5706" s="459"/>
    </row>
    <row r="5707">
      <c r="A5707" s="458"/>
      <c r="B5707" s="458"/>
      <c r="C5707" s="458"/>
      <c r="D5707" s="458"/>
      <c r="E5707" s="458"/>
      <c r="F5707" s="459"/>
    </row>
    <row r="5708">
      <c r="A5708" s="458"/>
      <c r="B5708" s="458"/>
      <c r="C5708" s="458"/>
      <c r="D5708" s="458"/>
      <c r="E5708" s="458"/>
      <c r="F5708" s="459"/>
    </row>
    <row r="5709">
      <c r="A5709" s="458"/>
      <c r="B5709" s="458"/>
      <c r="C5709" s="458"/>
      <c r="D5709" s="458"/>
      <c r="E5709" s="458"/>
      <c r="F5709" s="459"/>
    </row>
    <row r="5710">
      <c r="A5710" s="458"/>
      <c r="B5710" s="458"/>
      <c r="C5710" s="458"/>
      <c r="D5710" s="458"/>
      <c r="E5710" s="458"/>
      <c r="F5710" s="459"/>
    </row>
    <row r="5711">
      <c r="A5711" s="458"/>
      <c r="B5711" s="458"/>
      <c r="C5711" s="458"/>
      <c r="D5711" s="458"/>
      <c r="E5711" s="458"/>
      <c r="F5711" s="459"/>
    </row>
    <row r="5712">
      <c r="A5712" s="458"/>
      <c r="B5712" s="458"/>
      <c r="C5712" s="458"/>
      <c r="D5712" s="458"/>
      <c r="E5712" s="458"/>
      <c r="F5712" s="459"/>
    </row>
    <row r="5713">
      <c r="A5713" s="458"/>
      <c r="B5713" s="458"/>
      <c r="C5713" s="458"/>
      <c r="D5713" s="458"/>
      <c r="E5713" s="458"/>
      <c r="F5713" s="459"/>
    </row>
    <row r="5714">
      <c r="A5714" s="458"/>
      <c r="B5714" s="458"/>
      <c r="C5714" s="458"/>
      <c r="D5714" s="458"/>
      <c r="E5714" s="458"/>
      <c r="F5714" s="459"/>
    </row>
    <row r="5715">
      <c r="A5715" s="458"/>
      <c r="B5715" s="458"/>
      <c r="C5715" s="458"/>
      <c r="D5715" s="458"/>
      <c r="E5715" s="458"/>
      <c r="F5715" s="459"/>
    </row>
    <row r="5716">
      <c r="A5716" s="458"/>
      <c r="B5716" s="458"/>
      <c r="C5716" s="458"/>
      <c r="D5716" s="458"/>
      <c r="E5716" s="458"/>
      <c r="F5716" s="459"/>
    </row>
    <row r="5717">
      <c r="A5717" s="458"/>
      <c r="B5717" s="458"/>
      <c r="C5717" s="458"/>
      <c r="D5717" s="458"/>
      <c r="E5717" s="458"/>
      <c r="F5717" s="459"/>
    </row>
    <row r="5718">
      <c r="A5718" s="458"/>
      <c r="B5718" s="458"/>
      <c r="C5718" s="458"/>
      <c r="D5718" s="458"/>
      <c r="E5718" s="458"/>
      <c r="F5718" s="459"/>
    </row>
    <row r="5719">
      <c r="A5719" s="458"/>
      <c r="B5719" s="458"/>
      <c r="C5719" s="458"/>
      <c r="D5719" s="458"/>
      <c r="E5719" s="458"/>
      <c r="F5719" s="459"/>
    </row>
    <row r="5720">
      <c r="A5720" s="458"/>
      <c r="B5720" s="458"/>
      <c r="C5720" s="458"/>
      <c r="D5720" s="458"/>
      <c r="E5720" s="458"/>
      <c r="F5720" s="459"/>
    </row>
    <row r="5721">
      <c r="A5721" s="458"/>
      <c r="B5721" s="458"/>
      <c r="C5721" s="458"/>
      <c r="D5721" s="458"/>
      <c r="E5721" s="458"/>
      <c r="F5721" s="459"/>
    </row>
    <row r="5722">
      <c r="A5722" s="458"/>
      <c r="B5722" s="458"/>
      <c r="C5722" s="458"/>
      <c r="D5722" s="458"/>
      <c r="E5722" s="458"/>
      <c r="F5722" s="459"/>
    </row>
    <row r="5723">
      <c r="A5723" s="458"/>
      <c r="B5723" s="458"/>
      <c r="C5723" s="458"/>
      <c r="D5723" s="458"/>
      <c r="E5723" s="458"/>
      <c r="F5723" s="459"/>
    </row>
    <row r="5724">
      <c r="A5724" s="458"/>
      <c r="B5724" s="458"/>
      <c r="C5724" s="458"/>
      <c r="D5724" s="458"/>
      <c r="E5724" s="458"/>
      <c r="F5724" s="459"/>
    </row>
    <row r="5725">
      <c r="A5725" s="458"/>
      <c r="B5725" s="458"/>
      <c r="C5725" s="458"/>
      <c r="D5725" s="458"/>
      <c r="E5725" s="458"/>
      <c r="F5725" s="459"/>
    </row>
    <row r="5726">
      <c r="A5726" s="458"/>
      <c r="B5726" s="458"/>
      <c r="C5726" s="458"/>
      <c r="D5726" s="458"/>
      <c r="E5726" s="458"/>
      <c r="F5726" s="459"/>
    </row>
    <row r="5727">
      <c r="A5727" s="458"/>
      <c r="B5727" s="458"/>
      <c r="C5727" s="458"/>
      <c r="D5727" s="458"/>
      <c r="E5727" s="458"/>
      <c r="F5727" s="459"/>
    </row>
    <row r="5728">
      <c r="A5728" s="458"/>
      <c r="B5728" s="458"/>
      <c r="C5728" s="458"/>
      <c r="D5728" s="458"/>
      <c r="E5728" s="458"/>
      <c r="F5728" s="459"/>
    </row>
    <row r="5729">
      <c r="A5729" s="458"/>
      <c r="B5729" s="458"/>
      <c r="C5729" s="458"/>
      <c r="D5729" s="458"/>
      <c r="E5729" s="458"/>
      <c r="F5729" s="459"/>
    </row>
    <row r="5730">
      <c r="A5730" s="458"/>
      <c r="B5730" s="458"/>
      <c r="C5730" s="458"/>
      <c r="D5730" s="458"/>
      <c r="E5730" s="458"/>
      <c r="F5730" s="459"/>
    </row>
    <row r="5731">
      <c r="A5731" s="458"/>
      <c r="B5731" s="458"/>
      <c r="C5731" s="458"/>
      <c r="D5731" s="458"/>
      <c r="E5731" s="458"/>
      <c r="F5731" s="459"/>
    </row>
    <row r="5732">
      <c r="A5732" s="458"/>
      <c r="B5732" s="458"/>
      <c r="C5732" s="458"/>
      <c r="D5732" s="458"/>
      <c r="E5732" s="458"/>
      <c r="F5732" s="459"/>
    </row>
    <row r="5733">
      <c r="A5733" s="458"/>
      <c r="B5733" s="458"/>
      <c r="C5733" s="458"/>
      <c r="D5733" s="458"/>
      <c r="E5733" s="458"/>
      <c r="F5733" s="459"/>
    </row>
    <row r="5734">
      <c r="A5734" s="458"/>
      <c r="B5734" s="458"/>
      <c r="C5734" s="458"/>
      <c r="D5734" s="458"/>
      <c r="E5734" s="458"/>
      <c r="F5734" s="459"/>
    </row>
    <row r="5735">
      <c r="A5735" s="458"/>
      <c r="B5735" s="458"/>
      <c r="C5735" s="458"/>
      <c r="D5735" s="458"/>
      <c r="E5735" s="458"/>
      <c r="F5735" s="459"/>
    </row>
    <row r="5736">
      <c r="A5736" s="458"/>
      <c r="B5736" s="458"/>
      <c r="C5736" s="458"/>
      <c r="D5736" s="458"/>
      <c r="E5736" s="458"/>
      <c r="F5736" s="459"/>
    </row>
    <row r="5737">
      <c r="A5737" s="458"/>
      <c r="B5737" s="458"/>
      <c r="C5737" s="458"/>
      <c r="D5737" s="458"/>
      <c r="E5737" s="458"/>
      <c r="F5737" s="459"/>
    </row>
    <row r="5738">
      <c r="A5738" s="458"/>
      <c r="B5738" s="458"/>
      <c r="C5738" s="458"/>
      <c r="D5738" s="458"/>
      <c r="E5738" s="458"/>
      <c r="F5738" s="459"/>
    </row>
    <row r="5739">
      <c r="A5739" s="458"/>
      <c r="B5739" s="458"/>
      <c r="C5739" s="458"/>
      <c r="D5739" s="458"/>
      <c r="E5739" s="458"/>
      <c r="F5739" s="459"/>
    </row>
    <row r="5740">
      <c r="A5740" s="458"/>
      <c r="B5740" s="458"/>
      <c r="C5740" s="458"/>
      <c r="D5740" s="458"/>
      <c r="E5740" s="458"/>
      <c r="F5740" s="459"/>
    </row>
    <row r="5741">
      <c r="A5741" s="458"/>
      <c r="B5741" s="458"/>
      <c r="C5741" s="458"/>
      <c r="D5741" s="458"/>
      <c r="E5741" s="458"/>
      <c r="F5741" s="459"/>
    </row>
    <row r="5742">
      <c r="A5742" s="458"/>
      <c r="B5742" s="458"/>
      <c r="C5742" s="458"/>
      <c r="D5742" s="458"/>
      <c r="E5742" s="458"/>
      <c r="F5742" s="459"/>
    </row>
    <row r="5743">
      <c r="A5743" s="458"/>
      <c r="B5743" s="458"/>
      <c r="C5743" s="458"/>
      <c r="D5743" s="458"/>
      <c r="E5743" s="458"/>
      <c r="F5743" s="459"/>
    </row>
    <row r="5744">
      <c r="A5744" s="458"/>
      <c r="B5744" s="458"/>
      <c r="C5744" s="458"/>
      <c r="D5744" s="458"/>
      <c r="E5744" s="458"/>
      <c r="F5744" s="459"/>
    </row>
    <row r="5745">
      <c r="A5745" s="458"/>
      <c r="B5745" s="458"/>
      <c r="C5745" s="458"/>
      <c r="D5745" s="458"/>
      <c r="E5745" s="458"/>
      <c r="F5745" s="459"/>
    </row>
    <row r="5746">
      <c r="A5746" s="458"/>
      <c r="B5746" s="458"/>
      <c r="C5746" s="458"/>
      <c r="D5746" s="458"/>
      <c r="E5746" s="458"/>
      <c r="F5746" s="459"/>
    </row>
    <row r="5747">
      <c r="A5747" s="458"/>
      <c r="B5747" s="458"/>
      <c r="C5747" s="458"/>
      <c r="D5747" s="458"/>
      <c r="E5747" s="458"/>
      <c r="F5747" s="459"/>
    </row>
    <row r="5748">
      <c r="A5748" s="458"/>
      <c r="B5748" s="458"/>
      <c r="C5748" s="458"/>
      <c r="D5748" s="458"/>
      <c r="E5748" s="458"/>
      <c r="F5748" s="459"/>
    </row>
    <row r="5749">
      <c r="A5749" s="458"/>
      <c r="B5749" s="458"/>
      <c r="C5749" s="458"/>
      <c r="D5749" s="458"/>
      <c r="E5749" s="458"/>
      <c r="F5749" s="459"/>
    </row>
    <row r="5750">
      <c r="A5750" s="458"/>
      <c r="B5750" s="458"/>
      <c r="C5750" s="458"/>
      <c r="D5750" s="458"/>
      <c r="E5750" s="458"/>
      <c r="F5750" s="459"/>
    </row>
    <row r="5751">
      <c r="A5751" s="458"/>
      <c r="B5751" s="458"/>
      <c r="C5751" s="458"/>
      <c r="D5751" s="458"/>
      <c r="E5751" s="458"/>
      <c r="F5751" s="459"/>
    </row>
    <row r="5752">
      <c r="A5752" s="458"/>
      <c r="B5752" s="458"/>
      <c r="C5752" s="458"/>
      <c r="D5752" s="458"/>
      <c r="E5752" s="458"/>
      <c r="F5752" s="459"/>
    </row>
    <row r="5753">
      <c r="A5753" s="458"/>
      <c r="B5753" s="458"/>
      <c r="C5753" s="458"/>
      <c r="D5753" s="458"/>
      <c r="E5753" s="458"/>
      <c r="F5753" s="459"/>
    </row>
    <row r="5754">
      <c r="A5754" s="458"/>
      <c r="B5754" s="458"/>
      <c r="C5754" s="458"/>
      <c r="D5754" s="458"/>
      <c r="E5754" s="458"/>
      <c r="F5754" s="459"/>
    </row>
    <row r="5755">
      <c r="A5755" s="458"/>
      <c r="B5755" s="458"/>
      <c r="C5755" s="458"/>
      <c r="D5755" s="458"/>
      <c r="E5755" s="458"/>
      <c r="F5755" s="459"/>
    </row>
    <row r="5756">
      <c r="A5756" s="458"/>
      <c r="B5756" s="458"/>
      <c r="C5756" s="458"/>
      <c r="D5756" s="458"/>
      <c r="E5756" s="458"/>
      <c r="F5756" s="459"/>
    </row>
    <row r="5757">
      <c r="A5757" s="458"/>
      <c r="B5757" s="458"/>
      <c r="C5757" s="458"/>
      <c r="D5757" s="458"/>
      <c r="E5757" s="458"/>
      <c r="F5757" s="459"/>
    </row>
    <row r="5758">
      <c r="A5758" s="458"/>
      <c r="B5758" s="458"/>
      <c r="C5758" s="458"/>
      <c r="D5758" s="458"/>
      <c r="E5758" s="458"/>
      <c r="F5758" s="459"/>
    </row>
    <row r="5759">
      <c r="A5759" s="458"/>
      <c r="B5759" s="458"/>
      <c r="C5759" s="458"/>
      <c r="D5759" s="458"/>
      <c r="E5759" s="458"/>
      <c r="F5759" s="459"/>
    </row>
    <row r="5760">
      <c r="A5760" s="458"/>
      <c r="B5760" s="458"/>
      <c r="C5760" s="458"/>
      <c r="D5760" s="458"/>
      <c r="E5760" s="458"/>
      <c r="F5760" s="459"/>
    </row>
    <row r="5761">
      <c r="A5761" s="458"/>
      <c r="B5761" s="458"/>
      <c r="C5761" s="458"/>
      <c r="D5761" s="458"/>
      <c r="E5761" s="458"/>
      <c r="F5761" s="459"/>
    </row>
    <row r="5762">
      <c r="A5762" s="458"/>
      <c r="B5762" s="458"/>
      <c r="C5762" s="458"/>
      <c r="D5762" s="458"/>
      <c r="E5762" s="458"/>
      <c r="F5762" s="459"/>
    </row>
    <row r="5763">
      <c r="A5763" s="458"/>
      <c r="B5763" s="458"/>
      <c r="C5763" s="458"/>
      <c r="D5763" s="458"/>
      <c r="E5763" s="458"/>
      <c r="F5763" s="459"/>
    </row>
    <row r="5764">
      <c r="A5764" s="458"/>
      <c r="B5764" s="458"/>
      <c r="C5764" s="458"/>
      <c r="D5764" s="458"/>
      <c r="E5764" s="458"/>
      <c r="F5764" s="459"/>
    </row>
    <row r="5765">
      <c r="A5765" s="458"/>
      <c r="B5765" s="458"/>
      <c r="C5765" s="458"/>
      <c r="D5765" s="458"/>
      <c r="E5765" s="458"/>
      <c r="F5765" s="459"/>
    </row>
    <row r="5766">
      <c r="A5766" s="458"/>
      <c r="B5766" s="458"/>
      <c r="C5766" s="458"/>
      <c r="D5766" s="458"/>
      <c r="E5766" s="458"/>
      <c r="F5766" s="459"/>
    </row>
    <row r="5767">
      <c r="A5767" s="458"/>
      <c r="B5767" s="458"/>
      <c r="C5767" s="458"/>
      <c r="D5767" s="458"/>
      <c r="E5767" s="458"/>
      <c r="F5767" s="459"/>
    </row>
    <row r="5768">
      <c r="A5768" s="458"/>
      <c r="B5768" s="458"/>
      <c r="C5768" s="458"/>
      <c r="D5768" s="458"/>
      <c r="E5768" s="458"/>
      <c r="F5768" s="459"/>
    </row>
    <row r="5769">
      <c r="A5769" s="458"/>
      <c r="B5769" s="458"/>
      <c r="C5769" s="458"/>
      <c r="D5769" s="458"/>
      <c r="E5769" s="458"/>
      <c r="F5769" s="459"/>
    </row>
    <row r="5770">
      <c r="A5770" s="458"/>
      <c r="B5770" s="458"/>
      <c r="C5770" s="458"/>
      <c r="D5770" s="458"/>
      <c r="E5770" s="458"/>
      <c r="F5770" s="459"/>
    </row>
    <row r="5771">
      <c r="A5771" s="458"/>
      <c r="B5771" s="458"/>
      <c r="C5771" s="458"/>
      <c r="D5771" s="458"/>
      <c r="E5771" s="458"/>
      <c r="F5771" s="459"/>
    </row>
    <row r="5772">
      <c r="A5772" s="458"/>
      <c r="B5772" s="458"/>
      <c r="C5772" s="458"/>
      <c r="D5772" s="458"/>
      <c r="E5772" s="458"/>
      <c r="F5772" s="459"/>
    </row>
    <row r="5773">
      <c r="A5773" s="458"/>
      <c r="B5773" s="458"/>
      <c r="C5773" s="458"/>
      <c r="D5773" s="458"/>
      <c r="E5773" s="458"/>
      <c r="F5773" s="459"/>
    </row>
    <row r="5774">
      <c r="A5774" s="458"/>
      <c r="B5774" s="458"/>
      <c r="C5774" s="458"/>
      <c r="D5774" s="458"/>
      <c r="E5774" s="458"/>
      <c r="F5774" s="459"/>
    </row>
    <row r="5775">
      <c r="A5775" s="458"/>
      <c r="B5775" s="458"/>
      <c r="C5775" s="458"/>
      <c r="D5775" s="458"/>
      <c r="E5775" s="458"/>
      <c r="F5775" s="459"/>
    </row>
    <row r="5776">
      <c r="A5776" s="458"/>
      <c r="B5776" s="458"/>
      <c r="C5776" s="458"/>
      <c r="D5776" s="458"/>
      <c r="E5776" s="458"/>
      <c r="F5776" s="459"/>
    </row>
    <row r="5777">
      <c r="A5777" s="458"/>
      <c r="B5777" s="458"/>
      <c r="C5777" s="458"/>
      <c r="D5777" s="458"/>
      <c r="E5777" s="458"/>
      <c r="F5777" s="459"/>
    </row>
    <row r="5778">
      <c r="A5778" s="458"/>
      <c r="B5778" s="458"/>
      <c r="C5778" s="458"/>
      <c r="D5778" s="458"/>
      <c r="E5778" s="458"/>
      <c r="F5778" s="459"/>
    </row>
    <row r="5779">
      <c r="A5779" s="458"/>
      <c r="B5779" s="458"/>
      <c r="C5779" s="458"/>
      <c r="D5779" s="458"/>
      <c r="E5779" s="458"/>
      <c r="F5779" s="459"/>
    </row>
    <row r="5780">
      <c r="A5780" s="458"/>
      <c r="B5780" s="458"/>
      <c r="C5780" s="458"/>
      <c r="D5780" s="458"/>
      <c r="E5780" s="458"/>
      <c r="F5780" s="459"/>
    </row>
    <row r="5781">
      <c r="A5781" s="458"/>
      <c r="B5781" s="458"/>
      <c r="C5781" s="458"/>
      <c r="D5781" s="458"/>
      <c r="E5781" s="458"/>
      <c r="F5781" s="459"/>
    </row>
    <row r="5782">
      <c r="A5782" s="458"/>
      <c r="B5782" s="458"/>
      <c r="C5782" s="458"/>
      <c r="D5782" s="458"/>
      <c r="E5782" s="458"/>
      <c r="F5782" s="459"/>
    </row>
    <row r="5783">
      <c r="A5783" s="458"/>
      <c r="B5783" s="458"/>
      <c r="C5783" s="458"/>
      <c r="D5783" s="458"/>
      <c r="E5783" s="458"/>
      <c r="F5783" s="459"/>
    </row>
    <row r="5784">
      <c r="A5784" s="458"/>
      <c r="B5784" s="458"/>
      <c r="C5784" s="458"/>
      <c r="D5784" s="458"/>
      <c r="E5784" s="458"/>
      <c r="F5784" s="459"/>
    </row>
    <row r="5785">
      <c r="A5785" s="458"/>
      <c r="B5785" s="458"/>
      <c r="C5785" s="458"/>
      <c r="D5785" s="458"/>
      <c r="E5785" s="458"/>
      <c r="F5785" s="459"/>
    </row>
    <row r="5786">
      <c r="A5786" s="458"/>
      <c r="B5786" s="458"/>
      <c r="C5786" s="458"/>
      <c r="D5786" s="458"/>
      <c r="E5786" s="458"/>
      <c r="F5786" s="459"/>
    </row>
    <row r="5787">
      <c r="A5787" s="458"/>
      <c r="B5787" s="458"/>
      <c r="C5787" s="458"/>
      <c r="D5787" s="458"/>
      <c r="E5787" s="458"/>
      <c r="F5787" s="459"/>
    </row>
    <row r="5788">
      <c r="A5788" s="458"/>
      <c r="B5788" s="458"/>
      <c r="C5788" s="458"/>
      <c r="D5788" s="458"/>
      <c r="E5788" s="458"/>
      <c r="F5788" s="459"/>
    </row>
    <row r="5789">
      <c r="A5789" s="458"/>
      <c r="B5789" s="458"/>
      <c r="C5789" s="458"/>
      <c r="D5789" s="458"/>
      <c r="E5789" s="458"/>
      <c r="F5789" s="459"/>
    </row>
    <row r="5790">
      <c r="A5790" s="458"/>
      <c r="B5790" s="458"/>
      <c r="C5790" s="458"/>
      <c r="D5790" s="458"/>
      <c r="E5790" s="458"/>
      <c r="F5790" s="459"/>
    </row>
    <row r="5791">
      <c r="A5791" s="458"/>
      <c r="B5791" s="458"/>
      <c r="C5791" s="458"/>
      <c r="D5791" s="458"/>
      <c r="E5791" s="458"/>
      <c r="F5791" s="459"/>
    </row>
    <row r="5792">
      <c r="A5792" s="458"/>
      <c r="B5792" s="458"/>
      <c r="C5792" s="458"/>
      <c r="D5792" s="458"/>
      <c r="E5792" s="458"/>
      <c r="F5792" s="459"/>
    </row>
    <row r="5793">
      <c r="A5793" s="458"/>
      <c r="B5793" s="458"/>
      <c r="C5793" s="458"/>
      <c r="D5793" s="458"/>
      <c r="E5793" s="458"/>
      <c r="F5793" s="459"/>
    </row>
    <row r="5794">
      <c r="A5794" s="458"/>
      <c r="B5794" s="458"/>
      <c r="C5794" s="458"/>
      <c r="D5794" s="458"/>
      <c r="E5794" s="458"/>
      <c r="F5794" s="459"/>
    </row>
    <row r="5795">
      <c r="A5795" s="458"/>
      <c r="B5795" s="458"/>
      <c r="C5795" s="458"/>
      <c r="D5795" s="458"/>
      <c r="E5795" s="458"/>
      <c r="F5795" s="459"/>
    </row>
    <row r="5796">
      <c r="A5796" s="458"/>
      <c r="B5796" s="458"/>
      <c r="C5796" s="458"/>
      <c r="D5796" s="458"/>
      <c r="E5796" s="458"/>
      <c r="F5796" s="459"/>
    </row>
    <row r="5797">
      <c r="A5797" s="458"/>
      <c r="B5797" s="458"/>
      <c r="C5797" s="458"/>
      <c r="D5797" s="458"/>
      <c r="E5797" s="458"/>
      <c r="F5797" s="459"/>
    </row>
    <row r="5798">
      <c r="A5798" s="458"/>
      <c r="B5798" s="458"/>
      <c r="C5798" s="458"/>
      <c r="D5798" s="458"/>
      <c r="E5798" s="458"/>
      <c r="F5798" s="459"/>
    </row>
    <row r="5799">
      <c r="A5799" s="458"/>
      <c r="B5799" s="458"/>
      <c r="C5799" s="458"/>
      <c r="D5799" s="458"/>
      <c r="E5799" s="458"/>
      <c r="F5799" s="459"/>
    </row>
    <row r="5800">
      <c r="A5800" s="458"/>
      <c r="B5800" s="458"/>
      <c r="C5800" s="458"/>
      <c r="D5800" s="458"/>
      <c r="E5800" s="458"/>
      <c r="F5800" s="459"/>
    </row>
    <row r="5801">
      <c r="A5801" s="458"/>
      <c r="B5801" s="458"/>
      <c r="C5801" s="458"/>
      <c r="D5801" s="458"/>
      <c r="E5801" s="458"/>
      <c r="F5801" s="459"/>
    </row>
    <row r="5802">
      <c r="A5802" s="458"/>
      <c r="B5802" s="458"/>
      <c r="C5802" s="458"/>
      <c r="D5802" s="458"/>
      <c r="E5802" s="458"/>
      <c r="F5802" s="459"/>
    </row>
    <row r="5803">
      <c r="A5803" s="458"/>
      <c r="B5803" s="458"/>
      <c r="C5803" s="458"/>
      <c r="D5803" s="458"/>
      <c r="E5803" s="458"/>
      <c r="F5803" s="459"/>
    </row>
    <row r="5804">
      <c r="A5804" s="458"/>
      <c r="B5804" s="458"/>
      <c r="C5804" s="458"/>
      <c r="D5804" s="458"/>
      <c r="E5804" s="458"/>
      <c r="F5804" s="459"/>
    </row>
    <row r="5805">
      <c r="A5805" s="458"/>
      <c r="B5805" s="458"/>
      <c r="C5805" s="458"/>
      <c r="D5805" s="458"/>
      <c r="E5805" s="458"/>
      <c r="F5805" s="459"/>
    </row>
    <row r="5806">
      <c r="A5806" s="458"/>
      <c r="B5806" s="458"/>
      <c r="C5806" s="458"/>
      <c r="D5806" s="458"/>
      <c r="E5806" s="458"/>
      <c r="F5806" s="459"/>
    </row>
    <row r="5807">
      <c r="A5807" s="458"/>
      <c r="B5807" s="458"/>
      <c r="C5807" s="458"/>
      <c r="D5807" s="458"/>
      <c r="E5807" s="458"/>
      <c r="F5807" s="459"/>
    </row>
    <row r="5808">
      <c r="A5808" s="458"/>
      <c r="B5808" s="458"/>
      <c r="C5808" s="458"/>
      <c r="D5808" s="458"/>
      <c r="E5808" s="458"/>
      <c r="F5808" s="459"/>
    </row>
    <row r="5809">
      <c r="A5809" s="458"/>
      <c r="B5809" s="458"/>
      <c r="C5809" s="458"/>
      <c r="D5809" s="458"/>
      <c r="E5809" s="458"/>
      <c r="F5809" s="459"/>
    </row>
    <row r="5810">
      <c r="A5810" s="458"/>
      <c r="B5810" s="458"/>
      <c r="C5810" s="458"/>
      <c r="D5810" s="458"/>
      <c r="E5810" s="458"/>
      <c r="F5810" s="459"/>
    </row>
    <row r="5811">
      <c r="A5811" s="458"/>
      <c r="B5811" s="458"/>
      <c r="C5811" s="458"/>
      <c r="D5811" s="458"/>
      <c r="E5811" s="458"/>
      <c r="F5811" s="459"/>
    </row>
    <row r="5812">
      <c r="A5812" s="458"/>
      <c r="B5812" s="458"/>
      <c r="C5812" s="458"/>
      <c r="D5812" s="458"/>
      <c r="E5812" s="458"/>
      <c r="F5812" s="459"/>
    </row>
    <row r="5813">
      <c r="A5813" s="458"/>
      <c r="B5813" s="458"/>
      <c r="C5813" s="458"/>
      <c r="D5813" s="458"/>
      <c r="E5813" s="458"/>
      <c r="F5813" s="459"/>
    </row>
    <row r="5814">
      <c r="A5814" s="458"/>
      <c r="B5814" s="458"/>
      <c r="C5814" s="458"/>
      <c r="D5814" s="458"/>
      <c r="E5814" s="458"/>
      <c r="F5814" s="459"/>
    </row>
    <row r="5815">
      <c r="A5815" s="458"/>
      <c r="B5815" s="458"/>
      <c r="C5815" s="458"/>
      <c r="D5815" s="458"/>
      <c r="E5815" s="458"/>
      <c r="F5815" s="459"/>
    </row>
    <row r="5816">
      <c r="A5816" s="458"/>
      <c r="B5816" s="458"/>
      <c r="C5816" s="458"/>
      <c r="D5816" s="458"/>
      <c r="E5816" s="458"/>
      <c r="F5816" s="459"/>
    </row>
    <row r="5817">
      <c r="A5817" s="458"/>
      <c r="B5817" s="458"/>
      <c r="C5817" s="458"/>
      <c r="D5817" s="458"/>
      <c r="E5817" s="458"/>
      <c r="F5817" s="459"/>
    </row>
    <row r="5818">
      <c r="A5818" s="458"/>
      <c r="B5818" s="458"/>
      <c r="C5818" s="458"/>
      <c r="D5818" s="458"/>
      <c r="E5818" s="458"/>
      <c r="F5818" s="459"/>
    </row>
    <row r="5819">
      <c r="A5819" s="458"/>
      <c r="B5819" s="458"/>
      <c r="C5819" s="458"/>
      <c r="D5819" s="458"/>
      <c r="E5819" s="458"/>
      <c r="F5819" s="459"/>
    </row>
    <row r="5820">
      <c r="A5820" s="458"/>
      <c r="B5820" s="458"/>
      <c r="C5820" s="458"/>
      <c r="D5820" s="458"/>
      <c r="E5820" s="458"/>
      <c r="F5820" s="459"/>
    </row>
    <row r="5821">
      <c r="A5821" s="458"/>
      <c r="B5821" s="458"/>
      <c r="C5821" s="458"/>
      <c r="D5821" s="458"/>
      <c r="E5821" s="458"/>
      <c r="F5821" s="459"/>
    </row>
    <row r="5822">
      <c r="A5822" s="458"/>
      <c r="B5822" s="458"/>
      <c r="C5822" s="458"/>
      <c r="D5822" s="458"/>
      <c r="E5822" s="458"/>
      <c r="F5822" s="459"/>
    </row>
    <row r="5823">
      <c r="A5823" s="458"/>
      <c r="B5823" s="458"/>
      <c r="C5823" s="458"/>
      <c r="D5823" s="458"/>
      <c r="E5823" s="458"/>
      <c r="F5823" s="459"/>
    </row>
    <row r="5824">
      <c r="A5824" s="458"/>
      <c r="B5824" s="458"/>
      <c r="C5824" s="458"/>
      <c r="D5824" s="458"/>
      <c r="E5824" s="458"/>
      <c r="F5824" s="459"/>
    </row>
    <row r="5825">
      <c r="A5825" s="458"/>
      <c r="B5825" s="458"/>
      <c r="C5825" s="458"/>
      <c r="D5825" s="458"/>
      <c r="E5825" s="458"/>
      <c r="F5825" s="459"/>
    </row>
    <row r="5826">
      <c r="A5826" s="458"/>
      <c r="B5826" s="458"/>
      <c r="C5826" s="458"/>
      <c r="D5826" s="458"/>
      <c r="E5826" s="458"/>
      <c r="F5826" s="459"/>
    </row>
    <row r="5827">
      <c r="A5827" s="458"/>
      <c r="B5827" s="458"/>
      <c r="C5827" s="458"/>
      <c r="D5827" s="458"/>
      <c r="E5827" s="458"/>
      <c r="F5827" s="459"/>
    </row>
    <row r="5828">
      <c r="A5828" s="458"/>
      <c r="B5828" s="458"/>
      <c r="C5828" s="458"/>
      <c r="D5828" s="458"/>
      <c r="E5828" s="458"/>
      <c r="F5828" s="459"/>
    </row>
    <row r="5829">
      <c r="A5829" s="458"/>
      <c r="B5829" s="458"/>
      <c r="C5829" s="458"/>
      <c r="D5829" s="458"/>
      <c r="E5829" s="458"/>
      <c r="F5829" s="459"/>
    </row>
    <row r="5830">
      <c r="A5830" s="458"/>
      <c r="B5830" s="458"/>
      <c r="C5830" s="458"/>
      <c r="D5830" s="458"/>
      <c r="E5830" s="458"/>
      <c r="F5830" s="459"/>
    </row>
    <row r="5831">
      <c r="A5831" s="458"/>
      <c r="B5831" s="458"/>
      <c r="C5831" s="458"/>
      <c r="D5831" s="458"/>
      <c r="E5831" s="458"/>
      <c r="F5831" s="459"/>
    </row>
    <row r="5832">
      <c r="A5832" s="458"/>
      <c r="B5832" s="458"/>
      <c r="C5832" s="458"/>
      <c r="D5832" s="458"/>
      <c r="E5832" s="458"/>
      <c r="F5832" s="459"/>
    </row>
    <row r="5833">
      <c r="A5833" s="458"/>
      <c r="B5833" s="458"/>
      <c r="C5833" s="458"/>
      <c r="D5833" s="458"/>
      <c r="E5833" s="458"/>
      <c r="F5833" s="459"/>
    </row>
    <row r="5834">
      <c r="A5834" s="458"/>
      <c r="B5834" s="458"/>
      <c r="C5834" s="458"/>
      <c r="D5834" s="458"/>
      <c r="E5834" s="458"/>
      <c r="F5834" s="459"/>
    </row>
    <row r="5835">
      <c r="A5835" s="458"/>
      <c r="B5835" s="458"/>
      <c r="C5835" s="458"/>
      <c r="D5835" s="458"/>
      <c r="E5835" s="458"/>
      <c r="F5835" s="459"/>
    </row>
    <row r="5836">
      <c r="A5836" s="458"/>
      <c r="B5836" s="458"/>
      <c r="C5836" s="458"/>
      <c r="D5836" s="458"/>
      <c r="E5836" s="458"/>
      <c r="F5836" s="459"/>
    </row>
    <row r="5837">
      <c r="A5837" s="458"/>
      <c r="B5837" s="458"/>
      <c r="C5837" s="458"/>
      <c r="D5837" s="458"/>
      <c r="E5837" s="458"/>
      <c r="F5837" s="459"/>
    </row>
    <row r="5838">
      <c r="A5838" s="458"/>
      <c r="B5838" s="458"/>
      <c r="C5838" s="458"/>
      <c r="D5838" s="458"/>
      <c r="E5838" s="458"/>
      <c r="F5838" s="459"/>
    </row>
    <row r="5839">
      <c r="A5839" s="458"/>
      <c r="B5839" s="458"/>
      <c r="C5839" s="458"/>
      <c r="D5839" s="458"/>
      <c r="E5839" s="458"/>
      <c r="F5839" s="459"/>
    </row>
    <row r="5840">
      <c r="A5840" s="458"/>
      <c r="B5840" s="458"/>
      <c r="C5840" s="458"/>
      <c r="D5840" s="458"/>
      <c r="E5840" s="458"/>
      <c r="F5840" s="459"/>
    </row>
    <row r="5841">
      <c r="A5841" s="458"/>
      <c r="B5841" s="458"/>
      <c r="C5841" s="458"/>
      <c r="D5841" s="458"/>
      <c r="E5841" s="458"/>
      <c r="F5841" s="459"/>
    </row>
    <row r="5842">
      <c r="A5842" s="458"/>
      <c r="B5842" s="458"/>
      <c r="C5842" s="458"/>
      <c r="D5842" s="458"/>
      <c r="E5842" s="458"/>
      <c r="F5842" s="459"/>
    </row>
    <row r="5843">
      <c r="A5843" s="458"/>
      <c r="B5843" s="458"/>
      <c r="C5843" s="458"/>
      <c r="D5843" s="458"/>
      <c r="E5843" s="458"/>
      <c r="F5843" s="459"/>
    </row>
    <row r="5844">
      <c r="A5844" s="458"/>
      <c r="B5844" s="458"/>
      <c r="C5844" s="458"/>
      <c r="D5844" s="458"/>
      <c r="E5844" s="458"/>
      <c r="F5844" s="459"/>
    </row>
    <row r="5845">
      <c r="A5845" s="458"/>
      <c r="B5845" s="458"/>
      <c r="C5845" s="458"/>
      <c r="D5845" s="458"/>
      <c r="E5845" s="458"/>
      <c r="F5845" s="459"/>
    </row>
    <row r="5846">
      <c r="A5846" s="458"/>
      <c r="B5846" s="458"/>
      <c r="C5846" s="458"/>
      <c r="D5846" s="458"/>
      <c r="E5846" s="458"/>
      <c r="F5846" s="459"/>
    </row>
    <row r="5847">
      <c r="A5847" s="458"/>
      <c r="B5847" s="458"/>
      <c r="C5847" s="458"/>
      <c r="D5847" s="458"/>
      <c r="E5847" s="458"/>
      <c r="F5847" s="459"/>
    </row>
    <row r="5848">
      <c r="A5848" s="458"/>
      <c r="B5848" s="458"/>
      <c r="C5848" s="458"/>
      <c r="D5848" s="458"/>
      <c r="E5848" s="458"/>
      <c r="F5848" s="459"/>
    </row>
    <row r="5849">
      <c r="A5849" s="458"/>
      <c r="B5849" s="458"/>
      <c r="C5849" s="458"/>
      <c r="D5849" s="458"/>
      <c r="E5849" s="458"/>
      <c r="F5849" s="459"/>
    </row>
    <row r="5850">
      <c r="A5850" s="458"/>
      <c r="B5850" s="458"/>
      <c r="C5850" s="458"/>
      <c r="D5850" s="458"/>
      <c r="E5850" s="458"/>
      <c r="F5850" s="459"/>
    </row>
    <row r="5851">
      <c r="A5851" s="458"/>
      <c r="B5851" s="458"/>
      <c r="C5851" s="458"/>
      <c r="D5851" s="458"/>
      <c r="E5851" s="458"/>
      <c r="F5851" s="459"/>
    </row>
    <row r="5852">
      <c r="A5852" s="458"/>
      <c r="B5852" s="458"/>
      <c r="C5852" s="458"/>
      <c r="D5852" s="458"/>
      <c r="E5852" s="458"/>
      <c r="F5852" s="459"/>
    </row>
    <row r="5853">
      <c r="A5853" s="458"/>
      <c r="B5853" s="458"/>
      <c r="C5853" s="458"/>
      <c r="D5853" s="458"/>
      <c r="E5853" s="458"/>
      <c r="F5853" s="459"/>
    </row>
    <row r="5854">
      <c r="A5854" s="458"/>
      <c r="B5854" s="458"/>
      <c r="C5854" s="458"/>
      <c r="D5854" s="458"/>
      <c r="E5854" s="458"/>
      <c r="F5854" s="459"/>
    </row>
    <row r="5855">
      <c r="A5855" s="458"/>
      <c r="B5855" s="458"/>
      <c r="C5855" s="458"/>
      <c r="D5855" s="458"/>
      <c r="E5855" s="458"/>
      <c r="F5855" s="459"/>
    </row>
    <row r="5856">
      <c r="A5856" s="458"/>
      <c r="B5856" s="458"/>
      <c r="C5856" s="458"/>
      <c r="D5856" s="458"/>
      <c r="E5856" s="458"/>
      <c r="F5856" s="459"/>
    </row>
    <row r="5857">
      <c r="A5857" s="458"/>
      <c r="B5857" s="458"/>
      <c r="C5857" s="458"/>
      <c r="D5857" s="458"/>
      <c r="E5857" s="458"/>
      <c r="F5857" s="459"/>
    </row>
    <row r="5858">
      <c r="A5858" s="458"/>
      <c r="B5858" s="458"/>
      <c r="C5858" s="458"/>
      <c r="D5858" s="458"/>
      <c r="E5858" s="458"/>
      <c r="F5858" s="459"/>
    </row>
    <row r="5859">
      <c r="A5859" s="458"/>
      <c r="B5859" s="458"/>
      <c r="C5859" s="458"/>
      <c r="D5859" s="458"/>
      <c r="E5859" s="458"/>
      <c r="F5859" s="459"/>
    </row>
    <row r="5860">
      <c r="A5860" s="458"/>
      <c r="B5860" s="458"/>
      <c r="C5860" s="458"/>
      <c r="D5860" s="458"/>
      <c r="E5860" s="458"/>
      <c r="F5860" s="459"/>
    </row>
    <row r="5861">
      <c r="A5861" s="458"/>
      <c r="B5861" s="458"/>
      <c r="C5861" s="458"/>
      <c r="D5861" s="458"/>
      <c r="E5861" s="458"/>
      <c r="F5861" s="459"/>
    </row>
    <row r="5862">
      <c r="A5862" s="458"/>
      <c r="B5862" s="458"/>
      <c r="C5862" s="458"/>
      <c r="D5862" s="458"/>
      <c r="E5862" s="458"/>
      <c r="F5862" s="459"/>
    </row>
    <row r="5863">
      <c r="A5863" s="458"/>
      <c r="B5863" s="458"/>
      <c r="C5863" s="458"/>
      <c r="D5863" s="458"/>
      <c r="E5863" s="458"/>
      <c r="F5863" s="459"/>
    </row>
    <row r="5864">
      <c r="A5864" s="458"/>
      <c r="B5864" s="458"/>
      <c r="C5864" s="458"/>
      <c r="D5864" s="458"/>
      <c r="E5864" s="458"/>
      <c r="F5864" s="459"/>
    </row>
    <row r="5865">
      <c r="A5865" s="458"/>
      <c r="B5865" s="458"/>
      <c r="C5865" s="458"/>
      <c r="D5865" s="458"/>
      <c r="E5865" s="458"/>
      <c r="F5865" s="459"/>
    </row>
    <row r="5866">
      <c r="A5866" s="458"/>
      <c r="B5866" s="458"/>
      <c r="C5866" s="458"/>
      <c r="D5866" s="458"/>
      <c r="E5866" s="458"/>
      <c r="F5866" s="459"/>
    </row>
    <row r="5867">
      <c r="A5867" s="458"/>
      <c r="B5867" s="458"/>
      <c r="C5867" s="458"/>
      <c r="D5867" s="458"/>
      <c r="E5867" s="458"/>
      <c r="F5867" s="459"/>
    </row>
    <row r="5868">
      <c r="A5868" s="458"/>
      <c r="B5868" s="458"/>
      <c r="C5868" s="458"/>
      <c r="D5868" s="458"/>
      <c r="E5868" s="458"/>
      <c r="F5868" s="459"/>
    </row>
    <row r="5869">
      <c r="A5869" s="458"/>
      <c r="B5869" s="458"/>
      <c r="C5869" s="458"/>
      <c r="D5869" s="458"/>
      <c r="E5869" s="458"/>
      <c r="F5869" s="459"/>
    </row>
    <row r="5870">
      <c r="A5870" s="458"/>
      <c r="B5870" s="458"/>
      <c r="C5870" s="458"/>
      <c r="D5870" s="458"/>
      <c r="E5870" s="458"/>
      <c r="F5870" s="459"/>
    </row>
    <row r="5871">
      <c r="A5871" s="458"/>
      <c r="B5871" s="458"/>
      <c r="C5871" s="458"/>
      <c r="D5871" s="458"/>
      <c r="E5871" s="458"/>
      <c r="F5871" s="459"/>
    </row>
    <row r="5872">
      <c r="A5872" s="458"/>
      <c r="B5872" s="458"/>
      <c r="C5872" s="458"/>
      <c r="D5872" s="458"/>
      <c r="E5872" s="458"/>
      <c r="F5872" s="459"/>
    </row>
    <row r="5873">
      <c r="A5873" s="458"/>
      <c r="B5873" s="458"/>
      <c r="C5873" s="458"/>
      <c r="D5873" s="458"/>
      <c r="E5873" s="458"/>
      <c r="F5873" s="459"/>
    </row>
    <row r="5874">
      <c r="A5874" s="458"/>
      <c r="B5874" s="458"/>
      <c r="C5874" s="458"/>
      <c r="D5874" s="458"/>
      <c r="E5874" s="458"/>
      <c r="F5874" s="459"/>
    </row>
    <row r="5875">
      <c r="A5875" s="458"/>
      <c r="B5875" s="458"/>
      <c r="C5875" s="458"/>
      <c r="D5875" s="458"/>
      <c r="E5875" s="458"/>
      <c r="F5875" s="459"/>
    </row>
    <row r="5876">
      <c r="A5876" s="458"/>
      <c r="B5876" s="458"/>
      <c r="C5876" s="458"/>
      <c r="D5876" s="458"/>
      <c r="E5876" s="458"/>
      <c r="F5876" s="459"/>
    </row>
    <row r="5877">
      <c r="A5877" s="458"/>
      <c r="B5877" s="458"/>
      <c r="C5877" s="458"/>
      <c r="D5877" s="458"/>
      <c r="E5877" s="458"/>
      <c r="F5877" s="459"/>
    </row>
    <row r="5878">
      <c r="A5878" s="458"/>
      <c r="B5878" s="458"/>
      <c r="C5878" s="458"/>
      <c r="D5878" s="458"/>
      <c r="E5878" s="458"/>
      <c r="F5878" s="459"/>
    </row>
    <row r="5879">
      <c r="A5879" s="458"/>
      <c r="B5879" s="458"/>
      <c r="C5879" s="458"/>
      <c r="D5879" s="458"/>
      <c r="E5879" s="458"/>
      <c r="F5879" s="459"/>
    </row>
    <row r="5880">
      <c r="A5880" s="458"/>
      <c r="B5880" s="458"/>
      <c r="C5880" s="458"/>
      <c r="D5880" s="458"/>
      <c r="E5880" s="458"/>
      <c r="F5880" s="459"/>
    </row>
    <row r="5881">
      <c r="A5881" s="458"/>
      <c r="B5881" s="458"/>
      <c r="C5881" s="458"/>
      <c r="D5881" s="458"/>
      <c r="E5881" s="458"/>
      <c r="F5881" s="459"/>
    </row>
    <row r="5882">
      <c r="A5882" s="458"/>
      <c r="B5882" s="458"/>
      <c r="C5882" s="458"/>
      <c r="D5882" s="458"/>
      <c r="E5882" s="458"/>
      <c r="F5882" s="459"/>
    </row>
    <row r="5883">
      <c r="A5883" s="458"/>
      <c r="B5883" s="458"/>
      <c r="C5883" s="458"/>
      <c r="D5883" s="458"/>
      <c r="E5883" s="458"/>
      <c r="F5883" s="459"/>
    </row>
    <row r="5884">
      <c r="A5884" s="458"/>
      <c r="B5884" s="458"/>
      <c r="C5884" s="458"/>
      <c r="D5884" s="458"/>
      <c r="E5884" s="458"/>
      <c r="F5884" s="459"/>
    </row>
    <row r="5885">
      <c r="A5885" s="458"/>
      <c r="B5885" s="458"/>
      <c r="C5885" s="458"/>
      <c r="D5885" s="458"/>
      <c r="E5885" s="458"/>
      <c r="F5885" s="459"/>
    </row>
    <row r="5886">
      <c r="A5886" s="458"/>
      <c r="B5886" s="458"/>
      <c r="C5886" s="458"/>
      <c r="D5886" s="458"/>
      <c r="E5886" s="458"/>
      <c r="F5886" s="459"/>
    </row>
    <row r="5887">
      <c r="A5887" s="458"/>
      <c r="B5887" s="458"/>
      <c r="C5887" s="458"/>
      <c r="D5887" s="458"/>
      <c r="E5887" s="458"/>
      <c r="F5887" s="459"/>
    </row>
    <row r="5888">
      <c r="A5888" s="458"/>
      <c r="B5888" s="458"/>
      <c r="C5888" s="458"/>
      <c r="D5888" s="458"/>
      <c r="E5888" s="458"/>
      <c r="F5888" s="459"/>
    </row>
    <row r="5889">
      <c r="A5889" s="458"/>
      <c r="B5889" s="458"/>
      <c r="C5889" s="458"/>
      <c r="D5889" s="458"/>
      <c r="E5889" s="458"/>
      <c r="F5889" s="459"/>
    </row>
    <row r="5890">
      <c r="A5890" s="458"/>
      <c r="B5890" s="458"/>
      <c r="C5890" s="458"/>
      <c r="D5890" s="458"/>
      <c r="E5890" s="458"/>
      <c r="F5890" s="459"/>
    </row>
    <row r="5891">
      <c r="A5891" s="458"/>
      <c r="B5891" s="458"/>
      <c r="C5891" s="458"/>
      <c r="D5891" s="458"/>
      <c r="E5891" s="458"/>
      <c r="F5891" s="459"/>
    </row>
    <row r="5892">
      <c r="A5892" s="458"/>
      <c r="B5892" s="458"/>
      <c r="C5892" s="458"/>
      <c r="D5892" s="458"/>
      <c r="E5892" s="458"/>
      <c r="F5892" s="459"/>
    </row>
    <row r="5893">
      <c r="A5893" s="458"/>
      <c r="B5893" s="458"/>
      <c r="C5893" s="458"/>
      <c r="D5893" s="458"/>
      <c r="E5893" s="458"/>
      <c r="F5893" s="459"/>
    </row>
    <row r="5894">
      <c r="A5894" s="458"/>
      <c r="B5894" s="458"/>
      <c r="C5894" s="458"/>
      <c r="D5894" s="458"/>
      <c r="E5894" s="458"/>
      <c r="F5894" s="459"/>
    </row>
    <row r="5895">
      <c r="A5895" s="458"/>
      <c r="B5895" s="458"/>
      <c r="C5895" s="458"/>
      <c r="D5895" s="458"/>
      <c r="E5895" s="458"/>
      <c r="F5895" s="459"/>
    </row>
    <row r="5896">
      <c r="A5896" s="458"/>
      <c r="B5896" s="458"/>
      <c r="C5896" s="458"/>
      <c r="D5896" s="458"/>
      <c r="E5896" s="458"/>
      <c r="F5896" s="459"/>
    </row>
    <row r="5897">
      <c r="A5897" s="458"/>
      <c r="B5897" s="458"/>
      <c r="C5897" s="458"/>
      <c r="D5897" s="458"/>
      <c r="E5897" s="458"/>
      <c r="F5897" s="459"/>
    </row>
    <row r="5898">
      <c r="A5898" s="458"/>
      <c r="B5898" s="458"/>
      <c r="C5898" s="458"/>
      <c r="D5898" s="458"/>
      <c r="E5898" s="458"/>
      <c r="F5898" s="459"/>
    </row>
    <row r="5899">
      <c r="A5899" s="458"/>
      <c r="B5899" s="458"/>
      <c r="C5899" s="458"/>
      <c r="D5899" s="458"/>
      <c r="E5899" s="458"/>
      <c r="F5899" s="459"/>
    </row>
    <row r="5900">
      <c r="A5900" s="458"/>
      <c r="B5900" s="458"/>
      <c r="C5900" s="458"/>
      <c r="D5900" s="458"/>
      <c r="E5900" s="458"/>
      <c r="F5900" s="459"/>
    </row>
    <row r="5901">
      <c r="A5901" s="458"/>
      <c r="B5901" s="458"/>
      <c r="C5901" s="458"/>
      <c r="D5901" s="458"/>
      <c r="E5901" s="458"/>
      <c r="F5901" s="459"/>
    </row>
    <row r="5902">
      <c r="A5902" s="458"/>
      <c r="B5902" s="458"/>
      <c r="C5902" s="458"/>
      <c r="D5902" s="458"/>
      <c r="E5902" s="458"/>
      <c r="F5902" s="459"/>
    </row>
    <row r="5903">
      <c r="A5903" s="458"/>
      <c r="B5903" s="458"/>
      <c r="C5903" s="458"/>
      <c r="D5903" s="458"/>
      <c r="E5903" s="458"/>
      <c r="F5903" s="459"/>
    </row>
    <row r="5904">
      <c r="A5904" s="458"/>
      <c r="B5904" s="458"/>
      <c r="C5904" s="458"/>
      <c r="D5904" s="458"/>
      <c r="E5904" s="458"/>
      <c r="F5904" s="459"/>
    </row>
    <row r="5905">
      <c r="A5905" s="458"/>
      <c r="B5905" s="458"/>
      <c r="C5905" s="458"/>
      <c r="D5905" s="458"/>
      <c r="E5905" s="458"/>
      <c r="F5905" s="459"/>
    </row>
    <row r="5906">
      <c r="A5906" s="458"/>
      <c r="B5906" s="458"/>
      <c r="C5906" s="458"/>
      <c r="D5906" s="458"/>
      <c r="E5906" s="458"/>
      <c r="F5906" s="459"/>
    </row>
    <row r="5907">
      <c r="A5907" s="458"/>
      <c r="B5907" s="458"/>
      <c r="C5907" s="458"/>
      <c r="D5907" s="458"/>
      <c r="E5907" s="458"/>
      <c r="F5907" s="459"/>
    </row>
    <row r="5908">
      <c r="A5908" s="458"/>
      <c r="B5908" s="458"/>
      <c r="C5908" s="458"/>
      <c r="D5908" s="458"/>
      <c r="E5908" s="458"/>
      <c r="F5908" s="459"/>
    </row>
    <row r="5909">
      <c r="A5909" s="458"/>
      <c r="B5909" s="458"/>
      <c r="C5909" s="458"/>
      <c r="D5909" s="458"/>
      <c r="E5909" s="458"/>
      <c r="F5909" s="459"/>
    </row>
    <row r="5910">
      <c r="A5910" s="458"/>
      <c r="B5910" s="458"/>
      <c r="C5910" s="458"/>
      <c r="D5910" s="458"/>
      <c r="E5910" s="458"/>
      <c r="F5910" s="459"/>
    </row>
    <row r="5911">
      <c r="A5911" s="458"/>
      <c r="B5911" s="458"/>
      <c r="C5911" s="458"/>
      <c r="D5911" s="458"/>
      <c r="E5911" s="458"/>
      <c r="F5911" s="459"/>
    </row>
    <row r="5912">
      <c r="A5912" s="458"/>
      <c r="B5912" s="458"/>
      <c r="C5912" s="458"/>
      <c r="D5912" s="458"/>
      <c r="E5912" s="458"/>
      <c r="F5912" s="459"/>
    </row>
    <row r="5913">
      <c r="A5913" s="458"/>
      <c r="B5913" s="458"/>
      <c r="C5913" s="458"/>
      <c r="D5913" s="458"/>
      <c r="E5913" s="458"/>
      <c r="F5913" s="459"/>
    </row>
    <row r="5914">
      <c r="A5914" s="458"/>
      <c r="B5914" s="458"/>
      <c r="C5914" s="458"/>
      <c r="D5914" s="458"/>
      <c r="E5914" s="458"/>
      <c r="F5914" s="459"/>
    </row>
    <row r="5915">
      <c r="A5915" s="458"/>
      <c r="B5915" s="458"/>
      <c r="C5915" s="458"/>
      <c r="D5915" s="458"/>
      <c r="E5915" s="458"/>
      <c r="F5915" s="459"/>
    </row>
    <row r="5916">
      <c r="A5916" s="458"/>
      <c r="B5916" s="458"/>
      <c r="C5916" s="458"/>
      <c r="D5916" s="458"/>
      <c r="E5916" s="458"/>
      <c r="F5916" s="459"/>
    </row>
    <row r="5917">
      <c r="A5917" s="458"/>
      <c r="B5917" s="458"/>
      <c r="C5917" s="458"/>
      <c r="D5917" s="458"/>
      <c r="E5917" s="458"/>
      <c r="F5917" s="459"/>
    </row>
    <row r="5918">
      <c r="A5918" s="458"/>
      <c r="B5918" s="458"/>
      <c r="C5918" s="458"/>
      <c r="D5918" s="458"/>
      <c r="E5918" s="458"/>
      <c r="F5918" s="459"/>
    </row>
    <row r="5919">
      <c r="A5919" s="458"/>
      <c r="B5919" s="458"/>
      <c r="C5919" s="458"/>
      <c r="D5919" s="458"/>
      <c r="E5919" s="458"/>
      <c r="F5919" s="459"/>
    </row>
    <row r="5920">
      <c r="A5920" s="458"/>
      <c r="B5920" s="458"/>
      <c r="C5920" s="458"/>
      <c r="D5920" s="458"/>
      <c r="E5920" s="458"/>
      <c r="F5920" s="459"/>
    </row>
    <row r="5921">
      <c r="A5921" s="458"/>
      <c r="B5921" s="458"/>
      <c r="C5921" s="458"/>
      <c r="D5921" s="458"/>
      <c r="E5921" s="458"/>
      <c r="F5921" s="459"/>
    </row>
    <row r="5922">
      <c r="A5922" s="458"/>
      <c r="B5922" s="458"/>
      <c r="C5922" s="458"/>
      <c r="D5922" s="458"/>
      <c r="E5922" s="458"/>
      <c r="F5922" s="459"/>
    </row>
    <row r="5923">
      <c r="A5923" s="458"/>
      <c r="B5923" s="458"/>
      <c r="C5923" s="458"/>
      <c r="D5923" s="458"/>
      <c r="E5923" s="458"/>
      <c r="F5923" s="459"/>
    </row>
    <row r="5924">
      <c r="A5924" s="458"/>
      <c r="B5924" s="458"/>
      <c r="C5924" s="458"/>
      <c r="D5924" s="458"/>
      <c r="E5924" s="458"/>
      <c r="F5924" s="459"/>
    </row>
    <row r="5925">
      <c r="A5925" s="458"/>
      <c r="B5925" s="458"/>
      <c r="C5925" s="458"/>
      <c r="D5925" s="458"/>
      <c r="E5925" s="458"/>
      <c r="F5925" s="459"/>
    </row>
    <row r="5926">
      <c r="A5926" s="458"/>
      <c r="B5926" s="458"/>
      <c r="C5926" s="458"/>
      <c r="D5926" s="458"/>
      <c r="E5926" s="458"/>
      <c r="F5926" s="459"/>
    </row>
    <row r="5927">
      <c r="A5927" s="458"/>
      <c r="B5927" s="458"/>
      <c r="C5927" s="458"/>
      <c r="D5927" s="458"/>
      <c r="E5927" s="458"/>
      <c r="F5927" s="459"/>
    </row>
    <row r="5928">
      <c r="A5928" s="458"/>
      <c r="B5928" s="458"/>
      <c r="C5928" s="458"/>
      <c r="D5928" s="458"/>
      <c r="E5928" s="458"/>
      <c r="F5928" s="459"/>
    </row>
    <row r="5929">
      <c r="A5929" s="458"/>
      <c r="B5929" s="458"/>
      <c r="C5929" s="458"/>
      <c r="D5929" s="458"/>
      <c r="E5929" s="458"/>
      <c r="F5929" s="459"/>
    </row>
    <row r="5930">
      <c r="A5930" s="458"/>
      <c r="B5930" s="458"/>
      <c r="C5930" s="458"/>
      <c r="D5930" s="458"/>
      <c r="E5930" s="458"/>
      <c r="F5930" s="459"/>
    </row>
    <row r="5931">
      <c r="A5931" s="458"/>
      <c r="B5931" s="458"/>
      <c r="C5931" s="458"/>
      <c r="D5931" s="458"/>
      <c r="E5931" s="458"/>
      <c r="F5931" s="459"/>
    </row>
    <row r="5932">
      <c r="A5932" s="458"/>
      <c r="B5932" s="458"/>
      <c r="C5932" s="458"/>
      <c r="D5932" s="458"/>
      <c r="E5932" s="458"/>
      <c r="F5932" s="459"/>
    </row>
    <row r="5933">
      <c r="A5933" s="458"/>
      <c r="B5933" s="458"/>
      <c r="C5933" s="458"/>
      <c r="D5933" s="458"/>
      <c r="E5933" s="458"/>
      <c r="F5933" s="459"/>
    </row>
    <row r="5934">
      <c r="A5934" s="458"/>
      <c r="B5934" s="458"/>
      <c r="C5934" s="458"/>
      <c r="D5934" s="458"/>
      <c r="E5934" s="458"/>
      <c r="F5934" s="459"/>
    </row>
    <row r="5935">
      <c r="A5935" s="458"/>
      <c r="B5935" s="458"/>
      <c r="C5935" s="458"/>
      <c r="D5935" s="458"/>
      <c r="E5935" s="458"/>
      <c r="F5935" s="459"/>
    </row>
    <row r="5936">
      <c r="A5936" s="458"/>
      <c r="B5936" s="458"/>
      <c r="C5936" s="458"/>
      <c r="D5936" s="458"/>
      <c r="E5936" s="458"/>
      <c r="F5936" s="459"/>
    </row>
    <row r="5937">
      <c r="A5937" s="458"/>
      <c r="B5937" s="458"/>
      <c r="C5937" s="458"/>
      <c r="D5937" s="458"/>
      <c r="E5937" s="458"/>
      <c r="F5937" s="459"/>
    </row>
    <row r="5938">
      <c r="A5938" s="458"/>
      <c r="B5938" s="458"/>
      <c r="C5938" s="458"/>
      <c r="D5938" s="458"/>
      <c r="E5938" s="458"/>
      <c r="F5938" s="459"/>
    </row>
    <row r="5939">
      <c r="A5939" s="458"/>
      <c r="B5939" s="458"/>
      <c r="C5939" s="458"/>
      <c r="D5939" s="458"/>
      <c r="E5939" s="458"/>
      <c r="F5939" s="459"/>
    </row>
    <row r="5940">
      <c r="A5940" s="458"/>
      <c r="B5940" s="458"/>
      <c r="C5940" s="458"/>
      <c r="D5940" s="458"/>
      <c r="E5940" s="458"/>
      <c r="F5940" s="459"/>
    </row>
    <row r="5941">
      <c r="A5941" s="458"/>
      <c r="B5941" s="458"/>
      <c r="C5941" s="458"/>
      <c r="D5941" s="458"/>
      <c r="E5941" s="458"/>
      <c r="F5941" s="459"/>
    </row>
    <row r="5942">
      <c r="A5942" s="458"/>
      <c r="B5942" s="458"/>
      <c r="C5942" s="458"/>
      <c r="D5942" s="458"/>
      <c r="E5942" s="458"/>
      <c r="F5942" s="459"/>
    </row>
    <row r="5943">
      <c r="A5943" s="458"/>
      <c r="B5943" s="458"/>
      <c r="C5943" s="458"/>
      <c r="D5943" s="458"/>
      <c r="E5943" s="458"/>
      <c r="F5943" s="459"/>
    </row>
    <row r="5944">
      <c r="A5944" s="458"/>
      <c r="B5944" s="458"/>
      <c r="C5944" s="458"/>
      <c r="D5944" s="458"/>
      <c r="E5944" s="458"/>
      <c r="F5944" s="459"/>
    </row>
    <row r="5945">
      <c r="A5945" s="458"/>
      <c r="B5945" s="458"/>
      <c r="C5945" s="458"/>
      <c r="D5945" s="458"/>
      <c r="E5945" s="458"/>
      <c r="F5945" s="459"/>
    </row>
    <row r="5946">
      <c r="A5946" s="458"/>
      <c r="B5946" s="458"/>
      <c r="C5946" s="458"/>
      <c r="D5946" s="458"/>
      <c r="E5946" s="458"/>
      <c r="F5946" s="459"/>
    </row>
    <row r="5947">
      <c r="A5947" s="458"/>
      <c r="B5947" s="458"/>
      <c r="C5947" s="458"/>
      <c r="D5947" s="458"/>
      <c r="E5947" s="458"/>
      <c r="F5947" s="459"/>
    </row>
    <row r="5948">
      <c r="A5948" s="458"/>
      <c r="B5948" s="458"/>
      <c r="C5948" s="458"/>
      <c r="D5948" s="458"/>
      <c r="E5948" s="458"/>
      <c r="F5948" s="459"/>
    </row>
    <row r="5949">
      <c r="A5949" s="458"/>
      <c r="B5949" s="458"/>
      <c r="C5949" s="458"/>
      <c r="D5949" s="458"/>
      <c r="E5949" s="458"/>
      <c r="F5949" s="459"/>
    </row>
    <row r="5950">
      <c r="A5950" s="458"/>
      <c r="B5950" s="458"/>
      <c r="C5950" s="458"/>
      <c r="D5950" s="458"/>
      <c r="E5950" s="458"/>
      <c r="F5950" s="459"/>
    </row>
    <row r="5951">
      <c r="A5951" s="458"/>
      <c r="B5951" s="458"/>
      <c r="C5951" s="458"/>
      <c r="D5951" s="458"/>
      <c r="E5951" s="458"/>
      <c r="F5951" s="459"/>
    </row>
    <row r="5952">
      <c r="A5952" s="458"/>
      <c r="B5952" s="458"/>
      <c r="C5952" s="458"/>
      <c r="D5952" s="458"/>
      <c r="E5952" s="458"/>
      <c r="F5952" s="459"/>
    </row>
    <row r="5953">
      <c r="A5953" s="458"/>
      <c r="B5953" s="458"/>
      <c r="C5953" s="458"/>
      <c r="D5953" s="458"/>
      <c r="E5953" s="458"/>
      <c r="F5953" s="459"/>
    </row>
    <row r="5954">
      <c r="A5954" s="458"/>
      <c r="B5954" s="458"/>
      <c r="C5954" s="458"/>
      <c r="D5954" s="458"/>
      <c r="E5954" s="458"/>
      <c r="F5954" s="459"/>
    </row>
    <row r="5955">
      <c r="A5955" s="458"/>
      <c r="B5955" s="458"/>
      <c r="C5955" s="458"/>
      <c r="D5955" s="458"/>
      <c r="E5955" s="458"/>
      <c r="F5955" s="459"/>
    </row>
    <row r="5956">
      <c r="A5956" s="458"/>
      <c r="B5956" s="458"/>
      <c r="C5956" s="458"/>
      <c r="D5956" s="458"/>
      <c r="E5956" s="458"/>
      <c r="F5956" s="459"/>
    </row>
    <row r="5957">
      <c r="A5957" s="458"/>
      <c r="B5957" s="458"/>
      <c r="C5957" s="458"/>
      <c r="D5957" s="458"/>
      <c r="E5957" s="458"/>
      <c r="F5957" s="459"/>
    </row>
    <row r="5958">
      <c r="A5958" s="458"/>
      <c r="B5958" s="458"/>
      <c r="C5958" s="458"/>
      <c r="D5958" s="458"/>
      <c r="E5958" s="458"/>
      <c r="F5958" s="459"/>
    </row>
    <row r="5959">
      <c r="A5959" s="458"/>
      <c r="B5959" s="458"/>
      <c r="C5959" s="458"/>
      <c r="D5959" s="458"/>
      <c r="E5959" s="458"/>
      <c r="F5959" s="459"/>
    </row>
    <row r="5960">
      <c r="A5960" s="458"/>
      <c r="B5960" s="458"/>
      <c r="C5960" s="458"/>
      <c r="D5960" s="458"/>
      <c r="E5960" s="458"/>
      <c r="F5960" s="459"/>
    </row>
    <row r="5961">
      <c r="A5961" s="458"/>
      <c r="B5961" s="458"/>
      <c r="C5961" s="458"/>
      <c r="D5961" s="458"/>
      <c r="E5961" s="458"/>
      <c r="F5961" s="459"/>
    </row>
    <row r="5962">
      <c r="A5962" s="458"/>
      <c r="B5962" s="458"/>
      <c r="C5962" s="458"/>
      <c r="D5962" s="458"/>
      <c r="E5962" s="458"/>
      <c r="F5962" s="459"/>
    </row>
    <row r="5963">
      <c r="A5963" s="458"/>
      <c r="B5963" s="458"/>
      <c r="C5963" s="458"/>
      <c r="D5963" s="458"/>
      <c r="E5963" s="458"/>
      <c r="F5963" s="459"/>
    </row>
    <row r="5964">
      <c r="A5964" s="458"/>
      <c r="B5964" s="458"/>
      <c r="C5964" s="458"/>
      <c r="D5964" s="458"/>
      <c r="E5964" s="458"/>
      <c r="F5964" s="459"/>
    </row>
    <row r="5965">
      <c r="A5965" s="458"/>
      <c r="B5965" s="458"/>
      <c r="C5965" s="458"/>
      <c r="D5965" s="458"/>
      <c r="E5965" s="458"/>
      <c r="F5965" s="459"/>
    </row>
    <row r="5966">
      <c r="A5966" s="458"/>
      <c r="B5966" s="458"/>
      <c r="C5966" s="458"/>
      <c r="D5966" s="458"/>
      <c r="E5966" s="458"/>
      <c r="F5966" s="459"/>
    </row>
    <row r="5967">
      <c r="A5967" s="458"/>
      <c r="B5967" s="458"/>
      <c r="C5967" s="458"/>
      <c r="D5967" s="458"/>
      <c r="E5967" s="458"/>
      <c r="F5967" s="459"/>
    </row>
    <row r="5968">
      <c r="A5968" s="458"/>
      <c r="B5968" s="458"/>
      <c r="C5968" s="458"/>
      <c r="D5968" s="458"/>
      <c r="E5968" s="458"/>
      <c r="F5968" s="459"/>
    </row>
    <row r="5969">
      <c r="A5969" s="458"/>
      <c r="B5969" s="458"/>
      <c r="C5969" s="458"/>
      <c r="D5969" s="458"/>
      <c r="E5969" s="458"/>
      <c r="F5969" s="459"/>
    </row>
    <row r="5970">
      <c r="A5970" s="458"/>
      <c r="B5970" s="458"/>
      <c r="C5970" s="458"/>
      <c r="D5970" s="458"/>
      <c r="E5970" s="458"/>
      <c r="F5970" s="459"/>
    </row>
    <row r="5971">
      <c r="A5971" s="458"/>
      <c r="B5971" s="458"/>
      <c r="C5971" s="458"/>
      <c r="D5971" s="458"/>
      <c r="E5971" s="458"/>
      <c r="F5971" s="459"/>
    </row>
    <row r="5972">
      <c r="A5972" s="458"/>
      <c r="B5972" s="458"/>
      <c r="C5972" s="458"/>
      <c r="D5972" s="458"/>
      <c r="E5972" s="458"/>
      <c r="F5972" s="459"/>
    </row>
    <row r="5973">
      <c r="A5973" s="458"/>
      <c r="B5973" s="458"/>
      <c r="C5973" s="458"/>
      <c r="D5973" s="458"/>
      <c r="E5973" s="458"/>
      <c r="F5973" s="459"/>
    </row>
    <row r="5974">
      <c r="A5974" s="458"/>
      <c r="B5974" s="458"/>
      <c r="C5974" s="458"/>
      <c r="D5974" s="458"/>
      <c r="E5974" s="458"/>
      <c r="F5974" s="459"/>
    </row>
    <row r="5975">
      <c r="A5975" s="458"/>
      <c r="B5975" s="458"/>
      <c r="C5975" s="458"/>
      <c r="D5975" s="458"/>
      <c r="E5975" s="458"/>
      <c r="F5975" s="459"/>
    </row>
    <row r="5976">
      <c r="A5976" s="458"/>
      <c r="B5976" s="458"/>
      <c r="C5976" s="458"/>
      <c r="D5976" s="458"/>
      <c r="E5976" s="458"/>
      <c r="F5976" s="459"/>
    </row>
    <row r="5977">
      <c r="A5977" s="458"/>
      <c r="B5977" s="458"/>
      <c r="C5977" s="458"/>
      <c r="D5977" s="458"/>
      <c r="E5977" s="458"/>
      <c r="F5977" s="459"/>
    </row>
    <row r="5978">
      <c r="A5978" s="458"/>
      <c r="B5978" s="458"/>
      <c r="C5978" s="458"/>
      <c r="D5978" s="458"/>
      <c r="E5978" s="458"/>
      <c r="F5978" s="459"/>
    </row>
    <row r="5979">
      <c r="A5979" s="458"/>
      <c r="B5979" s="458"/>
      <c r="C5979" s="458"/>
      <c r="D5979" s="458"/>
      <c r="E5979" s="458"/>
      <c r="F5979" s="459"/>
    </row>
    <row r="5980">
      <c r="A5980" s="458"/>
      <c r="B5980" s="458"/>
      <c r="C5980" s="458"/>
      <c r="D5980" s="458"/>
      <c r="E5980" s="458"/>
      <c r="F5980" s="459"/>
    </row>
    <row r="5981">
      <c r="A5981" s="458"/>
      <c r="B5981" s="458"/>
      <c r="C5981" s="458"/>
      <c r="D5981" s="458"/>
      <c r="E5981" s="458"/>
      <c r="F5981" s="459"/>
    </row>
    <row r="5982">
      <c r="A5982" s="458"/>
      <c r="B5982" s="458"/>
      <c r="C5982" s="458"/>
      <c r="D5982" s="458"/>
      <c r="E5982" s="458"/>
      <c r="F5982" s="459"/>
    </row>
    <row r="5983">
      <c r="A5983" s="458"/>
      <c r="B5983" s="458"/>
      <c r="C5983" s="458"/>
      <c r="D5983" s="458"/>
      <c r="E5983" s="458"/>
      <c r="F5983" s="459"/>
    </row>
    <row r="5984">
      <c r="A5984" s="458"/>
      <c r="B5984" s="458"/>
      <c r="C5984" s="458"/>
      <c r="D5984" s="458"/>
      <c r="E5984" s="458"/>
      <c r="F5984" s="459"/>
    </row>
    <row r="5985">
      <c r="A5985" s="458"/>
      <c r="B5985" s="458"/>
      <c r="C5985" s="458"/>
      <c r="D5985" s="458"/>
      <c r="E5985" s="458"/>
      <c r="F5985" s="459"/>
    </row>
    <row r="5986">
      <c r="A5986" s="458"/>
      <c r="B5986" s="458"/>
      <c r="C5986" s="458"/>
      <c r="D5986" s="458"/>
      <c r="E5986" s="458"/>
      <c r="F5986" s="459"/>
    </row>
    <row r="5987">
      <c r="A5987" s="458"/>
      <c r="B5987" s="458"/>
      <c r="C5987" s="458"/>
      <c r="D5987" s="458"/>
      <c r="E5987" s="458"/>
      <c r="F5987" s="459"/>
    </row>
    <row r="5988">
      <c r="A5988" s="458"/>
      <c r="B5988" s="458"/>
      <c r="C5988" s="458"/>
      <c r="D5988" s="458"/>
      <c r="E5988" s="458"/>
      <c r="F5988" s="459"/>
    </row>
    <row r="5989">
      <c r="A5989" s="458"/>
      <c r="B5989" s="458"/>
      <c r="C5989" s="458"/>
      <c r="D5989" s="458"/>
      <c r="E5989" s="458"/>
      <c r="F5989" s="459"/>
    </row>
    <row r="5990">
      <c r="A5990" s="458"/>
      <c r="B5990" s="458"/>
      <c r="C5990" s="458"/>
      <c r="D5990" s="458"/>
      <c r="E5990" s="458"/>
      <c r="F5990" s="459"/>
    </row>
    <row r="5991">
      <c r="A5991" s="458"/>
      <c r="B5991" s="458"/>
      <c r="C5991" s="458"/>
      <c r="D5991" s="458"/>
      <c r="E5991" s="458"/>
      <c r="F5991" s="459"/>
    </row>
    <row r="5992">
      <c r="A5992" s="458"/>
      <c r="B5992" s="458"/>
      <c r="C5992" s="458"/>
      <c r="D5992" s="458"/>
      <c r="E5992" s="458"/>
      <c r="F5992" s="459"/>
    </row>
    <row r="5993">
      <c r="A5993" s="458"/>
      <c r="B5993" s="458"/>
      <c r="C5993" s="458"/>
      <c r="D5993" s="458"/>
      <c r="E5993" s="458"/>
      <c r="F5993" s="459"/>
    </row>
    <row r="5994">
      <c r="A5994" s="458"/>
      <c r="B5994" s="458"/>
      <c r="C5994" s="458"/>
      <c r="D5994" s="458"/>
      <c r="E5994" s="458"/>
      <c r="F5994" s="459"/>
    </row>
    <row r="5995">
      <c r="A5995" s="458"/>
      <c r="B5995" s="458"/>
      <c r="C5995" s="458"/>
      <c r="D5995" s="458"/>
      <c r="E5995" s="458"/>
      <c r="F5995" s="459"/>
    </row>
    <row r="5996">
      <c r="A5996" s="458"/>
      <c r="B5996" s="458"/>
      <c r="C5996" s="458"/>
      <c r="D5996" s="458"/>
      <c r="E5996" s="458"/>
      <c r="F5996" s="459"/>
    </row>
    <row r="5997">
      <c r="A5997" s="458"/>
      <c r="B5997" s="458"/>
      <c r="C5997" s="458"/>
      <c r="D5997" s="458"/>
      <c r="E5997" s="458"/>
      <c r="F5997" s="459"/>
    </row>
    <row r="5998">
      <c r="A5998" s="458"/>
      <c r="B5998" s="458"/>
      <c r="C5998" s="458"/>
      <c r="D5998" s="458"/>
      <c r="E5998" s="458"/>
      <c r="F5998" s="459"/>
    </row>
    <row r="5999">
      <c r="A5999" s="458"/>
      <c r="B5999" s="458"/>
      <c r="C5999" s="458"/>
      <c r="D5999" s="458"/>
      <c r="E5999" s="458"/>
      <c r="F5999" s="459"/>
    </row>
    <row r="6000">
      <c r="A6000" s="458"/>
      <c r="B6000" s="458"/>
      <c r="C6000" s="458"/>
      <c r="D6000" s="458"/>
      <c r="E6000" s="458"/>
      <c r="F6000" s="459"/>
    </row>
    <row r="6001">
      <c r="A6001" s="458"/>
      <c r="B6001" s="458"/>
      <c r="C6001" s="458"/>
      <c r="D6001" s="458"/>
      <c r="E6001" s="458"/>
      <c r="F6001" s="459"/>
    </row>
    <row r="6002">
      <c r="A6002" s="458"/>
      <c r="B6002" s="458"/>
      <c r="C6002" s="458"/>
      <c r="D6002" s="458"/>
      <c r="E6002" s="458"/>
      <c r="F6002" s="459"/>
    </row>
    <row r="6003">
      <c r="A6003" s="458"/>
      <c r="B6003" s="458"/>
      <c r="C6003" s="458"/>
      <c r="D6003" s="458"/>
      <c r="E6003" s="458"/>
      <c r="F6003" s="459"/>
    </row>
    <row r="6004">
      <c r="A6004" s="458"/>
      <c r="B6004" s="458"/>
      <c r="C6004" s="458"/>
      <c r="D6004" s="458"/>
      <c r="E6004" s="458"/>
      <c r="F6004" s="459"/>
    </row>
    <row r="6005">
      <c r="A6005" s="458"/>
      <c r="B6005" s="458"/>
      <c r="C6005" s="458"/>
      <c r="D6005" s="458"/>
      <c r="E6005" s="458"/>
      <c r="F6005" s="459"/>
    </row>
    <row r="6006">
      <c r="A6006" s="458"/>
      <c r="B6006" s="458"/>
      <c r="C6006" s="458"/>
      <c r="D6006" s="458"/>
      <c r="E6006" s="458"/>
      <c r="F6006" s="459"/>
    </row>
    <row r="6007">
      <c r="A6007" s="458"/>
      <c r="B6007" s="458"/>
      <c r="C6007" s="458"/>
      <c r="D6007" s="458"/>
      <c r="E6007" s="458"/>
      <c r="F6007" s="459"/>
    </row>
    <row r="6008">
      <c r="A6008" s="458"/>
      <c r="B6008" s="458"/>
      <c r="C6008" s="458"/>
      <c r="D6008" s="458"/>
      <c r="E6008" s="458"/>
      <c r="F6008" s="459"/>
    </row>
    <row r="6009">
      <c r="A6009" s="458"/>
      <c r="B6009" s="458"/>
      <c r="C6009" s="458"/>
      <c r="D6009" s="458"/>
      <c r="E6009" s="458"/>
      <c r="F6009" s="459"/>
    </row>
    <row r="6010">
      <c r="A6010" s="458"/>
      <c r="B6010" s="458"/>
      <c r="C6010" s="458"/>
      <c r="D6010" s="458"/>
      <c r="E6010" s="458"/>
      <c r="F6010" s="459"/>
    </row>
    <row r="6011">
      <c r="A6011" s="458"/>
      <c r="B6011" s="458"/>
      <c r="C6011" s="458"/>
      <c r="D6011" s="458"/>
      <c r="E6011" s="458"/>
      <c r="F6011" s="459"/>
    </row>
    <row r="6012">
      <c r="A6012" s="458"/>
      <c r="B6012" s="458"/>
      <c r="C6012" s="458"/>
      <c r="D6012" s="458"/>
      <c r="E6012" s="458"/>
      <c r="F6012" s="459"/>
    </row>
    <row r="6013">
      <c r="A6013" s="458"/>
      <c r="B6013" s="458"/>
      <c r="C6013" s="458"/>
      <c r="D6013" s="458"/>
      <c r="E6013" s="458"/>
      <c r="F6013" s="459"/>
    </row>
    <row r="6014">
      <c r="A6014" s="458"/>
      <c r="B6014" s="458"/>
      <c r="C6014" s="458"/>
      <c r="D6014" s="458"/>
      <c r="E6014" s="458"/>
      <c r="F6014" s="459"/>
    </row>
    <row r="6015">
      <c r="A6015" s="458"/>
      <c r="B6015" s="458"/>
      <c r="C6015" s="458"/>
      <c r="D6015" s="458"/>
      <c r="E6015" s="458"/>
      <c r="F6015" s="459"/>
    </row>
    <row r="6016">
      <c r="A6016" s="458"/>
      <c r="B6016" s="458"/>
      <c r="C6016" s="458"/>
      <c r="D6016" s="458"/>
      <c r="E6016" s="458"/>
      <c r="F6016" s="459"/>
    </row>
    <row r="6017">
      <c r="A6017" s="458"/>
      <c r="B6017" s="458"/>
      <c r="C6017" s="458"/>
      <c r="D6017" s="458"/>
      <c r="E6017" s="458"/>
      <c r="F6017" s="459"/>
    </row>
    <row r="6018">
      <c r="A6018" s="458"/>
      <c r="B6018" s="458"/>
      <c r="C6018" s="458"/>
      <c r="D6018" s="458"/>
      <c r="E6018" s="458"/>
      <c r="F6018" s="459"/>
    </row>
    <row r="6019">
      <c r="A6019" s="458"/>
      <c r="B6019" s="458"/>
      <c r="C6019" s="458"/>
      <c r="D6019" s="458"/>
      <c r="E6019" s="458"/>
      <c r="F6019" s="459"/>
    </row>
    <row r="6020">
      <c r="A6020" s="458"/>
      <c r="B6020" s="458"/>
      <c r="C6020" s="458"/>
      <c r="D6020" s="458"/>
      <c r="E6020" s="458"/>
      <c r="F6020" s="459"/>
    </row>
    <row r="6021">
      <c r="A6021" s="458"/>
      <c r="B6021" s="458"/>
      <c r="C6021" s="458"/>
      <c r="D6021" s="458"/>
      <c r="E6021" s="458"/>
      <c r="F6021" s="459"/>
    </row>
    <row r="6022">
      <c r="A6022" s="458"/>
      <c r="B6022" s="458"/>
      <c r="C6022" s="458"/>
      <c r="D6022" s="458"/>
      <c r="E6022" s="458"/>
      <c r="F6022" s="459"/>
    </row>
    <row r="6023">
      <c r="A6023" s="458"/>
      <c r="B6023" s="458"/>
      <c r="C6023" s="458"/>
      <c r="D6023" s="458"/>
      <c r="E6023" s="458"/>
      <c r="F6023" s="459"/>
    </row>
    <row r="6024">
      <c r="A6024" s="458"/>
      <c r="B6024" s="458"/>
      <c r="C6024" s="458"/>
      <c r="D6024" s="458"/>
      <c r="E6024" s="458"/>
      <c r="F6024" s="459"/>
    </row>
    <row r="6025">
      <c r="A6025" s="458"/>
      <c r="B6025" s="458"/>
      <c r="C6025" s="458"/>
      <c r="D6025" s="458"/>
      <c r="E6025" s="458"/>
      <c r="F6025" s="459"/>
    </row>
    <row r="6026">
      <c r="A6026" s="458"/>
      <c r="B6026" s="458"/>
      <c r="C6026" s="458"/>
      <c r="D6026" s="458"/>
      <c r="E6026" s="458"/>
      <c r="F6026" s="459"/>
    </row>
    <row r="6027">
      <c r="A6027" s="458"/>
      <c r="B6027" s="458"/>
      <c r="C6027" s="458"/>
      <c r="D6027" s="458"/>
      <c r="E6027" s="458"/>
      <c r="F6027" s="459"/>
    </row>
    <row r="6028">
      <c r="A6028" s="458"/>
      <c r="B6028" s="458"/>
      <c r="C6028" s="458"/>
      <c r="D6028" s="458"/>
      <c r="E6028" s="458"/>
      <c r="F6028" s="459"/>
    </row>
    <row r="6029">
      <c r="A6029" s="458"/>
      <c r="B6029" s="458"/>
      <c r="C6029" s="458"/>
      <c r="D6029" s="458"/>
      <c r="E6029" s="458"/>
      <c r="F6029" s="459"/>
    </row>
    <row r="6030">
      <c r="A6030" s="458"/>
      <c r="B6030" s="458"/>
      <c r="C6030" s="458"/>
      <c r="D6030" s="458"/>
      <c r="E6030" s="458"/>
      <c r="F6030" s="459"/>
    </row>
    <row r="6031">
      <c r="A6031" s="458"/>
      <c r="B6031" s="458"/>
      <c r="C6031" s="458"/>
      <c r="D6031" s="458"/>
      <c r="E6031" s="458"/>
      <c r="F6031" s="459"/>
    </row>
    <row r="6032">
      <c r="A6032" s="458"/>
      <c r="B6032" s="458"/>
      <c r="C6032" s="458"/>
      <c r="D6032" s="458"/>
      <c r="E6032" s="458"/>
      <c r="F6032" s="459"/>
    </row>
    <row r="6033">
      <c r="A6033" s="458"/>
      <c r="B6033" s="458"/>
      <c r="C6033" s="458"/>
      <c r="D6033" s="458"/>
      <c r="E6033" s="458"/>
      <c r="F6033" s="459"/>
    </row>
    <row r="6034">
      <c r="A6034" s="458"/>
      <c r="B6034" s="458"/>
      <c r="C6034" s="458"/>
      <c r="D6034" s="458"/>
      <c r="E6034" s="458"/>
      <c r="F6034" s="459"/>
    </row>
    <row r="6035">
      <c r="A6035" s="458"/>
      <c r="B6035" s="458"/>
      <c r="C6035" s="458"/>
      <c r="D6035" s="458"/>
      <c r="E6035" s="458"/>
      <c r="F6035" s="459"/>
    </row>
    <row r="6036">
      <c r="A6036" s="458"/>
      <c r="B6036" s="458"/>
      <c r="C6036" s="458"/>
      <c r="D6036" s="458"/>
      <c r="E6036" s="458"/>
      <c r="F6036" s="459"/>
    </row>
    <row r="6037">
      <c r="A6037" s="458"/>
      <c r="B6037" s="458"/>
      <c r="C6037" s="458"/>
      <c r="D6037" s="458"/>
      <c r="E6037" s="458"/>
      <c r="F6037" s="459"/>
    </row>
    <row r="6038">
      <c r="A6038" s="458"/>
      <c r="B6038" s="458"/>
      <c r="C6038" s="458"/>
      <c r="D6038" s="458"/>
      <c r="E6038" s="458"/>
      <c r="F6038" s="459"/>
    </row>
    <row r="6039">
      <c r="A6039" s="458"/>
      <c r="B6039" s="458"/>
      <c r="C6039" s="458"/>
      <c r="D6039" s="458"/>
      <c r="E6039" s="458"/>
      <c r="F6039" s="459"/>
    </row>
    <row r="6040">
      <c r="A6040" s="458"/>
      <c r="B6040" s="458"/>
      <c r="C6040" s="458"/>
      <c r="D6040" s="458"/>
      <c r="E6040" s="458"/>
      <c r="F6040" s="459"/>
    </row>
    <row r="6041">
      <c r="A6041" s="458"/>
      <c r="B6041" s="458"/>
      <c r="C6041" s="458"/>
      <c r="D6041" s="458"/>
      <c r="E6041" s="458"/>
      <c r="F6041" s="459"/>
    </row>
    <row r="6042">
      <c r="A6042" s="458"/>
      <c r="B6042" s="458"/>
      <c r="C6042" s="458"/>
      <c r="D6042" s="458"/>
      <c r="E6042" s="458"/>
      <c r="F6042" s="459"/>
    </row>
    <row r="6043">
      <c r="A6043" s="458"/>
      <c r="B6043" s="458"/>
      <c r="C6043" s="458"/>
      <c r="D6043" s="458"/>
      <c r="E6043" s="458"/>
      <c r="F6043" s="459"/>
    </row>
    <row r="6044">
      <c r="A6044" s="458"/>
      <c r="B6044" s="458"/>
      <c r="C6044" s="458"/>
      <c r="D6044" s="458"/>
      <c r="E6044" s="458"/>
      <c r="F6044" s="459"/>
    </row>
    <row r="6045">
      <c r="A6045" s="458"/>
      <c r="B6045" s="458"/>
      <c r="C6045" s="458"/>
      <c r="D6045" s="458"/>
      <c r="E6045" s="458"/>
      <c r="F6045" s="459"/>
    </row>
    <row r="6046">
      <c r="A6046" s="458"/>
      <c r="B6046" s="458"/>
      <c r="C6046" s="458"/>
      <c r="D6046" s="458"/>
      <c r="E6046" s="458"/>
      <c r="F6046" s="459"/>
    </row>
    <row r="6047">
      <c r="A6047" s="458"/>
      <c r="B6047" s="458"/>
      <c r="C6047" s="458"/>
      <c r="D6047" s="458"/>
      <c r="E6047" s="458"/>
      <c r="F6047" s="459"/>
    </row>
    <row r="6048">
      <c r="A6048" s="458"/>
      <c r="B6048" s="458"/>
      <c r="C6048" s="458"/>
      <c r="D6048" s="458"/>
      <c r="E6048" s="458"/>
      <c r="F6048" s="459"/>
    </row>
    <row r="6049">
      <c r="A6049" s="458"/>
      <c r="B6049" s="458"/>
      <c r="C6049" s="458"/>
      <c r="D6049" s="458"/>
      <c r="E6049" s="458"/>
      <c r="F6049" s="459"/>
    </row>
    <row r="6050">
      <c r="A6050" s="458"/>
      <c r="B6050" s="458"/>
      <c r="C6050" s="458"/>
      <c r="D6050" s="458"/>
      <c r="E6050" s="458"/>
      <c r="F6050" s="459"/>
    </row>
    <row r="6051">
      <c r="A6051" s="458"/>
      <c r="B6051" s="458"/>
      <c r="C6051" s="458"/>
      <c r="D6051" s="458"/>
      <c r="E6051" s="458"/>
      <c r="F6051" s="459"/>
    </row>
    <row r="6052">
      <c r="A6052" s="458"/>
      <c r="B6052" s="458"/>
      <c r="C6052" s="458"/>
      <c r="D6052" s="458"/>
      <c r="E6052" s="458"/>
      <c r="F6052" s="459"/>
    </row>
    <row r="6053">
      <c r="A6053" s="458"/>
      <c r="B6053" s="458"/>
      <c r="C6053" s="458"/>
      <c r="D6053" s="458"/>
      <c r="E6053" s="458"/>
      <c r="F6053" s="459"/>
    </row>
    <row r="6054">
      <c r="A6054" s="458"/>
      <c r="B6054" s="458"/>
      <c r="C6054" s="458"/>
      <c r="D6054" s="458"/>
      <c r="E6054" s="458"/>
      <c r="F6054" s="459"/>
    </row>
    <row r="6055">
      <c r="A6055" s="458"/>
      <c r="B6055" s="458"/>
      <c r="C6055" s="458"/>
      <c r="D6055" s="458"/>
      <c r="E6055" s="458"/>
      <c r="F6055" s="459"/>
    </row>
    <row r="6056">
      <c r="A6056" s="458"/>
      <c r="B6056" s="458"/>
      <c r="C6056" s="458"/>
      <c r="D6056" s="458"/>
      <c r="E6056" s="458"/>
      <c r="F6056" s="459"/>
    </row>
    <row r="6057">
      <c r="A6057" s="458"/>
      <c r="B6057" s="458"/>
      <c r="C6057" s="458"/>
      <c r="D6057" s="458"/>
      <c r="E6057" s="458"/>
      <c r="F6057" s="459"/>
    </row>
    <row r="6058">
      <c r="A6058" s="458"/>
      <c r="B6058" s="458"/>
      <c r="C6058" s="458"/>
      <c r="D6058" s="458"/>
      <c r="E6058" s="458"/>
      <c r="F6058" s="459"/>
    </row>
    <row r="6059">
      <c r="A6059" s="458"/>
      <c r="B6059" s="458"/>
      <c r="C6059" s="458"/>
      <c r="D6059" s="458"/>
      <c r="E6059" s="458"/>
      <c r="F6059" s="459"/>
    </row>
    <row r="6060">
      <c r="A6060" s="458"/>
      <c r="B6060" s="458"/>
      <c r="C6060" s="458"/>
      <c r="D6060" s="458"/>
      <c r="E6060" s="458"/>
      <c r="F6060" s="459"/>
    </row>
    <row r="6061">
      <c r="A6061" s="458"/>
      <c r="B6061" s="458"/>
      <c r="C6061" s="458"/>
      <c r="D6061" s="458"/>
      <c r="E6061" s="458"/>
      <c r="F6061" s="459"/>
    </row>
    <row r="6062">
      <c r="A6062" s="458"/>
      <c r="B6062" s="458"/>
      <c r="C6062" s="458"/>
      <c r="D6062" s="458"/>
      <c r="E6062" s="458"/>
      <c r="F6062" s="459"/>
    </row>
    <row r="6063">
      <c r="A6063" s="458"/>
      <c r="B6063" s="458"/>
      <c r="C6063" s="458"/>
      <c r="D6063" s="458"/>
      <c r="E6063" s="458"/>
      <c r="F6063" s="459"/>
    </row>
    <row r="6064">
      <c r="A6064" s="458"/>
      <c r="B6064" s="458"/>
      <c r="C6064" s="458"/>
      <c r="D6064" s="458"/>
      <c r="E6064" s="458"/>
      <c r="F6064" s="459"/>
    </row>
    <row r="6065">
      <c r="A6065" s="458"/>
      <c r="B6065" s="458"/>
      <c r="C6065" s="458"/>
      <c r="D6065" s="458"/>
      <c r="E6065" s="458"/>
      <c r="F6065" s="459"/>
    </row>
    <row r="6066">
      <c r="A6066" s="458"/>
      <c r="B6066" s="458"/>
      <c r="C6066" s="458"/>
      <c r="D6066" s="458"/>
      <c r="E6066" s="458"/>
      <c r="F6066" s="459"/>
    </row>
    <row r="6067">
      <c r="A6067" s="458"/>
      <c r="B6067" s="458"/>
      <c r="C6067" s="458"/>
      <c r="D6067" s="458"/>
      <c r="E6067" s="458"/>
      <c r="F6067" s="459"/>
    </row>
    <row r="6068">
      <c r="A6068" s="458"/>
      <c r="B6068" s="458"/>
      <c r="C6068" s="458"/>
      <c r="D6068" s="458"/>
      <c r="E6068" s="458"/>
      <c r="F6068" s="459"/>
    </row>
    <row r="6069">
      <c r="A6069" s="458"/>
      <c r="B6069" s="458"/>
      <c r="C6069" s="458"/>
      <c r="D6069" s="458"/>
      <c r="E6069" s="458"/>
      <c r="F6069" s="459"/>
    </row>
    <row r="6070">
      <c r="A6070" s="458"/>
      <c r="B6070" s="458"/>
      <c r="C6070" s="458"/>
      <c r="D6070" s="458"/>
      <c r="E6070" s="458"/>
      <c r="F6070" s="459"/>
    </row>
    <row r="6071">
      <c r="A6071" s="458"/>
      <c r="B6071" s="458"/>
      <c r="C6071" s="458"/>
      <c r="D6071" s="458"/>
      <c r="E6071" s="458"/>
      <c r="F6071" s="459"/>
    </row>
    <row r="6072">
      <c r="A6072" s="458"/>
      <c r="B6072" s="458"/>
      <c r="C6072" s="458"/>
      <c r="D6072" s="458"/>
      <c r="E6072" s="458"/>
      <c r="F6072" s="459"/>
    </row>
    <row r="6073">
      <c r="A6073" s="458"/>
      <c r="B6073" s="458"/>
      <c r="C6073" s="458"/>
      <c r="D6073" s="458"/>
      <c r="E6073" s="458"/>
      <c r="F6073" s="459"/>
    </row>
    <row r="6074">
      <c r="A6074" s="458"/>
      <c r="B6074" s="458"/>
      <c r="C6074" s="458"/>
      <c r="D6074" s="458"/>
      <c r="E6074" s="458"/>
      <c r="F6074" s="459"/>
    </row>
    <row r="6075">
      <c r="A6075" s="458"/>
      <c r="B6075" s="458"/>
      <c r="C6075" s="458"/>
      <c r="D6075" s="458"/>
      <c r="E6075" s="458"/>
      <c r="F6075" s="459"/>
    </row>
    <row r="6076">
      <c r="A6076" s="458"/>
      <c r="B6076" s="458"/>
      <c r="C6076" s="458"/>
      <c r="D6076" s="458"/>
      <c r="E6076" s="458"/>
      <c r="F6076" s="459"/>
    </row>
    <row r="6077">
      <c r="A6077" s="458"/>
      <c r="B6077" s="458"/>
      <c r="C6077" s="458"/>
      <c r="D6077" s="458"/>
      <c r="E6077" s="458"/>
      <c r="F6077" s="459"/>
    </row>
    <row r="6078">
      <c r="A6078" s="458"/>
      <c r="B6078" s="458"/>
      <c r="C6078" s="458"/>
      <c r="D6078" s="458"/>
      <c r="E6078" s="458"/>
      <c r="F6078" s="459"/>
    </row>
    <row r="6079">
      <c r="A6079" s="458"/>
      <c r="B6079" s="458"/>
      <c r="C6079" s="458"/>
      <c r="D6079" s="458"/>
      <c r="E6079" s="458"/>
      <c r="F6079" s="459"/>
    </row>
    <row r="6080">
      <c r="A6080" s="458"/>
      <c r="B6080" s="458"/>
      <c r="C6080" s="458"/>
      <c r="D6080" s="458"/>
      <c r="E6080" s="458"/>
      <c r="F6080" s="459"/>
    </row>
    <row r="6081">
      <c r="A6081" s="458"/>
      <c r="B6081" s="458"/>
      <c r="C6081" s="458"/>
      <c r="D6081" s="458"/>
      <c r="E6081" s="458"/>
      <c r="F6081" s="459"/>
    </row>
    <row r="6082">
      <c r="A6082" s="458"/>
      <c r="B6082" s="458"/>
      <c r="C6082" s="458"/>
      <c r="D6082" s="458"/>
      <c r="E6082" s="458"/>
      <c r="F6082" s="459"/>
    </row>
    <row r="6083">
      <c r="A6083" s="458"/>
      <c r="B6083" s="458"/>
      <c r="C6083" s="458"/>
      <c r="D6083" s="458"/>
      <c r="E6083" s="458"/>
      <c r="F6083" s="459"/>
    </row>
    <row r="6084">
      <c r="A6084" s="458"/>
      <c r="B6084" s="458"/>
      <c r="C6084" s="458"/>
      <c r="D6084" s="458"/>
      <c r="E6084" s="458"/>
      <c r="F6084" s="459"/>
    </row>
    <row r="6085">
      <c r="A6085" s="458"/>
      <c r="B6085" s="458"/>
      <c r="C6085" s="458"/>
      <c r="D6085" s="458"/>
      <c r="E6085" s="458"/>
      <c r="F6085" s="459"/>
    </row>
    <row r="6086">
      <c r="A6086" s="458"/>
      <c r="B6086" s="458"/>
      <c r="C6086" s="458"/>
      <c r="D6086" s="458"/>
      <c r="E6086" s="458"/>
      <c r="F6086" s="459"/>
    </row>
    <row r="6087">
      <c r="A6087" s="458"/>
      <c r="B6087" s="458"/>
      <c r="C6087" s="458"/>
      <c r="D6087" s="458"/>
      <c r="E6087" s="458"/>
      <c r="F6087" s="459"/>
    </row>
    <row r="6088">
      <c r="A6088" s="458"/>
      <c r="B6088" s="458"/>
      <c r="C6088" s="458"/>
      <c r="D6088" s="458"/>
      <c r="E6088" s="458"/>
      <c r="F6088" s="459"/>
    </row>
    <row r="6089">
      <c r="A6089" s="458"/>
      <c r="B6089" s="458"/>
      <c r="C6089" s="458"/>
      <c r="D6089" s="458"/>
      <c r="E6089" s="458"/>
      <c r="F6089" s="459"/>
    </row>
    <row r="6090">
      <c r="A6090" s="458"/>
      <c r="B6090" s="458"/>
      <c r="C6090" s="458"/>
      <c r="D6090" s="458"/>
      <c r="E6090" s="458"/>
      <c r="F6090" s="459"/>
    </row>
    <row r="6091">
      <c r="A6091" s="458"/>
      <c r="B6091" s="458"/>
      <c r="C6091" s="458"/>
      <c r="D6091" s="458"/>
      <c r="E6091" s="458"/>
      <c r="F6091" s="459"/>
    </row>
    <row r="6092">
      <c r="A6092" s="458"/>
      <c r="B6092" s="458"/>
      <c r="C6092" s="458"/>
      <c r="D6092" s="458"/>
      <c r="E6092" s="458"/>
      <c r="F6092" s="459"/>
    </row>
    <row r="6093">
      <c r="A6093" s="458"/>
      <c r="B6093" s="458"/>
      <c r="C6093" s="458"/>
      <c r="D6093" s="458"/>
      <c r="E6093" s="458"/>
      <c r="F6093" s="459"/>
    </row>
    <row r="6094">
      <c r="A6094" s="458"/>
      <c r="B6094" s="458"/>
      <c r="C6094" s="458"/>
      <c r="D6094" s="458"/>
      <c r="E6094" s="458"/>
      <c r="F6094" s="459"/>
    </row>
    <row r="6095">
      <c r="A6095" s="458"/>
      <c r="B6095" s="458"/>
      <c r="C6095" s="458"/>
      <c r="D6095" s="458"/>
      <c r="E6095" s="458"/>
      <c r="F6095" s="459"/>
    </row>
    <row r="6096">
      <c r="A6096" s="458"/>
      <c r="B6096" s="458"/>
      <c r="C6096" s="458"/>
      <c r="D6096" s="458"/>
      <c r="E6096" s="458"/>
      <c r="F6096" s="459"/>
    </row>
    <row r="6097">
      <c r="A6097" s="458"/>
      <c r="B6097" s="458"/>
      <c r="C6097" s="458"/>
      <c r="D6097" s="458"/>
      <c r="E6097" s="458"/>
      <c r="F6097" s="459"/>
    </row>
    <row r="6098">
      <c r="A6098" s="458"/>
      <c r="B6098" s="458"/>
      <c r="C6098" s="458"/>
      <c r="D6098" s="458"/>
      <c r="E6098" s="458"/>
      <c r="F6098" s="459"/>
    </row>
    <row r="6099">
      <c r="A6099" s="458"/>
      <c r="B6099" s="458"/>
      <c r="C6099" s="458"/>
      <c r="D6099" s="458"/>
      <c r="E6099" s="458"/>
      <c r="F6099" s="459"/>
    </row>
    <row r="6100">
      <c r="A6100" s="458"/>
      <c r="B6100" s="458"/>
      <c r="C6100" s="458"/>
      <c r="D6100" s="458"/>
      <c r="E6100" s="458"/>
      <c r="F6100" s="459"/>
    </row>
    <row r="6101">
      <c r="A6101" s="458"/>
      <c r="B6101" s="458"/>
      <c r="C6101" s="458"/>
      <c r="D6101" s="458"/>
      <c r="E6101" s="458"/>
      <c r="F6101" s="459"/>
    </row>
    <row r="6102">
      <c r="A6102" s="458"/>
      <c r="B6102" s="458"/>
      <c r="C6102" s="458"/>
      <c r="D6102" s="458"/>
      <c r="E6102" s="458"/>
      <c r="F6102" s="459"/>
    </row>
    <row r="6103">
      <c r="A6103" s="458"/>
      <c r="B6103" s="458"/>
      <c r="C6103" s="458"/>
      <c r="D6103" s="458"/>
      <c r="E6103" s="458"/>
      <c r="F6103" s="459"/>
    </row>
    <row r="6104">
      <c r="A6104" s="458"/>
      <c r="B6104" s="458"/>
      <c r="C6104" s="458"/>
      <c r="D6104" s="458"/>
      <c r="E6104" s="458"/>
      <c r="F6104" s="459"/>
    </row>
    <row r="6105">
      <c r="A6105" s="458"/>
      <c r="B6105" s="458"/>
      <c r="C6105" s="458"/>
      <c r="D6105" s="458"/>
      <c r="E6105" s="458"/>
      <c r="F6105" s="459"/>
    </row>
    <row r="6106">
      <c r="A6106" s="458"/>
      <c r="B6106" s="458"/>
      <c r="C6106" s="458"/>
      <c r="D6106" s="458"/>
      <c r="E6106" s="458"/>
      <c r="F6106" s="459"/>
    </row>
    <row r="6107">
      <c r="A6107" s="458"/>
      <c r="B6107" s="458"/>
      <c r="C6107" s="458"/>
      <c r="D6107" s="458"/>
      <c r="E6107" s="458"/>
      <c r="F6107" s="459"/>
    </row>
    <row r="6108">
      <c r="A6108" s="458"/>
      <c r="B6108" s="458"/>
      <c r="C6108" s="458"/>
      <c r="D6108" s="458"/>
      <c r="E6108" s="458"/>
      <c r="F6108" s="459"/>
    </row>
    <row r="6109">
      <c r="A6109" s="458"/>
      <c r="B6109" s="458"/>
      <c r="C6109" s="458"/>
      <c r="D6109" s="458"/>
      <c r="E6109" s="458"/>
      <c r="F6109" s="459"/>
    </row>
    <row r="6110">
      <c r="A6110" s="458"/>
      <c r="B6110" s="458"/>
      <c r="C6110" s="458"/>
      <c r="D6110" s="458"/>
      <c r="E6110" s="458"/>
      <c r="F6110" s="459"/>
    </row>
    <row r="6111">
      <c r="A6111" s="458"/>
      <c r="B6111" s="458"/>
      <c r="C6111" s="458"/>
      <c r="D6111" s="458"/>
      <c r="E6111" s="458"/>
      <c r="F6111" s="459"/>
    </row>
    <row r="6112">
      <c r="A6112" s="458"/>
      <c r="B6112" s="458"/>
      <c r="C6112" s="458"/>
      <c r="D6112" s="458"/>
      <c r="E6112" s="458"/>
      <c r="F6112" s="459"/>
    </row>
    <row r="6113">
      <c r="A6113" s="458"/>
      <c r="B6113" s="458"/>
      <c r="C6113" s="458"/>
      <c r="D6113" s="458"/>
      <c r="E6113" s="458"/>
      <c r="F6113" s="459"/>
    </row>
    <row r="6114">
      <c r="A6114" s="458"/>
      <c r="B6114" s="458"/>
      <c r="C6114" s="458"/>
      <c r="D6114" s="458"/>
      <c r="E6114" s="458"/>
      <c r="F6114" s="459"/>
    </row>
    <row r="6115">
      <c r="A6115" s="458"/>
      <c r="B6115" s="458"/>
      <c r="C6115" s="458"/>
      <c r="D6115" s="458"/>
      <c r="E6115" s="458"/>
      <c r="F6115" s="459"/>
    </row>
    <row r="6116">
      <c r="A6116" s="458"/>
      <c r="B6116" s="458"/>
      <c r="C6116" s="458"/>
      <c r="D6116" s="458"/>
      <c r="E6116" s="458"/>
      <c r="F6116" s="459"/>
    </row>
    <row r="6117">
      <c r="A6117" s="458"/>
      <c r="B6117" s="458"/>
      <c r="C6117" s="458"/>
      <c r="D6117" s="458"/>
      <c r="E6117" s="458"/>
      <c r="F6117" s="459"/>
    </row>
    <row r="6118">
      <c r="A6118" s="458"/>
      <c r="B6118" s="458"/>
      <c r="C6118" s="458"/>
      <c r="D6118" s="458"/>
      <c r="E6118" s="458"/>
      <c r="F6118" s="459"/>
    </row>
    <row r="6119">
      <c r="A6119" s="458"/>
      <c r="B6119" s="458"/>
      <c r="C6119" s="458"/>
      <c r="D6119" s="458"/>
      <c r="E6119" s="458"/>
      <c r="F6119" s="459"/>
    </row>
    <row r="6120">
      <c r="A6120" s="458"/>
      <c r="B6120" s="458"/>
      <c r="C6120" s="458"/>
      <c r="D6120" s="458"/>
      <c r="E6120" s="458"/>
      <c r="F6120" s="459"/>
    </row>
    <row r="6121">
      <c r="A6121" s="458"/>
      <c r="B6121" s="458"/>
      <c r="C6121" s="458"/>
      <c r="D6121" s="458"/>
      <c r="E6121" s="458"/>
      <c r="F6121" s="459"/>
    </row>
    <row r="6122">
      <c r="A6122" s="458"/>
      <c r="B6122" s="458"/>
      <c r="C6122" s="458"/>
      <c r="D6122" s="458"/>
      <c r="E6122" s="458"/>
      <c r="F6122" s="459"/>
    </row>
    <row r="6123">
      <c r="A6123" s="458"/>
      <c r="B6123" s="458"/>
      <c r="C6123" s="458"/>
      <c r="D6123" s="458"/>
      <c r="E6123" s="458"/>
      <c r="F6123" s="459"/>
    </row>
    <row r="6124">
      <c r="A6124" s="458"/>
      <c r="B6124" s="458"/>
      <c r="C6124" s="458"/>
      <c r="D6124" s="458"/>
      <c r="E6124" s="458"/>
      <c r="F6124" s="459"/>
    </row>
    <row r="6125">
      <c r="A6125" s="458"/>
      <c r="B6125" s="458"/>
      <c r="C6125" s="458"/>
      <c r="D6125" s="458"/>
      <c r="E6125" s="458"/>
      <c r="F6125" s="459"/>
    </row>
    <row r="6126">
      <c r="A6126" s="458"/>
      <c r="B6126" s="458"/>
      <c r="C6126" s="458"/>
      <c r="D6126" s="458"/>
      <c r="E6126" s="458"/>
      <c r="F6126" s="459"/>
    </row>
    <row r="6127">
      <c r="A6127" s="458"/>
      <c r="B6127" s="458"/>
      <c r="C6127" s="458"/>
      <c r="D6127" s="458"/>
      <c r="E6127" s="458"/>
      <c r="F6127" s="459"/>
    </row>
    <row r="6128">
      <c r="A6128" s="458"/>
      <c r="B6128" s="458"/>
      <c r="C6128" s="458"/>
      <c r="D6128" s="458"/>
      <c r="E6128" s="458"/>
      <c r="F6128" s="459"/>
    </row>
    <row r="6129">
      <c r="A6129" s="458"/>
      <c r="B6129" s="458"/>
      <c r="C6129" s="458"/>
      <c r="D6129" s="458"/>
      <c r="E6129" s="458"/>
      <c r="F6129" s="459"/>
    </row>
    <row r="6130">
      <c r="A6130" s="458"/>
      <c r="B6130" s="458"/>
      <c r="C6130" s="458"/>
      <c r="D6130" s="458"/>
      <c r="E6130" s="458"/>
      <c r="F6130" s="459"/>
    </row>
    <row r="6131">
      <c r="A6131" s="458"/>
      <c r="B6131" s="458"/>
      <c r="C6131" s="458"/>
      <c r="D6131" s="458"/>
      <c r="E6131" s="458"/>
      <c r="F6131" s="459"/>
    </row>
    <row r="6132">
      <c r="A6132" s="458"/>
      <c r="B6132" s="458"/>
      <c r="C6132" s="458"/>
      <c r="D6132" s="458"/>
      <c r="E6132" s="458"/>
      <c r="F6132" s="459"/>
    </row>
    <row r="6133">
      <c r="A6133" s="458"/>
      <c r="B6133" s="458"/>
      <c r="C6133" s="458"/>
      <c r="D6133" s="458"/>
      <c r="E6133" s="458"/>
      <c r="F6133" s="459"/>
    </row>
    <row r="6134">
      <c r="A6134" s="458"/>
      <c r="B6134" s="458"/>
      <c r="C6134" s="458"/>
      <c r="D6134" s="458"/>
      <c r="E6134" s="458"/>
      <c r="F6134" s="459"/>
    </row>
    <row r="6135">
      <c r="A6135" s="458"/>
      <c r="B6135" s="458"/>
      <c r="C6135" s="458"/>
      <c r="D6135" s="458"/>
      <c r="E6135" s="458"/>
      <c r="F6135" s="459"/>
    </row>
    <row r="6136">
      <c r="A6136" s="458"/>
      <c r="B6136" s="458"/>
      <c r="C6136" s="458"/>
      <c r="D6136" s="458"/>
      <c r="E6136" s="458"/>
      <c r="F6136" s="459"/>
    </row>
    <row r="6137">
      <c r="A6137" s="458"/>
      <c r="B6137" s="458"/>
      <c r="C6137" s="458"/>
      <c r="D6137" s="458"/>
      <c r="E6137" s="458"/>
      <c r="F6137" s="459"/>
    </row>
    <row r="6138">
      <c r="A6138" s="458"/>
      <c r="B6138" s="458"/>
      <c r="C6138" s="458"/>
      <c r="D6138" s="458"/>
      <c r="E6138" s="458"/>
      <c r="F6138" s="459"/>
    </row>
    <row r="6139">
      <c r="A6139" s="458"/>
      <c r="B6139" s="458"/>
      <c r="C6139" s="458"/>
      <c r="D6139" s="458"/>
      <c r="E6139" s="458"/>
      <c r="F6139" s="459"/>
    </row>
    <row r="6140">
      <c r="A6140" s="458"/>
      <c r="B6140" s="458"/>
      <c r="C6140" s="458"/>
      <c r="D6140" s="458"/>
      <c r="E6140" s="458"/>
      <c r="F6140" s="459"/>
    </row>
    <row r="6141">
      <c r="A6141" s="458"/>
      <c r="B6141" s="458"/>
      <c r="C6141" s="458"/>
      <c r="D6141" s="458"/>
      <c r="E6141" s="458"/>
      <c r="F6141" s="459"/>
    </row>
    <row r="6142">
      <c r="A6142" s="458"/>
      <c r="B6142" s="458"/>
      <c r="C6142" s="458"/>
      <c r="D6142" s="458"/>
      <c r="E6142" s="458"/>
      <c r="F6142" s="459"/>
    </row>
    <row r="6143">
      <c r="A6143" s="458"/>
      <c r="B6143" s="458"/>
      <c r="C6143" s="458"/>
      <c r="D6143" s="458"/>
      <c r="E6143" s="458"/>
      <c r="F6143" s="459"/>
    </row>
    <row r="6144">
      <c r="A6144" s="458"/>
      <c r="B6144" s="458"/>
      <c r="C6144" s="458"/>
      <c r="D6144" s="458"/>
      <c r="E6144" s="458"/>
      <c r="F6144" s="459"/>
    </row>
    <row r="6145">
      <c r="A6145" s="458"/>
      <c r="B6145" s="458"/>
      <c r="C6145" s="458"/>
      <c r="D6145" s="458"/>
      <c r="E6145" s="458"/>
      <c r="F6145" s="459"/>
    </row>
    <row r="6146">
      <c r="A6146" s="458"/>
      <c r="B6146" s="458"/>
      <c r="C6146" s="458"/>
      <c r="D6146" s="458"/>
      <c r="E6146" s="458"/>
      <c r="F6146" s="459"/>
    </row>
    <row r="6147">
      <c r="A6147" s="458"/>
      <c r="B6147" s="458"/>
      <c r="C6147" s="458"/>
      <c r="D6147" s="458"/>
      <c r="E6147" s="458"/>
      <c r="F6147" s="459"/>
    </row>
    <row r="6148">
      <c r="A6148" s="458"/>
      <c r="B6148" s="458"/>
      <c r="C6148" s="458"/>
      <c r="D6148" s="458"/>
      <c r="E6148" s="458"/>
      <c r="F6148" s="459"/>
    </row>
    <row r="6149">
      <c r="A6149" s="458"/>
      <c r="B6149" s="458"/>
      <c r="C6149" s="458"/>
      <c r="D6149" s="458"/>
      <c r="E6149" s="458"/>
      <c r="F6149" s="459"/>
    </row>
    <row r="6150">
      <c r="A6150" s="458"/>
      <c r="B6150" s="458"/>
      <c r="C6150" s="458"/>
      <c r="D6150" s="458"/>
      <c r="E6150" s="458"/>
      <c r="F6150" s="459"/>
    </row>
    <row r="6151">
      <c r="A6151" s="458"/>
      <c r="B6151" s="458"/>
      <c r="C6151" s="458"/>
      <c r="D6151" s="458"/>
      <c r="E6151" s="458"/>
      <c r="F6151" s="459"/>
    </row>
    <row r="6152">
      <c r="A6152" s="458"/>
      <c r="B6152" s="458"/>
      <c r="C6152" s="458"/>
      <c r="D6152" s="458"/>
      <c r="E6152" s="458"/>
      <c r="F6152" s="459"/>
    </row>
    <row r="6153">
      <c r="A6153" s="458"/>
      <c r="B6153" s="458"/>
      <c r="C6153" s="458"/>
      <c r="D6153" s="458"/>
      <c r="E6153" s="458"/>
      <c r="F6153" s="459"/>
    </row>
    <row r="6154">
      <c r="A6154" s="458"/>
      <c r="B6154" s="458"/>
      <c r="C6154" s="458"/>
      <c r="D6154" s="458"/>
      <c r="E6154" s="458"/>
      <c r="F6154" s="459"/>
    </row>
    <row r="6155">
      <c r="A6155" s="458"/>
      <c r="B6155" s="458"/>
      <c r="C6155" s="458"/>
      <c r="D6155" s="458"/>
      <c r="E6155" s="458"/>
      <c r="F6155" s="459"/>
    </row>
    <row r="6156">
      <c r="A6156" s="458"/>
      <c r="B6156" s="458"/>
      <c r="C6156" s="458"/>
      <c r="D6156" s="458"/>
      <c r="E6156" s="458"/>
      <c r="F6156" s="459"/>
    </row>
    <row r="6157">
      <c r="A6157" s="458"/>
      <c r="B6157" s="458"/>
      <c r="C6157" s="458"/>
      <c r="D6157" s="458"/>
      <c r="E6157" s="458"/>
      <c r="F6157" s="459"/>
    </row>
    <row r="6158">
      <c r="A6158" s="458"/>
      <c r="B6158" s="458"/>
      <c r="C6158" s="458"/>
      <c r="D6158" s="458"/>
      <c r="E6158" s="458"/>
      <c r="F6158" s="459"/>
    </row>
    <row r="6159">
      <c r="A6159" s="458"/>
      <c r="B6159" s="458"/>
      <c r="C6159" s="458"/>
      <c r="D6159" s="458"/>
      <c r="E6159" s="458"/>
      <c r="F6159" s="459"/>
    </row>
    <row r="6160">
      <c r="A6160" s="458"/>
      <c r="B6160" s="458"/>
      <c r="C6160" s="458"/>
      <c r="D6160" s="458"/>
      <c r="E6160" s="458"/>
      <c r="F6160" s="459"/>
    </row>
    <row r="6161">
      <c r="A6161" s="458"/>
      <c r="B6161" s="458"/>
      <c r="C6161" s="458"/>
      <c r="D6161" s="458"/>
      <c r="E6161" s="458"/>
      <c r="F6161" s="459"/>
    </row>
    <row r="6162">
      <c r="A6162" s="458"/>
      <c r="B6162" s="458"/>
      <c r="C6162" s="458"/>
      <c r="D6162" s="458"/>
      <c r="E6162" s="458"/>
      <c r="F6162" s="459"/>
    </row>
    <row r="6163">
      <c r="A6163" s="458"/>
      <c r="B6163" s="458"/>
      <c r="C6163" s="458"/>
      <c r="D6163" s="458"/>
      <c r="E6163" s="458"/>
      <c r="F6163" s="459"/>
    </row>
    <row r="6164">
      <c r="A6164" s="458"/>
      <c r="B6164" s="458"/>
      <c r="C6164" s="458"/>
      <c r="D6164" s="458"/>
      <c r="E6164" s="458"/>
      <c r="F6164" s="459"/>
    </row>
    <row r="6165">
      <c r="A6165" s="458"/>
      <c r="B6165" s="458"/>
      <c r="C6165" s="458"/>
      <c r="D6165" s="458"/>
      <c r="E6165" s="458"/>
      <c r="F6165" s="459"/>
    </row>
    <row r="6166">
      <c r="A6166" s="458"/>
      <c r="B6166" s="458"/>
      <c r="C6166" s="458"/>
      <c r="D6166" s="458"/>
      <c r="E6166" s="458"/>
      <c r="F6166" s="459"/>
    </row>
    <row r="6167">
      <c r="A6167" s="458"/>
      <c r="B6167" s="458"/>
      <c r="C6167" s="458"/>
      <c r="D6167" s="458"/>
      <c r="E6167" s="458"/>
      <c r="F6167" s="459"/>
    </row>
    <row r="6168">
      <c r="A6168" s="458"/>
      <c r="B6168" s="458"/>
      <c r="C6168" s="458"/>
      <c r="D6168" s="458"/>
      <c r="E6168" s="458"/>
      <c r="F6168" s="459"/>
    </row>
    <row r="6169">
      <c r="A6169" s="458"/>
      <c r="B6169" s="458"/>
      <c r="C6169" s="458"/>
      <c r="D6169" s="458"/>
      <c r="E6169" s="458"/>
      <c r="F6169" s="459"/>
    </row>
    <row r="6170">
      <c r="A6170" s="458"/>
      <c r="B6170" s="458"/>
      <c r="C6170" s="458"/>
      <c r="D6170" s="458"/>
      <c r="E6170" s="458"/>
      <c r="F6170" s="459"/>
    </row>
    <row r="6171">
      <c r="A6171" s="458"/>
      <c r="B6171" s="458"/>
      <c r="C6171" s="458"/>
      <c r="D6171" s="458"/>
      <c r="E6171" s="458"/>
      <c r="F6171" s="459"/>
    </row>
    <row r="6172">
      <c r="A6172" s="458"/>
      <c r="B6172" s="458"/>
      <c r="C6172" s="458"/>
      <c r="D6172" s="458"/>
      <c r="E6172" s="458"/>
      <c r="F6172" s="459"/>
    </row>
    <row r="6173">
      <c r="A6173" s="458"/>
      <c r="B6173" s="458"/>
      <c r="C6173" s="458"/>
      <c r="D6173" s="458"/>
      <c r="E6173" s="458"/>
      <c r="F6173" s="459"/>
    </row>
    <row r="6174">
      <c r="A6174" s="458"/>
      <c r="B6174" s="458"/>
      <c r="C6174" s="458"/>
      <c r="D6174" s="458"/>
      <c r="E6174" s="458"/>
      <c r="F6174" s="459"/>
    </row>
    <row r="6175">
      <c r="A6175" s="458"/>
      <c r="B6175" s="458"/>
      <c r="C6175" s="458"/>
      <c r="D6175" s="458"/>
      <c r="E6175" s="458"/>
      <c r="F6175" s="459"/>
    </row>
    <row r="6176">
      <c r="A6176" s="458"/>
      <c r="B6176" s="458"/>
      <c r="C6176" s="458"/>
      <c r="D6176" s="458"/>
      <c r="E6176" s="458"/>
      <c r="F6176" s="459"/>
    </row>
    <row r="6177">
      <c r="A6177" s="458"/>
      <c r="B6177" s="458"/>
      <c r="C6177" s="458"/>
      <c r="D6177" s="458"/>
      <c r="E6177" s="458"/>
      <c r="F6177" s="459"/>
    </row>
    <row r="6178">
      <c r="A6178" s="458"/>
      <c r="B6178" s="458"/>
      <c r="C6178" s="458"/>
      <c r="D6178" s="458"/>
      <c r="E6178" s="458"/>
      <c r="F6178" s="459"/>
    </row>
    <row r="6179">
      <c r="A6179" s="458"/>
      <c r="B6179" s="458"/>
      <c r="C6179" s="458"/>
      <c r="D6179" s="458"/>
      <c r="E6179" s="458"/>
      <c r="F6179" s="459"/>
    </row>
    <row r="6180">
      <c r="A6180" s="458"/>
      <c r="B6180" s="458"/>
      <c r="C6180" s="458"/>
      <c r="D6180" s="458"/>
      <c r="E6180" s="458"/>
      <c r="F6180" s="459"/>
    </row>
    <row r="6181">
      <c r="A6181" s="458"/>
      <c r="B6181" s="458"/>
      <c r="C6181" s="458"/>
      <c r="D6181" s="458"/>
      <c r="E6181" s="458"/>
      <c r="F6181" s="459"/>
    </row>
    <row r="6182">
      <c r="A6182" s="458"/>
      <c r="B6182" s="458"/>
      <c r="C6182" s="458"/>
      <c r="D6182" s="458"/>
      <c r="E6182" s="458"/>
      <c r="F6182" s="459"/>
    </row>
    <row r="6183">
      <c r="A6183" s="458"/>
      <c r="B6183" s="458"/>
      <c r="C6183" s="458"/>
      <c r="D6183" s="458"/>
      <c r="E6183" s="458"/>
      <c r="F6183" s="459"/>
    </row>
    <row r="6184">
      <c r="A6184" s="458"/>
      <c r="B6184" s="458"/>
      <c r="C6184" s="458"/>
      <c r="D6184" s="458"/>
      <c r="E6184" s="458"/>
      <c r="F6184" s="459"/>
    </row>
    <row r="6185">
      <c r="A6185" s="458"/>
      <c r="B6185" s="458"/>
      <c r="C6185" s="458"/>
      <c r="D6185" s="458"/>
      <c r="E6185" s="458"/>
      <c r="F6185" s="459"/>
    </row>
    <row r="6186">
      <c r="A6186" s="458"/>
      <c r="B6186" s="458"/>
      <c r="C6186" s="458"/>
      <c r="D6186" s="458"/>
      <c r="E6186" s="458"/>
      <c r="F6186" s="459"/>
    </row>
    <row r="6187">
      <c r="A6187" s="458"/>
      <c r="B6187" s="458"/>
      <c r="C6187" s="458"/>
      <c r="D6187" s="458"/>
      <c r="E6187" s="458"/>
      <c r="F6187" s="459"/>
    </row>
    <row r="6188">
      <c r="A6188" s="458"/>
      <c r="B6188" s="458"/>
      <c r="C6188" s="458"/>
      <c r="D6188" s="458"/>
      <c r="E6188" s="458"/>
      <c r="F6188" s="459"/>
    </row>
    <row r="6189">
      <c r="A6189" s="458"/>
      <c r="B6189" s="458"/>
      <c r="C6189" s="458"/>
      <c r="D6189" s="458"/>
      <c r="E6189" s="458"/>
      <c r="F6189" s="459"/>
    </row>
    <row r="6190">
      <c r="A6190" s="458"/>
      <c r="B6190" s="458"/>
      <c r="C6190" s="458"/>
      <c r="D6190" s="458"/>
      <c r="E6190" s="458"/>
      <c r="F6190" s="459"/>
    </row>
    <row r="6191">
      <c r="A6191" s="458"/>
      <c r="B6191" s="458"/>
      <c r="C6191" s="458"/>
      <c r="D6191" s="458"/>
      <c r="E6191" s="458"/>
      <c r="F6191" s="459"/>
    </row>
    <row r="6192">
      <c r="A6192" s="458"/>
      <c r="B6192" s="458"/>
      <c r="C6192" s="458"/>
      <c r="D6192" s="458"/>
      <c r="E6192" s="458"/>
      <c r="F6192" s="459"/>
    </row>
    <row r="6193">
      <c r="A6193" s="458"/>
      <c r="B6193" s="458"/>
      <c r="C6193" s="458"/>
      <c r="D6193" s="458"/>
      <c r="E6193" s="458"/>
      <c r="F6193" s="459"/>
    </row>
    <row r="6194">
      <c r="A6194" s="458"/>
      <c r="B6194" s="458"/>
      <c r="C6194" s="458"/>
      <c r="D6194" s="458"/>
      <c r="E6194" s="458"/>
      <c r="F6194" s="459"/>
    </row>
    <row r="6195">
      <c r="A6195" s="458"/>
      <c r="B6195" s="458"/>
      <c r="C6195" s="458"/>
      <c r="D6195" s="458"/>
      <c r="E6195" s="458"/>
      <c r="F6195" s="459"/>
    </row>
    <row r="6196">
      <c r="A6196" s="458"/>
      <c r="B6196" s="458"/>
      <c r="C6196" s="458"/>
      <c r="D6196" s="458"/>
      <c r="E6196" s="458"/>
      <c r="F6196" s="459"/>
    </row>
    <row r="6197">
      <c r="A6197" s="458"/>
      <c r="B6197" s="458"/>
      <c r="C6197" s="458"/>
      <c r="D6197" s="458"/>
      <c r="E6197" s="458"/>
      <c r="F6197" s="459"/>
    </row>
    <row r="6198">
      <c r="A6198" s="458"/>
      <c r="B6198" s="458"/>
      <c r="C6198" s="458"/>
      <c r="D6198" s="458"/>
      <c r="E6198" s="458"/>
      <c r="F6198" s="459"/>
    </row>
    <row r="6199">
      <c r="A6199" s="458"/>
      <c r="B6199" s="458"/>
      <c r="C6199" s="458"/>
      <c r="D6199" s="458"/>
      <c r="E6199" s="458"/>
      <c r="F6199" s="459"/>
    </row>
    <row r="6200">
      <c r="A6200" s="458"/>
      <c r="B6200" s="458"/>
      <c r="C6200" s="458"/>
      <c r="D6200" s="458"/>
      <c r="E6200" s="458"/>
      <c r="F6200" s="459"/>
    </row>
    <row r="6201">
      <c r="A6201" s="458"/>
      <c r="B6201" s="458"/>
      <c r="C6201" s="458"/>
      <c r="D6201" s="458"/>
      <c r="E6201" s="458"/>
      <c r="F6201" s="459"/>
    </row>
    <row r="6202">
      <c r="A6202" s="458"/>
      <c r="B6202" s="458"/>
      <c r="C6202" s="458"/>
      <c r="D6202" s="458"/>
      <c r="E6202" s="458"/>
      <c r="F6202" s="459"/>
    </row>
    <row r="6203">
      <c r="A6203" s="458"/>
      <c r="B6203" s="458"/>
      <c r="C6203" s="458"/>
      <c r="D6203" s="458"/>
      <c r="E6203" s="458"/>
      <c r="F6203" s="459"/>
    </row>
    <row r="6204">
      <c r="A6204" s="458"/>
      <c r="B6204" s="458"/>
      <c r="C6204" s="458"/>
      <c r="D6204" s="458"/>
      <c r="E6204" s="458"/>
      <c r="F6204" s="459"/>
    </row>
    <row r="6205">
      <c r="A6205" s="458"/>
      <c r="B6205" s="458"/>
      <c r="C6205" s="458"/>
      <c r="D6205" s="458"/>
      <c r="E6205" s="458"/>
      <c r="F6205" s="459"/>
    </row>
    <row r="6206">
      <c r="A6206" s="458"/>
      <c r="B6206" s="458"/>
      <c r="C6206" s="458"/>
      <c r="D6206" s="458"/>
      <c r="E6206" s="458"/>
      <c r="F6206" s="459"/>
    </row>
    <row r="6207">
      <c r="A6207" s="458"/>
      <c r="B6207" s="458"/>
      <c r="C6207" s="458"/>
      <c r="D6207" s="458"/>
      <c r="E6207" s="458"/>
      <c r="F6207" s="459"/>
    </row>
    <row r="6208">
      <c r="A6208" s="458"/>
      <c r="B6208" s="458"/>
      <c r="C6208" s="458"/>
      <c r="D6208" s="458"/>
      <c r="E6208" s="458"/>
      <c r="F6208" s="459"/>
    </row>
    <row r="6209">
      <c r="A6209" s="458"/>
      <c r="B6209" s="458"/>
      <c r="C6209" s="458"/>
      <c r="D6209" s="458"/>
      <c r="E6209" s="458"/>
      <c r="F6209" s="459"/>
    </row>
    <row r="6210">
      <c r="A6210" s="458"/>
      <c r="B6210" s="458"/>
      <c r="C6210" s="458"/>
      <c r="D6210" s="458"/>
      <c r="E6210" s="458"/>
      <c r="F6210" s="459"/>
    </row>
    <row r="6211">
      <c r="A6211" s="458"/>
      <c r="B6211" s="458"/>
      <c r="C6211" s="458"/>
      <c r="D6211" s="458"/>
      <c r="E6211" s="458"/>
      <c r="F6211" s="459"/>
    </row>
    <row r="6212">
      <c r="A6212" s="458"/>
      <c r="B6212" s="458"/>
      <c r="C6212" s="458"/>
      <c r="D6212" s="458"/>
      <c r="E6212" s="458"/>
      <c r="F6212" s="459"/>
    </row>
    <row r="6213">
      <c r="A6213" s="458"/>
      <c r="B6213" s="458"/>
      <c r="C6213" s="458"/>
      <c r="D6213" s="458"/>
      <c r="E6213" s="458"/>
      <c r="F6213" s="459"/>
    </row>
    <row r="6214">
      <c r="A6214" s="458"/>
      <c r="B6214" s="458"/>
      <c r="C6214" s="458"/>
      <c r="D6214" s="458"/>
      <c r="E6214" s="458"/>
      <c r="F6214" s="459"/>
    </row>
    <row r="6215">
      <c r="A6215" s="458"/>
      <c r="B6215" s="458"/>
      <c r="C6215" s="458"/>
      <c r="D6215" s="458"/>
      <c r="E6215" s="458"/>
      <c r="F6215" s="459"/>
    </row>
    <row r="6216">
      <c r="A6216" s="458"/>
      <c r="B6216" s="458"/>
      <c r="C6216" s="458"/>
      <c r="D6216" s="458"/>
      <c r="E6216" s="458"/>
      <c r="F6216" s="459"/>
    </row>
    <row r="6217">
      <c r="A6217" s="458"/>
      <c r="B6217" s="458"/>
      <c r="C6217" s="458"/>
      <c r="D6217" s="458"/>
      <c r="E6217" s="458"/>
      <c r="F6217" s="459"/>
    </row>
    <row r="6218">
      <c r="A6218" s="458"/>
      <c r="B6218" s="458"/>
      <c r="C6218" s="458"/>
      <c r="D6218" s="458"/>
      <c r="E6218" s="458"/>
      <c r="F6218" s="459"/>
    </row>
    <row r="6219">
      <c r="A6219" s="458"/>
      <c r="B6219" s="458"/>
      <c r="C6219" s="458"/>
      <c r="D6219" s="458"/>
      <c r="E6219" s="458"/>
      <c r="F6219" s="459"/>
    </row>
    <row r="6220">
      <c r="A6220" s="458"/>
      <c r="B6220" s="458"/>
      <c r="C6220" s="458"/>
      <c r="D6220" s="458"/>
      <c r="E6220" s="458"/>
      <c r="F6220" s="459"/>
    </row>
    <row r="6221">
      <c r="A6221" s="458"/>
      <c r="B6221" s="458"/>
      <c r="C6221" s="458"/>
      <c r="D6221" s="458"/>
      <c r="E6221" s="458"/>
      <c r="F6221" s="459"/>
    </row>
    <row r="6222">
      <c r="A6222" s="458"/>
      <c r="B6222" s="458"/>
      <c r="C6222" s="458"/>
      <c r="D6222" s="458"/>
      <c r="E6222" s="458"/>
      <c r="F6222" s="459"/>
    </row>
    <row r="6223">
      <c r="A6223" s="458"/>
      <c r="B6223" s="458"/>
      <c r="C6223" s="458"/>
      <c r="D6223" s="458"/>
      <c r="E6223" s="458"/>
      <c r="F6223" s="459"/>
    </row>
    <row r="6224">
      <c r="A6224" s="458"/>
      <c r="B6224" s="458"/>
      <c r="C6224" s="458"/>
      <c r="D6224" s="458"/>
      <c r="E6224" s="458"/>
      <c r="F6224" s="459"/>
    </row>
    <row r="6225">
      <c r="A6225" s="458"/>
      <c r="B6225" s="458"/>
      <c r="C6225" s="458"/>
      <c r="D6225" s="458"/>
      <c r="E6225" s="458"/>
      <c r="F6225" s="459"/>
    </row>
    <row r="6226">
      <c r="A6226" s="458"/>
      <c r="B6226" s="458"/>
      <c r="C6226" s="458"/>
      <c r="D6226" s="458"/>
      <c r="E6226" s="458"/>
      <c r="F6226" s="459"/>
    </row>
    <row r="6227">
      <c r="A6227" s="458"/>
      <c r="B6227" s="458"/>
      <c r="C6227" s="458"/>
      <c r="D6227" s="458"/>
      <c r="E6227" s="458"/>
      <c r="F6227" s="459"/>
    </row>
    <row r="6228">
      <c r="A6228" s="458"/>
      <c r="B6228" s="458"/>
      <c r="C6228" s="458"/>
      <c r="D6228" s="458"/>
      <c r="E6228" s="458"/>
      <c r="F6228" s="459"/>
    </row>
    <row r="6229">
      <c r="A6229" s="458"/>
      <c r="B6229" s="458"/>
      <c r="C6229" s="458"/>
      <c r="D6229" s="458"/>
      <c r="E6229" s="458"/>
      <c r="F6229" s="459"/>
    </row>
    <row r="6230">
      <c r="A6230" s="458"/>
      <c r="B6230" s="458"/>
      <c r="C6230" s="458"/>
      <c r="D6230" s="458"/>
      <c r="E6230" s="458"/>
      <c r="F6230" s="459"/>
    </row>
    <row r="6231">
      <c r="A6231" s="458"/>
      <c r="B6231" s="458"/>
      <c r="C6231" s="458"/>
      <c r="D6231" s="458"/>
      <c r="E6231" s="458"/>
      <c r="F6231" s="459"/>
    </row>
    <row r="6232">
      <c r="A6232" s="458"/>
      <c r="B6232" s="458"/>
      <c r="C6232" s="458"/>
      <c r="D6232" s="458"/>
      <c r="E6232" s="458"/>
      <c r="F6232" s="459"/>
    </row>
    <row r="6233">
      <c r="A6233" s="458"/>
      <c r="B6233" s="458"/>
      <c r="C6233" s="458"/>
      <c r="D6233" s="458"/>
      <c r="E6233" s="458"/>
      <c r="F6233" s="459"/>
    </row>
    <row r="6234">
      <c r="A6234" s="458"/>
      <c r="B6234" s="458"/>
      <c r="C6234" s="458"/>
      <c r="D6234" s="458"/>
      <c r="E6234" s="458"/>
      <c r="F6234" s="459"/>
    </row>
    <row r="6235">
      <c r="A6235" s="458"/>
      <c r="B6235" s="458"/>
      <c r="C6235" s="458"/>
      <c r="D6235" s="458"/>
      <c r="E6235" s="458"/>
      <c r="F6235" s="459"/>
    </row>
    <row r="6236">
      <c r="A6236" s="458"/>
      <c r="B6236" s="458"/>
      <c r="C6236" s="458"/>
      <c r="D6236" s="458"/>
      <c r="E6236" s="458"/>
      <c r="F6236" s="459"/>
    </row>
    <row r="6237">
      <c r="A6237" s="458"/>
      <c r="B6237" s="458"/>
      <c r="C6237" s="458"/>
      <c r="D6237" s="458"/>
      <c r="E6237" s="458"/>
      <c r="F6237" s="459"/>
    </row>
    <row r="6238">
      <c r="A6238" s="458"/>
      <c r="B6238" s="458"/>
      <c r="C6238" s="458"/>
      <c r="D6238" s="458"/>
      <c r="E6238" s="458"/>
      <c r="F6238" s="459"/>
    </row>
    <row r="6239">
      <c r="A6239" s="458"/>
      <c r="B6239" s="458"/>
      <c r="C6239" s="458"/>
      <c r="D6239" s="458"/>
      <c r="E6239" s="458"/>
      <c r="F6239" s="459"/>
    </row>
    <row r="6240">
      <c r="A6240" s="458"/>
      <c r="B6240" s="458"/>
      <c r="C6240" s="458"/>
      <c r="D6240" s="458"/>
      <c r="E6240" s="458"/>
      <c r="F6240" s="459"/>
    </row>
    <row r="6241">
      <c r="A6241" s="458"/>
      <c r="B6241" s="458"/>
      <c r="C6241" s="458"/>
      <c r="D6241" s="458"/>
      <c r="E6241" s="458"/>
      <c r="F6241" s="459"/>
    </row>
    <row r="6242">
      <c r="A6242" s="458"/>
      <c r="B6242" s="458"/>
      <c r="C6242" s="458"/>
      <c r="D6242" s="458"/>
      <c r="E6242" s="458"/>
      <c r="F6242" s="459"/>
    </row>
    <row r="6243">
      <c r="A6243" s="458"/>
      <c r="B6243" s="458"/>
      <c r="C6243" s="458"/>
      <c r="D6243" s="458"/>
      <c r="E6243" s="458"/>
      <c r="F6243" s="459"/>
    </row>
    <row r="6244">
      <c r="A6244" s="458"/>
      <c r="B6244" s="458"/>
      <c r="C6244" s="458"/>
      <c r="D6244" s="458"/>
      <c r="E6244" s="458"/>
      <c r="F6244" s="459"/>
    </row>
    <row r="6245">
      <c r="A6245" s="458"/>
      <c r="B6245" s="458"/>
      <c r="C6245" s="458"/>
      <c r="D6245" s="458"/>
      <c r="E6245" s="458"/>
      <c r="F6245" s="459"/>
    </row>
    <row r="6246">
      <c r="A6246" s="458"/>
      <c r="B6246" s="458"/>
      <c r="C6246" s="458"/>
      <c r="D6246" s="458"/>
      <c r="E6246" s="458"/>
      <c r="F6246" s="459"/>
    </row>
    <row r="6247">
      <c r="A6247" s="458"/>
      <c r="B6247" s="458"/>
      <c r="C6247" s="458"/>
      <c r="D6247" s="458"/>
      <c r="E6247" s="458"/>
      <c r="F6247" s="459"/>
    </row>
    <row r="6248">
      <c r="A6248" s="458"/>
      <c r="B6248" s="458"/>
      <c r="C6248" s="458"/>
      <c r="D6248" s="458"/>
      <c r="E6248" s="458"/>
      <c r="F6248" s="459"/>
    </row>
    <row r="6249">
      <c r="A6249" s="458"/>
      <c r="B6249" s="458"/>
      <c r="C6249" s="458"/>
      <c r="D6249" s="458"/>
      <c r="E6249" s="458"/>
      <c r="F6249" s="459"/>
    </row>
    <row r="6250">
      <c r="A6250" s="458"/>
      <c r="B6250" s="458"/>
      <c r="C6250" s="458"/>
      <c r="D6250" s="458"/>
      <c r="E6250" s="458"/>
      <c r="F6250" s="459"/>
    </row>
    <row r="6251">
      <c r="A6251" s="458"/>
      <c r="B6251" s="458"/>
      <c r="C6251" s="458"/>
      <c r="D6251" s="458"/>
      <c r="E6251" s="458"/>
      <c r="F6251" s="459"/>
    </row>
    <row r="6252">
      <c r="A6252" s="458"/>
      <c r="B6252" s="458"/>
      <c r="C6252" s="458"/>
      <c r="D6252" s="458"/>
      <c r="E6252" s="458"/>
      <c r="F6252" s="459"/>
    </row>
    <row r="6253">
      <c r="A6253" s="458"/>
      <c r="B6253" s="458"/>
      <c r="C6253" s="458"/>
      <c r="D6253" s="458"/>
      <c r="E6253" s="458"/>
      <c r="F6253" s="459"/>
    </row>
    <row r="6254">
      <c r="A6254" s="458"/>
      <c r="B6254" s="458"/>
      <c r="C6254" s="458"/>
      <c r="D6254" s="458"/>
      <c r="E6254" s="458"/>
      <c r="F6254" s="459"/>
    </row>
    <row r="6255">
      <c r="A6255" s="458"/>
      <c r="B6255" s="458"/>
      <c r="C6255" s="458"/>
      <c r="D6255" s="458"/>
      <c r="E6255" s="458"/>
      <c r="F6255" s="459"/>
    </row>
    <row r="6256">
      <c r="A6256" s="458"/>
      <c r="B6256" s="458"/>
      <c r="C6256" s="458"/>
      <c r="D6256" s="458"/>
      <c r="E6256" s="458"/>
      <c r="F6256" s="459"/>
    </row>
    <row r="6257">
      <c r="A6257" s="458"/>
      <c r="B6257" s="458"/>
      <c r="C6257" s="458"/>
      <c r="D6257" s="458"/>
      <c r="E6257" s="458"/>
      <c r="F6257" s="459"/>
    </row>
    <row r="6258">
      <c r="A6258" s="458"/>
      <c r="B6258" s="458"/>
      <c r="C6258" s="458"/>
      <c r="D6258" s="458"/>
      <c r="E6258" s="458"/>
      <c r="F6258" s="459"/>
    </row>
    <row r="6259">
      <c r="A6259" s="458"/>
      <c r="B6259" s="458"/>
      <c r="C6259" s="458"/>
      <c r="D6259" s="458"/>
      <c r="E6259" s="458"/>
      <c r="F6259" s="459"/>
    </row>
    <row r="6260">
      <c r="A6260" s="458"/>
      <c r="B6260" s="458"/>
      <c r="C6260" s="458"/>
      <c r="D6260" s="458"/>
      <c r="E6260" s="458"/>
      <c r="F6260" s="459"/>
    </row>
    <row r="6261">
      <c r="A6261" s="458"/>
      <c r="B6261" s="458"/>
      <c r="C6261" s="458"/>
      <c r="D6261" s="458"/>
      <c r="E6261" s="458"/>
      <c r="F6261" s="459"/>
    </row>
    <row r="6262">
      <c r="A6262" s="458"/>
      <c r="B6262" s="458"/>
      <c r="C6262" s="458"/>
      <c r="D6262" s="458"/>
      <c r="E6262" s="458"/>
      <c r="F6262" s="459"/>
    </row>
    <row r="6263">
      <c r="A6263" s="458"/>
      <c r="B6263" s="458"/>
      <c r="C6263" s="458"/>
      <c r="D6263" s="458"/>
      <c r="E6263" s="458"/>
      <c r="F6263" s="459"/>
    </row>
    <row r="6264">
      <c r="A6264" s="458"/>
      <c r="B6264" s="458"/>
      <c r="C6264" s="458"/>
      <c r="D6264" s="458"/>
      <c r="E6264" s="458"/>
      <c r="F6264" s="459"/>
    </row>
    <row r="6265">
      <c r="A6265" s="458"/>
      <c r="B6265" s="458"/>
      <c r="C6265" s="458"/>
      <c r="D6265" s="458"/>
      <c r="E6265" s="458"/>
      <c r="F6265" s="459"/>
    </row>
    <row r="6266">
      <c r="A6266" s="458"/>
      <c r="B6266" s="458"/>
      <c r="C6266" s="458"/>
      <c r="D6266" s="458"/>
      <c r="E6266" s="458"/>
      <c r="F6266" s="459"/>
    </row>
    <row r="6267">
      <c r="A6267" s="458"/>
      <c r="B6267" s="458"/>
      <c r="C6267" s="458"/>
      <c r="D6267" s="458"/>
      <c r="E6267" s="458"/>
      <c r="F6267" s="459"/>
    </row>
    <row r="6268">
      <c r="A6268" s="458"/>
      <c r="B6268" s="458"/>
      <c r="C6268" s="458"/>
      <c r="D6268" s="458"/>
      <c r="E6268" s="458"/>
      <c r="F6268" s="459"/>
    </row>
    <row r="6269">
      <c r="A6269" s="458"/>
      <c r="B6269" s="458"/>
      <c r="C6269" s="458"/>
      <c r="D6269" s="458"/>
      <c r="E6269" s="458"/>
      <c r="F6269" s="459"/>
    </row>
    <row r="6270">
      <c r="A6270" s="458"/>
      <c r="B6270" s="458"/>
      <c r="C6270" s="458"/>
      <c r="D6270" s="458"/>
      <c r="E6270" s="458"/>
      <c r="F6270" s="459"/>
    </row>
    <row r="6271">
      <c r="A6271" s="458"/>
      <c r="B6271" s="458"/>
      <c r="C6271" s="458"/>
      <c r="D6271" s="458"/>
      <c r="E6271" s="458"/>
      <c r="F6271" s="459"/>
    </row>
    <row r="6272">
      <c r="A6272" s="458"/>
      <c r="B6272" s="458"/>
      <c r="C6272" s="458"/>
      <c r="D6272" s="458"/>
      <c r="E6272" s="458"/>
      <c r="F6272" s="459"/>
    </row>
    <row r="6273">
      <c r="A6273" s="458"/>
      <c r="B6273" s="458"/>
      <c r="C6273" s="458"/>
      <c r="D6273" s="458"/>
      <c r="E6273" s="458"/>
      <c r="F6273" s="459"/>
    </row>
    <row r="6274">
      <c r="A6274" s="458"/>
      <c r="B6274" s="458"/>
      <c r="C6274" s="458"/>
      <c r="D6274" s="458"/>
      <c r="E6274" s="458"/>
      <c r="F6274" s="459"/>
    </row>
    <row r="6275">
      <c r="A6275" s="458"/>
      <c r="B6275" s="458"/>
      <c r="C6275" s="458"/>
      <c r="D6275" s="458"/>
      <c r="E6275" s="458"/>
      <c r="F6275" s="459"/>
    </row>
    <row r="6276">
      <c r="A6276" s="458"/>
      <c r="B6276" s="458"/>
      <c r="C6276" s="458"/>
      <c r="D6276" s="458"/>
      <c r="E6276" s="458"/>
      <c r="F6276" s="459"/>
    </row>
    <row r="6277">
      <c r="A6277" s="458"/>
      <c r="B6277" s="458"/>
      <c r="C6277" s="458"/>
      <c r="D6277" s="458"/>
      <c r="E6277" s="458"/>
      <c r="F6277" s="459"/>
    </row>
    <row r="6278">
      <c r="A6278" s="458"/>
      <c r="B6278" s="458"/>
      <c r="C6278" s="458"/>
      <c r="D6278" s="458"/>
      <c r="E6278" s="458"/>
      <c r="F6278" s="459"/>
    </row>
    <row r="6279">
      <c r="A6279" s="458"/>
      <c r="B6279" s="458"/>
      <c r="C6279" s="458"/>
      <c r="D6279" s="458"/>
      <c r="E6279" s="458"/>
      <c r="F6279" s="459"/>
    </row>
    <row r="6280">
      <c r="A6280" s="458"/>
      <c r="B6280" s="458"/>
      <c r="C6280" s="458"/>
      <c r="D6280" s="458"/>
      <c r="E6280" s="458"/>
      <c r="F6280" s="459"/>
    </row>
    <row r="6281">
      <c r="A6281" s="458"/>
      <c r="B6281" s="458"/>
      <c r="C6281" s="458"/>
      <c r="D6281" s="458"/>
      <c r="E6281" s="458"/>
      <c r="F6281" s="459"/>
    </row>
    <row r="6282">
      <c r="A6282" s="458"/>
      <c r="B6282" s="458"/>
      <c r="C6282" s="458"/>
      <c r="D6282" s="458"/>
      <c r="E6282" s="458"/>
      <c r="F6282" s="459"/>
    </row>
    <row r="6283">
      <c r="A6283" s="458"/>
      <c r="B6283" s="458"/>
      <c r="C6283" s="458"/>
      <c r="D6283" s="458"/>
      <c r="E6283" s="458"/>
      <c r="F6283" s="459"/>
    </row>
    <row r="6284">
      <c r="A6284" s="458"/>
      <c r="B6284" s="458"/>
      <c r="C6284" s="458"/>
      <c r="D6284" s="458"/>
      <c r="E6284" s="458"/>
      <c r="F6284" s="459"/>
    </row>
    <row r="6285">
      <c r="A6285" s="458"/>
      <c r="B6285" s="458"/>
      <c r="C6285" s="458"/>
      <c r="D6285" s="458"/>
      <c r="E6285" s="458"/>
      <c r="F6285" s="459"/>
    </row>
    <row r="6286">
      <c r="A6286" s="458"/>
      <c r="B6286" s="458"/>
      <c r="C6286" s="458"/>
      <c r="D6286" s="458"/>
      <c r="E6286" s="458"/>
      <c r="F6286" s="459"/>
    </row>
    <row r="6287">
      <c r="A6287" s="458"/>
      <c r="B6287" s="458"/>
      <c r="C6287" s="458"/>
      <c r="D6287" s="458"/>
      <c r="E6287" s="458"/>
      <c r="F6287" s="459"/>
    </row>
    <row r="6288">
      <c r="A6288" s="458"/>
      <c r="B6288" s="458"/>
      <c r="C6288" s="458"/>
      <c r="D6288" s="458"/>
      <c r="E6288" s="458"/>
      <c r="F6288" s="459"/>
    </row>
    <row r="6289">
      <c r="A6289" s="458"/>
      <c r="B6289" s="458"/>
      <c r="C6289" s="458"/>
      <c r="D6289" s="458"/>
      <c r="E6289" s="458"/>
      <c r="F6289" s="459"/>
    </row>
    <row r="6290">
      <c r="A6290" s="458"/>
      <c r="B6290" s="458"/>
      <c r="C6290" s="458"/>
      <c r="D6290" s="458"/>
      <c r="E6290" s="458"/>
      <c r="F6290" s="459"/>
    </row>
    <row r="6291">
      <c r="A6291" s="458"/>
      <c r="B6291" s="458"/>
      <c r="C6291" s="458"/>
      <c r="D6291" s="458"/>
      <c r="E6291" s="458"/>
      <c r="F6291" s="459"/>
    </row>
    <row r="6292">
      <c r="A6292" s="458"/>
      <c r="B6292" s="458"/>
      <c r="C6292" s="458"/>
      <c r="D6292" s="458"/>
      <c r="E6292" s="458"/>
      <c r="F6292" s="459"/>
    </row>
    <row r="6293">
      <c r="A6293" s="458"/>
      <c r="B6293" s="458"/>
      <c r="C6293" s="458"/>
      <c r="D6293" s="458"/>
      <c r="E6293" s="458"/>
      <c r="F6293" s="459"/>
    </row>
    <row r="6294">
      <c r="A6294" s="458"/>
      <c r="B6294" s="458"/>
      <c r="C6294" s="458"/>
      <c r="D6294" s="458"/>
      <c r="E6294" s="458"/>
      <c r="F6294" s="459"/>
    </row>
    <row r="6295">
      <c r="A6295" s="458"/>
      <c r="B6295" s="458"/>
      <c r="C6295" s="458"/>
      <c r="D6295" s="458"/>
      <c r="E6295" s="458"/>
      <c r="F6295" s="459"/>
    </row>
    <row r="6296">
      <c r="A6296" s="458"/>
      <c r="B6296" s="458"/>
      <c r="C6296" s="458"/>
      <c r="D6296" s="458"/>
      <c r="E6296" s="458"/>
      <c r="F6296" s="459"/>
    </row>
    <row r="6297">
      <c r="A6297" s="458"/>
      <c r="B6297" s="458"/>
      <c r="C6297" s="458"/>
      <c r="D6297" s="458"/>
      <c r="E6297" s="458"/>
      <c r="F6297" s="459"/>
    </row>
    <row r="6298">
      <c r="A6298" s="458"/>
      <c r="B6298" s="458"/>
      <c r="C6298" s="458"/>
      <c r="D6298" s="458"/>
      <c r="E6298" s="458"/>
      <c r="F6298" s="459"/>
    </row>
    <row r="6299">
      <c r="A6299" s="458"/>
      <c r="B6299" s="458"/>
      <c r="C6299" s="458"/>
      <c r="D6299" s="458"/>
      <c r="E6299" s="458"/>
      <c r="F6299" s="459"/>
    </row>
    <row r="6300">
      <c r="A6300" s="458"/>
      <c r="B6300" s="458"/>
      <c r="C6300" s="458"/>
      <c r="D6300" s="458"/>
      <c r="E6300" s="458"/>
      <c r="F6300" s="459"/>
    </row>
    <row r="6301">
      <c r="A6301" s="458"/>
      <c r="B6301" s="458"/>
      <c r="C6301" s="458"/>
      <c r="D6301" s="458"/>
      <c r="E6301" s="458"/>
      <c r="F6301" s="459"/>
    </row>
    <row r="6302">
      <c r="A6302" s="458"/>
      <c r="B6302" s="458"/>
      <c r="C6302" s="458"/>
      <c r="D6302" s="458"/>
      <c r="E6302" s="458"/>
      <c r="F6302" s="459"/>
    </row>
    <row r="6303">
      <c r="A6303" s="458"/>
      <c r="B6303" s="458"/>
      <c r="C6303" s="458"/>
      <c r="D6303" s="458"/>
      <c r="E6303" s="458"/>
      <c r="F6303" s="459"/>
    </row>
    <row r="6304">
      <c r="A6304" s="458"/>
      <c r="B6304" s="458"/>
      <c r="C6304" s="458"/>
      <c r="D6304" s="458"/>
      <c r="E6304" s="458"/>
      <c r="F6304" s="459"/>
    </row>
    <row r="6305">
      <c r="A6305" s="458"/>
      <c r="B6305" s="458"/>
      <c r="C6305" s="458"/>
      <c r="D6305" s="458"/>
      <c r="E6305" s="458"/>
      <c r="F6305" s="459"/>
    </row>
    <row r="6306">
      <c r="A6306" s="458"/>
      <c r="B6306" s="458"/>
      <c r="C6306" s="458"/>
      <c r="D6306" s="458"/>
      <c r="E6306" s="458"/>
      <c r="F6306" s="459"/>
    </row>
    <row r="6307">
      <c r="A6307" s="458"/>
      <c r="B6307" s="458"/>
      <c r="C6307" s="458"/>
      <c r="D6307" s="458"/>
      <c r="E6307" s="458"/>
      <c r="F6307" s="459"/>
    </row>
    <row r="6308">
      <c r="A6308" s="458"/>
      <c r="B6308" s="458"/>
      <c r="C6308" s="458"/>
      <c r="D6308" s="458"/>
      <c r="E6308" s="458"/>
      <c r="F6308" s="459"/>
    </row>
    <row r="6309">
      <c r="A6309" s="458"/>
      <c r="B6309" s="458"/>
      <c r="C6309" s="458"/>
      <c r="D6309" s="458"/>
      <c r="E6309" s="458"/>
      <c r="F6309" s="459"/>
    </row>
    <row r="6310">
      <c r="A6310" s="458"/>
      <c r="B6310" s="458"/>
      <c r="C6310" s="458"/>
      <c r="D6310" s="458"/>
      <c r="E6310" s="458"/>
      <c r="F6310" s="459"/>
    </row>
    <row r="6311">
      <c r="A6311" s="458"/>
      <c r="B6311" s="458"/>
      <c r="C6311" s="458"/>
      <c r="D6311" s="458"/>
      <c r="E6311" s="458"/>
      <c r="F6311" s="459"/>
    </row>
    <row r="6312">
      <c r="A6312" s="458"/>
      <c r="B6312" s="458"/>
      <c r="C6312" s="458"/>
      <c r="D6312" s="458"/>
      <c r="E6312" s="458"/>
      <c r="F6312" s="459"/>
    </row>
    <row r="6313">
      <c r="A6313" s="458"/>
      <c r="B6313" s="458"/>
      <c r="C6313" s="458"/>
      <c r="D6313" s="458"/>
      <c r="E6313" s="458"/>
      <c r="F6313" s="459"/>
    </row>
    <row r="6314">
      <c r="A6314" s="458"/>
      <c r="B6314" s="458"/>
      <c r="C6314" s="458"/>
      <c r="D6314" s="458"/>
      <c r="E6314" s="458"/>
      <c r="F6314" s="459"/>
    </row>
    <row r="6315">
      <c r="A6315" s="458"/>
      <c r="B6315" s="458"/>
      <c r="C6315" s="458"/>
      <c r="D6315" s="458"/>
      <c r="E6315" s="458"/>
      <c r="F6315" s="459"/>
    </row>
    <row r="6316">
      <c r="A6316" s="458"/>
      <c r="B6316" s="458"/>
      <c r="C6316" s="458"/>
      <c r="D6316" s="458"/>
      <c r="E6316" s="458"/>
      <c r="F6316" s="459"/>
    </row>
    <row r="6317">
      <c r="A6317" s="458"/>
      <c r="B6317" s="458"/>
      <c r="C6317" s="458"/>
      <c r="D6317" s="458"/>
      <c r="E6317" s="458"/>
      <c r="F6317" s="459"/>
    </row>
    <row r="6318">
      <c r="A6318" s="458"/>
      <c r="B6318" s="458"/>
      <c r="C6318" s="458"/>
      <c r="D6318" s="458"/>
      <c r="E6318" s="458"/>
      <c r="F6318" s="459"/>
    </row>
    <row r="6319">
      <c r="A6319" s="458"/>
      <c r="B6319" s="458"/>
      <c r="C6319" s="458"/>
      <c r="D6319" s="458"/>
      <c r="E6319" s="458"/>
      <c r="F6319" s="459"/>
    </row>
    <row r="6320">
      <c r="A6320" s="458"/>
      <c r="B6320" s="458"/>
      <c r="C6320" s="458"/>
      <c r="D6320" s="458"/>
      <c r="E6320" s="458"/>
      <c r="F6320" s="459"/>
    </row>
    <row r="6321">
      <c r="A6321" s="458"/>
      <c r="B6321" s="458"/>
      <c r="C6321" s="458"/>
      <c r="D6321" s="458"/>
      <c r="E6321" s="458"/>
      <c r="F6321" s="459"/>
    </row>
    <row r="6322">
      <c r="A6322" s="458"/>
      <c r="B6322" s="458"/>
      <c r="C6322" s="458"/>
      <c r="D6322" s="458"/>
      <c r="E6322" s="458"/>
      <c r="F6322" s="459"/>
    </row>
    <row r="6323">
      <c r="A6323" s="458"/>
      <c r="B6323" s="458"/>
      <c r="C6323" s="458"/>
      <c r="D6323" s="458"/>
      <c r="E6323" s="458"/>
      <c r="F6323" s="459"/>
    </row>
    <row r="6324">
      <c r="A6324" s="458"/>
      <c r="B6324" s="458"/>
      <c r="C6324" s="458"/>
      <c r="D6324" s="458"/>
      <c r="E6324" s="458"/>
      <c r="F6324" s="459"/>
    </row>
    <row r="6325">
      <c r="A6325" s="458"/>
      <c r="B6325" s="458"/>
      <c r="C6325" s="458"/>
      <c r="D6325" s="458"/>
      <c r="E6325" s="458"/>
      <c r="F6325" s="459"/>
    </row>
    <row r="6326">
      <c r="A6326" s="458"/>
      <c r="B6326" s="458"/>
      <c r="C6326" s="458"/>
      <c r="D6326" s="458"/>
      <c r="E6326" s="458"/>
      <c r="F6326" s="459"/>
    </row>
    <row r="6327">
      <c r="A6327" s="458"/>
      <c r="B6327" s="458"/>
      <c r="C6327" s="458"/>
      <c r="D6327" s="458"/>
      <c r="E6327" s="458"/>
      <c r="F6327" s="459"/>
    </row>
    <row r="6328">
      <c r="A6328" s="458"/>
      <c r="B6328" s="458"/>
      <c r="C6328" s="458"/>
      <c r="D6328" s="458"/>
      <c r="E6328" s="458"/>
      <c r="F6328" s="459"/>
    </row>
    <row r="6329">
      <c r="A6329" s="458"/>
      <c r="B6329" s="458"/>
      <c r="C6329" s="458"/>
      <c r="D6329" s="458"/>
      <c r="E6329" s="458"/>
      <c r="F6329" s="459"/>
    </row>
    <row r="6330">
      <c r="A6330" s="458"/>
      <c r="B6330" s="458"/>
      <c r="C6330" s="458"/>
      <c r="D6330" s="458"/>
      <c r="E6330" s="458"/>
      <c r="F6330" s="459"/>
    </row>
    <row r="6331">
      <c r="A6331" s="458"/>
      <c r="B6331" s="458"/>
      <c r="C6331" s="458"/>
      <c r="D6331" s="458"/>
      <c r="E6331" s="458"/>
      <c r="F6331" s="459"/>
    </row>
    <row r="6332">
      <c r="A6332" s="458"/>
      <c r="B6332" s="458"/>
      <c r="C6332" s="458"/>
      <c r="D6332" s="458"/>
      <c r="E6332" s="458"/>
      <c r="F6332" s="459"/>
    </row>
    <row r="6333">
      <c r="A6333" s="458"/>
      <c r="B6333" s="458"/>
      <c r="C6333" s="458"/>
      <c r="D6333" s="458"/>
      <c r="E6333" s="458"/>
      <c r="F6333" s="459"/>
    </row>
    <row r="6334">
      <c r="A6334" s="458"/>
      <c r="B6334" s="458"/>
      <c r="C6334" s="458"/>
      <c r="D6334" s="458"/>
      <c r="E6334" s="458"/>
      <c r="F6334" s="459"/>
    </row>
    <row r="6335">
      <c r="A6335" s="458"/>
      <c r="B6335" s="458"/>
      <c r="C6335" s="458"/>
      <c r="D6335" s="458"/>
      <c r="E6335" s="458"/>
      <c r="F6335" s="459"/>
    </row>
    <row r="6336">
      <c r="A6336" s="458"/>
      <c r="B6336" s="458"/>
      <c r="C6336" s="458"/>
      <c r="D6336" s="458"/>
      <c r="E6336" s="458"/>
      <c r="F6336" s="459"/>
    </row>
    <row r="6337">
      <c r="A6337" s="458"/>
      <c r="B6337" s="458"/>
      <c r="C6337" s="458"/>
      <c r="D6337" s="458"/>
      <c r="E6337" s="458"/>
      <c r="F6337" s="459"/>
    </row>
    <row r="6338">
      <c r="A6338" s="458"/>
      <c r="B6338" s="458"/>
      <c r="C6338" s="458"/>
      <c r="D6338" s="458"/>
      <c r="E6338" s="458"/>
      <c r="F6338" s="459"/>
    </row>
    <row r="6339">
      <c r="A6339" s="458"/>
      <c r="B6339" s="458"/>
      <c r="C6339" s="458"/>
      <c r="D6339" s="458"/>
      <c r="E6339" s="458"/>
      <c r="F6339" s="459"/>
    </row>
    <row r="6340">
      <c r="A6340" s="458"/>
      <c r="B6340" s="458"/>
      <c r="C6340" s="458"/>
      <c r="D6340" s="458"/>
      <c r="E6340" s="458"/>
      <c r="F6340" s="459"/>
    </row>
    <row r="6341">
      <c r="A6341" s="458"/>
      <c r="B6341" s="458"/>
      <c r="C6341" s="458"/>
      <c r="D6341" s="458"/>
      <c r="E6341" s="458"/>
      <c r="F6341" s="459"/>
    </row>
    <row r="6342">
      <c r="A6342" s="458"/>
      <c r="B6342" s="458"/>
      <c r="C6342" s="458"/>
      <c r="D6342" s="458"/>
      <c r="E6342" s="458"/>
      <c r="F6342" s="459"/>
    </row>
    <row r="6343">
      <c r="A6343" s="458"/>
      <c r="B6343" s="458"/>
      <c r="C6343" s="458"/>
      <c r="D6343" s="458"/>
      <c r="E6343" s="458"/>
      <c r="F6343" s="459"/>
    </row>
    <row r="6344">
      <c r="A6344" s="458"/>
      <c r="B6344" s="458"/>
      <c r="C6344" s="458"/>
      <c r="D6344" s="458"/>
      <c r="E6344" s="458"/>
      <c r="F6344" s="459"/>
    </row>
    <row r="6345">
      <c r="A6345" s="458"/>
      <c r="B6345" s="458"/>
      <c r="C6345" s="458"/>
      <c r="D6345" s="458"/>
      <c r="E6345" s="458"/>
      <c r="F6345" s="459"/>
    </row>
    <row r="6346">
      <c r="A6346" s="458"/>
      <c r="B6346" s="458"/>
      <c r="C6346" s="458"/>
      <c r="D6346" s="458"/>
      <c r="E6346" s="458"/>
      <c r="F6346" s="459"/>
    </row>
    <row r="6347">
      <c r="A6347" s="458"/>
      <c r="B6347" s="458"/>
      <c r="C6347" s="458"/>
      <c r="D6347" s="458"/>
      <c r="E6347" s="458"/>
      <c r="F6347" s="459"/>
    </row>
    <row r="6348">
      <c r="A6348" s="458"/>
      <c r="B6348" s="458"/>
      <c r="C6348" s="458"/>
      <c r="D6348" s="458"/>
      <c r="E6348" s="458"/>
      <c r="F6348" s="459"/>
    </row>
    <row r="6349">
      <c r="A6349" s="458"/>
      <c r="B6349" s="458"/>
      <c r="C6349" s="458"/>
      <c r="D6349" s="458"/>
      <c r="E6349" s="458"/>
      <c r="F6349" s="459"/>
    </row>
    <row r="6350">
      <c r="A6350" s="458"/>
      <c r="B6350" s="458"/>
      <c r="C6350" s="458"/>
      <c r="D6350" s="458"/>
      <c r="E6350" s="458"/>
      <c r="F6350" s="459"/>
    </row>
    <row r="6351">
      <c r="A6351" s="458"/>
      <c r="B6351" s="458"/>
      <c r="C6351" s="458"/>
      <c r="D6351" s="458"/>
      <c r="E6351" s="458"/>
      <c r="F6351" s="459"/>
    </row>
    <row r="6352">
      <c r="A6352" s="458"/>
      <c r="B6352" s="458"/>
      <c r="C6352" s="458"/>
      <c r="D6352" s="458"/>
      <c r="E6352" s="458"/>
      <c r="F6352" s="459"/>
    </row>
    <row r="6353">
      <c r="A6353" s="458"/>
      <c r="B6353" s="458"/>
      <c r="C6353" s="458"/>
      <c r="D6353" s="458"/>
      <c r="E6353" s="458"/>
      <c r="F6353" s="459"/>
    </row>
    <row r="6354">
      <c r="A6354" s="458"/>
      <c r="B6354" s="458"/>
      <c r="C6354" s="458"/>
      <c r="D6354" s="458"/>
      <c r="E6354" s="458"/>
      <c r="F6354" s="459"/>
    </row>
    <row r="6355">
      <c r="A6355" s="458"/>
      <c r="B6355" s="458"/>
      <c r="C6355" s="458"/>
      <c r="D6355" s="458"/>
      <c r="E6355" s="458"/>
      <c r="F6355" s="459"/>
    </row>
    <row r="6356">
      <c r="A6356" s="458"/>
      <c r="B6356" s="458"/>
      <c r="C6356" s="458"/>
      <c r="D6356" s="458"/>
      <c r="E6356" s="458"/>
      <c r="F6356" s="459"/>
    </row>
    <row r="6357">
      <c r="A6357" s="458"/>
      <c r="B6357" s="458"/>
      <c r="C6357" s="458"/>
      <c r="D6357" s="458"/>
      <c r="E6357" s="458"/>
      <c r="F6357" s="459"/>
    </row>
    <row r="6358">
      <c r="A6358" s="458"/>
      <c r="B6358" s="458"/>
      <c r="C6358" s="458"/>
      <c r="D6358" s="458"/>
      <c r="E6358" s="458"/>
      <c r="F6358" s="459"/>
    </row>
    <row r="6359">
      <c r="A6359" s="458"/>
      <c r="B6359" s="458"/>
      <c r="C6359" s="458"/>
      <c r="D6359" s="458"/>
      <c r="E6359" s="458"/>
      <c r="F6359" s="459"/>
    </row>
    <row r="6360">
      <c r="A6360" s="458"/>
      <c r="B6360" s="458"/>
      <c r="C6360" s="458"/>
      <c r="D6360" s="458"/>
      <c r="E6360" s="458"/>
      <c r="F6360" s="459"/>
    </row>
    <row r="6361">
      <c r="A6361" s="458"/>
      <c r="B6361" s="458"/>
      <c r="C6361" s="458"/>
      <c r="D6361" s="458"/>
      <c r="E6361" s="458"/>
      <c r="F6361" s="459"/>
    </row>
    <row r="6362">
      <c r="A6362" s="458"/>
      <c r="B6362" s="458"/>
      <c r="C6362" s="458"/>
      <c r="D6362" s="458"/>
      <c r="E6362" s="458"/>
      <c r="F6362" s="459"/>
    </row>
    <row r="6363">
      <c r="A6363" s="458"/>
      <c r="B6363" s="458"/>
      <c r="C6363" s="458"/>
      <c r="D6363" s="458"/>
      <c r="E6363" s="458"/>
      <c r="F6363" s="459"/>
    </row>
    <row r="6364">
      <c r="A6364" s="458"/>
      <c r="B6364" s="458"/>
      <c r="C6364" s="458"/>
      <c r="D6364" s="458"/>
      <c r="E6364" s="458"/>
      <c r="F6364" s="459"/>
    </row>
    <row r="6365">
      <c r="A6365" s="458"/>
      <c r="B6365" s="458"/>
      <c r="C6365" s="458"/>
      <c r="D6365" s="458"/>
      <c r="E6365" s="458"/>
      <c r="F6365" s="459"/>
    </row>
    <row r="6366">
      <c r="A6366" s="458"/>
      <c r="B6366" s="458"/>
      <c r="C6366" s="458"/>
      <c r="D6366" s="458"/>
      <c r="E6366" s="458"/>
      <c r="F6366" s="459"/>
    </row>
    <row r="6367">
      <c r="A6367" s="458"/>
      <c r="B6367" s="458"/>
      <c r="C6367" s="458"/>
      <c r="D6367" s="458"/>
      <c r="E6367" s="458"/>
      <c r="F6367" s="459"/>
    </row>
    <row r="6368">
      <c r="A6368" s="458"/>
      <c r="B6368" s="458"/>
      <c r="C6368" s="458"/>
      <c r="D6368" s="458"/>
      <c r="E6368" s="458"/>
      <c r="F6368" s="459"/>
    </row>
    <row r="6369">
      <c r="A6369" s="458"/>
      <c r="B6369" s="458"/>
      <c r="C6369" s="458"/>
      <c r="D6369" s="458"/>
      <c r="E6369" s="458"/>
      <c r="F6369" s="459"/>
    </row>
    <row r="6370">
      <c r="A6370" s="458"/>
      <c r="B6370" s="458"/>
      <c r="C6370" s="458"/>
      <c r="D6370" s="458"/>
      <c r="E6370" s="458"/>
      <c r="F6370" s="459"/>
    </row>
    <row r="6371">
      <c r="A6371" s="458"/>
      <c r="B6371" s="458"/>
      <c r="C6371" s="458"/>
      <c r="D6371" s="458"/>
      <c r="E6371" s="458"/>
      <c r="F6371" s="459"/>
    </row>
    <row r="6372">
      <c r="A6372" s="458"/>
      <c r="B6372" s="458"/>
      <c r="C6372" s="458"/>
      <c r="D6372" s="458"/>
      <c r="E6372" s="458"/>
      <c r="F6372" s="459"/>
    </row>
    <row r="6373">
      <c r="A6373" s="458"/>
      <c r="B6373" s="458"/>
      <c r="C6373" s="458"/>
      <c r="D6373" s="458"/>
      <c r="E6373" s="458"/>
      <c r="F6373" s="459"/>
    </row>
    <row r="6374">
      <c r="A6374" s="458"/>
      <c r="B6374" s="458"/>
      <c r="C6374" s="458"/>
      <c r="D6374" s="458"/>
      <c r="E6374" s="458"/>
      <c r="F6374" s="459"/>
    </row>
    <row r="6375">
      <c r="A6375" s="458"/>
      <c r="B6375" s="458"/>
      <c r="C6375" s="458"/>
      <c r="D6375" s="458"/>
      <c r="E6375" s="458"/>
      <c r="F6375" s="459"/>
    </row>
    <row r="6376">
      <c r="A6376" s="458"/>
      <c r="B6376" s="458"/>
      <c r="C6376" s="458"/>
      <c r="D6376" s="458"/>
      <c r="E6376" s="458"/>
      <c r="F6376" s="459"/>
    </row>
    <row r="6377">
      <c r="A6377" s="458"/>
      <c r="B6377" s="458"/>
      <c r="C6377" s="458"/>
      <c r="D6377" s="458"/>
      <c r="E6377" s="458"/>
      <c r="F6377" s="459"/>
    </row>
    <row r="6378">
      <c r="A6378" s="458"/>
      <c r="B6378" s="458"/>
      <c r="C6378" s="458"/>
      <c r="D6378" s="458"/>
      <c r="E6378" s="458"/>
      <c r="F6378" s="459"/>
    </row>
    <row r="6379">
      <c r="A6379" s="458"/>
      <c r="B6379" s="458"/>
      <c r="C6379" s="458"/>
      <c r="D6379" s="458"/>
      <c r="E6379" s="458"/>
      <c r="F6379" s="459"/>
    </row>
    <row r="6380">
      <c r="A6380" s="458"/>
      <c r="B6380" s="458"/>
      <c r="C6380" s="458"/>
      <c r="D6380" s="458"/>
      <c r="E6380" s="458"/>
      <c r="F6380" s="459"/>
    </row>
    <row r="6381">
      <c r="A6381" s="458"/>
      <c r="B6381" s="458"/>
      <c r="C6381" s="458"/>
      <c r="D6381" s="458"/>
      <c r="E6381" s="458"/>
      <c r="F6381" s="459"/>
    </row>
    <row r="6382">
      <c r="A6382" s="458"/>
      <c r="B6382" s="458"/>
      <c r="C6382" s="458"/>
      <c r="D6382" s="458"/>
      <c r="E6382" s="458"/>
      <c r="F6382" s="459"/>
    </row>
    <row r="6383">
      <c r="A6383" s="458"/>
      <c r="B6383" s="458"/>
      <c r="C6383" s="458"/>
      <c r="D6383" s="458"/>
      <c r="E6383" s="458"/>
      <c r="F6383" s="459"/>
    </row>
    <row r="6384">
      <c r="A6384" s="458"/>
      <c r="B6384" s="458"/>
      <c r="C6384" s="458"/>
      <c r="D6384" s="458"/>
      <c r="E6384" s="458"/>
      <c r="F6384" s="459"/>
    </row>
    <row r="6385">
      <c r="A6385" s="458"/>
      <c r="B6385" s="458"/>
      <c r="C6385" s="458"/>
      <c r="D6385" s="458"/>
      <c r="E6385" s="458"/>
      <c r="F6385" s="459"/>
    </row>
    <row r="6386">
      <c r="A6386" s="458"/>
      <c r="B6386" s="458"/>
      <c r="C6386" s="458"/>
      <c r="D6386" s="458"/>
      <c r="E6386" s="458"/>
      <c r="F6386" s="459"/>
    </row>
    <row r="6387">
      <c r="A6387" s="458"/>
      <c r="B6387" s="458"/>
      <c r="C6387" s="458"/>
      <c r="D6387" s="458"/>
      <c r="E6387" s="458"/>
      <c r="F6387" s="459"/>
    </row>
    <row r="6388">
      <c r="A6388" s="458"/>
      <c r="B6388" s="458"/>
      <c r="C6388" s="458"/>
      <c r="D6388" s="458"/>
      <c r="E6388" s="458"/>
      <c r="F6388" s="459"/>
    </row>
    <row r="6389">
      <c r="A6389" s="458"/>
      <c r="B6389" s="458"/>
      <c r="C6389" s="458"/>
      <c r="D6389" s="458"/>
      <c r="E6389" s="458"/>
      <c r="F6389" s="459"/>
    </row>
    <row r="6390">
      <c r="A6390" s="458"/>
      <c r="B6390" s="458"/>
      <c r="C6390" s="458"/>
      <c r="D6390" s="458"/>
      <c r="E6390" s="458"/>
      <c r="F6390" s="459"/>
    </row>
    <row r="6391">
      <c r="A6391" s="458"/>
      <c r="B6391" s="458"/>
      <c r="C6391" s="458"/>
      <c r="D6391" s="458"/>
      <c r="E6391" s="458"/>
      <c r="F6391" s="459"/>
    </row>
    <row r="6392">
      <c r="A6392" s="458"/>
      <c r="B6392" s="458"/>
      <c r="C6392" s="458"/>
      <c r="D6392" s="458"/>
      <c r="E6392" s="458"/>
      <c r="F6392" s="459"/>
    </row>
    <row r="6393">
      <c r="A6393" s="458"/>
      <c r="B6393" s="458"/>
      <c r="C6393" s="458"/>
      <c r="D6393" s="458"/>
      <c r="E6393" s="458"/>
      <c r="F6393" s="459"/>
    </row>
    <row r="6394">
      <c r="A6394" s="458"/>
      <c r="B6394" s="458"/>
      <c r="C6394" s="458"/>
      <c r="D6394" s="458"/>
      <c r="E6394" s="458"/>
      <c r="F6394" s="459"/>
    </row>
    <row r="6395">
      <c r="A6395" s="458"/>
      <c r="B6395" s="458"/>
      <c r="C6395" s="458"/>
      <c r="D6395" s="458"/>
      <c r="E6395" s="458"/>
      <c r="F6395" s="459"/>
    </row>
    <row r="6396">
      <c r="A6396" s="458"/>
      <c r="B6396" s="458"/>
      <c r="C6396" s="458"/>
      <c r="D6396" s="458"/>
      <c r="E6396" s="458"/>
      <c r="F6396" s="459"/>
    </row>
    <row r="6397">
      <c r="A6397" s="458"/>
      <c r="B6397" s="458"/>
      <c r="C6397" s="458"/>
      <c r="D6397" s="458"/>
      <c r="E6397" s="458"/>
      <c r="F6397" s="459"/>
    </row>
    <row r="6398">
      <c r="A6398" s="458"/>
      <c r="B6398" s="458"/>
      <c r="C6398" s="458"/>
      <c r="D6398" s="458"/>
      <c r="E6398" s="458"/>
      <c r="F6398" s="459"/>
    </row>
    <row r="6399">
      <c r="A6399" s="458"/>
      <c r="B6399" s="458"/>
      <c r="C6399" s="458"/>
      <c r="D6399" s="458"/>
      <c r="E6399" s="458"/>
      <c r="F6399" s="459"/>
    </row>
    <row r="6400">
      <c r="A6400" s="458"/>
      <c r="B6400" s="458"/>
      <c r="C6400" s="458"/>
      <c r="D6400" s="458"/>
      <c r="E6400" s="458"/>
      <c r="F6400" s="459"/>
    </row>
    <row r="6401">
      <c r="A6401" s="458"/>
      <c r="B6401" s="458"/>
      <c r="C6401" s="458"/>
      <c r="D6401" s="458"/>
      <c r="E6401" s="458"/>
      <c r="F6401" s="459"/>
    </row>
    <row r="6402">
      <c r="A6402" s="458"/>
      <c r="B6402" s="458"/>
      <c r="C6402" s="458"/>
      <c r="D6402" s="458"/>
      <c r="E6402" s="458"/>
      <c r="F6402" s="459"/>
    </row>
    <row r="6403">
      <c r="A6403" s="458"/>
      <c r="B6403" s="458"/>
      <c r="C6403" s="458"/>
      <c r="D6403" s="458"/>
      <c r="E6403" s="458"/>
      <c r="F6403" s="459"/>
    </row>
    <row r="6404">
      <c r="A6404" s="458"/>
      <c r="B6404" s="458"/>
      <c r="C6404" s="458"/>
      <c r="D6404" s="458"/>
      <c r="E6404" s="458"/>
      <c r="F6404" s="459"/>
    </row>
    <row r="6405">
      <c r="A6405" s="458"/>
      <c r="B6405" s="458"/>
      <c r="C6405" s="458"/>
      <c r="D6405" s="458"/>
      <c r="E6405" s="458"/>
      <c r="F6405" s="459"/>
    </row>
    <row r="6406">
      <c r="A6406" s="458"/>
      <c r="B6406" s="458"/>
      <c r="C6406" s="458"/>
      <c r="D6406" s="458"/>
      <c r="E6406" s="458"/>
      <c r="F6406" s="459"/>
    </row>
    <row r="6407">
      <c r="A6407" s="458"/>
      <c r="B6407" s="458"/>
      <c r="C6407" s="458"/>
      <c r="D6407" s="458"/>
      <c r="E6407" s="458"/>
      <c r="F6407" s="459"/>
    </row>
    <row r="6408">
      <c r="A6408" s="458"/>
      <c r="B6408" s="458"/>
      <c r="C6408" s="458"/>
      <c r="D6408" s="458"/>
      <c r="E6408" s="458"/>
      <c r="F6408" s="459"/>
    </row>
    <row r="6409">
      <c r="A6409" s="458"/>
      <c r="B6409" s="458"/>
      <c r="C6409" s="458"/>
      <c r="D6409" s="458"/>
      <c r="E6409" s="458"/>
      <c r="F6409" s="459"/>
    </row>
    <row r="6410">
      <c r="A6410" s="458"/>
      <c r="B6410" s="458"/>
      <c r="C6410" s="458"/>
      <c r="D6410" s="458"/>
      <c r="E6410" s="458"/>
      <c r="F6410" s="459"/>
    </row>
    <row r="6411">
      <c r="A6411" s="458"/>
      <c r="B6411" s="458"/>
      <c r="C6411" s="458"/>
      <c r="D6411" s="458"/>
      <c r="E6411" s="458"/>
      <c r="F6411" s="459"/>
    </row>
    <row r="6412">
      <c r="A6412" s="458"/>
      <c r="B6412" s="458"/>
      <c r="C6412" s="458"/>
      <c r="D6412" s="458"/>
      <c r="E6412" s="458"/>
      <c r="F6412" s="459"/>
    </row>
    <row r="6413">
      <c r="A6413" s="458"/>
      <c r="B6413" s="458"/>
      <c r="C6413" s="458"/>
      <c r="D6413" s="458"/>
      <c r="E6413" s="458"/>
      <c r="F6413" s="459"/>
    </row>
    <row r="6414">
      <c r="A6414" s="458"/>
      <c r="B6414" s="458"/>
      <c r="C6414" s="458"/>
      <c r="D6414" s="458"/>
      <c r="E6414" s="458"/>
      <c r="F6414" s="459"/>
    </row>
    <row r="6415">
      <c r="A6415" s="458"/>
      <c r="B6415" s="458"/>
      <c r="C6415" s="458"/>
      <c r="D6415" s="458"/>
      <c r="E6415" s="458"/>
      <c r="F6415" s="459"/>
    </row>
    <row r="6416">
      <c r="A6416" s="458"/>
      <c r="B6416" s="458"/>
      <c r="C6416" s="458"/>
      <c r="D6416" s="458"/>
      <c r="E6416" s="458"/>
      <c r="F6416" s="459"/>
    </row>
    <row r="6417">
      <c r="A6417" s="458"/>
      <c r="B6417" s="458"/>
      <c r="C6417" s="458"/>
      <c r="D6417" s="458"/>
      <c r="E6417" s="458"/>
      <c r="F6417" s="459"/>
    </row>
    <row r="6418">
      <c r="A6418" s="458"/>
      <c r="B6418" s="458"/>
      <c r="C6418" s="458"/>
      <c r="D6418" s="458"/>
      <c r="E6418" s="458"/>
      <c r="F6418" s="459"/>
    </row>
    <row r="6419">
      <c r="A6419" s="458"/>
      <c r="B6419" s="458"/>
      <c r="C6419" s="458"/>
      <c r="D6419" s="458"/>
      <c r="E6419" s="458"/>
      <c r="F6419" s="459"/>
    </row>
    <row r="6420">
      <c r="A6420" s="458"/>
      <c r="B6420" s="458"/>
      <c r="C6420" s="458"/>
      <c r="D6420" s="458"/>
      <c r="E6420" s="458"/>
      <c r="F6420" s="459"/>
    </row>
    <row r="6421">
      <c r="A6421" s="458"/>
      <c r="B6421" s="458"/>
      <c r="C6421" s="458"/>
      <c r="D6421" s="458"/>
      <c r="E6421" s="458"/>
      <c r="F6421" s="459"/>
    </row>
    <row r="6422">
      <c r="A6422" s="458"/>
      <c r="B6422" s="458"/>
      <c r="C6422" s="458"/>
      <c r="D6422" s="458"/>
      <c r="E6422" s="458"/>
      <c r="F6422" s="459"/>
    </row>
    <row r="6423">
      <c r="A6423" s="458"/>
      <c r="B6423" s="458"/>
      <c r="C6423" s="458"/>
      <c r="D6423" s="458"/>
      <c r="E6423" s="458"/>
      <c r="F6423" s="459"/>
    </row>
    <row r="6424">
      <c r="A6424" s="458"/>
      <c r="B6424" s="458"/>
      <c r="C6424" s="458"/>
      <c r="D6424" s="458"/>
      <c r="E6424" s="458"/>
      <c r="F6424" s="459"/>
    </row>
    <row r="6425">
      <c r="A6425" s="458"/>
      <c r="B6425" s="458"/>
      <c r="C6425" s="458"/>
      <c r="D6425" s="458"/>
      <c r="E6425" s="458"/>
      <c r="F6425" s="459"/>
    </row>
    <row r="6426">
      <c r="A6426" s="458"/>
      <c r="B6426" s="458"/>
      <c r="C6426" s="458"/>
      <c r="D6426" s="458"/>
      <c r="E6426" s="458"/>
      <c r="F6426" s="459"/>
    </row>
    <row r="6427">
      <c r="A6427" s="458"/>
      <c r="B6427" s="458"/>
      <c r="C6427" s="458"/>
      <c r="D6427" s="458"/>
      <c r="E6427" s="458"/>
      <c r="F6427" s="459"/>
    </row>
    <row r="6428">
      <c r="A6428" s="458"/>
      <c r="B6428" s="458"/>
      <c r="C6428" s="458"/>
      <c r="D6428" s="458"/>
      <c r="E6428" s="458"/>
      <c r="F6428" s="459"/>
    </row>
    <row r="6429">
      <c r="A6429" s="458"/>
      <c r="B6429" s="458"/>
      <c r="C6429" s="458"/>
      <c r="D6429" s="458"/>
      <c r="E6429" s="458"/>
      <c r="F6429" s="459"/>
    </row>
    <row r="6430">
      <c r="A6430" s="458"/>
      <c r="B6430" s="458"/>
      <c r="C6430" s="458"/>
      <c r="D6430" s="458"/>
      <c r="E6430" s="458"/>
      <c r="F6430" s="459"/>
    </row>
    <row r="6431">
      <c r="A6431" s="458"/>
      <c r="B6431" s="458"/>
      <c r="C6431" s="458"/>
      <c r="D6431" s="458"/>
      <c r="E6431" s="458"/>
      <c r="F6431" s="459"/>
    </row>
    <row r="6432">
      <c r="A6432" s="458"/>
      <c r="B6432" s="458"/>
      <c r="C6432" s="458"/>
      <c r="D6432" s="458"/>
      <c r="E6432" s="458"/>
      <c r="F6432" s="459"/>
    </row>
    <row r="6433">
      <c r="A6433" s="458"/>
      <c r="B6433" s="458"/>
      <c r="C6433" s="458"/>
      <c r="D6433" s="458"/>
      <c r="E6433" s="458"/>
      <c r="F6433" s="459"/>
    </row>
    <row r="6434">
      <c r="A6434" s="458"/>
      <c r="B6434" s="458"/>
      <c r="C6434" s="458"/>
      <c r="D6434" s="458"/>
      <c r="E6434" s="458"/>
      <c r="F6434" s="459"/>
    </row>
    <row r="6435">
      <c r="A6435" s="458"/>
      <c r="B6435" s="458"/>
      <c r="C6435" s="458"/>
      <c r="D6435" s="458"/>
      <c r="E6435" s="458"/>
      <c r="F6435" s="459"/>
    </row>
    <row r="6436">
      <c r="A6436" s="458"/>
      <c r="B6436" s="458"/>
      <c r="C6436" s="458"/>
      <c r="D6436" s="458"/>
      <c r="E6436" s="458"/>
      <c r="F6436" s="459"/>
    </row>
    <row r="6437">
      <c r="A6437" s="458"/>
      <c r="B6437" s="458"/>
      <c r="C6437" s="458"/>
      <c r="D6437" s="458"/>
      <c r="E6437" s="458"/>
      <c r="F6437" s="459"/>
    </row>
    <row r="6438">
      <c r="A6438" s="458"/>
      <c r="B6438" s="458"/>
      <c r="C6438" s="458"/>
      <c r="D6438" s="458"/>
      <c r="E6438" s="458"/>
      <c r="F6438" s="459"/>
    </row>
    <row r="6439">
      <c r="A6439" s="458"/>
      <c r="B6439" s="458"/>
      <c r="C6439" s="458"/>
      <c r="D6439" s="458"/>
      <c r="E6439" s="458"/>
      <c r="F6439" s="459"/>
    </row>
    <row r="6440">
      <c r="A6440" s="458"/>
      <c r="B6440" s="458"/>
      <c r="C6440" s="458"/>
      <c r="D6440" s="458"/>
      <c r="E6440" s="458"/>
      <c r="F6440" s="459"/>
    </row>
    <row r="6441">
      <c r="A6441" s="458"/>
      <c r="B6441" s="458"/>
      <c r="C6441" s="458"/>
      <c r="D6441" s="458"/>
      <c r="E6441" s="458"/>
      <c r="F6441" s="459"/>
    </row>
    <row r="6442">
      <c r="A6442" s="458"/>
      <c r="B6442" s="458"/>
      <c r="C6442" s="458"/>
      <c r="D6442" s="458"/>
      <c r="E6442" s="458"/>
      <c r="F6442" s="459"/>
    </row>
    <row r="6443">
      <c r="A6443" s="458"/>
      <c r="B6443" s="458"/>
      <c r="C6443" s="458"/>
      <c r="D6443" s="458"/>
      <c r="E6443" s="458"/>
      <c r="F6443" s="459"/>
    </row>
    <row r="6444">
      <c r="A6444" s="458"/>
      <c r="B6444" s="458"/>
      <c r="C6444" s="458"/>
      <c r="D6444" s="458"/>
      <c r="E6444" s="458"/>
      <c r="F6444" s="459"/>
    </row>
    <row r="6445">
      <c r="A6445" s="458"/>
      <c r="B6445" s="458"/>
      <c r="C6445" s="458"/>
      <c r="D6445" s="458"/>
      <c r="E6445" s="458"/>
      <c r="F6445" s="459"/>
    </row>
    <row r="6446">
      <c r="A6446" s="458"/>
      <c r="B6446" s="458"/>
      <c r="C6446" s="458"/>
      <c r="D6446" s="458"/>
      <c r="E6446" s="458"/>
      <c r="F6446" s="459"/>
    </row>
    <row r="6447">
      <c r="A6447" s="458"/>
      <c r="B6447" s="458"/>
      <c r="C6447" s="458"/>
      <c r="D6447" s="458"/>
      <c r="E6447" s="458"/>
      <c r="F6447" s="459"/>
    </row>
    <row r="6448">
      <c r="A6448" s="458"/>
      <c r="B6448" s="458"/>
      <c r="C6448" s="458"/>
      <c r="D6448" s="458"/>
      <c r="E6448" s="458"/>
      <c r="F6448" s="459"/>
    </row>
    <row r="6449">
      <c r="A6449" s="458"/>
      <c r="B6449" s="458"/>
      <c r="C6449" s="458"/>
      <c r="D6449" s="458"/>
      <c r="E6449" s="458"/>
      <c r="F6449" s="459"/>
    </row>
    <row r="6450">
      <c r="A6450" s="458"/>
      <c r="B6450" s="458"/>
      <c r="C6450" s="458"/>
      <c r="D6450" s="458"/>
      <c r="E6450" s="458"/>
      <c r="F6450" s="459"/>
    </row>
    <row r="6451">
      <c r="A6451" s="458"/>
      <c r="B6451" s="458"/>
      <c r="C6451" s="458"/>
      <c r="D6451" s="458"/>
      <c r="E6451" s="458"/>
      <c r="F6451" s="459"/>
    </row>
    <row r="6452">
      <c r="A6452" s="458"/>
      <c r="B6452" s="458"/>
      <c r="C6452" s="458"/>
      <c r="D6452" s="458"/>
      <c r="E6452" s="458"/>
      <c r="F6452" s="459"/>
    </row>
    <row r="6453">
      <c r="A6453" s="458"/>
      <c r="B6453" s="458"/>
      <c r="C6453" s="458"/>
      <c r="D6453" s="458"/>
      <c r="E6453" s="458"/>
      <c r="F6453" s="459"/>
    </row>
    <row r="6454">
      <c r="A6454" s="458"/>
      <c r="B6454" s="458"/>
      <c r="C6454" s="458"/>
      <c r="D6454" s="458"/>
      <c r="E6454" s="458"/>
      <c r="F6454" s="459"/>
    </row>
    <row r="6455">
      <c r="A6455" s="458"/>
      <c r="B6455" s="458"/>
      <c r="C6455" s="458"/>
      <c r="D6455" s="458"/>
      <c r="E6455" s="458"/>
      <c r="F6455" s="459"/>
    </row>
    <row r="6456">
      <c r="A6456" s="458"/>
      <c r="B6456" s="458"/>
      <c r="C6456" s="458"/>
      <c r="D6456" s="458"/>
      <c r="E6456" s="458"/>
      <c r="F6456" s="459"/>
    </row>
    <row r="6457">
      <c r="A6457" s="458"/>
      <c r="B6457" s="458"/>
      <c r="C6457" s="458"/>
      <c r="D6457" s="458"/>
      <c r="E6457" s="458"/>
      <c r="F6457" s="459"/>
    </row>
    <row r="6458">
      <c r="A6458" s="458"/>
      <c r="B6458" s="458"/>
      <c r="C6458" s="458"/>
      <c r="D6458" s="458"/>
      <c r="E6458" s="458"/>
      <c r="F6458" s="459"/>
    </row>
    <row r="6459">
      <c r="A6459" s="458"/>
      <c r="B6459" s="458"/>
      <c r="C6459" s="458"/>
      <c r="D6459" s="458"/>
      <c r="E6459" s="458"/>
      <c r="F6459" s="459"/>
    </row>
    <row r="6460">
      <c r="A6460" s="458"/>
      <c r="B6460" s="458"/>
      <c r="C6460" s="458"/>
      <c r="D6460" s="458"/>
      <c r="E6460" s="458"/>
      <c r="F6460" s="459"/>
    </row>
    <row r="6461">
      <c r="A6461" s="458"/>
      <c r="B6461" s="458"/>
      <c r="C6461" s="458"/>
      <c r="D6461" s="458"/>
      <c r="E6461" s="458"/>
      <c r="F6461" s="459"/>
    </row>
    <row r="6462">
      <c r="A6462" s="458"/>
      <c r="B6462" s="458"/>
      <c r="C6462" s="458"/>
      <c r="D6462" s="458"/>
      <c r="E6462" s="458"/>
      <c r="F6462" s="459"/>
    </row>
    <row r="6463">
      <c r="A6463" s="458"/>
      <c r="B6463" s="458"/>
      <c r="C6463" s="458"/>
      <c r="D6463" s="458"/>
      <c r="E6463" s="458"/>
      <c r="F6463" s="459"/>
    </row>
    <row r="6464">
      <c r="A6464" s="458"/>
      <c r="B6464" s="458"/>
      <c r="C6464" s="458"/>
      <c r="D6464" s="458"/>
      <c r="E6464" s="458"/>
      <c r="F6464" s="459"/>
    </row>
    <row r="6465">
      <c r="A6465" s="458"/>
      <c r="B6465" s="458"/>
      <c r="C6465" s="458"/>
      <c r="D6465" s="458"/>
      <c r="E6465" s="458"/>
      <c r="F6465" s="459"/>
    </row>
    <row r="6466">
      <c r="A6466" s="458"/>
      <c r="B6466" s="458"/>
      <c r="C6466" s="458"/>
      <c r="D6466" s="458"/>
      <c r="E6466" s="458"/>
      <c r="F6466" s="459"/>
    </row>
    <row r="6467">
      <c r="A6467" s="458"/>
      <c r="B6467" s="458"/>
      <c r="C6467" s="458"/>
      <c r="D6467" s="458"/>
      <c r="E6467" s="458"/>
      <c r="F6467" s="459"/>
    </row>
    <row r="6468">
      <c r="A6468" s="458"/>
      <c r="B6468" s="458"/>
      <c r="C6468" s="458"/>
      <c r="D6468" s="458"/>
      <c r="E6468" s="458"/>
      <c r="F6468" s="459"/>
    </row>
    <row r="6469">
      <c r="A6469" s="458"/>
      <c r="B6469" s="458"/>
      <c r="C6469" s="458"/>
      <c r="D6469" s="458"/>
      <c r="E6469" s="458"/>
      <c r="F6469" s="459"/>
    </row>
    <row r="6470">
      <c r="A6470" s="458"/>
      <c r="B6470" s="458"/>
      <c r="C6470" s="458"/>
      <c r="D6470" s="458"/>
      <c r="E6470" s="458"/>
      <c r="F6470" s="459"/>
    </row>
    <row r="6471">
      <c r="A6471" s="458"/>
      <c r="B6471" s="458"/>
      <c r="C6471" s="458"/>
      <c r="D6471" s="458"/>
      <c r="E6471" s="458"/>
      <c r="F6471" s="459"/>
    </row>
    <row r="6472">
      <c r="A6472" s="458"/>
      <c r="B6472" s="458"/>
      <c r="C6472" s="458"/>
      <c r="D6472" s="458"/>
      <c r="E6472" s="458"/>
      <c r="F6472" s="459"/>
    </row>
    <row r="6473">
      <c r="A6473" s="458"/>
      <c r="B6473" s="458"/>
      <c r="C6473" s="458"/>
      <c r="D6473" s="458"/>
      <c r="E6473" s="458"/>
      <c r="F6473" s="459"/>
    </row>
    <row r="6474">
      <c r="A6474" s="458"/>
      <c r="B6474" s="458"/>
      <c r="C6474" s="458"/>
      <c r="D6474" s="458"/>
      <c r="E6474" s="458"/>
      <c r="F6474" s="459"/>
    </row>
    <row r="6475">
      <c r="A6475" s="458"/>
      <c r="B6475" s="458"/>
      <c r="C6475" s="458"/>
      <c r="D6475" s="458"/>
      <c r="E6475" s="458"/>
      <c r="F6475" s="459"/>
    </row>
    <row r="6476">
      <c r="A6476" s="458"/>
      <c r="B6476" s="458"/>
      <c r="C6476" s="458"/>
      <c r="D6476" s="458"/>
      <c r="E6476" s="458"/>
      <c r="F6476" s="459"/>
    </row>
    <row r="6477">
      <c r="A6477" s="458"/>
      <c r="B6477" s="458"/>
      <c r="C6477" s="458"/>
      <c r="D6477" s="458"/>
      <c r="E6477" s="458"/>
      <c r="F6477" s="459"/>
    </row>
    <row r="6478">
      <c r="A6478" s="458"/>
      <c r="B6478" s="458"/>
      <c r="C6478" s="458"/>
      <c r="D6478" s="458"/>
      <c r="E6478" s="458"/>
      <c r="F6478" s="459"/>
    </row>
    <row r="6479">
      <c r="A6479" s="458"/>
      <c r="B6479" s="458"/>
      <c r="C6479" s="458"/>
      <c r="D6479" s="458"/>
      <c r="E6479" s="458"/>
      <c r="F6479" s="459"/>
    </row>
    <row r="6480">
      <c r="A6480" s="458"/>
      <c r="B6480" s="458"/>
      <c r="C6480" s="458"/>
      <c r="D6480" s="458"/>
      <c r="E6480" s="458"/>
      <c r="F6480" s="459"/>
    </row>
    <row r="6481">
      <c r="A6481" s="458"/>
      <c r="B6481" s="458"/>
      <c r="C6481" s="458"/>
      <c r="D6481" s="458"/>
      <c r="E6481" s="458"/>
      <c r="F6481" s="459"/>
    </row>
    <row r="6482">
      <c r="A6482" s="458"/>
      <c r="B6482" s="458"/>
      <c r="C6482" s="458"/>
      <c r="D6482" s="458"/>
      <c r="E6482" s="458"/>
      <c r="F6482" s="459"/>
    </row>
    <row r="6483">
      <c r="A6483" s="458"/>
      <c r="B6483" s="458"/>
      <c r="C6483" s="458"/>
      <c r="D6483" s="458"/>
      <c r="E6483" s="458"/>
      <c r="F6483" s="459"/>
    </row>
    <row r="6484">
      <c r="A6484" s="458"/>
      <c r="B6484" s="458"/>
      <c r="C6484" s="458"/>
      <c r="D6484" s="458"/>
      <c r="E6484" s="458"/>
      <c r="F6484" s="459"/>
    </row>
    <row r="6485">
      <c r="A6485" s="458"/>
      <c r="B6485" s="458"/>
      <c r="C6485" s="458"/>
      <c r="D6485" s="458"/>
      <c r="E6485" s="458"/>
      <c r="F6485" s="459"/>
    </row>
    <row r="6486">
      <c r="A6486" s="458"/>
      <c r="B6486" s="458"/>
      <c r="C6486" s="458"/>
      <c r="D6486" s="458"/>
      <c r="E6486" s="458"/>
      <c r="F6486" s="459"/>
    </row>
    <row r="6487">
      <c r="A6487" s="458"/>
      <c r="B6487" s="458"/>
      <c r="C6487" s="458"/>
      <c r="D6487" s="458"/>
      <c r="E6487" s="458"/>
      <c r="F6487" s="459"/>
    </row>
    <row r="6488">
      <c r="A6488" s="458"/>
      <c r="B6488" s="458"/>
      <c r="C6488" s="458"/>
      <c r="D6488" s="458"/>
      <c r="E6488" s="458"/>
      <c r="F6488" s="459"/>
    </row>
    <row r="6489">
      <c r="A6489" s="458"/>
      <c r="B6489" s="458"/>
      <c r="C6489" s="458"/>
      <c r="D6489" s="458"/>
      <c r="E6489" s="458"/>
      <c r="F6489" s="459"/>
    </row>
    <row r="6490">
      <c r="A6490" s="458"/>
      <c r="B6490" s="458"/>
      <c r="C6490" s="458"/>
      <c r="D6490" s="458"/>
      <c r="E6490" s="458"/>
      <c r="F6490" s="459"/>
    </row>
    <row r="6491">
      <c r="A6491" s="458"/>
      <c r="B6491" s="458"/>
      <c r="C6491" s="458"/>
      <c r="D6491" s="458"/>
      <c r="E6491" s="458"/>
      <c r="F6491" s="459"/>
    </row>
    <row r="6492">
      <c r="A6492" s="458"/>
      <c r="B6492" s="458"/>
      <c r="C6492" s="458"/>
      <c r="D6492" s="458"/>
      <c r="E6492" s="458"/>
      <c r="F6492" s="459"/>
    </row>
    <row r="6493">
      <c r="A6493" s="458"/>
      <c r="B6493" s="458"/>
      <c r="C6493" s="458"/>
      <c r="D6493" s="458"/>
      <c r="E6493" s="458"/>
      <c r="F6493" s="459"/>
    </row>
    <row r="6494">
      <c r="A6494" s="458"/>
      <c r="B6494" s="458"/>
      <c r="C6494" s="458"/>
      <c r="D6494" s="458"/>
      <c r="E6494" s="458"/>
      <c r="F6494" s="459"/>
    </row>
    <row r="6495">
      <c r="A6495" s="458"/>
      <c r="B6495" s="458"/>
      <c r="C6495" s="458"/>
      <c r="D6495" s="458"/>
      <c r="E6495" s="458"/>
      <c r="F6495" s="459"/>
    </row>
    <row r="6496">
      <c r="A6496" s="458"/>
      <c r="B6496" s="458"/>
      <c r="C6496" s="458"/>
      <c r="D6496" s="458"/>
      <c r="E6496" s="458"/>
      <c r="F6496" s="459"/>
    </row>
    <row r="6497">
      <c r="A6497" s="458"/>
      <c r="B6497" s="458"/>
      <c r="C6497" s="458"/>
      <c r="D6497" s="458"/>
      <c r="E6497" s="458"/>
      <c r="F6497" s="459"/>
    </row>
    <row r="6498">
      <c r="A6498" s="458"/>
      <c r="B6498" s="458"/>
      <c r="C6498" s="458"/>
      <c r="D6498" s="458"/>
      <c r="E6498" s="458"/>
      <c r="F6498" s="459"/>
    </row>
    <row r="6499">
      <c r="A6499" s="458"/>
      <c r="B6499" s="458"/>
      <c r="C6499" s="458"/>
      <c r="D6499" s="458"/>
      <c r="E6499" s="458"/>
      <c r="F6499" s="459"/>
    </row>
    <row r="6500">
      <c r="A6500" s="458"/>
      <c r="B6500" s="458"/>
      <c r="C6500" s="458"/>
      <c r="D6500" s="458"/>
      <c r="E6500" s="458"/>
      <c r="F6500" s="459"/>
    </row>
    <row r="6501">
      <c r="A6501" s="458"/>
      <c r="B6501" s="458"/>
      <c r="C6501" s="458"/>
      <c r="D6501" s="458"/>
      <c r="E6501" s="458"/>
      <c r="F6501" s="459"/>
    </row>
    <row r="6502">
      <c r="A6502" s="458"/>
      <c r="B6502" s="458"/>
      <c r="C6502" s="458"/>
      <c r="D6502" s="458"/>
      <c r="E6502" s="458"/>
      <c r="F6502" s="459"/>
    </row>
    <row r="6503">
      <c r="A6503" s="458"/>
      <c r="B6503" s="458"/>
      <c r="C6503" s="458"/>
      <c r="D6503" s="458"/>
      <c r="E6503" s="458"/>
      <c r="F6503" s="459"/>
    </row>
    <row r="6504">
      <c r="A6504" s="458"/>
      <c r="B6504" s="458"/>
      <c r="C6504" s="458"/>
      <c r="D6504" s="458"/>
      <c r="E6504" s="458"/>
      <c r="F6504" s="459"/>
    </row>
    <row r="6505">
      <c r="A6505" s="458"/>
      <c r="B6505" s="458"/>
      <c r="C6505" s="458"/>
      <c r="D6505" s="458"/>
      <c r="E6505" s="458"/>
      <c r="F6505" s="459"/>
    </row>
    <row r="6506">
      <c r="A6506" s="458"/>
      <c r="B6506" s="458"/>
      <c r="C6506" s="458"/>
      <c r="D6506" s="458"/>
      <c r="E6506" s="458"/>
      <c r="F6506" s="459"/>
    </row>
    <row r="6507">
      <c r="A6507" s="458"/>
      <c r="B6507" s="458"/>
      <c r="C6507" s="458"/>
      <c r="D6507" s="458"/>
      <c r="E6507" s="458"/>
      <c r="F6507" s="459"/>
    </row>
    <row r="6508">
      <c r="A6508" s="458"/>
      <c r="B6508" s="458"/>
      <c r="C6508" s="458"/>
      <c r="D6508" s="458"/>
      <c r="E6508" s="458"/>
      <c r="F6508" s="459"/>
    </row>
    <row r="6509">
      <c r="A6509" s="458"/>
      <c r="B6509" s="458"/>
      <c r="C6509" s="458"/>
      <c r="D6509" s="458"/>
      <c r="E6509" s="458"/>
      <c r="F6509" s="459"/>
    </row>
    <row r="6510">
      <c r="A6510" s="458"/>
      <c r="B6510" s="458"/>
      <c r="C6510" s="458"/>
      <c r="D6510" s="458"/>
      <c r="E6510" s="458"/>
      <c r="F6510" s="459"/>
    </row>
    <row r="6511">
      <c r="A6511" s="458"/>
      <c r="B6511" s="458"/>
      <c r="C6511" s="458"/>
      <c r="D6511" s="458"/>
      <c r="E6511" s="458"/>
      <c r="F6511" s="459"/>
    </row>
    <row r="6512">
      <c r="A6512" s="458"/>
      <c r="B6512" s="458"/>
      <c r="C6512" s="458"/>
      <c r="D6512" s="458"/>
      <c r="E6512" s="458"/>
      <c r="F6512" s="459"/>
    </row>
    <row r="6513">
      <c r="A6513" s="458"/>
      <c r="B6513" s="458"/>
      <c r="C6513" s="458"/>
      <c r="D6513" s="458"/>
      <c r="E6513" s="458"/>
      <c r="F6513" s="459"/>
    </row>
    <row r="6514">
      <c r="A6514" s="458"/>
      <c r="B6514" s="458"/>
      <c r="C6514" s="458"/>
      <c r="D6514" s="458"/>
      <c r="E6514" s="458"/>
      <c r="F6514" s="459"/>
    </row>
    <row r="6515">
      <c r="A6515" s="458"/>
      <c r="B6515" s="458"/>
      <c r="C6515" s="458"/>
      <c r="D6515" s="458"/>
      <c r="E6515" s="458"/>
      <c r="F6515" s="459"/>
    </row>
    <row r="6516">
      <c r="A6516" s="458"/>
      <c r="B6516" s="458"/>
      <c r="C6516" s="458"/>
      <c r="D6516" s="458"/>
      <c r="E6516" s="458"/>
      <c r="F6516" s="459"/>
    </row>
    <row r="6517">
      <c r="A6517" s="458"/>
      <c r="B6517" s="458"/>
      <c r="C6517" s="458"/>
      <c r="D6517" s="458"/>
      <c r="E6517" s="458"/>
      <c r="F6517" s="459"/>
    </row>
    <row r="6518">
      <c r="A6518" s="458"/>
      <c r="B6518" s="458"/>
      <c r="C6518" s="458"/>
      <c r="D6518" s="458"/>
      <c r="E6518" s="458"/>
      <c r="F6518" s="459"/>
    </row>
    <row r="6519">
      <c r="A6519" s="458"/>
      <c r="B6519" s="458"/>
      <c r="C6519" s="458"/>
      <c r="D6519" s="458"/>
      <c r="E6519" s="458"/>
      <c r="F6519" s="459"/>
    </row>
    <row r="6520">
      <c r="A6520" s="458"/>
      <c r="B6520" s="458"/>
      <c r="C6520" s="458"/>
      <c r="D6520" s="458"/>
      <c r="E6520" s="458"/>
      <c r="F6520" s="459"/>
    </row>
    <row r="6521">
      <c r="A6521" s="458"/>
      <c r="B6521" s="458"/>
      <c r="C6521" s="458"/>
      <c r="D6521" s="458"/>
      <c r="E6521" s="458"/>
      <c r="F6521" s="459"/>
    </row>
    <row r="6522">
      <c r="A6522" s="458"/>
      <c r="B6522" s="458"/>
      <c r="C6522" s="458"/>
      <c r="D6522" s="458"/>
      <c r="E6522" s="458"/>
      <c r="F6522" s="459"/>
    </row>
    <row r="6523">
      <c r="A6523" s="458"/>
      <c r="B6523" s="458"/>
      <c r="C6523" s="458"/>
      <c r="D6523" s="458"/>
      <c r="E6523" s="458"/>
      <c r="F6523" s="459"/>
    </row>
    <row r="6524">
      <c r="A6524" s="458"/>
      <c r="B6524" s="458"/>
      <c r="C6524" s="458"/>
      <c r="D6524" s="458"/>
      <c r="E6524" s="458"/>
      <c r="F6524" s="459"/>
    </row>
    <row r="6525">
      <c r="A6525" s="458"/>
      <c r="B6525" s="458"/>
      <c r="C6525" s="458"/>
      <c r="D6525" s="458"/>
      <c r="E6525" s="458"/>
      <c r="F6525" s="459"/>
    </row>
    <row r="6526">
      <c r="A6526" s="458"/>
      <c r="B6526" s="458"/>
      <c r="C6526" s="458"/>
      <c r="D6526" s="458"/>
      <c r="E6526" s="458"/>
      <c r="F6526" s="459"/>
    </row>
    <row r="6527">
      <c r="A6527" s="458"/>
      <c r="B6527" s="458"/>
      <c r="C6527" s="458"/>
      <c r="D6527" s="458"/>
      <c r="E6527" s="458"/>
      <c r="F6527" s="459"/>
    </row>
    <row r="6528">
      <c r="A6528" s="458"/>
      <c r="B6528" s="458"/>
      <c r="C6528" s="458"/>
      <c r="D6528" s="458"/>
      <c r="E6528" s="458"/>
      <c r="F6528" s="459"/>
    </row>
    <row r="6529">
      <c r="A6529" s="458"/>
      <c r="B6529" s="458"/>
      <c r="C6529" s="458"/>
      <c r="D6529" s="458"/>
      <c r="E6529" s="458"/>
      <c r="F6529" s="459"/>
    </row>
    <row r="6530">
      <c r="A6530" s="458"/>
      <c r="B6530" s="458"/>
      <c r="C6530" s="458"/>
      <c r="D6530" s="458"/>
      <c r="E6530" s="458"/>
      <c r="F6530" s="459"/>
    </row>
    <row r="6531">
      <c r="A6531" s="458"/>
      <c r="B6531" s="458"/>
      <c r="C6531" s="458"/>
      <c r="D6531" s="458"/>
      <c r="E6531" s="458"/>
      <c r="F6531" s="459"/>
    </row>
    <row r="6532">
      <c r="A6532" s="458"/>
      <c r="B6532" s="458"/>
      <c r="C6532" s="458"/>
      <c r="D6532" s="458"/>
      <c r="E6532" s="458"/>
      <c r="F6532" s="459"/>
    </row>
    <row r="6533">
      <c r="A6533" s="458"/>
      <c r="B6533" s="458"/>
      <c r="C6533" s="458"/>
      <c r="D6533" s="458"/>
      <c r="E6533" s="458"/>
      <c r="F6533" s="459"/>
    </row>
    <row r="6534">
      <c r="A6534" s="458"/>
      <c r="B6534" s="458"/>
      <c r="C6534" s="458"/>
      <c r="D6534" s="458"/>
      <c r="E6534" s="458"/>
      <c r="F6534" s="459"/>
    </row>
    <row r="6535">
      <c r="A6535" s="458"/>
      <c r="B6535" s="458"/>
      <c r="C6535" s="458"/>
      <c r="D6535" s="458"/>
      <c r="E6535" s="458"/>
      <c r="F6535" s="459"/>
    </row>
    <row r="6536">
      <c r="A6536" s="458"/>
      <c r="B6536" s="458"/>
      <c r="C6536" s="458"/>
      <c r="D6536" s="458"/>
      <c r="E6536" s="458"/>
      <c r="F6536" s="459"/>
    </row>
    <row r="6537">
      <c r="A6537" s="458"/>
      <c r="B6537" s="458"/>
      <c r="C6537" s="458"/>
      <c r="D6537" s="458"/>
      <c r="E6537" s="458"/>
      <c r="F6537" s="459"/>
    </row>
    <row r="6538">
      <c r="A6538" s="458"/>
      <c r="B6538" s="458"/>
      <c r="C6538" s="458"/>
      <c r="D6538" s="458"/>
      <c r="E6538" s="458"/>
      <c r="F6538" s="459"/>
    </row>
    <row r="6539">
      <c r="A6539" s="458"/>
      <c r="B6539" s="458"/>
      <c r="C6539" s="458"/>
      <c r="D6539" s="458"/>
      <c r="E6539" s="458"/>
      <c r="F6539" s="459"/>
    </row>
    <row r="6540">
      <c r="A6540" s="458"/>
      <c r="B6540" s="458"/>
      <c r="C6540" s="458"/>
      <c r="D6540" s="458"/>
      <c r="E6540" s="458"/>
      <c r="F6540" s="459"/>
    </row>
    <row r="6541">
      <c r="A6541" s="458"/>
      <c r="B6541" s="458"/>
      <c r="C6541" s="458"/>
      <c r="D6541" s="458"/>
      <c r="E6541" s="458"/>
      <c r="F6541" s="459"/>
    </row>
    <row r="6542">
      <c r="A6542" s="458"/>
      <c r="B6542" s="458"/>
      <c r="C6542" s="458"/>
      <c r="D6542" s="458"/>
      <c r="E6542" s="458"/>
      <c r="F6542" s="459"/>
    </row>
    <row r="6543">
      <c r="A6543" s="458"/>
      <c r="B6543" s="458"/>
      <c r="C6543" s="458"/>
      <c r="D6543" s="458"/>
      <c r="E6543" s="458"/>
      <c r="F6543" s="459"/>
    </row>
    <row r="6544">
      <c r="A6544" s="458"/>
      <c r="B6544" s="458"/>
      <c r="C6544" s="458"/>
      <c r="D6544" s="458"/>
      <c r="E6544" s="458"/>
      <c r="F6544" s="459"/>
    </row>
    <row r="6545">
      <c r="A6545" s="458"/>
      <c r="B6545" s="458"/>
      <c r="C6545" s="458"/>
      <c r="D6545" s="458"/>
      <c r="E6545" s="458"/>
      <c r="F6545" s="459"/>
    </row>
    <row r="6546">
      <c r="A6546" s="458"/>
      <c r="B6546" s="458"/>
      <c r="C6546" s="458"/>
      <c r="D6546" s="458"/>
      <c r="E6546" s="458"/>
      <c r="F6546" s="459"/>
    </row>
    <row r="6547">
      <c r="A6547" s="458"/>
      <c r="B6547" s="458"/>
      <c r="C6547" s="458"/>
      <c r="D6547" s="458"/>
      <c r="E6547" s="458"/>
      <c r="F6547" s="459"/>
    </row>
    <row r="6548">
      <c r="A6548" s="458"/>
      <c r="B6548" s="458"/>
      <c r="C6548" s="458"/>
      <c r="D6548" s="458"/>
      <c r="E6548" s="458"/>
      <c r="F6548" s="459"/>
    </row>
    <row r="6549">
      <c r="A6549" s="458"/>
      <c r="B6549" s="458"/>
      <c r="C6549" s="458"/>
      <c r="D6549" s="458"/>
      <c r="E6549" s="458"/>
      <c r="F6549" s="459"/>
    </row>
    <row r="6550">
      <c r="A6550" s="458"/>
      <c r="B6550" s="458"/>
      <c r="C6550" s="458"/>
      <c r="D6550" s="458"/>
      <c r="E6550" s="458"/>
      <c r="F6550" s="459"/>
    </row>
    <row r="6551">
      <c r="A6551" s="458"/>
      <c r="B6551" s="458"/>
      <c r="C6551" s="458"/>
      <c r="D6551" s="458"/>
      <c r="E6551" s="458"/>
      <c r="F6551" s="459"/>
    </row>
    <row r="6552">
      <c r="A6552" s="458"/>
      <c r="B6552" s="458"/>
      <c r="C6552" s="458"/>
      <c r="D6552" s="458"/>
      <c r="E6552" s="458"/>
      <c r="F6552" s="459"/>
    </row>
    <row r="6553">
      <c r="A6553" s="458"/>
      <c r="B6553" s="458"/>
      <c r="C6553" s="458"/>
      <c r="D6553" s="458"/>
      <c r="E6553" s="458"/>
      <c r="F6553" s="459"/>
    </row>
    <row r="6554">
      <c r="A6554" s="458"/>
      <c r="B6554" s="458"/>
      <c r="C6554" s="458"/>
      <c r="D6554" s="458"/>
      <c r="E6554" s="458"/>
      <c r="F6554" s="459"/>
    </row>
    <row r="6555">
      <c r="A6555" s="458"/>
      <c r="B6555" s="458"/>
      <c r="C6555" s="458"/>
      <c r="D6555" s="458"/>
      <c r="E6555" s="458"/>
      <c r="F6555" s="459"/>
    </row>
    <row r="6556">
      <c r="A6556" s="458"/>
      <c r="B6556" s="458"/>
      <c r="C6556" s="458"/>
      <c r="D6556" s="458"/>
      <c r="E6556" s="458"/>
      <c r="F6556" s="459"/>
    </row>
    <row r="6557">
      <c r="A6557" s="458"/>
      <c r="B6557" s="458"/>
      <c r="C6557" s="458"/>
      <c r="D6557" s="458"/>
      <c r="E6557" s="458"/>
      <c r="F6557" s="459"/>
    </row>
    <row r="6558">
      <c r="A6558" s="458"/>
      <c r="B6558" s="458"/>
      <c r="C6558" s="458"/>
      <c r="D6558" s="458"/>
      <c r="E6558" s="458"/>
      <c r="F6558" s="459"/>
    </row>
    <row r="6559">
      <c r="A6559" s="458"/>
      <c r="B6559" s="458"/>
      <c r="C6559" s="458"/>
      <c r="D6559" s="458"/>
      <c r="E6559" s="458"/>
      <c r="F6559" s="459"/>
    </row>
    <row r="6560">
      <c r="A6560" s="458"/>
      <c r="B6560" s="458"/>
      <c r="C6560" s="458"/>
      <c r="D6560" s="458"/>
      <c r="E6560" s="458"/>
      <c r="F6560" s="459"/>
    </row>
    <row r="6561">
      <c r="A6561" s="458"/>
      <c r="B6561" s="458"/>
      <c r="C6561" s="458"/>
      <c r="D6561" s="458"/>
      <c r="E6561" s="458"/>
      <c r="F6561" s="459"/>
    </row>
    <row r="6562">
      <c r="A6562" s="458"/>
      <c r="B6562" s="458"/>
      <c r="C6562" s="458"/>
      <c r="D6562" s="458"/>
      <c r="E6562" s="458"/>
      <c r="F6562" s="459"/>
    </row>
    <row r="6563">
      <c r="A6563" s="458"/>
      <c r="B6563" s="458"/>
      <c r="C6563" s="458"/>
      <c r="D6563" s="458"/>
      <c r="E6563" s="458"/>
      <c r="F6563" s="459"/>
    </row>
    <row r="6564">
      <c r="A6564" s="458"/>
      <c r="B6564" s="458"/>
      <c r="C6564" s="458"/>
      <c r="D6564" s="458"/>
      <c r="E6564" s="458"/>
      <c r="F6564" s="459"/>
    </row>
    <row r="6565">
      <c r="A6565" s="458"/>
      <c r="B6565" s="458"/>
      <c r="C6565" s="458"/>
      <c r="D6565" s="458"/>
      <c r="E6565" s="458"/>
      <c r="F6565" s="459"/>
    </row>
    <row r="6566">
      <c r="A6566" s="458"/>
      <c r="B6566" s="458"/>
      <c r="C6566" s="458"/>
      <c r="D6566" s="458"/>
      <c r="E6566" s="458"/>
      <c r="F6566" s="459"/>
    </row>
    <row r="6567">
      <c r="A6567" s="458"/>
      <c r="B6567" s="458"/>
      <c r="C6567" s="458"/>
      <c r="D6567" s="458"/>
      <c r="E6567" s="458"/>
      <c r="F6567" s="459"/>
    </row>
    <row r="6568">
      <c r="A6568" s="458"/>
      <c r="B6568" s="458"/>
      <c r="C6568" s="458"/>
      <c r="D6568" s="458"/>
      <c r="E6568" s="458"/>
      <c r="F6568" s="459"/>
    </row>
    <row r="6569">
      <c r="A6569" s="458"/>
      <c r="B6569" s="458"/>
      <c r="C6569" s="458"/>
      <c r="D6569" s="458"/>
      <c r="E6569" s="458"/>
      <c r="F6569" s="459"/>
    </row>
    <row r="6570">
      <c r="A6570" s="458"/>
      <c r="B6570" s="458"/>
      <c r="C6570" s="458"/>
      <c r="D6570" s="458"/>
      <c r="E6570" s="458"/>
      <c r="F6570" s="459"/>
    </row>
    <row r="6571">
      <c r="A6571" s="458"/>
      <c r="B6571" s="458"/>
      <c r="C6571" s="458"/>
      <c r="D6571" s="458"/>
      <c r="E6571" s="458"/>
      <c r="F6571" s="459"/>
    </row>
    <row r="6572">
      <c r="A6572" s="458"/>
      <c r="B6572" s="458"/>
      <c r="C6572" s="458"/>
      <c r="D6572" s="458"/>
      <c r="E6572" s="458"/>
      <c r="F6572" s="459"/>
    </row>
    <row r="6573">
      <c r="A6573" s="458"/>
      <c r="B6573" s="458"/>
      <c r="C6573" s="458"/>
      <c r="D6573" s="458"/>
      <c r="E6573" s="458"/>
      <c r="F6573" s="459"/>
    </row>
    <row r="6574">
      <c r="A6574" s="458"/>
      <c r="B6574" s="458"/>
      <c r="C6574" s="458"/>
      <c r="D6574" s="458"/>
      <c r="E6574" s="458"/>
      <c r="F6574" s="459"/>
    </row>
    <row r="6575">
      <c r="A6575" s="458"/>
      <c r="B6575" s="458"/>
      <c r="C6575" s="458"/>
      <c r="D6575" s="458"/>
      <c r="E6575" s="458"/>
      <c r="F6575" s="459"/>
    </row>
    <row r="6576">
      <c r="A6576" s="458"/>
      <c r="B6576" s="458"/>
      <c r="C6576" s="458"/>
      <c r="D6576" s="458"/>
      <c r="E6576" s="458"/>
      <c r="F6576" s="459"/>
    </row>
    <row r="6577">
      <c r="A6577" s="458"/>
      <c r="B6577" s="458"/>
      <c r="C6577" s="458"/>
      <c r="D6577" s="458"/>
      <c r="E6577" s="458"/>
      <c r="F6577" s="459"/>
    </row>
    <row r="6578">
      <c r="A6578" s="458"/>
      <c r="B6578" s="458"/>
      <c r="C6578" s="458"/>
      <c r="D6578" s="458"/>
      <c r="E6578" s="458"/>
      <c r="F6578" s="459"/>
    </row>
    <row r="6579">
      <c r="A6579" s="458"/>
      <c r="B6579" s="458"/>
      <c r="C6579" s="458"/>
      <c r="D6579" s="458"/>
      <c r="E6579" s="458"/>
      <c r="F6579" s="459"/>
    </row>
    <row r="6580">
      <c r="A6580" s="458"/>
      <c r="B6580" s="458"/>
      <c r="C6580" s="458"/>
      <c r="D6580" s="458"/>
      <c r="E6580" s="458"/>
      <c r="F6580" s="459"/>
    </row>
    <row r="6581">
      <c r="A6581" s="458"/>
      <c r="B6581" s="458"/>
      <c r="C6581" s="458"/>
      <c r="D6581" s="458"/>
      <c r="E6581" s="458"/>
      <c r="F6581" s="459"/>
    </row>
    <row r="6582">
      <c r="A6582" s="458"/>
      <c r="B6582" s="458"/>
      <c r="C6582" s="458"/>
      <c r="D6582" s="458"/>
      <c r="E6582" s="458"/>
      <c r="F6582" s="459"/>
    </row>
    <row r="6583">
      <c r="A6583" s="458"/>
      <c r="B6583" s="458"/>
      <c r="C6583" s="458"/>
      <c r="D6583" s="458"/>
      <c r="E6583" s="458"/>
      <c r="F6583" s="459"/>
    </row>
    <row r="6584">
      <c r="A6584" s="458"/>
      <c r="B6584" s="458"/>
      <c r="C6584" s="458"/>
      <c r="D6584" s="458"/>
      <c r="E6584" s="458"/>
      <c r="F6584" s="459"/>
    </row>
    <row r="6585">
      <c r="A6585" s="458"/>
      <c r="B6585" s="458"/>
      <c r="C6585" s="458"/>
      <c r="D6585" s="458"/>
      <c r="E6585" s="458"/>
      <c r="F6585" s="459"/>
    </row>
    <row r="6586">
      <c r="A6586" s="458"/>
      <c r="B6586" s="458"/>
      <c r="C6586" s="458"/>
      <c r="D6586" s="458"/>
      <c r="E6586" s="458"/>
      <c r="F6586" s="459"/>
    </row>
    <row r="6587">
      <c r="A6587" s="458"/>
      <c r="B6587" s="458"/>
      <c r="C6587" s="458"/>
      <c r="D6587" s="458"/>
      <c r="E6587" s="458"/>
      <c r="F6587" s="459"/>
    </row>
    <row r="6588">
      <c r="A6588" s="458"/>
      <c r="B6588" s="458"/>
      <c r="C6588" s="458"/>
      <c r="D6588" s="458"/>
      <c r="E6588" s="458"/>
      <c r="F6588" s="459"/>
    </row>
    <row r="6589">
      <c r="A6589" s="458"/>
      <c r="B6589" s="458"/>
      <c r="C6589" s="458"/>
      <c r="D6589" s="458"/>
      <c r="E6589" s="458"/>
      <c r="F6589" s="459"/>
    </row>
    <row r="6590">
      <c r="A6590" s="458"/>
      <c r="B6590" s="458"/>
      <c r="C6590" s="458"/>
      <c r="D6590" s="458"/>
      <c r="E6590" s="458"/>
      <c r="F6590" s="459"/>
    </row>
    <row r="6591">
      <c r="A6591" s="458"/>
      <c r="B6591" s="458"/>
      <c r="C6591" s="458"/>
      <c r="D6591" s="458"/>
      <c r="E6591" s="458"/>
      <c r="F6591" s="459"/>
    </row>
    <row r="6592">
      <c r="A6592" s="458"/>
      <c r="B6592" s="458"/>
      <c r="C6592" s="458"/>
      <c r="D6592" s="458"/>
      <c r="E6592" s="458"/>
      <c r="F6592" s="459"/>
    </row>
    <row r="6593">
      <c r="A6593" s="458"/>
      <c r="B6593" s="458"/>
      <c r="C6593" s="458"/>
      <c r="D6593" s="458"/>
      <c r="E6593" s="458"/>
      <c r="F6593" s="459"/>
    </row>
    <row r="6594">
      <c r="A6594" s="458"/>
      <c r="B6594" s="458"/>
      <c r="C6594" s="458"/>
      <c r="D6594" s="458"/>
      <c r="E6594" s="458"/>
      <c r="F6594" s="459"/>
    </row>
    <row r="6595">
      <c r="A6595" s="458"/>
      <c r="B6595" s="458"/>
      <c r="C6595" s="458"/>
      <c r="D6595" s="458"/>
      <c r="E6595" s="458"/>
      <c r="F6595" s="459"/>
    </row>
    <row r="6596">
      <c r="A6596" s="458"/>
      <c r="B6596" s="458"/>
      <c r="C6596" s="458"/>
      <c r="D6596" s="458"/>
      <c r="E6596" s="458"/>
      <c r="F6596" s="459"/>
    </row>
    <row r="6597">
      <c r="A6597" s="458"/>
      <c r="B6597" s="458"/>
      <c r="C6597" s="458"/>
      <c r="D6597" s="458"/>
      <c r="E6597" s="458"/>
      <c r="F6597" s="459"/>
    </row>
    <row r="6598">
      <c r="A6598" s="458"/>
      <c r="B6598" s="458"/>
      <c r="C6598" s="458"/>
      <c r="D6598" s="458"/>
      <c r="E6598" s="458"/>
      <c r="F6598" s="459"/>
    </row>
    <row r="6599">
      <c r="A6599" s="458"/>
      <c r="B6599" s="458"/>
      <c r="C6599" s="458"/>
      <c r="D6599" s="458"/>
      <c r="E6599" s="458"/>
      <c r="F6599" s="459"/>
    </row>
    <row r="6600">
      <c r="A6600" s="458"/>
      <c r="B6600" s="458"/>
      <c r="C6600" s="458"/>
      <c r="D6600" s="458"/>
      <c r="E6600" s="458"/>
      <c r="F6600" s="459"/>
    </row>
    <row r="6601">
      <c r="A6601" s="458"/>
      <c r="B6601" s="458"/>
      <c r="C6601" s="458"/>
      <c r="D6601" s="458"/>
      <c r="E6601" s="458"/>
      <c r="F6601" s="459"/>
    </row>
    <row r="6602">
      <c r="A6602" s="458"/>
      <c r="B6602" s="458"/>
      <c r="C6602" s="458"/>
      <c r="D6602" s="458"/>
      <c r="E6602" s="458"/>
      <c r="F6602" s="459"/>
    </row>
    <row r="6603">
      <c r="A6603" s="458"/>
      <c r="B6603" s="458"/>
      <c r="C6603" s="458"/>
      <c r="D6603" s="458"/>
      <c r="E6603" s="458"/>
      <c r="F6603" s="459"/>
    </row>
    <row r="6604">
      <c r="A6604" s="458"/>
      <c r="B6604" s="458"/>
      <c r="C6604" s="458"/>
      <c r="D6604" s="458"/>
      <c r="E6604" s="458"/>
      <c r="F6604" s="459"/>
    </row>
    <row r="6605">
      <c r="A6605" s="458"/>
      <c r="B6605" s="458"/>
      <c r="C6605" s="458"/>
      <c r="D6605" s="458"/>
      <c r="E6605" s="458"/>
      <c r="F6605" s="459"/>
    </row>
    <row r="6606">
      <c r="A6606" s="458"/>
      <c r="B6606" s="458"/>
      <c r="C6606" s="458"/>
      <c r="D6606" s="458"/>
      <c r="E6606" s="458"/>
      <c r="F6606" s="459"/>
    </row>
    <row r="6607">
      <c r="A6607" s="458"/>
      <c r="B6607" s="458"/>
      <c r="C6607" s="458"/>
      <c r="D6607" s="458"/>
      <c r="E6607" s="458"/>
      <c r="F6607" s="459"/>
    </row>
    <row r="6608">
      <c r="A6608" s="458"/>
      <c r="B6608" s="458"/>
      <c r="C6608" s="458"/>
      <c r="D6608" s="458"/>
      <c r="E6608" s="458"/>
      <c r="F6608" s="459"/>
    </row>
    <row r="6609">
      <c r="A6609" s="458"/>
      <c r="B6609" s="458"/>
      <c r="C6609" s="458"/>
      <c r="D6609" s="458"/>
      <c r="E6609" s="458"/>
      <c r="F6609" s="459"/>
    </row>
    <row r="6610">
      <c r="A6610" s="458"/>
      <c r="B6610" s="458"/>
      <c r="C6610" s="458"/>
      <c r="D6610" s="458"/>
      <c r="E6610" s="458"/>
      <c r="F6610" s="459"/>
    </row>
    <row r="6611">
      <c r="A6611" s="458"/>
      <c r="B6611" s="458"/>
      <c r="C6611" s="458"/>
      <c r="D6611" s="458"/>
      <c r="E6611" s="458"/>
      <c r="F6611" s="459"/>
    </row>
    <row r="6612">
      <c r="A6612" s="458"/>
      <c r="B6612" s="458"/>
      <c r="C6612" s="458"/>
      <c r="D6612" s="458"/>
      <c r="E6612" s="458"/>
      <c r="F6612" s="459"/>
    </row>
    <row r="6613">
      <c r="A6613" s="458"/>
      <c r="B6613" s="458"/>
      <c r="C6613" s="458"/>
      <c r="D6613" s="458"/>
      <c r="E6613" s="458"/>
      <c r="F6613" s="459"/>
    </row>
    <row r="6614">
      <c r="A6614" s="458"/>
      <c r="B6614" s="458"/>
      <c r="C6614" s="458"/>
      <c r="D6614" s="458"/>
      <c r="E6614" s="458"/>
      <c r="F6614" s="459"/>
    </row>
    <row r="6615">
      <c r="A6615" s="458"/>
      <c r="B6615" s="458"/>
      <c r="C6615" s="458"/>
      <c r="D6615" s="458"/>
      <c r="E6615" s="458"/>
      <c r="F6615" s="459"/>
    </row>
    <row r="6616">
      <c r="A6616" s="458"/>
      <c r="B6616" s="458"/>
      <c r="C6616" s="458"/>
      <c r="D6616" s="458"/>
      <c r="E6616" s="458"/>
      <c r="F6616" s="459"/>
    </row>
    <row r="6617">
      <c r="A6617" s="458"/>
      <c r="B6617" s="458"/>
      <c r="C6617" s="458"/>
      <c r="D6617" s="458"/>
      <c r="E6617" s="458"/>
      <c r="F6617" s="459"/>
    </row>
    <row r="6618">
      <c r="A6618" s="458"/>
      <c r="B6618" s="458"/>
      <c r="C6618" s="458"/>
      <c r="D6618" s="458"/>
      <c r="E6618" s="458"/>
      <c r="F6618" s="459"/>
    </row>
    <row r="6619">
      <c r="A6619" s="458"/>
      <c r="B6619" s="458"/>
      <c r="C6619" s="458"/>
      <c r="D6619" s="458"/>
      <c r="E6619" s="458"/>
      <c r="F6619" s="459"/>
    </row>
    <row r="6620">
      <c r="A6620" s="458"/>
      <c r="B6620" s="458"/>
      <c r="C6620" s="458"/>
      <c r="D6620" s="458"/>
      <c r="E6620" s="458"/>
      <c r="F6620" s="459"/>
    </row>
    <row r="6621">
      <c r="A6621" s="458"/>
      <c r="B6621" s="458"/>
      <c r="C6621" s="458"/>
      <c r="D6621" s="458"/>
      <c r="E6621" s="458"/>
      <c r="F6621" s="459"/>
    </row>
    <row r="6622">
      <c r="A6622" s="458"/>
      <c r="B6622" s="458"/>
      <c r="C6622" s="458"/>
      <c r="D6622" s="458"/>
      <c r="E6622" s="458"/>
      <c r="F6622" s="459"/>
    </row>
    <row r="6623">
      <c r="A6623" s="458"/>
      <c r="B6623" s="458"/>
      <c r="C6623" s="458"/>
      <c r="D6623" s="458"/>
      <c r="E6623" s="458"/>
      <c r="F6623" s="459"/>
    </row>
    <row r="6624">
      <c r="A6624" s="458"/>
      <c r="B6624" s="458"/>
      <c r="C6624" s="458"/>
      <c r="D6624" s="458"/>
      <c r="E6624" s="458"/>
      <c r="F6624" s="459"/>
    </row>
    <row r="6625">
      <c r="A6625" s="458"/>
      <c r="B6625" s="458"/>
      <c r="C6625" s="458"/>
      <c r="D6625" s="458"/>
      <c r="E6625" s="458"/>
      <c r="F6625" s="459"/>
    </row>
    <row r="6626">
      <c r="A6626" s="458"/>
      <c r="B6626" s="458"/>
      <c r="C6626" s="458"/>
      <c r="D6626" s="458"/>
      <c r="E6626" s="458"/>
      <c r="F6626" s="459"/>
    </row>
    <row r="6627">
      <c r="A6627" s="458"/>
      <c r="B6627" s="458"/>
      <c r="C6627" s="458"/>
      <c r="D6627" s="458"/>
      <c r="E6627" s="458"/>
      <c r="F6627" s="459"/>
    </row>
    <row r="6628">
      <c r="A6628" s="458"/>
      <c r="B6628" s="458"/>
      <c r="C6628" s="458"/>
      <c r="D6628" s="458"/>
      <c r="E6628" s="458"/>
      <c r="F6628" s="459"/>
    </row>
    <row r="6629">
      <c r="A6629" s="458"/>
      <c r="B6629" s="458"/>
      <c r="C6629" s="458"/>
      <c r="D6629" s="458"/>
      <c r="E6629" s="458"/>
      <c r="F6629" s="459"/>
    </row>
    <row r="6630">
      <c r="A6630" s="458"/>
      <c r="B6630" s="458"/>
      <c r="C6630" s="458"/>
      <c r="D6630" s="458"/>
      <c r="E6630" s="458"/>
      <c r="F6630" s="459"/>
    </row>
    <row r="6631">
      <c r="A6631" s="458"/>
      <c r="B6631" s="458"/>
      <c r="C6631" s="458"/>
      <c r="D6631" s="458"/>
      <c r="E6631" s="458"/>
      <c r="F6631" s="459"/>
    </row>
    <row r="6632">
      <c r="A6632" s="458"/>
      <c r="B6632" s="458"/>
      <c r="C6632" s="458"/>
      <c r="D6632" s="458"/>
      <c r="E6632" s="458"/>
      <c r="F6632" s="459"/>
    </row>
    <row r="6633">
      <c r="A6633" s="458"/>
      <c r="B6633" s="458"/>
      <c r="C6633" s="458"/>
      <c r="D6633" s="458"/>
      <c r="E6633" s="458"/>
      <c r="F6633" s="459"/>
    </row>
    <row r="6634">
      <c r="A6634" s="458"/>
      <c r="B6634" s="458"/>
      <c r="C6634" s="458"/>
      <c r="D6634" s="458"/>
      <c r="E6634" s="458"/>
      <c r="F6634" s="459"/>
    </row>
    <row r="6635">
      <c r="A6635" s="458"/>
      <c r="B6635" s="458"/>
      <c r="C6635" s="458"/>
      <c r="D6635" s="458"/>
      <c r="E6635" s="458"/>
      <c r="F6635" s="459"/>
    </row>
    <row r="6636">
      <c r="A6636" s="458"/>
      <c r="B6636" s="458"/>
      <c r="C6636" s="458"/>
      <c r="D6636" s="458"/>
      <c r="E6636" s="458"/>
      <c r="F6636" s="459"/>
    </row>
    <row r="6637">
      <c r="A6637" s="458"/>
      <c r="B6637" s="458"/>
      <c r="C6637" s="458"/>
      <c r="D6637" s="458"/>
      <c r="E6637" s="458"/>
      <c r="F6637" s="459"/>
    </row>
    <row r="6638">
      <c r="A6638" s="458"/>
      <c r="B6638" s="458"/>
      <c r="C6638" s="458"/>
      <c r="D6638" s="458"/>
      <c r="E6638" s="458"/>
      <c r="F6638" s="459"/>
    </row>
    <row r="6639">
      <c r="A6639" s="458"/>
      <c r="B6639" s="458"/>
      <c r="C6639" s="458"/>
      <c r="D6639" s="458"/>
      <c r="E6639" s="458"/>
      <c r="F6639" s="459"/>
    </row>
    <row r="6640">
      <c r="A6640" s="458"/>
      <c r="B6640" s="458"/>
      <c r="C6640" s="458"/>
      <c r="D6640" s="458"/>
      <c r="E6640" s="458"/>
      <c r="F6640" s="459"/>
    </row>
    <row r="6641">
      <c r="A6641" s="458"/>
      <c r="B6641" s="458"/>
      <c r="C6641" s="458"/>
      <c r="D6641" s="458"/>
      <c r="E6641" s="458"/>
      <c r="F6641" s="459"/>
    </row>
    <row r="6642">
      <c r="A6642" s="458"/>
      <c r="B6642" s="458"/>
      <c r="C6642" s="458"/>
      <c r="D6642" s="458"/>
      <c r="E6642" s="458"/>
      <c r="F6642" s="459"/>
    </row>
    <row r="6643">
      <c r="A6643" s="458"/>
      <c r="B6643" s="458"/>
      <c r="C6643" s="458"/>
      <c r="D6643" s="458"/>
      <c r="E6643" s="458"/>
      <c r="F6643" s="459"/>
    </row>
    <row r="6644">
      <c r="A6644" s="458"/>
      <c r="B6644" s="458"/>
      <c r="C6644" s="458"/>
      <c r="D6644" s="458"/>
      <c r="E6644" s="458"/>
      <c r="F6644" s="459"/>
    </row>
    <row r="6645">
      <c r="A6645" s="458"/>
      <c r="B6645" s="458"/>
      <c r="C6645" s="458"/>
      <c r="D6645" s="458"/>
      <c r="E6645" s="458"/>
      <c r="F6645" s="459"/>
    </row>
    <row r="6646">
      <c r="A6646" s="458"/>
      <c r="B6646" s="458"/>
      <c r="C6646" s="458"/>
      <c r="D6646" s="458"/>
      <c r="E6646" s="458"/>
      <c r="F6646" s="459"/>
    </row>
    <row r="6647">
      <c r="A6647" s="458"/>
      <c r="B6647" s="458"/>
      <c r="C6647" s="458"/>
      <c r="D6647" s="458"/>
      <c r="E6647" s="458"/>
      <c r="F6647" s="459"/>
    </row>
    <row r="6648">
      <c r="A6648" s="458"/>
      <c r="B6648" s="458"/>
      <c r="C6648" s="458"/>
      <c r="D6648" s="458"/>
      <c r="E6648" s="458"/>
      <c r="F6648" s="459"/>
    </row>
    <row r="6649">
      <c r="A6649" s="458"/>
      <c r="B6649" s="458"/>
      <c r="C6649" s="458"/>
      <c r="D6649" s="458"/>
      <c r="E6649" s="458"/>
      <c r="F6649" s="459"/>
    </row>
    <row r="6650">
      <c r="A6650" s="458"/>
      <c r="B6650" s="458"/>
      <c r="C6650" s="458"/>
      <c r="D6650" s="458"/>
      <c r="E6650" s="458"/>
      <c r="F6650" s="459"/>
    </row>
    <row r="6651">
      <c r="A6651" s="458"/>
      <c r="B6651" s="458"/>
      <c r="C6651" s="458"/>
      <c r="D6651" s="458"/>
      <c r="E6651" s="458"/>
      <c r="F6651" s="459"/>
    </row>
    <row r="6652">
      <c r="A6652" s="458"/>
      <c r="B6652" s="458"/>
      <c r="C6652" s="458"/>
      <c r="D6652" s="458"/>
      <c r="E6652" s="458"/>
      <c r="F6652" s="459"/>
    </row>
    <row r="6653">
      <c r="A6653" s="458"/>
      <c r="B6653" s="458"/>
      <c r="C6653" s="458"/>
      <c r="D6653" s="458"/>
      <c r="E6653" s="458"/>
      <c r="F6653" s="459"/>
    </row>
    <row r="6654">
      <c r="A6654" s="458"/>
      <c r="B6654" s="458"/>
      <c r="C6654" s="458"/>
      <c r="D6654" s="458"/>
      <c r="E6654" s="458"/>
      <c r="F6654" s="459"/>
    </row>
    <row r="6655">
      <c r="A6655" s="458"/>
      <c r="B6655" s="458"/>
      <c r="C6655" s="458"/>
      <c r="D6655" s="458"/>
      <c r="E6655" s="458"/>
      <c r="F6655" s="459"/>
    </row>
    <row r="6656">
      <c r="A6656" s="458"/>
      <c r="B6656" s="458"/>
      <c r="C6656" s="458"/>
      <c r="D6656" s="458"/>
      <c r="E6656" s="458"/>
      <c r="F6656" s="459"/>
    </row>
    <row r="6657">
      <c r="A6657" s="458"/>
      <c r="B6657" s="458"/>
      <c r="C6657" s="458"/>
      <c r="D6657" s="458"/>
      <c r="E6657" s="458"/>
      <c r="F6657" s="459"/>
    </row>
    <row r="6658">
      <c r="A6658" s="458"/>
      <c r="B6658" s="458"/>
      <c r="C6658" s="458"/>
      <c r="D6658" s="458"/>
      <c r="E6658" s="458"/>
      <c r="F6658" s="459"/>
    </row>
    <row r="6659">
      <c r="A6659" s="458"/>
      <c r="B6659" s="458"/>
      <c r="C6659" s="458"/>
      <c r="D6659" s="458"/>
      <c r="E6659" s="458"/>
      <c r="F6659" s="459"/>
    </row>
    <row r="6660">
      <c r="A6660" s="458"/>
      <c r="B6660" s="458"/>
      <c r="C6660" s="458"/>
      <c r="D6660" s="458"/>
      <c r="E6660" s="458"/>
      <c r="F6660" s="459"/>
    </row>
    <row r="6661">
      <c r="A6661" s="458"/>
      <c r="B6661" s="458"/>
      <c r="C6661" s="458"/>
      <c r="D6661" s="458"/>
      <c r="E6661" s="458"/>
      <c r="F6661" s="459"/>
    </row>
    <row r="6662">
      <c r="A6662" s="458"/>
      <c r="B6662" s="458"/>
      <c r="C6662" s="458"/>
      <c r="D6662" s="458"/>
      <c r="E6662" s="458"/>
      <c r="F6662" s="459"/>
    </row>
    <row r="6663">
      <c r="A6663" s="458"/>
      <c r="B6663" s="458"/>
      <c r="C6663" s="458"/>
      <c r="D6663" s="458"/>
      <c r="E6663" s="458"/>
      <c r="F6663" s="459"/>
    </row>
    <row r="6664">
      <c r="A6664" s="458"/>
      <c r="B6664" s="458"/>
      <c r="C6664" s="458"/>
      <c r="D6664" s="458"/>
      <c r="E6664" s="458"/>
      <c r="F6664" s="459"/>
    </row>
    <row r="6665">
      <c r="A6665" s="458"/>
      <c r="B6665" s="458"/>
      <c r="C6665" s="458"/>
      <c r="D6665" s="458"/>
      <c r="E6665" s="458"/>
      <c r="F6665" s="459"/>
    </row>
    <row r="6666">
      <c r="A6666" s="458"/>
      <c r="B6666" s="458"/>
      <c r="C6666" s="458"/>
      <c r="D6666" s="458"/>
      <c r="E6666" s="458"/>
      <c r="F6666" s="459"/>
    </row>
    <row r="6667">
      <c r="A6667" s="458"/>
      <c r="B6667" s="458"/>
      <c r="C6667" s="458"/>
      <c r="D6667" s="458"/>
      <c r="E6667" s="458"/>
      <c r="F6667" s="459"/>
    </row>
    <row r="6668">
      <c r="A6668" s="458"/>
      <c r="B6668" s="458"/>
      <c r="C6668" s="458"/>
      <c r="D6668" s="458"/>
      <c r="E6668" s="458"/>
      <c r="F6668" s="459"/>
    </row>
    <row r="6669">
      <c r="A6669" s="458"/>
      <c r="B6669" s="458"/>
      <c r="C6669" s="458"/>
      <c r="D6669" s="458"/>
      <c r="E6669" s="458"/>
      <c r="F6669" s="459"/>
    </row>
    <row r="6670">
      <c r="A6670" s="458"/>
      <c r="B6670" s="458"/>
      <c r="C6670" s="458"/>
      <c r="D6670" s="458"/>
      <c r="E6670" s="458"/>
      <c r="F6670" s="459"/>
    </row>
    <row r="6671">
      <c r="A6671" s="458"/>
      <c r="B6671" s="458"/>
      <c r="C6671" s="458"/>
      <c r="D6671" s="458"/>
      <c r="E6671" s="458"/>
      <c r="F6671" s="459"/>
    </row>
    <row r="6672">
      <c r="A6672" s="458"/>
      <c r="B6672" s="458"/>
      <c r="C6672" s="458"/>
      <c r="D6672" s="458"/>
      <c r="E6672" s="458"/>
      <c r="F6672" s="459"/>
    </row>
    <row r="6673">
      <c r="A6673" s="458"/>
      <c r="B6673" s="458"/>
      <c r="C6673" s="458"/>
      <c r="D6673" s="458"/>
      <c r="E6673" s="458"/>
      <c r="F6673" s="459"/>
    </row>
    <row r="6674">
      <c r="A6674" s="458"/>
      <c r="B6674" s="458"/>
      <c r="C6674" s="458"/>
      <c r="D6674" s="458"/>
      <c r="E6674" s="458"/>
      <c r="F6674" s="459"/>
    </row>
    <row r="6675">
      <c r="A6675" s="458"/>
      <c r="B6675" s="458"/>
      <c r="C6675" s="458"/>
      <c r="D6675" s="458"/>
      <c r="E6675" s="458"/>
      <c r="F6675" s="459"/>
    </row>
    <row r="6676">
      <c r="A6676" s="458"/>
      <c r="B6676" s="458"/>
      <c r="C6676" s="458"/>
      <c r="D6676" s="458"/>
      <c r="E6676" s="458"/>
      <c r="F6676" s="459"/>
    </row>
    <row r="6677">
      <c r="A6677" s="458"/>
      <c r="B6677" s="458"/>
      <c r="C6677" s="458"/>
      <c r="D6677" s="458"/>
      <c r="E6677" s="458"/>
      <c r="F6677" s="459"/>
    </row>
    <row r="6678">
      <c r="A6678" s="458"/>
      <c r="B6678" s="458"/>
      <c r="C6678" s="458"/>
      <c r="D6678" s="458"/>
      <c r="E6678" s="458"/>
      <c r="F6678" s="459"/>
    </row>
    <row r="6679">
      <c r="A6679" s="458"/>
      <c r="B6679" s="458"/>
      <c r="C6679" s="458"/>
      <c r="D6679" s="458"/>
      <c r="E6679" s="458"/>
      <c r="F6679" s="459"/>
    </row>
    <row r="6680">
      <c r="A6680" s="458"/>
      <c r="B6680" s="458"/>
      <c r="C6680" s="458"/>
      <c r="D6680" s="458"/>
      <c r="E6680" s="458"/>
      <c r="F6680" s="459"/>
    </row>
    <row r="6681">
      <c r="A6681" s="458"/>
      <c r="B6681" s="458"/>
      <c r="C6681" s="458"/>
      <c r="D6681" s="458"/>
      <c r="E6681" s="458"/>
      <c r="F6681" s="459"/>
    </row>
    <row r="6682">
      <c r="A6682" s="458"/>
      <c r="B6682" s="458"/>
      <c r="C6682" s="458"/>
      <c r="D6682" s="458"/>
      <c r="E6682" s="458"/>
      <c r="F6682" s="459"/>
    </row>
    <row r="6683">
      <c r="A6683" s="458"/>
      <c r="B6683" s="458"/>
      <c r="C6683" s="458"/>
      <c r="D6683" s="458"/>
      <c r="E6683" s="458"/>
      <c r="F6683" s="459"/>
    </row>
    <row r="6684">
      <c r="A6684" s="458"/>
      <c r="B6684" s="458"/>
      <c r="C6684" s="458"/>
      <c r="D6684" s="458"/>
      <c r="E6684" s="458"/>
      <c r="F6684" s="459"/>
    </row>
    <row r="6685">
      <c r="A6685" s="458"/>
      <c r="B6685" s="458"/>
      <c r="C6685" s="458"/>
      <c r="D6685" s="458"/>
      <c r="E6685" s="458"/>
      <c r="F6685" s="459"/>
    </row>
    <row r="6686">
      <c r="A6686" s="458"/>
      <c r="B6686" s="458"/>
      <c r="C6686" s="458"/>
      <c r="D6686" s="458"/>
      <c r="E6686" s="458"/>
      <c r="F6686" s="459"/>
    </row>
    <row r="6687">
      <c r="A6687" s="458"/>
      <c r="B6687" s="458"/>
      <c r="C6687" s="458"/>
      <c r="D6687" s="458"/>
      <c r="E6687" s="458"/>
      <c r="F6687" s="459"/>
    </row>
    <row r="6688">
      <c r="A6688" s="458"/>
      <c r="B6688" s="458"/>
      <c r="C6688" s="458"/>
      <c r="D6688" s="458"/>
      <c r="E6688" s="458"/>
      <c r="F6688" s="459"/>
    </row>
    <row r="6689">
      <c r="A6689" s="458"/>
      <c r="B6689" s="458"/>
      <c r="C6689" s="458"/>
      <c r="D6689" s="458"/>
      <c r="E6689" s="458"/>
      <c r="F6689" s="459"/>
    </row>
    <row r="6690">
      <c r="A6690" s="458"/>
      <c r="B6690" s="458"/>
      <c r="C6690" s="458"/>
      <c r="D6690" s="458"/>
      <c r="E6690" s="458"/>
      <c r="F6690" s="459"/>
    </row>
    <row r="6691">
      <c r="A6691" s="458"/>
      <c r="B6691" s="458"/>
      <c r="C6691" s="458"/>
      <c r="D6691" s="458"/>
      <c r="E6691" s="458"/>
      <c r="F6691" s="459"/>
    </row>
    <row r="6692">
      <c r="A6692" s="458"/>
      <c r="B6692" s="458"/>
      <c r="C6692" s="458"/>
      <c r="D6692" s="458"/>
      <c r="E6692" s="458"/>
      <c r="F6692" s="459"/>
    </row>
    <row r="6693">
      <c r="A6693" s="458"/>
      <c r="B6693" s="458"/>
      <c r="C6693" s="458"/>
      <c r="D6693" s="458"/>
      <c r="E6693" s="458"/>
      <c r="F6693" s="459"/>
    </row>
    <row r="6694">
      <c r="A6694" s="458"/>
      <c r="B6694" s="458"/>
      <c r="C6694" s="458"/>
      <c r="D6694" s="458"/>
      <c r="E6694" s="458"/>
      <c r="F6694" s="459"/>
    </row>
    <row r="6695">
      <c r="A6695" s="458"/>
      <c r="B6695" s="458"/>
      <c r="C6695" s="458"/>
      <c r="D6695" s="458"/>
      <c r="E6695" s="458"/>
      <c r="F6695" s="459"/>
    </row>
    <row r="6696">
      <c r="A6696" s="458"/>
      <c r="B6696" s="458"/>
      <c r="C6696" s="458"/>
      <c r="D6696" s="458"/>
      <c r="E6696" s="458"/>
      <c r="F6696" s="459"/>
    </row>
    <row r="6697">
      <c r="A6697" s="458"/>
      <c r="B6697" s="458"/>
      <c r="C6697" s="458"/>
      <c r="D6697" s="458"/>
      <c r="E6697" s="458"/>
      <c r="F6697" s="459"/>
    </row>
    <row r="6698">
      <c r="A6698" s="458"/>
      <c r="B6698" s="458"/>
      <c r="C6698" s="458"/>
      <c r="D6698" s="458"/>
      <c r="E6698" s="458"/>
      <c r="F6698" s="459"/>
    </row>
    <row r="6699">
      <c r="A6699" s="458"/>
      <c r="B6699" s="458"/>
      <c r="C6699" s="458"/>
      <c r="D6699" s="458"/>
      <c r="E6699" s="458"/>
      <c r="F6699" s="459"/>
    </row>
    <row r="6700">
      <c r="A6700" s="458"/>
      <c r="B6700" s="458"/>
      <c r="C6700" s="458"/>
      <c r="D6700" s="458"/>
      <c r="E6700" s="458"/>
      <c r="F6700" s="459"/>
    </row>
    <row r="6701">
      <c r="A6701" s="458"/>
      <c r="B6701" s="458"/>
      <c r="C6701" s="458"/>
      <c r="D6701" s="458"/>
      <c r="E6701" s="458"/>
      <c r="F6701" s="459"/>
    </row>
    <row r="6702">
      <c r="A6702" s="458"/>
      <c r="B6702" s="458"/>
      <c r="C6702" s="458"/>
      <c r="D6702" s="458"/>
      <c r="E6702" s="458"/>
      <c r="F6702" s="459"/>
    </row>
    <row r="6703">
      <c r="A6703" s="458"/>
      <c r="B6703" s="458"/>
      <c r="C6703" s="458"/>
      <c r="D6703" s="458"/>
      <c r="E6703" s="458"/>
      <c r="F6703" s="459"/>
    </row>
    <row r="6704">
      <c r="A6704" s="458"/>
      <c r="B6704" s="458"/>
      <c r="C6704" s="458"/>
      <c r="D6704" s="458"/>
      <c r="E6704" s="458"/>
      <c r="F6704" s="459"/>
    </row>
    <row r="6705">
      <c r="A6705" s="458"/>
      <c r="B6705" s="458"/>
      <c r="C6705" s="458"/>
      <c r="D6705" s="458"/>
      <c r="E6705" s="458"/>
      <c r="F6705" s="459"/>
    </row>
    <row r="6706">
      <c r="A6706" s="458"/>
      <c r="B6706" s="458"/>
      <c r="C6706" s="458"/>
      <c r="D6706" s="458"/>
      <c r="E6706" s="458"/>
      <c r="F6706" s="459"/>
    </row>
    <row r="6707">
      <c r="A6707" s="458"/>
      <c r="B6707" s="458"/>
      <c r="C6707" s="458"/>
      <c r="D6707" s="458"/>
      <c r="E6707" s="458"/>
      <c r="F6707" s="459"/>
    </row>
    <row r="6708">
      <c r="A6708" s="458"/>
      <c r="B6708" s="458"/>
      <c r="C6708" s="458"/>
      <c r="D6708" s="458"/>
      <c r="E6708" s="458"/>
      <c r="F6708" s="459"/>
    </row>
    <row r="6709">
      <c r="A6709" s="458"/>
      <c r="B6709" s="458"/>
      <c r="C6709" s="458"/>
      <c r="D6709" s="458"/>
      <c r="E6709" s="458"/>
      <c r="F6709" s="459"/>
    </row>
    <row r="6710">
      <c r="A6710" s="458"/>
      <c r="B6710" s="458"/>
      <c r="C6710" s="458"/>
      <c r="D6710" s="458"/>
      <c r="E6710" s="458"/>
      <c r="F6710" s="459"/>
    </row>
    <row r="6711">
      <c r="A6711" s="458"/>
      <c r="B6711" s="458"/>
      <c r="C6711" s="458"/>
      <c r="D6711" s="458"/>
      <c r="E6711" s="458"/>
      <c r="F6711" s="459"/>
    </row>
    <row r="6712">
      <c r="A6712" s="458"/>
      <c r="B6712" s="458"/>
      <c r="C6712" s="458"/>
      <c r="D6712" s="458"/>
      <c r="E6712" s="458"/>
      <c r="F6712" s="459"/>
    </row>
    <row r="6713">
      <c r="A6713" s="458"/>
      <c r="B6713" s="458"/>
      <c r="C6713" s="458"/>
      <c r="D6713" s="458"/>
      <c r="E6713" s="458"/>
      <c r="F6713" s="459"/>
    </row>
    <row r="6714">
      <c r="A6714" s="458"/>
      <c r="B6714" s="458"/>
      <c r="C6714" s="458"/>
      <c r="D6714" s="458"/>
      <c r="E6714" s="458"/>
      <c r="F6714" s="459"/>
    </row>
    <row r="6715">
      <c r="A6715" s="458"/>
      <c r="B6715" s="458"/>
      <c r="C6715" s="458"/>
      <c r="D6715" s="458"/>
      <c r="E6715" s="458"/>
      <c r="F6715" s="459"/>
    </row>
    <row r="6716">
      <c r="A6716" s="458"/>
      <c r="B6716" s="458"/>
      <c r="C6716" s="458"/>
      <c r="D6716" s="458"/>
      <c r="E6716" s="458"/>
      <c r="F6716" s="459"/>
    </row>
    <row r="6717">
      <c r="A6717" s="458"/>
      <c r="B6717" s="458"/>
      <c r="C6717" s="458"/>
      <c r="D6717" s="458"/>
      <c r="E6717" s="458"/>
      <c r="F6717" s="459"/>
    </row>
    <row r="6718">
      <c r="A6718" s="458"/>
      <c r="B6718" s="458"/>
      <c r="C6718" s="458"/>
      <c r="D6718" s="458"/>
      <c r="E6718" s="458"/>
      <c r="F6718" s="459"/>
    </row>
    <row r="6719">
      <c r="A6719" s="458"/>
      <c r="B6719" s="458"/>
      <c r="C6719" s="458"/>
      <c r="D6719" s="458"/>
      <c r="E6719" s="458"/>
      <c r="F6719" s="459"/>
    </row>
    <row r="6720">
      <c r="A6720" s="458"/>
      <c r="B6720" s="458"/>
      <c r="C6720" s="458"/>
      <c r="D6720" s="458"/>
      <c r="E6720" s="458"/>
      <c r="F6720" s="459"/>
    </row>
    <row r="6721">
      <c r="A6721" s="458"/>
      <c r="B6721" s="458"/>
      <c r="C6721" s="458"/>
      <c r="D6721" s="458"/>
      <c r="E6721" s="458"/>
      <c r="F6721" s="459"/>
    </row>
    <row r="6722">
      <c r="A6722" s="458"/>
      <c r="B6722" s="458"/>
      <c r="C6722" s="458"/>
      <c r="D6722" s="458"/>
      <c r="E6722" s="458"/>
      <c r="F6722" s="459"/>
    </row>
    <row r="6723">
      <c r="A6723" s="458"/>
      <c r="B6723" s="458"/>
      <c r="C6723" s="458"/>
      <c r="D6723" s="458"/>
      <c r="E6723" s="458"/>
      <c r="F6723" s="459"/>
    </row>
    <row r="6724">
      <c r="A6724" s="458"/>
      <c r="B6724" s="458"/>
      <c r="C6724" s="458"/>
      <c r="D6724" s="458"/>
      <c r="E6724" s="458"/>
      <c r="F6724" s="459"/>
    </row>
    <row r="6725">
      <c r="A6725" s="458"/>
      <c r="B6725" s="458"/>
      <c r="C6725" s="458"/>
      <c r="D6725" s="458"/>
      <c r="E6725" s="458"/>
      <c r="F6725" s="459"/>
    </row>
    <row r="6726">
      <c r="A6726" s="458"/>
      <c r="B6726" s="458"/>
      <c r="C6726" s="458"/>
      <c r="D6726" s="458"/>
      <c r="E6726" s="458"/>
      <c r="F6726" s="459"/>
    </row>
    <row r="6727">
      <c r="A6727" s="458"/>
      <c r="B6727" s="458"/>
      <c r="C6727" s="458"/>
      <c r="D6727" s="458"/>
      <c r="E6727" s="458"/>
      <c r="F6727" s="459"/>
    </row>
    <row r="6728">
      <c r="A6728" s="458"/>
      <c r="B6728" s="458"/>
      <c r="C6728" s="458"/>
      <c r="D6728" s="458"/>
      <c r="E6728" s="458"/>
      <c r="F6728" s="459"/>
    </row>
    <row r="6729">
      <c r="A6729" s="458"/>
      <c r="B6729" s="458"/>
      <c r="C6729" s="458"/>
      <c r="D6729" s="458"/>
      <c r="E6729" s="458"/>
      <c r="F6729" s="459"/>
    </row>
    <row r="6730">
      <c r="A6730" s="458"/>
      <c r="B6730" s="458"/>
      <c r="C6730" s="458"/>
      <c r="D6730" s="458"/>
      <c r="E6730" s="458"/>
      <c r="F6730" s="459"/>
    </row>
    <row r="6731">
      <c r="A6731" s="458"/>
      <c r="B6731" s="458"/>
      <c r="C6731" s="458"/>
      <c r="D6731" s="458"/>
      <c r="E6731" s="458"/>
      <c r="F6731" s="459"/>
    </row>
    <row r="6732">
      <c r="A6732" s="458"/>
      <c r="B6732" s="458"/>
      <c r="C6732" s="458"/>
      <c r="D6732" s="458"/>
      <c r="E6732" s="458"/>
      <c r="F6732" s="459"/>
    </row>
    <row r="6733">
      <c r="A6733" s="458"/>
      <c r="B6733" s="458"/>
      <c r="C6733" s="458"/>
      <c r="D6733" s="458"/>
      <c r="E6733" s="458"/>
      <c r="F6733" s="459"/>
    </row>
    <row r="6734">
      <c r="A6734" s="458"/>
      <c r="B6734" s="458"/>
      <c r="C6734" s="458"/>
      <c r="D6734" s="458"/>
      <c r="E6734" s="458"/>
      <c r="F6734" s="459"/>
    </row>
    <row r="6735">
      <c r="A6735" s="458"/>
      <c r="B6735" s="458"/>
      <c r="C6735" s="458"/>
      <c r="D6735" s="458"/>
      <c r="E6735" s="458"/>
      <c r="F6735" s="459"/>
    </row>
    <row r="6736">
      <c r="A6736" s="458"/>
      <c r="B6736" s="458"/>
      <c r="C6736" s="458"/>
      <c r="D6736" s="458"/>
      <c r="E6736" s="458"/>
      <c r="F6736" s="459"/>
    </row>
    <row r="6737">
      <c r="A6737" s="458"/>
      <c r="B6737" s="458"/>
      <c r="C6737" s="458"/>
      <c r="D6737" s="458"/>
      <c r="E6737" s="458"/>
      <c r="F6737" s="459"/>
    </row>
    <row r="6738">
      <c r="A6738" s="458"/>
      <c r="B6738" s="458"/>
      <c r="C6738" s="458"/>
      <c r="D6738" s="458"/>
      <c r="E6738" s="458"/>
      <c r="F6738" s="459"/>
    </row>
    <row r="6739">
      <c r="A6739" s="458"/>
      <c r="B6739" s="458"/>
      <c r="C6739" s="458"/>
      <c r="D6739" s="458"/>
      <c r="E6739" s="458"/>
      <c r="F6739" s="459"/>
    </row>
    <row r="6740">
      <c r="A6740" s="458"/>
      <c r="B6740" s="458"/>
      <c r="C6740" s="458"/>
      <c r="D6740" s="458"/>
      <c r="E6740" s="458"/>
      <c r="F6740" s="459"/>
    </row>
    <row r="6741">
      <c r="A6741" s="458"/>
      <c r="B6741" s="458"/>
      <c r="C6741" s="458"/>
      <c r="D6741" s="458"/>
      <c r="E6741" s="458"/>
      <c r="F6741" s="459"/>
    </row>
    <row r="6742">
      <c r="A6742" s="458"/>
      <c r="B6742" s="458"/>
      <c r="C6742" s="458"/>
      <c r="D6742" s="458"/>
      <c r="E6742" s="458"/>
      <c r="F6742" s="459"/>
    </row>
    <row r="6743">
      <c r="A6743" s="458"/>
      <c r="B6743" s="458"/>
      <c r="C6743" s="458"/>
      <c r="D6743" s="458"/>
      <c r="E6743" s="458"/>
      <c r="F6743" s="459"/>
    </row>
    <row r="6744">
      <c r="A6744" s="458"/>
      <c r="B6744" s="458"/>
      <c r="C6744" s="458"/>
      <c r="D6744" s="458"/>
      <c r="E6744" s="458"/>
      <c r="F6744" s="459"/>
    </row>
    <row r="6745">
      <c r="A6745" s="458"/>
      <c r="B6745" s="458"/>
      <c r="C6745" s="458"/>
      <c r="D6745" s="458"/>
      <c r="E6745" s="458"/>
      <c r="F6745" s="459"/>
    </row>
    <row r="6746">
      <c r="A6746" s="458"/>
      <c r="B6746" s="458"/>
      <c r="C6746" s="458"/>
      <c r="D6746" s="458"/>
      <c r="E6746" s="458"/>
      <c r="F6746" s="459"/>
    </row>
    <row r="6747">
      <c r="A6747" s="458"/>
      <c r="B6747" s="458"/>
      <c r="C6747" s="458"/>
      <c r="D6747" s="458"/>
      <c r="E6747" s="458"/>
      <c r="F6747" s="459"/>
    </row>
    <row r="6748">
      <c r="A6748" s="458"/>
      <c r="B6748" s="458"/>
      <c r="C6748" s="458"/>
      <c r="D6748" s="458"/>
      <c r="E6748" s="458"/>
      <c r="F6748" s="459"/>
    </row>
    <row r="6749">
      <c r="A6749" s="458"/>
      <c r="B6749" s="458"/>
      <c r="C6749" s="458"/>
      <c r="D6749" s="458"/>
      <c r="E6749" s="458"/>
      <c r="F6749" s="459"/>
    </row>
    <row r="6750">
      <c r="A6750" s="458"/>
      <c r="B6750" s="458"/>
      <c r="C6750" s="458"/>
      <c r="D6750" s="458"/>
      <c r="E6750" s="458"/>
      <c r="F6750" s="459"/>
    </row>
    <row r="6751">
      <c r="A6751" s="458"/>
      <c r="B6751" s="458"/>
      <c r="C6751" s="458"/>
      <c r="D6751" s="458"/>
      <c r="E6751" s="458"/>
      <c r="F6751" s="459"/>
    </row>
    <row r="6752">
      <c r="A6752" s="458"/>
      <c r="B6752" s="458"/>
      <c r="C6752" s="458"/>
      <c r="D6752" s="458"/>
      <c r="E6752" s="458"/>
      <c r="F6752" s="459"/>
    </row>
    <row r="6753">
      <c r="A6753" s="458"/>
      <c r="B6753" s="458"/>
      <c r="C6753" s="458"/>
      <c r="D6753" s="458"/>
      <c r="E6753" s="458"/>
      <c r="F6753" s="459"/>
    </row>
    <row r="6754">
      <c r="A6754" s="458"/>
      <c r="B6754" s="458"/>
      <c r="C6754" s="458"/>
      <c r="D6754" s="458"/>
      <c r="E6754" s="458"/>
      <c r="F6754" s="459"/>
    </row>
    <row r="6755">
      <c r="A6755" s="458"/>
      <c r="B6755" s="458"/>
      <c r="C6755" s="458"/>
      <c r="D6755" s="458"/>
      <c r="E6755" s="458"/>
      <c r="F6755" s="459"/>
    </row>
    <row r="6756">
      <c r="A6756" s="458"/>
      <c r="B6756" s="458"/>
      <c r="C6756" s="458"/>
      <c r="D6756" s="458"/>
      <c r="E6756" s="458"/>
      <c r="F6756" s="459"/>
    </row>
    <row r="6757">
      <c r="A6757" s="458"/>
      <c r="B6757" s="458"/>
      <c r="C6757" s="458"/>
      <c r="D6757" s="458"/>
      <c r="E6757" s="458"/>
      <c r="F6757" s="459"/>
    </row>
    <row r="6758">
      <c r="A6758" s="458"/>
      <c r="B6758" s="458"/>
      <c r="C6758" s="458"/>
      <c r="D6758" s="458"/>
      <c r="E6758" s="458"/>
      <c r="F6758" s="459"/>
    </row>
    <row r="6759">
      <c r="A6759" s="458"/>
      <c r="B6759" s="458"/>
      <c r="C6759" s="458"/>
      <c r="D6759" s="458"/>
      <c r="E6759" s="458"/>
      <c r="F6759" s="459"/>
    </row>
    <row r="6760">
      <c r="A6760" s="458"/>
      <c r="B6760" s="458"/>
      <c r="C6760" s="458"/>
      <c r="D6760" s="458"/>
      <c r="E6760" s="458"/>
      <c r="F6760" s="459"/>
    </row>
    <row r="6761">
      <c r="A6761" s="458"/>
      <c r="B6761" s="458"/>
      <c r="C6761" s="458"/>
      <c r="D6761" s="458"/>
      <c r="E6761" s="458"/>
      <c r="F6761" s="459"/>
    </row>
    <row r="6762">
      <c r="A6762" s="458"/>
      <c r="B6762" s="458"/>
      <c r="C6762" s="458"/>
      <c r="D6762" s="458"/>
      <c r="E6762" s="458"/>
      <c r="F6762" s="459"/>
    </row>
    <row r="6763">
      <c r="A6763" s="458"/>
      <c r="B6763" s="458"/>
      <c r="C6763" s="458"/>
      <c r="D6763" s="458"/>
      <c r="E6763" s="458"/>
      <c r="F6763" s="459"/>
    </row>
    <row r="6764">
      <c r="A6764" s="458"/>
      <c r="B6764" s="458"/>
      <c r="C6764" s="458"/>
      <c r="D6764" s="458"/>
      <c r="E6764" s="458"/>
      <c r="F6764" s="459"/>
    </row>
    <row r="6765">
      <c r="A6765" s="458"/>
      <c r="B6765" s="458"/>
      <c r="C6765" s="458"/>
      <c r="D6765" s="458"/>
      <c r="E6765" s="458"/>
      <c r="F6765" s="459"/>
    </row>
    <row r="6766">
      <c r="A6766" s="458"/>
      <c r="B6766" s="458"/>
      <c r="C6766" s="458"/>
      <c r="D6766" s="458"/>
      <c r="E6766" s="458"/>
      <c r="F6766" s="459"/>
    </row>
    <row r="6767">
      <c r="A6767" s="458"/>
      <c r="B6767" s="458"/>
      <c r="C6767" s="458"/>
      <c r="D6767" s="458"/>
      <c r="E6767" s="458"/>
      <c r="F6767" s="459"/>
    </row>
    <row r="6768">
      <c r="A6768" s="458"/>
      <c r="B6768" s="458"/>
      <c r="C6768" s="458"/>
      <c r="D6768" s="458"/>
      <c r="E6768" s="458"/>
      <c r="F6768" s="459"/>
    </row>
    <row r="6769">
      <c r="A6769" s="458"/>
      <c r="B6769" s="458"/>
      <c r="C6769" s="458"/>
      <c r="D6769" s="458"/>
      <c r="E6769" s="458"/>
      <c r="F6769" s="459"/>
    </row>
    <row r="6770">
      <c r="A6770" s="458"/>
      <c r="B6770" s="458"/>
      <c r="C6770" s="458"/>
      <c r="D6770" s="458"/>
      <c r="E6770" s="458"/>
      <c r="F6770" s="459"/>
    </row>
    <row r="6771">
      <c r="A6771" s="458"/>
      <c r="B6771" s="458"/>
      <c r="C6771" s="458"/>
      <c r="D6771" s="458"/>
      <c r="E6771" s="458"/>
      <c r="F6771" s="459"/>
    </row>
    <row r="6772">
      <c r="A6772" s="458"/>
      <c r="B6772" s="458"/>
      <c r="C6772" s="458"/>
      <c r="D6772" s="458"/>
      <c r="E6772" s="458"/>
      <c r="F6772" s="459"/>
    </row>
    <row r="6773">
      <c r="A6773" s="458"/>
      <c r="B6773" s="458"/>
      <c r="C6773" s="458"/>
      <c r="D6773" s="458"/>
      <c r="E6773" s="458"/>
      <c r="F6773" s="459"/>
    </row>
    <row r="6774">
      <c r="A6774" s="458"/>
      <c r="B6774" s="458"/>
      <c r="C6774" s="458"/>
      <c r="D6774" s="458"/>
      <c r="E6774" s="458"/>
      <c r="F6774" s="459"/>
    </row>
    <row r="6775">
      <c r="A6775" s="458"/>
      <c r="B6775" s="458"/>
      <c r="C6775" s="458"/>
      <c r="D6775" s="458"/>
      <c r="E6775" s="458"/>
      <c r="F6775" s="459"/>
    </row>
    <row r="6776">
      <c r="A6776" s="458"/>
      <c r="B6776" s="458"/>
      <c r="C6776" s="458"/>
      <c r="D6776" s="458"/>
      <c r="E6776" s="458"/>
      <c r="F6776" s="459"/>
    </row>
    <row r="6777">
      <c r="A6777" s="458"/>
      <c r="B6777" s="458"/>
      <c r="C6777" s="458"/>
      <c r="D6777" s="458"/>
      <c r="E6777" s="458"/>
      <c r="F6777" s="459"/>
    </row>
    <row r="6778">
      <c r="A6778" s="458"/>
      <c r="B6778" s="458"/>
      <c r="C6778" s="458"/>
      <c r="D6778" s="458"/>
      <c r="E6778" s="458"/>
      <c r="F6778" s="459"/>
    </row>
    <row r="6779">
      <c r="A6779" s="458"/>
      <c r="B6779" s="458"/>
      <c r="C6779" s="458"/>
      <c r="D6779" s="458"/>
      <c r="E6779" s="458"/>
      <c r="F6779" s="459"/>
    </row>
    <row r="6780">
      <c r="A6780" s="458"/>
      <c r="B6780" s="458"/>
      <c r="C6780" s="458"/>
      <c r="D6780" s="458"/>
      <c r="E6780" s="458"/>
      <c r="F6780" s="459"/>
    </row>
    <row r="6781">
      <c r="A6781" s="458"/>
      <c r="B6781" s="458"/>
      <c r="C6781" s="458"/>
      <c r="D6781" s="458"/>
      <c r="E6781" s="458"/>
      <c r="F6781" s="459"/>
    </row>
    <row r="6782">
      <c r="A6782" s="458"/>
      <c r="B6782" s="458"/>
      <c r="C6782" s="458"/>
      <c r="D6782" s="458"/>
      <c r="E6782" s="458"/>
      <c r="F6782" s="459"/>
    </row>
    <row r="6783">
      <c r="A6783" s="458"/>
      <c r="B6783" s="458"/>
      <c r="C6783" s="458"/>
      <c r="D6783" s="458"/>
      <c r="E6783" s="458"/>
      <c r="F6783" s="459"/>
    </row>
    <row r="6784">
      <c r="A6784" s="458"/>
      <c r="B6784" s="458"/>
      <c r="C6784" s="458"/>
      <c r="D6784" s="458"/>
      <c r="E6784" s="458"/>
      <c r="F6784" s="459"/>
    </row>
    <row r="6785">
      <c r="A6785" s="458"/>
      <c r="B6785" s="458"/>
      <c r="C6785" s="458"/>
      <c r="D6785" s="458"/>
      <c r="E6785" s="458"/>
      <c r="F6785" s="459"/>
    </row>
    <row r="6786">
      <c r="A6786" s="458"/>
      <c r="B6786" s="458"/>
      <c r="C6786" s="458"/>
      <c r="D6786" s="458"/>
      <c r="E6786" s="458"/>
      <c r="F6786" s="459"/>
    </row>
    <row r="6787">
      <c r="A6787" s="458"/>
      <c r="B6787" s="458"/>
      <c r="C6787" s="458"/>
      <c r="D6787" s="458"/>
      <c r="E6787" s="458"/>
      <c r="F6787" s="459"/>
    </row>
    <row r="6788">
      <c r="A6788" s="458"/>
      <c r="B6788" s="458"/>
      <c r="C6788" s="458"/>
      <c r="D6788" s="458"/>
      <c r="E6788" s="458"/>
      <c r="F6788" s="459"/>
    </row>
    <row r="6789">
      <c r="A6789" s="458"/>
      <c r="B6789" s="458"/>
      <c r="C6789" s="458"/>
      <c r="D6789" s="458"/>
      <c r="E6789" s="458"/>
      <c r="F6789" s="459"/>
    </row>
    <row r="6790">
      <c r="A6790" s="458"/>
      <c r="B6790" s="458"/>
      <c r="C6790" s="458"/>
      <c r="D6790" s="458"/>
      <c r="E6790" s="458"/>
      <c r="F6790" s="459"/>
    </row>
    <row r="6791">
      <c r="A6791" s="458"/>
      <c r="B6791" s="458"/>
      <c r="C6791" s="458"/>
      <c r="D6791" s="458"/>
      <c r="E6791" s="458"/>
      <c r="F6791" s="459"/>
    </row>
    <row r="6792">
      <c r="A6792" s="458"/>
      <c r="B6792" s="458"/>
      <c r="C6792" s="458"/>
      <c r="D6792" s="458"/>
      <c r="E6792" s="458"/>
      <c r="F6792" s="459"/>
    </row>
    <row r="6793">
      <c r="A6793" s="458"/>
      <c r="B6793" s="458"/>
      <c r="C6793" s="458"/>
      <c r="D6793" s="458"/>
      <c r="E6793" s="458"/>
      <c r="F6793" s="459"/>
    </row>
    <row r="6794">
      <c r="A6794" s="458"/>
      <c r="B6794" s="458"/>
      <c r="C6794" s="458"/>
      <c r="D6794" s="458"/>
      <c r="E6794" s="458"/>
      <c r="F6794" s="459"/>
    </row>
    <row r="6795">
      <c r="A6795" s="458"/>
      <c r="B6795" s="458"/>
      <c r="C6795" s="458"/>
      <c r="D6795" s="458"/>
      <c r="E6795" s="458"/>
      <c r="F6795" s="459"/>
    </row>
    <row r="6796">
      <c r="A6796" s="458"/>
      <c r="B6796" s="458"/>
      <c r="C6796" s="458"/>
      <c r="D6796" s="458"/>
      <c r="E6796" s="458"/>
      <c r="F6796" s="459"/>
    </row>
    <row r="6797">
      <c r="A6797" s="458"/>
      <c r="B6797" s="458"/>
      <c r="C6797" s="458"/>
      <c r="D6797" s="458"/>
      <c r="E6797" s="458"/>
      <c r="F6797" s="459"/>
    </row>
    <row r="6798">
      <c r="A6798" s="458"/>
      <c r="B6798" s="458"/>
      <c r="C6798" s="458"/>
      <c r="D6798" s="458"/>
      <c r="E6798" s="458"/>
      <c r="F6798" s="459"/>
    </row>
    <row r="6799">
      <c r="A6799" s="458"/>
      <c r="B6799" s="458"/>
      <c r="C6799" s="458"/>
      <c r="D6799" s="458"/>
      <c r="E6799" s="458"/>
      <c r="F6799" s="459"/>
    </row>
    <row r="6800">
      <c r="A6800" s="458"/>
      <c r="B6800" s="458"/>
      <c r="C6800" s="458"/>
      <c r="D6800" s="458"/>
      <c r="E6800" s="458"/>
      <c r="F6800" s="459"/>
    </row>
    <row r="6801">
      <c r="A6801" s="458"/>
      <c r="B6801" s="458"/>
      <c r="C6801" s="458"/>
      <c r="D6801" s="458"/>
      <c r="E6801" s="458"/>
      <c r="F6801" s="459"/>
    </row>
    <row r="6802">
      <c r="A6802" s="458"/>
      <c r="B6802" s="458"/>
      <c r="C6802" s="458"/>
      <c r="D6802" s="458"/>
      <c r="E6802" s="458"/>
      <c r="F6802" s="459"/>
    </row>
    <row r="6803">
      <c r="A6803" s="458"/>
      <c r="B6803" s="458"/>
      <c r="C6803" s="458"/>
      <c r="D6803" s="458"/>
      <c r="E6803" s="458"/>
      <c r="F6803" s="459"/>
    </row>
    <row r="6804">
      <c r="A6804" s="458"/>
      <c r="B6804" s="458"/>
      <c r="C6804" s="458"/>
      <c r="D6804" s="458"/>
      <c r="E6804" s="458"/>
      <c r="F6804" s="459"/>
    </row>
    <row r="6805">
      <c r="A6805" s="458"/>
      <c r="B6805" s="458"/>
      <c r="C6805" s="458"/>
      <c r="D6805" s="458"/>
      <c r="E6805" s="458"/>
      <c r="F6805" s="459"/>
    </row>
    <row r="6806">
      <c r="A6806" s="458"/>
      <c r="B6806" s="458"/>
      <c r="C6806" s="458"/>
      <c r="D6806" s="458"/>
      <c r="E6806" s="458"/>
      <c r="F6806" s="459"/>
    </row>
    <row r="6807">
      <c r="A6807" s="458"/>
      <c r="B6807" s="458"/>
      <c r="C6807" s="458"/>
      <c r="D6807" s="458"/>
      <c r="E6807" s="458"/>
      <c r="F6807" s="459"/>
    </row>
    <row r="6808">
      <c r="A6808" s="458"/>
      <c r="B6808" s="458"/>
      <c r="C6808" s="458"/>
      <c r="D6808" s="458"/>
      <c r="E6808" s="458"/>
      <c r="F6808" s="459"/>
    </row>
    <row r="6809">
      <c r="A6809" s="458"/>
      <c r="B6809" s="458"/>
      <c r="C6809" s="458"/>
      <c r="D6809" s="458"/>
      <c r="E6809" s="458"/>
      <c r="F6809" s="459"/>
    </row>
    <row r="6810">
      <c r="A6810" s="458"/>
      <c r="B6810" s="458"/>
      <c r="C6810" s="458"/>
      <c r="D6810" s="458"/>
      <c r="E6810" s="458"/>
      <c r="F6810" s="459"/>
    </row>
    <row r="6811">
      <c r="A6811" s="458"/>
      <c r="B6811" s="458"/>
      <c r="C6811" s="458"/>
      <c r="D6811" s="458"/>
      <c r="E6811" s="458"/>
      <c r="F6811" s="459"/>
    </row>
    <row r="6812">
      <c r="A6812" s="458"/>
      <c r="B6812" s="458"/>
      <c r="C6812" s="458"/>
      <c r="D6812" s="458"/>
      <c r="E6812" s="458"/>
      <c r="F6812" s="459"/>
    </row>
    <row r="6813">
      <c r="A6813" s="458"/>
      <c r="B6813" s="458"/>
      <c r="C6813" s="458"/>
      <c r="D6813" s="458"/>
      <c r="E6813" s="458"/>
      <c r="F6813" s="459"/>
    </row>
    <row r="6814">
      <c r="A6814" s="458"/>
      <c r="B6814" s="458"/>
      <c r="C6814" s="458"/>
      <c r="D6814" s="458"/>
      <c r="E6814" s="458"/>
      <c r="F6814" s="459"/>
    </row>
    <row r="6815">
      <c r="A6815" s="458"/>
      <c r="B6815" s="458"/>
      <c r="C6815" s="458"/>
      <c r="D6815" s="458"/>
      <c r="E6815" s="458"/>
      <c r="F6815" s="459"/>
    </row>
    <row r="6816">
      <c r="A6816" s="458"/>
      <c r="B6816" s="458"/>
      <c r="C6816" s="458"/>
      <c r="D6816" s="458"/>
      <c r="E6816" s="458"/>
      <c r="F6816" s="459"/>
    </row>
    <row r="6817">
      <c r="A6817" s="458"/>
      <c r="B6817" s="458"/>
      <c r="C6817" s="458"/>
      <c r="D6817" s="458"/>
      <c r="E6817" s="458"/>
      <c r="F6817" s="459"/>
    </row>
    <row r="6818">
      <c r="A6818" s="458"/>
      <c r="B6818" s="458"/>
      <c r="C6818" s="458"/>
      <c r="D6818" s="458"/>
      <c r="E6818" s="458"/>
      <c r="F6818" s="459"/>
    </row>
    <row r="6819">
      <c r="A6819" s="458"/>
      <c r="B6819" s="458"/>
      <c r="C6819" s="458"/>
      <c r="D6819" s="458"/>
      <c r="E6819" s="458"/>
      <c r="F6819" s="459"/>
    </row>
    <row r="6820">
      <c r="A6820" s="458"/>
      <c r="B6820" s="458"/>
      <c r="C6820" s="458"/>
      <c r="D6820" s="458"/>
      <c r="E6820" s="458"/>
      <c r="F6820" s="459"/>
    </row>
    <row r="6821">
      <c r="A6821" s="458"/>
      <c r="B6821" s="458"/>
      <c r="C6821" s="458"/>
      <c r="D6821" s="458"/>
      <c r="E6821" s="458"/>
      <c r="F6821" s="459"/>
    </row>
    <row r="6822">
      <c r="A6822" s="458"/>
      <c r="B6822" s="458"/>
      <c r="C6822" s="458"/>
      <c r="D6822" s="458"/>
      <c r="E6822" s="458"/>
      <c r="F6822" s="459"/>
    </row>
    <row r="6823">
      <c r="A6823" s="458"/>
      <c r="B6823" s="458"/>
      <c r="C6823" s="458"/>
      <c r="D6823" s="458"/>
      <c r="E6823" s="458"/>
      <c r="F6823" s="459"/>
    </row>
    <row r="6824">
      <c r="A6824" s="458"/>
      <c r="B6824" s="458"/>
      <c r="C6824" s="458"/>
      <c r="D6824" s="458"/>
      <c r="E6824" s="458"/>
      <c r="F6824" s="459"/>
    </row>
    <row r="6825">
      <c r="A6825" s="458"/>
      <c r="B6825" s="458"/>
      <c r="C6825" s="458"/>
      <c r="D6825" s="458"/>
      <c r="E6825" s="458"/>
      <c r="F6825" s="459"/>
    </row>
    <row r="6826">
      <c r="A6826" s="458"/>
      <c r="B6826" s="458"/>
      <c r="C6826" s="458"/>
      <c r="D6826" s="458"/>
      <c r="E6826" s="458"/>
      <c r="F6826" s="459"/>
    </row>
    <row r="6827">
      <c r="A6827" s="458"/>
      <c r="B6827" s="458"/>
      <c r="C6827" s="458"/>
      <c r="D6827" s="458"/>
      <c r="E6827" s="458"/>
      <c r="F6827" s="459"/>
    </row>
    <row r="6828">
      <c r="A6828" s="458"/>
      <c r="B6828" s="458"/>
      <c r="C6828" s="458"/>
      <c r="D6828" s="458"/>
      <c r="E6828" s="458"/>
      <c r="F6828" s="459"/>
    </row>
    <row r="6829">
      <c r="A6829" s="458"/>
      <c r="B6829" s="458"/>
      <c r="C6829" s="458"/>
      <c r="D6829" s="458"/>
      <c r="E6829" s="458"/>
      <c r="F6829" s="459"/>
    </row>
    <row r="6830">
      <c r="A6830" s="458"/>
      <c r="B6830" s="458"/>
      <c r="C6830" s="458"/>
      <c r="D6830" s="458"/>
      <c r="E6830" s="458"/>
      <c r="F6830" s="459"/>
    </row>
    <row r="6831">
      <c r="A6831" s="458"/>
      <c r="B6831" s="458"/>
      <c r="C6831" s="458"/>
      <c r="D6831" s="458"/>
      <c r="E6831" s="458"/>
      <c r="F6831" s="459"/>
    </row>
    <row r="6832">
      <c r="A6832" s="458"/>
      <c r="B6832" s="458"/>
      <c r="C6832" s="458"/>
      <c r="D6832" s="458"/>
      <c r="E6832" s="458"/>
      <c r="F6832" s="459"/>
    </row>
    <row r="6833">
      <c r="A6833" s="458"/>
      <c r="B6833" s="458"/>
      <c r="C6833" s="458"/>
      <c r="D6833" s="458"/>
      <c r="E6833" s="458"/>
      <c r="F6833" s="459"/>
    </row>
    <row r="6834">
      <c r="A6834" s="458"/>
      <c r="B6834" s="458"/>
      <c r="C6834" s="458"/>
      <c r="D6834" s="458"/>
      <c r="E6834" s="458"/>
      <c r="F6834" s="459"/>
    </row>
    <row r="6835">
      <c r="A6835" s="458"/>
      <c r="B6835" s="458"/>
      <c r="C6835" s="458"/>
      <c r="D6835" s="458"/>
      <c r="E6835" s="458"/>
      <c r="F6835" s="459"/>
    </row>
    <row r="6836">
      <c r="A6836" s="458"/>
      <c r="B6836" s="458"/>
      <c r="C6836" s="458"/>
      <c r="D6836" s="458"/>
      <c r="E6836" s="458"/>
      <c r="F6836" s="459"/>
    </row>
    <row r="6837">
      <c r="A6837" s="458"/>
      <c r="B6837" s="458"/>
      <c r="C6837" s="458"/>
      <c r="D6837" s="458"/>
      <c r="E6837" s="458"/>
      <c r="F6837" s="459"/>
    </row>
    <row r="6838">
      <c r="A6838" s="458"/>
      <c r="B6838" s="458"/>
      <c r="C6838" s="458"/>
      <c r="D6838" s="458"/>
      <c r="E6838" s="458"/>
      <c r="F6838" s="459"/>
    </row>
    <row r="6839">
      <c r="A6839" s="458"/>
      <c r="B6839" s="458"/>
      <c r="C6839" s="458"/>
      <c r="D6839" s="458"/>
      <c r="E6839" s="458"/>
      <c r="F6839" s="459"/>
    </row>
    <row r="6840">
      <c r="A6840" s="458"/>
      <c r="B6840" s="458"/>
      <c r="C6840" s="458"/>
      <c r="D6840" s="458"/>
      <c r="E6840" s="458"/>
      <c r="F6840" s="459"/>
    </row>
    <row r="6841">
      <c r="A6841" s="458"/>
      <c r="B6841" s="458"/>
      <c r="C6841" s="458"/>
      <c r="D6841" s="458"/>
      <c r="E6841" s="458"/>
      <c r="F6841" s="459"/>
    </row>
    <row r="6842">
      <c r="A6842" s="458"/>
      <c r="B6842" s="458"/>
      <c r="C6842" s="458"/>
      <c r="D6842" s="458"/>
      <c r="E6842" s="458"/>
      <c r="F6842" s="459"/>
    </row>
    <row r="6843">
      <c r="A6843" s="458"/>
      <c r="B6843" s="458"/>
      <c r="C6843" s="458"/>
      <c r="D6843" s="458"/>
      <c r="E6843" s="458"/>
      <c r="F6843" s="459"/>
    </row>
    <row r="6844">
      <c r="A6844" s="458"/>
      <c r="B6844" s="458"/>
      <c r="C6844" s="458"/>
      <c r="D6844" s="458"/>
      <c r="E6844" s="458"/>
      <c r="F6844" s="459"/>
    </row>
    <row r="6845">
      <c r="A6845" s="458"/>
      <c r="B6845" s="458"/>
      <c r="C6845" s="458"/>
      <c r="D6845" s="458"/>
      <c r="E6845" s="458"/>
      <c r="F6845" s="459"/>
    </row>
    <row r="6846">
      <c r="A6846" s="458"/>
      <c r="B6846" s="458"/>
      <c r="C6846" s="458"/>
      <c r="D6846" s="458"/>
      <c r="E6846" s="458"/>
      <c r="F6846" s="459"/>
    </row>
    <row r="6847">
      <c r="A6847" s="458"/>
      <c r="B6847" s="458"/>
      <c r="C6847" s="458"/>
      <c r="D6847" s="458"/>
      <c r="E6847" s="458"/>
      <c r="F6847" s="459"/>
    </row>
    <row r="6848">
      <c r="A6848" s="458"/>
      <c r="B6848" s="458"/>
      <c r="C6848" s="458"/>
      <c r="D6848" s="458"/>
      <c r="E6848" s="458"/>
      <c r="F6848" s="459"/>
    </row>
    <row r="6849">
      <c r="A6849" s="458"/>
      <c r="B6849" s="458"/>
      <c r="C6849" s="458"/>
      <c r="D6849" s="458"/>
      <c r="E6849" s="458"/>
      <c r="F6849" s="459"/>
    </row>
    <row r="6850">
      <c r="A6850" s="458"/>
      <c r="B6850" s="458"/>
      <c r="C6850" s="458"/>
      <c r="D6850" s="458"/>
      <c r="E6850" s="458"/>
      <c r="F6850" s="459"/>
    </row>
    <row r="6851">
      <c r="A6851" s="458"/>
      <c r="B6851" s="458"/>
      <c r="C6851" s="458"/>
      <c r="D6851" s="458"/>
      <c r="E6851" s="458"/>
      <c r="F6851" s="459"/>
    </row>
    <row r="6852">
      <c r="A6852" s="458"/>
      <c r="B6852" s="458"/>
      <c r="C6852" s="458"/>
      <c r="D6852" s="458"/>
      <c r="E6852" s="458"/>
      <c r="F6852" s="459"/>
    </row>
    <row r="6853">
      <c r="A6853" s="458"/>
      <c r="B6853" s="458"/>
      <c r="C6853" s="458"/>
      <c r="D6853" s="458"/>
      <c r="E6853" s="458"/>
      <c r="F6853" s="459"/>
    </row>
    <row r="6854">
      <c r="A6854" s="458"/>
      <c r="B6854" s="458"/>
      <c r="C6854" s="458"/>
      <c r="D6854" s="458"/>
      <c r="E6854" s="458"/>
      <c r="F6854" s="459"/>
    </row>
    <row r="6855">
      <c r="A6855" s="458"/>
      <c r="B6855" s="458"/>
      <c r="C6855" s="458"/>
      <c r="D6855" s="458"/>
      <c r="E6855" s="458"/>
      <c r="F6855" s="459"/>
    </row>
    <row r="6856">
      <c r="A6856" s="458"/>
      <c r="B6856" s="458"/>
      <c r="C6856" s="458"/>
      <c r="D6856" s="458"/>
      <c r="E6856" s="458"/>
      <c r="F6856" s="459"/>
    </row>
    <row r="6857">
      <c r="A6857" s="458"/>
      <c r="B6857" s="458"/>
      <c r="C6857" s="458"/>
      <c r="D6857" s="458"/>
      <c r="E6857" s="458"/>
      <c r="F6857" s="459"/>
    </row>
    <row r="6858">
      <c r="A6858" s="458"/>
      <c r="B6858" s="458"/>
      <c r="C6858" s="458"/>
      <c r="D6858" s="458"/>
      <c r="E6858" s="458"/>
      <c r="F6858" s="459"/>
    </row>
    <row r="6859">
      <c r="A6859" s="458"/>
      <c r="B6859" s="458"/>
      <c r="C6859" s="458"/>
      <c r="D6859" s="458"/>
      <c r="E6859" s="458"/>
      <c r="F6859" s="459"/>
    </row>
    <row r="6860">
      <c r="A6860" s="458"/>
      <c r="B6860" s="458"/>
      <c r="C6860" s="458"/>
      <c r="D6860" s="458"/>
      <c r="E6860" s="458"/>
      <c r="F6860" s="459"/>
    </row>
    <row r="6861">
      <c r="A6861" s="458"/>
      <c r="B6861" s="458"/>
      <c r="C6861" s="458"/>
      <c r="D6861" s="458"/>
      <c r="E6861" s="458"/>
      <c r="F6861" s="459"/>
    </row>
    <row r="6862">
      <c r="A6862" s="458"/>
      <c r="B6862" s="458"/>
      <c r="C6862" s="458"/>
      <c r="D6862" s="458"/>
      <c r="E6862" s="458"/>
      <c r="F6862" s="459"/>
    </row>
    <row r="6863">
      <c r="A6863" s="458"/>
      <c r="B6863" s="458"/>
      <c r="C6863" s="458"/>
      <c r="D6863" s="458"/>
      <c r="E6863" s="458"/>
      <c r="F6863" s="459"/>
    </row>
    <row r="6864">
      <c r="A6864" s="458"/>
      <c r="B6864" s="458"/>
      <c r="C6864" s="458"/>
      <c r="D6864" s="458"/>
      <c r="E6864" s="458"/>
      <c r="F6864" s="459"/>
    </row>
    <row r="6865">
      <c r="A6865" s="458"/>
      <c r="B6865" s="458"/>
      <c r="C6865" s="458"/>
      <c r="D6865" s="458"/>
      <c r="E6865" s="458"/>
      <c r="F6865" s="459"/>
    </row>
    <row r="6866">
      <c r="A6866" s="458"/>
      <c r="B6866" s="458"/>
      <c r="C6866" s="458"/>
      <c r="D6866" s="458"/>
      <c r="E6866" s="458"/>
      <c r="F6866" s="459"/>
    </row>
    <row r="6867">
      <c r="A6867" s="458"/>
      <c r="B6867" s="458"/>
      <c r="C6867" s="458"/>
      <c r="D6867" s="458"/>
      <c r="E6867" s="458"/>
      <c r="F6867" s="459"/>
    </row>
    <row r="6868">
      <c r="A6868" s="458"/>
      <c r="B6868" s="458"/>
      <c r="C6868" s="458"/>
      <c r="D6868" s="458"/>
      <c r="E6868" s="458"/>
      <c r="F6868" s="459"/>
    </row>
    <row r="6869">
      <c r="A6869" s="458"/>
      <c r="B6869" s="458"/>
      <c r="C6869" s="458"/>
      <c r="D6869" s="458"/>
      <c r="E6869" s="458"/>
      <c r="F6869" s="459"/>
    </row>
    <row r="6870">
      <c r="A6870" s="458"/>
      <c r="B6870" s="458"/>
      <c r="C6870" s="458"/>
      <c r="D6870" s="458"/>
      <c r="E6870" s="458"/>
      <c r="F6870" s="459"/>
    </row>
    <row r="6871">
      <c r="A6871" s="458"/>
      <c r="B6871" s="458"/>
      <c r="C6871" s="458"/>
      <c r="D6871" s="458"/>
      <c r="E6871" s="458"/>
      <c r="F6871" s="459"/>
    </row>
    <row r="6872">
      <c r="A6872" s="458"/>
      <c r="B6872" s="458"/>
      <c r="C6872" s="458"/>
      <c r="D6872" s="458"/>
      <c r="E6872" s="458"/>
      <c r="F6872" s="459"/>
    </row>
    <row r="6873">
      <c r="A6873" s="458"/>
      <c r="B6873" s="458"/>
      <c r="C6873" s="458"/>
      <c r="D6873" s="458"/>
      <c r="E6873" s="458"/>
      <c r="F6873" s="459"/>
    </row>
    <row r="6874">
      <c r="A6874" s="458"/>
      <c r="B6874" s="458"/>
      <c r="C6874" s="458"/>
      <c r="D6874" s="458"/>
      <c r="E6874" s="458"/>
      <c r="F6874" s="459"/>
    </row>
    <row r="6875">
      <c r="A6875" s="458"/>
      <c r="B6875" s="458"/>
      <c r="C6875" s="458"/>
      <c r="D6875" s="458"/>
      <c r="E6875" s="458"/>
      <c r="F6875" s="459"/>
    </row>
    <row r="6876">
      <c r="A6876" s="458"/>
      <c r="B6876" s="458"/>
      <c r="C6876" s="458"/>
      <c r="D6876" s="458"/>
      <c r="E6876" s="458"/>
      <c r="F6876" s="459"/>
    </row>
    <row r="6877">
      <c r="A6877" s="458"/>
      <c r="B6877" s="458"/>
      <c r="C6877" s="458"/>
      <c r="D6877" s="458"/>
      <c r="E6877" s="458"/>
      <c r="F6877" s="459"/>
    </row>
    <row r="6878">
      <c r="A6878" s="458"/>
      <c r="B6878" s="458"/>
      <c r="C6878" s="458"/>
      <c r="D6878" s="458"/>
      <c r="E6878" s="458"/>
      <c r="F6878" s="459"/>
    </row>
    <row r="6879">
      <c r="A6879" s="458"/>
      <c r="B6879" s="458"/>
      <c r="C6879" s="458"/>
      <c r="D6879" s="458"/>
      <c r="E6879" s="458"/>
      <c r="F6879" s="459"/>
    </row>
    <row r="6880">
      <c r="A6880" s="458"/>
      <c r="B6880" s="458"/>
      <c r="C6880" s="458"/>
      <c r="D6880" s="458"/>
      <c r="E6880" s="458"/>
      <c r="F6880" s="459"/>
    </row>
    <row r="6881">
      <c r="A6881" s="458"/>
      <c r="B6881" s="458"/>
      <c r="C6881" s="458"/>
      <c r="D6881" s="458"/>
      <c r="E6881" s="458"/>
      <c r="F6881" s="459"/>
    </row>
    <row r="6882">
      <c r="A6882" s="458"/>
      <c r="B6882" s="458"/>
      <c r="C6882" s="458"/>
      <c r="D6882" s="458"/>
      <c r="E6882" s="458"/>
      <c r="F6882" s="459"/>
    </row>
    <row r="6883">
      <c r="A6883" s="458"/>
      <c r="B6883" s="458"/>
      <c r="C6883" s="458"/>
      <c r="D6883" s="458"/>
      <c r="E6883" s="458"/>
      <c r="F6883" s="459"/>
    </row>
    <row r="6884">
      <c r="A6884" s="458"/>
      <c r="B6884" s="458"/>
      <c r="C6884" s="458"/>
      <c r="D6884" s="458"/>
      <c r="E6884" s="458"/>
      <c r="F6884" s="459"/>
    </row>
    <row r="6885">
      <c r="A6885" s="458"/>
      <c r="B6885" s="458"/>
      <c r="C6885" s="458"/>
      <c r="D6885" s="458"/>
      <c r="E6885" s="458"/>
      <c r="F6885" s="459"/>
    </row>
    <row r="6886">
      <c r="A6886" s="458"/>
      <c r="B6886" s="458"/>
      <c r="C6886" s="458"/>
      <c r="D6886" s="458"/>
      <c r="E6886" s="458"/>
      <c r="F6886" s="459"/>
    </row>
    <row r="6887">
      <c r="A6887" s="458"/>
      <c r="B6887" s="458"/>
      <c r="C6887" s="458"/>
      <c r="D6887" s="458"/>
      <c r="E6887" s="458"/>
      <c r="F6887" s="459"/>
    </row>
    <row r="6888">
      <c r="A6888" s="458"/>
      <c r="B6888" s="458"/>
      <c r="C6888" s="458"/>
      <c r="D6888" s="458"/>
      <c r="E6888" s="458"/>
      <c r="F6888" s="459"/>
    </row>
    <row r="6889">
      <c r="A6889" s="458"/>
      <c r="B6889" s="458"/>
      <c r="C6889" s="458"/>
      <c r="D6889" s="458"/>
      <c r="E6889" s="458"/>
      <c r="F6889" s="459"/>
    </row>
    <row r="6890">
      <c r="A6890" s="458"/>
      <c r="B6890" s="458"/>
      <c r="C6890" s="458"/>
      <c r="D6890" s="458"/>
      <c r="E6890" s="458"/>
      <c r="F6890" s="459"/>
    </row>
    <row r="6891">
      <c r="A6891" s="458"/>
      <c r="B6891" s="458"/>
      <c r="C6891" s="458"/>
      <c r="D6891" s="458"/>
      <c r="E6891" s="458"/>
      <c r="F6891" s="459"/>
    </row>
    <row r="6892">
      <c r="A6892" s="458"/>
      <c r="B6892" s="458"/>
      <c r="C6892" s="458"/>
      <c r="D6892" s="458"/>
      <c r="E6892" s="458"/>
      <c r="F6892" s="459"/>
    </row>
    <row r="6893">
      <c r="A6893" s="458"/>
      <c r="B6893" s="458"/>
      <c r="C6893" s="458"/>
      <c r="D6893" s="458"/>
      <c r="E6893" s="458"/>
      <c r="F6893" s="459"/>
    </row>
    <row r="6894">
      <c r="A6894" s="458"/>
      <c r="B6894" s="458"/>
      <c r="C6894" s="458"/>
      <c r="D6894" s="458"/>
      <c r="E6894" s="458"/>
      <c r="F6894" s="459"/>
    </row>
    <row r="6895">
      <c r="A6895" s="458"/>
      <c r="B6895" s="458"/>
      <c r="C6895" s="458"/>
      <c r="D6895" s="458"/>
      <c r="E6895" s="458"/>
      <c r="F6895" s="459"/>
    </row>
    <row r="6896">
      <c r="A6896" s="458"/>
      <c r="B6896" s="458"/>
      <c r="C6896" s="458"/>
      <c r="D6896" s="458"/>
      <c r="E6896" s="458"/>
      <c r="F6896" s="459"/>
    </row>
    <row r="6897">
      <c r="A6897" s="458"/>
      <c r="B6897" s="458"/>
      <c r="C6897" s="458"/>
      <c r="D6897" s="458"/>
      <c r="E6897" s="458"/>
      <c r="F6897" s="459"/>
    </row>
    <row r="6898">
      <c r="A6898" s="458"/>
      <c r="B6898" s="458"/>
      <c r="C6898" s="458"/>
      <c r="D6898" s="458"/>
      <c r="E6898" s="458"/>
      <c r="F6898" s="459"/>
    </row>
    <row r="6899">
      <c r="A6899" s="458"/>
      <c r="B6899" s="458"/>
      <c r="C6899" s="458"/>
      <c r="D6899" s="458"/>
      <c r="E6899" s="458"/>
      <c r="F6899" s="459"/>
    </row>
    <row r="6900">
      <c r="A6900" s="458"/>
      <c r="B6900" s="458"/>
      <c r="C6900" s="458"/>
      <c r="D6900" s="458"/>
      <c r="E6900" s="458"/>
      <c r="F6900" s="459"/>
    </row>
    <row r="6901">
      <c r="A6901" s="458"/>
      <c r="B6901" s="458"/>
      <c r="C6901" s="458"/>
      <c r="D6901" s="458"/>
      <c r="E6901" s="458"/>
      <c r="F6901" s="459"/>
    </row>
    <row r="6902">
      <c r="A6902" s="458"/>
      <c r="B6902" s="458"/>
      <c r="C6902" s="458"/>
      <c r="D6902" s="458"/>
      <c r="E6902" s="458"/>
      <c r="F6902" s="459"/>
    </row>
    <row r="6903">
      <c r="A6903" s="458"/>
      <c r="B6903" s="458"/>
      <c r="C6903" s="458"/>
      <c r="D6903" s="458"/>
      <c r="E6903" s="458"/>
      <c r="F6903" s="459"/>
    </row>
    <row r="6904">
      <c r="A6904" s="458"/>
      <c r="B6904" s="458"/>
      <c r="C6904" s="458"/>
      <c r="D6904" s="458"/>
      <c r="E6904" s="458"/>
      <c r="F6904" s="459"/>
    </row>
    <row r="6905">
      <c r="A6905" s="458"/>
      <c r="B6905" s="458"/>
      <c r="C6905" s="458"/>
      <c r="D6905" s="458"/>
      <c r="E6905" s="458"/>
      <c r="F6905" s="459"/>
    </row>
    <row r="6906">
      <c r="A6906" s="458"/>
      <c r="B6906" s="458"/>
      <c r="C6906" s="458"/>
      <c r="D6906" s="458"/>
      <c r="E6906" s="458"/>
      <c r="F6906" s="459"/>
    </row>
    <row r="6907">
      <c r="A6907" s="458"/>
      <c r="B6907" s="458"/>
      <c r="C6907" s="458"/>
      <c r="D6907" s="458"/>
      <c r="E6907" s="458"/>
      <c r="F6907" s="459"/>
    </row>
    <row r="6908">
      <c r="A6908" s="458"/>
      <c r="B6908" s="458"/>
      <c r="C6908" s="458"/>
      <c r="D6908" s="458"/>
      <c r="E6908" s="458"/>
      <c r="F6908" s="459"/>
    </row>
    <row r="6909">
      <c r="A6909" s="458"/>
      <c r="B6909" s="458"/>
      <c r="C6909" s="458"/>
      <c r="D6909" s="458"/>
      <c r="E6909" s="458"/>
      <c r="F6909" s="459"/>
    </row>
    <row r="6910">
      <c r="A6910" s="458"/>
      <c r="B6910" s="458"/>
      <c r="C6910" s="458"/>
      <c r="D6910" s="458"/>
      <c r="E6910" s="458"/>
      <c r="F6910" s="459"/>
    </row>
    <row r="6911">
      <c r="A6911" s="458"/>
      <c r="B6911" s="458"/>
      <c r="C6911" s="458"/>
      <c r="D6911" s="458"/>
      <c r="E6911" s="458"/>
      <c r="F6911" s="459"/>
    </row>
    <row r="6912">
      <c r="A6912" s="458"/>
      <c r="B6912" s="458"/>
      <c r="C6912" s="458"/>
      <c r="D6912" s="458"/>
      <c r="E6912" s="458"/>
      <c r="F6912" s="459"/>
    </row>
    <row r="6913">
      <c r="A6913" s="458"/>
      <c r="B6913" s="458"/>
      <c r="C6913" s="458"/>
      <c r="D6913" s="458"/>
      <c r="E6913" s="458"/>
      <c r="F6913" s="459"/>
    </row>
    <row r="6914">
      <c r="A6914" s="458"/>
      <c r="B6914" s="458"/>
      <c r="C6914" s="458"/>
      <c r="D6914" s="458"/>
      <c r="E6914" s="458"/>
      <c r="F6914" s="459"/>
    </row>
    <row r="6915">
      <c r="A6915" s="458"/>
      <c r="B6915" s="458"/>
      <c r="C6915" s="458"/>
      <c r="D6915" s="458"/>
      <c r="E6915" s="458"/>
      <c r="F6915" s="459"/>
    </row>
    <row r="6916">
      <c r="A6916" s="458"/>
      <c r="B6916" s="458"/>
      <c r="C6916" s="458"/>
      <c r="D6916" s="458"/>
      <c r="E6916" s="458"/>
      <c r="F6916" s="459"/>
    </row>
    <row r="6917">
      <c r="A6917" s="458"/>
      <c r="B6917" s="458"/>
      <c r="C6917" s="458"/>
      <c r="D6917" s="458"/>
      <c r="E6917" s="458"/>
      <c r="F6917" s="459"/>
    </row>
    <row r="6918">
      <c r="A6918" s="458"/>
      <c r="B6918" s="458"/>
      <c r="C6918" s="458"/>
      <c r="D6918" s="458"/>
      <c r="E6918" s="458"/>
      <c r="F6918" s="459"/>
    </row>
    <row r="6919">
      <c r="A6919" s="458"/>
      <c r="B6919" s="458"/>
      <c r="C6919" s="458"/>
      <c r="D6919" s="458"/>
      <c r="E6919" s="458"/>
      <c r="F6919" s="459"/>
    </row>
    <row r="6920">
      <c r="A6920" s="458"/>
      <c r="B6920" s="458"/>
      <c r="C6920" s="458"/>
      <c r="D6920" s="458"/>
      <c r="E6920" s="458"/>
      <c r="F6920" s="459"/>
    </row>
    <row r="6921">
      <c r="A6921" s="458"/>
      <c r="B6921" s="458"/>
      <c r="C6921" s="458"/>
      <c r="D6921" s="458"/>
      <c r="E6921" s="458"/>
      <c r="F6921" s="459"/>
    </row>
    <row r="6922">
      <c r="A6922" s="458"/>
      <c r="B6922" s="458"/>
      <c r="C6922" s="458"/>
      <c r="D6922" s="458"/>
      <c r="E6922" s="458"/>
      <c r="F6922" s="459"/>
    </row>
    <row r="6923">
      <c r="A6923" s="458"/>
      <c r="B6923" s="458"/>
      <c r="C6923" s="458"/>
      <c r="D6923" s="458"/>
      <c r="E6923" s="458"/>
      <c r="F6923" s="459"/>
    </row>
    <row r="6924">
      <c r="A6924" s="458"/>
      <c r="B6924" s="458"/>
      <c r="C6924" s="458"/>
      <c r="D6924" s="458"/>
      <c r="E6924" s="458"/>
      <c r="F6924" s="459"/>
    </row>
    <row r="6925">
      <c r="A6925" s="458"/>
      <c r="B6925" s="458"/>
      <c r="C6925" s="458"/>
      <c r="D6925" s="458"/>
      <c r="E6925" s="458"/>
      <c r="F6925" s="459"/>
    </row>
    <row r="6926">
      <c r="A6926" s="458"/>
      <c r="B6926" s="458"/>
      <c r="C6926" s="458"/>
      <c r="D6926" s="458"/>
      <c r="E6926" s="458"/>
      <c r="F6926" s="459"/>
    </row>
    <row r="6927">
      <c r="A6927" s="458"/>
      <c r="B6927" s="458"/>
      <c r="C6927" s="458"/>
      <c r="D6927" s="458"/>
      <c r="E6927" s="458"/>
      <c r="F6927" s="459"/>
    </row>
    <row r="6928">
      <c r="A6928" s="458"/>
      <c r="B6928" s="458"/>
      <c r="C6928" s="458"/>
      <c r="D6928" s="458"/>
      <c r="E6928" s="458"/>
      <c r="F6928" s="459"/>
    </row>
    <row r="6929">
      <c r="A6929" s="458"/>
      <c r="B6929" s="458"/>
      <c r="C6929" s="458"/>
      <c r="D6929" s="458"/>
      <c r="E6929" s="458"/>
      <c r="F6929" s="459"/>
    </row>
    <row r="6930">
      <c r="A6930" s="458"/>
      <c r="B6930" s="458"/>
      <c r="C6930" s="458"/>
      <c r="D6930" s="458"/>
      <c r="E6930" s="458"/>
      <c r="F6930" s="459"/>
    </row>
    <row r="6931">
      <c r="A6931" s="458"/>
      <c r="B6931" s="458"/>
      <c r="C6931" s="458"/>
      <c r="D6931" s="458"/>
      <c r="E6931" s="458"/>
      <c r="F6931" s="459"/>
    </row>
    <row r="6932">
      <c r="A6932" s="458"/>
      <c r="B6932" s="458"/>
      <c r="C6932" s="458"/>
      <c r="D6932" s="458"/>
      <c r="E6932" s="458"/>
      <c r="F6932" s="459"/>
    </row>
    <row r="6933">
      <c r="A6933" s="458"/>
      <c r="B6933" s="458"/>
      <c r="C6933" s="458"/>
      <c r="D6933" s="458"/>
      <c r="E6933" s="458"/>
      <c r="F6933" s="459"/>
    </row>
    <row r="6934">
      <c r="A6934" s="458"/>
      <c r="B6934" s="458"/>
      <c r="C6934" s="458"/>
      <c r="D6934" s="458"/>
      <c r="E6934" s="458"/>
      <c r="F6934" s="459"/>
    </row>
    <row r="6935">
      <c r="A6935" s="458"/>
      <c r="B6935" s="458"/>
      <c r="C6935" s="458"/>
      <c r="D6935" s="458"/>
      <c r="E6935" s="458"/>
      <c r="F6935" s="459"/>
    </row>
    <row r="6936">
      <c r="A6936" s="458"/>
      <c r="B6936" s="458"/>
      <c r="C6936" s="458"/>
      <c r="D6936" s="458"/>
      <c r="E6936" s="458"/>
      <c r="F6936" s="459"/>
    </row>
    <row r="6937">
      <c r="A6937" s="458"/>
      <c r="B6937" s="458"/>
      <c r="C6937" s="458"/>
      <c r="D6937" s="458"/>
      <c r="E6937" s="458"/>
      <c r="F6937" s="459"/>
    </row>
    <row r="6938">
      <c r="A6938" s="458"/>
      <c r="B6938" s="458"/>
      <c r="C6938" s="458"/>
      <c r="D6938" s="458"/>
      <c r="E6938" s="458"/>
      <c r="F6938" s="459"/>
    </row>
    <row r="6939">
      <c r="A6939" s="458"/>
      <c r="B6939" s="458"/>
      <c r="C6939" s="458"/>
      <c r="D6939" s="458"/>
      <c r="E6939" s="458"/>
      <c r="F6939" s="459"/>
    </row>
    <row r="6940">
      <c r="A6940" s="458"/>
      <c r="B6940" s="458"/>
      <c r="C6940" s="458"/>
      <c r="D6940" s="458"/>
      <c r="E6940" s="458"/>
      <c r="F6940" s="459"/>
    </row>
    <row r="6941">
      <c r="A6941" s="458"/>
      <c r="B6941" s="458"/>
      <c r="C6941" s="458"/>
      <c r="D6941" s="458"/>
      <c r="E6941" s="458"/>
      <c r="F6941" s="459"/>
    </row>
    <row r="6942">
      <c r="A6942" s="458"/>
      <c r="B6942" s="458"/>
      <c r="C6942" s="458"/>
      <c r="D6942" s="458"/>
      <c r="E6942" s="458"/>
      <c r="F6942" s="459"/>
    </row>
    <row r="6943">
      <c r="A6943" s="458"/>
      <c r="B6943" s="458"/>
      <c r="C6943" s="458"/>
      <c r="D6943" s="458"/>
      <c r="E6943" s="458"/>
      <c r="F6943" s="459"/>
    </row>
    <row r="6944">
      <c r="A6944" s="458"/>
      <c r="B6944" s="458"/>
      <c r="C6944" s="458"/>
      <c r="D6944" s="458"/>
      <c r="E6944" s="458"/>
      <c r="F6944" s="459"/>
    </row>
    <row r="6945">
      <c r="A6945" s="458"/>
      <c r="B6945" s="458"/>
      <c r="C6945" s="458"/>
      <c r="D6945" s="458"/>
      <c r="E6945" s="458"/>
      <c r="F6945" s="459"/>
    </row>
    <row r="6946">
      <c r="A6946" s="458"/>
      <c r="B6946" s="458"/>
      <c r="C6946" s="458"/>
      <c r="D6946" s="458"/>
      <c r="E6946" s="458"/>
      <c r="F6946" s="459"/>
    </row>
    <row r="6947">
      <c r="A6947" s="458"/>
      <c r="B6947" s="458"/>
      <c r="C6947" s="458"/>
      <c r="D6947" s="458"/>
      <c r="E6947" s="458"/>
      <c r="F6947" s="459"/>
    </row>
    <row r="6948">
      <c r="A6948" s="458"/>
      <c r="B6948" s="458"/>
      <c r="C6948" s="458"/>
      <c r="D6948" s="458"/>
      <c r="E6948" s="458"/>
      <c r="F6948" s="459"/>
    </row>
    <row r="6949">
      <c r="A6949" s="458"/>
      <c r="B6949" s="458"/>
      <c r="C6949" s="458"/>
      <c r="D6949" s="458"/>
      <c r="E6949" s="458"/>
      <c r="F6949" s="459"/>
    </row>
    <row r="6950">
      <c r="A6950" s="458"/>
      <c r="B6950" s="458"/>
      <c r="C6950" s="458"/>
      <c r="D6950" s="458"/>
      <c r="E6950" s="458"/>
      <c r="F6950" s="459"/>
    </row>
    <row r="6951">
      <c r="A6951" s="458"/>
      <c r="B6951" s="458"/>
      <c r="C6951" s="458"/>
      <c r="D6951" s="458"/>
      <c r="E6951" s="458"/>
      <c r="F6951" s="459"/>
    </row>
    <row r="6952">
      <c r="A6952" s="458"/>
      <c r="B6952" s="458"/>
      <c r="C6952" s="458"/>
      <c r="D6952" s="458"/>
      <c r="E6952" s="458"/>
      <c r="F6952" s="459"/>
    </row>
    <row r="6953">
      <c r="A6953" s="458"/>
      <c r="B6953" s="458"/>
      <c r="C6953" s="458"/>
      <c r="D6953" s="458"/>
      <c r="E6953" s="458"/>
      <c r="F6953" s="459"/>
    </row>
    <row r="6954">
      <c r="A6954" s="458"/>
      <c r="B6954" s="458"/>
      <c r="C6954" s="458"/>
      <c r="D6954" s="458"/>
      <c r="E6954" s="458"/>
      <c r="F6954" s="459"/>
    </row>
    <row r="6955">
      <c r="A6955" s="458"/>
      <c r="B6955" s="458"/>
      <c r="C6955" s="458"/>
      <c r="D6955" s="458"/>
      <c r="E6955" s="458"/>
      <c r="F6955" s="459"/>
    </row>
    <row r="6956">
      <c r="A6956" s="458"/>
      <c r="B6956" s="458"/>
      <c r="C6956" s="458"/>
      <c r="D6956" s="458"/>
      <c r="E6956" s="458"/>
      <c r="F6956" s="459"/>
    </row>
    <row r="6957">
      <c r="A6957" s="458"/>
      <c r="B6957" s="458"/>
      <c r="C6957" s="458"/>
      <c r="D6957" s="458"/>
      <c r="E6957" s="458"/>
      <c r="F6957" s="459"/>
    </row>
    <row r="6958">
      <c r="A6958" s="458"/>
      <c r="B6958" s="458"/>
      <c r="C6958" s="458"/>
      <c r="D6958" s="458"/>
      <c r="E6958" s="458"/>
      <c r="F6958" s="459"/>
    </row>
    <row r="6959">
      <c r="A6959" s="458"/>
      <c r="B6959" s="458"/>
      <c r="C6959" s="458"/>
      <c r="D6959" s="458"/>
      <c r="E6959" s="458"/>
      <c r="F6959" s="459"/>
    </row>
    <row r="6960">
      <c r="A6960" s="458"/>
      <c r="B6960" s="458"/>
      <c r="C6960" s="458"/>
      <c r="D6960" s="458"/>
      <c r="E6960" s="458"/>
      <c r="F6960" s="459"/>
    </row>
    <row r="6961">
      <c r="A6961" s="458"/>
      <c r="B6961" s="458"/>
      <c r="C6961" s="458"/>
      <c r="D6961" s="458"/>
      <c r="E6961" s="458"/>
      <c r="F6961" s="459"/>
    </row>
    <row r="6962">
      <c r="A6962" s="458"/>
      <c r="B6962" s="458"/>
      <c r="C6962" s="458"/>
      <c r="D6962" s="458"/>
      <c r="E6962" s="458"/>
      <c r="F6962" s="459"/>
    </row>
    <row r="6963">
      <c r="A6963" s="458"/>
      <c r="B6963" s="458"/>
      <c r="C6963" s="458"/>
      <c r="D6963" s="458"/>
      <c r="E6963" s="458"/>
      <c r="F6963" s="459"/>
    </row>
    <row r="6964">
      <c r="A6964" s="458"/>
      <c r="B6964" s="458"/>
      <c r="C6964" s="458"/>
      <c r="D6964" s="458"/>
      <c r="E6964" s="458"/>
      <c r="F6964" s="459"/>
    </row>
    <row r="6965">
      <c r="A6965" s="458"/>
      <c r="B6965" s="458"/>
      <c r="C6965" s="458"/>
      <c r="D6965" s="458"/>
      <c r="E6965" s="458"/>
      <c r="F6965" s="459"/>
    </row>
    <row r="6966">
      <c r="A6966" s="458"/>
      <c r="B6966" s="458"/>
      <c r="C6966" s="458"/>
      <c r="D6966" s="458"/>
      <c r="E6966" s="458"/>
      <c r="F6966" s="459"/>
    </row>
    <row r="6967">
      <c r="A6967" s="458"/>
      <c r="B6967" s="458"/>
      <c r="C6967" s="458"/>
      <c r="D6967" s="458"/>
      <c r="E6967" s="458"/>
      <c r="F6967" s="459"/>
    </row>
    <row r="6968">
      <c r="A6968" s="458"/>
      <c r="B6968" s="458"/>
      <c r="C6968" s="458"/>
      <c r="D6968" s="458"/>
      <c r="E6968" s="458"/>
      <c r="F6968" s="459"/>
    </row>
    <row r="6969">
      <c r="A6969" s="458"/>
      <c r="B6969" s="458"/>
      <c r="C6969" s="458"/>
      <c r="D6969" s="458"/>
      <c r="E6969" s="458"/>
      <c r="F6969" s="459"/>
    </row>
    <row r="6970">
      <c r="A6970" s="458"/>
      <c r="B6970" s="458"/>
      <c r="C6970" s="458"/>
      <c r="D6970" s="458"/>
      <c r="E6970" s="458"/>
      <c r="F6970" s="459"/>
    </row>
    <row r="6971">
      <c r="A6971" s="458"/>
      <c r="B6971" s="458"/>
      <c r="C6971" s="458"/>
      <c r="D6971" s="458"/>
      <c r="E6971" s="458"/>
      <c r="F6971" s="459"/>
    </row>
    <row r="6972">
      <c r="A6972" s="458"/>
      <c r="B6972" s="458"/>
      <c r="C6972" s="458"/>
      <c r="D6972" s="458"/>
      <c r="E6972" s="458"/>
      <c r="F6972" s="459"/>
    </row>
    <row r="6973">
      <c r="A6973" s="458"/>
      <c r="B6973" s="458"/>
      <c r="C6973" s="458"/>
      <c r="D6973" s="458"/>
      <c r="E6973" s="458"/>
      <c r="F6973" s="459"/>
    </row>
    <row r="6974">
      <c r="A6974" s="458"/>
      <c r="B6974" s="458"/>
      <c r="C6974" s="458"/>
      <c r="D6974" s="458"/>
      <c r="E6974" s="458"/>
      <c r="F6974" s="459"/>
    </row>
    <row r="6975">
      <c r="A6975" s="458"/>
      <c r="B6975" s="458"/>
      <c r="C6975" s="458"/>
      <c r="D6975" s="458"/>
      <c r="E6975" s="458"/>
      <c r="F6975" s="459"/>
    </row>
    <row r="6976">
      <c r="A6976" s="458"/>
      <c r="B6976" s="458"/>
      <c r="C6976" s="458"/>
      <c r="D6976" s="458"/>
      <c r="E6976" s="458"/>
      <c r="F6976" s="459"/>
    </row>
    <row r="6977">
      <c r="A6977" s="458"/>
      <c r="B6977" s="458"/>
      <c r="C6977" s="458"/>
      <c r="D6977" s="458"/>
      <c r="E6977" s="458"/>
      <c r="F6977" s="459"/>
    </row>
    <row r="6978">
      <c r="A6978" s="458"/>
      <c r="B6978" s="458"/>
      <c r="C6978" s="458"/>
      <c r="D6978" s="458"/>
      <c r="E6978" s="458"/>
      <c r="F6978" s="459"/>
    </row>
    <row r="6979">
      <c r="A6979" s="458"/>
      <c r="B6979" s="458"/>
      <c r="C6979" s="458"/>
      <c r="D6979" s="458"/>
      <c r="E6979" s="458"/>
      <c r="F6979" s="459"/>
    </row>
    <row r="6980">
      <c r="A6980" s="458"/>
      <c r="B6980" s="458"/>
      <c r="C6980" s="458"/>
      <c r="D6980" s="458"/>
      <c r="E6980" s="458"/>
      <c r="F6980" s="459"/>
    </row>
    <row r="6981">
      <c r="A6981" s="458"/>
      <c r="B6981" s="458"/>
      <c r="C6981" s="458"/>
      <c r="D6981" s="458"/>
      <c r="E6981" s="458"/>
      <c r="F6981" s="459"/>
    </row>
    <row r="6982">
      <c r="A6982" s="458"/>
      <c r="B6982" s="458"/>
      <c r="C6982" s="458"/>
      <c r="D6982" s="458"/>
      <c r="E6982" s="458"/>
      <c r="F6982" s="459"/>
    </row>
    <row r="6983">
      <c r="A6983" s="458"/>
      <c r="B6983" s="458"/>
      <c r="C6983" s="458"/>
      <c r="D6983" s="458"/>
      <c r="E6983" s="458"/>
      <c r="F6983" s="459"/>
    </row>
    <row r="6984">
      <c r="A6984" s="458"/>
      <c r="B6984" s="458"/>
      <c r="C6984" s="458"/>
      <c r="D6984" s="458"/>
      <c r="E6984" s="458"/>
      <c r="F6984" s="459"/>
    </row>
    <row r="6985">
      <c r="A6985" s="458"/>
      <c r="B6985" s="458"/>
      <c r="C6985" s="458"/>
      <c r="D6985" s="458"/>
      <c r="E6985" s="458"/>
      <c r="F6985" s="459"/>
    </row>
    <row r="6986">
      <c r="A6986" s="458"/>
      <c r="B6986" s="458"/>
      <c r="C6986" s="458"/>
      <c r="D6986" s="458"/>
      <c r="E6986" s="458"/>
      <c r="F6986" s="459"/>
    </row>
    <row r="6987">
      <c r="A6987" s="458"/>
      <c r="B6987" s="458"/>
      <c r="C6987" s="458"/>
      <c r="D6987" s="458"/>
      <c r="E6987" s="458"/>
      <c r="F6987" s="459"/>
    </row>
    <row r="6988">
      <c r="A6988" s="458"/>
      <c r="B6988" s="458"/>
      <c r="C6988" s="458"/>
      <c r="D6988" s="458"/>
      <c r="E6988" s="458"/>
      <c r="F6988" s="459"/>
    </row>
    <row r="6989">
      <c r="A6989" s="458"/>
      <c r="B6989" s="458"/>
      <c r="C6989" s="458"/>
      <c r="D6989" s="458"/>
      <c r="E6989" s="458"/>
      <c r="F6989" s="459"/>
    </row>
    <row r="6990">
      <c r="A6990" s="458"/>
      <c r="B6990" s="458"/>
      <c r="C6990" s="458"/>
      <c r="D6990" s="458"/>
      <c r="E6990" s="458"/>
      <c r="F6990" s="459"/>
    </row>
    <row r="6991">
      <c r="A6991" s="458"/>
      <c r="B6991" s="458"/>
      <c r="C6991" s="458"/>
      <c r="D6991" s="458"/>
      <c r="E6991" s="458"/>
      <c r="F6991" s="459"/>
    </row>
    <row r="6992">
      <c r="A6992" s="458"/>
      <c r="B6992" s="458"/>
      <c r="C6992" s="458"/>
      <c r="D6992" s="458"/>
      <c r="E6992" s="458"/>
      <c r="F6992" s="459"/>
    </row>
    <row r="6993">
      <c r="A6993" s="458"/>
      <c r="B6993" s="458"/>
      <c r="C6993" s="458"/>
      <c r="D6993" s="458"/>
      <c r="E6993" s="458"/>
      <c r="F6993" s="459"/>
    </row>
    <row r="6994">
      <c r="A6994" s="458"/>
      <c r="B6994" s="458"/>
      <c r="C6994" s="458"/>
      <c r="D6994" s="458"/>
      <c r="E6994" s="458"/>
      <c r="F6994" s="459"/>
    </row>
    <row r="6995">
      <c r="A6995" s="458"/>
      <c r="B6995" s="458"/>
      <c r="C6995" s="458"/>
      <c r="D6995" s="458"/>
      <c r="E6995" s="458"/>
      <c r="F6995" s="459"/>
    </row>
    <row r="6996">
      <c r="A6996" s="458"/>
      <c r="B6996" s="458"/>
      <c r="C6996" s="458"/>
      <c r="D6996" s="458"/>
      <c r="E6996" s="458"/>
      <c r="F6996" s="459"/>
    </row>
    <row r="6997">
      <c r="A6997" s="458"/>
      <c r="B6997" s="458"/>
      <c r="C6997" s="458"/>
      <c r="D6997" s="458"/>
      <c r="E6997" s="458"/>
      <c r="F6997" s="459"/>
    </row>
    <row r="6998">
      <c r="A6998" s="458"/>
      <c r="B6998" s="458"/>
      <c r="C6998" s="458"/>
      <c r="D6998" s="458"/>
      <c r="E6998" s="458"/>
      <c r="F6998" s="459"/>
    </row>
    <row r="6999">
      <c r="A6999" s="458"/>
      <c r="B6999" s="458"/>
      <c r="C6999" s="458"/>
      <c r="D6999" s="458"/>
      <c r="E6999" s="458"/>
      <c r="F6999" s="459"/>
    </row>
    <row r="7000">
      <c r="A7000" s="458"/>
      <c r="B7000" s="458"/>
      <c r="C7000" s="458"/>
      <c r="D7000" s="458"/>
      <c r="E7000" s="458"/>
      <c r="F7000" s="459"/>
    </row>
    <row r="7001">
      <c r="A7001" s="458"/>
      <c r="B7001" s="458"/>
      <c r="C7001" s="458"/>
      <c r="D7001" s="458"/>
      <c r="E7001" s="458"/>
      <c r="F7001" s="459"/>
    </row>
    <row r="7002">
      <c r="A7002" s="458"/>
      <c r="B7002" s="458"/>
      <c r="C7002" s="458"/>
      <c r="D7002" s="458"/>
      <c r="E7002" s="458"/>
      <c r="F7002" s="459"/>
    </row>
    <row r="7003">
      <c r="A7003" s="458"/>
      <c r="B7003" s="458"/>
      <c r="C7003" s="458"/>
      <c r="D7003" s="458"/>
      <c r="E7003" s="458"/>
      <c r="F7003" s="459"/>
    </row>
    <row r="7004">
      <c r="A7004" s="458"/>
      <c r="B7004" s="458"/>
      <c r="C7004" s="458"/>
      <c r="D7004" s="458"/>
      <c r="E7004" s="458"/>
      <c r="F7004" s="459"/>
    </row>
    <row r="7005">
      <c r="A7005" s="458"/>
      <c r="B7005" s="458"/>
      <c r="C7005" s="458"/>
      <c r="D7005" s="458"/>
      <c r="E7005" s="458"/>
      <c r="F7005" s="459"/>
    </row>
    <row r="7006">
      <c r="A7006" s="458"/>
      <c r="B7006" s="458"/>
      <c r="C7006" s="458"/>
      <c r="D7006" s="458"/>
      <c r="E7006" s="458"/>
      <c r="F7006" s="459"/>
    </row>
    <row r="7007">
      <c r="A7007" s="458"/>
      <c r="B7007" s="458"/>
      <c r="C7007" s="458"/>
      <c r="D7007" s="458"/>
      <c r="E7007" s="458"/>
      <c r="F7007" s="459"/>
    </row>
    <row r="7008">
      <c r="A7008" s="458"/>
      <c r="B7008" s="458"/>
      <c r="C7008" s="458"/>
      <c r="D7008" s="458"/>
      <c r="E7008" s="458"/>
      <c r="F7008" s="459"/>
    </row>
    <row r="7009">
      <c r="A7009" s="458"/>
      <c r="B7009" s="458"/>
      <c r="C7009" s="458"/>
      <c r="D7009" s="458"/>
      <c r="E7009" s="458"/>
      <c r="F7009" s="459"/>
    </row>
    <row r="7010">
      <c r="A7010" s="458"/>
      <c r="B7010" s="458"/>
      <c r="C7010" s="458"/>
      <c r="D7010" s="458"/>
      <c r="E7010" s="458"/>
      <c r="F7010" s="459"/>
    </row>
    <row r="7011">
      <c r="A7011" s="458"/>
      <c r="B7011" s="458"/>
      <c r="C7011" s="458"/>
      <c r="D7011" s="458"/>
      <c r="E7011" s="458"/>
      <c r="F7011" s="459"/>
    </row>
    <row r="7012">
      <c r="A7012" s="458"/>
      <c r="B7012" s="458"/>
      <c r="C7012" s="458"/>
      <c r="D7012" s="458"/>
      <c r="E7012" s="458"/>
      <c r="F7012" s="459"/>
    </row>
    <row r="7013">
      <c r="A7013" s="458"/>
      <c r="B7013" s="458"/>
      <c r="C7013" s="458"/>
      <c r="D7013" s="458"/>
      <c r="E7013" s="458"/>
      <c r="F7013" s="459"/>
    </row>
    <row r="7014">
      <c r="A7014" s="458"/>
      <c r="B7014" s="458"/>
      <c r="C7014" s="458"/>
      <c r="D7014" s="458"/>
      <c r="E7014" s="458"/>
      <c r="F7014" s="459"/>
    </row>
    <row r="7015">
      <c r="A7015" s="458"/>
      <c r="B7015" s="458"/>
      <c r="C7015" s="458"/>
      <c r="D7015" s="458"/>
      <c r="E7015" s="458"/>
      <c r="F7015" s="459"/>
    </row>
    <row r="7016">
      <c r="A7016" s="458"/>
      <c r="B7016" s="458"/>
      <c r="C7016" s="458"/>
      <c r="D7016" s="458"/>
      <c r="E7016" s="458"/>
      <c r="F7016" s="459"/>
    </row>
    <row r="7017">
      <c r="A7017" s="458"/>
      <c r="B7017" s="458"/>
      <c r="C7017" s="458"/>
      <c r="D7017" s="458"/>
      <c r="E7017" s="458"/>
      <c r="F7017" s="459"/>
    </row>
    <row r="7018">
      <c r="A7018" s="458"/>
      <c r="B7018" s="458"/>
      <c r="C7018" s="458"/>
      <c r="D7018" s="458"/>
      <c r="E7018" s="458"/>
      <c r="F7018" s="459"/>
    </row>
    <row r="7019">
      <c r="A7019" s="458"/>
      <c r="B7019" s="458"/>
      <c r="C7019" s="458"/>
      <c r="D7019" s="458"/>
      <c r="E7019" s="458"/>
      <c r="F7019" s="459"/>
    </row>
    <row r="7020">
      <c r="A7020" s="458"/>
      <c r="B7020" s="458"/>
      <c r="C7020" s="458"/>
      <c r="D7020" s="458"/>
      <c r="E7020" s="458"/>
      <c r="F7020" s="459"/>
    </row>
    <row r="7021">
      <c r="A7021" s="458"/>
      <c r="B7021" s="458"/>
      <c r="C7021" s="458"/>
      <c r="D7021" s="458"/>
      <c r="E7021" s="458"/>
      <c r="F7021" s="459"/>
    </row>
    <row r="7022">
      <c r="A7022" s="458"/>
      <c r="B7022" s="458"/>
      <c r="C7022" s="458"/>
      <c r="D7022" s="458"/>
      <c r="E7022" s="458"/>
      <c r="F7022" s="459"/>
    </row>
    <row r="7023">
      <c r="A7023" s="458"/>
      <c r="B7023" s="458"/>
      <c r="C7023" s="458"/>
      <c r="D7023" s="458"/>
      <c r="E7023" s="458"/>
      <c r="F7023" s="459"/>
    </row>
    <row r="7024">
      <c r="A7024" s="458"/>
      <c r="B7024" s="458"/>
      <c r="C7024" s="458"/>
      <c r="D7024" s="458"/>
      <c r="E7024" s="458"/>
      <c r="F7024" s="459"/>
    </row>
    <row r="7025">
      <c r="A7025" s="458"/>
      <c r="B7025" s="458"/>
      <c r="C7025" s="458"/>
      <c r="D7025" s="458"/>
      <c r="E7025" s="458"/>
      <c r="F7025" s="459"/>
    </row>
    <row r="7026">
      <c r="A7026" s="458"/>
      <c r="B7026" s="458"/>
      <c r="C7026" s="458"/>
      <c r="D7026" s="458"/>
      <c r="E7026" s="458"/>
      <c r="F7026" s="459"/>
    </row>
    <row r="7027">
      <c r="A7027" s="458"/>
      <c r="B7027" s="458"/>
      <c r="C7027" s="458"/>
      <c r="D7027" s="458"/>
      <c r="E7027" s="458"/>
      <c r="F7027" s="459"/>
    </row>
    <row r="7028">
      <c r="A7028" s="458"/>
      <c r="B7028" s="458"/>
      <c r="C7028" s="458"/>
      <c r="D7028" s="458"/>
      <c r="E7028" s="458"/>
      <c r="F7028" s="459"/>
    </row>
    <row r="7029">
      <c r="A7029" s="458"/>
      <c r="B7029" s="458"/>
      <c r="C7029" s="458"/>
      <c r="D7029" s="458"/>
      <c r="E7029" s="458"/>
      <c r="F7029" s="459"/>
    </row>
    <row r="7030">
      <c r="A7030" s="458"/>
      <c r="B7030" s="458"/>
      <c r="C7030" s="458"/>
      <c r="D7030" s="458"/>
      <c r="E7030" s="458"/>
      <c r="F7030" s="459"/>
    </row>
    <row r="7031">
      <c r="A7031" s="458"/>
      <c r="B7031" s="458"/>
      <c r="C7031" s="458"/>
      <c r="D7031" s="458"/>
      <c r="E7031" s="458"/>
      <c r="F7031" s="459"/>
    </row>
    <row r="7032">
      <c r="A7032" s="458"/>
      <c r="B7032" s="458"/>
      <c r="C7032" s="458"/>
      <c r="D7032" s="458"/>
      <c r="E7032" s="458"/>
      <c r="F7032" s="459"/>
    </row>
    <row r="7033">
      <c r="A7033" s="458"/>
      <c r="B7033" s="458"/>
      <c r="C7033" s="458"/>
      <c r="D7033" s="458"/>
      <c r="E7033" s="458"/>
      <c r="F7033" s="459"/>
    </row>
    <row r="7034">
      <c r="A7034" s="458"/>
      <c r="B7034" s="458"/>
      <c r="C7034" s="458"/>
      <c r="D7034" s="458"/>
      <c r="E7034" s="458"/>
      <c r="F7034" s="459"/>
    </row>
    <row r="7035">
      <c r="A7035" s="458"/>
      <c r="B7035" s="458"/>
      <c r="C7035" s="458"/>
      <c r="D7035" s="458"/>
      <c r="E7035" s="458"/>
      <c r="F7035" s="459"/>
    </row>
    <row r="7036">
      <c r="A7036" s="458"/>
      <c r="B7036" s="458"/>
      <c r="C7036" s="458"/>
      <c r="D7036" s="458"/>
      <c r="E7036" s="458"/>
      <c r="F7036" s="459"/>
    </row>
    <row r="7037">
      <c r="A7037" s="458"/>
      <c r="B7037" s="458"/>
      <c r="C7037" s="458"/>
      <c r="D7037" s="458"/>
      <c r="E7037" s="458"/>
      <c r="F7037" s="459"/>
    </row>
    <row r="7038">
      <c r="A7038" s="458"/>
      <c r="B7038" s="458"/>
      <c r="C7038" s="458"/>
      <c r="D7038" s="458"/>
      <c r="E7038" s="458"/>
      <c r="F7038" s="459"/>
    </row>
    <row r="7039">
      <c r="A7039" s="458"/>
      <c r="B7039" s="458"/>
      <c r="C7039" s="458"/>
      <c r="D7039" s="458"/>
      <c r="E7039" s="458"/>
      <c r="F7039" s="459"/>
    </row>
    <row r="7040">
      <c r="A7040" s="458"/>
      <c r="B7040" s="458"/>
      <c r="C7040" s="458"/>
      <c r="D7040" s="458"/>
      <c r="E7040" s="458"/>
      <c r="F7040" s="459"/>
    </row>
    <row r="7041">
      <c r="A7041" s="458"/>
      <c r="B7041" s="458"/>
      <c r="C7041" s="458"/>
      <c r="D7041" s="458"/>
      <c r="E7041" s="458"/>
      <c r="F7041" s="459"/>
    </row>
    <row r="7042">
      <c r="A7042" s="458"/>
      <c r="B7042" s="458"/>
      <c r="C7042" s="458"/>
      <c r="D7042" s="458"/>
      <c r="E7042" s="458"/>
      <c r="F7042" s="459"/>
    </row>
    <row r="7043">
      <c r="A7043" s="458"/>
      <c r="B7043" s="458"/>
      <c r="C7043" s="458"/>
      <c r="D7043" s="458"/>
      <c r="E7043" s="458"/>
      <c r="F7043" s="459"/>
    </row>
    <row r="7044">
      <c r="A7044" s="458"/>
      <c r="B7044" s="458"/>
      <c r="C7044" s="458"/>
      <c r="D7044" s="458"/>
      <c r="E7044" s="458"/>
      <c r="F7044" s="459"/>
    </row>
    <row r="7045">
      <c r="A7045" s="458"/>
      <c r="B7045" s="458"/>
      <c r="C7045" s="458"/>
      <c r="D7045" s="458"/>
      <c r="E7045" s="458"/>
      <c r="F7045" s="459"/>
    </row>
    <row r="7046">
      <c r="A7046" s="458"/>
      <c r="B7046" s="458"/>
      <c r="C7046" s="458"/>
      <c r="D7046" s="458"/>
      <c r="E7046" s="458"/>
      <c r="F7046" s="459"/>
    </row>
    <row r="7047">
      <c r="A7047" s="458"/>
      <c r="B7047" s="458"/>
      <c r="C7047" s="458"/>
      <c r="D7047" s="458"/>
      <c r="E7047" s="458"/>
      <c r="F7047" s="459"/>
    </row>
    <row r="7048">
      <c r="A7048" s="458"/>
      <c r="B7048" s="458"/>
      <c r="C7048" s="458"/>
      <c r="D7048" s="458"/>
      <c r="E7048" s="458"/>
      <c r="F7048" s="459"/>
    </row>
    <row r="7049">
      <c r="A7049" s="458"/>
      <c r="B7049" s="458"/>
      <c r="C7049" s="458"/>
      <c r="D7049" s="458"/>
      <c r="E7049" s="458"/>
      <c r="F7049" s="459"/>
    </row>
    <row r="7050">
      <c r="A7050" s="458"/>
      <c r="B7050" s="458"/>
      <c r="C7050" s="458"/>
      <c r="D7050" s="458"/>
      <c r="E7050" s="458"/>
      <c r="F7050" s="459"/>
    </row>
    <row r="7051">
      <c r="A7051" s="458"/>
      <c r="B7051" s="458"/>
      <c r="C7051" s="458"/>
      <c r="D7051" s="458"/>
      <c r="E7051" s="458"/>
      <c r="F7051" s="459"/>
    </row>
    <row r="7052">
      <c r="A7052" s="458"/>
      <c r="B7052" s="458"/>
      <c r="C7052" s="458"/>
      <c r="D7052" s="458"/>
      <c r="E7052" s="458"/>
      <c r="F7052" s="459"/>
    </row>
    <row r="7053">
      <c r="A7053" s="458"/>
      <c r="B7053" s="458"/>
      <c r="C7053" s="458"/>
      <c r="D7053" s="458"/>
      <c r="E7053" s="458"/>
      <c r="F7053" s="459"/>
    </row>
    <row r="7054">
      <c r="A7054" s="458"/>
      <c r="B7054" s="458"/>
      <c r="C7054" s="458"/>
      <c r="D7054" s="458"/>
      <c r="E7054" s="458"/>
      <c r="F7054" s="459"/>
    </row>
    <row r="7055">
      <c r="A7055" s="458"/>
      <c r="B7055" s="458"/>
      <c r="C7055" s="458"/>
      <c r="D7055" s="458"/>
      <c r="E7055" s="458"/>
      <c r="F7055" s="459"/>
    </row>
    <row r="7056">
      <c r="A7056" s="458"/>
      <c r="B7056" s="458"/>
      <c r="C7056" s="458"/>
      <c r="D7056" s="458"/>
      <c r="E7056" s="458"/>
      <c r="F7056" s="459"/>
    </row>
    <row r="7057">
      <c r="A7057" s="458"/>
      <c r="B7057" s="458"/>
      <c r="C7057" s="458"/>
      <c r="D7057" s="458"/>
      <c r="E7057" s="458"/>
      <c r="F7057" s="459"/>
    </row>
    <row r="7058">
      <c r="A7058" s="458"/>
      <c r="B7058" s="458"/>
      <c r="C7058" s="458"/>
      <c r="D7058" s="458"/>
      <c r="E7058" s="458"/>
      <c r="F7058" s="459"/>
    </row>
    <row r="7059">
      <c r="A7059" s="458"/>
      <c r="B7059" s="458"/>
      <c r="C7059" s="458"/>
      <c r="D7059" s="458"/>
      <c r="E7059" s="458"/>
      <c r="F7059" s="459"/>
    </row>
    <row r="7060">
      <c r="A7060" s="458"/>
      <c r="B7060" s="458"/>
      <c r="C7060" s="458"/>
      <c r="D7060" s="458"/>
      <c r="E7060" s="458"/>
      <c r="F7060" s="459"/>
    </row>
    <row r="7061">
      <c r="A7061" s="458"/>
      <c r="B7061" s="458"/>
      <c r="C7061" s="458"/>
      <c r="D7061" s="458"/>
      <c r="E7061" s="458"/>
      <c r="F7061" s="459"/>
    </row>
    <row r="7062">
      <c r="A7062" s="458"/>
      <c r="B7062" s="458"/>
      <c r="C7062" s="458"/>
      <c r="D7062" s="458"/>
      <c r="E7062" s="458"/>
      <c r="F7062" s="459"/>
    </row>
    <row r="7063">
      <c r="A7063" s="458"/>
      <c r="B7063" s="458"/>
      <c r="C7063" s="458"/>
      <c r="D7063" s="458"/>
      <c r="E7063" s="458"/>
      <c r="F7063" s="459"/>
    </row>
    <row r="7064">
      <c r="A7064" s="458"/>
      <c r="B7064" s="458"/>
      <c r="C7064" s="458"/>
      <c r="D7064" s="458"/>
      <c r="E7064" s="458"/>
      <c r="F7064" s="459"/>
    </row>
    <row r="7065">
      <c r="A7065" s="458"/>
      <c r="B7065" s="458"/>
      <c r="C7065" s="458"/>
      <c r="D7065" s="458"/>
      <c r="E7065" s="458"/>
      <c r="F7065" s="459"/>
    </row>
    <row r="7066">
      <c r="A7066" s="458"/>
      <c r="B7066" s="458"/>
      <c r="C7066" s="458"/>
      <c r="D7066" s="458"/>
      <c r="E7066" s="458"/>
      <c r="F7066" s="459"/>
    </row>
    <row r="7067">
      <c r="A7067" s="458"/>
      <c r="B7067" s="458"/>
      <c r="C7067" s="458"/>
      <c r="D7067" s="458"/>
      <c r="E7067" s="458"/>
      <c r="F7067" s="459"/>
    </row>
    <row r="7068">
      <c r="A7068" s="458"/>
      <c r="B7068" s="458"/>
      <c r="C7068" s="458"/>
      <c r="D7068" s="458"/>
      <c r="E7068" s="458"/>
      <c r="F7068" s="459"/>
    </row>
    <row r="7069">
      <c r="A7069" s="458"/>
      <c r="B7069" s="458"/>
      <c r="C7069" s="458"/>
      <c r="D7069" s="458"/>
      <c r="E7069" s="458"/>
      <c r="F7069" s="459"/>
    </row>
    <row r="7070">
      <c r="A7070" s="458"/>
      <c r="B7070" s="458"/>
      <c r="C7070" s="458"/>
      <c r="D7070" s="458"/>
      <c r="E7070" s="458"/>
      <c r="F7070" s="459"/>
    </row>
    <row r="7071">
      <c r="A7071" s="458"/>
      <c r="B7071" s="458"/>
      <c r="C7071" s="458"/>
      <c r="D7071" s="458"/>
      <c r="E7071" s="458"/>
      <c r="F7071" s="459"/>
    </row>
    <row r="7072">
      <c r="A7072" s="458"/>
      <c r="B7072" s="458"/>
      <c r="C7072" s="458"/>
      <c r="D7072" s="458"/>
      <c r="E7072" s="458"/>
      <c r="F7072" s="459"/>
    </row>
    <row r="7073">
      <c r="A7073" s="458"/>
      <c r="B7073" s="458"/>
      <c r="C7073" s="458"/>
      <c r="D7073" s="458"/>
      <c r="E7073" s="458"/>
      <c r="F7073" s="459"/>
    </row>
    <row r="7074">
      <c r="A7074" s="458"/>
      <c r="B7074" s="458"/>
      <c r="C7074" s="458"/>
      <c r="D7074" s="458"/>
      <c r="E7074" s="458"/>
      <c r="F7074" s="459"/>
    </row>
    <row r="7075">
      <c r="A7075" s="458"/>
      <c r="B7075" s="458"/>
      <c r="C7075" s="458"/>
      <c r="D7075" s="458"/>
      <c r="E7075" s="458"/>
      <c r="F7075" s="459"/>
    </row>
    <row r="7076">
      <c r="A7076" s="458"/>
      <c r="B7076" s="458"/>
      <c r="C7076" s="458"/>
      <c r="D7076" s="458"/>
      <c r="E7076" s="458"/>
      <c r="F7076" s="459"/>
    </row>
    <row r="7077">
      <c r="A7077" s="458"/>
      <c r="B7077" s="458"/>
      <c r="C7077" s="458"/>
      <c r="D7077" s="458"/>
      <c r="E7077" s="458"/>
      <c r="F7077" s="459"/>
    </row>
    <row r="7078">
      <c r="A7078" s="458"/>
      <c r="B7078" s="458"/>
      <c r="C7078" s="458"/>
      <c r="D7078" s="458"/>
      <c r="E7078" s="458"/>
      <c r="F7078" s="459"/>
    </row>
    <row r="7079">
      <c r="A7079" s="458"/>
      <c r="B7079" s="458"/>
      <c r="C7079" s="458"/>
      <c r="D7079" s="458"/>
      <c r="E7079" s="458"/>
      <c r="F7079" s="459"/>
    </row>
    <row r="7080">
      <c r="A7080" s="458"/>
      <c r="B7080" s="458"/>
      <c r="C7080" s="458"/>
      <c r="D7080" s="458"/>
      <c r="E7080" s="458"/>
      <c r="F7080" s="459"/>
    </row>
    <row r="7081">
      <c r="A7081" s="458"/>
      <c r="B7081" s="458"/>
      <c r="C7081" s="458"/>
      <c r="D7081" s="458"/>
      <c r="E7081" s="458"/>
      <c r="F7081" s="459"/>
    </row>
    <row r="7082">
      <c r="A7082" s="458"/>
      <c r="B7082" s="458"/>
      <c r="C7082" s="458"/>
      <c r="D7082" s="458"/>
      <c r="E7082" s="458"/>
      <c r="F7082" s="459"/>
    </row>
    <row r="7083">
      <c r="A7083" s="458"/>
      <c r="B7083" s="458"/>
      <c r="C7083" s="458"/>
      <c r="D7083" s="458"/>
      <c r="E7083" s="458"/>
      <c r="F7083" s="459"/>
    </row>
    <row r="7084">
      <c r="A7084" s="458"/>
      <c r="B7084" s="458"/>
      <c r="C7084" s="458"/>
      <c r="D7084" s="458"/>
      <c r="E7084" s="458"/>
      <c r="F7084" s="459"/>
    </row>
    <row r="7085">
      <c r="A7085" s="458"/>
      <c r="B7085" s="458"/>
      <c r="C7085" s="458"/>
      <c r="D7085" s="458"/>
      <c r="E7085" s="458"/>
      <c r="F7085" s="459"/>
    </row>
    <row r="7086">
      <c r="A7086" s="458"/>
      <c r="B7086" s="458"/>
      <c r="C7086" s="458"/>
      <c r="D7086" s="458"/>
      <c r="E7086" s="458"/>
      <c r="F7086" s="459"/>
    </row>
    <row r="7087">
      <c r="A7087" s="458"/>
      <c r="B7087" s="458"/>
      <c r="C7087" s="458"/>
      <c r="D7087" s="458"/>
      <c r="E7087" s="458"/>
      <c r="F7087" s="459"/>
    </row>
    <row r="7088">
      <c r="A7088" s="458"/>
      <c r="B7088" s="458"/>
      <c r="C7088" s="458"/>
      <c r="D7088" s="458"/>
      <c r="E7088" s="458"/>
      <c r="F7088" s="459"/>
    </row>
    <row r="7089">
      <c r="A7089" s="458"/>
      <c r="B7089" s="458"/>
      <c r="C7089" s="458"/>
      <c r="D7089" s="458"/>
      <c r="E7089" s="458"/>
      <c r="F7089" s="459"/>
    </row>
    <row r="7090">
      <c r="A7090" s="458"/>
      <c r="B7090" s="458"/>
      <c r="C7090" s="458"/>
      <c r="D7090" s="458"/>
      <c r="E7090" s="458"/>
      <c r="F7090" s="459"/>
    </row>
    <row r="7091">
      <c r="A7091" s="458"/>
      <c r="B7091" s="458"/>
      <c r="C7091" s="458"/>
      <c r="D7091" s="458"/>
      <c r="E7091" s="458"/>
      <c r="F7091" s="459"/>
    </row>
    <row r="7092">
      <c r="A7092" s="458"/>
      <c r="B7092" s="458"/>
      <c r="C7092" s="458"/>
      <c r="D7092" s="458"/>
      <c r="E7092" s="458"/>
      <c r="F7092" s="459"/>
    </row>
    <row r="7093">
      <c r="A7093" s="458"/>
      <c r="B7093" s="458"/>
      <c r="C7093" s="458"/>
      <c r="D7093" s="458"/>
      <c r="E7093" s="458"/>
      <c r="F7093" s="459"/>
    </row>
    <row r="7094">
      <c r="A7094" s="458"/>
      <c r="B7094" s="458"/>
      <c r="C7094" s="458"/>
      <c r="D7094" s="458"/>
      <c r="E7094" s="458"/>
      <c r="F7094" s="459"/>
    </row>
    <row r="7095">
      <c r="A7095" s="458"/>
      <c r="B7095" s="458"/>
      <c r="C7095" s="458"/>
      <c r="D7095" s="458"/>
      <c r="E7095" s="458"/>
      <c r="F7095" s="459"/>
    </row>
    <row r="7096">
      <c r="A7096" s="458"/>
      <c r="B7096" s="458"/>
      <c r="C7096" s="458"/>
      <c r="D7096" s="458"/>
      <c r="E7096" s="458"/>
      <c r="F7096" s="459"/>
    </row>
    <row r="7097">
      <c r="A7097" s="458"/>
      <c r="B7097" s="458"/>
      <c r="C7097" s="458"/>
      <c r="D7097" s="458"/>
      <c r="E7097" s="458"/>
      <c r="F7097" s="459"/>
    </row>
    <row r="7098">
      <c r="A7098" s="458"/>
      <c r="B7098" s="458"/>
      <c r="C7098" s="458"/>
      <c r="D7098" s="458"/>
      <c r="E7098" s="458"/>
      <c r="F7098" s="459"/>
    </row>
    <row r="7099">
      <c r="A7099" s="458"/>
      <c r="B7099" s="458"/>
      <c r="C7099" s="458"/>
      <c r="D7099" s="458"/>
      <c r="E7099" s="458"/>
      <c r="F7099" s="459"/>
    </row>
    <row r="7100">
      <c r="A7100" s="458"/>
      <c r="B7100" s="458"/>
      <c r="C7100" s="458"/>
      <c r="D7100" s="458"/>
      <c r="E7100" s="458"/>
      <c r="F7100" s="459"/>
    </row>
    <row r="7101">
      <c r="A7101" s="458"/>
      <c r="B7101" s="458"/>
      <c r="C7101" s="458"/>
      <c r="D7101" s="458"/>
      <c r="E7101" s="458"/>
      <c r="F7101" s="459"/>
    </row>
    <row r="7102">
      <c r="A7102" s="458"/>
      <c r="B7102" s="458"/>
      <c r="C7102" s="458"/>
      <c r="D7102" s="458"/>
      <c r="E7102" s="458"/>
      <c r="F7102" s="459"/>
    </row>
    <row r="7103">
      <c r="A7103" s="458"/>
      <c r="B7103" s="458"/>
      <c r="C7103" s="458"/>
      <c r="D7103" s="458"/>
      <c r="E7103" s="458"/>
      <c r="F7103" s="459"/>
    </row>
    <row r="7104">
      <c r="A7104" s="458"/>
      <c r="B7104" s="458"/>
      <c r="C7104" s="458"/>
      <c r="D7104" s="458"/>
      <c r="E7104" s="458"/>
      <c r="F7104" s="459"/>
    </row>
    <row r="7105">
      <c r="A7105" s="458"/>
      <c r="B7105" s="458"/>
      <c r="C7105" s="458"/>
      <c r="D7105" s="458"/>
      <c r="E7105" s="458"/>
      <c r="F7105" s="459"/>
    </row>
    <row r="7106">
      <c r="A7106" s="458"/>
      <c r="B7106" s="458"/>
      <c r="C7106" s="458"/>
      <c r="D7106" s="458"/>
      <c r="E7106" s="458"/>
      <c r="F7106" s="459"/>
    </row>
    <row r="7107">
      <c r="A7107" s="458"/>
      <c r="B7107" s="458"/>
      <c r="C7107" s="458"/>
      <c r="D7107" s="458"/>
      <c r="E7107" s="458"/>
      <c r="F7107" s="459"/>
    </row>
    <row r="7108">
      <c r="A7108" s="458"/>
      <c r="B7108" s="458"/>
      <c r="C7108" s="458"/>
      <c r="D7108" s="458"/>
      <c r="E7108" s="458"/>
      <c r="F7108" s="459"/>
    </row>
    <row r="7109">
      <c r="A7109" s="458"/>
      <c r="B7109" s="458"/>
      <c r="C7109" s="458"/>
      <c r="D7109" s="458"/>
      <c r="E7109" s="458"/>
      <c r="F7109" s="459"/>
    </row>
    <row r="7110">
      <c r="A7110" s="458"/>
      <c r="B7110" s="458"/>
      <c r="C7110" s="458"/>
      <c r="D7110" s="458"/>
      <c r="E7110" s="458"/>
      <c r="F7110" s="459"/>
    </row>
    <row r="7111">
      <c r="A7111" s="458"/>
      <c r="B7111" s="458"/>
      <c r="C7111" s="458"/>
      <c r="D7111" s="458"/>
      <c r="E7111" s="458"/>
      <c r="F7111" s="459"/>
    </row>
    <row r="7112">
      <c r="A7112" s="458"/>
      <c r="B7112" s="458"/>
      <c r="C7112" s="458"/>
      <c r="D7112" s="458"/>
      <c r="E7112" s="458"/>
      <c r="F7112" s="459"/>
    </row>
    <row r="7113">
      <c r="A7113" s="458"/>
      <c r="B7113" s="458"/>
      <c r="C7113" s="458"/>
      <c r="D7113" s="458"/>
      <c r="E7113" s="458"/>
      <c r="F7113" s="459"/>
    </row>
    <row r="7114">
      <c r="A7114" s="458"/>
      <c r="B7114" s="458"/>
      <c r="C7114" s="458"/>
      <c r="D7114" s="458"/>
      <c r="E7114" s="458"/>
      <c r="F7114" s="459"/>
    </row>
    <row r="7115">
      <c r="A7115" s="458"/>
      <c r="B7115" s="458"/>
      <c r="C7115" s="458"/>
      <c r="D7115" s="458"/>
      <c r="E7115" s="458"/>
      <c r="F7115" s="459"/>
    </row>
    <row r="7116">
      <c r="A7116" s="458"/>
      <c r="B7116" s="458"/>
      <c r="C7116" s="458"/>
      <c r="D7116" s="458"/>
      <c r="E7116" s="458"/>
      <c r="F7116" s="459"/>
    </row>
    <row r="7117">
      <c r="A7117" s="458"/>
      <c r="B7117" s="458"/>
      <c r="C7117" s="458"/>
      <c r="D7117" s="458"/>
      <c r="E7117" s="458"/>
      <c r="F7117" s="459"/>
    </row>
    <row r="7118">
      <c r="A7118" s="458"/>
      <c r="B7118" s="458"/>
      <c r="C7118" s="458"/>
      <c r="D7118" s="458"/>
      <c r="E7118" s="458"/>
      <c r="F7118" s="459"/>
    </row>
    <row r="7119">
      <c r="A7119" s="458"/>
      <c r="B7119" s="458"/>
      <c r="C7119" s="458"/>
      <c r="D7119" s="458"/>
      <c r="E7119" s="458"/>
      <c r="F7119" s="459"/>
    </row>
    <row r="7120">
      <c r="A7120" s="458"/>
      <c r="B7120" s="458"/>
      <c r="C7120" s="458"/>
      <c r="D7120" s="458"/>
      <c r="E7120" s="458"/>
      <c r="F7120" s="459"/>
    </row>
    <row r="7121">
      <c r="A7121" s="458"/>
      <c r="B7121" s="458"/>
      <c r="C7121" s="458"/>
      <c r="D7121" s="458"/>
      <c r="E7121" s="458"/>
      <c r="F7121" s="459"/>
    </row>
    <row r="7122">
      <c r="A7122" s="458"/>
      <c r="B7122" s="458"/>
      <c r="C7122" s="458"/>
      <c r="D7122" s="458"/>
      <c r="E7122" s="458"/>
      <c r="F7122" s="459"/>
    </row>
    <row r="7123">
      <c r="A7123" s="458"/>
      <c r="B7123" s="458"/>
      <c r="C7123" s="458"/>
      <c r="D7123" s="458"/>
      <c r="E7123" s="458"/>
      <c r="F7123" s="459"/>
    </row>
    <row r="7124">
      <c r="A7124" s="458"/>
      <c r="B7124" s="458"/>
      <c r="C7124" s="458"/>
      <c r="D7124" s="458"/>
      <c r="E7124" s="458"/>
      <c r="F7124" s="459"/>
    </row>
    <row r="7125">
      <c r="A7125" s="458"/>
      <c r="B7125" s="458"/>
      <c r="C7125" s="458"/>
      <c r="D7125" s="458"/>
      <c r="E7125" s="458"/>
      <c r="F7125" s="459"/>
    </row>
    <row r="7126">
      <c r="A7126" s="458"/>
      <c r="B7126" s="458"/>
      <c r="C7126" s="458"/>
      <c r="D7126" s="458"/>
      <c r="E7126" s="458"/>
      <c r="F7126" s="459"/>
    </row>
    <row r="7127">
      <c r="A7127" s="458"/>
      <c r="B7127" s="458"/>
      <c r="C7127" s="458"/>
      <c r="D7127" s="458"/>
      <c r="E7127" s="458"/>
      <c r="F7127" s="459"/>
    </row>
    <row r="7128">
      <c r="A7128" s="458"/>
      <c r="B7128" s="458"/>
      <c r="C7128" s="458"/>
      <c r="D7128" s="458"/>
      <c r="E7128" s="458"/>
      <c r="F7128" s="459"/>
    </row>
    <row r="7129">
      <c r="A7129" s="458"/>
      <c r="B7129" s="458"/>
      <c r="C7129" s="458"/>
      <c r="D7129" s="458"/>
      <c r="E7129" s="458"/>
      <c r="F7129" s="459"/>
    </row>
    <row r="7130">
      <c r="A7130" s="458"/>
      <c r="B7130" s="458"/>
      <c r="C7130" s="458"/>
      <c r="D7130" s="458"/>
      <c r="E7130" s="458"/>
      <c r="F7130" s="459"/>
    </row>
    <row r="7131">
      <c r="A7131" s="458"/>
      <c r="B7131" s="458"/>
      <c r="C7131" s="458"/>
      <c r="D7131" s="458"/>
      <c r="E7131" s="458"/>
      <c r="F7131" s="459"/>
    </row>
    <row r="7132">
      <c r="A7132" s="458"/>
      <c r="B7132" s="458"/>
      <c r="C7132" s="458"/>
      <c r="D7132" s="458"/>
      <c r="E7132" s="458"/>
      <c r="F7132" s="459"/>
    </row>
    <row r="7133">
      <c r="A7133" s="458"/>
      <c r="B7133" s="458"/>
      <c r="C7133" s="458"/>
      <c r="D7133" s="458"/>
      <c r="E7133" s="458"/>
      <c r="F7133" s="459"/>
    </row>
    <row r="7134">
      <c r="A7134" s="458"/>
      <c r="B7134" s="458"/>
      <c r="C7134" s="458"/>
      <c r="D7134" s="458"/>
      <c r="E7134" s="458"/>
      <c r="F7134" s="459"/>
    </row>
    <row r="7135">
      <c r="A7135" s="458"/>
      <c r="B7135" s="458"/>
      <c r="C7135" s="458"/>
      <c r="D7135" s="458"/>
      <c r="E7135" s="458"/>
      <c r="F7135" s="459"/>
    </row>
    <row r="7136">
      <c r="A7136" s="458"/>
      <c r="B7136" s="458"/>
      <c r="C7136" s="458"/>
      <c r="D7136" s="458"/>
      <c r="E7136" s="458"/>
      <c r="F7136" s="459"/>
    </row>
    <row r="7137">
      <c r="A7137" s="458"/>
      <c r="B7137" s="458"/>
      <c r="C7137" s="458"/>
      <c r="D7137" s="458"/>
      <c r="E7137" s="458"/>
      <c r="F7137" s="459"/>
    </row>
    <row r="7138">
      <c r="A7138" s="458"/>
      <c r="B7138" s="458"/>
      <c r="C7138" s="458"/>
      <c r="D7138" s="458"/>
      <c r="E7138" s="458"/>
      <c r="F7138" s="459"/>
    </row>
    <row r="7139">
      <c r="A7139" s="458"/>
      <c r="B7139" s="458"/>
      <c r="C7139" s="458"/>
      <c r="D7139" s="458"/>
      <c r="E7139" s="458"/>
      <c r="F7139" s="459"/>
    </row>
    <row r="7140">
      <c r="A7140" s="458"/>
      <c r="B7140" s="458"/>
      <c r="C7140" s="458"/>
      <c r="D7140" s="458"/>
      <c r="E7140" s="458"/>
      <c r="F7140" s="459"/>
    </row>
    <row r="7141">
      <c r="A7141" s="458"/>
      <c r="B7141" s="458"/>
      <c r="C7141" s="458"/>
      <c r="D7141" s="458"/>
      <c r="E7141" s="458"/>
      <c r="F7141" s="459"/>
    </row>
    <row r="7142">
      <c r="A7142" s="458"/>
      <c r="B7142" s="458"/>
      <c r="C7142" s="458"/>
      <c r="D7142" s="458"/>
      <c r="E7142" s="458"/>
      <c r="F7142" s="459"/>
    </row>
    <row r="7143">
      <c r="A7143" s="458"/>
      <c r="B7143" s="458"/>
      <c r="C7143" s="458"/>
      <c r="D7143" s="458"/>
      <c r="E7143" s="458"/>
      <c r="F7143" s="459"/>
    </row>
    <row r="7144">
      <c r="A7144" s="458"/>
      <c r="B7144" s="458"/>
      <c r="C7144" s="458"/>
      <c r="D7144" s="458"/>
      <c r="E7144" s="458"/>
      <c r="F7144" s="459"/>
    </row>
    <row r="7145">
      <c r="A7145" s="458"/>
      <c r="B7145" s="458"/>
      <c r="C7145" s="458"/>
      <c r="D7145" s="458"/>
      <c r="E7145" s="458"/>
      <c r="F7145" s="459"/>
    </row>
    <row r="7146">
      <c r="A7146" s="458"/>
      <c r="B7146" s="458"/>
      <c r="C7146" s="458"/>
      <c r="D7146" s="458"/>
      <c r="E7146" s="458"/>
      <c r="F7146" s="459"/>
    </row>
    <row r="7147">
      <c r="A7147" s="458"/>
      <c r="B7147" s="458"/>
      <c r="C7147" s="458"/>
      <c r="D7147" s="458"/>
      <c r="E7147" s="458"/>
      <c r="F7147" s="459"/>
    </row>
    <row r="7148">
      <c r="A7148" s="458"/>
      <c r="B7148" s="458"/>
      <c r="C7148" s="458"/>
      <c r="D7148" s="458"/>
      <c r="E7148" s="458"/>
      <c r="F7148" s="459"/>
    </row>
    <row r="7149">
      <c r="A7149" s="458"/>
      <c r="B7149" s="458"/>
      <c r="C7149" s="458"/>
      <c r="D7149" s="458"/>
      <c r="E7149" s="458"/>
      <c r="F7149" s="459"/>
    </row>
    <row r="7150">
      <c r="A7150" s="458"/>
      <c r="B7150" s="458"/>
      <c r="C7150" s="458"/>
      <c r="D7150" s="458"/>
      <c r="E7150" s="458"/>
      <c r="F7150" s="459"/>
    </row>
    <row r="7151">
      <c r="A7151" s="458"/>
      <c r="B7151" s="458"/>
      <c r="C7151" s="458"/>
      <c r="D7151" s="458"/>
      <c r="E7151" s="458"/>
      <c r="F7151" s="459"/>
    </row>
    <row r="7152">
      <c r="A7152" s="458"/>
      <c r="B7152" s="458"/>
      <c r="C7152" s="458"/>
      <c r="D7152" s="458"/>
      <c r="E7152" s="458"/>
      <c r="F7152" s="459"/>
    </row>
    <row r="7153">
      <c r="A7153" s="458"/>
      <c r="B7153" s="458"/>
      <c r="C7153" s="458"/>
      <c r="D7153" s="458"/>
      <c r="E7153" s="458"/>
      <c r="F7153" s="459"/>
    </row>
    <row r="7154">
      <c r="A7154" s="458"/>
      <c r="B7154" s="458"/>
      <c r="C7154" s="458"/>
      <c r="D7154" s="458"/>
      <c r="E7154" s="458"/>
      <c r="F7154" s="459"/>
    </row>
    <row r="7155">
      <c r="A7155" s="458"/>
      <c r="B7155" s="458"/>
      <c r="C7155" s="458"/>
      <c r="D7155" s="458"/>
      <c r="E7155" s="458"/>
      <c r="F7155" s="459"/>
    </row>
    <row r="7156">
      <c r="A7156" s="458"/>
      <c r="B7156" s="458"/>
      <c r="C7156" s="458"/>
      <c r="D7156" s="458"/>
      <c r="E7156" s="458"/>
      <c r="F7156" s="459"/>
    </row>
    <row r="7157">
      <c r="A7157" s="458"/>
      <c r="B7157" s="458"/>
      <c r="C7157" s="458"/>
      <c r="D7157" s="458"/>
      <c r="E7157" s="458"/>
      <c r="F7157" s="459"/>
    </row>
    <row r="7158">
      <c r="A7158" s="458"/>
      <c r="B7158" s="458"/>
      <c r="C7158" s="458"/>
      <c r="D7158" s="458"/>
      <c r="E7158" s="458"/>
      <c r="F7158" s="459"/>
    </row>
    <row r="7159">
      <c r="A7159" s="458"/>
      <c r="B7159" s="458"/>
      <c r="C7159" s="458"/>
      <c r="D7159" s="458"/>
      <c r="E7159" s="458"/>
      <c r="F7159" s="459"/>
    </row>
    <row r="7160">
      <c r="A7160" s="458"/>
      <c r="B7160" s="458"/>
      <c r="C7160" s="458"/>
      <c r="D7160" s="458"/>
      <c r="E7160" s="458"/>
      <c r="F7160" s="459"/>
    </row>
    <row r="7161">
      <c r="A7161" s="458"/>
      <c r="B7161" s="458"/>
      <c r="C7161" s="458"/>
      <c r="D7161" s="458"/>
      <c r="E7161" s="458"/>
      <c r="F7161" s="459"/>
    </row>
    <row r="7162">
      <c r="A7162" s="458"/>
      <c r="B7162" s="458"/>
      <c r="C7162" s="458"/>
      <c r="D7162" s="458"/>
      <c r="E7162" s="458"/>
      <c r="F7162" s="459"/>
    </row>
    <row r="7163">
      <c r="A7163" s="458"/>
      <c r="B7163" s="458"/>
      <c r="C7163" s="458"/>
      <c r="D7163" s="458"/>
      <c r="E7163" s="458"/>
      <c r="F7163" s="459"/>
    </row>
    <row r="7164">
      <c r="A7164" s="458"/>
      <c r="B7164" s="458"/>
      <c r="C7164" s="458"/>
      <c r="D7164" s="458"/>
      <c r="E7164" s="458"/>
      <c r="F7164" s="459"/>
    </row>
    <row r="7165">
      <c r="A7165" s="458"/>
      <c r="B7165" s="458"/>
      <c r="C7165" s="458"/>
      <c r="D7165" s="458"/>
      <c r="E7165" s="458"/>
      <c r="F7165" s="459"/>
    </row>
    <row r="7166">
      <c r="A7166" s="458"/>
      <c r="B7166" s="458"/>
      <c r="C7166" s="458"/>
      <c r="D7166" s="458"/>
      <c r="E7166" s="458"/>
      <c r="F7166" s="459"/>
    </row>
    <row r="7167">
      <c r="A7167" s="458"/>
      <c r="B7167" s="458"/>
      <c r="C7167" s="458"/>
      <c r="D7167" s="458"/>
      <c r="E7167" s="458"/>
      <c r="F7167" s="459"/>
    </row>
    <row r="7168">
      <c r="A7168" s="458"/>
      <c r="B7168" s="458"/>
      <c r="C7168" s="458"/>
      <c r="D7168" s="458"/>
      <c r="E7168" s="458"/>
      <c r="F7168" s="459"/>
    </row>
    <row r="7169">
      <c r="A7169" s="458"/>
      <c r="B7169" s="458"/>
      <c r="C7169" s="458"/>
      <c r="D7169" s="458"/>
      <c r="E7169" s="458"/>
      <c r="F7169" s="459"/>
    </row>
    <row r="7170">
      <c r="A7170" s="458"/>
      <c r="B7170" s="458"/>
      <c r="C7170" s="458"/>
      <c r="D7170" s="458"/>
      <c r="E7170" s="458"/>
      <c r="F7170" s="459"/>
    </row>
    <row r="7171">
      <c r="A7171" s="458"/>
      <c r="B7171" s="458"/>
      <c r="C7171" s="458"/>
      <c r="D7171" s="458"/>
      <c r="E7171" s="458"/>
      <c r="F7171" s="459"/>
    </row>
    <row r="7172">
      <c r="A7172" s="458"/>
      <c r="B7172" s="458"/>
      <c r="C7172" s="458"/>
      <c r="D7172" s="458"/>
      <c r="E7172" s="458"/>
      <c r="F7172" s="459"/>
    </row>
    <row r="7173">
      <c r="A7173" s="458"/>
      <c r="B7173" s="458"/>
      <c r="C7173" s="458"/>
      <c r="D7173" s="458"/>
      <c r="E7173" s="458"/>
      <c r="F7173" s="459"/>
    </row>
    <row r="7174">
      <c r="A7174" s="458"/>
      <c r="B7174" s="458"/>
      <c r="C7174" s="458"/>
      <c r="D7174" s="458"/>
      <c r="E7174" s="458"/>
      <c r="F7174" s="459"/>
    </row>
    <row r="7175">
      <c r="A7175" s="458"/>
      <c r="B7175" s="458"/>
      <c r="C7175" s="458"/>
      <c r="D7175" s="458"/>
      <c r="E7175" s="458"/>
      <c r="F7175" s="459"/>
    </row>
    <row r="7176">
      <c r="A7176" s="458"/>
      <c r="B7176" s="458"/>
      <c r="C7176" s="458"/>
      <c r="D7176" s="458"/>
      <c r="E7176" s="458"/>
      <c r="F7176" s="459"/>
    </row>
    <row r="7177">
      <c r="A7177" s="458"/>
      <c r="B7177" s="458"/>
      <c r="C7177" s="458"/>
      <c r="D7177" s="458"/>
      <c r="E7177" s="458"/>
      <c r="F7177" s="459"/>
    </row>
    <row r="7178">
      <c r="A7178" s="458"/>
      <c r="B7178" s="458"/>
      <c r="C7178" s="458"/>
      <c r="D7178" s="458"/>
      <c r="E7178" s="458"/>
      <c r="F7178" s="459"/>
    </row>
    <row r="7179">
      <c r="A7179" s="458"/>
      <c r="B7179" s="458"/>
      <c r="C7179" s="458"/>
      <c r="D7179" s="458"/>
      <c r="E7179" s="458"/>
      <c r="F7179" s="459"/>
    </row>
    <row r="7180">
      <c r="A7180" s="458"/>
      <c r="B7180" s="458"/>
      <c r="C7180" s="458"/>
      <c r="D7180" s="458"/>
      <c r="E7180" s="458"/>
      <c r="F7180" s="459"/>
    </row>
    <row r="7181">
      <c r="A7181" s="458"/>
      <c r="B7181" s="458"/>
      <c r="C7181" s="458"/>
      <c r="D7181" s="458"/>
      <c r="E7181" s="458"/>
      <c r="F7181" s="459"/>
    </row>
    <row r="7182">
      <c r="A7182" s="458"/>
      <c r="B7182" s="458"/>
      <c r="C7182" s="458"/>
      <c r="D7182" s="458"/>
      <c r="E7182" s="458"/>
      <c r="F7182" s="459"/>
    </row>
    <row r="7183">
      <c r="A7183" s="458"/>
      <c r="B7183" s="458"/>
      <c r="C7183" s="458"/>
      <c r="D7183" s="458"/>
      <c r="E7183" s="458"/>
      <c r="F7183" s="459"/>
    </row>
    <row r="7184">
      <c r="A7184" s="458"/>
      <c r="B7184" s="458"/>
      <c r="C7184" s="458"/>
      <c r="D7184" s="458"/>
      <c r="E7184" s="458"/>
      <c r="F7184" s="459"/>
    </row>
    <row r="7185">
      <c r="A7185" s="458"/>
      <c r="B7185" s="458"/>
      <c r="C7185" s="458"/>
      <c r="D7185" s="458"/>
      <c r="E7185" s="458"/>
      <c r="F7185" s="459"/>
    </row>
    <row r="7186">
      <c r="A7186" s="458"/>
      <c r="B7186" s="458"/>
      <c r="C7186" s="458"/>
      <c r="D7186" s="458"/>
      <c r="E7186" s="458"/>
      <c r="F7186" s="459"/>
    </row>
    <row r="7187">
      <c r="A7187" s="458"/>
      <c r="B7187" s="458"/>
      <c r="C7187" s="458"/>
      <c r="D7187" s="458"/>
      <c r="E7187" s="458"/>
      <c r="F7187" s="459"/>
    </row>
    <row r="7188">
      <c r="A7188" s="458"/>
      <c r="B7188" s="458"/>
      <c r="C7188" s="458"/>
      <c r="D7188" s="458"/>
      <c r="E7188" s="458"/>
      <c r="F7188" s="459"/>
    </row>
    <row r="7189">
      <c r="A7189" s="458"/>
      <c r="B7189" s="458"/>
      <c r="C7189" s="458"/>
      <c r="D7189" s="458"/>
      <c r="E7189" s="458"/>
      <c r="F7189" s="459"/>
    </row>
    <row r="7190">
      <c r="A7190" s="458"/>
      <c r="B7190" s="458"/>
      <c r="C7190" s="458"/>
      <c r="D7190" s="458"/>
      <c r="E7190" s="458"/>
      <c r="F7190" s="459"/>
    </row>
    <row r="7191">
      <c r="A7191" s="458"/>
      <c r="B7191" s="458"/>
      <c r="C7191" s="458"/>
      <c r="D7191" s="458"/>
      <c r="E7191" s="458"/>
      <c r="F7191" s="459"/>
    </row>
    <row r="7192">
      <c r="A7192" s="458"/>
      <c r="B7192" s="458"/>
      <c r="C7192" s="458"/>
      <c r="D7192" s="458"/>
      <c r="E7192" s="458"/>
      <c r="F7192" s="459"/>
    </row>
    <row r="7193">
      <c r="A7193" s="458"/>
      <c r="B7193" s="458"/>
      <c r="C7193" s="458"/>
      <c r="D7193" s="458"/>
      <c r="E7193" s="458"/>
      <c r="F7193" s="459"/>
    </row>
    <row r="7194">
      <c r="A7194" s="458"/>
      <c r="B7194" s="458"/>
      <c r="C7194" s="458"/>
      <c r="D7194" s="458"/>
      <c r="E7194" s="458"/>
      <c r="F7194" s="459"/>
    </row>
    <row r="7195">
      <c r="A7195" s="458"/>
      <c r="B7195" s="458"/>
      <c r="C7195" s="458"/>
      <c r="D7195" s="458"/>
      <c r="E7195" s="458"/>
      <c r="F7195" s="459"/>
    </row>
    <row r="7196">
      <c r="A7196" s="458"/>
      <c r="B7196" s="458"/>
      <c r="C7196" s="458"/>
      <c r="D7196" s="458"/>
      <c r="E7196" s="458"/>
      <c r="F7196" s="459"/>
    </row>
    <row r="7197">
      <c r="A7197" s="458"/>
      <c r="B7197" s="458"/>
      <c r="C7197" s="458"/>
      <c r="D7197" s="458"/>
      <c r="E7197" s="458"/>
      <c r="F7197" s="459"/>
    </row>
    <row r="7198">
      <c r="A7198" s="458"/>
      <c r="B7198" s="458"/>
      <c r="C7198" s="458"/>
      <c r="D7198" s="458"/>
      <c r="E7198" s="458"/>
      <c r="F7198" s="459"/>
    </row>
    <row r="7199">
      <c r="A7199" s="458"/>
      <c r="B7199" s="458"/>
      <c r="C7199" s="458"/>
      <c r="D7199" s="458"/>
      <c r="E7199" s="458"/>
      <c r="F7199" s="459"/>
    </row>
    <row r="7200">
      <c r="A7200" s="458"/>
      <c r="B7200" s="458"/>
      <c r="C7200" s="458"/>
      <c r="D7200" s="458"/>
      <c r="E7200" s="458"/>
      <c r="F7200" s="459"/>
    </row>
    <row r="7201">
      <c r="A7201" s="458"/>
      <c r="B7201" s="458"/>
      <c r="C7201" s="458"/>
      <c r="D7201" s="458"/>
      <c r="E7201" s="458"/>
      <c r="F7201" s="459"/>
    </row>
    <row r="7202">
      <c r="A7202" s="458"/>
      <c r="B7202" s="458"/>
      <c r="C7202" s="458"/>
      <c r="D7202" s="458"/>
      <c r="E7202" s="458"/>
      <c r="F7202" s="459"/>
    </row>
    <row r="7203">
      <c r="A7203" s="458"/>
      <c r="B7203" s="458"/>
      <c r="C7203" s="458"/>
      <c r="D7203" s="458"/>
      <c r="E7203" s="458"/>
      <c r="F7203" s="459"/>
    </row>
    <row r="7204">
      <c r="A7204" s="458"/>
      <c r="B7204" s="458"/>
      <c r="C7204" s="458"/>
      <c r="D7204" s="458"/>
      <c r="E7204" s="458"/>
      <c r="F7204" s="459"/>
    </row>
    <row r="7205">
      <c r="A7205" s="458"/>
      <c r="B7205" s="458"/>
      <c r="C7205" s="458"/>
      <c r="D7205" s="458"/>
      <c r="E7205" s="458"/>
      <c r="F7205" s="459"/>
    </row>
    <row r="7206">
      <c r="A7206" s="458"/>
      <c r="B7206" s="458"/>
      <c r="C7206" s="458"/>
      <c r="D7206" s="458"/>
      <c r="E7206" s="458"/>
      <c r="F7206" s="459"/>
    </row>
    <row r="7207">
      <c r="A7207" s="458"/>
      <c r="B7207" s="458"/>
      <c r="C7207" s="458"/>
      <c r="D7207" s="458"/>
      <c r="E7207" s="458"/>
      <c r="F7207" s="459"/>
    </row>
    <row r="7208">
      <c r="A7208" s="458"/>
      <c r="B7208" s="458"/>
      <c r="C7208" s="458"/>
      <c r="D7208" s="458"/>
      <c r="E7208" s="458"/>
      <c r="F7208" s="459"/>
    </row>
    <row r="7209">
      <c r="A7209" s="458"/>
      <c r="B7209" s="458"/>
      <c r="C7209" s="458"/>
      <c r="D7209" s="458"/>
      <c r="E7209" s="458"/>
      <c r="F7209" s="459"/>
    </row>
    <row r="7210">
      <c r="A7210" s="458"/>
      <c r="B7210" s="458"/>
      <c r="C7210" s="458"/>
      <c r="D7210" s="458"/>
      <c r="E7210" s="458"/>
      <c r="F7210" s="459"/>
    </row>
    <row r="7211">
      <c r="A7211" s="458"/>
      <c r="B7211" s="458"/>
      <c r="C7211" s="458"/>
      <c r="D7211" s="458"/>
      <c r="E7211" s="458"/>
      <c r="F7211" s="459"/>
    </row>
    <row r="7212">
      <c r="A7212" s="458"/>
      <c r="B7212" s="458"/>
      <c r="C7212" s="458"/>
      <c r="D7212" s="458"/>
      <c r="E7212" s="458"/>
      <c r="F7212" s="459"/>
    </row>
    <row r="7213">
      <c r="A7213" s="458"/>
      <c r="B7213" s="458"/>
      <c r="C7213" s="458"/>
      <c r="D7213" s="458"/>
      <c r="E7213" s="458"/>
      <c r="F7213" s="459"/>
    </row>
    <row r="7214">
      <c r="A7214" s="458"/>
      <c r="B7214" s="458"/>
      <c r="C7214" s="458"/>
      <c r="D7214" s="458"/>
      <c r="E7214" s="458"/>
      <c r="F7214" s="459"/>
    </row>
    <row r="7215">
      <c r="A7215" s="458"/>
      <c r="B7215" s="458"/>
      <c r="C7215" s="458"/>
      <c r="D7215" s="458"/>
      <c r="E7215" s="458"/>
      <c r="F7215" s="459"/>
    </row>
    <row r="7216">
      <c r="A7216" s="458"/>
      <c r="B7216" s="458"/>
      <c r="C7216" s="458"/>
      <c r="D7216" s="458"/>
      <c r="E7216" s="458"/>
      <c r="F7216" s="459"/>
    </row>
    <row r="7217">
      <c r="A7217" s="458"/>
      <c r="B7217" s="458"/>
      <c r="C7217" s="458"/>
      <c r="D7217" s="458"/>
      <c r="E7217" s="458"/>
      <c r="F7217" s="459"/>
    </row>
    <row r="7218">
      <c r="A7218" s="458"/>
      <c r="B7218" s="458"/>
      <c r="C7218" s="458"/>
      <c r="D7218" s="458"/>
      <c r="E7218" s="458"/>
      <c r="F7218" s="459"/>
    </row>
    <row r="7219">
      <c r="A7219" s="458"/>
      <c r="B7219" s="458"/>
      <c r="C7219" s="458"/>
      <c r="D7219" s="458"/>
      <c r="E7219" s="458"/>
      <c r="F7219" s="459"/>
    </row>
    <row r="7220">
      <c r="A7220" s="458"/>
      <c r="B7220" s="458"/>
      <c r="C7220" s="458"/>
      <c r="D7220" s="458"/>
      <c r="E7220" s="458"/>
      <c r="F7220" s="459"/>
    </row>
    <row r="7221">
      <c r="A7221" s="458"/>
      <c r="B7221" s="458"/>
      <c r="C7221" s="458"/>
      <c r="D7221" s="458"/>
      <c r="E7221" s="458"/>
      <c r="F7221" s="459"/>
    </row>
    <row r="7222">
      <c r="A7222" s="458"/>
      <c r="B7222" s="458"/>
      <c r="C7222" s="458"/>
      <c r="D7222" s="458"/>
      <c r="E7222" s="458"/>
      <c r="F7222" s="459"/>
    </row>
    <row r="7223">
      <c r="A7223" s="458"/>
      <c r="B7223" s="458"/>
      <c r="C7223" s="458"/>
      <c r="D7223" s="458"/>
      <c r="E7223" s="458"/>
      <c r="F7223" s="459"/>
    </row>
    <row r="7224">
      <c r="A7224" s="458"/>
      <c r="B7224" s="458"/>
      <c r="C7224" s="458"/>
      <c r="D7224" s="458"/>
      <c r="E7224" s="458"/>
      <c r="F7224" s="459"/>
    </row>
    <row r="7225">
      <c r="A7225" s="458"/>
      <c r="B7225" s="458"/>
      <c r="C7225" s="458"/>
      <c r="D7225" s="458"/>
      <c r="E7225" s="458"/>
      <c r="F7225" s="459"/>
    </row>
    <row r="7226">
      <c r="A7226" s="458"/>
      <c r="B7226" s="458"/>
      <c r="C7226" s="458"/>
      <c r="D7226" s="458"/>
      <c r="E7226" s="458"/>
      <c r="F7226" s="459"/>
    </row>
    <row r="7227">
      <c r="A7227" s="458"/>
      <c r="B7227" s="458"/>
      <c r="C7227" s="458"/>
      <c r="D7227" s="458"/>
      <c r="E7227" s="458"/>
      <c r="F7227" s="459"/>
    </row>
    <row r="7228">
      <c r="A7228" s="458"/>
      <c r="B7228" s="458"/>
      <c r="C7228" s="458"/>
      <c r="D7228" s="458"/>
      <c r="E7228" s="458"/>
      <c r="F7228" s="459"/>
    </row>
    <row r="7229">
      <c r="A7229" s="458"/>
      <c r="B7229" s="458"/>
      <c r="C7229" s="458"/>
      <c r="D7229" s="458"/>
      <c r="E7229" s="458"/>
      <c r="F7229" s="459"/>
    </row>
    <row r="7230">
      <c r="A7230" s="458"/>
      <c r="B7230" s="458"/>
      <c r="C7230" s="458"/>
      <c r="D7230" s="458"/>
      <c r="E7230" s="458"/>
      <c r="F7230" s="459"/>
    </row>
    <row r="7231">
      <c r="A7231" s="458"/>
      <c r="B7231" s="458"/>
      <c r="C7231" s="458"/>
      <c r="D7231" s="458"/>
      <c r="E7231" s="458"/>
      <c r="F7231" s="459"/>
    </row>
    <row r="7232">
      <c r="A7232" s="458"/>
      <c r="B7232" s="458"/>
      <c r="C7232" s="458"/>
      <c r="D7232" s="458"/>
      <c r="E7232" s="458"/>
      <c r="F7232" s="459"/>
    </row>
    <row r="7233">
      <c r="A7233" s="458"/>
      <c r="B7233" s="458"/>
      <c r="C7233" s="458"/>
      <c r="D7233" s="458"/>
      <c r="E7233" s="458"/>
      <c r="F7233" s="459"/>
    </row>
    <row r="7234">
      <c r="A7234" s="458"/>
      <c r="B7234" s="458"/>
      <c r="C7234" s="458"/>
      <c r="D7234" s="458"/>
      <c r="E7234" s="458"/>
      <c r="F7234" s="459"/>
    </row>
    <row r="7235">
      <c r="A7235" s="458"/>
      <c r="B7235" s="458"/>
      <c r="C7235" s="458"/>
      <c r="D7235" s="458"/>
      <c r="E7235" s="458"/>
      <c r="F7235" s="459"/>
    </row>
    <row r="7236">
      <c r="A7236" s="458"/>
      <c r="B7236" s="458"/>
      <c r="C7236" s="458"/>
      <c r="D7236" s="458"/>
      <c r="E7236" s="458"/>
      <c r="F7236" s="459"/>
    </row>
    <row r="7237">
      <c r="A7237" s="458"/>
      <c r="B7237" s="458"/>
      <c r="C7237" s="458"/>
      <c r="D7237" s="458"/>
      <c r="E7237" s="458"/>
      <c r="F7237" s="459"/>
    </row>
    <row r="7238">
      <c r="A7238" s="458"/>
      <c r="B7238" s="458"/>
      <c r="C7238" s="458"/>
      <c r="D7238" s="458"/>
      <c r="E7238" s="458"/>
      <c r="F7238" s="459"/>
    </row>
    <row r="7239">
      <c r="A7239" s="458"/>
      <c r="B7239" s="458"/>
      <c r="C7239" s="458"/>
      <c r="D7239" s="458"/>
      <c r="E7239" s="458"/>
      <c r="F7239" s="459"/>
    </row>
    <row r="7240">
      <c r="A7240" s="458"/>
      <c r="B7240" s="458"/>
      <c r="C7240" s="458"/>
      <c r="D7240" s="458"/>
      <c r="E7240" s="458"/>
      <c r="F7240" s="459"/>
    </row>
    <row r="7241">
      <c r="A7241" s="458"/>
      <c r="B7241" s="458"/>
      <c r="C7241" s="458"/>
      <c r="D7241" s="458"/>
      <c r="E7241" s="458"/>
      <c r="F7241" s="459"/>
    </row>
    <row r="7242">
      <c r="A7242" s="458"/>
      <c r="B7242" s="458"/>
      <c r="C7242" s="458"/>
      <c r="D7242" s="458"/>
      <c r="E7242" s="458"/>
      <c r="F7242" s="459"/>
    </row>
    <row r="7243">
      <c r="A7243" s="458"/>
      <c r="B7243" s="458"/>
      <c r="C7243" s="458"/>
      <c r="D7243" s="458"/>
      <c r="E7243" s="458"/>
      <c r="F7243" s="459"/>
    </row>
    <row r="7244">
      <c r="A7244" s="458"/>
      <c r="B7244" s="458"/>
      <c r="C7244" s="458"/>
      <c r="D7244" s="458"/>
      <c r="E7244" s="458"/>
      <c r="F7244" s="459"/>
    </row>
    <row r="7245">
      <c r="A7245" s="458"/>
      <c r="B7245" s="458"/>
      <c r="C7245" s="458"/>
      <c r="D7245" s="458"/>
      <c r="E7245" s="458"/>
      <c r="F7245" s="459"/>
    </row>
    <row r="7246">
      <c r="A7246" s="458"/>
      <c r="B7246" s="458"/>
      <c r="C7246" s="458"/>
      <c r="D7246" s="458"/>
      <c r="E7246" s="458"/>
      <c r="F7246" s="459"/>
    </row>
    <row r="7247">
      <c r="A7247" s="458"/>
      <c r="B7247" s="458"/>
      <c r="C7247" s="458"/>
      <c r="D7247" s="458"/>
      <c r="E7247" s="458"/>
      <c r="F7247" s="459"/>
    </row>
    <row r="7248">
      <c r="A7248" s="458"/>
      <c r="B7248" s="458"/>
      <c r="C7248" s="458"/>
      <c r="D7248" s="458"/>
      <c r="E7248" s="458"/>
      <c r="F7248" s="459"/>
    </row>
    <row r="7249">
      <c r="A7249" s="458"/>
      <c r="B7249" s="458"/>
      <c r="C7249" s="458"/>
      <c r="D7249" s="458"/>
      <c r="E7249" s="458"/>
      <c r="F7249" s="459"/>
    </row>
    <row r="7250">
      <c r="A7250" s="458"/>
      <c r="B7250" s="458"/>
      <c r="C7250" s="458"/>
      <c r="D7250" s="458"/>
      <c r="E7250" s="458"/>
      <c r="F7250" s="459"/>
    </row>
    <row r="7251">
      <c r="A7251" s="458"/>
      <c r="B7251" s="458"/>
      <c r="C7251" s="458"/>
      <c r="D7251" s="458"/>
      <c r="E7251" s="458"/>
      <c r="F7251" s="459"/>
    </row>
    <row r="7252">
      <c r="A7252" s="458"/>
      <c r="B7252" s="458"/>
      <c r="C7252" s="458"/>
      <c r="D7252" s="458"/>
      <c r="E7252" s="458"/>
      <c r="F7252" s="459"/>
    </row>
    <row r="7253">
      <c r="A7253" s="458"/>
      <c r="B7253" s="458"/>
      <c r="C7253" s="458"/>
      <c r="D7253" s="458"/>
      <c r="E7253" s="458"/>
      <c r="F7253" s="459"/>
    </row>
    <row r="7254">
      <c r="A7254" s="458"/>
      <c r="B7254" s="458"/>
      <c r="C7254" s="458"/>
      <c r="D7254" s="458"/>
      <c r="E7254" s="458"/>
      <c r="F7254" s="459"/>
    </row>
    <row r="7255">
      <c r="A7255" s="458"/>
      <c r="B7255" s="458"/>
      <c r="C7255" s="458"/>
      <c r="D7255" s="458"/>
      <c r="E7255" s="458"/>
      <c r="F7255" s="459"/>
    </row>
    <row r="7256">
      <c r="A7256" s="458"/>
      <c r="B7256" s="458"/>
      <c r="C7256" s="458"/>
      <c r="D7256" s="458"/>
      <c r="E7256" s="458"/>
      <c r="F7256" s="459"/>
    </row>
    <row r="7257">
      <c r="A7257" s="458"/>
      <c r="B7257" s="458"/>
      <c r="C7257" s="458"/>
      <c r="D7257" s="458"/>
      <c r="E7257" s="458"/>
      <c r="F7257" s="459"/>
    </row>
    <row r="7258">
      <c r="A7258" s="458"/>
      <c r="B7258" s="458"/>
      <c r="C7258" s="458"/>
      <c r="D7258" s="458"/>
      <c r="E7258" s="458"/>
      <c r="F7258" s="459"/>
    </row>
    <row r="7259">
      <c r="A7259" s="458"/>
      <c r="B7259" s="458"/>
      <c r="C7259" s="458"/>
      <c r="D7259" s="458"/>
      <c r="E7259" s="458"/>
      <c r="F7259" s="459"/>
    </row>
    <row r="7260">
      <c r="A7260" s="458"/>
      <c r="B7260" s="458"/>
      <c r="C7260" s="458"/>
      <c r="D7260" s="458"/>
      <c r="E7260" s="458"/>
      <c r="F7260" s="459"/>
    </row>
    <row r="7261">
      <c r="A7261" s="458"/>
      <c r="B7261" s="458"/>
      <c r="C7261" s="458"/>
      <c r="D7261" s="458"/>
      <c r="E7261" s="458"/>
      <c r="F7261" s="459"/>
    </row>
    <row r="7262">
      <c r="A7262" s="458"/>
      <c r="B7262" s="458"/>
      <c r="C7262" s="458"/>
      <c r="D7262" s="458"/>
      <c r="E7262" s="458"/>
      <c r="F7262" s="459"/>
    </row>
    <row r="7263">
      <c r="A7263" s="458"/>
      <c r="B7263" s="458"/>
      <c r="C7263" s="458"/>
      <c r="D7263" s="458"/>
      <c r="E7263" s="458"/>
      <c r="F7263" s="459"/>
    </row>
    <row r="7264">
      <c r="A7264" s="458"/>
      <c r="B7264" s="458"/>
      <c r="C7264" s="458"/>
      <c r="D7264" s="458"/>
      <c r="E7264" s="458"/>
      <c r="F7264" s="459"/>
    </row>
    <row r="7265">
      <c r="A7265" s="458"/>
      <c r="B7265" s="458"/>
      <c r="C7265" s="458"/>
      <c r="D7265" s="458"/>
      <c r="E7265" s="458"/>
      <c r="F7265" s="459"/>
    </row>
    <row r="7266">
      <c r="A7266" s="458"/>
      <c r="B7266" s="458"/>
      <c r="C7266" s="458"/>
      <c r="D7266" s="458"/>
      <c r="E7266" s="458"/>
      <c r="F7266" s="459"/>
    </row>
    <row r="7267">
      <c r="A7267" s="458"/>
      <c r="B7267" s="458"/>
      <c r="C7267" s="458"/>
      <c r="D7267" s="458"/>
      <c r="E7267" s="458"/>
      <c r="F7267" s="459"/>
    </row>
    <row r="7268">
      <c r="A7268" s="458"/>
      <c r="B7268" s="458"/>
      <c r="C7268" s="458"/>
      <c r="D7268" s="458"/>
      <c r="E7268" s="458"/>
      <c r="F7268" s="459"/>
    </row>
    <row r="7269">
      <c r="A7269" s="458"/>
      <c r="B7269" s="458"/>
      <c r="C7269" s="458"/>
      <c r="D7269" s="458"/>
      <c r="E7269" s="458"/>
      <c r="F7269" s="459"/>
    </row>
    <row r="7270">
      <c r="A7270" s="458"/>
      <c r="B7270" s="458"/>
      <c r="C7270" s="458"/>
      <c r="D7270" s="458"/>
      <c r="E7270" s="458"/>
      <c r="F7270" s="459"/>
    </row>
    <row r="7271">
      <c r="A7271" s="458"/>
      <c r="B7271" s="458"/>
      <c r="C7271" s="458"/>
      <c r="D7271" s="458"/>
      <c r="E7271" s="458"/>
      <c r="F7271" s="459"/>
    </row>
    <row r="7272">
      <c r="A7272" s="458"/>
      <c r="B7272" s="458"/>
      <c r="C7272" s="458"/>
      <c r="D7272" s="458"/>
      <c r="E7272" s="458"/>
      <c r="F7272" s="459"/>
    </row>
    <row r="7273">
      <c r="A7273" s="458"/>
      <c r="B7273" s="458"/>
      <c r="C7273" s="458"/>
      <c r="D7273" s="458"/>
      <c r="E7273" s="458"/>
      <c r="F7273" s="459"/>
    </row>
    <row r="7274">
      <c r="A7274" s="458"/>
      <c r="B7274" s="458"/>
      <c r="C7274" s="458"/>
      <c r="D7274" s="458"/>
      <c r="E7274" s="458"/>
      <c r="F7274" s="459"/>
    </row>
    <row r="7275">
      <c r="A7275" s="458"/>
      <c r="B7275" s="458"/>
      <c r="C7275" s="458"/>
      <c r="D7275" s="458"/>
      <c r="E7275" s="458"/>
      <c r="F7275" s="459"/>
    </row>
    <row r="7276">
      <c r="A7276" s="458"/>
      <c r="B7276" s="458"/>
      <c r="C7276" s="458"/>
      <c r="D7276" s="458"/>
      <c r="E7276" s="458"/>
      <c r="F7276" s="459"/>
    </row>
    <row r="7277">
      <c r="A7277" s="458"/>
      <c r="B7277" s="458"/>
      <c r="C7277" s="458"/>
      <c r="D7277" s="458"/>
      <c r="E7277" s="458"/>
      <c r="F7277" s="459"/>
    </row>
    <row r="7278">
      <c r="A7278" s="458"/>
      <c r="B7278" s="458"/>
      <c r="C7278" s="458"/>
      <c r="D7278" s="458"/>
      <c r="E7278" s="458"/>
      <c r="F7278" s="459"/>
    </row>
    <row r="7279">
      <c r="A7279" s="458"/>
      <c r="B7279" s="458"/>
      <c r="C7279" s="458"/>
      <c r="D7279" s="458"/>
      <c r="E7279" s="458"/>
      <c r="F7279" s="459"/>
    </row>
    <row r="7280">
      <c r="A7280" s="458"/>
      <c r="B7280" s="458"/>
      <c r="C7280" s="458"/>
      <c r="D7280" s="458"/>
      <c r="E7280" s="458"/>
      <c r="F7280" s="459"/>
    </row>
    <row r="7281">
      <c r="A7281" s="458"/>
      <c r="B7281" s="458"/>
      <c r="C7281" s="458"/>
      <c r="D7281" s="458"/>
      <c r="E7281" s="458"/>
      <c r="F7281" s="459"/>
    </row>
    <row r="7282">
      <c r="A7282" s="458"/>
      <c r="B7282" s="458"/>
      <c r="C7282" s="458"/>
      <c r="D7282" s="458"/>
      <c r="E7282" s="458"/>
      <c r="F7282" s="459"/>
    </row>
    <row r="7283">
      <c r="A7283" s="458"/>
      <c r="B7283" s="458"/>
      <c r="C7283" s="458"/>
      <c r="D7283" s="458"/>
      <c r="E7283" s="458"/>
      <c r="F7283" s="459"/>
    </row>
    <row r="7284">
      <c r="A7284" s="458"/>
      <c r="B7284" s="458"/>
      <c r="C7284" s="458"/>
      <c r="D7284" s="458"/>
      <c r="E7284" s="458"/>
      <c r="F7284" s="459"/>
    </row>
    <row r="7285">
      <c r="A7285" s="458"/>
      <c r="B7285" s="458"/>
      <c r="C7285" s="458"/>
      <c r="D7285" s="458"/>
      <c r="E7285" s="458"/>
      <c r="F7285" s="459"/>
    </row>
    <row r="7286">
      <c r="A7286" s="458"/>
      <c r="B7286" s="458"/>
      <c r="C7286" s="458"/>
      <c r="D7286" s="458"/>
      <c r="E7286" s="458"/>
      <c r="F7286" s="459"/>
    </row>
    <row r="7287">
      <c r="A7287" s="458"/>
      <c r="B7287" s="458"/>
      <c r="C7287" s="458"/>
      <c r="D7287" s="458"/>
      <c r="E7287" s="458"/>
      <c r="F7287" s="459"/>
    </row>
    <row r="7288">
      <c r="A7288" s="458"/>
      <c r="B7288" s="458"/>
      <c r="C7288" s="458"/>
      <c r="D7288" s="458"/>
      <c r="E7288" s="458"/>
      <c r="F7288" s="459"/>
    </row>
    <row r="7289">
      <c r="A7289" s="458"/>
      <c r="B7289" s="458"/>
      <c r="C7289" s="458"/>
      <c r="D7289" s="458"/>
      <c r="E7289" s="458"/>
      <c r="F7289" s="459"/>
    </row>
    <row r="7290">
      <c r="A7290" s="458"/>
      <c r="B7290" s="458"/>
      <c r="C7290" s="458"/>
      <c r="D7290" s="458"/>
      <c r="E7290" s="458"/>
      <c r="F7290" s="459"/>
    </row>
    <row r="7291">
      <c r="A7291" s="458"/>
      <c r="B7291" s="458"/>
      <c r="C7291" s="458"/>
      <c r="D7291" s="458"/>
      <c r="E7291" s="458"/>
      <c r="F7291" s="459"/>
    </row>
    <row r="7292">
      <c r="A7292" s="458"/>
      <c r="B7292" s="458"/>
      <c r="C7292" s="458"/>
      <c r="D7292" s="458"/>
      <c r="E7292" s="458"/>
      <c r="F7292" s="459"/>
    </row>
    <row r="7293">
      <c r="A7293" s="458"/>
      <c r="B7293" s="458"/>
      <c r="C7293" s="458"/>
      <c r="D7293" s="458"/>
      <c r="E7293" s="458"/>
      <c r="F7293" s="459"/>
    </row>
    <row r="7294">
      <c r="A7294" s="458"/>
      <c r="B7294" s="458"/>
      <c r="C7294" s="458"/>
      <c r="D7294" s="458"/>
      <c r="E7294" s="458"/>
      <c r="F7294" s="459"/>
    </row>
    <row r="7295">
      <c r="A7295" s="458"/>
      <c r="B7295" s="458"/>
      <c r="C7295" s="458"/>
      <c r="D7295" s="458"/>
      <c r="E7295" s="458"/>
      <c r="F7295" s="459"/>
    </row>
    <row r="7296">
      <c r="A7296" s="458"/>
      <c r="B7296" s="458"/>
      <c r="C7296" s="458"/>
      <c r="D7296" s="458"/>
      <c r="E7296" s="458"/>
      <c r="F7296" s="459"/>
    </row>
    <row r="7297">
      <c r="A7297" s="458"/>
      <c r="B7297" s="458"/>
      <c r="C7297" s="458"/>
      <c r="D7297" s="458"/>
      <c r="E7297" s="458"/>
      <c r="F7297" s="459"/>
    </row>
    <row r="7298">
      <c r="A7298" s="458"/>
      <c r="B7298" s="458"/>
      <c r="C7298" s="458"/>
      <c r="D7298" s="458"/>
      <c r="E7298" s="458"/>
      <c r="F7298" s="459"/>
    </row>
    <row r="7299">
      <c r="A7299" s="458"/>
      <c r="B7299" s="458"/>
      <c r="C7299" s="458"/>
      <c r="D7299" s="458"/>
      <c r="E7299" s="458"/>
      <c r="F7299" s="459"/>
    </row>
    <row r="7300">
      <c r="A7300" s="458"/>
      <c r="B7300" s="458"/>
      <c r="C7300" s="458"/>
      <c r="D7300" s="458"/>
      <c r="E7300" s="458"/>
      <c r="F7300" s="459"/>
    </row>
    <row r="7301">
      <c r="A7301" s="458"/>
      <c r="B7301" s="458"/>
      <c r="C7301" s="458"/>
      <c r="D7301" s="458"/>
      <c r="E7301" s="458"/>
      <c r="F7301" s="459"/>
    </row>
    <row r="7302">
      <c r="A7302" s="458"/>
      <c r="B7302" s="458"/>
      <c r="C7302" s="458"/>
      <c r="D7302" s="458"/>
      <c r="E7302" s="458"/>
      <c r="F7302" s="459"/>
    </row>
    <row r="7303">
      <c r="A7303" s="458"/>
      <c r="B7303" s="458"/>
      <c r="C7303" s="458"/>
      <c r="D7303" s="458"/>
      <c r="E7303" s="458"/>
      <c r="F7303" s="459"/>
    </row>
    <row r="7304">
      <c r="A7304" s="458"/>
      <c r="B7304" s="458"/>
      <c r="C7304" s="458"/>
      <c r="D7304" s="458"/>
      <c r="E7304" s="458"/>
      <c r="F7304" s="459"/>
    </row>
    <row r="7305">
      <c r="A7305" s="458"/>
      <c r="B7305" s="458"/>
      <c r="C7305" s="458"/>
      <c r="D7305" s="458"/>
      <c r="E7305" s="458"/>
      <c r="F7305" s="459"/>
    </row>
    <row r="7306">
      <c r="A7306" s="458"/>
      <c r="B7306" s="458"/>
      <c r="C7306" s="458"/>
      <c r="D7306" s="458"/>
      <c r="E7306" s="458"/>
      <c r="F7306" s="459"/>
    </row>
    <row r="7307">
      <c r="A7307" s="458"/>
      <c r="B7307" s="458"/>
      <c r="C7307" s="458"/>
      <c r="D7307" s="458"/>
      <c r="E7307" s="458"/>
      <c r="F7307" s="459"/>
    </row>
    <row r="7308">
      <c r="A7308" s="458"/>
      <c r="B7308" s="458"/>
      <c r="C7308" s="458"/>
      <c r="D7308" s="458"/>
      <c r="E7308" s="458"/>
      <c r="F7308" s="459"/>
    </row>
    <row r="7309">
      <c r="A7309" s="458"/>
      <c r="B7309" s="458"/>
      <c r="C7309" s="458"/>
      <c r="D7309" s="458"/>
      <c r="E7309" s="458"/>
      <c r="F7309" s="459"/>
    </row>
    <row r="7310">
      <c r="A7310" s="458"/>
      <c r="B7310" s="458"/>
      <c r="C7310" s="458"/>
      <c r="D7310" s="458"/>
      <c r="E7310" s="458"/>
      <c r="F7310" s="459"/>
    </row>
    <row r="7311">
      <c r="A7311" s="458"/>
      <c r="B7311" s="458"/>
      <c r="C7311" s="458"/>
      <c r="D7311" s="458"/>
      <c r="E7311" s="458"/>
      <c r="F7311" s="459"/>
    </row>
    <row r="7312">
      <c r="A7312" s="458"/>
      <c r="B7312" s="458"/>
      <c r="C7312" s="458"/>
      <c r="D7312" s="458"/>
      <c r="E7312" s="458"/>
      <c r="F7312" s="459"/>
    </row>
    <row r="7313">
      <c r="A7313" s="458"/>
      <c r="B7313" s="458"/>
      <c r="C7313" s="458"/>
      <c r="D7313" s="458"/>
      <c r="E7313" s="458"/>
      <c r="F7313" s="459"/>
    </row>
    <row r="7314">
      <c r="A7314" s="458"/>
      <c r="B7314" s="458"/>
      <c r="C7314" s="458"/>
      <c r="D7314" s="458"/>
      <c r="E7314" s="458"/>
      <c r="F7314" s="459"/>
    </row>
    <row r="7315">
      <c r="A7315" s="458"/>
      <c r="B7315" s="458"/>
      <c r="C7315" s="458"/>
      <c r="D7315" s="458"/>
      <c r="E7315" s="458"/>
      <c r="F7315" s="459"/>
    </row>
    <row r="7316">
      <c r="A7316" s="458"/>
      <c r="B7316" s="458"/>
      <c r="C7316" s="458"/>
      <c r="D7316" s="458"/>
      <c r="E7316" s="458"/>
      <c r="F7316" s="459"/>
    </row>
    <row r="7317">
      <c r="A7317" s="458"/>
      <c r="B7317" s="458"/>
      <c r="C7317" s="458"/>
      <c r="D7317" s="458"/>
      <c r="E7317" s="458"/>
      <c r="F7317" s="459"/>
    </row>
    <row r="7318">
      <c r="A7318" s="458"/>
      <c r="B7318" s="458"/>
      <c r="C7318" s="458"/>
      <c r="D7318" s="458"/>
      <c r="E7318" s="458"/>
      <c r="F7318" s="459"/>
    </row>
    <row r="7319">
      <c r="A7319" s="458"/>
      <c r="B7319" s="458"/>
      <c r="C7319" s="458"/>
      <c r="D7319" s="458"/>
      <c r="E7319" s="458"/>
      <c r="F7319" s="459"/>
    </row>
    <row r="7320">
      <c r="A7320" s="458"/>
      <c r="B7320" s="458"/>
      <c r="C7320" s="458"/>
      <c r="D7320" s="458"/>
      <c r="E7320" s="458"/>
      <c r="F7320" s="459"/>
    </row>
    <row r="7321">
      <c r="A7321" s="458"/>
      <c r="B7321" s="458"/>
      <c r="C7321" s="458"/>
      <c r="D7321" s="458"/>
      <c r="E7321" s="458"/>
      <c r="F7321" s="459"/>
    </row>
    <row r="7322">
      <c r="A7322" s="458"/>
      <c r="B7322" s="458"/>
      <c r="C7322" s="458"/>
      <c r="D7322" s="458"/>
      <c r="E7322" s="458"/>
      <c r="F7322" s="459"/>
    </row>
    <row r="7323">
      <c r="A7323" s="458"/>
      <c r="B7323" s="458"/>
      <c r="C7323" s="458"/>
      <c r="D7323" s="458"/>
      <c r="E7323" s="458"/>
      <c r="F7323" s="459"/>
    </row>
    <row r="7324">
      <c r="A7324" s="458"/>
      <c r="B7324" s="458"/>
      <c r="C7324" s="458"/>
      <c r="D7324" s="458"/>
      <c r="E7324" s="458"/>
      <c r="F7324" s="459"/>
    </row>
    <row r="7325">
      <c r="A7325" s="458"/>
      <c r="B7325" s="458"/>
      <c r="C7325" s="458"/>
      <c r="D7325" s="458"/>
      <c r="E7325" s="458"/>
      <c r="F7325" s="459"/>
    </row>
    <row r="7326">
      <c r="A7326" s="458"/>
      <c r="B7326" s="458"/>
      <c r="C7326" s="458"/>
      <c r="D7326" s="458"/>
      <c r="E7326" s="458"/>
      <c r="F7326" s="459"/>
    </row>
    <row r="7327">
      <c r="A7327" s="458"/>
      <c r="B7327" s="458"/>
      <c r="C7327" s="458"/>
      <c r="D7327" s="458"/>
      <c r="E7327" s="458"/>
      <c r="F7327" s="459"/>
    </row>
    <row r="7328">
      <c r="A7328" s="458"/>
      <c r="B7328" s="458"/>
      <c r="C7328" s="458"/>
      <c r="D7328" s="458"/>
      <c r="E7328" s="458"/>
      <c r="F7328" s="459"/>
    </row>
    <row r="7329">
      <c r="A7329" s="458"/>
      <c r="B7329" s="458"/>
      <c r="C7329" s="458"/>
      <c r="D7329" s="458"/>
      <c r="E7329" s="458"/>
      <c r="F7329" s="459"/>
    </row>
    <row r="7330">
      <c r="A7330" s="458"/>
      <c r="B7330" s="458"/>
      <c r="C7330" s="458"/>
      <c r="D7330" s="458"/>
      <c r="E7330" s="458"/>
      <c r="F7330" s="459"/>
    </row>
    <row r="7331">
      <c r="A7331" s="458"/>
      <c r="B7331" s="458"/>
      <c r="C7331" s="458"/>
      <c r="D7331" s="458"/>
      <c r="E7331" s="458"/>
      <c r="F7331" s="459"/>
    </row>
    <row r="7332">
      <c r="A7332" s="458"/>
      <c r="B7332" s="458"/>
      <c r="C7332" s="458"/>
      <c r="D7332" s="458"/>
      <c r="E7332" s="458"/>
      <c r="F7332" s="459"/>
    </row>
    <row r="7333">
      <c r="A7333" s="458"/>
      <c r="B7333" s="458"/>
      <c r="C7333" s="458"/>
      <c r="D7333" s="458"/>
      <c r="E7333" s="458"/>
      <c r="F7333" s="459"/>
    </row>
    <row r="7334">
      <c r="A7334" s="458"/>
      <c r="B7334" s="458"/>
      <c r="C7334" s="458"/>
      <c r="D7334" s="458"/>
      <c r="E7334" s="458"/>
      <c r="F7334" s="459"/>
    </row>
    <row r="7335">
      <c r="A7335" s="458"/>
      <c r="B7335" s="458"/>
      <c r="C7335" s="458"/>
      <c r="D7335" s="458"/>
      <c r="E7335" s="458"/>
      <c r="F7335" s="459"/>
    </row>
    <row r="7336">
      <c r="A7336" s="458"/>
      <c r="B7336" s="458"/>
      <c r="C7336" s="458"/>
      <c r="D7336" s="458"/>
      <c r="E7336" s="458"/>
      <c r="F7336" s="459"/>
    </row>
    <row r="7337">
      <c r="A7337" s="458"/>
      <c r="B7337" s="458"/>
      <c r="C7337" s="458"/>
      <c r="D7337" s="458"/>
      <c r="E7337" s="458"/>
      <c r="F7337" s="459"/>
    </row>
    <row r="7338">
      <c r="A7338" s="458"/>
      <c r="B7338" s="458"/>
      <c r="C7338" s="458"/>
      <c r="D7338" s="458"/>
      <c r="E7338" s="458"/>
      <c r="F7338" s="459"/>
    </row>
    <row r="7339">
      <c r="A7339" s="458"/>
      <c r="B7339" s="458"/>
      <c r="C7339" s="458"/>
      <c r="D7339" s="458"/>
      <c r="E7339" s="458"/>
      <c r="F7339" s="459"/>
    </row>
    <row r="7340">
      <c r="A7340" s="458"/>
      <c r="B7340" s="458"/>
      <c r="C7340" s="458"/>
      <c r="D7340" s="458"/>
      <c r="E7340" s="458"/>
      <c r="F7340" s="459"/>
    </row>
    <row r="7341">
      <c r="A7341" s="458"/>
      <c r="B7341" s="458"/>
      <c r="C7341" s="458"/>
      <c r="D7341" s="458"/>
      <c r="E7341" s="458"/>
      <c r="F7341" s="459"/>
    </row>
    <row r="7342">
      <c r="A7342" s="458"/>
      <c r="B7342" s="458"/>
      <c r="C7342" s="458"/>
      <c r="D7342" s="458"/>
      <c r="E7342" s="458"/>
      <c r="F7342" s="459"/>
    </row>
    <row r="7343">
      <c r="A7343" s="458"/>
      <c r="B7343" s="458"/>
      <c r="C7343" s="458"/>
      <c r="D7343" s="458"/>
      <c r="E7343" s="458"/>
      <c r="F7343" s="459"/>
    </row>
    <row r="7344">
      <c r="A7344" s="458"/>
      <c r="B7344" s="458"/>
      <c r="C7344" s="458"/>
      <c r="D7344" s="458"/>
      <c r="E7344" s="458"/>
      <c r="F7344" s="459"/>
    </row>
    <row r="7345">
      <c r="A7345" s="458"/>
      <c r="B7345" s="458"/>
      <c r="C7345" s="458"/>
      <c r="D7345" s="458"/>
      <c r="E7345" s="458"/>
      <c r="F7345" s="459"/>
    </row>
    <row r="7346">
      <c r="A7346" s="458"/>
      <c r="B7346" s="458"/>
      <c r="C7346" s="458"/>
      <c r="D7346" s="458"/>
      <c r="E7346" s="458"/>
      <c r="F7346" s="459"/>
    </row>
    <row r="7347">
      <c r="A7347" s="458"/>
      <c r="B7347" s="458"/>
      <c r="C7347" s="458"/>
      <c r="D7347" s="458"/>
      <c r="E7347" s="458"/>
      <c r="F7347" s="459"/>
    </row>
    <row r="7348">
      <c r="A7348" s="458"/>
      <c r="B7348" s="458"/>
      <c r="C7348" s="458"/>
      <c r="D7348" s="458"/>
      <c r="E7348" s="458"/>
      <c r="F7348" s="459"/>
    </row>
    <row r="7349">
      <c r="A7349" s="458"/>
      <c r="B7349" s="458"/>
      <c r="C7349" s="458"/>
      <c r="D7349" s="458"/>
      <c r="E7349" s="458"/>
      <c r="F7349" s="459"/>
    </row>
    <row r="7350">
      <c r="A7350" s="458"/>
      <c r="B7350" s="458"/>
      <c r="C7350" s="458"/>
      <c r="D7350" s="458"/>
      <c r="E7350" s="458"/>
      <c r="F7350" s="459"/>
    </row>
    <row r="7351">
      <c r="A7351" s="458"/>
      <c r="B7351" s="458"/>
      <c r="C7351" s="458"/>
      <c r="D7351" s="458"/>
      <c r="E7351" s="458"/>
      <c r="F7351" s="459"/>
    </row>
    <row r="7352">
      <c r="A7352" s="458"/>
      <c r="B7352" s="458"/>
      <c r="C7352" s="458"/>
      <c r="D7352" s="458"/>
      <c r="E7352" s="458"/>
      <c r="F7352" s="459"/>
    </row>
    <row r="7353">
      <c r="A7353" s="458"/>
      <c r="B7353" s="458"/>
      <c r="C7353" s="458"/>
      <c r="D7353" s="458"/>
      <c r="E7353" s="458"/>
      <c r="F7353" s="459"/>
    </row>
    <row r="7354">
      <c r="A7354" s="458"/>
      <c r="B7354" s="458"/>
      <c r="C7354" s="458"/>
      <c r="D7354" s="458"/>
      <c r="E7354" s="458"/>
      <c r="F7354" s="459"/>
    </row>
    <row r="7355">
      <c r="A7355" s="458"/>
      <c r="B7355" s="458"/>
      <c r="C7355" s="458"/>
      <c r="D7355" s="458"/>
      <c r="E7355" s="458"/>
      <c r="F7355" s="459"/>
    </row>
    <row r="7356">
      <c r="A7356" s="458"/>
      <c r="B7356" s="458"/>
      <c r="C7356" s="458"/>
      <c r="D7356" s="458"/>
      <c r="E7356" s="458"/>
      <c r="F7356" s="459"/>
    </row>
    <row r="7357">
      <c r="A7357" s="458"/>
      <c r="B7357" s="458"/>
      <c r="C7357" s="458"/>
      <c r="D7357" s="458"/>
      <c r="E7357" s="458"/>
      <c r="F7357" s="459"/>
    </row>
    <row r="7358">
      <c r="A7358" s="458"/>
      <c r="B7358" s="458"/>
      <c r="C7358" s="458"/>
      <c r="D7358" s="458"/>
      <c r="E7358" s="458"/>
      <c r="F7358" s="459"/>
    </row>
    <row r="7359">
      <c r="A7359" s="458"/>
      <c r="B7359" s="458"/>
      <c r="C7359" s="458"/>
      <c r="D7359" s="458"/>
      <c r="E7359" s="458"/>
      <c r="F7359" s="459"/>
    </row>
    <row r="7360">
      <c r="A7360" s="458"/>
      <c r="B7360" s="458"/>
      <c r="C7360" s="458"/>
      <c r="D7360" s="458"/>
      <c r="E7360" s="458"/>
      <c r="F7360" s="459"/>
    </row>
    <row r="7361">
      <c r="A7361" s="458"/>
      <c r="B7361" s="458"/>
      <c r="C7361" s="458"/>
      <c r="D7361" s="458"/>
      <c r="E7361" s="458"/>
      <c r="F7361" s="459"/>
    </row>
    <row r="7362">
      <c r="A7362" s="458"/>
      <c r="B7362" s="458"/>
      <c r="C7362" s="458"/>
      <c r="D7362" s="458"/>
      <c r="E7362" s="458"/>
      <c r="F7362" s="459"/>
    </row>
    <row r="7363">
      <c r="A7363" s="458"/>
      <c r="B7363" s="458"/>
      <c r="C7363" s="458"/>
      <c r="D7363" s="458"/>
      <c r="E7363" s="458"/>
      <c r="F7363" s="459"/>
    </row>
    <row r="7364">
      <c r="A7364" s="458"/>
      <c r="B7364" s="458"/>
      <c r="C7364" s="458"/>
      <c r="D7364" s="458"/>
      <c r="E7364" s="458"/>
      <c r="F7364" s="459"/>
    </row>
    <row r="7365">
      <c r="A7365" s="458"/>
      <c r="B7365" s="458"/>
      <c r="C7365" s="458"/>
      <c r="D7365" s="458"/>
      <c r="E7365" s="458"/>
      <c r="F7365" s="459"/>
    </row>
    <row r="7366">
      <c r="A7366" s="458"/>
      <c r="B7366" s="458"/>
      <c r="C7366" s="458"/>
      <c r="D7366" s="458"/>
      <c r="E7366" s="458"/>
      <c r="F7366" s="459"/>
    </row>
    <row r="7367">
      <c r="A7367" s="458"/>
      <c r="B7367" s="458"/>
      <c r="C7367" s="458"/>
      <c r="D7367" s="458"/>
      <c r="E7367" s="458"/>
      <c r="F7367" s="459"/>
    </row>
    <row r="7368">
      <c r="A7368" s="458"/>
      <c r="B7368" s="458"/>
      <c r="C7368" s="458"/>
      <c r="D7368" s="458"/>
      <c r="E7368" s="458"/>
      <c r="F7368" s="459"/>
    </row>
    <row r="7369">
      <c r="A7369" s="458"/>
      <c r="B7369" s="458"/>
      <c r="C7369" s="458"/>
      <c r="D7369" s="458"/>
      <c r="E7369" s="458"/>
      <c r="F7369" s="459"/>
    </row>
    <row r="7370">
      <c r="A7370" s="458"/>
      <c r="B7370" s="458"/>
      <c r="C7370" s="458"/>
      <c r="D7370" s="458"/>
      <c r="E7370" s="458"/>
      <c r="F7370" s="459"/>
    </row>
    <row r="7371">
      <c r="A7371" s="458"/>
      <c r="B7371" s="458"/>
      <c r="C7371" s="458"/>
      <c r="D7371" s="458"/>
      <c r="E7371" s="458"/>
      <c r="F7371" s="459"/>
    </row>
    <row r="7372">
      <c r="A7372" s="458"/>
      <c r="B7372" s="458"/>
      <c r="C7372" s="458"/>
      <c r="D7372" s="458"/>
      <c r="E7372" s="458"/>
      <c r="F7372" s="459"/>
    </row>
    <row r="7373">
      <c r="A7373" s="458"/>
      <c r="B7373" s="458"/>
      <c r="C7373" s="458"/>
      <c r="D7373" s="458"/>
      <c r="E7373" s="458"/>
      <c r="F7373" s="459"/>
    </row>
    <row r="7374">
      <c r="A7374" s="458"/>
      <c r="B7374" s="458"/>
      <c r="C7374" s="458"/>
      <c r="D7374" s="458"/>
      <c r="E7374" s="458"/>
      <c r="F7374" s="459"/>
    </row>
    <row r="7375">
      <c r="A7375" s="458"/>
      <c r="B7375" s="458"/>
      <c r="C7375" s="458"/>
      <c r="D7375" s="458"/>
      <c r="E7375" s="458"/>
      <c r="F7375" s="459"/>
    </row>
    <row r="7376">
      <c r="A7376" s="458"/>
      <c r="B7376" s="458"/>
      <c r="C7376" s="458"/>
      <c r="D7376" s="458"/>
      <c r="E7376" s="458"/>
      <c r="F7376" s="459"/>
    </row>
    <row r="7377">
      <c r="A7377" s="458"/>
      <c r="B7377" s="458"/>
      <c r="C7377" s="458"/>
      <c r="D7377" s="458"/>
      <c r="E7377" s="458"/>
      <c r="F7377" s="459"/>
    </row>
    <row r="7378">
      <c r="A7378" s="458"/>
      <c r="B7378" s="458"/>
      <c r="C7378" s="458"/>
      <c r="D7378" s="458"/>
      <c r="E7378" s="458"/>
      <c r="F7378" s="459"/>
    </row>
    <row r="7379">
      <c r="A7379" s="458"/>
      <c r="B7379" s="458"/>
      <c r="C7379" s="458"/>
      <c r="D7379" s="458"/>
      <c r="E7379" s="458"/>
      <c r="F7379" s="459"/>
    </row>
    <row r="7380">
      <c r="A7380" s="458"/>
      <c r="B7380" s="458"/>
      <c r="C7380" s="458"/>
      <c r="D7380" s="458"/>
      <c r="E7380" s="458"/>
      <c r="F7380" s="459"/>
    </row>
    <row r="7381">
      <c r="A7381" s="458"/>
      <c r="B7381" s="458"/>
      <c r="C7381" s="458"/>
      <c r="D7381" s="458"/>
      <c r="E7381" s="458"/>
      <c r="F7381" s="459"/>
    </row>
    <row r="7382">
      <c r="A7382" s="458"/>
      <c r="B7382" s="458"/>
      <c r="C7382" s="458"/>
      <c r="D7382" s="458"/>
      <c r="E7382" s="458"/>
      <c r="F7382" s="459"/>
    </row>
    <row r="7383">
      <c r="A7383" s="458"/>
      <c r="B7383" s="458"/>
      <c r="C7383" s="458"/>
      <c r="D7383" s="458"/>
      <c r="E7383" s="458"/>
      <c r="F7383" s="459"/>
    </row>
    <row r="7384">
      <c r="A7384" s="458"/>
      <c r="B7384" s="458"/>
      <c r="C7384" s="458"/>
      <c r="D7384" s="458"/>
      <c r="E7384" s="458"/>
      <c r="F7384" s="459"/>
    </row>
    <row r="7385">
      <c r="A7385" s="458"/>
      <c r="B7385" s="458"/>
      <c r="C7385" s="458"/>
      <c r="D7385" s="458"/>
      <c r="E7385" s="458"/>
      <c r="F7385" s="459"/>
    </row>
    <row r="7386">
      <c r="A7386" s="458"/>
      <c r="B7386" s="458"/>
      <c r="C7386" s="458"/>
      <c r="D7386" s="458"/>
      <c r="E7386" s="458"/>
      <c r="F7386" s="459"/>
    </row>
    <row r="7387">
      <c r="A7387" s="458"/>
      <c r="B7387" s="458"/>
      <c r="C7387" s="458"/>
      <c r="D7387" s="458"/>
      <c r="E7387" s="458"/>
      <c r="F7387" s="459"/>
    </row>
    <row r="7388">
      <c r="A7388" s="458"/>
      <c r="B7388" s="458"/>
      <c r="C7388" s="458"/>
      <c r="D7388" s="458"/>
      <c r="E7388" s="458"/>
      <c r="F7388" s="459"/>
    </row>
    <row r="7389">
      <c r="A7389" s="458"/>
      <c r="B7389" s="458"/>
      <c r="C7389" s="458"/>
      <c r="D7389" s="458"/>
      <c r="E7389" s="458"/>
      <c r="F7389" s="459"/>
    </row>
    <row r="7390">
      <c r="A7390" s="458"/>
      <c r="B7390" s="458"/>
      <c r="C7390" s="458"/>
      <c r="D7390" s="458"/>
      <c r="E7390" s="458"/>
      <c r="F7390" s="459"/>
    </row>
    <row r="7391">
      <c r="A7391" s="458"/>
      <c r="B7391" s="458"/>
      <c r="C7391" s="458"/>
      <c r="D7391" s="458"/>
      <c r="E7391" s="458"/>
      <c r="F7391" s="459"/>
    </row>
    <row r="7392">
      <c r="A7392" s="458"/>
      <c r="B7392" s="458"/>
      <c r="C7392" s="458"/>
      <c r="D7392" s="458"/>
      <c r="E7392" s="458"/>
      <c r="F7392" s="459"/>
    </row>
    <row r="7393">
      <c r="A7393" s="458"/>
      <c r="B7393" s="458"/>
      <c r="C7393" s="458"/>
      <c r="D7393" s="458"/>
      <c r="E7393" s="458"/>
      <c r="F7393" s="459"/>
    </row>
    <row r="7394">
      <c r="A7394" s="458"/>
      <c r="B7394" s="458"/>
      <c r="C7394" s="458"/>
      <c r="D7394" s="458"/>
      <c r="E7394" s="458"/>
      <c r="F7394" s="459"/>
    </row>
    <row r="7395">
      <c r="A7395" s="458"/>
      <c r="B7395" s="458"/>
      <c r="C7395" s="458"/>
      <c r="D7395" s="458"/>
      <c r="E7395" s="458"/>
      <c r="F7395" s="459"/>
    </row>
    <row r="7396">
      <c r="A7396" s="458"/>
      <c r="B7396" s="458"/>
      <c r="C7396" s="458"/>
      <c r="D7396" s="458"/>
      <c r="E7396" s="458"/>
      <c r="F7396" s="459"/>
    </row>
    <row r="7397">
      <c r="A7397" s="458"/>
      <c r="B7397" s="458"/>
      <c r="C7397" s="458"/>
      <c r="D7397" s="458"/>
      <c r="E7397" s="458"/>
      <c r="F7397" s="459"/>
    </row>
    <row r="7398">
      <c r="A7398" s="458"/>
      <c r="B7398" s="458"/>
      <c r="C7398" s="458"/>
      <c r="D7398" s="458"/>
      <c r="E7398" s="458"/>
      <c r="F7398" s="459"/>
    </row>
    <row r="7399">
      <c r="A7399" s="458"/>
      <c r="B7399" s="458"/>
      <c r="C7399" s="458"/>
      <c r="D7399" s="458"/>
      <c r="E7399" s="458"/>
      <c r="F7399" s="459"/>
    </row>
    <row r="7400">
      <c r="A7400" s="458"/>
      <c r="B7400" s="458"/>
      <c r="C7400" s="458"/>
      <c r="D7400" s="458"/>
      <c r="E7400" s="458"/>
      <c r="F7400" s="459"/>
    </row>
    <row r="7401">
      <c r="A7401" s="458"/>
      <c r="B7401" s="458"/>
      <c r="C7401" s="458"/>
      <c r="D7401" s="458"/>
      <c r="E7401" s="458"/>
      <c r="F7401" s="459"/>
    </row>
    <row r="7402">
      <c r="A7402" s="458"/>
      <c r="B7402" s="458"/>
      <c r="C7402" s="458"/>
      <c r="D7402" s="458"/>
      <c r="E7402" s="458"/>
      <c r="F7402" s="459"/>
    </row>
    <row r="7403">
      <c r="A7403" s="458"/>
      <c r="B7403" s="458"/>
      <c r="C7403" s="458"/>
      <c r="D7403" s="458"/>
      <c r="E7403" s="458"/>
      <c r="F7403" s="459"/>
    </row>
    <row r="7404">
      <c r="A7404" s="458"/>
      <c r="B7404" s="458"/>
      <c r="C7404" s="458"/>
      <c r="D7404" s="458"/>
      <c r="E7404" s="458"/>
      <c r="F7404" s="459"/>
    </row>
    <row r="7405">
      <c r="A7405" s="458"/>
      <c r="B7405" s="458"/>
      <c r="C7405" s="458"/>
      <c r="D7405" s="458"/>
      <c r="E7405" s="458"/>
      <c r="F7405" s="459"/>
    </row>
    <row r="7406">
      <c r="A7406" s="458"/>
      <c r="B7406" s="458"/>
      <c r="C7406" s="458"/>
      <c r="D7406" s="458"/>
      <c r="E7406" s="458"/>
      <c r="F7406" s="459"/>
    </row>
    <row r="7407">
      <c r="A7407" s="458"/>
      <c r="B7407" s="458"/>
      <c r="C7407" s="458"/>
      <c r="D7407" s="458"/>
      <c r="E7407" s="458"/>
      <c r="F7407" s="459"/>
    </row>
    <row r="7408">
      <c r="A7408" s="458"/>
      <c r="B7408" s="458"/>
      <c r="C7408" s="458"/>
      <c r="D7408" s="458"/>
      <c r="E7408" s="458"/>
      <c r="F7408" s="459"/>
    </row>
    <row r="7409">
      <c r="A7409" s="458"/>
      <c r="B7409" s="458"/>
      <c r="C7409" s="458"/>
      <c r="D7409" s="458"/>
      <c r="E7409" s="458"/>
      <c r="F7409" s="459"/>
    </row>
    <row r="7410">
      <c r="A7410" s="458"/>
      <c r="B7410" s="458"/>
      <c r="C7410" s="458"/>
      <c r="D7410" s="458"/>
      <c r="E7410" s="458"/>
      <c r="F7410" s="459"/>
    </row>
    <row r="7411">
      <c r="A7411" s="458"/>
      <c r="B7411" s="458"/>
      <c r="C7411" s="458"/>
      <c r="D7411" s="458"/>
      <c r="E7411" s="458"/>
      <c r="F7411" s="459"/>
    </row>
    <row r="7412">
      <c r="A7412" s="458"/>
      <c r="B7412" s="458"/>
      <c r="C7412" s="458"/>
      <c r="D7412" s="458"/>
      <c r="E7412" s="458"/>
      <c r="F7412" s="459"/>
    </row>
    <row r="7413">
      <c r="A7413" s="458"/>
      <c r="B7413" s="458"/>
      <c r="C7413" s="458"/>
      <c r="D7413" s="458"/>
      <c r="E7413" s="458"/>
      <c r="F7413" s="459"/>
    </row>
    <row r="7414">
      <c r="A7414" s="458"/>
      <c r="B7414" s="458"/>
      <c r="C7414" s="458"/>
      <c r="D7414" s="458"/>
      <c r="E7414" s="458"/>
      <c r="F7414" s="459"/>
    </row>
    <row r="7415">
      <c r="A7415" s="458"/>
      <c r="B7415" s="458"/>
      <c r="C7415" s="458"/>
      <c r="D7415" s="458"/>
      <c r="E7415" s="458"/>
      <c r="F7415" s="459"/>
    </row>
    <row r="7416">
      <c r="A7416" s="458"/>
      <c r="B7416" s="458"/>
      <c r="C7416" s="458"/>
      <c r="D7416" s="458"/>
      <c r="E7416" s="458"/>
      <c r="F7416" s="459"/>
    </row>
    <row r="7417">
      <c r="A7417" s="458"/>
      <c r="B7417" s="458"/>
      <c r="C7417" s="458"/>
      <c r="D7417" s="458"/>
      <c r="E7417" s="458"/>
      <c r="F7417" s="459"/>
    </row>
    <row r="7418">
      <c r="A7418" s="458"/>
      <c r="B7418" s="458"/>
      <c r="C7418" s="458"/>
      <c r="D7418" s="458"/>
      <c r="E7418" s="458"/>
      <c r="F7418" s="459"/>
    </row>
    <row r="7419">
      <c r="A7419" s="458"/>
      <c r="B7419" s="458"/>
      <c r="C7419" s="458"/>
      <c r="D7419" s="458"/>
      <c r="E7419" s="458"/>
      <c r="F7419" s="459"/>
    </row>
    <row r="7420">
      <c r="A7420" s="458"/>
      <c r="B7420" s="458"/>
      <c r="C7420" s="458"/>
      <c r="D7420" s="458"/>
      <c r="E7420" s="458"/>
      <c r="F7420" s="459"/>
    </row>
    <row r="7421">
      <c r="A7421" s="458"/>
      <c r="B7421" s="458"/>
      <c r="C7421" s="458"/>
      <c r="D7421" s="458"/>
      <c r="E7421" s="458"/>
      <c r="F7421" s="459"/>
    </row>
    <row r="7422">
      <c r="A7422" s="458"/>
      <c r="B7422" s="458"/>
      <c r="C7422" s="458"/>
      <c r="D7422" s="458"/>
      <c r="E7422" s="458"/>
      <c r="F7422" s="459"/>
    </row>
    <row r="7423">
      <c r="A7423" s="458"/>
      <c r="B7423" s="458"/>
      <c r="C7423" s="458"/>
      <c r="D7423" s="458"/>
      <c r="E7423" s="458"/>
      <c r="F7423" s="459"/>
    </row>
    <row r="7424">
      <c r="A7424" s="458"/>
      <c r="B7424" s="458"/>
      <c r="C7424" s="458"/>
      <c r="D7424" s="458"/>
      <c r="E7424" s="458"/>
      <c r="F7424" s="459"/>
    </row>
    <row r="7425">
      <c r="A7425" s="458"/>
      <c r="B7425" s="458"/>
      <c r="C7425" s="458"/>
      <c r="D7425" s="458"/>
      <c r="E7425" s="458"/>
      <c r="F7425" s="459"/>
    </row>
    <row r="7426">
      <c r="A7426" s="458"/>
      <c r="B7426" s="458"/>
      <c r="C7426" s="458"/>
      <c r="D7426" s="458"/>
      <c r="E7426" s="458"/>
      <c r="F7426" s="459"/>
    </row>
    <row r="7427">
      <c r="A7427" s="458"/>
      <c r="B7427" s="458"/>
      <c r="C7427" s="458"/>
      <c r="D7427" s="458"/>
      <c r="E7427" s="458"/>
      <c r="F7427" s="459"/>
    </row>
    <row r="7428">
      <c r="A7428" s="458"/>
      <c r="B7428" s="458"/>
      <c r="C7428" s="458"/>
      <c r="D7428" s="458"/>
      <c r="E7428" s="458"/>
      <c r="F7428" s="459"/>
    </row>
    <row r="7429">
      <c r="A7429" s="458"/>
      <c r="B7429" s="458"/>
      <c r="C7429" s="458"/>
      <c r="D7429" s="458"/>
      <c r="E7429" s="458"/>
      <c r="F7429" s="459"/>
    </row>
    <row r="7430">
      <c r="A7430" s="458"/>
      <c r="B7430" s="458"/>
      <c r="C7430" s="458"/>
      <c r="D7430" s="458"/>
      <c r="E7430" s="458"/>
      <c r="F7430" s="459"/>
    </row>
    <row r="7431">
      <c r="A7431" s="458"/>
      <c r="B7431" s="458"/>
      <c r="C7431" s="458"/>
      <c r="D7431" s="458"/>
      <c r="E7431" s="458"/>
      <c r="F7431" s="459"/>
    </row>
    <row r="7432">
      <c r="A7432" s="458"/>
      <c r="B7432" s="458"/>
      <c r="C7432" s="458"/>
      <c r="D7432" s="458"/>
      <c r="E7432" s="458"/>
      <c r="F7432" s="459"/>
    </row>
    <row r="7433">
      <c r="A7433" s="458"/>
      <c r="B7433" s="458"/>
      <c r="C7433" s="458"/>
      <c r="D7433" s="458"/>
      <c r="E7433" s="458"/>
      <c r="F7433" s="459"/>
    </row>
    <row r="7434">
      <c r="A7434" s="458"/>
      <c r="B7434" s="458"/>
      <c r="C7434" s="458"/>
      <c r="D7434" s="458"/>
      <c r="E7434" s="458"/>
      <c r="F7434" s="459"/>
    </row>
    <row r="7435">
      <c r="A7435" s="458"/>
      <c r="B7435" s="458"/>
      <c r="C7435" s="458"/>
      <c r="D7435" s="458"/>
      <c r="E7435" s="458"/>
      <c r="F7435" s="459"/>
    </row>
    <row r="7436">
      <c r="A7436" s="458"/>
      <c r="B7436" s="458"/>
      <c r="C7436" s="458"/>
      <c r="D7436" s="458"/>
      <c r="E7436" s="458"/>
      <c r="F7436" s="459"/>
    </row>
    <row r="7437">
      <c r="A7437" s="458"/>
      <c r="B7437" s="458"/>
      <c r="C7437" s="458"/>
      <c r="D7437" s="458"/>
      <c r="E7437" s="458"/>
      <c r="F7437" s="459"/>
    </row>
    <row r="7438">
      <c r="A7438" s="458"/>
      <c r="B7438" s="458"/>
      <c r="C7438" s="458"/>
      <c r="D7438" s="458"/>
      <c r="E7438" s="458"/>
      <c r="F7438" s="459"/>
    </row>
    <row r="7439">
      <c r="A7439" s="458"/>
      <c r="B7439" s="458"/>
      <c r="C7439" s="458"/>
      <c r="D7439" s="458"/>
      <c r="E7439" s="458"/>
      <c r="F7439" s="459"/>
    </row>
    <row r="7440">
      <c r="A7440" s="458"/>
      <c r="B7440" s="458"/>
      <c r="C7440" s="458"/>
      <c r="D7440" s="458"/>
      <c r="E7440" s="458"/>
      <c r="F7440" s="459"/>
    </row>
    <row r="7441">
      <c r="A7441" s="458"/>
      <c r="B7441" s="458"/>
      <c r="C7441" s="458"/>
      <c r="D7441" s="458"/>
      <c r="E7441" s="458"/>
      <c r="F7441" s="459"/>
    </row>
    <row r="7442">
      <c r="A7442" s="458"/>
      <c r="B7442" s="458"/>
      <c r="C7442" s="458"/>
      <c r="D7442" s="458"/>
      <c r="E7442" s="458"/>
      <c r="F7442" s="459"/>
    </row>
    <row r="7443">
      <c r="A7443" s="458"/>
      <c r="B7443" s="458"/>
      <c r="C7443" s="458"/>
      <c r="D7443" s="458"/>
      <c r="E7443" s="458"/>
      <c r="F7443" s="459"/>
    </row>
    <row r="7444">
      <c r="A7444" s="458"/>
      <c r="B7444" s="458"/>
      <c r="C7444" s="458"/>
      <c r="D7444" s="458"/>
      <c r="E7444" s="458"/>
      <c r="F7444" s="459"/>
    </row>
    <row r="7445">
      <c r="A7445" s="458"/>
      <c r="B7445" s="458"/>
      <c r="C7445" s="458"/>
      <c r="D7445" s="458"/>
      <c r="E7445" s="458"/>
      <c r="F7445" s="459"/>
    </row>
    <row r="7446">
      <c r="A7446" s="458"/>
      <c r="B7446" s="458"/>
      <c r="C7446" s="458"/>
      <c r="D7446" s="458"/>
      <c r="E7446" s="458"/>
      <c r="F7446" s="459"/>
    </row>
    <row r="7447">
      <c r="A7447" s="458"/>
      <c r="B7447" s="458"/>
      <c r="C7447" s="458"/>
      <c r="D7447" s="458"/>
      <c r="E7447" s="458"/>
      <c r="F7447" s="459"/>
    </row>
    <row r="7448">
      <c r="A7448" s="458"/>
      <c r="B7448" s="458"/>
      <c r="C7448" s="458"/>
      <c r="D7448" s="458"/>
      <c r="E7448" s="458"/>
      <c r="F7448" s="459"/>
    </row>
    <row r="7449">
      <c r="A7449" s="458"/>
      <c r="B7449" s="458"/>
      <c r="C7449" s="458"/>
      <c r="D7449" s="458"/>
      <c r="E7449" s="458"/>
      <c r="F7449" s="459"/>
    </row>
    <row r="7450">
      <c r="A7450" s="458"/>
      <c r="B7450" s="458"/>
      <c r="C7450" s="458"/>
      <c r="D7450" s="458"/>
      <c r="E7450" s="458"/>
      <c r="F7450" s="459"/>
    </row>
    <row r="7451">
      <c r="A7451" s="458"/>
      <c r="B7451" s="458"/>
      <c r="C7451" s="458"/>
      <c r="D7451" s="458"/>
      <c r="E7451" s="458"/>
      <c r="F7451" s="459"/>
    </row>
    <row r="7452">
      <c r="A7452" s="458"/>
      <c r="B7452" s="458"/>
      <c r="C7452" s="458"/>
      <c r="D7452" s="458"/>
      <c r="E7452" s="458"/>
      <c r="F7452" s="459"/>
    </row>
    <row r="7453">
      <c r="A7453" s="458"/>
      <c r="B7453" s="458"/>
      <c r="C7453" s="458"/>
      <c r="D7453" s="458"/>
      <c r="E7453" s="458"/>
      <c r="F7453" s="459"/>
    </row>
    <row r="7454">
      <c r="A7454" s="458"/>
      <c r="B7454" s="458"/>
      <c r="C7454" s="458"/>
      <c r="D7454" s="458"/>
      <c r="E7454" s="458"/>
      <c r="F7454" s="459"/>
    </row>
    <row r="7455">
      <c r="A7455" s="458"/>
      <c r="B7455" s="458"/>
      <c r="C7455" s="458"/>
      <c r="D7455" s="458"/>
      <c r="E7455" s="458"/>
      <c r="F7455" s="459"/>
    </row>
    <row r="7456">
      <c r="A7456" s="458"/>
      <c r="B7456" s="458"/>
      <c r="C7456" s="458"/>
      <c r="D7456" s="458"/>
      <c r="E7456" s="458"/>
      <c r="F7456" s="459"/>
    </row>
    <row r="7457">
      <c r="A7457" s="458"/>
      <c r="B7457" s="458"/>
      <c r="C7457" s="458"/>
      <c r="D7457" s="458"/>
      <c r="E7457" s="458"/>
      <c r="F7457" s="459"/>
    </row>
    <row r="7458">
      <c r="A7458" s="458"/>
      <c r="B7458" s="458"/>
      <c r="C7458" s="458"/>
      <c r="D7458" s="458"/>
      <c r="E7458" s="458"/>
      <c r="F7458" s="459"/>
    </row>
    <row r="7459">
      <c r="A7459" s="458"/>
      <c r="B7459" s="458"/>
      <c r="C7459" s="458"/>
      <c r="D7459" s="458"/>
      <c r="E7459" s="458"/>
      <c r="F7459" s="459"/>
    </row>
    <row r="7460">
      <c r="A7460" s="458"/>
      <c r="B7460" s="458"/>
      <c r="C7460" s="458"/>
      <c r="D7460" s="458"/>
      <c r="E7460" s="458"/>
      <c r="F7460" s="459"/>
    </row>
    <row r="7461">
      <c r="A7461" s="458"/>
      <c r="B7461" s="458"/>
      <c r="C7461" s="458"/>
      <c r="D7461" s="458"/>
      <c r="E7461" s="458"/>
      <c r="F7461" s="459"/>
    </row>
    <row r="7462">
      <c r="A7462" s="458"/>
      <c r="B7462" s="458"/>
      <c r="C7462" s="458"/>
      <c r="D7462" s="458"/>
      <c r="E7462" s="458"/>
      <c r="F7462" s="459"/>
    </row>
    <row r="7463">
      <c r="A7463" s="458"/>
      <c r="B7463" s="458"/>
      <c r="C7463" s="458"/>
      <c r="D7463" s="458"/>
      <c r="E7463" s="458"/>
      <c r="F7463" s="459"/>
    </row>
    <row r="7464">
      <c r="A7464" s="458"/>
      <c r="B7464" s="458"/>
      <c r="C7464" s="458"/>
      <c r="D7464" s="458"/>
      <c r="E7464" s="458"/>
      <c r="F7464" s="459"/>
    </row>
    <row r="7465">
      <c r="A7465" s="458"/>
      <c r="B7465" s="458"/>
      <c r="C7465" s="458"/>
      <c r="D7465" s="458"/>
      <c r="E7465" s="458"/>
      <c r="F7465" s="459"/>
    </row>
    <row r="7466">
      <c r="A7466" s="458"/>
      <c r="B7466" s="458"/>
      <c r="C7466" s="458"/>
      <c r="D7466" s="458"/>
      <c r="E7466" s="458"/>
      <c r="F7466" s="459"/>
    </row>
    <row r="7467">
      <c r="A7467" s="458"/>
      <c r="B7467" s="458"/>
      <c r="C7467" s="458"/>
      <c r="D7467" s="458"/>
      <c r="E7467" s="458"/>
      <c r="F7467" s="459"/>
    </row>
    <row r="7468">
      <c r="A7468" s="458"/>
      <c r="B7468" s="458"/>
      <c r="C7468" s="458"/>
      <c r="D7468" s="458"/>
      <c r="E7468" s="458"/>
      <c r="F7468" s="459"/>
    </row>
    <row r="7469">
      <c r="A7469" s="458"/>
      <c r="B7469" s="458"/>
      <c r="C7469" s="458"/>
      <c r="D7469" s="458"/>
      <c r="E7469" s="458"/>
      <c r="F7469" s="459"/>
    </row>
    <row r="7470">
      <c r="A7470" s="458"/>
      <c r="B7470" s="458"/>
      <c r="C7470" s="458"/>
      <c r="D7470" s="458"/>
      <c r="E7470" s="458"/>
      <c r="F7470" s="459"/>
    </row>
    <row r="7471">
      <c r="A7471" s="458"/>
      <c r="B7471" s="458"/>
      <c r="C7471" s="458"/>
      <c r="D7471" s="458"/>
      <c r="E7471" s="458"/>
      <c r="F7471" s="459"/>
    </row>
    <row r="7472">
      <c r="A7472" s="458"/>
      <c r="B7472" s="458"/>
      <c r="C7472" s="458"/>
      <c r="D7472" s="458"/>
      <c r="E7472" s="458"/>
      <c r="F7472" s="459"/>
    </row>
    <row r="7473">
      <c r="A7473" s="458"/>
      <c r="B7473" s="458"/>
      <c r="C7473" s="458"/>
      <c r="D7473" s="458"/>
      <c r="E7473" s="458"/>
      <c r="F7473" s="459"/>
    </row>
    <row r="7474">
      <c r="A7474" s="458"/>
      <c r="B7474" s="458"/>
      <c r="C7474" s="458"/>
      <c r="D7474" s="458"/>
      <c r="E7474" s="458"/>
      <c r="F7474" s="459"/>
    </row>
    <row r="7475">
      <c r="A7475" s="458"/>
      <c r="B7475" s="458"/>
      <c r="C7475" s="458"/>
      <c r="D7475" s="458"/>
      <c r="E7475" s="458"/>
      <c r="F7475" s="459"/>
    </row>
    <row r="7476">
      <c r="A7476" s="458"/>
      <c r="B7476" s="458"/>
      <c r="C7476" s="458"/>
      <c r="D7476" s="458"/>
      <c r="E7476" s="458"/>
      <c r="F7476" s="459"/>
    </row>
    <row r="7477">
      <c r="A7477" s="458"/>
      <c r="B7477" s="458"/>
      <c r="C7477" s="458"/>
      <c r="D7477" s="458"/>
      <c r="E7477" s="458"/>
      <c r="F7477" s="459"/>
    </row>
    <row r="7478">
      <c r="A7478" s="458"/>
      <c r="B7478" s="458"/>
      <c r="C7478" s="458"/>
      <c r="D7478" s="458"/>
      <c r="E7478" s="458"/>
      <c r="F7478" s="459"/>
    </row>
    <row r="7479">
      <c r="A7479" s="458"/>
      <c r="B7479" s="458"/>
      <c r="C7479" s="458"/>
      <c r="D7479" s="458"/>
      <c r="E7479" s="458"/>
      <c r="F7479" s="459"/>
    </row>
    <row r="7480">
      <c r="A7480" s="458"/>
      <c r="B7480" s="458"/>
      <c r="C7480" s="458"/>
      <c r="D7480" s="458"/>
      <c r="E7480" s="458"/>
      <c r="F7480" s="459"/>
    </row>
    <row r="7481">
      <c r="A7481" s="458"/>
      <c r="B7481" s="458"/>
      <c r="C7481" s="458"/>
      <c r="D7481" s="458"/>
      <c r="E7481" s="458"/>
      <c r="F7481" s="459"/>
    </row>
    <row r="7482">
      <c r="A7482" s="458"/>
      <c r="B7482" s="458"/>
      <c r="C7482" s="458"/>
      <c r="D7482" s="458"/>
      <c r="E7482" s="458"/>
      <c r="F7482" s="459"/>
    </row>
    <row r="7483">
      <c r="A7483" s="458"/>
      <c r="B7483" s="458"/>
      <c r="C7483" s="458"/>
      <c r="D7483" s="458"/>
      <c r="E7483" s="458"/>
      <c r="F7483" s="459"/>
    </row>
    <row r="7484">
      <c r="A7484" s="458"/>
      <c r="B7484" s="458"/>
      <c r="C7484" s="458"/>
      <c r="D7484" s="458"/>
      <c r="E7484" s="458"/>
      <c r="F7484" s="459"/>
    </row>
    <row r="7485">
      <c r="A7485" s="458"/>
      <c r="B7485" s="458"/>
      <c r="C7485" s="458"/>
      <c r="D7485" s="458"/>
      <c r="E7485" s="458"/>
      <c r="F7485" s="459"/>
    </row>
    <row r="7486">
      <c r="A7486" s="458"/>
      <c r="B7486" s="458"/>
      <c r="C7486" s="458"/>
      <c r="D7486" s="458"/>
      <c r="E7486" s="458"/>
      <c r="F7486" s="459"/>
    </row>
    <row r="7487">
      <c r="A7487" s="458"/>
      <c r="B7487" s="458"/>
      <c r="C7487" s="458"/>
      <c r="D7487" s="458"/>
      <c r="E7487" s="458"/>
      <c r="F7487" s="459"/>
    </row>
    <row r="7488">
      <c r="A7488" s="458"/>
      <c r="B7488" s="458"/>
      <c r="C7488" s="458"/>
      <c r="D7488" s="458"/>
      <c r="E7488" s="458"/>
      <c r="F7488" s="459"/>
    </row>
    <row r="7489">
      <c r="A7489" s="458"/>
      <c r="B7489" s="458"/>
      <c r="C7489" s="458"/>
      <c r="D7489" s="458"/>
      <c r="E7489" s="458"/>
      <c r="F7489" s="459"/>
    </row>
    <row r="7490">
      <c r="A7490" s="458"/>
      <c r="B7490" s="458"/>
      <c r="C7490" s="458"/>
      <c r="D7490" s="458"/>
      <c r="E7490" s="458"/>
      <c r="F7490" s="459"/>
    </row>
    <row r="7491">
      <c r="A7491" s="458"/>
      <c r="B7491" s="458"/>
      <c r="C7491" s="458"/>
      <c r="D7491" s="458"/>
      <c r="E7491" s="458"/>
      <c r="F7491" s="459"/>
    </row>
    <row r="7492">
      <c r="A7492" s="458"/>
      <c r="B7492" s="458"/>
      <c r="C7492" s="458"/>
      <c r="D7492" s="458"/>
      <c r="E7492" s="458"/>
      <c r="F7492" s="459"/>
    </row>
    <row r="7493">
      <c r="A7493" s="458"/>
      <c r="B7493" s="458"/>
      <c r="C7493" s="458"/>
      <c r="D7493" s="458"/>
      <c r="E7493" s="458"/>
      <c r="F7493" s="459"/>
    </row>
    <row r="7494">
      <c r="A7494" s="458"/>
      <c r="B7494" s="458"/>
      <c r="C7494" s="458"/>
      <c r="D7494" s="458"/>
      <c r="E7494" s="458"/>
      <c r="F7494" s="459"/>
    </row>
    <row r="7495">
      <c r="A7495" s="458"/>
      <c r="B7495" s="458"/>
      <c r="C7495" s="458"/>
      <c r="D7495" s="458"/>
      <c r="E7495" s="458"/>
      <c r="F7495" s="459"/>
    </row>
    <row r="7496">
      <c r="A7496" s="458"/>
      <c r="B7496" s="458"/>
      <c r="C7496" s="458"/>
      <c r="D7496" s="458"/>
      <c r="E7496" s="458"/>
      <c r="F7496" s="459"/>
    </row>
    <row r="7497">
      <c r="A7497" s="458"/>
      <c r="B7497" s="458"/>
      <c r="C7497" s="458"/>
      <c r="D7497" s="458"/>
      <c r="E7497" s="458"/>
      <c r="F7497" s="459"/>
    </row>
    <row r="7498">
      <c r="A7498" s="458"/>
      <c r="B7498" s="458"/>
      <c r="C7498" s="458"/>
      <c r="D7498" s="458"/>
      <c r="E7498" s="458"/>
      <c r="F7498" s="459"/>
    </row>
    <row r="7499">
      <c r="A7499" s="458"/>
      <c r="B7499" s="458"/>
      <c r="C7499" s="458"/>
      <c r="D7499" s="458"/>
      <c r="E7499" s="458"/>
      <c r="F7499" s="459"/>
    </row>
    <row r="7500">
      <c r="A7500" s="458"/>
      <c r="B7500" s="458"/>
      <c r="C7500" s="458"/>
      <c r="D7500" s="458"/>
      <c r="E7500" s="458"/>
      <c r="F7500" s="459"/>
    </row>
    <row r="7501">
      <c r="A7501" s="458"/>
      <c r="B7501" s="458"/>
      <c r="C7501" s="458"/>
      <c r="D7501" s="458"/>
      <c r="E7501" s="458"/>
      <c r="F7501" s="459"/>
    </row>
    <row r="7502">
      <c r="A7502" s="458"/>
      <c r="B7502" s="458"/>
      <c r="C7502" s="458"/>
      <c r="D7502" s="458"/>
      <c r="E7502" s="458"/>
      <c r="F7502" s="459"/>
    </row>
    <row r="7503">
      <c r="A7503" s="458"/>
      <c r="B7503" s="458"/>
      <c r="C7503" s="458"/>
      <c r="D7503" s="458"/>
      <c r="E7503" s="458"/>
      <c r="F7503" s="459"/>
    </row>
    <row r="7504">
      <c r="A7504" s="458"/>
      <c r="B7504" s="458"/>
      <c r="C7504" s="458"/>
      <c r="D7504" s="458"/>
      <c r="E7504" s="458"/>
      <c r="F7504" s="459"/>
    </row>
    <row r="7505">
      <c r="A7505" s="458"/>
      <c r="B7505" s="458"/>
      <c r="C7505" s="458"/>
      <c r="D7505" s="458"/>
      <c r="E7505" s="458"/>
      <c r="F7505" s="459"/>
    </row>
    <row r="7506">
      <c r="A7506" s="458"/>
      <c r="B7506" s="458"/>
      <c r="C7506" s="458"/>
      <c r="D7506" s="458"/>
      <c r="E7506" s="458"/>
      <c r="F7506" s="459"/>
    </row>
    <row r="7507">
      <c r="A7507" s="458"/>
      <c r="B7507" s="458"/>
      <c r="C7507" s="458"/>
      <c r="D7507" s="458"/>
      <c r="E7507" s="458"/>
      <c r="F7507" s="459"/>
    </row>
    <row r="7508">
      <c r="A7508" s="458"/>
      <c r="B7508" s="458"/>
      <c r="C7508" s="458"/>
      <c r="D7508" s="458"/>
      <c r="E7508" s="458"/>
      <c r="F7508" s="459"/>
    </row>
    <row r="7509">
      <c r="A7509" s="458"/>
      <c r="B7509" s="458"/>
      <c r="C7509" s="458"/>
      <c r="D7509" s="458"/>
      <c r="E7509" s="458"/>
      <c r="F7509" s="459"/>
    </row>
    <row r="7510">
      <c r="A7510" s="458"/>
      <c r="B7510" s="458"/>
      <c r="C7510" s="458"/>
      <c r="D7510" s="458"/>
      <c r="E7510" s="458"/>
      <c r="F7510" s="459"/>
    </row>
    <row r="7511">
      <c r="A7511" s="458"/>
      <c r="B7511" s="458"/>
      <c r="C7511" s="458"/>
      <c r="D7511" s="458"/>
      <c r="E7511" s="458"/>
      <c r="F7511" s="459"/>
    </row>
    <row r="7512">
      <c r="A7512" s="458"/>
      <c r="B7512" s="458"/>
      <c r="C7512" s="458"/>
      <c r="D7512" s="458"/>
      <c r="E7512" s="458"/>
      <c r="F7512" s="459"/>
    </row>
    <row r="7513">
      <c r="A7513" s="458"/>
      <c r="B7513" s="458"/>
      <c r="C7513" s="458"/>
      <c r="D7513" s="458"/>
      <c r="E7513" s="458"/>
      <c r="F7513" s="459"/>
    </row>
    <row r="7514">
      <c r="A7514" s="458"/>
      <c r="B7514" s="458"/>
      <c r="C7514" s="458"/>
      <c r="D7514" s="458"/>
      <c r="E7514" s="458"/>
      <c r="F7514" s="459"/>
    </row>
    <row r="7515">
      <c r="A7515" s="458"/>
      <c r="B7515" s="458"/>
      <c r="C7515" s="458"/>
      <c r="D7515" s="458"/>
      <c r="E7515" s="458"/>
      <c r="F7515" s="459"/>
    </row>
    <row r="7516">
      <c r="A7516" s="458"/>
      <c r="B7516" s="458"/>
      <c r="C7516" s="458"/>
      <c r="D7516" s="458"/>
      <c r="E7516" s="458"/>
      <c r="F7516" s="459"/>
    </row>
    <row r="7517">
      <c r="A7517" s="458"/>
      <c r="B7517" s="458"/>
      <c r="C7517" s="458"/>
      <c r="D7517" s="458"/>
      <c r="E7517" s="458"/>
      <c r="F7517" s="459"/>
    </row>
    <row r="7518">
      <c r="A7518" s="458"/>
      <c r="B7518" s="458"/>
      <c r="C7518" s="458"/>
      <c r="D7518" s="458"/>
      <c r="E7518" s="458"/>
      <c r="F7518" s="459"/>
    </row>
    <row r="7519">
      <c r="A7519" s="458"/>
      <c r="B7519" s="458"/>
      <c r="C7519" s="458"/>
      <c r="D7519" s="458"/>
      <c r="E7519" s="458"/>
      <c r="F7519" s="459"/>
    </row>
    <row r="7520">
      <c r="A7520" s="458"/>
      <c r="B7520" s="458"/>
      <c r="C7520" s="458"/>
      <c r="D7520" s="458"/>
      <c r="E7520" s="458"/>
      <c r="F7520" s="459"/>
    </row>
    <row r="7521">
      <c r="A7521" s="458"/>
      <c r="B7521" s="458"/>
      <c r="C7521" s="458"/>
      <c r="D7521" s="458"/>
      <c r="E7521" s="458"/>
      <c r="F7521" s="459"/>
    </row>
    <row r="7522">
      <c r="A7522" s="458"/>
      <c r="B7522" s="458"/>
      <c r="C7522" s="458"/>
      <c r="D7522" s="458"/>
      <c r="E7522" s="458"/>
      <c r="F7522" s="459"/>
    </row>
    <row r="7523">
      <c r="A7523" s="458"/>
      <c r="B7523" s="458"/>
      <c r="C7523" s="458"/>
      <c r="D7523" s="458"/>
      <c r="E7523" s="458"/>
      <c r="F7523" s="459"/>
    </row>
    <row r="7524">
      <c r="A7524" s="458"/>
      <c r="B7524" s="458"/>
      <c r="C7524" s="458"/>
      <c r="D7524" s="458"/>
      <c r="E7524" s="458"/>
      <c r="F7524" s="459"/>
    </row>
    <row r="7525">
      <c r="A7525" s="458"/>
      <c r="B7525" s="458"/>
      <c r="C7525" s="458"/>
      <c r="D7525" s="458"/>
      <c r="E7525" s="458"/>
      <c r="F7525" s="459"/>
    </row>
    <row r="7526">
      <c r="A7526" s="458"/>
      <c r="B7526" s="458"/>
      <c r="C7526" s="458"/>
      <c r="D7526" s="458"/>
      <c r="E7526" s="458"/>
      <c r="F7526" s="459"/>
    </row>
    <row r="7527">
      <c r="A7527" s="458"/>
      <c r="B7527" s="458"/>
      <c r="C7527" s="458"/>
      <c r="D7527" s="458"/>
      <c r="E7527" s="458"/>
      <c r="F7527" s="459"/>
    </row>
    <row r="7528">
      <c r="A7528" s="458"/>
      <c r="B7528" s="458"/>
      <c r="C7528" s="458"/>
      <c r="D7528" s="458"/>
      <c r="E7528" s="458"/>
      <c r="F7528" s="459"/>
    </row>
    <row r="7529">
      <c r="A7529" s="458"/>
      <c r="B7529" s="458"/>
      <c r="C7529" s="458"/>
      <c r="D7529" s="458"/>
      <c r="E7529" s="458"/>
      <c r="F7529" s="459"/>
    </row>
    <row r="7530">
      <c r="A7530" s="458"/>
      <c r="B7530" s="458"/>
      <c r="C7530" s="458"/>
      <c r="D7530" s="458"/>
      <c r="E7530" s="458"/>
      <c r="F7530" s="459"/>
    </row>
    <row r="7531">
      <c r="A7531" s="458"/>
      <c r="B7531" s="458"/>
      <c r="C7531" s="458"/>
      <c r="D7531" s="458"/>
      <c r="E7531" s="458"/>
      <c r="F7531" s="459"/>
    </row>
    <row r="7532">
      <c r="A7532" s="458"/>
      <c r="B7532" s="458"/>
      <c r="C7532" s="458"/>
      <c r="D7532" s="458"/>
      <c r="E7532" s="458"/>
      <c r="F7532" s="459"/>
    </row>
    <row r="7533">
      <c r="A7533" s="458"/>
      <c r="B7533" s="458"/>
      <c r="C7533" s="458"/>
      <c r="D7533" s="458"/>
      <c r="E7533" s="458"/>
      <c r="F7533" s="459"/>
    </row>
    <row r="7534">
      <c r="A7534" s="458"/>
      <c r="B7534" s="458"/>
      <c r="C7534" s="458"/>
      <c r="D7534" s="458"/>
      <c r="E7534" s="458"/>
      <c r="F7534" s="459"/>
    </row>
    <row r="7535">
      <c r="A7535" s="458"/>
      <c r="B7535" s="458"/>
      <c r="C7535" s="458"/>
      <c r="D7535" s="458"/>
      <c r="E7535" s="458"/>
      <c r="F7535" s="459"/>
    </row>
    <row r="7536">
      <c r="A7536" s="458"/>
      <c r="B7536" s="458"/>
      <c r="C7536" s="458"/>
      <c r="D7536" s="458"/>
      <c r="E7536" s="458"/>
      <c r="F7536" s="459"/>
    </row>
    <row r="7537">
      <c r="A7537" s="458"/>
      <c r="B7537" s="458"/>
      <c r="C7537" s="458"/>
      <c r="D7537" s="458"/>
      <c r="E7537" s="458"/>
      <c r="F7537" s="459"/>
    </row>
    <row r="7538">
      <c r="A7538" s="458"/>
      <c r="B7538" s="458"/>
      <c r="C7538" s="458"/>
      <c r="D7538" s="458"/>
      <c r="E7538" s="458"/>
      <c r="F7538" s="459"/>
    </row>
    <row r="7539">
      <c r="A7539" s="458"/>
      <c r="B7539" s="458"/>
      <c r="C7539" s="458"/>
      <c r="D7539" s="458"/>
      <c r="E7539" s="458"/>
      <c r="F7539" s="459"/>
    </row>
    <row r="7540">
      <c r="A7540" s="458"/>
      <c r="B7540" s="458"/>
      <c r="C7540" s="458"/>
      <c r="D7540" s="458"/>
      <c r="E7540" s="458"/>
      <c r="F7540" s="459"/>
    </row>
    <row r="7541">
      <c r="A7541" s="458"/>
      <c r="B7541" s="458"/>
      <c r="C7541" s="458"/>
      <c r="D7541" s="458"/>
      <c r="E7541" s="458"/>
      <c r="F7541" s="459"/>
    </row>
    <row r="7542">
      <c r="A7542" s="458"/>
      <c r="B7542" s="458"/>
      <c r="C7542" s="458"/>
      <c r="D7542" s="458"/>
      <c r="E7542" s="458"/>
      <c r="F7542" s="459"/>
    </row>
    <row r="7543">
      <c r="A7543" s="458"/>
      <c r="B7543" s="458"/>
      <c r="C7543" s="458"/>
      <c r="D7543" s="458"/>
      <c r="E7543" s="458"/>
      <c r="F7543" s="459"/>
    </row>
    <row r="7544">
      <c r="A7544" s="458"/>
      <c r="B7544" s="458"/>
      <c r="C7544" s="458"/>
      <c r="D7544" s="458"/>
      <c r="E7544" s="458"/>
      <c r="F7544" s="459"/>
    </row>
    <row r="7545">
      <c r="A7545" s="458"/>
      <c r="B7545" s="458"/>
      <c r="C7545" s="458"/>
      <c r="D7545" s="458"/>
      <c r="E7545" s="458"/>
      <c r="F7545" s="459"/>
    </row>
    <row r="7546">
      <c r="A7546" s="458"/>
      <c r="B7546" s="458"/>
      <c r="C7546" s="458"/>
      <c r="D7546" s="458"/>
      <c r="E7546" s="458"/>
      <c r="F7546" s="459"/>
    </row>
    <row r="7547">
      <c r="A7547" s="458"/>
      <c r="B7547" s="458"/>
      <c r="C7547" s="458"/>
      <c r="D7547" s="458"/>
      <c r="E7547" s="458"/>
      <c r="F7547" s="459"/>
    </row>
    <row r="7548">
      <c r="A7548" s="458"/>
      <c r="B7548" s="458"/>
      <c r="C7548" s="458"/>
      <c r="D7548" s="458"/>
      <c r="E7548" s="458"/>
      <c r="F7548" s="459"/>
    </row>
    <row r="7549">
      <c r="A7549" s="458"/>
      <c r="B7549" s="458"/>
      <c r="C7549" s="458"/>
      <c r="D7549" s="458"/>
      <c r="E7549" s="458"/>
      <c r="F7549" s="459"/>
    </row>
    <row r="7550">
      <c r="A7550" s="458"/>
      <c r="B7550" s="458"/>
      <c r="C7550" s="458"/>
      <c r="D7550" s="458"/>
      <c r="E7550" s="458"/>
      <c r="F7550" s="459"/>
    </row>
    <row r="7551">
      <c r="A7551" s="458"/>
      <c r="B7551" s="458"/>
      <c r="C7551" s="458"/>
      <c r="D7551" s="458"/>
      <c r="E7551" s="458"/>
      <c r="F7551" s="459"/>
    </row>
    <row r="7552">
      <c r="A7552" s="458"/>
      <c r="B7552" s="458"/>
      <c r="C7552" s="458"/>
      <c r="D7552" s="458"/>
      <c r="E7552" s="458"/>
      <c r="F7552" s="459"/>
    </row>
    <row r="7553">
      <c r="A7553" s="458"/>
      <c r="B7553" s="458"/>
      <c r="C7553" s="458"/>
      <c r="D7553" s="458"/>
      <c r="E7553" s="458"/>
      <c r="F7553" s="459"/>
    </row>
    <row r="7554">
      <c r="A7554" s="458"/>
      <c r="B7554" s="458"/>
      <c r="C7554" s="458"/>
      <c r="D7554" s="458"/>
      <c r="E7554" s="458"/>
      <c r="F7554" s="459"/>
    </row>
    <row r="7555">
      <c r="A7555" s="458"/>
      <c r="B7555" s="458"/>
      <c r="C7555" s="458"/>
      <c r="D7555" s="458"/>
      <c r="E7555" s="458"/>
      <c r="F7555" s="459"/>
    </row>
    <row r="7556">
      <c r="A7556" s="458"/>
      <c r="B7556" s="458"/>
      <c r="C7556" s="458"/>
      <c r="D7556" s="458"/>
      <c r="E7556" s="458"/>
      <c r="F7556" s="459"/>
    </row>
    <row r="7557">
      <c r="A7557" s="458"/>
      <c r="B7557" s="458"/>
      <c r="C7557" s="458"/>
      <c r="D7557" s="458"/>
      <c r="E7557" s="458"/>
      <c r="F7557" s="459"/>
    </row>
    <row r="7558">
      <c r="A7558" s="458"/>
      <c r="B7558" s="458"/>
      <c r="C7558" s="458"/>
      <c r="D7558" s="458"/>
      <c r="E7558" s="458"/>
      <c r="F7558" s="459"/>
    </row>
    <row r="7559">
      <c r="A7559" s="458"/>
      <c r="B7559" s="458"/>
      <c r="C7559" s="458"/>
      <c r="D7559" s="458"/>
      <c r="E7559" s="458"/>
      <c r="F7559" s="459"/>
    </row>
    <row r="7560">
      <c r="A7560" s="458"/>
      <c r="B7560" s="458"/>
      <c r="C7560" s="458"/>
      <c r="D7560" s="458"/>
      <c r="E7560" s="458"/>
      <c r="F7560" s="459"/>
    </row>
    <row r="7561">
      <c r="A7561" s="458"/>
      <c r="B7561" s="458"/>
      <c r="C7561" s="458"/>
      <c r="D7561" s="458"/>
      <c r="E7561" s="458"/>
      <c r="F7561" s="459"/>
    </row>
    <row r="7562">
      <c r="A7562" s="458"/>
      <c r="B7562" s="458"/>
      <c r="C7562" s="458"/>
      <c r="D7562" s="458"/>
      <c r="E7562" s="458"/>
      <c r="F7562" s="459"/>
    </row>
    <row r="7563">
      <c r="A7563" s="458"/>
      <c r="B7563" s="458"/>
      <c r="C7563" s="458"/>
      <c r="D7563" s="458"/>
      <c r="E7563" s="458"/>
      <c r="F7563" s="459"/>
    </row>
    <row r="7564">
      <c r="A7564" s="458"/>
      <c r="B7564" s="458"/>
      <c r="C7564" s="458"/>
      <c r="D7564" s="458"/>
      <c r="E7564" s="458"/>
      <c r="F7564" s="459"/>
    </row>
    <row r="7565">
      <c r="A7565" s="458"/>
      <c r="B7565" s="458"/>
      <c r="C7565" s="458"/>
      <c r="D7565" s="458"/>
      <c r="E7565" s="458"/>
      <c r="F7565" s="459"/>
    </row>
    <row r="7566">
      <c r="A7566" s="458"/>
      <c r="B7566" s="458"/>
      <c r="C7566" s="458"/>
      <c r="D7566" s="458"/>
      <c r="E7566" s="458"/>
      <c r="F7566" s="459"/>
    </row>
    <row r="7567">
      <c r="A7567" s="458"/>
      <c r="B7567" s="458"/>
      <c r="C7567" s="458"/>
      <c r="D7567" s="458"/>
      <c r="E7567" s="458"/>
      <c r="F7567" s="459"/>
    </row>
    <row r="7568">
      <c r="A7568" s="458"/>
      <c r="B7568" s="458"/>
      <c r="C7568" s="458"/>
      <c r="D7568" s="458"/>
      <c r="E7568" s="458"/>
      <c r="F7568" s="459"/>
    </row>
    <row r="7569">
      <c r="A7569" s="458"/>
      <c r="B7569" s="458"/>
      <c r="C7569" s="458"/>
      <c r="D7569" s="458"/>
      <c r="E7569" s="458"/>
      <c r="F7569" s="459"/>
    </row>
    <row r="7570">
      <c r="A7570" s="458"/>
      <c r="B7570" s="458"/>
      <c r="C7570" s="458"/>
      <c r="D7570" s="458"/>
      <c r="E7570" s="458"/>
      <c r="F7570" s="459"/>
    </row>
    <row r="7571">
      <c r="A7571" s="458"/>
      <c r="B7571" s="458"/>
      <c r="C7571" s="458"/>
      <c r="D7571" s="458"/>
      <c r="E7571" s="458"/>
      <c r="F7571" s="459"/>
    </row>
    <row r="7572">
      <c r="A7572" s="458"/>
      <c r="B7572" s="458"/>
      <c r="C7572" s="458"/>
      <c r="D7572" s="458"/>
      <c r="E7572" s="458"/>
      <c r="F7572" s="459"/>
    </row>
    <row r="7573">
      <c r="A7573" s="458"/>
      <c r="B7573" s="458"/>
      <c r="C7573" s="458"/>
      <c r="D7573" s="458"/>
      <c r="E7573" s="458"/>
      <c r="F7573" s="459"/>
    </row>
    <row r="7574">
      <c r="A7574" s="458"/>
      <c r="B7574" s="458"/>
      <c r="C7574" s="458"/>
      <c r="D7574" s="458"/>
      <c r="E7574" s="458"/>
      <c r="F7574" s="459"/>
    </row>
    <row r="7575">
      <c r="A7575" s="458"/>
      <c r="B7575" s="458"/>
      <c r="C7575" s="458"/>
      <c r="D7575" s="458"/>
      <c r="E7575" s="458"/>
      <c r="F7575" s="459"/>
    </row>
    <row r="7576">
      <c r="A7576" s="458"/>
      <c r="B7576" s="458"/>
      <c r="C7576" s="458"/>
      <c r="D7576" s="458"/>
      <c r="E7576" s="458"/>
      <c r="F7576" s="459"/>
    </row>
    <row r="7577">
      <c r="A7577" s="458"/>
      <c r="B7577" s="458"/>
      <c r="C7577" s="458"/>
      <c r="D7577" s="458"/>
      <c r="E7577" s="458"/>
      <c r="F7577" s="459"/>
    </row>
    <row r="7578">
      <c r="A7578" s="458"/>
      <c r="B7578" s="458"/>
      <c r="C7578" s="458"/>
      <c r="D7578" s="458"/>
      <c r="E7578" s="458"/>
      <c r="F7578" s="459"/>
    </row>
    <row r="7579">
      <c r="A7579" s="458"/>
      <c r="B7579" s="458"/>
      <c r="C7579" s="458"/>
      <c r="D7579" s="458"/>
      <c r="E7579" s="458"/>
      <c r="F7579" s="459"/>
    </row>
    <row r="7580">
      <c r="A7580" s="458"/>
      <c r="B7580" s="458"/>
      <c r="C7580" s="458"/>
      <c r="D7580" s="458"/>
      <c r="E7580" s="458"/>
      <c r="F7580" s="459"/>
    </row>
    <row r="7581">
      <c r="A7581" s="458"/>
      <c r="B7581" s="458"/>
      <c r="C7581" s="458"/>
      <c r="D7581" s="458"/>
      <c r="E7581" s="458"/>
      <c r="F7581" s="459"/>
    </row>
    <row r="7582">
      <c r="A7582" s="458"/>
      <c r="B7582" s="458"/>
      <c r="C7582" s="458"/>
      <c r="D7582" s="458"/>
      <c r="E7582" s="458"/>
      <c r="F7582" s="459"/>
    </row>
    <row r="7583">
      <c r="A7583" s="458"/>
      <c r="B7583" s="458"/>
      <c r="C7583" s="458"/>
      <c r="D7583" s="458"/>
      <c r="E7583" s="458"/>
      <c r="F7583" s="459"/>
    </row>
    <row r="7584">
      <c r="A7584" s="458"/>
      <c r="B7584" s="458"/>
      <c r="C7584" s="458"/>
      <c r="D7584" s="458"/>
      <c r="E7584" s="458"/>
      <c r="F7584" s="459"/>
    </row>
    <row r="7585">
      <c r="A7585" s="458"/>
      <c r="B7585" s="458"/>
      <c r="C7585" s="458"/>
      <c r="D7585" s="458"/>
      <c r="E7585" s="458"/>
      <c r="F7585" s="459"/>
    </row>
    <row r="7586">
      <c r="A7586" s="458"/>
      <c r="B7586" s="458"/>
      <c r="C7586" s="458"/>
      <c r="D7586" s="458"/>
      <c r="E7586" s="458"/>
      <c r="F7586" s="459"/>
    </row>
    <row r="7587">
      <c r="A7587" s="458"/>
      <c r="B7587" s="458"/>
      <c r="C7587" s="458"/>
      <c r="D7587" s="458"/>
      <c r="E7587" s="458"/>
      <c r="F7587" s="459"/>
    </row>
    <row r="7588">
      <c r="A7588" s="458"/>
      <c r="B7588" s="458"/>
      <c r="C7588" s="458"/>
      <c r="D7588" s="458"/>
      <c r="E7588" s="458"/>
      <c r="F7588" s="459"/>
    </row>
    <row r="7589">
      <c r="A7589" s="458"/>
      <c r="B7589" s="458"/>
      <c r="C7589" s="458"/>
      <c r="D7589" s="458"/>
      <c r="E7589" s="458"/>
      <c r="F7589" s="459"/>
    </row>
    <row r="7590">
      <c r="A7590" s="458"/>
      <c r="B7590" s="458"/>
      <c r="C7590" s="458"/>
      <c r="D7590" s="458"/>
      <c r="E7590" s="458"/>
      <c r="F7590" s="459"/>
    </row>
    <row r="7591">
      <c r="A7591" s="458"/>
      <c r="B7591" s="458"/>
      <c r="C7591" s="458"/>
      <c r="D7591" s="458"/>
      <c r="E7591" s="458"/>
      <c r="F7591" s="459"/>
    </row>
    <row r="7592">
      <c r="A7592" s="458"/>
      <c r="B7592" s="458"/>
      <c r="C7592" s="458"/>
      <c r="D7592" s="458"/>
      <c r="E7592" s="458"/>
      <c r="F7592" s="459"/>
    </row>
    <row r="7593">
      <c r="A7593" s="458"/>
      <c r="B7593" s="458"/>
      <c r="C7593" s="458"/>
      <c r="D7593" s="458"/>
      <c r="E7593" s="458"/>
      <c r="F7593" s="459"/>
    </row>
    <row r="7594">
      <c r="A7594" s="458"/>
      <c r="B7594" s="458"/>
      <c r="C7594" s="458"/>
      <c r="D7594" s="458"/>
      <c r="E7594" s="458"/>
      <c r="F7594" s="459"/>
    </row>
    <row r="7595">
      <c r="A7595" s="458"/>
      <c r="B7595" s="458"/>
      <c r="C7595" s="458"/>
      <c r="D7595" s="458"/>
      <c r="E7595" s="458"/>
      <c r="F7595" s="459"/>
    </row>
    <row r="7596">
      <c r="A7596" s="458"/>
      <c r="B7596" s="458"/>
      <c r="C7596" s="458"/>
      <c r="D7596" s="458"/>
      <c r="E7596" s="458"/>
      <c r="F7596" s="459"/>
    </row>
    <row r="7597">
      <c r="A7597" s="458"/>
      <c r="B7597" s="458"/>
      <c r="C7597" s="458"/>
      <c r="D7597" s="458"/>
      <c r="E7597" s="458"/>
      <c r="F7597" s="459"/>
    </row>
    <row r="7598">
      <c r="A7598" s="458"/>
      <c r="B7598" s="458"/>
      <c r="C7598" s="458"/>
      <c r="D7598" s="458"/>
      <c r="E7598" s="458"/>
      <c r="F7598" s="459"/>
    </row>
    <row r="7599">
      <c r="A7599" s="458"/>
      <c r="B7599" s="458"/>
      <c r="C7599" s="458"/>
      <c r="D7599" s="458"/>
      <c r="E7599" s="458"/>
      <c r="F7599" s="459"/>
    </row>
    <row r="7600">
      <c r="A7600" s="458"/>
      <c r="B7600" s="458"/>
      <c r="C7600" s="458"/>
      <c r="D7600" s="458"/>
      <c r="E7600" s="458"/>
      <c r="F7600" s="459"/>
    </row>
    <row r="7601">
      <c r="A7601" s="458"/>
      <c r="B7601" s="458"/>
      <c r="C7601" s="458"/>
      <c r="D7601" s="458"/>
      <c r="E7601" s="458"/>
      <c r="F7601" s="459"/>
    </row>
    <row r="7602">
      <c r="A7602" s="458"/>
      <c r="B7602" s="458"/>
      <c r="C7602" s="458"/>
      <c r="D7602" s="458"/>
      <c r="E7602" s="458"/>
      <c r="F7602" s="459"/>
    </row>
    <row r="7603">
      <c r="A7603" s="458"/>
      <c r="B7603" s="458"/>
      <c r="C7603" s="458"/>
      <c r="D7603" s="458"/>
      <c r="E7603" s="458"/>
      <c r="F7603" s="459"/>
    </row>
    <row r="7604">
      <c r="A7604" s="458"/>
      <c r="B7604" s="458"/>
      <c r="C7604" s="458"/>
      <c r="D7604" s="458"/>
      <c r="E7604" s="458"/>
      <c r="F7604" s="459"/>
    </row>
    <row r="7605">
      <c r="A7605" s="458"/>
      <c r="B7605" s="458"/>
      <c r="C7605" s="458"/>
      <c r="D7605" s="458"/>
      <c r="E7605" s="458"/>
      <c r="F7605" s="459"/>
    </row>
    <row r="7606">
      <c r="A7606" s="458"/>
      <c r="B7606" s="458"/>
      <c r="C7606" s="458"/>
      <c r="D7606" s="458"/>
      <c r="E7606" s="458"/>
      <c r="F7606" s="459"/>
    </row>
    <row r="7607">
      <c r="A7607" s="458"/>
      <c r="B7607" s="458"/>
      <c r="C7607" s="458"/>
      <c r="D7607" s="458"/>
      <c r="E7607" s="458"/>
      <c r="F7607" s="459"/>
    </row>
    <row r="7608">
      <c r="A7608" s="458"/>
      <c r="B7608" s="458"/>
      <c r="C7608" s="458"/>
      <c r="D7608" s="458"/>
      <c r="E7608" s="458"/>
      <c r="F7608" s="459"/>
    </row>
    <row r="7609">
      <c r="A7609" s="458"/>
      <c r="B7609" s="458"/>
      <c r="C7609" s="458"/>
      <c r="D7609" s="458"/>
      <c r="E7609" s="458"/>
      <c r="F7609" s="459"/>
    </row>
    <row r="7610">
      <c r="A7610" s="458"/>
      <c r="B7610" s="458"/>
      <c r="C7610" s="458"/>
      <c r="D7610" s="458"/>
      <c r="E7610" s="458"/>
      <c r="F7610" s="459"/>
    </row>
    <row r="7611">
      <c r="A7611" s="458"/>
      <c r="B7611" s="458"/>
      <c r="C7611" s="458"/>
      <c r="D7611" s="458"/>
      <c r="E7611" s="458"/>
      <c r="F7611" s="459"/>
    </row>
    <row r="7612">
      <c r="A7612" s="458"/>
      <c r="B7612" s="458"/>
      <c r="C7612" s="458"/>
      <c r="D7612" s="458"/>
      <c r="E7612" s="458"/>
      <c r="F7612" s="459"/>
    </row>
    <row r="7613">
      <c r="A7613" s="458"/>
      <c r="B7613" s="458"/>
      <c r="C7613" s="458"/>
      <c r="D7613" s="458"/>
      <c r="E7613" s="458"/>
      <c r="F7613" s="459"/>
    </row>
    <row r="7614">
      <c r="A7614" s="458"/>
      <c r="B7614" s="458"/>
      <c r="C7614" s="458"/>
      <c r="D7614" s="458"/>
      <c r="E7614" s="458"/>
      <c r="F7614" s="459"/>
    </row>
    <row r="7615">
      <c r="A7615" s="458"/>
      <c r="B7615" s="458"/>
      <c r="C7615" s="458"/>
      <c r="D7615" s="458"/>
      <c r="E7615" s="458"/>
      <c r="F7615" s="459"/>
    </row>
    <row r="7616">
      <c r="A7616" s="458"/>
      <c r="B7616" s="458"/>
      <c r="C7616" s="458"/>
      <c r="D7616" s="458"/>
      <c r="E7616" s="458"/>
      <c r="F7616" s="459"/>
    </row>
    <row r="7617">
      <c r="A7617" s="458"/>
      <c r="B7617" s="458"/>
      <c r="C7617" s="458"/>
      <c r="D7617" s="458"/>
      <c r="E7617" s="458"/>
      <c r="F7617" s="459"/>
    </row>
    <row r="7618">
      <c r="A7618" s="458"/>
      <c r="B7618" s="458"/>
      <c r="C7618" s="458"/>
      <c r="D7618" s="458"/>
      <c r="E7618" s="458"/>
      <c r="F7618" s="459"/>
    </row>
    <row r="7619">
      <c r="A7619" s="458"/>
      <c r="B7619" s="458"/>
      <c r="C7619" s="458"/>
      <c r="D7619" s="458"/>
      <c r="E7619" s="458"/>
      <c r="F7619" s="459"/>
    </row>
    <row r="7620">
      <c r="A7620" s="458"/>
      <c r="B7620" s="458"/>
      <c r="C7620" s="458"/>
      <c r="D7620" s="458"/>
      <c r="E7620" s="458"/>
      <c r="F7620" s="459"/>
    </row>
    <row r="7621">
      <c r="A7621" s="458"/>
      <c r="B7621" s="458"/>
      <c r="C7621" s="458"/>
      <c r="D7621" s="458"/>
      <c r="E7621" s="458"/>
      <c r="F7621" s="459"/>
    </row>
    <row r="7622">
      <c r="A7622" s="458"/>
      <c r="B7622" s="458"/>
      <c r="C7622" s="458"/>
      <c r="D7622" s="458"/>
      <c r="E7622" s="458"/>
      <c r="F7622" s="459"/>
    </row>
    <row r="7623">
      <c r="A7623" s="458"/>
      <c r="B7623" s="458"/>
      <c r="C7623" s="458"/>
      <c r="D7623" s="458"/>
      <c r="E7623" s="458"/>
      <c r="F7623" s="459"/>
    </row>
    <row r="7624">
      <c r="A7624" s="458"/>
      <c r="B7624" s="458"/>
      <c r="C7624" s="458"/>
      <c r="D7624" s="458"/>
      <c r="E7624" s="458"/>
      <c r="F7624" s="459"/>
    </row>
    <row r="7625">
      <c r="A7625" s="458"/>
      <c r="B7625" s="458"/>
      <c r="C7625" s="458"/>
      <c r="D7625" s="458"/>
      <c r="E7625" s="458"/>
      <c r="F7625" s="459"/>
    </row>
    <row r="7626">
      <c r="A7626" s="458"/>
      <c r="B7626" s="458"/>
      <c r="C7626" s="458"/>
      <c r="D7626" s="458"/>
      <c r="E7626" s="458"/>
      <c r="F7626" s="459"/>
    </row>
    <row r="7627">
      <c r="A7627" s="458"/>
      <c r="B7627" s="458"/>
      <c r="C7627" s="458"/>
      <c r="D7627" s="458"/>
      <c r="E7627" s="458"/>
      <c r="F7627" s="459"/>
    </row>
    <row r="7628">
      <c r="A7628" s="458"/>
      <c r="B7628" s="458"/>
      <c r="C7628" s="458"/>
      <c r="D7628" s="458"/>
      <c r="E7628" s="458"/>
      <c r="F7628" s="459"/>
    </row>
    <row r="7629">
      <c r="A7629" s="458"/>
      <c r="B7629" s="458"/>
      <c r="C7629" s="458"/>
      <c r="D7629" s="458"/>
      <c r="E7629" s="458"/>
      <c r="F7629" s="459"/>
    </row>
    <row r="7630">
      <c r="A7630" s="458"/>
      <c r="B7630" s="458"/>
      <c r="C7630" s="458"/>
      <c r="D7630" s="458"/>
      <c r="E7630" s="458"/>
      <c r="F7630" s="459"/>
    </row>
    <row r="7631">
      <c r="A7631" s="458"/>
      <c r="B7631" s="458"/>
      <c r="C7631" s="458"/>
      <c r="D7631" s="458"/>
      <c r="E7631" s="458"/>
      <c r="F7631" s="459"/>
    </row>
    <row r="7632">
      <c r="A7632" s="458"/>
      <c r="B7632" s="458"/>
      <c r="C7632" s="458"/>
      <c r="D7632" s="458"/>
      <c r="E7632" s="458"/>
      <c r="F7632" s="459"/>
    </row>
    <row r="7633">
      <c r="A7633" s="458"/>
      <c r="B7633" s="458"/>
      <c r="C7633" s="458"/>
      <c r="D7633" s="458"/>
      <c r="E7633" s="458"/>
      <c r="F7633" s="459"/>
    </row>
    <row r="7634">
      <c r="A7634" s="458"/>
      <c r="B7634" s="458"/>
      <c r="C7634" s="458"/>
      <c r="D7634" s="458"/>
      <c r="E7634" s="458"/>
      <c r="F7634" s="459"/>
    </row>
    <row r="7635">
      <c r="A7635" s="458"/>
      <c r="B7635" s="458"/>
      <c r="C7635" s="458"/>
      <c r="D7635" s="458"/>
      <c r="E7635" s="458"/>
      <c r="F7635" s="459"/>
    </row>
    <row r="7636">
      <c r="A7636" s="458"/>
      <c r="B7636" s="458"/>
      <c r="C7636" s="458"/>
      <c r="D7636" s="458"/>
      <c r="E7636" s="458"/>
      <c r="F7636" s="459"/>
    </row>
    <row r="7637">
      <c r="A7637" s="458"/>
      <c r="B7637" s="458"/>
      <c r="C7637" s="458"/>
      <c r="D7637" s="458"/>
      <c r="E7637" s="458"/>
      <c r="F7637" s="459"/>
    </row>
    <row r="7638">
      <c r="A7638" s="458"/>
      <c r="B7638" s="458"/>
      <c r="C7638" s="458"/>
      <c r="D7638" s="458"/>
      <c r="E7638" s="458"/>
      <c r="F7638" s="459"/>
    </row>
    <row r="7639">
      <c r="A7639" s="458"/>
      <c r="B7639" s="458"/>
      <c r="C7639" s="458"/>
      <c r="D7639" s="458"/>
      <c r="E7639" s="458"/>
      <c r="F7639" s="459"/>
    </row>
    <row r="7640">
      <c r="A7640" s="458"/>
      <c r="B7640" s="458"/>
      <c r="C7640" s="458"/>
      <c r="D7640" s="458"/>
      <c r="E7640" s="458"/>
      <c r="F7640" s="459"/>
    </row>
    <row r="7641">
      <c r="A7641" s="458"/>
      <c r="B7641" s="458"/>
      <c r="C7641" s="458"/>
      <c r="D7641" s="458"/>
      <c r="E7641" s="458"/>
      <c r="F7641" s="459"/>
    </row>
    <row r="7642">
      <c r="A7642" s="458"/>
      <c r="B7642" s="458"/>
      <c r="C7642" s="458"/>
      <c r="D7642" s="458"/>
      <c r="E7642" s="458"/>
      <c r="F7642" s="459"/>
    </row>
    <row r="7643">
      <c r="A7643" s="458"/>
      <c r="B7643" s="458"/>
      <c r="C7643" s="458"/>
      <c r="D7643" s="458"/>
      <c r="E7643" s="458"/>
      <c r="F7643" s="459"/>
    </row>
    <row r="7644">
      <c r="A7644" s="458"/>
      <c r="B7644" s="458"/>
      <c r="C7644" s="458"/>
      <c r="D7644" s="458"/>
      <c r="E7644" s="458"/>
      <c r="F7644" s="459"/>
    </row>
    <row r="7645">
      <c r="A7645" s="458"/>
      <c r="B7645" s="458"/>
      <c r="C7645" s="458"/>
      <c r="D7645" s="458"/>
      <c r="E7645" s="458"/>
      <c r="F7645" s="459"/>
    </row>
    <row r="7646">
      <c r="A7646" s="458"/>
      <c r="B7646" s="458"/>
      <c r="C7646" s="458"/>
      <c r="D7646" s="458"/>
      <c r="E7646" s="458"/>
      <c r="F7646" s="459"/>
    </row>
    <row r="7647">
      <c r="A7647" s="458"/>
      <c r="B7647" s="458"/>
      <c r="C7647" s="458"/>
      <c r="D7647" s="458"/>
      <c r="E7647" s="458"/>
      <c r="F7647" s="459"/>
    </row>
    <row r="7648">
      <c r="A7648" s="458"/>
      <c r="B7648" s="458"/>
      <c r="C7648" s="458"/>
      <c r="D7648" s="458"/>
      <c r="E7648" s="458"/>
      <c r="F7648" s="459"/>
    </row>
    <row r="7649">
      <c r="A7649" s="458"/>
      <c r="B7649" s="458"/>
      <c r="C7649" s="458"/>
      <c r="D7649" s="458"/>
      <c r="E7649" s="458"/>
      <c r="F7649" s="459"/>
    </row>
    <row r="7650">
      <c r="A7650" s="458"/>
      <c r="B7650" s="458"/>
      <c r="C7650" s="458"/>
      <c r="D7650" s="458"/>
      <c r="E7650" s="458"/>
      <c r="F7650" s="459"/>
    </row>
    <row r="7651">
      <c r="A7651" s="458"/>
      <c r="B7651" s="458"/>
      <c r="C7651" s="458"/>
      <c r="D7651" s="458"/>
      <c r="E7651" s="458"/>
      <c r="F7651" s="459"/>
    </row>
    <row r="7652">
      <c r="A7652" s="458"/>
      <c r="B7652" s="458"/>
      <c r="C7652" s="458"/>
      <c r="D7652" s="458"/>
      <c r="E7652" s="458"/>
      <c r="F7652" s="459"/>
    </row>
    <row r="7653">
      <c r="A7653" s="458"/>
      <c r="B7653" s="458"/>
      <c r="C7653" s="458"/>
      <c r="D7653" s="458"/>
      <c r="E7653" s="458"/>
      <c r="F7653" s="459"/>
    </row>
    <row r="7654">
      <c r="A7654" s="458"/>
      <c r="B7654" s="458"/>
      <c r="C7654" s="458"/>
      <c r="D7654" s="458"/>
      <c r="E7654" s="458"/>
      <c r="F7654" s="459"/>
    </row>
    <row r="7655">
      <c r="A7655" s="458"/>
      <c r="B7655" s="458"/>
      <c r="C7655" s="458"/>
      <c r="D7655" s="458"/>
      <c r="E7655" s="458"/>
      <c r="F7655" s="459"/>
    </row>
    <row r="7656">
      <c r="A7656" s="458"/>
      <c r="B7656" s="458"/>
      <c r="C7656" s="458"/>
      <c r="D7656" s="458"/>
      <c r="E7656" s="458"/>
      <c r="F7656" s="459"/>
    </row>
    <row r="7657">
      <c r="A7657" s="458"/>
      <c r="B7657" s="458"/>
      <c r="C7657" s="458"/>
      <c r="D7657" s="458"/>
      <c r="E7657" s="458"/>
      <c r="F7657" s="459"/>
    </row>
    <row r="7658">
      <c r="A7658" s="458"/>
      <c r="B7658" s="458"/>
      <c r="C7658" s="458"/>
      <c r="D7658" s="458"/>
      <c r="E7658" s="458"/>
      <c r="F7658" s="459"/>
    </row>
    <row r="7659">
      <c r="A7659" s="458"/>
      <c r="B7659" s="458"/>
      <c r="C7659" s="458"/>
      <c r="D7659" s="458"/>
      <c r="E7659" s="458"/>
      <c r="F7659" s="459"/>
    </row>
    <row r="7660">
      <c r="A7660" s="458"/>
      <c r="B7660" s="458"/>
      <c r="C7660" s="458"/>
      <c r="D7660" s="458"/>
      <c r="E7660" s="458"/>
      <c r="F7660" s="459"/>
    </row>
    <row r="7661">
      <c r="A7661" s="458"/>
      <c r="B7661" s="458"/>
      <c r="C7661" s="458"/>
      <c r="D7661" s="458"/>
      <c r="E7661" s="458"/>
      <c r="F7661" s="459"/>
    </row>
    <row r="7662">
      <c r="A7662" s="458"/>
      <c r="B7662" s="458"/>
      <c r="C7662" s="458"/>
      <c r="D7662" s="458"/>
      <c r="E7662" s="458"/>
      <c r="F7662" s="459"/>
    </row>
    <row r="7663">
      <c r="A7663" s="458"/>
      <c r="B7663" s="458"/>
      <c r="C7663" s="458"/>
      <c r="D7663" s="458"/>
      <c r="E7663" s="458"/>
      <c r="F7663" s="459"/>
    </row>
    <row r="7664">
      <c r="A7664" s="458"/>
      <c r="B7664" s="458"/>
      <c r="C7664" s="458"/>
      <c r="D7664" s="458"/>
      <c r="E7664" s="458"/>
      <c r="F7664" s="459"/>
    </row>
    <row r="7665">
      <c r="A7665" s="458"/>
      <c r="B7665" s="458"/>
      <c r="C7665" s="458"/>
      <c r="D7665" s="458"/>
      <c r="E7665" s="458"/>
      <c r="F7665" s="459"/>
    </row>
    <row r="7666">
      <c r="A7666" s="458"/>
      <c r="B7666" s="458"/>
      <c r="C7666" s="458"/>
      <c r="D7666" s="458"/>
      <c r="E7666" s="458"/>
      <c r="F7666" s="459"/>
    </row>
    <row r="7667">
      <c r="A7667" s="458"/>
      <c r="B7667" s="458"/>
      <c r="C7667" s="458"/>
      <c r="D7667" s="458"/>
      <c r="E7667" s="458"/>
      <c r="F7667" s="459"/>
    </row>
    <row r="7668">
      <c r="A7668" s="458"/>
      <c r="B7668" s="458"/>
      <c r="C7668" s="458"/>
      <c r="D7668" s="458"/>
      <c r="E7668" s="458"/>
      <c r="F7668" s="459"/>
    </row>
    <row r="7669">
      <c r="A7669" s="458"/>
      <c r="B7669" s="458"/>
      <c r="C7669" s="458"/>
      <c r="D7669" s="458"/>
      <c r="E7669" s="458"/>
      <c r="F7669" s="459"/>
    </row>
    <row r="7670">
      <c r="A7670" s="458"/>
      <c r="B7670" s="458"/>
      <c r="C7670" s="458"/>
      <c r="D7670" s="458"/>
      <c r="E7670" s="458"/>
      <c r="F7670" s="459"/>
    </row>
    <row r="7671">
      <c r="A7671" s="458"/>
      <c r="B7671" s="458"/>
      <c r="C7671" s="458"/>
      <c r="D7671" s="458"/>
      <c r="E7671" s="458"/>
      <c r="F7671" s="459"/>
    </row>
    <row r="7672">
      <c r="A7672" s="458"/>
      <c r="B7672" s="458"/>
      <c r="C7672" s="458"/>
      <c r="D7672" s="458"/>
      <c r="E7672" s="458"/>
      <c r="F7672" s="459"/>
    </row>
    <row r="7673">
      <c r="A7673" s="458"/>
      <c r="B7673" s="458"/>
      <c r="C7673" s="458"/>
      <c r="D7673" s="458"/>
      <c r="E7673" s="458"/>
      <c r="F7673" s="459"/>
    </row>
    <row r="7674">
      <c r="A7674" s="458"/>
      <c r="B7674" s="458"/>
      <c r="C7674" s="458"/>
      <c r="D7674" s="458"/>
      <c r="E7674" s="458"/>
      <c r="F7674" s="459"/>
    </row>
    <row r="7675">
      <c r="A7675" s="458"/>
      <c r="B7675" s="458"/>
      <c r="C7675" s="458"/>
      <c r="D7675" s="458"/>
      <c r="E7675" s="458"/>
      <c r="F7675" s="459"/>
    </row>
    <row r="7676">
      <c r="A7676" s="458"/>
      <c r="B7676" s="458"/>
      <c r="C7676" s="458"/>
      <c r="D7676" s="458"/>
      <c r="E7676" s="458"/>
      <c r="F7676" s="459"/>
    </row>
    <row r="7677">
      <c r="A7677" s="458"/>
      <c r="B7677" s="458"/>
      <c r="C7677" s="458"/>
      <c r="D7677" s="458"/>
      <c r="E7677" s="458"/>
      <c r="F7677" s="459"/>
    </row>
    <row r="7678">
      <c r="A7678" s="458"/>
      <c r="B7678" s="458"/>
      <c r="C7678" s="458"/>
      <c r="D7678" s="458"/>
      <c r="E7678" s="458"/>
      <c r="F7678" s="459"/>
    </row>
    <row r="7679">
      <c r="A7679" s="458"/>
      <c r="B7679" s="458"/>
      <c r="C7679" s="458"/>
      <c r="D7679" s="458"/>
      <c r="E7679" s="458"/>
      <c r="F7679" s="459"/>
    </row>
    <row r="7680">
      <c r="A7680" s="458"/>
      <c r="B7680" s="458"/>
      <c r="C7680" s="458"/>
      <c r="D7680" s="458"/>
      <c r="E7680" s="458"/>
      <c r="F7680" s="459"/>
    </row>
    <row r="7681">
      <c r="A7681" s="458"/>
      <c r="B7681" s="458"/>
      <c r="C7681" s="458"/>
      <c r="D7681" s="458"/>
      <c r="E7681" s="458"/>
      <c r="F7681" s="459"/>
    </row>
    <row r="7682">
      <c r="A7682" s="458"/>
      <c r="B7682" s="458"/>
      <c r="C7682" s="458"/>
      <c r="D7682" s="458"/>
      <c r="E7682" s="458"/>
      <c r="F7682" s="459"/>
    </row>
    <row r="7683">
      <c r="A7683" s="458"/>
      <c r="B7683" s="458"/>
      <c r="C7683" s="458"/>
      <c r="D7683" s="458"/>
      <c r="E7683" s="458"/>
      <c r="F7683" s="459"/>
    </row>
    <row r="7684">
      <c r="A7684" s="458"/>
      <c r="B7684" s="458"/>
      <c r="C7684" s="458"/>
      <c r="D7684" s="458"/>
      <c r="E7684" s="458"/>
      <c r="F7684" s="459"/>
    </row>
    <row r="7685">
      <c r="A7685" s="458"/>
      <c r="B7685" s="458"/>
      <c r="C7685" s="458"/>
      <c r="D7685" s="458"/>
      <c r="E7685" s="458"/>
      <c r="F7685" s="459"/>
    </row>
    <row r="7686">
      <c r="A7686" s="458"/>
      <c r="B7686" s="458"/>
      <c r="C7686" s="458"/>
      <c r="D7686" s="458"/>
      <c r="E7686" s="458"/>
      <c r="F7686" s="459"/>
    </row>
    <row r="7687">
      <c r="A7687" s="458"/>
      <c r="B7687" s="458"/>
      <c r="C7687" s="458"/>
      <c r="D7687" s="458"/>
      <c r="E7687" s="458"/>
      <c r="F7687" s="459"/>
    </row>
    <row r="7688">
      <c r="A7688" s="458"/>
      <c r="B7688" s="458"/>
      <c r="C7688" s="458"/>
      <c r="D7688" s="458"/>
      <c r="E7688" s="458"/>
      <c r="F7688" s="459"/>
    </row>
    <row r="7689">
      <c r="A7689" s="458"/>
      <c r="B7689" s="458"/>
      <c r="C7689" s="458"/>
      <c r="D7689" s="458"/>
      <c r="E7689" s="458"/>
      <c r="F7689" s="459"/>
    </row>
    <row r="7690">
      <c r="A7690" s="458"/>
      <c r="B7690" s="458"/>
      <c r="C7690" s="458"/>
      <c r="D7690" s="458"/>
      <c r="E7690" s="458"/>
      <c r="F7690" s="459"/>
    </row>
    <row r="7691">
      <c r="A7691" s="458"/>
      <c r="B7691" s="458"/>
      <c r="C7691" s="458"/>
      <c r="D7691" s="458"/>
      <c r="E7691" s="458"/>
      <c r="F7691" s="459"/>
    </row>
    <row r="7692">
      <c r="A7692" s="458"/>
      <c r="B7692" s="458"/>
      <c r="C7692" s="458"/>
      <c r="D7692" s="458"/>
      <c r="E7692" s="458"/>
      <c r="F7692" s="459"/>
    </row>
    <row r="7693">
      <c r="A7693" s="458"/>
      <c r="B7693" s="458"/>
      <c r="C7693" s="458"/>
      <c r="D7693" s="458"/>
      <c r="E7693" s="458"/>
      <c r="F7693" s="459"/>
    </row>
    <row r="7694">
      <c r="A7694" s="458"/>
      <c r="B7694" s="458"/>
      <c r="C7694" s="458"/>
      <c r="D7694" s="458"/>
      <c r="E7694" s="458"/>
      <c r="F7694" s="459"/>
    </row>
    <row r="7695">
      <c r="A7695" s="458"/>
      <c r="B7695" s="458"/>
      <c r="C7695" s="458"/>
      <c r="D7695" s="458"/>
      <c r="E7695" s="458"/>
      <c r="F7695" s="459"/>
    </row>
    <row r="7696">
      <c r="A7696" s="458"/>
      <c r="B7696" s="458"/>
      <c r="C7696" s="458"/>
      <c r="D7696" s="458"/>
      <c r="E7696" s="458"/>
      <c r="F7696" s="459"/>
    </row>
    <row r="7697">
      <c r="A7697" s="458"/>
      <c r="B7697" s="458"/>
      <c r="C7697" s="458"/>
      <c r="D7697" s="458"/>
      <c r="E7697" s="458"/>
      <c r="F7697" s="459"/>
    </row>
    <row r="7698">
      <c r="A7698" s="458"/>
      <c r="B7698" s="458"/>
      <c r="C7698" s="458"/>
      <c r="D7698" s="458"/>
      <c r="E7698" s="458"/>
      <c r="F7698" s="459"/>
    </row>
    <row r="7699">
      <c r="A7699" s="458"/>
      <c r="B7699" s="458"/>
      <c r="C7699" s="458"/>
      <c r="D7699" s="458"/>
      <c r="E7699" s="458"/>
      <c r="F7699" s="459"/>
    </row>
    <row r="7700">
      <c r="A7700" s="458"/>
      <c r="B7700" s="458"/>
      <c r="C7700" s="458"/>
      <c r="D7700" s="458"/>
      <c r="E7700" s="458"/>
      <c r="F7700" s="459"/>
    </row>
    <row r="7701">
      <c r="A7701" s="458"/>
      <c r="B7701" s="458"/>
      <c r="C7701" s="458"/>
      <c r="D7701" s="458"/>
      <c r="E7701" s="458"/>
      <c r="F7701" s="459"/>
    </row>
    <row r="7702">
      <c r="A7702" s="458"/>
      <c r="B7702" s="458"/>
      <c r="C7702" s="458"/>
      <c r="D7702" s="458"/>
      <c r="E7702" s="458"/>
      <c r="F7702" s="459"/>
    </row>
    <row r="7703">
      <c r="A7703" s="458"/>
      <c r="B7703" s="458"/>
      <c r="C7703" s="458"/>
      <c r="D7703" s="458"/>
      <c r="E7703" s="458"/>
      <c r="F7703" s="459"/>
    </row>
    <row r="7704">
      <c r="A7704" s="458"/>
      <c r="B7704" s="458"/>
      <c r="C7704" s="458"/>
      <c r="D7704" s="458"/>
      <c r="E7704" s="458"/>
      <c r="F7704" s="459"/>
    </row>
    <row r="7705">
      <c r="A7705" s="458"/>
      <c r="B7705" s="458"/>
      <c r="C7705" s="458"/>
      <c r="D7705" s="458"/>
      <c r="E7705" s="458"/>
      <c r="F7705" s="459"/>
    </row>
    <row r="7706">
      <c r="A7706" s="458"/>
      <c r="B7706" s="458"/>
      <c r="C7706" s="458"/>
      <c r="D7706" s="458"/>
      <c r="E7706" s="458"/>
      <c r="F7706" s="459"/>
    </row>
    <row r="7707">
      <c r="A7707" s="458"/>
      <c r="B7707" s="458"/>
      <c r="C7707" s="458"/>
      <c r="D7707" s="458"/>
      <c r="E7707" s="458"/>
      <c r="F7707" s="459"/>
    </row>
    <row r="7708">
      <c r="A7708" s="458"/>
      <c r="B7708" s="458"/>
      <c r="C7708" s="458"/>
      <c r="D7708" s="458"/>
      <c r="E7708" s="458"/>
      <c r="F7708" s="459"/>
    </row>
    <row r="7709">
      <c r="A7709" s="458"/>
      <c r="B7709" s="458"/>
      <c r="C7709" s="458"/>
      <c r="D7709" s="458"/>
      <c r="E7709" s="458"/>
      <c r="F7709" s="459"/>
    </row>
    <row r="7710">
      <c r="A7710" s="458"/>
      <c r="B7710" s="458"/>
      <c r="C7710" s="458"/>
      <c r="D7710" s="458"/>
      <c r="E7710" s="458"/>
      <c r="F7710" s="459"/>
    </row>
    <row r="7711">
      <c r="A7711" s="458"/>
      <c r="B7711" s="458"/>
      <c r="C7711" s="458"/>
      <c r="D7711" s="458"/>
      <c r="E7711" s="458"/>
      <c r="F7711" s="459"/>
    </row>
    <row r="7712">
      <c r="A7712" s="458"/>
      <c r="B7712" s="458"/>
      <c r="C7712" s="458"/>
      <c r="D7712" s="458"/>
      <c r="E7712" s="458"/>
      <c r="F7712" s="459"/>
    </row>
    <row r="7713">
      <c r="A7713" s="458"/>
      <c r="B7713" s="458"/>
      <c r="C7713" s="458"/>
      <c r="D7713" s="458"/>
      <c r="E7713" s="458"/>
      <c r="F7713" s="459"/>
    </row>
    <row r="7714">
      <c r="A7714" s="458"/>
      <c r="B7714" s="458"/>
      <c r="C7714" s="458"/>
      <c r="D7714" s="458"/>
      <c r="E7714" s="458"/>
      <c r="F7714" s="459"/>
    </row>
    <row r="7715">
      <c r="A7715" s="458"/>
      <c r="B7715" s="458"/>
      <c r="C7715" s="458"/>
      <c r="D7715" s="458"/>
      <c r="E7715" s="458"/>
      <c r="F7715" s="459"/>
    </row>
    <row r="7716">
      <c r="A7716" s="458"/>
      <c r="B7716" s="458"/>
      <c r="C7716" s="458"/>
      <c r="D7716" s="458"/>
      <c r="E7716" s="458"/>
      <c r="F7716" s="459"/>
    </row>
    <row r="7717">
      <c r="A7717" s="458"/>
      <c r="B7717" s="458"/>
      <c r="C7717" s="458"/>
      <c r="D7717" s="458"/>
      <c r="E7717" s="458"/>
      <c r="F7717" s="459"/>
    </row>
    <row r="7718">
      <c r="A7718" s="458"/>
      <c r="B7718" s="458"/>
      <c r="C7718" s="458"/>
      <c r="D7718" s="458"/>
      <c r="E7718" s="458"/>
      <c r="F7718" s="459"/>
    </row>
    <row r="7719">
      <c r="A7719" s="458"/>
      <c r="B7719" s="458"/>
      <c r="C7719" s="458"/>
      <c r="D7719" s="458"/>
      <c r="E7719" s="458"/>
      <c r="F7719" s="459"/>
    </row>
    <row r="7720">
      <c r="A7720" s="458"/>
      <c r="B7720" s="458"/>
      <c r="C7720" s="458"/>
      <c r="D7720" s="458"/>
      <c r="E7720" s="458"/>
      <c r="F7720" s="459"/>
    </row>
    <row r="7721">
      <c r="A7721" s="458"/>
      <c r="B7721" s="458"/>
      <c r="C7721" s="458"/>
      <c r="D7721" s="458"/>
      <c r="E7721" s="458"/>
      <c r="F7721" s="459"/>
    </row>
    <row r="7722">
      <c r="A7722" s="458"/>
      <c r="B7722" s="458"/>
      <c r="C7722" s="458"/>
      <c r="D7722" s="458"/>
      <c r="E7722" s="458"/>
      <c r="F7722" s="459"/>
    </row>
    <row r="7723">
      <c r="A7723" s="458"/>
      <c r="B7723" s="458"/>
      <c r="C7723" s="458"/>
      <c r="D7723" s="458"/>
      <c r="E7723" s="458"/>
      <c r="F7723" s="459"/>
    </row>
    <row r="7724">
      <c r="A7724" s="458"/>
      <c r="B7724" s="458"/>
      <c r="C7724" s="458"/>
      <c r="D7724" s="458"/>
      <c r="E7724" s="458"/>
      <c r="F7724" s="459"/>
    </row>
    <row r="7725">
      <c r="A7725" s="458"/>
      <c r="B7725" s="458"/>
      <c r="C7725" s="458"/>
      <c r="D7725" s="458"/>
      <c r="E7725" s="458"/>
      <c r="F7725" s="459"/>
    </row>
    <row r="7726">
      <c r="A7726" s="458"/>
      <c r="B7726" s="458"/>
      <c r="C7726" s="458"/>
      <c r="D7726" s="458"/>
      <c r="E7726" s="458"/>
      <c r="F7726" s="459"/>
    </row>
    <row r="7727">
      <c r="A7727" s="458"/>
      <c r="B7727" s="458"/>
      <c r="C7727" s="458"/>
      <c r="D7727" s="458"/>
      <c r="E7727" s="458"/>
      <c r="F7727" s="459"/>
    </row>
    <row r="7728">
      <c r="A7728" s="458"/>
      <c r="B7728" s="458"/>
      <c r="C7728" s="458"/>
      <c r="D7728" s="458"/>
      <c r="E7728" s="458"/>
      <c r="F7728" s="459"/>
    </row>
    <row r="7729">
      <c r="A7729" s="458"/>
      <c r="B7729" s="458"/>
      <c r="C7729" s="458"/>
      <c r="D7729" s="458"/>
      <c r="E7729" s="458"/>
      <c r="F7729" s="459"/>
    </row>
    <row r="7730">
      <c r="A7730" s="458"/>
      <c r="B7730" s="458"/>
      <c r="C7730" s="458"/>
      <c r="D7730" s="458"/>
      <c r="E7730" s="458"/>
      <c r="F7730" s="459"/>
    </row>
    <row r="7731">
      <c r="A7731" s="458"/>
      <c r="B7731" s="458"/>
      <c r="C7731" s="458"/>
      <c r="D7731" s="458"/>
      <c r="E7731" s="458"/>
      <c r="F7731" s="459"/>
    </row>
    <row r="7732">
      <c r="A7732" s="458"/>
      <c r="B7732" s="458"/>
      <c r="C7732" s="458"/>
      <c r="D7732" s="458"/>
      <c r="E7732" s="458"/>
      <c r="F7732" s="459"/>
    </row>
    <row r="7733">
      <c r="A7733" s="458"/>
      <c r="B7733" s="458"/>
      <c r="C7733" s="458"/>
      <c r="D7733" s="458"/>
      <c r="E7733" s="458"/>
      <c r="F7733" s="459"/>
    </row>
    <row r="7734">
      <c r="A7734" s="458"/>
      <c r="B7734" s="458"/>
      <c r="C7734" s="458"/>
      <c r="D7734" s="458"/>
      <c r="E7734" s="458"/>
      <c r="F7734" s="459"/>
    </row>
    <row r="7735">
      <c r="A7735" s="458"/>
      <c r="B7735" s="458"/>
      <c r="C7735" s="458"/>
      <c r="D7735" s="458"/>
      <c r="E7735" s="458"/>
      <c r="F7735" s="459"/>
    </row>
    <row r="7736">
      <c r="A7736" s="458"/>
      <c r="B7736" s="458"/>
      <c r="C7736" s="458"/>
      <c r="D7736" s="458"/>
      <c r="E7736" s="458"/>
      <c r="F7736" s="459"/>
    </row>
    <row r="7737">
      <c r="A7737" s="458"/>
      <c r="B7737" s="458"/>
      <c r="C7737" s="458"/>
      <c r="D7737" s="458"/>
      <c r="E7737" s="458"/>
      <c r="F7737" s="459"/>
    </row>
    <row r="7738">
      <c r="A7738" s="458"/>
      <c r="B7738" s="458"/>
      <c r="C7738" s="458"/>
      <c r="D7738" s="458"/>
      <c r="E7738" s="458"/>
      <c r="F7738" s="459"/>
    </row>
    <row r="7739">
      <c r="A7739" s="458"/>
      <c r="B7739" s="458"/>
      <c r="C7739" s="458"/>
      <c r="D7739" s="458"/>
      <c r="E7739" s="458"/>
      <c r="F7739" s="459"/>
    </row>
    <row r="7740">
      <c r="A7740" s="458"/>
      <c r="B7740" s="458"/>
      <c r="C7740" s="458"/>
      <c r="D7740" s="458"/>
      <c r="E7740" s="458"/>
      <c r="F7740" s="459"/>
    </row>
    <row r="7741">
      <c r="A7741" s="458"/>
      <c r="B7741" s="458"/>
      <c r="C7741" s="458"/>
      <c r="D7741" s="458"/>
      <c r="E7741" s="458"/>
      <c r="F7741" s="459"/>
    </row>
    <row r="7742">
      <c r="A7742" s="458"/>
      <c r="B7742" s="458"/>
      <c r="C7742" s="458"/>
      <c r="D7742" s="458"/>
      <c r="E7742" s="458"/>
      <c r="F7742" s="459"/>
    </row>
    <row r="7743">
      <c r="A7743" s="458"/>
      <c r="B7743" s="458"/>
      <c r="C7743" s="458"/>
      <c r="D7743" s="458"/>
      <c r="E7743" s="458"/>
      <c r="F7743" s="459"/>
    </row>
    <row r="7744">
      <c r="A7744" s="458"/>
      <c r="B7744" s="458"/>
      <c r="C7744" s="458"/>
      <c r="D7744" s="458"/>
      <c r="E7744" s="458"/>
      <c r="F7744" s="459"/>
    </row>
    <row r="7745">
      <c r="A7745" s="458"/>
      <c r="B7745" s="458"/>
      <c r="C7745" s="458"/>
      <c r="D7745" s="458"/>
      <c r="E7745" s="458"/>
      <c r="F7745" s="459"/>
    </row>
    <row r="7746">
      <c r="A7746" s="458"/>
      <c r="B7746" s="458"/>
      <c r="C7746" s="458"/>
      <c r="D7746" s="458"/>
      <c r="E7746" s="458"/>
      <c r="F7746" s="459"/>
    </row>
    <row r="7747">
      <c r="A7747" s="458"/>
      <c r="B7747" s="458"/>
      <c r="C7747" s="458"/>
      <c r="D7747" s="458"/>
      <c r="E7747" s="458"/>
      <c r="F7747" s="459"/>
    </row>
    <row r="7748">
      <c r="A7748" s="458"/>
      <c r="B7748" s="458"/>
      <c r="C7748" s="458"/>
      <c r="D7748" s="458"/>
      <c r="E7748" s="458"/>
      <c r="F7748" s="459"/>
    </row>
    <row r="7749">
      <c r="A7749" s="458"/>
      <c r="B7749" s="458"/>
      <c r="C7749" s="458"/>
      <c r="D7749" s="458"/>
      <c r="E7749" s="458"/>
      <c r="F7749" s="459"/>
    </row>
    <row r="7750">
      <c r="A7750" s="458"/>
      <c r="B7750" s="458"/>
      <c r="C7750" s="458"/>
      <c r="D7750" s="458"/>
      <c r="E7750" s="458"/>
      <c r="F7750" s="459"/>
    </row>
    <row r="7751">
      <c r="A7751" s="458"/>
      <c r="B7751" s="458"/>
      <c r="C7751" s="458"/>
      <c r="D7751" s="458"/>
      <c r="E7751" s="458"/>
      <c r="F7751" s="459"/>
    </row>
    <row r="7752">
      <c r="A7752" s="458"/>
      <c r="B7752" s="458"/>
      <c r="C7752" s="458"/>
      <c r="D7752" s="458"/>
      <c r="E7752" s="458"/>
      <c r="F7752" s="459"/>
    </row>
    <row r="7753">
      <c r="A7753" s="458"/>
      <c r="B7753" s="458"/>
      <c r="C7753" s="458"/>
      <c r="D7753" s="458"/>
      <c r="E7753" s="458"/>
      <c r="F7753" s="459"/>
    </row>
    <row r="7754">
      <c r="A7754" s="458"/>
      <c r="B7754" s="458"/>
      <c r="C7754" s="458"/>
      <c r="D7754" s="458"/>
      <c r="E7754" s="458"/>
      <c r="F7754" s="459"/>
    </row>
    <row r="7755">
      <c r="A7755" s="458"/>
      <c r="B7755" s="458"/>
      <c r="C7755" s="458"/>
      <c r="D7755" s="458"/>
      <c r="E7755" s="458"/>
      <c r="F7755" s="459"/>
    </row>
    <row r="7756">
      <c r="A7756" s="458"/>
      <c r="B7756" s="458"/>
      <c r="C7756" s="458"/>
      <c r="D7756" s="458"/>
      <c r="E7756" s="458"/>
      <c r="F7756" s="459"/>
    </row>
    <row r="7757">
      <c r="A7757" s="458"/>
      <c r="B7757" s="458"/>
      <c r="C7757" s="458"/>
      <c r="D7757" s="458"/>
      <c r="E7757" s="458"/>
      <c r="F7757" s="459"/>
    </row>
    <row r="7758">
      <c r="A7758" s="458"/>
      <c r="B7758" s="458"/>
      <c r="C7758" s="458"/>
      <c r="D7758" s="458"/>
      <c r="E7758" s="458"/>
      <c r="F7758" s="459"/>
    </row>
    <row r="7759">
      <c r="A7759" s="458"/>
      <c r="B7759" s="458"/>
      <c r="C7759" s="458"/>
      <c r="D7759" s="458"/>
      <c r="E7759" s="458"/>
      <c r="F7759" s="459"/>
    </row>
    <row r="7760">
      <c r="A7760" s="458"/>
      <c r="B7760" s="458"/>
      <c r="C7760" s="458"/>
      <c r="D7760" s="458"/>
      <c r="E7760" s="458"/>
      <c r="F7760" s="459"/>
    </row>
    <row r="7761">
      <c r="A7761" s="458"/>
      <c r="B7761" s="458"/>
      <c r="C7761" s="458"/>
      <c r="D7761" s="458"/>
      <c r="E7761" s="458"/>
      <c r="F7761" s="459"/>
    </row>
    <row r="7762">
      <c r="A7762" s="458"/>
      <c r="B7762" s="458"/>
      <c r="C7762" s="458"/>
      <c r="D7762" s="458"/>
      <c r="E7762" s="458"/>
      <c r="F7762" s="459"/>
    </row>
    <row r="7763">
      <c r="A7763" s="458"/>
      <c r="B7763" s="458"/>
      <c r="C7763" s="458"/>
      <c r="D7763" s="458"/>
      <c r="E7763" s="458"/>
      <c r="F7763" s="459"/>
    </row>
    <row r="7764">
      <c r="A7764" s="458"/>
      <c r="B7764" s="458"/>
      <c r="C7764" s="458"/>
      <c r="D7764" s="458"/>
      <c r="E7764" s="458"/>
      <c r="F7764" s="459"/>
    </row>
    <row r="7765">
      <c r="A7765" s="458"/>
      <c r="B7765" s="458"/>
      <c r="C7765" s="458"/>
      <c r="D7765" s="458"/>
      <c r="E7765" s="458"/>
      <c r="F7765" s="459"/>
    </row>
    <row r="7766">
      <c r="A7766" s="458"/>
      <c r="B7766" s="458"/>
      <c r="C7766" s="458"/>
      <c r="D7766" s="458"/>
      <c r="E7766" s="458"/>
      <c r="F7766" s="459"/>
    </row>
    <row r="7767">
      <c r="A7767" s="458"/>
      <c r="B7767" s="458"/>
      <c r="C7767" s="458"/>
      <c r="D7767" s="458"/>
      <c r="E7767" s="458"/>
      <c r="F7767" s="459"/>
    </row>
    <row r="7768">
      <c r="A7768" s="458"/>
      <c r="B7768" s="458"/>
      <c r="C7768" s="458"/>
      <c r="D7768" s="458"/>
      <c r="E7768" s="458"/>
      <c r="F7768" s="459"/>
    </row>
    <row r="7769">
      <c r="A7769" s="458"/>
      <c r="B7769" s="458"/>
      <c r="C7769" s="458"/>
      <c r="D7769" s="458"/>
      <c r="E7769" s="458"/>
      <c r="F7769" s="459"/>
    </row>
    <row r="7770">
      <c r="A7770" s="458"/>
      <c r="B7770" s="458"/>
      <c r="C7770" s="458"/>
      <c r="D7770" s="458"/>
      <c r="E7770" s="458"/>
      <c r="F7770" s="459"/>
    </row>
    <row r="7771">
      <c r="A7771" s="458"/>
      <c r="B7771" s="458"/>
      <c r="C7771" s="458"/>
      <c r="D7771" s="458"/>
      <c r="E7771" s="458"/>
      <c r="F7771" s="459"/>
    </row>
    <row r="7772">
      <c r="A7772" s="458"/>
      <c r="B7772" s="458"/>
      <c r="C7772" s="458"/>
      <c r="D7772" s="458"/>
      <c r="E7772" s="458"/>
      <c r="F7772" s="459"/>
    </row>
    <row r="7773">
      <c r="A7773" s="458"/>
      <c r="B7773" s="458"/>
      <c r="C7773" s="458"/>
      <c r="D7773" s="458"/>
      <c r="E7773" s="458"/>
      <c r="F7773" s="459"/>
    </row>
    <row r="7774">
      <c r="A7774" s="458"/>
      <c r="B7774" s="458"/>
      <c r="C7774" s="458"/>
      <c r="D7774" s="458"/>
      <c r="E7774" s="458"/>
      <c r="F7774" s="459"/>
    </row>
    <row r="7775">
      <c r="A7775" s="458"/>
      <c r="B7775" s="458"/>
      <c r="C7775" s="458"/>
      <c r="D7775" s="458"/>
      <c r="E7775" s="458"/>
      <c r="F7775" s="459"/>
    </row>
    <row r="7776">
      <c r="A7776" s="458"/>
      <c r="B7776" s="458"/>
      <c r="C7776" s="458"/>
      <c r="D7776" s="458"/>
      <c r="E7776" s="458"/>
      <c r="F7776" s="459"/>
    </row>
    <row r="7777">
      <c r="A7777" s="458"/>
      <c r="B7777" s="458"/>
      <c r="C7777" s="458"/>
      <c r="D7777" s="458"/>
      <c r="E7777" s="458"/>
      <c r="F7777" s="459"/>
    </row>
    <row r="7778">
      <c r="A7778" s="458"/>
      <c r="B7778" s="458"/>
      <c r="C7778" s="458"/>
      <c r="D7778" s="458"/>
      <c r="E7778" s="458"/>
      <c r="F7778" s="459"/>
    </row>
    <row r="7779">
      <c r="A7779" s="458"/>
      <c r="B7779" s="458"/>
      <c r="C7779" s="458"/>
      <c r="D7779" s="458"/>
      <c r="E7779" s="458"/>
      <c r="F7779" s="459"/>
    </row>
    <row r="7780">
      <c r="A7780" s="458"/>
      <c r="B7780" s="458"/>
      <c r="C7780" s="458"/>
      <c r="D7780" s="458"/>
      <c r="E7780" s="458"/>
      <c r="F7780" s="459"/>
    </row>
    <row r="7781">
      <c r="A7781" s="458"/>
      <c r="B7781" s="458"/>
      <c r="C7781" s="458"/>
      <c r="D7781" s="458"/>
      <c r="E7781" s="458"/>
      <c r="F7781" s="459"/>
    </row>
    <row r="7782">
      <c r="A7782" s="458"/>
      <c r="B7782" s="458"/>
      <c r="C7782" s="458"/>
      <c r="D7782" s="458"/>
      <c r="E7782" s="458"/>
      <c r="F7782" s="459"/>
    </row>
    <row r="7783">
      <c r="A7783" s="458"/>
      <c r="B7783" s="458"/>
      <c r="C7783" s="458"/>
      <c r="D7783" s="458"/>
      <c r="E7783" s="458"/>
      <c r="F7783" s="459"/>
    </row>
    <row r="7784">
      <c r="A7784" s="458"/>
      <c r="B7784" s="458"/>
      <c r="C7784" s="458"/>
      <c r="D7784" s="458"/>
      <c r="E7784" s="458"/>
      <c r="F7784" s="459"/>
    </row>
    <row r="7785">
      <c r="A7785" s="458"/>
      <c r="B7785" s="458"/>
      <c r="C7785" s="458"/>
      <c r="D7785" s="458"/>
      <c r="E7785" s="458"/>
      <c r="F7785" s="459"/>
    </row>
    <row r="7786">
      <c r="A7786" s="458"/>
      <c r="B7786" s="458"/>
      <c r="C7786" s="458"/>
      <c r="D7786" s="458"/>
      <c r="E7786" s="458"/>
      <c r="F7786" s="459"/>
    </row>
    <row r="7787">
      <c r="A7787" s="458"/>
      <c r="B7787" s="458"/>
      <c r="C7787" s="458"/>
      <c r="D7787" s="458"/>
      <c r="E7787" s="458"/>
      <c r="F7787" s="459"/>
    </row>
    <row r="7788">
      <c r="A7788" s="458"/>
      <c r="B7788" s="458"/>
      <c r="C7788" s="458"/>
      <c r="D7788" s="458"/>
      <c r="E7788" s="458"/>
      <c r="F7788" s="459"/>
    </row>
    <row r="7789">
      <c r="A7789" s="458"/>
      <c r="B7789" s="458"/>
      <c r="C7789" s="458"/>
      <c r="D7789" s="458"/>
      <c r="E7789" s="458"/>
      <c r="F7789" s="459"/>
    </row>
    <row r="7790">
      <c r="A7790" s="458"/>
      <c r="B7790" s="458"/>
      <c r="C7790" s="458"/>
      <c r="D7790" s="458"/>
      <c r="E7790" s="458"/>
      <c r="F7790" s="459"/>
    </row>
    <row r="7791">
      <c r="A7791" s="458"/>
      <c r="B7791" s="458"/>
      <c r="C7791" s="458"/>
      <c r="D7791" s="458"/>
      <c r="E7791" s="458"/>
      <c r="F7791" s="459"/>
    </row>
    <row r="7792">
      <c r="A7792" s="458"/>
      <c r="B7792" s="458"/>
      <c r="C7792" s="458"/>
      <c r="D7792" s="458"/>
      <c r="E7792" s="458"/>
      <c r="F7792" s="459"/>
    </row>
    <row r="7793">
      <c r="A7793" s="458"/>
      <c r="B7793" s="458"/>
      <c r="C7793" s="458"/>
      <c r="D7793" s="458"/>
      <c r="E7793" s="458"/>
      <c r="F7793" s="459"/>
    </row>
    <row r="7794">
      <c r="A7794" s="458"/>
      <c r="B7794" s="458"/>
      <c r="C7794" s="458"/>
      <c r="D7794" s="458"/>
      <c r="E7794" s="458"/>
      <c r="F7794" s="459"/>
    </row>
    <row r="7795">
      <c r="A7795" s="458"/>
      <c r="B7795" s="458"/>
      <c r="C7795" s="458"/>
      <c r="D7795" s="458"/>
      <c r="E7795" s="458"/>
      <c r="F7795" s="459"/>
    </row>
    <row r="7796">
      <c r="A7796" s="458"/>
      <c r="B7796" s="458"/>
      <c r="C7796" s="458"/>
      <c r="D7796" s="458"/>
      <c r="E7796" s="458"/>
      <c r="F7796" s="459"/>
    </row>
    <row r="7797">
      <c r="A7797" s="458"/>
      <c r="B7797" s="458"/>
      <c r="C7797" s="458"/>
      <c r="D7797" s="458"/>
      <c r="E7797" s="458"/>
      <c r="F7797" s="459"/>
    </row>
    <row r="7798">
      <c r="A7798" s="458"/>
      <c r="B7798" s="458"/>
      <c r="C7798" s="458"/>
      <c r="D7798" s="458"/>
      <c r="E7798" s="458"/>
      <c r="F7798" s="459"/>
    </row>
    <row r="7799">
      <c r="A7799" s="458"/>
      <c r="B7799" s="458"/>
      <c r="C7799" s="458"/>
      <c r="D7799" s="458"/>
      <c r="E7799" s="458"/>
      <c r="F7799" s="459"/>
    </row>
    <row r="7800">
      <c r="A7800" s="458"/>
      <c r="B7800" s="458"/>
      <c r="C7800" s="458"/>
      <c r="D7800" s="458"/>
      <c r="E7800" s="458"/>
      <c r="F7800" s="459"/>
    </row>
    <row r="7801">
      <c r="A7801" s="458"/>
      <c r="B7801" s="458"/>
      <c r="C7801" s="458"/>
      <c r="D7801" s="458"/>
      <c r="E7801" s="458"/>
      <c r="F7801" s="459"/>
    </row>
    <row r="7802">
      <c r="A7802" s="458"/>
      <c r="B7802" s="458"/>
      <c r="C7802" s="458"/>
      <c r="D7802" s="458"/>
      <c r="E7802" s="458"/>
      <c r="F7802" s="459"/>
    </row>
    <row r="7803">
      <c r="A7803" s="458"/>
      <c r="B7803" s="458"/>
      <c r="C7803" s="458"/>
      <c r="D7803" s="458"/>
      <c r="E7803" s="458"/>
      <c r="F7803" s="459"/>
    </row>
    <row r="7804">
      <c r="A7804" s="458"/>
      <c r="B7804" s="458"/>
      <c r="C7804" s="458"/>
      <c r="D7804" s="458"/>
      <c r="E7804" s="458"/>
      <c r="F7804" s="459"/>
    </row>
    <row r="7805">
      <c r="A7805" s="458"/>
      <c r="B7805" s="458"/>
      <c r="C7805" s="458"/>
      <c r="D7805" s="458"/>
      <c r="E7805" s="458"/>
      <c r="F7805" s="459"/>
    </row>
    <row r="7806">
      <c r="A7806" s="458"/>
      <c r="B7806" s="458"/>
      <c r="C7806" s="458"/>
      <c r="D7806" s="458"/>
      <c r="E7806" s="458"/>
      <c r="F7806" s="459"/>
    </row>
    <row r="7807">
      <c r="A7807" s="458"/>
      <c r="B7807" s="458"/>
      <c r="C7807" s="458"/>
      <c r="D7807" s="458"/>
      <c r="E7807" s="458"/>
      <c r="F7807" s="459"/>
    </row>
    <row r="7808">
      <c r="A7808" s="458"/>
      <c r="B7808" s="458"/>
      <c r="C7808" s="458"/>
      <c r="D7808" s="458"/>
      <c r="E7808" s="458"/>
      <c r="F7808" s="459"/>
    </row>
    <row r="7809">
      <c r="A7809" s="458"/>
      <c r="B7809" s="458"/>
      <c r="C7809" s="458"/>
      <c r="D7809" s="458"/>
      <c r="E7809" s="458"/>
      <c r="F7809" s="459"/>
    </row>
    <row r="7810">
      <c r="A7810" s="458"/>
      <c r="B7810" s="458"/>
      <c r="C7810" s="458"/>
      <c r="D7810" s="458"/>
      <c r="E7810" s="458"/>
      <c r="F7810" s="459"/>
    </row>
    <row r="7811">
      <c r="A7811" s="458"/>
      <c r="B7811" s="458"/>
      <c r="C7811" s="458"/>
      <c r="D7811" s="458"/>
      <c r="E7811" s="458"/>
      <c r="F7811" s="459"/>
    </row>
    <row r="7812">
      <c r="A7812" s="458"/>
      <c r="B7812" s="458"/>
      <c r="C7812" s="458"/>
      <c r="D7812" s="458"/>
      <c r="E7812" s="458"/>
      <c r="F7812" s="459"/>
    </row>
    <row r="7813">
      <c r="A7813" s="458"/>
      <c r="B7813" s="458"/>
      <c r="C7813" s="458"/>
      <c r="D7813" s="458"/>
      <c r="E7813" s="458"/>
      <c r="F7813" s="459"/>
    </row>
    <row r="7814">
      <c r="A7814" s="458"/>
      <c r="B7814" s="458"/>
      <c r="C7814" s="458"/>
      <c r="D7814" s="458"/>
      <c r="E7814" s="458"/>
      <c r="F7814" s="459"/>
    </row>
    <row r="7815">
      <c r="A7815" s="458"/>
      <c r="B7815" s="458"/>
      <c r="C7815" s="458"/>
      <c r="D7815" s="458"/>
      <c r="E7815" s="458"/>
      <c r="F7815" s="459"/>
    </row>
    <row r="7816">
      <c r="A7816" s="458"/>
      <c r="B7816" s="458"/>
      <c r="C7816" s="458"/>
      <c r="D7816" s="458"/>
      <c r="E7816" s="458"/>
      <c r="F7816" s="459"/>
    </row>
    <row r="7817">
      <c r="A7817" s="458"/>
      <c r="B7817" s="458"/>
      <c r="C7817" s="458"/>
      <c r="D7817" s="458"/>
      <c r="E7817" s="458"/>
      <c r="F7817" s="459"/>
    </row>
    <row r="7818">
      <c r="A7818" s="458"/>
      <c r="B7818" s="458"/>
      <c r="C7818" s="458"/>
      <c r="D7818" s="458"/>
      <c r="E7818" s="458"/>
      <c r="F7818" s="459"/>
    </row>
    <row r="7819">
      <c r="A7819" s="458"/>
      <c r="B7819" s="458"/>
      <c r="C7819" s="458"/>
      <c r="D7819" s="458"/>
      <c r="E7819" s="458"/>
      <c r="F7819" s="459"/>
    </row>
    <row r="7820">
      <c r="A7820" s="458"/>
      <c r="B7820" s="458"/>
      <c r="C7820" s="458"/>
      <c r="D7820" s="458"/>
      <c r="E7820" s="458"/>
      <c r="F7820" s="459"/>
    </row>
    <row r="7821">
      <c r="A7821" s="458"/>
      <c r="B7821" s="458"/>
      <c r="C7821" s="458"/>
      <c r="D7821" s="458"/>
      <c r="E7821" s="458"/>
      <c r="F7821" s="459"/>
    </row>
    <row r="7822">
      <c r="A7822" s="458"/>
      <c r="B7822" s="458"/>
      <c r="C7822" s="458"/>
      <c r="D7822" s="458"/>
      <c r="E7822" s="458"/>
      <c r="F7822" s="459"/>
    </row>
    <row r="7823">
      <c r="A7823" s="458"/>
      <c r="B7823" s="458"/>
      <c r="C7823" s="458"/>
      <c r="D7823" s="458"/>
      <c r="E7823" s="458"/>
      <c r="F7823" s="459"/>
    </row>
    <row r="7824">
      <c r="A7824" s="458"/>
      <c r="B7824" s="458"/>
      <c r="C7824" s="458"/>
      <c r="D7824" s="458"/>
      <c r="E7824" s="458"/>
      <c r="F7824" s="459"/>
    </row>
    <row r="7825">
      <c r="A7825" s="458"/>
      <c r="B7825" s="458"/>
      <c r="C7825" s="458"/>
      <c r="D7825" s="458"/>
      <c r="E7825" s="458"/>
      <c r="F7825" s="459"/>
    </row>
    <row r="7826">
      <c r="A7826" s="458"/>
      <c r="B7826" s="458"/>
      <c r="C7826" s="458"/>
      <c r="D7826" s="458"/>
      <c r="E7826" s="458"/>
      <c r="F7826" s="459"/>
    </row>
    <row r="7827">
      <c r="A7827" s="458"/>
      <c r="B7827" s="458"/>
      <c r="C7827" s="458"/>
      <c r="D7827" s="458"/>
      <c r="E7827" s="458"/>
      <c r="F7827" s="459"/>
    </row>
    <row r="7828">
      <c r="A7828" s="458"/>
      <c r="B7828" s="458"/>
      <c r="C7828" s="458"/>
      <c r="D7828" s="458"/>
      <c r="E7828" s="458"/>
      <c r="F7828" s="459"/>
    </row>
    <row r="7829">
      <c r="A7829" s="458"/>
      <c r="B7829" s="458"/>
      <c r="C7829" s="458"/>
      <c r="D7829" s="458"/>
      <c r="E7829" s="458"/>
      <c r="F7829" s="459"/>
    </row>
    <row r="7830">
      <c r="A7830" s="458"/>
      <c r="B7830" s="458"/>
      <c r="C7830" s="458"/>
      <c r="D7830" s="458"/>
      <c r="E7830" s="458"/>
      <c r="F7830" s="459"/>
    </row>
    <row r="7831">
      <c r="A7831" s="458"/>
      <c r="B7831" s="458"/>
      <c r="C7831" s="458"/>
      <c r="D7831" s="458"/>
      <c r="E7831" s="458"/>
      <c r="F7831" s="459"/>
    </row>
    <row r="7832">
      <c r="A7832" s="458"/>
      <c r="B7832" s="458"/>
      <c r="C7832" s="458"/>
      <c r="D7832" s="458"/>
      <c r="E7832" s="458"/>
      <c r="F7832" s="459"/>
    </row>
    <row r="7833">
      <c r="A7833" s="458"/>
      <c r="B7833" s="458"/>
      <c r="C7833" s="458"/>
      <c r="D7833" s="458"/>
      <c r="E7833" s="458"/>
      <c r="F7833" s="459"/>
    </row>
    <row r="7834">
      <c r="A7834" s="458"/>
      <c r="B7834" s="458"/>
      <c r="C7834" s="458"/>
      <c r="D7834" s="458"/>
      <c r="E7834" s="458"/>
      <c r="F7834" s="459"/>
    </row>
    <row r="7835">
      <c r="A7835" s="458"/>
      <c r="B7835" s="458"/>
      <c r="C7835" s="458"/>
      <c r="D7835" s="458"/>
      <c r="E7835" s="458"/>
      <c r="F7835" s="459"/>
    </row>
    <row r="7836">
      <c r="A7836" s="458"/>
      <c r="B7836" s="458"/>
      <c r="C7836" s="458"/>
      <c r="D7836" s="458"/>
      <c r="E7836" s="458"/>
      <c r="F7836" s="459"/>
    </row>
    <row r="7837">
      <c r="A7837" s="458"/>
      <c r="B7837" s="458"/>
      <c r="C7837" s="458"/>
      <c r="D7837" s="458"/>
      <c r="E7837" s="458"/>
      <c r="F7837" s="459"/>
    </row>
    <row r="7838">
      <c r="A7838" s="458"/>
      <c r="B7838" s="458"/>
      <c r="C7838" s="458"/>
      <c r="D7838" s="458"/>
      <c r="E7838" s="458"/>
      <c r="F7838" s="459"/>
    </row>
    <row r="7839">
      <c r="A7839" s="458"/>
      <c r="B7839" s="458"/>
      <c r="C7839" s="458"/>
      <c r="D7839" s="458"/>
      <c r="E7839" s="458"/>
      <c r="F7839" s="459"/>
    </row>
    <row r="7840">
      <c r="A7840" s="458"/>
      <c r="B7840" s="458"/>
      <c r="C7840" s="458"/>
      <c r="D7840" s="458"/>
      <c r="E7840" s="458"/>
      <c r="F7840" s="459"/>
    </row>
    <row r="7841">
      <c r="A7841" s="458"/>
      <c r="B7841" s="458"/>
      <c r="C7841" s="458"/>
      <c r="D7841" s="458"/>
      <c r="E7841" s="458"/>
      <c r="F7841" s="459"/>
    </row>
    <row r="7842">
      <c r="A7842" s="458"/>
      <c r="B7842" s="458"/>
      <c r="C7842" s="458"/>
      <c r="D7842" s="458"/>
      <c r="E7842" s="458"/>
      <c r="F7842" s="459"/>
    </row>
    <row r="7843">
      <c r="A7843" s="458"/>
      <c r="B7843" s="458"/>
      <c r="C7843" s="458"/>
      <c r="D7843" s="458"/>
      <c r="E7843" s="458"/>
      <c r="F7843" s="459"/>
    </row>
    <row r="7844">
      <c r="A7844" s="458"/>
      <c r="B7844" s="458"/>
      <c r="C7844" s="458"/>
      <c r="D7844" s="458"/>
      <c r="E7844" s="458"/>
      <c r="F7844" s="459"/>
    </row>
    <row r="7845">
      <c r="A7845" s="458"/>
      <c r="B7845" s="458"/>
      <c r="C7845" s="458"/>
      <c r="D7845" s="458"/>
      <c r="E7845" s="458"/>
      <c r="F7845" s="459"/>
    </row>
    <row r="7846">
      <c r="A7846" s="458"/>
      <c r="B7846" s="458"/>
      <c r="C7846" s="458"/>
      <c r="D7846" s="458"/>
      <c r="E7846" s="458"/>
      <c r="F7846" s="459"/>
    </row>
    <row r="7847">
      <c r="A7847" s="458"/>
      <c r="B7847" s="458"/>
      <c r="C7847" s="458"/>
      <c r="D7847" s="458"/>
      <c r="E7847" s="458"/>
      <c r="F7847" s="459"/>
    </row>
    <row r="7848">
      <c r="A7848" s="458"/>
      <c r="B7848" s="458"/>
      <c r="C7848" s="458"/>
      <c r="D7848" s="458"/>
      <c r="E7848" s="458"/>
      <c r="F7848" s="459"/>
    </row>
    <row r="7849">
      <c r="A7849" s="458"/>
      <c r="B7849" s="458"/>
      <c r="C7849" s="458"/>
      <c r="D7849" s="458"/>
      <c r="E7849" s="458"/>
      <c r="F7849" s="459"/>
    </row>
    <row r="7850">
      <c r="A7850" s="458"/>
      <c r="B7850" s="458"/>
      <c r="C7850" s="458"/>
      <c r="D7850" s="458"/>
      <c r="E7850" s="458"/>
      <c r="F7850" s="459"/>
    </row>
    <row r="7851">
      <c r="A7851" s="458"/>
      <c r="B7851" s="458"/>
      <c r="C7851" s="458"/>
      <c r="D7851" s="458"/>
      <c r="E7851" s="458"/>
      <c r="F7851" s="459"/>
    </row>
    <row r="7852">
      <c r="A7852" s="458"/>
      <c r="B7852" s="458"/>
      <c r="C7852" s="458"/>
      <c r="D7852" s="458"/>
      <c r="E7852" s="458"/>
      <c r="F7852" s="459"/>
    </row>
    <row r="7853">
      <c r="A7853" s="458"/>
      <c r="B7853" s="458"/>
      <c r="C7853" s="458"/>
      <c r="D7853" s="458"/>
      <c r="E7853" s="458"/>
      <c r="F7853" s="459"/>
    </row>
    <row r="7854">
      <c r="A7854" s="458"/>
      <c r="B7854" s="458"/>
      <c r="C7854" s="458"/>
      <c r="D7854" s="458"/>
      <c r="E7854" s="458"/>
      <c r="F7854" s="459"/>
    </row>
    <row r="7855">
      <c r="A7855" s="458"/>
      <c r="B7855" s="458"/>
      <c r="C7855" s="458"/>
      <c r="D7855" s="458"/>
      <c r="E7855" s="458"/>
      <c r="F7855" s="459"/>
    </row>
    <row r="7856">
      <c r="A7856" s="458"/>
      <c r="B7856" s="458"/>
      <c r="C7856" s="458"/>
      <c r="D7856" s="458"/>
      <c r="E7856" s="458"/>
      <c r="F7856" s="459"/>
    </row>
    <row r="7857">
      <c r="A7857" s="458"/>
      <c r="B7857" s="458"/>
      <c r="C7857" s="458"/>
      <c r="D7857" s="458"/>
      <c r="E7857" s="458"/>
      <c r="F7857" s="459"/>
    </row>
    <row r="7858">
      <c r="A7858" s="458"/>
      <c r="B7858" s="458"/>
      <c r="C7858" s="458"/>
      <c r="D7858" s="458"/>
      <c r="E7858" s="458"/>
      <c r="F7858" s="459"/>
    </row>
    <row r="7859">
      <c r="A7859" s="458"/>
      <c r="B7859" s="458"/>
      <c r="C7859" s="458"/>
      <c r="D7859" s="458"/>
      <c r="E7859" s="458"/>
      <c r="F7859" s="459"/>
    </row>
    <row r="7860">
      <c r="A7860" s="458"/>
      <c r="B7860" s="458"/>
      <c r="C7860" s="458"/>
      <c r="D7860" s="458"/>
      <c r="E7860" s="458"/>
      <c r="F7860" s="459"/>
    </row>
    <row r="7861">
      <c r="A7861" s="458"/>
      <c r="B7861" s="458"/>
      <c r="C7861" s="458"/>
      <c r="D7861" s="458"/>
      <c r="E7861" s="458"/>
      <c r="F7861" s="459"/>
    </row>
    <row r="7862">
      <c r="A7862" s="458"/>
      <c r="B7862" s="458"/>
      <c r="C7862" s="458"/>
      <c r="D7862" s="458"/>
      <c r="E7862" s="458"/>
      <c r="F7862" s="459"/>
    </row>
    <row r="7863">
      <c r="A7863" s="458"/>
      <c r="B7863" s="458"/>
      <c r="C7863" s="458"/>
      <c r="D7863" s="458"/>
      <c r="E7863" s="458"/>
      <c r="F7863" s="459"/>
    </row>
    <row r="7864">
      <c r="A7864" s="458"/>
      <c r="B7864" s="458"/>
      <c r="C7864" s="458"/>
      <c r="D7864" s="458"/>
      <c r="E7864" s="458"/>
      <c r="F7864" s="459"/>
    </row>
    <row r="7865">
      <c r="A7865" s="458"/>
      <c r="B7865" s="458"/>
      <c r="C7865" s="458"/>
      <c r="D7865" s="458"/>
      <c r="E7865" s="458"/>
      <c r="F7865" s="459"/>
    </row>
    <row r="7866">
      <c r="A7866" s="458"/>
      <c r="B7866" s="458"/>
      <c r="C7866" s="458"/>
      <c r="D7866" s="458"/>
      <c r="E7866" s="458"/>
      <c r="F7866" s="459"/>
    </row>
    <row r="7867">
      <c r="A7867" s="458"/>
      <c r="B7867" s="458"/>
      <c r="C7867" s="458"/>
      <c r="D7867" s="458"/>
      <c r="E7867" s="458"/>
      <c r="F7867" s="459"/>
    </row>
    <row r="7868">
      <c r="A7868" s="458"/>
      <c r="B7868" s="458"/>
      <c r="C7868" s="458"/>
      <c r="D7868" s="458"/>
      <c r="E7868" s="458"/>
      <c r="F7868" s="459"/>
    </row>
    <row r="7869">
      <c r="A7869" s="458"/>
      <c r="B7869" s="458"/>
      <c r="C7869" s="458"/>
      <c r="D7869" s="458"/>
      <c r="E7869" s="458"/>
      <c r="F7869" s="459"/>
    </row>
    <row r="7870">
      <c r="A7870" s="458"/>
      <c r="B7870" s="458"/>
      <c r="C7870" s="458"/>
      <c r="D7870" s="458"/>
      <c r="E7870" s="458"/>
      <c r="F7870" s="459"/>
    </row>
    <row r="7871">
      <c r="A7871" s="458"/>
      <c r="B7871" s="458"/>
      <c r="C7871" s="458"/>
      <c r="D7871" s="458"/>
      <c r="E7871" s="458"/>
      <c r="F7871" s="459"/>
    </row>
    <row r="7872">
      <c r="A7872" s="458"/>
      <c r="B7872" s="458"/>
      <c r="C7872" s="458"/>
      <c r="D7872" s="458"/>
      <c r="E7872" s="458"/>
      <c r="F7872" s="459"/>
    </row>
    <row r="7873">
      <c r="A7873" s="458"/>
      <c r="B7873" s="458"/>
      <c r="C7873" s="458"/>
      <c r="D7873" s="458"/>
      <c r="E7873" s="458"/>
      <c r="F7873" s="459"/>
    </row>
    <row r="7874">
      <c r="A7874" s="458"/>
      <c r="B7874" s="458"/>
      <c r="C7874" s="458"/>
      <c r="D7874" s="458"/>
      <c r="E7874" s="458"/>
      <c r="F7874" s="459"/>
    </row>
    <row r="7875">
      <c r="A7875" s="458"/>
      <c r="B7875" s="458"/>
      <c r="C7875" s="458"/>
      <c r="D7875" s="458"/>
      <c r="E7875" s="458"/>
      <c r="F7875" s="459"/>
    </row>
    <row r="7876">
      <c r="A7876" s="458"/>
      <c r="B7876" s="458"/>
      <c r="C7876" s="458"/>
      <c r="D7876" s="458"/>
      <c r="E7876" s="458"/>
      <c r="F7876" s="459"/>
    </row>
    <row r="7877">
      <c r="A7877" s="458"/>
      <c r="B7877" s="458"/>
      <c r="C7877" s="458"/>
      <c r="D7877" s="458"/>
      <c r="E7877" s="458"/>
      <c r="F7877" s="459"/>
    </row>
    <row r="7878">
      <c r="A7878" s="458"/>
      <c r="B7878" s="458"/>
      <c r="C7878" s="458"/>
      <c r="D7878" s="458"/>
      <c r="E7878" s="458"/>
      <c r="F7878" s="459"/>
    </row>
    <row r="7879">
      <c r="A7879" s="458"/>
      <c r="B7879" s="458"/>
      <c r="C7879" s="458"/>
      <c r="D7879" s="458"/>
      <c r="E7879" s="458"/>
      <c r="F7879" s="459"/>
    </row>
    <row r="7880">
      <c r="A7880" s="458"/>
      <c r="B7880" s="458"/>
      <c r="C7880" s="458"/>
      <c r="D7880" s="458"/>
      <c r="E7880" s="458"/>
      <c r="F7880" s="459"/>
    </row>
    <row r="7881">
      <c r="A7881" s="458"/>
      <c r="B7881" s="458"/>
      <c r="C7881" s="458"/>
      <c r="D7881" s="458"/>
      <c r="E7881" s="458"/>
      <c r="F7881" s="459"/>
    </row>
    <row r="7882">
      <c r="A7882" s="458"/>
      <c r="B7882" s="458"/>
      <c r="C7882" s="458"/>
      <c r="D7882" s="458"/>
      <c r="E7882" s="458"/>
      <c r="F7882" s="459"/>
    </row>
    <row r="7883">
      <c r="A7883" s="458"/>
      <c r="B7883" s="458"/>
      <c r="C7883" s="458"/>
      <c r="D7883" s="458"/>
      <c r="E7883" s="458"/>
      <c r="F7883" s="459"/>
    </row>
    <row r="7884">
      <c r="A7884" s="458"/>
      <c r="B7884" s="458"/>
      <c r="C7884" s="458"/>
      <c r="D7884" s="458"/>
      <c r="E7884" s="458"/>
      <c r="F7884" s="459"/>
    </row>
    <row r="7885">
      <c r="A7885" s="458"/>
      <c r="B7885" s="458"/>
      <c r="C7885" s="458"/>
      <c r="D7885" s="458"/>
      <c r="E7885" s="458"/>
      <c r="F7885" s="459"/>
    </row>
    <row r="7886">
      <c r="A7886" s="458"/>
      <c r="B7886" s="458"/>
      <c r="C7886" s="458"/>
      <c r="D7886" s="458"/>
      <c r="E7886" s="458"/>
      <c r="F7886" s="459"/>
    </row>
    <row r="7887">
      <c r="A7887" s="458"/>
      <c r="B7887" s="458"/>
      <c r="C7887" s="458"/>
      <c r="D7887" s="458"/>
      <c r="E7887" s="458"/>
      <c r="F7887" s="459"/>
    </row>
    <row r="7888">
      <c r="A7888" s="458"/>
      <c r="B7888" s="458"/>
      <c r="C7888" s="458"/>
      <c r="D7888" s="458"/>
      <c r="E7888" s="458"/>
      <c r="F7888" s="459"/>
    </row>
    <row r="7889">
      <c r="A7889" s="458"/>
      <c r="B7889" s="458"/>
      <c r="C7889" s="458"/>
      <c r="D7889" s="458"/>
      <c r="E7889" s="458"/>
      <c r="F7889" s="459"/>
    </row>
    <row r="7890">
      <c r="A7890" s="458"/>
      <c r="B7890" s="458"/>
      <c r="C7890" s="458"/>
      <c r="D7890" s="458"/>
      <c r="E7890" s="458"/>
      <c r="F7890" s="459"/>
    </row>
    <row r="7891">
      <c r="A7891" s="458"/>
      <c r="B7891" s="458"/>
      <c r="C7891" s="458"/>
      <c r="D7891" s="458"/>
      <c r="E7891" s="458"/>
      <c r="F7891" s="459"/>
    </row>
    <row r="7892">
      <c r="A7892" s="458"/>
      <c r="B7892" s="458"/>
      <c r="C7892" s="458"/>
      <c r="D7892" s="458"/>
      <c r="E7892" s="458"/>
      <c r="F7892" s="459"/>
    </row>
    <row r="7893">
      <c r="A7893" s="458"/>
      <c r="B7893" s="458"/>
      <c r="C7893" s="458"/>
      <c r="D7893" s="458"/>
      <c r="E7893" s="458"/>
      <c r="F7893" s="459"/>
    </row>
    <row r="7894">
      <c r="A7894" s="458"/>
      <c r="B7894" s="458"/>
      <c r="C7894" s="458"/>
      <c r="D7894" s="458"/>
      <c r="E7894" s="458"/>
      <c r="F7894" s="459"/>
    </row>
    <row r="7895">
      <c r="A7895" s="458"/>
      <c r="B7895" s="458"/>
      <c r="C7895" s="458"/>
      <c r="D7895" s="458"/>
      <c r="E7895" s="458"/>
      <c r="F7895" s="459"/>
    </row>
    <row r="7896">
      <c r="A7896" s="458"/>
      <c r="B7896" s="458"/>
      <c r="C7896" s="458"/>
      <c r="D7896" s="458"/>
      <c r="E7896" s="458"/>
      <c r="F7896" s="459"/>
    </row>
    <row r="7897">
      <c r="A7897" s="458"/>
      <c r="B7897" s="458"/>
      <c r="C7897" s="458"/>
      <c r="D7897" s="458"/>
      <c r="E7897" s="458"/>
      <c r="F7897" s="459"/>
    </row>
    <row r="7898">
      <c r="A7898" s="458"/>
      <c r="B7898" s="458"/>
      <c r="C7898" s="458"/>
      <c r="D7898" s="458"/>
      <c r="E7898" s="458"/>
      <c r="F7898" s="459"/>
    </row>
    <row r="7899">
      <c r="A7899" s="458"/>
      <c r="B7899" s="458"/>
      <c r="C7899" s="458"/>
      <c r="D7899" s="458"/>
      <c r="E7899" s="458"/>
      <c r="F7899" s="459"/>
    </row>
    <row r="7900">
      <c r="A7900" s="458"/>
      <c r="B7900" s="458"/>
      <c r="C7900" s="458"/>
      <c r="D7900" s="458"/>
      <c r="E7900" s="458"/>
      <c r="F7900" s="459"/>
    </row>
    <row r="7901">
      <c r="A7901" s="458"/>
      <c r="B7901" s="458"/>
      <c r="C7901" s="458"/>
      <c r="D7901" s="458"/>
      <c r="E7901" s="458"/>
      <c r="F7901" s="459"/>
    </row>
    <row r="7902">
      <c r="A7902" s="458"/>
      <c r="B7902" s="458"/>
      <c r="C7902" s="458"/>
      <c r="D7902" s="458"/>
      <c r="E7902" s="458"/>
      <c r="F7902" s="459"/>
    </row>
    <row r="7903">
      <c r="A7903" s="458"/>
      <c r="B7903" s="458"/>
      <c r="C7903" s="458"/>
      <c r="D7903" s="458"/>
      <c r="E7903" s="458"/>
      <c r="F7903" s="459"/>
    </row>
    <row r="7904">
      <c r="A7904" s="458"/>
      <c r="B7904" s="458"/>
      <c r="C7904" s="458"/>
      <c r="D7904" s="458"/>
      <c r="E7904" s="458"/>
      <c r="F7904" s="459"/>
    </row>
    <row r="7905">
      <c r="A7905" s="458"/>
      <c r="B7905" s="458"/>
      <c r="C7905" s="458"/>
      <c r="D7905" s="458"/>
      <c r="E7905" s="458"/>
      <c r="F7905" s="459"/>
    </row>
    <row r="7906">
      <c r="A7906" s="458"/>
      <c r="B7906" s="458"/>
      <c r="C7906" s="458"/>
      <c r="D7906" s="458"/>
      <c r="E7906" s="458"/>
      <c r="F7906" s="459"/>
    </row>
    <row r="7907">
      <c r="A7907" s="458"/>
      <c r="B7907" s="458"/>
      <c r="C7907" s="458"/>
      <c r="D7907" s="458"/>
      <c r="E7907" s="458"/>
      <c r="F7907" s="459"/>
    </row>
    <row r="7908">
      <c r="A7908" s="458"/>
      <c r="B7908" s="458"/>
      <c r="C7908" s="458"/>
      <c r="D7908" s="458"/>
      <c r="E7908" s="458"/>
      <c r="F7908" s="459"/>
    </row>
    <row r="7909">
      <c r="A7909" s="458"/>
      <c r="B7909" s="458"/>
      <c r="C7909" s="458"/>
      <c r="D7909" s="458"/>
      <c r="E7909" s="458"/>
      <c r="F7909" s="459"/>
    </row>
    <row r="7910">
      <c r="A7910" s="458"/>
      <c r="B7910" s="458"/>
      <c r="C7910" s="458"/>
      <c r="D7910" s="458"/>
      <c r="E7910" s="458"/>
      <c r="F7910" s="459"/>
    </row>
    <row r="7911">
      <c r="A7911" s="458"/>
      <c r="B7911" s="458"/>
      <c r="C7911" s="458"/>
      <c r="D7911" s="458"/>
      <c r="E7911" s="458"/>
      <c r="F7911" s="459"/>
    </row>
    <row r="7912">
      <c r="A7912" s="458"/>
      <c r="B7912" s="458"/>
      <c r="C7912" s="458"/>
      <c r="D7912" s="458"/>
      <c r="E7912" s="458"/>
      <c r="F7912" s="459"/>
    </row>
    <row r="7913">
      <c r="A7913" s="458"/>
      <c r="B7913" s="458"/>
      <c r="C7913" s="458"/>
      <c r="D7913" s="458"/>
      <c r="E7913" s="458"/>
      <c r="F7913" s="459"/>
    </row>
    <row r="7914">
      <c r="A7914" s="458"/>
      <c r="B7914" s="458"/>
      <c r="C7914" s="458"/>
      <c r="D7914" s="458"/>
      <c r="E7914" s="458"/>
      <c r="F7914" s="459"/>
    </row>
    <row r="7915">
      <c r="A7915" s="458"/>
      <c r="B7915" s="458"/>
      <c r="C7915" s="458"/>
      <c r="D7915" s="458"/>
      <c r="E7915" s="458"/>
      <c r="F7915" s="459"/>
    </row>
    <row r="7916">
      <c r="A7916" s="458"/>
      <c r="B7916" s="458"/>
      <c r="C7916" s="458"/>
      <c r="D7916" s="458"/>
      <c r="E7916" s="458"/>
      <c r="F7916" s="459"/>
    </row>
    <row r="7917">
      <c r="A7917" s="458"/>
      <c r="B7917" s="458"/>
      <c r="C7917" s="458"/>
      <c r="D7917" s="458"/>
      <c r="E7917" s="458"/>
      <c r="F7917" s="459"/>
    </row>
    <row r="7918">
      <c r="A7918" s="458"/>
      <c r="B7918" s="458"/>
      <c r="C7918" s="458"/>
      <c r="D7918" s="458"/>
      <c r="E7918" s="458"/>
      <c r="F7918" s="459"/>
    </row>
    <row r="7919">
      <c r="A7919" s="458"/>
      <c r="B7919" s="458"/>
      <c r="C7919" s="458"/>
      <c r="D7919" s="458"/>
      <c r="E7919" s="458"/>
      <c r="F7919" s="459"/>
    </row>
    <row r="7920">
      <c r="A7920" s="458"/>
      <c r="B7920" s="458"/>
      <c r="C7920" s="458"/>
      <c r="D7920" s="458"/>
      <c r="E7920" s="458"/>
      <c r="F7920" s="459"/>
    </row>
    <row r="7921">
      <c r="A7921" s="458"/>
      <c r="B7921" s="458"/>
      <c r="C7921" s="458"/>
      <c r="D7921" s="458"/>
      <c r="E7921" s="458"/>
      <c r="F7921" s="459"/>
    </row>
    <row r="7922">
      <c r="A7922" s="458"/>
      <c r="B7922" s="458"/>
      <c r="C7922" s="458"/>
      <c r="D7922" s="458"/>
      <c r="E7922" s="458"/>
      <c r="F7922" s="459"/>
    </row>
    <row r="7923">
      <c r="A7923" s="458"/>
      <c r="B7923" s="458"/>
      <c r="C7923" s="458"/>
      <c r="D7923" s="458"/>
      <c r="E7923" s="458"/>
      <c r="F7923" s="459"/>
    </row>
    <row r="7924">
      <c r="A7924" s="458"/>
      <c r="B7924" s="458"/>
      <c r="C7924" s="458"/>
      <c r="D7924" s="458"/>
      <c r="E7924" s="458"/>
      <c r="F7924" s="459"/>
    </row>
    <row r="7925">
      <c r="A7925" s="458"/>
      <c r="B7925" s="458"/>
      <c r="C7925" s="458"/>
      <c r="D7925" s="458"/>
      <c r="E7925" s="458"/>
      <c r="F7925" s="459"/>
    </row>
    <row r="7926">
      <c r="A7926" s="458"/>
      <c r="B7926" s="458"/>
      <c r="C7926" s="458"/>
      <c r="D7926" s="458"/>
      <c r="E7926" s="458"/>
      <c r="F7926" s="459"/>
    </row>
    <row r="7927">
      <c r="A7927" s="458"/>
      <c r="B7927" s="458"/>
      <c r="C7927" s="458"/>
      <c r="D7927" s="458"/>
      <c r="E7927" s="458"/>
      <c r="F7927" s="459"/>
    </row>
    <row r="7928">
      <c r="A7928" s="458"/>
      <c r="B7928" s="458"/>
      <c r="C7928" s="458"/>
      <c r="D7928" s="458"/>
      <c r="E7928" s="458"/>
      <c r="F7928" s="459"/>
    </row>
    <row r="7929">
      <c r="A7929" s="458"/>
      <c r="B7929" s="458"/>
      <c r="C7929" s="458"/>
      <c r="D7929" s="458"/>
      <c r="E7929" s="458"/>
      <c r="F7929" s="459"/>
    </row>
    <row r="7930">
      <c r="A7930" s="458"/>
      <c r="B7930" s="458"/>
      <c r="C7930" s="458"/>
      <c r="D7930" s="458"/>
      <c r="E7930" s="458"/>
      <c r="F7930" s="459"/>
    </row>
    <row r="7931">
      <c r="A7931" s="458"/>
      <c r="B7931" s="458"/>
      <c r="C7931" s="458"/>
      <c r="D7931" s="458"/>
      <c r="E7931" s="458"/>
      <c r="F7931" s="459"/>
    </row>
    <row r="7932">
      <c r="A7932" s="458"/>
      <c r="B7932" s="458"/>
      <c r="C7932" s="458"/>
      <c r="D7932" s="458"/>
      <c r="E7932" s="458"/>
      <c r="F7932" s="459"/>
    </row>
    <row r="7933">
      <c r="A7933" s="458"/>
      <c r="B7933" s="458"/>
      <c r="C7933" s="458"/>
      <c r="D7933" s="458"/>
      <c r="E7933" s="458"/>
      <c r="F7933" s="459"/>
    </row>
    <row r="7934">
      <c r="A7934" s="458"/>
      <c r="B7934" s="458"/>
      <c r="C7934" s="458"/>
      <c r="D7934" s="458"/>
      <c r="E7934" s="458"/>
      <c r="F7934" s="459"/>
    </row>
    <row r="7935">
      <c r="A7935" s="458"/>
      <c r="B7935" s="458"/>
      <c r="C7935" s="458"/>
      <c r="D7935" s="458"/>
      <c r="E7935" s="458"/>
      <c r="F7935" s="459"/>
    </row>
    <row r="7936">
      <c r="A7936" s="458"/>
      <c r="B7936" s="458"/>
      <c r="C7936" s="458"/>
      <c r="D7936" s="458"/>
      <c r="E7936" s="458"/>
      <c r="F7936" s="459"/>
    </row>
    <row r="7937">
      <c r="A7937" s="458"/>
      <c r="B7937" s="458"/>
      <c r="C7937" s="458"/>
      <c r="D7937" s="458"/>
      <c r="E7937" s="458"/>
      <c r="F7937" s="459"/>
    </row>
    <row r="7938">
      <c r="A7938" s="458"/>
      <c r="B7938" s="458"/>
      <c r="C7938" s="458"/>
      <c r="D7938" s="458"/>
      <c r="E7938" s="458"/>
      <c r="F7938" s="459"/>
    </row>
    <row r="7939">
      <c r="A7939" s="458"/>
      <c r="B7939" s="458"/>
      <c r="C7939" s="458"/>
      <c r="D7939" s="458"/>
      <c r="E7939" s="458"/>
      <c r="F7939" s="459"/>
    </row>
    <row r="7940">
      <c r="A7940" s="458"/>
      <c r="B7940" s="458"/>
      <c r="C7940" s="458"/>
      <c r="D7940" s="458"/>
      <c r="E7940" s="458"/>
      <c r="F7940" s="459"/>
    </row>
    <row r="7941">
      <c r="A7941" s="458"/>
      <c r="B7941" s="458"/>
      <c r="C7941" s="458"/>
      <c r="D7941" s="458"/>
      <c r="E7941" s="458"/>
      <c r="F7941" s="459"/>
    </row>
    <row r="7942">
      <c r="A7942" s="458"/>
      <c r="B7942" s="458"/>
      <c r="C7942" s="458"/>
      <c r="D7942" s="458"/>
      <c r="E7942" s="458"/>
      <c r="F7942" s="459"/>
    </row>
    <row r="7943">
      <c r="A7943" s="458"/>
      <c r="B7943" s="458"/>
      <c r="C7943" s="458"/>
      <c r="D7943" s="458"/>
      <c r="E7943" s="458"/>
      <c r="F7943" s="459"/>
    </row>
    <row r="7944">
      <c r="A7944" s="458"/>
      <c r="B7944" s="458"/>
      <c r="C7944" s="458"/>
      <c r="D7944" s="458"/>
      <c r="E7944" s="458"/>
      <c r="F7944" s="459"/>
    </row>
    <row r="7945">
      <c r="A7945" s="458"/>
      <c r="B7945" s="458"/>
      <c r="C7945" s="458"/>
      <c r="D7945" s="458"/>
      <c r="E7945" s="458"/>
      <c r="F7945" s="459"/>
    </row>
    <row r="7946">
      <c r="A7946" s="458"/>
      <c r="B7946" s="458"/>
      <c r="C7946" s="458"/>
      <c r="D7946" s="458"/>
      <c r="E7946" s="458"/>
      <c r="F7946" s="459"/>
    </row>
    <row r="7947">
      <c r="A7947" s="458"/>
      <c r="B7947" s="458"/>
      <c r="C7947" s="458"/>
      <c r="D7947" s="458"/>
      <c r="E7947" s="458"/>
      <c r="F7947" s="459"/>
    </row>
    <row r="7948">
      <c r="A7948" s="458"/>
      <c r="B7948" s="458"/>
      <c r="C7948" s="458"/>
      <c r="D7948" s="458"/>
      <c r="E7948" s="458"/>
      <c r="F7948" s="459"/>
    </row>
    <row r="7949">
      <c r="A7949" s="458"/>
      <c r="B7949" s="458"/>
      <c r="C7949" s="458"/>
      <c r="D7949" s="458"/>
      <c r="E7949" s="458"/>
      <c r="F7949" s="459"/>
    </row>
    <row r="7950">
      <c r="A7950" s="458"/>
      <c r="B7950" s="458"/>
      <c r="C7950" s="458"/>
      <c r="D7950" s="458"/>
      <c r="E7950" s="458"/>
      <c r="F7950" s="459"/>
    </row>
    <row r="7951">
      <c r="A7951" s="458"/>
      <c r="B7951" s="458"/>
      <c r="C7951" s="458"/>
      <c r="D7951" s="458"/>
      <c r="E7951" s="458"/>
      <c r="F7951" s="459"/>
    </row>
    <row r="7952">
      <c r="A7952" s="458"/>
      <c r="B7952" s="458"/>
      <c r="C7952" s="458"/>
      <c r="D7952" s="458"/>
      <c r="E7952" s="458"/>
      <c r="F7952" s="459"/>
    </row>
    <row r="7953">
      <c r="A7953" s="458"/>
      <c r="B7953" s="458"/>
      <c r="C7953" s="458"/>
      <c r="D7953" s="458"/>
      <c r="E7953" s="458"/>
      <c r="F7953" s="459"/>
    </row>
    <row r="7954">
      <c r="A7954" s="458"/>
      <c r="B7954" s="458"/>
      <c r="C7954" s="458"/>
      <c r="D7954" s="458"/>
      <c r="E7954" s="458"/>
      <c r="F7954" s="459"/>
    </row>
    <row r="7955">
      <c r="A7955" s="458"/>
      <c r="B7955" s="458"/>
      <c r="C7955" s="458"/>
      <c r="D7955" s="458"/>
      <c r="E7955" s="458"/>
      <c r="F7955" s="459"/>
    </row>
    <row r="7956">
      <c r="A7956" s="458"/>
      <c r="B7956" s="458"/>
      <c r="C7956" s="458"/>
      <c r="D7956" s="458"/>
      <c r="E7956" s="458"/>
      <c r="F7956" s="459"/>
    </row>
    <row r="7957">
      <c r="A7957" s="458"/>
      <c r="B7957" s="458"/>
      <c r="C7957" s="458"/>
      <c r="D7957" s="458"/>
      <c r="E7957" s="458"/>
      <c r="F7957" s="459"/>
    </row>
    <row r="7958">
      <c r="A7958" s="458"/>
      <c r="B7958" s="458"/>
      <c r="C7958" s="458"/>
      <c r="D7958" s="458"/>
      <c r="E7958" s="458"/>
      <c r="F7958" s="459"/>
    </row>
    <row r="7959">
      <c r="A7959" s="458"/>
      <c r="B7959" s="458"/>
      <c r="C7959" s="458"/>
      <c r="D7959" s="458"/>
      <c r="E7959" s="458"/>
      <c r="F7959" s="459"/>
    </row>
    <row r="7960">
      <c r="A7960" s="458"/>
      <c r="B7960" s="458"/>
      <c r="C7960" s="458"/>
      <c r="D7960" s="458"/>
      <c r="E7960" s="458"/>
      <c r="F7960" s="459"/>
    </row>
    <row r="7961">
      <c r="A7961" s="458"/>
      <c r="B7961" s="458"/>
      <c r="C7961" s="458"/>
      <c r="D7961" s="458"/>
      <c r="E7961" s="458"/>
      <c r="F7961" s="459"/>
    </row>
    <row r="7962">
      <c r="A7962" s="458"/>
      <c r="B7962" s="458"/>
      <c r="C7962" s="458"/>
      <c r="D7962" s="458"/>
      <c r="E7962" s="458"/>
      <c r="F7962" s="459"/>
    </row>
    <row r="7963">
      <c r="A7963" s="458"/>
      <c r="B7963" s="458"/>
      <c r="C7963" s="458"/>
      <c r="D7963" s="458"/>
      <c r="E7963" s="458"/>
      <c r="F7963" s="459"/>
    </row>
    <row r="7964">
      <c r="A7964" s="458"/>
      <c r="B7964" s="458"/>
      <c r="C7964" s="458"/>
      <c r="D7964" s="458"/>
      <c r="E7964" s="458"/>
      <c r="F7964" s="459"/>
    </row>
    <row r="7965">
      <c r="A7965" s="458"/>
      <c r="B7965" s="458"/>
      <c r="C7965" s="458"/>
      <c r="D7965" s="458"/>
      <c r="E7965" s="458"/>
      <c r="F7965" s="459"/>
    </row>
    <row r="7966">
      <c r="A7966" s="458"/>
      <c r="B7966" s="458"/>
      <c r="C7966" s="458"/>
      <c r="D7966" s="458"/>
      <c r="E7966" s="458"/>
      <c r="F7966" s="459"/>
    </row>
    <row r="7967">
      <c r="A7967" s="458"/>
      <c r="B7967" s="458"/>
      <c r="C7967" s="458"/>
      <c r="D7967" s="458"/>
      <c r="E7967" s="458"/>
      <c r="F7967" s="459"/>
    </row>
    <row r="7968">
      <c r="A7968" s="458"/>
      <c r="B7968" s="458"/>
      <c r="C7968" s="458"/>
      <c r="D7968" s="458"/>
      <c r="E7968" s="458"/>
      <c r="F7968" s="459"/>
    </row>
    <row r="7969">
      <c r="A7969" s="458"/>
      <c r="B7969" s="458"/>
      <c r="C7969" s="458"/>
      <c r="D7969" s="458"/>
      <c r="E7969" s="458"/>
      <c r="F7969" s="459"/>
    </row>
    <row r="7970">
      <c r="A7970" s="458"/>
      <c r="B7970" s="458"/>
      <c r="C7970" s="458"/>
      <c r="D7970" s="458"/>
      <c r="E7970" s="458"/>
      <c r="F7970" s="459"/>
    </row>
    <row r="7971">
      <c r="A7971" s="458"/>
      <c r="B7971" s="458"/>
      <c r="C7971" s="458"/>
      <c r="D7971" s="458"/>
      <c r="E7971" s="458"/>
      <c r="F7971" s="459"/>
    </row>
    <row r="7972">
      <c r="A7972" s="458"/>
      <c r="B7972" s="458"/>
      <c r="C7972" s="458"/>
      <c r="D7972" s="458"/>
      <c r="E7972" s="458"/>
      <c r="F7972" s="459"/>
    </row>
    <row r="7973">
      <c r="A7973" s="458"/>
      <c r="B7973" s="458"/>
      <c r="C7973" s="458"/>
      <c r="D7973" s="458"/>
      <c r="E7973" s="458"/>
      <c r="F7973" s="459"/>
    </row>
    <row r="7974">
      <c r="A7974" s="458"/>
      <c r="B7974" s="458"/>
      <c r="C7974" s="458"/>
      <c r="D7974" s="458"/>
      <c r="E7974" s="458"/>
      <c r="F7974" s="459"/>
    </row>
    <row r="7975">
      <c r="A7975" s="458"/>
      <c r="B7975" s="458"/>
      <c r="C7975" s="458"/>
      <c r="D7975" s="458"/>
      <c r="E7975" s="458"/>
      <c r="F7975" s="459"/>
    </row>
    <row r="7976">
      <c r="A7976" s="458"/>
      <c r="B7976" s="458"/>
      <c r="C7976" s="458"/>
      <c r="D7976" s="458"/>
      <c r="E7976" s="458"/>
      <c r="F7976" s="459"/>
    </row>
    <row r="7977">
      <c r="A7977" s="458"/>
      <c r="B7977" s="458"/>
      <c r="C7977" s="458"/>
      <c r="D7977" s="458"/>
      <c r="E7977" s="458"/>
      <c r="F7977" s="459"/>
    </row>
    <row r="7978">
      <c r="A7978" s="458"/>
      <c r="B7978" s="458"/>
      <c r="C7978" s="458"/>
      <c r="D7978" s="458"/>
      <c r="E7978" s="458"/>
      <c r="F7978" s="459"/>
    </row>
    <row r="7979">
      <c r="A7979" s="458"/>
      <c r="B7979" s="458"/>
      <c r="C7979" s="458"/>
      <c r="D7979" s="458"/>
      <c r="E7979" s="458"/>
      <c r="F7979" s="459"/>
    </row>
    <row r="7980">
      <c r="A7980" s="458"/>
      <c r="B7980" s="458"/>
      <c r="C7980" s="458"/>
      <c r="D7980" s="458"/>
      <c r="E7980" s="458"/>
      <c r="F7980" s="459"/>
    </row>
    <row r="7981">
      <c r="A7981" s="458"/>
      <c r="B7981" s="458"/>
      <c r="C7981" s="458"/>
      <c r="D7981" s="458"/>
      <c r="E7981" s="458"/>
      <c r="F7981" s="459"/>
    </row>
    <row r="7982">
      <c r="A7982" s="458"/>
      <c r="B7982" s="458"/>
      <c r="C7982" s="458"/>
      <c r="D7982" s="458"/>
      <c r="E7982" s="458"/>
      <c r="F7982" s="459"/>
    </row>
    <row r="7983">
      <c r="A7983" s="458"/>
      <c r="B7983" s="458"/>
      <c r="C7983" s="458"/>
      <c r="D7983" s="458"/>
      <c r="E7983" s="458"/>
      <c r="F7983" s="459"/>
    </row>
    <row r="7984">
      <c r="A7984" s="458"/>
      <c r="B7984" s="458"/>
      <c r="C7984" s="458"/>
      <c r="D7984" s="458"/>
      <c r="E7984" s="458"/>
      <c r="F7984" s="459"/>
    </row>
    <row r="7985">
      <c r="A7985" s="458"/>
      <c r="B7985" s="458"/>
      <c r="C7985" s="458"/>
      <c r="D7985" s="458"/>
      <c r="E7985" s="458"/>
      <c r="F7985" s="459"/>
    </row>
    <row r="7986">
      <c r="A7986" s="458"/>
      <c r="B7986" s="458"/>
      <c r="C7986" s="458"/>
      <c r="D7986" s="458"/>
      <c r="E7986" s="458"/>
      <c r="F7986" s="459"/>
    </row>
    <row r="7987">
      <c r="A7987" s="458"/>
      <c r="B7987" s="458"/>
      <c r="C7987" s="458"/>
      <c r="D7987" s="458"/>
      <c r="E7987" s="458"/>
      <c r="F7987" s="459"/>
    </row>
    <row r="7988">
      <c r="A7988" s="458"/>
      <c r="B7988" s="458"/>
      <c r="C7988" s="458"/>
      <c r="D7988" s="458"/>
      <c r="E7988" s="458"/>
      <c r="F7988" s="459"/>
    </row>
    <row r="7989">
      <c r="A7989" s="458"/>
      <c r="B7989" s="458"/>
      <c r="C7989" s="458"/>
      <c r="D7989" s="458"/>
      <c r="E7989" s="458"/>
      <c r="F7989" s="459"/>
    </row>
    <row r="7990">
      <c r="A7990" s="458"/>
      <c r="B7990" s="458"/>
      <c r="C7990" s="458"/>
      <c r="D7990" s="458"/>
      <c r="E7990" s="458"/>
      <c r="F7990" s="459"/>
    </row>
    <row r="7991">
      <c r="A7991" s="458"/>
      <c r="B7991" s="458"/>
      <c r="C7991" s="458"/>
      <c r="D7991" s="458"/>
      <c r="E7991" s="458"/>
      <c r="F7991" s="459"/>
    </row>
    <row r="7992">
      <c r="A7992" s="458"/>
      <c r="B7992" s="458"/>
      <c r="C7992" s="458"/>
      <c r="D7992" s="458"/>
      <c r="E7992" s="458"/>
      <c r="F7992" s="459"/>
    </row>
    <row r="7993">
      <c r="A7993" s="458"/>
      <c r="B7993" s="458"/>
      <c r="C7993" s="458"/>
      <c r="D7993" s="458"/>
      <c r="E7993" s="458"/>
      <c r="F7993" s="459"/>
    </row>
    <row r="7994">
      <c r="A7994" s="458"/>
      <c r="B7994" s="458"/>
      <c r="C7994" s="458"/>
      <c r="D7994" s="458"/>
      <c r="E7994" s="458"/>
      <c r="F7994" s="459"/>
    </row>
    <row r="7995">
      <c r="A7995" s="458"/>
      <c r="B7995" s="458"/>
      <c r="C7995" s="458"/>
      <c r="D7995" s="458"/>
      <c r="E7995" s="458"/>
      <c r="F7995" s="459"/>
    </row>
    <row r="7996">
      <c r="A7996" s="458"/>
      <c r="B7996" s="458"/>
      <c r="C7996" s="458"/>
      <c r="D7996" s="458"/>
      <c r="E7996" s="458"/>
      <c r="F7996" s="459"/>
    </row>
    <row r="7997">
      <c r="A7997" s="458"/>
      <c r="B7997" s="458"/>
      <c r="C7997" s="458"/>
      <c r="D7997" s="458"/>
      <c r="E7997" s="458"/>
      <c r="F7997" s="459"/>
    </row>
    <row r="7998">
      <c r="A7998" s="458"/>
      <c r="B7998" s="458"/>
      <c r="C7998" s="458"/>
      <c r="D7998" s="458"/>
      <c r="E7998" s="458"/>
      <c r="F7998" s="459"/>
    </row>
    <row r="7999">
      <c r="A7999" s="458"/>
      <c r="B7999" s="458"/>
      <c r="C7999" s="458"/>
      <c r="D7999" s="458"/>
      <c r="E7999" s="458"/>
      <c r="F7999" s="459"/>
    </row>
    <row r="8000">
      <c r="A8000" s="458"/>
      <c r="B8000" s="458"/>
      <c r="C8000" s="458"/>
      <c r="D8000" s="458"/>
      <c r="E8000" s="458"/>
      <c r="F8000" s="459"/>
    </row>
    <row r="8001">
      <c r="A8001" s="458"/>
      <c r="B8001" s="458"/>
      <c r="C8001" s="458"/>
      <c r="D8001" s="458"/>
      <c r="E8001" s="458"/>
      <c r="F8001" s="459"/>
    </row>
    <row r="8002">
      <c r="A8002" s="458"/>
      <c r="B8002" s="458"/>
      <c r="C8002" s="458"/>
      <c r="D8002" s="458"/>
      <c r="E8002" s="458"/>
      <c r="F8002" s="459"/>
    </row>
    <row r="8003">
      <c r="A8003" s="458"/>
      <c r="B8003" s="458"/>
      <c r="C8003" s="458"/>
      <c r="D8003" s="458"/>
      <c r="E8003" s="458"/>
      <c r="F8003" s="459"/>
    </row>
    <row r="8004">
      <c r="A8004" s="458"/>
      <c r="B8004" s="458"/>
      <c r="C8004" s="458"/>
      <c r="D8004" s="458"/>
      <c r="E8004" s="458"/>
      <c r="F8004" s="459"/>
    </row>
    <row r="8005">
      <c r="A8005" s="458"/>
      <c r="B8005" s="458"/>
      <c r="C8005" s="458"/>
      <c r="D8005" s="458"/>
      <c r="E8005" s="458"/>
      <c r="F8005" s="459"/>
    </row>
    <row r="8006">
      <c r="A8006" s="458"/>
      <c r="B8006" s="458"/>
      <c r="C8006" s="458"/>
      <c r="D8006" s="458"/>
      <c r="E8006" s="458"/>
      <c r="F8006" s="459"/>
    </row>
    <row r="8007">
      <c r="A8007" s="458"/>
      <c r="B8007" s="458"/>
      <c r="C8007" s="458"/>
      <c r="D8007" s="458"/>
      <c r="E8007" s="458"/>
      <c r="F8007" s="459"/>
    </row>
    <row r="8008">
      <c r="A8008" s="458"/>
      <c r="B8008" s="458"/>
      <c r="C8008" s="458"/>
      <c r="D8008" s="458"/>
      <c r="E8008" s="458"/>
      <c r="F8008" s="459"/>
    </row>
    <row r="8009">
      <c r="A8009" s="458"/>
      <c r="B8009" s="458"/>
      <c r="C8009" s="458"/>
      <c r="D8009" s="458"/>
      <c r="E8009" s="458"/>
      <c r="F8009" s="459"/>
    </row>
    <row r="8010">
      <c r="A8010" s="458"/>
      <c r="B8010" s="458"/>
      <c r="C8010" s="458"/>
      <c r="D8010" s="458"/>
      <c r="E8010" s="458"/>
      <c r="F8010" s="459"/>
    </row>
    <row r="8011">
      <c r="A8011" s="458"/>
      <c r="B8011" s="458"/>
      <c r="C8011" s="458"/>
      <c r="D8011" s="458"/>
      <c r="E8011" s="458"/>
      <c r="F8011" s="459"/>
    </row>
    <row r="8012">
      <c r="A8012" s="458"/>
      <c r="B8012" s="458"/>
      <c r="C8012" s="458"/>
      <c r="D8012" s="458"/>
      <c r="E8012" s="458"/>
      <c r="F8012" s="459"/>
    </row>
    <row r="8013">
      <c r="A8013" s="458"/>
      <c r="B8013" s="458"/>
      <c r="C8013" s="458"/>
      <c r="D8013" s="458"/>
      <c r="E8013" s="458"/>
      <c r="F8013" s="459"/>
    </row>
    <row r="8014">
      <c r="A8014" s="458"/>
      <c r="B8014" s="458"/>
      <c r="C8014" s="458"/>
      <c r="D8014" s="458"/>
      <c r="E8014" s="458"/>
      <c r="F8014" s="459"/>
    </row>
    <row r="8015">
      <c r="A8015" s="458"/>
      <c r="B8015" s="458"/>
      <c r="C8015" s="458"/>
      <c r="D8015" s="458"/>
      <c r="E8015" s="458"/>
      <c r="F8015" s="459"/>
    </row>
    <row r="8016">
      <c r="A8016" s="458"/>
      <c r="B8016" s="458"/>
      <c r="C8016" s="458"/>
      <c r="D8016" s="458"/>
      <c r="E8016" s="458"/>
      <c r="F8016" s="459"/>
    </row>
    <row r="8017">
      <c r="A8017" s="458"/>
      <c r="B8017" s="458"/>
      <c r="C8017" s="458"/>
      <c r="D8017" s="458"/>
      <c r="E8017" s="458"/>
      <c r="F8017" s="459"/>
    </row>
    <row r="8018">
      <c r="A8018" s="458"/>
      <c r="B8018" s="458"/>
      <c r="C8018" s="458"/>
      <c r="D8018" s="458"/>
      <c r="E8018" s="458"/>
      <c r="F8018" s="459"/>
    </row>
    <row r="8019">
      <c r="A8019" s="458"/>
      <c r="B8019" s="458"/>
      <c r="C8019" s="458"/>
      <c r="D8019" s="458"/>
      <c r="E8019" s="458"/>
      <c r="F8019" s="459"/>
    </row>
    <row r="8020">
      <c r="A8020" s="458"/>
      <c r="B8020" s="458"/>
      <c r="C8020" s="458"/>
      <c r="D8020" s="458"/>
      <c r="E8020" s="458"/>
      <c r="F8020" s="459"/>
    </row>
    <row r="8021">
      <c r="A8021" s="458"/>
      <c r="B8021" s="458"/>
      <c r="C8021" s="458"/>
      <c r="D8021" s="458"/>
      <c r="E8021" s="458"/>
      <c r="F8021" s="459"/>
    </row>
    <row r="8022">
      <c r="A8022" s="458"/>
      <c r="B8022" s="458"/>
      <c r="C8022" s="458"/>
      <c r="D8022" s="458"/>
      <c r="E8022" s="458"/>
      <c r="F8022" s="459"/>
    </row>
    <row r="8023">
      <c r="A8023" s="458"/>
      <c r="B8023" s="458"/>
      <c r="C8023" s="458"/>
      <c r="D8023" s="458"/>
      <c r="E8023" s="458"/>
      <c r="F8023" s="459"/>
    </row>
    <row r="8024">
      <c r="A8024" s="458"/>
      <c r="B8024" s="458"/>
      <c r="C8024" s="458"/>
      <c r="D8024" s="458"/>
      <c r="E8024" s="458"/>
      <c r="F8024" s="459"/>
    </row>
    <row r="8025">
      <c r="A8025" s="458"/>
      <c r="B8025" s="458"/>
      <c r="C8025" s="458"/>
      <c r="D8025" s="458"/>
      <c r="E8025" s="458"/>
      <c r="F8025" s="459"/>
    </row>
    <row r="8026">
      <c r="A8026" s="458"/>
      <c r="B8026" s="458"/>
      <c r="C8026" s="458"/>
      <c r="D8026" s="458"/>
      <c r="E8026" s="458"/>
      <c r="F8026" s="459"/>
    </row>
    <row r="8027">
      <c r="A8027" s="458"/>
      <c r="B8027" s="458"/>
      <c r="C8027" s="458"/>
      <c r="D8027" s="458"/>
      <c r="E8027" s="458"/>
      <c r="F8027" s="459"/>
    </row>
    <row r="8028">
      <c r="A8028" s="458"/>
      <c r="B8028" s="458"/>
      <c r="C8028" s="458"/>
      <c r="D8028" s="458"/>
      <c r="E8028" s="458"/>
      <c r="F8028" s="459"/>
    </row>
    <row r="8029">
      <c r="A8029" s="458"/>
      <c r="B8029" s="458"/>
      <c r="C8029" s="458"/>
      <c r="D8029" s="458"/>
      <c r="E8029" s="458"/>
      <c r="F8029" s="459"/>
    </row>
    <row r="8030">
      <c r="A8030" s="458"/>
      <c r="B8030" s="458"/>
      <c r="C8030" s="458"/>
      <c r="D8030" s="458"/>
      <c r="E8030" s="458"/>
      <c r="F8030" s="459"/>
    </row>
    <row r="8031">
      <c r="A8031" s="458"/>
      <c r="B8031" s="458"/>
      <c r="C8031" s="458"/>
      <c r="D8031" s="458"/>
      <c r="E8031" s="458"/>
      <c r="F8031" s="459"/>
    </row>
    <row r="8032">
      <c r="A8032" s="458"/>
      <c r="B8032" s="458"/>
      <c r="C8032" s="458"/>
      <c r="D8032" s="458"/>
      <c r="E8032" s="458"/>
      <c r="F8032" s="459"/>
    </row>
    <row r="8033">
      <c r="A8033" s="458"/>
      <c r="B8033" s="458"/>
      <c r="C8033" s="458"/>
      <c r="D8033" s="458"/>
      <c r="E8033" s="458"/>
      <c r="F8033" s="459"/>
    </row>
    <row r="8034">
      <c r="A8034" s="458"/>
      <c r="B8034" s="458"/>
      <c r="C8034" s="458"/>
      <c r="D8034" s="458"/>
      <c r="E8034" s="458"/>
      <c r="F8034" s="459"/>
    </row>
    <row r="8035">
      <c r="A8035" s="458"/>
      <c r="B8035" s="458"/>
      <c r="C8035" s="458"/>
      <c r="D8035" s="458"/>
      <c r="E8035" s="458"/>
      <c r="F8035" s="459"/>
    </row>
    <row r="8036">
      <c r="A8036" s="458"/>
      <c r="B8036" s="458"/>
      <c r="C8036" s="458"/>
      <c r="D8036" s="458"/>
      <c r="E8036" s="458"/>
      <c r="F8036" s="459"/>
    </row>
    <row r="8037">
      <c r="A8037" s="458"/>
      <c r="B8037" s="458"/>
      <c r="C8037" s="458"/>
      <c r="D8037" s="458"/>
      <c r="E8037" s="458"/>
      <c r="F8037" s="459"/>
    </row>
    <row r="8038">
      <c r="A8038" s="458"/>
      <c r="B8038" s="458"/>
      <c r="C8038" s="458"/>
      <c r="D8038" s="458"/>
      <c r="E8038" s="458"/>
      <c r="F8038" s="459"/>
    </row>
    <row r="8039">
      <c r="A8039" s="458"/>
      <c r="B8039" s="458"/>
      <c r="C8039" s="458"/>
      <c r="D8039" s="458"/>
      <c r="E8039" s="458"/>
      <c r="F8039" s="459"/>
    </row>
    <row r="8040">
      <c r="A8040" s="458"/>
      <c r="B8040" s="458"/>
      <c r="C8040" s="458"/>
      <c r="D8040" s="458"/>
      <c r="E8040" s="458"/>
      <c r="F8040" s="459"/>
    </row>
    <row r="8041">
      <c r="A8041" s="458"/>
      <c r="B8041" s="458"/>
      <c r="C8041" s="458"/>
      <c r="D8041" s="458"/>
      <c r="E8041" s="458"/>
      <c r="F8041" s="459"/>
    </row>
    <row r="8042">
      <c r="A8042" s="458"/>
      <c r="B8042" s="458"/>
      <c r="C8042" s="458"/>
      <c r="D8042" s="458"/>
      <c r="E8042" s="458"/>
      <c r="F8042" s="459"/>
    </row>
    <row r="8043">
      <c r="A8043" s="458"/>
      <c r="B8043" s="458"/>
      <c r="C8043" s="458"/>
      <c r="D8043" s="458"/>
      <c r="E8043" s="458"/>
      <c r="F8043" s="459"/>
    </row>
    <row r="8044">
      <c r="A8044" s="458"/>
      <c r="B8044" s="458"/>
      <c r="C8044" s="458"/>
      <c r="D8044" s="458"/>
      <c r="E8044" s="458"/>
      <c r="F8044" s="459"/>
    </row>
    <row r="8045">
      <c r="A8045" s="458"/>
      <c r="B8045" s="458"/>
      <c r="C8045" s="458"/>
      <c r="D8045" s="458"/>
      <c r="E8045" s="458"/>
      <c r="F8045" s="459"/>
    </row>
    <row r="8046">
      <c r="A8046" s="458"/>
      <c r="B8046" s="458"/>
      <c r="C8046" s="458"/>
      <c r="D8046" s="458"/>
      <c r="E8046" s="458"/>
      <c r="F8046" s="459"/>
    </row>
    <row r="8047">
      <c r="A8047" s="458"/>
      <c r="B8047" s="458"/>
      <c r="C8047" s="458"/>
      <c r="D8047" s="458"/>
      <c r="E8047" s="458"/>
      <c r="F8047" s="459"/>
    </row>
    <row r="8048">
      <c r="A8048" s="458"/>
      <c r="B8048" s="458"/>
      <c r="C8048" s="458"/>
      <c r="D8048" s="458"/>
      <c r="E8048" s="458"/>
      <c r="F8048" s="459"/>
    </row>
    <row r="8049">
      <c r="A8049" s="458"/>
      <c r="B8049" s="458"/>
      <c r="C8049" s="458"/>
      <c r="D8049" s="458"/>
      <c r="E8049" s="458"/>
      <c r="F8049" s="459"/>
    </row>
    <row r="8050">
      <c r="A8050" s="458"/>
      <c r="B8050" s="458"/>
      <c r="C8050" s="458"/>
      <c r="D8050" s="458"/>
      <c r="E8050" s="458"/>
      <c r="F8050" s="459"/>
    </row>
    <row r="8051">
      <c r="A8051" s="458"/>
      <c r="B8051" s="458"/>
      <c r="C8051" s="458"/>
      <c r="D8051" s="458"/>
      <c r="E8051" s="458"/>
      <c r="F8051" s="459"/>
    </row>
    <row r="8052">
      <c r="A8052" s="458"/>
      <c r="B8052" s="458"/>
      <c r="C8052" s="458"/>
      <c r="D8052" s="458"/>
      <c r="E8052" s="458"/>
      <c r="F8052" s="459"/>
    </row>
    <row r="8053">
      <c r="A8053" s="458"/>
      <c r="B8053" s="458"/>
      <c r="C8053" s="458"/>
      <c r="D8053" s="458"/>
      <c r="E8053" s="458"/>
      <c r="F8053" s="459"/>
    </row>
    <row r="8054">
      <c r="A8054" s="458"/>
      <c r="B8054" s="458"/>
      <c r="C8054" s="458"/>
      <c r="D8054" s="458"/>
      <c r="E8054" s="458"/>
      <c r="F8054" s="459"/>
    </row>
    <row r="8055">
      <c r="A8055" s="458"/>
      <c r="B8055" s="458"/>
      <c r="C8055" s="458"/>
      <c r="D8055" s="458"/>
      <c r="E8055" s="458"/>
      <c r="F8055" s="459"/>
    </row>
    <row r="8056">
      <c r="A8056" s="458"/>
      <c r="B8056" s="458"/>
      <c r="C8056" s="458"/>
      <c r="D8056" s="458"/>
      <c r="E8056" s="458"/>
      <c r="F8056" s="459"/>
    </row>
    <row r="8057">
      <c r="A8057" s="458"/>
      <c r="B8057" s="458"/>
      <c r="C8057" s="458"/>
      <c r="D8057" s="458"/>
      <c r="E8057" s="458"/>
      <c r="F8057" s="459"/>
    </row>
    <row r="8058">
      <c r="A8058" s="458"/>
      <c r="B8058" s="458"/>
      <c r="C8058" s="458"/>
      <c r="D8058" s="458"/>
      <c r="E8058" s="458"/>
      <c r="F8058" s="459"/>
    </row>
    <row r="8059">
      <c r="A8059" s="458"/>
      <c r="B8059" s="458"/>
      <c r="C8059" s="458"/>
      <c r="D8059" s="458"/>
      <c r="E8059" s="458"/>
      <c r="F8059" s="459"/>
    </row>
    <row r="8060">
      <c r="A8060" s="458"/>
      <c r="B8060" s="458"/>
      <c r="C8060" s="458"/>
      <c r="D8060" s="458"/>
      <c r="E8060" s="458"/>
      <c r="F8060" s="459"/>
    </row>
    <row r="8061">
      <c r="A8061" s="458"/>
      <c r="B8061" s="458"/>
      <c r="C8061" s="458"/>
      <c r="D8061" s="458"/>
      <c r="E8061" s="458"/>
      <c r="F8061" s="459"/>
    </row>
    <row r="8062">
      <c r="A8062" s="458"/>
      <c r="B8062" s="458"/>
      <c r="C8062" s="458"/>
      <c r="D8062" s="458"/>
      <c r="E8062" s="458"/>
      <c r="F8062" s="459"/>
    </row>
    <row r="8063">
      <c r="A8063" s="458"/>
      <c r="B8063" s="458"/>
      <c r="C8063" s="458"/>
      <c r="D8063" s="458"/>
      <c r="E8063" s="458"/>
      <c r="F8063" s="459"/>
    </row>
    <row r="8064">
      <c r="A8064" s="458"/>
      <c r="B8064" s="458"/>
      <c r="C8064" s="458"/>
      <c r="D8064" s="458"/>
      <c r="E8064" s="458"/>
      <c r="F8064" s="459"/>
    </row>
    <row r="8065">
      <c r="A8065" s="458"/>
      <c r="B8065" s="458"/>
      <c r="C8065" s="458"/>
      <c r="D8065" s="458"/>
      <c r="E8065" s="458"/>
      <c r="F8065" s="459"/>
    </row>
    <row r="8066">
      <c r="A8066" s="458"/>
      <c r="B8066" s="458"/>
      <c r="C8066" s="458"/>
      <c r="D8066" s="458"/>
      <c r="E8066" s="458"/>
      <c r="F8066" s="459"/>
    </row>
    <row r="8067">
      <c r="A8067" s="458"/>
      <c r="B8067" s="458"/>
      <c r="C8067" s="458"/>
      <c r="D8067" s="458"/>
      <c r="E8067" s="458"/>
      <c r="F8067" s="459"/>
    </row>
    <row r="8068">
      <c r="A8068" s="458"/>
      <c r="B8068" s="458"/>
      <c r="C8068" s="458"/>
      <c r="D8068" s="458"/>
      <c r="E8068" s="458"/>
      <c r="F8068" s="459"/>
    </row>
    <row r="8069">
      <c r="A8069" s="458"/>
      <c r="B8069" s="458"/>
      <c r="C8069" s="458"/>
      <c r="D8069" s="458"/>
      <c r="E8069" s="458"/>
      <c r="F8069" s="459"/>
    </row>
    <row r="8070">
      <c r="A8070" s="458"/>
      <c r="B8070" s="458"/>
      <c r="C8070" s="458"/>
      <c r="D8070" s="458"/>
      <c r="E8070" s="458"/>
      <c r="F8070" s="459"/>
    </row>
    <row r="8071">
      <c r="A8071" s="458"/>
      <c r="B8071" s="458"/>
      <c r="C8071" s="458"/>
      <c r="D8071" s="458"/>
      <c r="E8071" s="458"/>
      <c r="F8071" s="459"/>
    </row>
    <row r="8072">
      <c r="A8072" s="458"/>
      <c r="B8072" s="458"/>
      <c r="C8072" s="458"/>
      <c r="D8072" s="458"/>
      <c r="E8072" s="458"/>
      <c r="F8072" s="459"/>
    </row>
    <row r="8073">
      <c r="A8073" s="458"/>
      <c r="B8073" s="458"/>
      <c r="C8073" s="458"/>
      <c r="D8073" s="458"/>
      <c r="E8073" s="458"/>
      <c r="F8073" s="459"/>
    </row>
    <row r="8074">
      <c r="A8074" s="458"/>
      <c r="B8074" s="458"/>
      <c r="C8074" s="458"/>
      <c r="D8074" s="458"/>
      <c r="E8074" s="458"/>
      <c r="F8074" s="459"/>
    </row>
    <row r="8075">
      <c r="A8075" s="458"/>
      <c r="B8075" s="458"/>
      <c r="C8075" s="458"/>
      <c r="D8075" s="458"/>
      <c r="E8075" s="458"/>
      <c r="F8075" s="459"/>
    </row>
    <row r="8076">
      <c r="A8076" s="458"/>
      <c r="B8076" s="458"/>
      <c r="C8076" s="458"/>
      <c r="D8076" s="458"/>
      <c r="E8076" s="458"/>
      <c r="F8076" s="459"/>
    </row>
    <row r="8077">
      <c r="A8077" s="458"/>
      <c r="B8077" s="458"/>
      <c r="C8077" s="458"/>
      <c r="D8077" s="458"/>
      <c r="E8077" s="458"/>
      <c r="F8077" s="459"/>
    </row>
    <row r="8078">
      <c r="A8078" s="458"/>
      <c r="B8078" s="458"/>
      <c r="C8078" s="458"/>
      <c r="D8078" s="458"/>
      <c r="E8078" s="458"/>
      <c r="F8078" s="459"/>
    </row>
    <row r="8079">
      <c r="A8079" s="458"/>
      <c r="B8079" s="458"/>
      <c r="C8079" s="458"/>
      <c r="D8079" s="458"/>
      <c r="E8079" s="458"/>
      <c r="F8079" s="459"/>
    </row>
    <row r="8080">
      <c r="A8080" s="458"/>
      <c r="B8080" s="458"/>
      <c r="C8080" s="458"/>
      <c r="D8080" s="458"/>
      <c r="E8080" s="458"/>
      <c r="F8080" s="459"/>
    </row>
    <row r="8081">
      <c r="A8081" s="458"/>
      <c r="B8081" s="458"/>
      <c r="C8081" s="458"/>
      <c r="D8081" s="458"/>
      <c r="E8081" s="458"/>
      <c r="F8081" s="459"/>
    </row>
    <row r="8082">
      <c r="A8082" s="458"/>
      <c r="B8082" s="458"/>
      <c r="C8082" s="458"/>
      <c r="D8082" s="458"/>
      <c r="E8082" s="458"/>
      <c r="F8082" s="459"/>
    </row>
    <row r="8083">
      <c r="A8083" s="458"/>
      <c r="B8083" s="458"/>
      <c r="C8083" s="458"/>
      <c r="D8083" s="458"/>
      <c r="E8083" s="458"/>
      <c r="F8083" s="459"/>
    </row>
    <row r="8084">
      <c r="A8084" s="458"/>
      <c r="B8084" s="458"/>
      <c r="C8084" s="458"/>
      <c r="D8084" s="458"/>
      <c r="E8084" s="458"/>
      <c r="F8084" s="459"/>
    </row>
    <row r="8085">
      <c r="A8085" s="458"/>
      <c r="B8085" s="458"/>
      <c r="C8085" s="458"/>
      <c r="D8085" s="458"/>
      <c r="E8085" s="458"/>
      <c r="F8085" s="459"/>
    </row>
    <row r="8086">
      <c r="A8086" s="458"/>
      <c r="B8086" s="458"/>
      <c r="C8086" s="458"/>
      <c r="D8086" s="458"/>
      <c r="E8086" s="458"/>
      <c r="F8086" s="459"/>
    </row>
    <row r="8087">
      <c r="A8087" s="458"/>
      <c r="B8087" s="458"/>
      <c r="C8087" s="458"/>
      <c r="D8087" s="458"/>
      <c r="E8087" s="458"/>
      <c r="F8087" s="459"/>
    </row>
    <row r="8088">
      <c r="A8088" s="458"/>
      <c r="B8088" s="458"/>
      <c r="C8088" s="458"/>
      <c r="D8088" s="458"/>
      <c r="E8088" s="458"/>
      <c r="F8088" s="459"/>
    </row>
    <row r="8089">
      <c r="A8089" s="458"/>
      <c r="B8089" s="458"/>
      <c r="C8089" s="458"/>
      <c r="D8089" s="458"/>
      <c r="E8089" s="458"/>
      <c r="F8089" s="459"/>
    </row>
    <row r="8090">
      <c r="A8090" s="458"/>
      <c r="B8090" s="458"/>
      <c r="C8090" s="458"/>
      <c r="D8090" s="458"/>
      <c r="E8090" s="458"/>
      <c r="F8090" s="459"/>
    </row>
    <row r="8091">
      <c r="A8091" s="458"/>
      <c r="B8091" s="458"/>
      <c r="C8091" s="458"/>
      <c r="D8091" s="458"/>
      <c r="E8091" s="458"/>
      <c r="F8091" s="459"/>
    </row>
    <row r="8092">
      <c r="A8092" s="458"/>
      <c r="B8092" s="458"/>
      <c r="C8092" s="458"/>
      <c r="D8092" s="458"/>
      <c r="E8092" s="458"/>
      <c r="F8092" s="459"/>
    </row>
    <row r="8093">
      <c r="A8093" s="458"/>
      <c r="B8093" s="458"/>
      <c r="C8093" s="458"/>
      <c r="D8093" s="458"/>
      <c r="E8093" s="458"/>
      <c r="F8093" s="459"/>
    </row>
    <row r="8094">
      <c r="A8094" s="458"/>
      <c r="B8094" s="458"/>
      <c r="C8094" s="458"/>
      <c r="D8094" s="458"/>
      <c r="E8094" s="458"/>
      <c r="F8094" s="459"/>
    </row>
    <row r="8095">
      <c r="A8095" s="458"/>
      <c r="B8095" s="458"/>
      <c r="C8095" s="458"/>
      <c r="D8095" s="458"/>
      <c r="E8095" s="458"/>
      <c r="F8095" s="459"/>
    </row>
    <row r="8096">
      <c r="A8096" s="458"/>
      <c r="B8096" s="458"/>
      <c r="C8096" s="458"/>
      <c r="D8096" s="458"/>
      <c r="E8096" s="458"/>
      <c r="F8096" s="459"/>
    </row>
    <row r="8097">
      <c r="A8097" s="458"/>
      <c r="B8097" s="458"/>
      <c r="C8097" s="458"/>
      <c r="D8097" s="458"/>
      <c r="E8097" s="458"/>
      <c r="F8097" s="459"/>
    </row>
    <row r="8098">
      <c r="A8098" s="458"/>
      <c r="B8098" s="458"/>
      <c r="C8098" s="458"/>
      <c r="D8098" s="458"/>
      <c r="E8098" s="458"/>
      <c r="F8098" s="459"/>
    </row>
    <row r="8099">
      <c r="A8099" s="458"/>
      <c r="B8099" s="458"/>
      <c r="C8099" s="458"/>
      <c r="D8099" s="458"/>
      <c r="E8099" s="458"/>
      <c r="F8099" s="459"/>
    </row>
    <row r="8100">
      <c r="A8100" s="458"/>
      <c r="B8100" s="458"/>
      <c r="C8100" s="458"/>
      <c r="D8100" s="458"/>
      <c r="E8100" s="458"/>
      <c r="F8100" s="459"/>
    </row>
    <row r="8101">
      <c r="A8101" s="458"/>
      <c r="B8101" s="458"/>
      <c r="C8101" s="458"/>
      <c r="D8101" s="458"/>
      <c r="E8101" s="458"/>
      <c r="F8101" s="459"/>
    </row>
    <row r="8102">
      <c r="A8102" s="458"/>
      <c r="B8102" s="458"/>
      <c r="C8102" s="458"/>
      <c r="D8102" s="458"/>
      <c r="E8102" s="458"/>
      <c r="F8102" s="459"/>
    </row>
    <row r="8103">
      <c r="A8103" s="458"/>
      <c r="B8103" s="458"/>
      <c r="C8103" s="458"/>
      <c r="D8103" s="458"/>
      <c r="E8103" s="458"/>
      <c r="F8103" s="459"/>
    </row>
    <row r="8104">
      <c r="A8104" s="458"/>
      <c r="B8104" s="458"/>
      <c r="C8104" s="458"/>
      <c r="D8104" s="458"/>
      <c r="E8104" s="458"/>
      <c r="F8104" s="459"/>
    </row>
    <row r="8105">
      <c r="A8105" s="458"/>
      <c r="B8105" s="458"/>
      <c r="C8105" s="458"/>
      <c r="D8105" s="458"/>
      <c r="E8105" s="458"/>
      <c r="F8105" s="459"/>
    </row>
    <row r="8106">
      <c r="A8106" s="458"/>
      <c r="B8106" s="458"/>
      <c r="C8106" s="458"/>
      <c r="D8106" s="458"/>
      <c r="E8106" s="458"/>
      <c r="F8106" s="459"/>
    </row>
    <row r="8107">
      <c r="A8107" s="458"/>
      <c r="B8107" s="458"/>
      <c r="C8107" s="458"/>
      <c r="D8107" s="458"/>
      <c r="E8107" s="458"/>
      <c r="F8107" s="459"/>
    </row>
    <row r="8108">
      <c r="A8108" s="458"/>
      <c r="B8108" s="458"/>
      <c r="C8108" s="458"/>
      <c r="D8108" s="458"/>
      <c r="E8108" s="458"/>
      <c r="F8108" s="459"/>
    </row>
    <row r="8109">
      <c r="A8109" s="458"/>
      <c r="B8109" s="458"/>
      <c r="C8109" s="458"/>
      <c r="D8109" s="458"/>
      <c r="E8109" s="458"/>
      <c r="F8109" s="459"/>
    </row>
    <row r="8110">
      <c r="A8110" s="458"/>
      <c r="B8110" s="458"/>
      <c r="C8110" s="458"/>
      <c r="D8110" s="458"/>
      <c r="E8110" s="458"/>
      <c r="F8110" s="459"/>
    </row>
    <row r="8111">
      <c r="A8111" s="458"/>
      <c r="B8111" s="458"/>
      <c r="C8111" s="458"/>
      <c r="D8111" s="458"/>
      <c r="E8111" s="458"/>
      <c r="F8111" s="459"/>
    </row>
    <row r="8112">
      <c r="A8112" s="458"/>
      <c r="B8112" s="458"/>
      <c r="C8112" s="458"/>
      <c r="D8112" s="458"/>
      <c r="E8112" s="458"/>
      <c r="F8112" s="459"/>
    </row>
    <row r="8113">
      <c r="A8113" s="458"/>
      <c r="B8113" s="458"/>
      <c r="C8113" s="458"/>
      <c r="D8113" s="458"/>
      <c r="E8113" s="458"/>
      <c r="F8113" s="459"/>
    </row>
    <row r="8114">
      <c r="A8114" s="458"/>
      <c r="B8114" s="458"/>
      <c r="C8114" s="458"/>
      <c r="D8114" s="458"/>
      <c r="E8114" s="458"/>
      <c r="F8114" s="459"/>
    </row>
    <row r="8115">
      <c r="A8115" s="458"/>
      <c r="B8115" s="458"/>
      <c r="C8115" s="458"/>
      <c r="D8115" s="458"/>
      <c r="E8115" s="458"/>
      <c r="F8115" s="459"/>
    </row>
    <row r="8116">
      <c r="A8116" s="458"/>
      <c r="B8116" s="458"/>
      <c r="C8116" s="458"/>
      <c r="D8116" s="458"/>
      <c r="E8116" s="458"/>
      <c r="F8116" s="459"/>
    </row>
    <row r="8117">
      <c r="A8117" s="458"/>
      <c r="B8117" s="458"/>
      <c r="C8117" s="458"/>
      <c r="D8117" s="458"/>
      <c r="E8117" s="458"/>
      <c r="F8117" s="459"/>
    </row>
    <row r="8118">
      <c r="A8118" s="458"/>
      <c r="B8118" s="458"/>
      <c r="C8118" s="458"/>
      <c r="D8118" s="458"/>
      <c r="E8118" s="458"/>
      <c r="F8118" s="459"/>
    </row>
    <row r="8119">
      <c r="A8119" s="458"/>
      <c r="B8119" s="458"/>
      <c r="C8119" s="458"/>
      <c r="D8119" s="458"/>
      <c r="E8119" s="458"/>
      <c r="F8119" s="459"/>
    </row>
    <row r="8120">
      <c r="A8120" s="458"/>
      <c r="B8120" s="458"/>
      <c r="C8120" s="458"/>
      <c r="D8120" s="458"/>
      <c r="E8120" s="458"/>
      <c r="F8120" s="459"/>
    </row>
    <row r="8121">
      <c r="A8121" s="458"/>
      <c r="B8121" s="458"/>
      <c r="C8121" s="458"/>
      <c r="D8121" s="458"/>
      <c r="E8121" s="458"/>
      <c r="F8121" s="459"/>
    </row>
    <row r="8122">
      <c r="A8122" s="458"/>
      <c r="B8122" s="458"/>
      <c r="C8122" s="458"/>
      <c r="D8122" s="458"/>
      <c r="E8122" s="458"/>
      <c r="F8122" s="459"/>
    </row>
    <row r="8123">
      <c r="A8123" s="458"/>
      <c r="B8123" s="458"/>
      <c r="C8123" s="458"/>
      <c r="D8123" s="458"/>
      <c r="E8123" s="458"/>
      <c r="F8123" s="459"/>
    </row>
    <row r="8124">
      <c r="A8124" s="458"/>
      <c r="B8124" s="458"/>
      <c r="C8124" s="458"/>
      <c r="D8124" s="458"/>
      <c r="E8124" s="458"/>
      <c r="F8124" s="459"/>
    </row>
    <row r="8125">
      <c r="A8125" s="458"/>
      <c r="B8125" s="458"/>
      <c r="C8125" s="458"/>
      <c r="D8125" s="458"/>
      <c r="E8125" s="458"/>
      <c r="F8125" s="459"/>
    </row>
    <row r="8126">
      <c r="A8126" s="458"/>
      <c r="B8126" s="458"/>
      <c r="C8126" s="458"/>
      <c r="D8126" s="458"/>
      <c r="E8126" s="458"/>
      <c r="F8126" s="459"/>
    </row>
    <row r="8127">
      <c r="A8127" s="458"/>
      <c r="B8127" s="458"/>
      <c r="C8127" s="458"/>
      <c r="D8127" s="458"/>
      <c r="E8127" s="458"/>
      <c r="F8127" s="459"/>
    </row>
    <row r="8128">
      <c r="A8128" s="458"/>
      <c r="B8128" s="458"/>
      <c r="C8128" s="458"/>
      <c r="D8128" s="458"/>
      <c r="E8128" s="458"/>
      <c r="F8128" s="459"/>
    </row>
    <row r="8129">
      <c r="A8129" s="458"/>
      <c r="B8129" s="458"/>
      <c r="C8129" s="458"/>
      <c r="D8129" s="458"/>
      <c r="E8129" s="458"/>
      <c r="F8129" s="459"/>
    </row>
    <row r="8130">
      <c r="A8130" s="458"/>
      <c r="B8130" s="458"/>
      <c r="C8130" s="458"/>
      <c r="D8130" s="458"/>
      <c r="E8130" s="458"/>
      <c r="F8130" s="459"/>
    </row>
    <row r="8131">
      <c r="A8131" s="458"/>
      <c r="B8131" s="458"/>
      <c r="C8131" s="458"/>
      <c r="D8131" s="458"/>
      <c r="E8131" s="458"/>
      <c r="F8131" s="459"/>
    </row>
    <row r="8132">
      <c r="A8132" s="458"/>
      <c r="B8132" s="458"/>
      <c r="C8132" s="458"/>
      <c r="D8132" s="458"/>
      <c r="E8132" s="458"/>
      <c r="F8132" s="459"/>
    </row>
    <row r="8133">
      <c r="A8133" s="458"/>
      <c r="B8133" s="458"/>
      <c r="C8133" s="458"/>
      <c r="D8133" s="458"/>
      <c r="E8133" s="458"/>
      <c r="F8133" s="459"/>
    </row>
    <row r="8134">
      <c r="A8134" s="458"/>
      <c r="B8134" s="458"/>
      <c r="C8134" s="458"/>
      <c r="D8134" s="458"/>
      <c r="E8134" s="458"/>
      <c r="F8134" s="459"/>
    </row>
    <row r="8135">
      <c r="A8135" s="458"/>
      <c r="B8135" s="458"/>
      <c r="C8135" s="458"/>
      <c r="D8135" s="458"/>
      <c r="E8135" s="458"/>
      <c r="F8135" s="459"/>
    </row>
    <row r="8136">
      <c r="A8136" s="458"/>
      <c r="B8136" s="458"/>
      <c r="C8136" s="458"/>
      <c r="D8136" s="458"/>
      <c r="E8136" s="458"/>
      <c r="F8136" s="459"/>
    </row>
    <row r="8137">
      <c r="A8137" s="458"/>
      <c r="B8137" s="458"/>
      <c r="C8137" s="458"/>
      <c r="D8137" s="458"/>
      <c r="E8137" s="458"/>
      <c r="F8137" s="459"/>
    </row>
    <row r="8138">
      <c r="A8138" s="458"/>
      <c r="B8138" s="458"/>
      <c r="C8138" s="458"/>
      <c r="D8138" s="458"/>
      <c r="E8138" s="458"/>
      <c r="F8138" s="459"/>
    </row>
    <row r="8139">
      <c r="A8139" s="458"/>
      <c r="B8139" s="458"/>
      <c r="C8139" s="458"/>
      <c r="D8139" s="458"/>
      <c r="E8139" s="458"/>
      <c r="F8139" s="459"/>
    </row>
    <row r="8140">
      <c r="A8140" s="458"/>
      <c r="B8140" s="458"/>
      <c r="C8140" s="458"/>
      <c r="D8140" s="458"/>
      <c r="E8140" s="458"/>
      <c r="F8140" s="459"/>
    </row>
    <row r="8141">
      <c r="A8141" s="458"/>
      <c r="B8141" s="458"/>
      <c r="C8141" s="458"/>
      <c r="D8141" s="458"/>
      <c r="E8141" s="458"/>
      <c r="F8141" s="459"/>
    </row>
    <row r="8142">
      <c r="A8142" s="458"/>
      <c r="B8142" s="458"/>
      <c r="C8142" s="458"/>
      <c r="D8142" s="458"/>
      <c r="E8142" s="458"/>
      <c r="F8142" s="459"/>
    </row>
    <row r="8143">
      <c r="A8143" s="458"/>
      <c r="B8143" s="458"/>
      <c r="C8143" s="458"/>
      <c r="D8143" s="458"/>
      <c r="E8143" s="458"/>
      <c r="F8143" s="459"/>
    </row>
    <row r="8144">
      <c r="A8144" s="458"/>
      <c r="B8144" s="458"/>
      <c r="C8144" s="458"/>
      <c r="D8144" s="458"/>
      <c r="E8144" s="458"/>
      <c r="F8144" s="459"/>
    </row>
    <row r="8145">
      <c r="A8145" s="458"/>
      <c r="B8145" s="458"/>
      <c r="C8145" s="458"/>
      <c r="D8145" s="458"/>
      <c r="E8145" s="458"/>
      <c r="F8145" s="459"/>
    </row>
    <row r="8146">
      <c r="A8146" s="458"/>
      <c r="B8146" s="458"/>
      <c r="C8146" s="458"/>
      <c r="D8146" s="458"/>
      <c r="E8146" s="458"/>
      <c r="F8146" s="459"/>
    </row>
    <row r="8147">
      <c r="A8147" s="458"/>
      <c r="B8147" s="458"/>
      <c r="C8147" s="458"/>
      <c r="D8147" s="458"/>
      <c r="E8147" s="458"/>
      <c r="F8147" s="459"/>
    </row>
    <row r="8148">
      <c r="A8148" s="458"/>
      <c r="B8148" s="458"/>
      <c r="C8148" s="458"/>
      <c r="D8148" s="458"/>
      <c r="E8148" s="458"/>
      <c r="F8148" s="459"/>
    </row>
    <row r="8149">
      <c r="A8149" s="458"/>
      <c r="B8149" s="458"/>
      <c r="C8149" s="458"/>
      <c r="D8149" s="458"/>
      <c r="E8149" s="458"/>
      <c r="F8149" s="459"/>
    </row>
    <row r="8150">
      <c r="A8150" s="458"/>
      <c r="B8150" s="458"/>
      <c r="C8150" s="458"/>
      <c r="D8150" s="458"/>
      <c r="E8150" s="458"/>
      <c r="F8150" s="459"/>
    </row>
    <row r="8151">
      <c r="A8151" s="458"/>
      <c r="B8151" s="458"/>
      <c r="C8151" s="458"/>
      <c r="D8151" s="458"/>
      <c r="E8151" s="458"/>
      <c r="F8151" s="459"/>
    </row>
    <row r="8152">
      <c r="A8152" s="458"/>
      <c r="B8152" s="458"/>
      <c r="C8152" s="458"/>
      <c r="D8152" s="458"/>
      <c r="E8152" s="458"/>
      <c r="F8152" s="459"/>
    </row>
    <row r="8153">
      <c r="A8153" s="458"/>
      <c r="B8153" s="458"/>
      <c r="C8153" s="458"/>
      <c r="D8153" s="458"/>
      <c r="E8153" s="458"/>
      <c r="F8153" s="459"/>
    </row>
    <row r="8154">
      <c r="A8154" s="458"/>
      <c r="B8154" s="458"/>
      <c r="C8154" s="458"/>
      <c r="D8154" s="458"/>
      <c r="E8154" s="458"/>
      <c r="F8154" s="459"/>
    </row>
    <row r="8155">
      <c r="A8155" s="458"/>
      <c r="B8155" s="458"/>
      <c r="C8155" s="458"/>
      <c r="D8155" s="458"/>
      <c r="E8155" s="458"/>
      <c r="F8155" s="459"/>
    </row>
    <row r="8156">
      <c r="A8156" s="458"/>
      <c r="B8156" s="458"/>
      <c r="C8156" s="458"/>
      <c r="D8156" s="458"/>
      <c r="E8156" s="458"/>
      <c r="F8156" s="459"/>
    </row>
    <row r="8157">
      <c r="A8157" s="458"/>
      <c r="B8157" s="458"/>
      <c r="C8157" s="458"/>
      <c r="D8157" s="458"/>
      <c r="E8157" s="458"/>
      <c r="F8157" s="459"/>
    </row>
    <row r="8158">
      <c r="A8158" s="458"/>
      <c r="B8158" s="458"/>
      <c r="C8158" s="458"/>
      <c r="D8158" s="458"/>
      <c r="E8158" s="458"/>
      <c r="F8158" s="459"/>
    </row>
    <row r="8159">
      <c r="A8159" s="458"/>
      <c r="B8159" s="458"/>
      <c r="C8159" s="458"/>
      <c r="D8159" s="458"/>
      <c r="E8159" s="458"/>
      <c r="F8159" s="459"/>
    </row>
    <row r="8160">
      <c r="A8160" s="458"/>
      <c r="B8160" s="458"/>
      <c r="C8160" s="458"/>
      <c r="D8160" s="458"/>
      <c r="E8160" s="458"/>
      <c r="F8160" s="459"/>
    </row>
    <row r="8161">
      <c r="A8161" s="458"/>
      <c r="B8161" s="458"/>
      <c r="C8161" s="458"/>
      <c r="D8161" s="458"/>
      <c r="E8161" s="458"/>
      <c r="F8161" s="459"/>
    </row>
    <row r="8162">
      <c r="A8162" s="458"/>
      <c r="B8162" s="458"/>
      <c r="C8162" s="458"/>
      <c r="D8162" s="458"/>
      <c r="E8162" s="458"/>
      <c r="F8162" s="459"/>
    </row>
    <row r="8163">
      <c r="A8163" s="458"/>
      <c r="B8163" s="458"/>
      <c r="C8163" s="458"/>
      <c r="D8163" s="458"/>
      <c r="E8163" s="458"/>
      <c r="F8163" s="459"/>
    </row>
    <row r="8164">
      <c r="A8164" s="458"/>
      <c r="B8164" s="458"/>
      <c r="C8164" s="458"/>
      <c r="D8164" s="458"/>
      <c r="E8164" s="458"/>
      <c r="F8164" s="459"/>
    </row>
    <row r="8165">
      <c r="A8165" s="458"/>
      <c r="B8165" s="458"/>
      <c r="C8165" s="458"/>
      <c r="D8165" s="458"/>
      <c r="E8165" s="458"/>
      <c r="F8165" s="459"/>
    </row>
    <row r="8166">
      <c r="A8166" s="458"/>
      <c r="B8166" s="458"/>
      <c r="C8166" s="458"/>
      <c r="D8166" s="458"/>
      <c r="E8166" s="458"/>
      <c r="F8166" s="459"/>
    </row>
    <row r="8167">
      <c r="A8167" s="458"/>
      <c r="B8167" s="458"/>
      <c r="C8167" s="458"/>
      <c r="D8167" s="458"/>
      <c r="E8167" s="458"/>
      <c r="F8167" s="459"/>
    </row>
    <row r="8168">
      <c r="A8168" s="458"/>
      <c r="B8168" s="458"/>
      <c r="C8168" s="458"/>
      <c r="D8168" s="458"/>
      <c r="E8168" s="458"/>
      <c r="F8168" s="459"/>
    </row>
    <row r="8169">
      <c r="A8169" s="458"/>
      <c r="B8169" s="458"/>
      <c r="C8169" s="458"/>
      <c r="D8169" s="458"/>
      <c r="E8169" s="458"/>
      <c r="F8169" s="459"/>
    </row>
    <row r="8170">
      <c r="A8170" s="458"/>
      <c r="B8170" s="458"/>
      <c r="C8170" s="458"/>
      <c r="D8170" s="458"/>
      <c r="E8170" s="458"/>
      <c r="F8170" s="459"/>
    </row>
    <row r="8171">
      <c r="A8171" s="458"/>
      <c r="B8171" s="458"/>
      <c r="C8171" s="458"/>
      <c r="D8171" s="458"/>
      <c r="E8171" s="458"/>
      <c r="F8171" s="459"/>
    </row>
    <row r="8172">
      <c r="A8172" s="458"/>
      <c r="B8172" s="458"/>
      <c r="C8172" s="458"/>
      <c r="D8172" s="458"/>
      <c r="E8172" s="458"/>
      <c r="F8172" s="459"/>
    </row>
    <row r="8173">
      <c r="A8173" s="458"/>
      <c r="B8173" s="458"/>
      <c r="C8173" s="458"/>
      <c r="D8173" s="458"/>
      <c r="E8173" s="458"/>
      <c r="F8173" s="459"/>
    </row>
    <row r="8174">
      <c r="A8174" s="458"/>
      <c r="B8174" s="458"/>
      <c r="C8174" s="458"/>
      <c r="D8174" s="458"/>
      <c r="E8174" s="458"/>
      <c r="F8174" s="459"/>
    </row>
    <row r="8175">
      <c r="A8175" s="458"/>
      <c r="B8175" s="458"/>
      <c r="C8175" s="458"/>
      <c r="D8175" s="458"/>
      <c r="E8175" s="458"/>
      <c r="F8175" s="459"/>
    </row>
    <row r="8176">
      <c r="A8176" s="458"/>
      <c r="B8176" s="458"/>
      <c r="C8176" s="458"/>
      <c r="D8176" s="458"/>
      <c r="E8176" s="458"/>
      <c r="F8176" s="459"/>
    </row>
    <row r="8177">
      <c r="A8177" s="458"/>
      <c r="B8177" s="458"/>
      <c r="C8177" s="458"/>
      <c r="D8177" s="458"/>
      <c r="E8177" s="458"/>
      <c r="F8177" s="459"/>
    </row>
    <row r="8178">
      <c r="A8178" s="458"/>
      <c r="B8178" s="458"/>
      <c r="C8178" s="458"/>
      <c r="D8178" s="458"/>
      <c r="E8178" s="458"/>
      <c r="F8178" s="459"/>
    </row>
    <row r="8179">
      <c r="A8179" s="458"/>
      <c r="B8179" s="458"/>
      <c r="C8179" s="458"/>
      <c r="D8179" s="458"/>
      <c r="E8179" s="458"/>
      <c r="F8179" s="459"/>
    </row>
    <row r="8180">
      <c r="A8180" s="458"/>
      <c r="B8180" s="458"/>
      <c r="C8180" s="458"/>
      <c r="D8180" s="458"/>
      <c r="E8180" s="458"/>
      <c r="F8180" s="459"/>
    </row>
    <row r="8181">
      <c r="A8181" s="458"/>
      <c r="B8181" s="458"/>
      <c r="C8181" s="458"/>
      <c r="D8181" s="458"/>
      <c r="E8181" s="458"/>
      <c r="F8181" s="459"/>
    </row>
    <row r="8182">
      <c r="A8182" s="458"/>
      <c r="B8182" s="458"/>
      <c r="C8182" s="458"/>
      <c r="D8182" s="458"/>
      <c r="E8182" s="458"/>
      <c r="F8182" s="459"/>
    </row>
    <row r="8183">
      <c r="A8183" s="458"/>
      <c r="B8183" s="458"/>
      <c r="C8183" s="458"/>
      <c r="D8183" s="458"/>
      <c r="E8183" s="458"/>
      <c r="F8183" s="459"/>
    </row>
    <row r="8184">
      <c r="A8184" s="458"/>
      <c r="B8184" s="458"/>
      <c r="C8184" s="458"/>
      <c r="D8184" s="458"/>
      <c r="E8184" s="458"/>
      <c r="F8184" s="459"/>
    </row>
    <row r="8185">
      <c r="A8185" s="458"/>
      <c r="B8185" s="458"/>
      <c r="C8185" s="458"/>
      <c r="D8185" s="458"/>
      <c r="E8185" s="458"/>
      <c r="F8185" s="459"/>
    </row>
    <row r="8186">
      <c r="A8186" s="458"/>
      <c r="B8186" s="458"/>
      <c r="C8186" s="458"/>
      <c r="D8186" s="458"/>
      <c r="E8186" s="458"/>
      <c r="F8186" s="459"/>
    </row>
    <row r="8187">
      <c r="A8187" s="458"/>
      <c r="B8187" s="458"/>
      <c r="C8187" s="458"/>
      <c r="D8187" s="458"/>
      <c r="E8187" s="458"/>
      <c r="F8187" s="459"/>
    </row>
    <row r="8188">
      <c r="A8188" s="458"/>
      <c r="B8188" s="458"/>
      <c r="C8188" s="458"/>
      <c r="D8188" s="458"/>
      <c r="E8188" s="458"/>
      <c r="F8188" s="459"/>
    </row>
    <row r="8189">
      <c r="A8189" s="458"/>
      <c r="B8189" s="458"/>
      <c r="C8189" s="458"/>
      <c r="D8189" s="458"/>
      <c r="E8189" s="458"/>
      <c r="F8189" s="459"/>
    </row>
    <row r="8190">
      <c r="A8190" s="458"/>
      <c r="B8190" s="458"/>
      <c r="C8190" s="458"/>
      <c r="D8190" s="458"/>
      <c r="E8190" s="458"/>
      <c r="F8190" s="459"/>
    </row>
    <row r="8191">
      <c r="A8191" s="458"/>
      <c r="B8191" s="458"/>
      <c r="C8191" s="458"/>
      <c r="D8191" s="458"/>
      <c r="E8191" s="458"/>
      <c r="F8191" s="459"/>
    </row>
    <row r="8192">
      <c r="A8192" s="458"/>
      <c r="B8192" s="458"/>
      <c r="C8192" s="458"/>
      <c r="D8192" s="458"/>
      <c r="E8192" s="458"/>
      <c r="F8192" s="459"/>
    </row>
    <row r="8193">
      <c r="A8193" s="458"/>
      <c r="B8193" s="458"/>
      <c r="C8193" s="458"/>
      <c r="D8193" s="458"/>
      <c r="E8193" s="458"/>
      <c r="F8193" s="459"/>
    </row>
    <row r="8194">
      <c r="A8194" s="458"/>
      <c r="B8194" s="458"/>
      <c r="C8194" s="458"/>
      <c r="D8194" s="458"/>
      <c r="E8194" s="458"/>
      <c r="F8194" s="459"/>
    </row>
    <row r="8195">
      <c r="A8195" s="458"/>
      <c r="B8195" s="458"/>
      <c r="C8195" s="458"/>
      <c r="D8195" s="458"/>
      <c r="E8195" s="458"/>
      <c r="F8195" s="459"/>
    </row>
    <row r="8196">
      <c r="A8196" s="458"/>
      <c r="B8196" s="458"/>
      <c r="C8196" s="458"/>
      <c r="D8196" s="458"/>
      <c r="E8196" s="458"/>
      <c r="F8196" s="459"/>
    </row>
    <row r="8197">
      <c r="A8197" s="458"/>
      <c r="B8197" s="458"/>
      <c r="C8197" s="458"/>
      <c r="D8197" s="458"/>
      <c r="E8197" s="458"/>
      <c r="F8197" s="459"/>
    </row>
    <row r="8198">
      <c r="A8198" s="458"/>
      <c r="B8198" s="458"/>
      <c r="C8198" s="458"/>
      <c r="D8198" s="458"/>
      <c r="E8198" s="458"/>
      <c r="F8198" s="459"/>
    </row>
    <row r="8199">
      <c r="A8199" s="458"/>
      <c r="B8199" s="458"/>
      <c r="C8199" s="458"/>
      <c r="D8199" s="458"/>
      <c r="E8199" s="458"/>
      <c r="F8199" s="459"/>
    </row>
    <row r="8200">
      <c r="A8200" s="458"/>
      <c r="B8200" s="458"/>
      <c r="C8200" s="458"/>
      <c r="D8200" s="458"/>
      <c r="E8200" s="458"/>
      <c r="F8200" s="459"/>
    </row>
    <row r="8201">
      <c r="A8201" s="458"/>
      <c r="B8201" s="458"/>
      <c r="C8201" s="458"/>
      <c r="D8201" s="458"/>
      <c r="E8201" s="458"/>
      <c r="F8201" s="459"/>
    </row>
    <row r="8202">
      <c r="A8202" s="458"/>
      <c r="B8202" s="458"/>
      <c r="C8202" s="458"/>
      <c r="D8202" s="458"/>
      <c r="E8202" s="458"/>
      <c r="F8202" s="459"/>
    </row>
    <row r="8203">
      <c r="A8203" s="458"/>
      <c r="B8203" s="458"/>
      <c r="C8203" s="458"/>
      <c r="D8203" s="458"/>
      <c r="E8203" s="458"/>
      <c r="F8203" s="459"/>
    </row>
    <row r="8204">
      <c r="A8204" s="458"/>
      <c r="B8204" s="458"/>
      <c r="C8204" s="458"/>
      <c r="D8204" s="458"/>
      <c r="E8204" s="458"/>
      <c r="F8204" s="459"/>
    </row>
    <row r="8205">
      <c r="A8205" s="458"/>
      <c r="B8205" s="458"/>
      <c r="C8205" s="458"/>
      <c r="D8205" s="458"/>
      <c r="E8205" s="458"/>
      <c r="F8205" s="459"/>
    </row>
    <row r="8206">
      <c r="A8206" s="458"/>
      <c r="B8206" s="458"/>
      <c r="C8206" s="458"/>
      <c r="D8206" s="458"/>
      <c r="E8206" s="458"/>
      <c r="F8206" s="459"/>
    </row>
    <row r="8207">
      <c r="A8207" s="458"/>
      <c r="B8207" s="458"/>
      <c r="C8207" s="458"/>
      <c r="D8207" s="458"/>
      <c r="E8207" s="458"/>
      <c r="F8207" s="459"/>
    </row>
    <row r="8208">
      <c r="A8208" s="458"/>
      <c r="B8208" s="458"/>
      <c r="C8208" s="458"/>
      <c r="D8208" s="458"/>
      <c r="E8208" s="458"/>
      <c r="F8208" s="459"/>
    </row>
    <row r="8209">
      <c r="A8209" s="458"/>
      <c r="B8209" s="458"/>
      <c r="C8209" s="458"/>
      <c r="D8209" s="458"/>
      <c r="E8209" s="458"/>
      <c r="F8209" s="459"/>
    </row>
    <row r="8210">
      <c r="A8210" s="458"/>
      <c r="B8210" s="458"/>
      <c r="C8210" s="458"/>
      <c r="D8210" s="458"/>
      <c r="E8210" s="458"/>
      <c r="F8210" s="459"/>
    </row>
    <row r="8211">
      <c r="A8211" s="458"/>
      <c r="B8211" s="458"/>
      <c r="C8211" s="458"/>
      <c r="D8211" s="458"/>
      <c r="E8211" s="458"/>
      <c r="F8211" s="459"/>
    </row>
    <row r="8212">
      <c r="A8212" s="458"/>
      <c r="B8212" s="458"/>
      <c r="C8212" s="458"/>
      <c r="D8212" s="458"/>
      <c r="E8212" s="458"/>
      <c r="F8212" s="459"/>
    </row>
    <row r="8213">
      <c r="A8213" s="458"/>
      <c r="B8213" s="458"/>
      <c r="C8213" s="458"/>
      <c r="D8213" s="458"/>
      <c r="E8213" s="458"/>
      <c r="F8213" s="459"/>
    </row>
    <row r="8214">
      <c r="A8214" s="458"/>
      <c r="B8214" s="458"/>
      <c r="C8214" s="458"/>
      <c r="D8214" s="458"/>
      <c r="E8214" s="458"/>
      <c r="F8214" s="459"/>
    </row>
    <row r="8215">
      <c r="A8215" s="458"/>
      <c r="B8215" s="458"/>
      <c r="C8215" s="458"/>
      <c r="D8215" s="458"/>
      <c r="E8215" s="458"/>
      <c r="F8215" s="459"/>
    </row>
    <row r="8216">
      <c r="A8216" s="458"/>
      <c r="B8216" s="458"/>
      <c r="C8216" s="458"/>
      <c r="D8216" s="458"/>
      <c r="E8216" s="458"/>
      <c r="F8216" s="459"/>
    </row>
    <row r="8217">
      <c r="A8217" s="458"/>
      <c r="B8217" s="458"/>
      <c r="C8217" s="458"/>
      <c r="D8217" s="458"/>
      <c r="E8217" s="458"/>
      <c r="F8217" s="459"/>
    </row>
    <row r="8218">
      <c r="A8218" s="458"/>
      <c r="B8218" s="458"/>
      <c r="C8218" s="458"/>
      <c r="D8218" s="458"/>
      <c r="E8218" s="458"/>
      <c r="F8218" s="459"/>
    </row>
    <row r="8219">
      <c r="A8219" s="458"/>
      <c r="B8219" s="458"/>
      <c r="C8219" s="458"/>
      <c r="D8219" s="458"/>
      <c r="E8219" s="458"/>
      <c r="F8219" s="459"/>
    </row>
    <row r="8220">
      <c r="A8220" s="458"/>
      <c r="B8220" s="458"/>
      <c r="C8220" s="458"/>
      <c r="D8220" s="458"/>
      <c r="E8220" s="458"/>
      <c r="F8220" s="459"/>
    </row>
    <row r="8221">
      <c r="A8221" s="458"/>
      <c r="B8221" s="458"/>
      <c r="C8221" s="458"/>
      <c r="D8221" s="458"/>
      <c r="E8221" s="458"/>
      <c r="F8221" s="459"/>
    </row>
    <row r="8222">
      <c r="A8222" s="458"/>
      <c r="B8222" s="458"/>
      <c r="C8222" s="458"/>
      <c r="D8222" s="458"/>
      <c r="E8222" s="458"/>
      <c r="F8222" s="459"/>
    </row>
    <row r="8223">
      <c r="A8223" s="458"/>
      <c r="B8223" s="458"/>
      <c r="C8223" s="458"/>
      <c r="D8223" s="458"/>
      <c r="E8223" s="458"/>
      <c r="F8223" s="459"/>
    </row>
    <row r="8224">
      <c r="A8224" s="458"/>
      <c r="B8224" s="458"/>
      <c r="C8224" s="458"/>
      <c r="D8224" s="458"/>
      <c r="E8224" s="458"/>
      <c r="F8224" s="459"/>
    </row>
    <row r="8225">
      <c r="A8225" s="458"/>
      <c r="B8225" s="458"/>
      <c r="C8225" s="458"/>
      <c r="D8225" s="458"/>
      <c r="E8225" s="458"/>
      <c r="F8225" s="459"/>
    </row>
    <row r="8226">
      <c r="A8226" s="458"/>
      <c r="B8226" s="458"/>
      <c r="C8226" s="458"/>
      <c r="D8226" s="458"/>
      <c r="E8226" s="458"/>
      <c r="F8226" s="459"/>
    </row>
    <row r="8227">
      <c r="A8227" s="458"/>
      <c r="B8227" s="458"/>
      <c r="C8227" s="458"/>
      <c r="D8227" s="458"/>
      <c r="E8227" s="458"/>
      <c r="F8227" s="459"/>
    </row>
    <row r="8228">
      <c r="A8228" s="458"/>
      <c r="B8228" s="458"/>
      <c r="C8228" s="458"/>
      <c r="D8228" s="458"/>
      <c r="E8228" s="458"/>
      <c r="F8228" s="459"/>
    </row>
    <row r="8229">
      <c r="A8229" s="458"/>
      <c r="B8229" s="458"/>
      <c r="C8229" s="458"/>
      <c r="D8229" s="458"/>
      <c r="E8229" s="458"/>
      <c r="F8229" s="459"/>
    </row>
    <row r="8230">
      <c r="A8230" s="458"/>
      <c r="B8230" s="458"/>
      <c r="C8230" s="458"/>
      <c r="D8230" s="458"/>
      <c r="E8230" s="458"/>
      <c r="F8230" s="459"/>
    </row>
    <row r="8231">
      <c r="A8231" s="458"/>
      <c r="B8231" s="458"/>
      <c r="C8231" s="458"/>
      <c r="D8231" s="458"/>
      <c r="E8231" s="458"/>
      <c r="F8231" s="459"/>
    </row>
    <row r="8232">
      <c r="A8232" s="458"/>
      <c r="B8232" s="458"/>
      <c r="C8232" s="458"/>
      <c r="D8232" s="458"/>
      <c r="E8232" s="458"/>
      <c r="F8232" s="459"/>
    </row>
    <row r="8233">
      <c r="A8233" s="458"/>
      <c r="B8233" s="458"/>
      <c r="C8233" s="458"/>
      <c r="D8233" s="458"/>
      <c r="E8233" s="458"/>
      <c r="F8233" s="459"/>
    </row>
    <row r="8234">
      <c r="A8234" s="458"/>
      <c r="B8234" s="458"/>
      <c r="C8234" s="458"/>
      <c r="D8234" s="458"/>
      <c r="E8234" s="458"/>
      <c r="F8234" s="459"/>
    </row>
    <row r="8235">
      <c r="A8235" s="458"/>
      <c r="B8235" s="458"/>
      <c r="C8235" s="458"/>
      <c r="D8235" s="458"/>
      <c r="E8235" s="458"/>
      <c r="F8235" s="459"/>
    </row>
    <row r="8236">
      <c r="A8236" s="458"/>
      <c r="B8236" s="458"/>
      <c r="C8236" s="458"/>
      <c r="D8236" s="458"/>
      <c r="E8236" s="458"/>
      <c r="F8236" s="459"/>
    </row>
    <row r="8237">
      <c r="A8237" s="458"/>
      <c r="B8237" s="458"/>
      <c r="C8237" s="458"/>
      <c r="D8237" s="458"/>
      <c r="E8237" s="458"/>
      <c r="F8237" s="459"/>
    </row>
    <row r="8238">
      <c r="A8238" s="458"/>
      <c r="B8238" s="458"/>
      <c r="C8238" s="458"/>
      <c r="D8238" s="458"/>
      <c r="E8238" s="458"/>
      <c r="F8238" s="459"/>
    </row>
    <row r="8239">
      <c r="A8239" s="458"/>
      <c r="B8239" s="458"/>
      <c r="C8239" s="458"/>
      <c r="D8239" s="458"/>
      <c r="E8239" s="458"/>
      <c r="F8239" s="459"/>
    </row>
    <row r="8240">
      <c r="A8240" s="458"/>
      <c r="B8240" s="458"/>
      <c r="C8240" s="458"/>
      <c r="D8240" s="458"/>
      <c r="E8240" s="458"/>
      <c r="F8240" s="459"/>
    </row>
    <row r="8241">
      <c r="A8241" s="458"/>
      <c r="B8241" s="458"/>
      <c r="C8241" s="458"/>
      <c r="D8241" s="458"/>
      <c r="E8241" s="458"/>
      <c r="F8241" s="459"/>
    </row>
    <row r="8242">
      <c r="A8242" s="458"/>
      <c r="B8242" s="458"/>
      <c r="C8242" s="458"/>
      <c r="D8242" s="458"/>
      <c r="E8242" s="458"/>
      <c r="F8242" s="459"/>
    </row>
    <row r="8243">
      <c r="A8243" s="458"/>
      <c r="B8243" s="458"/>
      <c r="C8243" s="458"/>
      <c r="D8243" s="458"/>
      <c r="E8243" s="458"/>
      <c r="F8243" s="459"/>
    </row>
    <row r="8244">
      <c r="A8244" s="458"/>
      <c r="B8244" s="458"/>
      <c r="C8244" s="458"/>
      <c r="D8244" s="458"/>
      <c r="E8244" s="458"/>
      <c r="F8244" s="459"/>
    </row>
    <row r="8245">
      <c r="A8245" s="458"/>
      <c r="B8245" s="458"/>
      <c r="C8245" s="458"/>
      <c r="D8245" s="458"/>
      <c r="E8245" s="458"/>
      <c r="F8245" s="459"/>
    </row>
    <row r="8246">
      <c r="A8246" s="458"/>
      <c r="B8246" s="458"/>
      <c r="C8246" s="458"/>
      <c r="D8246" s="458"/>
      <c r="E8246" s="458"/>
      <c r="F8246" s="459"/>
    </row>
    <row r="8247">
      <c r="A8247" s="458"/>
      <c r="B8247" s="458"/>
      <c r="C8247" s="458"/>
      <c r="D8247" s="458"/>
      <c r="E8247" s="458"/>
      <c r="F8247" s="459"/>
    </row>
    <row r="8248">
      <c r="A8248" s="458"/>
      <c r="B8248" s="458"/>
      <c r="C8248" s="458"/>
      <c r="D8248" s="458"/>
      <c r="E8248" s="458"/>
      <c r="F8248" s="459"/>
    </row>
    <row r="8249">
      <c r="A8249" s="458"/>
      <c r="B8249" s="458"/>
      <c r="C8249" s="458"/>
      <c r="D8249" s="458"/>
      <c r="E8249" s="458"/>
      <c r="F8249" s="459"/>
    </row>
    <row r="8250">
      <c r="A8250" s="458"/>
      <c r="B8250" s="458"/>
      <c r="C8250" s="458"/>
      <c r="D8250" s="458"/>
      <c r="E8250" s="458"/>
      <c r="F8250" s="459"/>
    </row>
    <row r="8251">
      <c r="A8251" s="458"/>
      <c r="B8251" s="458"/>
      <c r="C8251" s="458"/>
      <c r="D8251" s="458"/>
      <c r="E8251" s="458"/>
      <c r="F8251" s="459"/>
    </row>
    <row r="8252">
      <c r="A8252" s="458"/>
      <c r="B8252" s="458"/>
      <c r="C8252" s="458"/>
      <c r="D8252" s="458"/>
      <c r="E8252" s="458"/>
      <c r="F8252" s="459"/>
    </row>
    <row r="8253">
      <c r="A8253" s="458"/>
      <c r="B8253" s="458"/>
      <c r="C8253" s="458"/>
      <c r="D8253" s="458"/>
      <c r="E8253" s="458"/>
      <c r="F8253" s="459"/>
    </row>
    <row r="8254">
      <c r="A8254" s="458"/>
      <c r="B8254" s="458"/>
      <c r="C8254" s="458"/>
      <c r="D8254" s="458"/>
      <c r="E8254" s="458"/>
      <c r="F8254" s="459"/>
    </row>
    <row r="8255">
      <c r="A8255" s="458"/>
      <c r="B8255" s="458"/>
      <c r="C8255" s="458"/>
      <c r="D8255" s="458"/>
      <c r="E8255" s="458"/>
      <c r="F8255" s="459"/>
    </row>
    <row r="8256">
      <c r="A8256" s="458"/>
      <c r="B8256" s="458"/>
      <c r="C8256" s="458"/>
      <c r="D8256" s="458"/>
      <c r="E8256" s="458"/>
      <c r="F8256" s="459"/>
    </row>
    <row r="8257">
      <c r="A8257" s="458"/>
      <c r="B8257" s="458"/>
      <c r="C8257" s="458"/>
      <c r="D8257" s="458"/>
      <c r="E8257" s="458"/>
      <c r="F8257" s="459"/>
    </row>
    <row r="8258">
      <c r="A8258" s="458"/>
      <c r="B8258" s="458"/>
      <c r="C8258" s="458"/>
      <c r="D8258" s="458"/>
      <c r="E8258" s="458"/>
      <c r="F8258" s="459"/>
    </row>
    <row r="8259">
      <c r="A8259" s="458"/>
      <c r="B8259" s="458"/>
      <c r="C8259" s="458"/>
      <c r="D8259" s="458"/>
      <c r="E8259" s="458"/>
      <c r="F8259" s="459"/>
    </row>
    <row r="8260">
      <c r="A8260" s="458"/>
      <c r="B8260" s="458"/>
      <c r="C8260" s="458"/>
      <c r="D8260" s="458"/>
      <c r="E8260" s="458"/>
      <c r="F8260" s="459"/>
    </row>
    <row r="8261">
      <c r="A8261" s="458"/>
      <c r="B8261" s="458"/>
      <c r="C8261" s="458"/>
      <c r="D8261" s="458"/>
      <c r="E8261" s="458"/>
      <c r="F8261" s="459"/>
    </row>
    <row r="8262">
      <c r="A8262" s="458"/>
      <c r="B8262" s="458"/>
      <c r="C8262" s="458"/>
      <c r="D8262" s="458"/>
      <c r="E8262" s="458"/>
      <c r="F8262" s="459"/>
    </row>
    <row r="8263">
      <c r="A8263" s="458"/>
      <c r="B8263" s="458"/>
      <c r="C8263" s="458"/>
      <c r="D8263" s="458"/>
      <c r="E8263" s="458"/>
      <c r="F8263" s="459"/>
    </row>
    <row r="8264">
      <c r="A8264" s="458"/>
      <c r="B8264" s="458"/>
      <c r="C8264" s="458"/>
      <c r="D8264" s="458"/>
      <c r="E8264" s="458"/>
      <c r="F8264" s="459"/>
    </row>
    <row r="8265">
      <c r="A8265" s="458"/>
      <c r="B8265" s="458"/>
      <c r="C8265" s="458"/>
      <c r="D8265" s="458"/>
      <c r="E8265" s="458"/>
      <c r="F8265" s="459"/>
    </row>
    <row r="8266">
      <c r="A8266" s="458"/>
      <c r="B8266" s="458"/>
      <c r="C8266" s="458"/>
      <c r="D8266" s="458"/>
      <c r="E8266" s="458"/>
      <c r="F8266" s="459"/>
    </row>
    <row r="8267">
      <c r="A8267" s="458"/>
      <c r="B8267" s="458"/>
      <c r="C8267" s="458"/>
      <c r="D8267" s="458"/>
      <c r="E8267" s="458"/>
      <c r="F8267" s="459"/>
    </row>
    <row r="8268">
      <c r="A8268" s="458"/>
      <c r="B8268" s="458"/>
      <c r="C8268" s="458"/>
      <c r="D8268" s="458"/>
      <c r="E8268" s="458"/>
      <c r="F8268" s="459"/>
    </row>
    <row r="8269">
      <c r="A8269" s="458"/>
      <c r="B8269" s="458"/>
      <c r="C8269" s="458"/>
      <c r="D8269" s="458"/>
      <c r="E8269" s="458"/>
      <c r="F8269" s="459"/>
    </row>
    <row r="8270">
      <c r="A8270" s="458"/>
      <c r="B8270" s="458"/>
      <c r="C8270" s="458"/>
      <c r="D8270" s="458"/>
      <c r="E8270" s="458"/>
      <c r="F8270" s="459"/>
    </row>
    <row r="8271">
      <c r="A8271" s="458"/>
      <c r="B8271" s="458"/>
      <c r="C8271" s="458"/>
      <c r="D8271" s="458"/>
      <c r="E8271" s="458"/>
      <c r="F8271" s="459"/>
    </row>
    <row r="8272">
      <c r="A8272" s="458"/>
      <c r="B8272" s="458"/>
      <c r="C8272" s="458"/>
      <c r="D8272" s="458"/>
      <c r="E8272" s="458"/>
      <c r="F8272" s="459"/>
    </row>
    <row r="8273">
      <c r="A8273" s="458"/>
      <c r="B8273" s="458"/>
      <c r="C8273" s="458"/>
      <c r="D8273" s="458"/>
      <c r="E8273" s="458"/>
      <c r="F8273" s="459"/>
    </row>
    <row r="8274">
      <c r="A8274" s="458"/>
      <c r="B8274" s="458"/>
      <c r="C8274" s="458"/>
      <c r="D8274" s="458"/>
      <c r="E8274" s="458"/>
      <c r="F8274" s="459"/>
    </row>
    <row r="8275">
      <c r="A8275" s="458"/>
      <c r="B8275" s="458"/>
      <c r="C8275" s="458"/>
      <c r="D8275" s="458"/>
      <c r="E8275" s="458"/>
      <c r="F8275" s="459"/>
    </row>
    <row r="8276">
      <c r="A8276" s="458"/>
      <c r="B8276" s="458"/>
      <c r="C8276" s="458"/>
      <c r="D8276" s="458"/>
      <c r="E8276" s="458"/>
      <c r="F8276" s="459"/>
    </row>
    <row r="8277">
      <c r="A8277" s="458"/>
      <c r="B8277" s="458"/>
      <c r="C8277" s="458"/>
      <c r="D8277" s="458"/>
      <c r="E8277" s="458"/>
      <c r="F8277" s="459"/>
    </row>
    <row r="8278">
      <c r="A8278" s="458"/>
      <c r="B8278" s="458"/>
      <c r="C8278" s="458"/>
      <c r="D8278" s="458"/>
      <c r="E8278" s="458"/>
      <c r="F8278" s="459"/>
    </row>
    <row r="8279">
      <c r="A8279" s="458"/>
      <c r="B8279" s="458"/>
      <c r="C8279" s="458"/>
      <c r="D8279" s="458"/>
      <c r="E8279" s="458"/>
      <c r="F8279" s="459"/>
    </row>
    <row r="8280">
      <c r="A8280" s="458"/>
      <c r="B8280" s="458"/>
      <c r="C8280" s="458"/>
      <c r="D8280" s="458"/>
      <c r="E8280" s="458"/>
      <c r="F8280" s="459"/>
    </row>
    <row r="8281">
      <c r="A8281" s="458"/>
      <c r="B8281" s="458"/>
      <c r="C8281" s="458"/>
      <c r="D8281" s="458"/>
      <c r="E8281" s="458"/>
      <c r="F8281" s="459"/>
    </row>
    <row r="8282">
      <c r="A8282" s="458"/>
      <c r="B8282" s="458"/>
      <c r="C8282" s="458"/>
      <c r="D8282" s="458"/>
      <c r="E8282" s="458"/>
      <c r="F8282" s="459"/>
    </row>
    <row r="8283">
      <c r="A8283" s="458"/>
      <c r="B8283" s="458"/>
      <c r="C8283" s="458"/>
      <c r="D8283" s="458"/>
      <c r="E8283" s="458"/>
      <c r="F8283" s="459"/>
    </row>
    <row r="8284">
      <c r="A8284" s="458"/>
      <c r="B8284" s="458"/>
      <c r="C8284" s="458"/>
      <c r="D8284" s="458"/>
      <c r="E8284" s="458"/>
      <c r="F8284" s="459"/>
    </row>
    <row r="8285">
      <c r="A8285" s="458"/>
      <c r="B8285" s="458"/>
      <c r="C8285" s="458"/>
      <c r="D8285" s="458"/>
      <c r="E8285" s="458"/>
      <c r="F8285" s="459"/>
    </row>
    <row r="8286">
      <c r="A8286" s="458"/>
      <c r="B8286" s="458"/>
      <c r="C8286" s="458"/>
      <c r="D8286" s="458"/>
      <c r="E8286" s="458"/>
      <c r="F8286" s="459"/>
    </row>
    <row r="8287">
      <c r="A8287" s="458"/>
      <c r="B8287" s="458"/>
      <c r="C8287" s="458"/>
      <c r="D8287" s="458"/>
      <c r="E8287" s="458"/>
      <c r="F8287" s="459"/>
    </row>
    <row r="8288">
      <c r="A8288" s="458"/>
      <c r="B8288" s="458"/>
      <c r="C8288" s="458"/>
      <c r="D8288" s="458"/>
      <c r="E8288" s="458"/>
      <c r="F8288" s="459"/>
    </row>
    <row r="8289">
      <c r="A8289" s="458"/>
      <c r="B8289" s="458"/>
      <c r="C8289" s="458"/>
      <c r="D8289" s="458"/>
      <c r="E8289" s="458"/>
      <c r="F8289" s="459"/>
    </row>
    <row r="8290">
      <c r="A8290" s="458"/>
      <c r="B8290" s="458"/>
      <c r="C8290" s="458"/>
      <c r="D8290" s="458"/>
      <c r="E8290" s="458"/>
      <c r="F8290" s="459"/>
    </row>
    <row r="8291">
      <c r="A8291" s="458"/>
      <c r="B8291" s="458"/>
      <c r="C8291" s="458"/>
      <c r="D8291" s="458"/>
      <c r="E8291" s="458"/>
      <c r="F8291" s="459"/>
    </row>
    <row r="8292">
      <c r="A8292" s="458"/>
      <c r="B8292" s="458"/>
      <c r="C8292" s="458"/>
      <c r="D8292" s="458"/>
      <c r="E8292" s="458"/>
      <c r="F8292" s="459"/>
    </row>
    <row r="8293">
      <c r="A8293" s="458"/>
      <c r="B8293" s="458"/>
      <c r="C8293" s="458"/>
      <c r="D8293" s="458"/>
      <c r="E8293" s="458"/>
      <c r="F8293" s="459"/>
    </row>
    <row r="8294">
      <c r="A8294" s="458"/>
      <c r="B8294" s="458"/>
      <c r="C8294" s="458"/>
      <c r="D8294" s="458"/>
      <c r="E8294" s="458"/>
      <c r="F8294" s="459"/>
    </row>
    <row r="8295">
      <c r="A8295" s="458"/>
      <c r="B8295" s="458"/>
      <c r="C8295" s="458"/>
      <c r="D8295" s="458"/>
      <c r="E8295" s="458"/>
      <c r="F8295" s="459"/>
    </row>
    <row r="8296">
      <c r="A8296" s="458"/>
      <c r="B8296" s="458"/>
      <c r="C8296" s="458"/>
      <c r="D8296" s="458"/>
      <c r="E8296" s="458"/>
      <c r="F8296" s="459"/>
    </row>
    <row r="8297">
      <c r="A8297" s="458"/>
      <c r="B8297" s="458"/>
      <c r="C8297" s="458"/>
      <c r="D8297" s="458"/>
      <c r="E8297" s="458"/>
      <c r="F8297" s="459"/>
    </row>
    <row r="8298">
      <c r="A8298" s="458"/>
      <c r="B8298" s="458"/>
      <c r="C8298" s="458"/>
      <c r="D8298" s="458"/>
      <c r="E8298" s="458"/>
      <c r="F8298" s="459"/>
    </row>
    <row r="8299">
      <c r="A8299" s="458"/>
      <c r="B8299" s="458"/>
      <c r="C8299" s="458"/>
      <c r="D8299" s="458"/>
      <c r="E8299" s="458"/>
      <c r="F8299" s="459"/>
    </row>
    <row r="8300">
      <c r="A8300" s="458"/>
      <c r="B8300" s="458"/>
      <c r="C8300" s="458"/>
      <c r="D8300" s="458"/>
      <c r="E8300" s="458"/>
      <c r="F8300" s="459"/>
    </row>
    <row r="8301">
      <c r="A8301" s="458"/>
      <c r="B8301" s="458"/>
      <c r="C8301" s="458"/>
      <c r="D8301" s="458"/>
      <c r="E8301" s="458"/>
      <c r="F8301" s="459"/>
    </row>
    <row r="8302">
      <c r="A8302" s="458"/>
      <c r="B8302" s="458"/>
      <c r="C8302" s="458"/>
      <c r="D8302" s="458"/>
      <c r="E8302" s="458"/>
      <c r="F8302" s="459"/>
    </row>
    <row r="8303">
      <c r="A8303" s="458"/>
      <c r="B8303" s="458"/>
      <c r="C8303" s="458"/>
      <c r="D8303" s="458"/>
      <c r="E8303" s="458"/>
      <c r="F8303" s="459"/>
    </row>
    <row r="8304">
      <c r="A8304" s="458"/>
      <c r="B8304" s="458"/>
      <c r="C8304" s="458"/>
      <c r="D8304" s="458"/>
      <c r="E8304" s="458"/>
      <c r="F8304" s="459"/>
    </row>
    <row r="8305">
      <c r="A8305" s="458"/>
      <c r="B8305" s="458"/>
      <c r="C8305" s="458"/>
      <c r="D8305" s="458"/>
      <c r="E8305" s="458"/>
      <c r="F8305" s="459"/>
    </row>
    <row r="8306">
      <c r="A8306" s="458"/>
      <c r="B8306" s="458"/>
      <c r="C8306" s="458"/>
      <c r="D8306" s="458"/>
      <c r="E8306" s="458"/>
      <c r="F8306" s="459"/>
    </row>
    <row r="8307">
      <c r="A8307" s="458"/>
      <c r="B8307" s="458"/>
      <c r="C8307" s="458"/>
      <c r="D8307" s="458"/>
      <c r="E8307" s="458"/>
      <c r="F8307" s="459"/>
    </row>
    <row r="8308">
      <c r="A8308" s="458"/>
      <c r="B8308" s="458"/>
      <c r="C8308" s="458"/>
      <c r="D8308" s="458"/>
      <c r="E8308" s="458"/>
      <c r="F8308" s="459"/>
    </row>
    <row r="8309">
      <c r="A8309" s="458"/>
      <c r="B8309" s="458"/>
      <c r="C8309" s="458"/>
      <c r="D8309" s="458"/>
      <c r="E8309" s="458"/>
      <c r="F8309" s="459"/>
    </row>
    <row r="8310">
      <c r="A8310" s="458"/>
      <c r="B8310" s="458"/>
      <c r="C8310" s="458"/>
      <c r="D8310" s="458"/>
      <c r="E8310" s="458"/>
      <c r="F8310" s="459"/>
    </row>
    <row r="8311">
      <c r="A8311" s="458"/>
      <c r="B8311" s="458"/>
      <c r="C8311" s="458"/>
      <c r="D8311" s="458"/>
      <c r="E8311" s="458"/>
      <c r="F8311" s="459"/>
    </row>
    <row r="8312">
      <c r="A8312" s="458"/>
      <c r="B8312" s="458"/>
      <c r="C8312" s="458"/>
      <c r="D8312" s="458"/>
      <c r="E8312" s="458"/>
      <c r="F8312" s="459"/>
    </row>
    <row r="8313">
      <c r="A8313" s="458"/>
      <c r="B8313" s="458"/>
      <c r="C8313" s="458"/>
      <c r="D8313" s="458"/>
      <c r="E8313" s="458"/>
      <c r="F8313" s="459"/>
    </row>
    <row r="8314">
      <c r="A8314" s="458"/>
      <c r="B8314" s="458"/>
      <c r="C8314" s="458"/>
      <c r="D8314" s="458"/>
      <c r="E8314" s="458"/>
      <c r="F8314" s="459"/>
    </row>
    <row r="8315">
      <c r="A8315" s="458"/>
      <c r="B8315" s="458"/>
      <c r="C8315" s="458"/>
      <c r="D8315" s="458"/>
      <c r="E8315" s="458"/>
      <c r="F8315" s="459"/>
    </row>
    <row r="8316">
      <c r="A8316" s="458"/>
      <c r="B8316" s="458"/>
      <c r="C8316" s="458"/>
      <c r="D8316" s="458"/>
      <c r="E8316" s="458"/>
      <c r="F8316" s="459"/>
    </row>
    <row r="8317">
      <c r="A8317" s="458"/>
      <c r="B8317" s="458"/>
      <c r="C8317" s="458"/>
      <c r="D8317" s="458"/>
      <c r="E8317" s="458"/>
      <c r="F8317" s="459"/>
    </row>
    <row r="8318">
      <c r="A8318" s="458"/>
      <c r="B8318" s="458"/>
      <c r="C8318" s="458"/>
      <c r="D8318" s="458"/>
      <c r="E8318" s="458"/>
      <c r="F8318" s="459"/>
    </row>
    <row r="8319">
      <c r="A8319" s="458"/>
      <c r="B8319" s="458"/>
      <c r="C8319" s="458"/>
      <c r="D8319" s="458"/>
      <c r="E8319" s="458"/>
      <c r="F8319" s="459"/>
    </row>
    <row r="8320">
      <c r="A8320" s="458"/>
      <c r="B8320" s="458"/>
      <c r="C8320" s="458"/>
      <c r="D8320" s="458"/>
      <c r="E8320" s="458"/>
      <c r="F8320" s="459"/>
    </row>
    <row r="8321">
      <c r="A8321" s="458"/>
      <c r="B8321" s="458"/>
      <c r="C8321" s="458"/>
      <c r="D8321" s="458"/>
      <c r="E8321" s="458"/>
      <c r="F8321" s="459"/>
    </row>
    <row r="8322">
      <c r="A8322" s="458"/>
      <c r="B8322" s="458"/>
      <c r="C8322" s="458"/>
      <c r="D8322" s="458"/>
      <c r="E8322" s="458"/>
      <c r="F8322" s="459"/>
    </row>
    <row r="8323">
      <c r="A8323" s="458"/>
      <c r="B8323" s="458"/>
      <c r="C8323" s="458"/>
      <c r="D8323" s="458"/>
      <c r="E8323" s="458"/>
      <c r="F8323" s="459"/>
    </row>
    <row r="8324">
      <c r="A8324" s="458"/>
      <c r="B8324" s="458"/>
      <c r="C8324" s="458"/>
      <c r="D8324" s="458"/>
      <c r="E8324" s="458"/>
      <c r="F8324" s="459"/>
    </row>
    <row r="8325">
      <c r="A8325" s="458"/>
      <c r="B8325" s="458"/>
      <c r="C8325" s="458"/>
      <c r="D8325" s="458"/>
      <c r="E8325" s="458"/>
      <c r="F8325" s="459"/>
    </row>
    <row r="8326">
      <c r="A8326" s="458"/>
      <c r="B8326" s="458"/>
      <c r="C8326" s="458"/>
      <c r="D8326" s="458"/>
      <c r="E8326" s="458"/>
      <c r="F8326" s="459"/>
    </row>
    <row r="8327">
      <c r="A8327" s="458"/>
      <c r="B8327" s="458"/>
      <c r="C8327" s="458"/>
      <c r="D8327" s="458"/>
      <c r="E8327" s="458"/>
      <c r="F8327" s="459"/>
    </row>
    <row r="8328">
      <c r="A8328" s="458"/>
      <c r="B8328" s="458"/>
      <c r="C8328" s="458"/>
      <c r="D8328" s="458"/>
      <c r="E8328" s="458"/>
      <c r="F8328" s="459"/>
    </row>
    <row r="8329">
      <c r="A8329" s="458"/>
      <c r="B8329" s="458"/>
      <c r="C8329" s="458"/>
      <c r="D8329" s="458"/>
      <c r="E8329" s="458"/>
      <c r="F8329" s="459"/>
    </row>
    <row r="8330">
      <c r="A8330" s="458"/>
      <c r="B8330" s="458"/>
      <c r="C8330" s="458"/>
      <c r="D8330" s="458"/>
      <c r="E8330" s="458"/>
      <c r="F8330" s="459"/>
    </row>
    <row r="8331">
      <c r="A8331" s="458"/>
      <c r="B8331" s="458"/>
      <c r="C8331" s="458"/>
      <c r="D8331" s="458"/>
      <c r="E8331" s="458"/>
      <c r="F8331" s="459"/>
    </row>
    <row r="8332">
      <c r="A8332" s="458"/>
      <c r="B8332" s="458"/>
      <c r="C8332" s="458"/>
      <c r="D8332" s="458"/>
      <c r="E8332" s="458"/>
      <c r="F8332" s="459"/>
    </row>
    <row r="8333">
      <c r="A8333" s="458"/>
      <c r="B8333" s="458"/>
      <c r="C8333" s="458"/>
      <c r="D8333" s="458"/>
      <c r="E8333" s="458"/>
      <c r="F8333" s="459"/>
    </row>
    <row r="8334">
      <c r="A8334" s="458"/>
      <c r="B8334" s="458"/>
      <c r="C8334" s="458"/>
      <c r="D8334" s="458"/>
      <c r="E8334" s="458"/>
      <c r="F8334" s="459"/>
    </row>
    <row r="8335">
      <c r="A8335" s="458"/>
      <c r="B8335" s="458"/>
      <c r="C8335" s="458"/>
      <c r="D8335" s="458"/>
      <c r="E8335" s="458"/>
      <c r="F8335" s="459"/>
    </row>
    <row r="8336">
      <c r="A8336" s="458"/>
      <c r="B8336" s="458"/>
      <c r="C8336" s="458"/>
      <c r="D8336" s="458"/>
      <c r="E8336" s="458"/>
      <c r="F8336" s="459"/>
    </row>
    <row r="8337">
      <c r="A8337" s="458"/>
      <c r="B8337" s="458"/>
      <c r="C8337" s="458"/>
      <c r="D8337" s="458"/>
      <c r="E8337" s="458"/>
      <c r="F8337" s="459"/>
    </row>
    <row r="8338">
      <c r="A8338" s="458"/>
      <c r="B8338" s="458"/>
      <c r="C8338" s="458"/>
      <c r="D8338" s="458"/>
      <c r="E8338" s="458"/>
      <c r="F8338" s="459"/>
    </row>
    <row r="8339">
      <c r="A8339" s="458"/>
      <c r="B8339" s="458"/>
      <c r="C8339" s="458"/>
      <c r="D8339" s="458"/>
      <c r="E8339" s="458"/>
      <c r="F8339" s="459"/>
    </row>
    <row r="8340">
      <c r="A8340" s="458"/>
      <c r="B8340" s="458"/>
      <c r="C8340" s="458"/>
      <c r="D8340" s="458"/>
      <c r="E8340" s="458"/>
      <c r="F8340" s="459"/>
    </row>
    <row r="8341">
      <c r="A8341" s="458"/>
      <c r="B8341" s="458"/>
      <c r="C8341" s="458"/>
      <c r="D8341" s="458"/>
      <c r="E8341" s="458"/>
      <c r="F8341" s="459"/>
    </row>
    <row r="8342">
      <c r="A8342" s="458"/>
      <c r="B8342" s="458"/>
      <c r="C8342" s="458"/>
      <c r="D8342" s="458"/>
      <c r="E8342" s="458"/>
      <c r="F8342" s="459"/>
    </row>
    <row r="8343">
      <c r="A8343" s="458"/>
      <c r="B8343" s="458"/>
      <c r="C8343" s="458"/>
      <c r="D8343" s="458"/>
      <c r="E8343" s="458"/>
      <c r="F8343" s="459"/>
    </row>
    <row r="8344">
      <c r="A8344" s="458"/>
      <c r="B8344" s="458"/>
      <c r="C8344" s="458"/>
      <c r="D8344" s="458"/>
      <c r="E8344" s="458"/>
      <c r="F8344" s="459"/>
    </row>
    <row r="8345">
      <c r="A8345" s="458"/>
      <c r="B8345" s="458"/>
      <c r="C8345" s="458"/>
      <c r="D8345" s="458"/>
      <c r="E8345" s="458"/>
      <c r="F8345" s="459"/>
    </row>
    <row r="8346">
      <c r="A8346" s="458"/>
      <c r="B8346" s="458"/>
      <c r="C8346" s="458"/>
      <c r="D8346" s="458"/>
      <c r="E8346" s="458"/>
      <c r="F8346" s="459"/>
    </row>
    <row r="8347">
      <c r="A8347" s="458"/>
      <c r="B8347" s="458"/>
      <c r="C8347" s="458"/>
      <c r="D8347" s="458"/>
      <c r="E8347" s="458"/>
      <c r="F8347" s="459"/>
    </row>
    <row r="8348">
      <c r="A8348" s="458"/>
      <c r="B8348" s="458"/>
      <c r="C8348" s="458"/>
      <c r="D8348" s="458"/>
      <c r="E8348" s="458"/>
      <c r="F8348" s="459"/>
    </row>
    <row r="8349">
      <c r="A8349" s="458"/>
      <c r="B8349" s="458"/>
      <c r="C8349" s="458"/>
      <c r="D8349" s="458"/>
      <c r="E8349" s="458"/>
      <c r="F8349" s="459"/>
    </row>
    <row r="8350">
      <c r="A8350" s="458"/>
      <c r="B8350" s="458"/>
      <c r="C8350" s="458"/>
      <c r="D8350" s="458"/>
      <c r="E8350" s="458"/>
      <c r="F8350" s="459"/>
    </row>
    <row r="8351">
      <c r="A8351" s="458"/>
      <c r="B8351" s="458"/>
      <c r="C8351" s="458"/>
      <c r="D8351" s="458"/>
      <c r="E8351" s="458"/>
      <c r="F8351" s="459"/>
    </row>
    <row r="8352">
      <c r="A8352" s="458"/>
      <c r="B8352" s="458"/>
      <c r="C8352" s="458"/>
      <c r="D8352" s="458"/>
      <c r="E8352" s="458"/>
      <c r="F8352" s="459"/>
    </row>
    <row r="8353">
      <c r="A8353" s="458"/>
      <c r="B8353" s="458"/>
      <c r="C8353" s="458"/>
      <c r="D8353" s="458"/>
      <c r="E8353" s="458"/>
      <c r="F8353" s="459"/>
    </row>
    <row r="8354">
      <c r="A8354" s="458"/>
      <c r="B8354" s="458"/>
      <c r="C8354" s="458"/>
      <c r="D8354" s="458"/>
      <c r="E8354" s="458"/>
      <c r="F8354" s="459"/>
    </row>
    <row r="8355">
      <c r="A8355" s="458"/>
      <c r="B8355" s="458"/>
      <c r="C8355" s="458"/>
      <c r="D8355" s="458"/>
      <c r="E8355" s="458"/>
      <c r="F8355" s="459"/>
    </row>
    <row r="8356">
      <c r="A8356" s="458"/>
      <c r="B8356" s="458"/>
      <c r="C8356" s="458"/>
      <c r="D8356" s="458"/>
      <c r="E8356" s="458"/>
      <c r="F8356" s="459"/>
    </row>
    <row r="8357">
      <c r="A8357" s="458"/>
      <c r="B8357" s="458"/>
      <c r="C8357" s="458"/>
      <c r="D8357" s="458"/>
      <c r="E8357" s="458"/>
      <c r="F8357" s="459"/>
    </row>
    <row r="8358">
      <c r="A8358" s="458"/>
      <c r="B8358" s="458"/>
      <c r="C8358" s="458"/>
      <c r="D8358" s="458"/>
      <c r="E8358" s="458"/>
      <c r="F8358" s="459"/>
    </row>
    <row r="8359">
      <c r="A8359" s="458"/>
      <c r="B8359" s="458"/>
      <c r="C8359" s="458"/>
      <c r="D8359" s="458"/>
      <c r="E8359" s="458"/>
      <c r="F8359" s="459"/>
    </row>
    <row r="8360">
      <c r="A8360" s="458"/>
      <c r="B8360" s="458"/>
      <c r="C8360" s="458"/>
      <c r="D8360" s="458"/>
      <c r="E8360" s="458"/>
      <c r="F8360" s="459"/>
    </row>
    <row r="8361">
      <c r="A8361" s="458"/>
      <c r="B8361" s="458"/>
      <c r="C8361" s="458"/>
      <c r="D8361" s="458"/>
      <c r="E8361" s="458"/>
      <c r="F8361" s="459"/>
    </row>
    <row r="8362">
      <c r="A8362" s="458"/>
      <c r="B8362" s="458"/>
      <c r="C8362" s="458"/>
      <c r="D8362" s="458"/>
      <c r="E8362" s="458"/>
      <c r="F8362" s="459"/>
    </row>
    <row r="8363">
      <c r="A8363" s="458"/>
      <c r="B8363" s="458"/>
      <c r="C8363" s="458"/>
      <c r="D8363" s="458"/>
      <c r="E8363" s="458"/>
      <c r="F8363" s="459"/>
    </row>
    <row r="8364">
      <c r="A8364" s="458"/>
      <c r="B8364" s="458"/>
      <c r="C8364" s="458"/>
      <c r="D8364" s="458"/>
      <c r="E8364" s="458"/>
      <c r="F8364" s="459"/>
    </row>
    <row r="8365">
      <c r="A8365" s="458"/>
      <c r="B8365" s="458"/>
      <c r="C8365" s="458"/>
      <c r="D8365" s="458"/>
      <c r="E8365" s="458"/>
      <c r="F8365" s="459"/>
    </row>
    <row r="8366">
      <c r="A8366" s="458"/>
      <c r="B8366" s="458"/>
      <c r="C8366" s="458"/>
      <c r="D8366" s="458"/>
      <c r="E8366" s="458"/>
      <c r="F8366" s="459"/>
    </row>
    <row r="8367">
      <c r="A8367" s="458"/>
      <c r="B8367" s="458"/>
      <c r="C8367" s="458"/>
      <c r="D8367" s="458"/>
      <c r="E8367" s="458"/>
      <c r="F8367" s="459"/>
    </row>
    <row r="8368">
      <c r="A8368" s="458"/>
      <c r="B8368" s="458"/>
      <c r="C8368" s="458"/>
      <c r="D8368" s="458"/>
      <c r="E8368" s="458"/>
      <c r="F8368" s="459"/>
    </row>
    <row r="8369">
      <c r="A8369" s="458"/>
      <c r="B8369" s="458"/>
      <c r="C8369" s="458"/>
      <c r="D8369" s="458"/>
      <c r="E8369" s="458"/>
      <c r="F8369" s="459"/>
    </row>
    <row r="8370">
      <c r="A8370" s="458"/>
      <c r="B8370" s="458"/>
      <c r="C8370" s="458"/>
      <c r="D8370" s="458"/>
      <c r="E8370" s="458"/>
      <c r="F8370" s="459"/>
    </row>
    <row r="8371">
      <c r="A8371" s="458"/>
      <c r="B8371" s="458"/>
      <c r="C8371" s="458"/>
      <c r="D8371" s="458"/>
      <c r="E8371" s="458"/>
      <c r="F8371" s="459"/>
    </row>
    <row r="8372">
      <c r="A8372" s="458"/>
      <c r="B8372" s="458"/>
      <c r="C8372" s="458"/>
      <c r="D8372" s="458"/>
      <c r="E8372" s="458"/>
      <c r="F8372" s="459"/>
    </row>
    <row r="8373">
      <c r="A8373" s="458"/>
      <c r="B8373" s="458"/>
      <c r="C8373" s="458"/>
      <c r="D8373" s="458"/>
      <c r="E8373" s="458"/>
      <c r="F8373" s="459"/>
    </row>
    <row r="8374">
      <c r="A8374" s="458"/>
      <c r="B8374" s="458"/>
      <c r="C8374" s="458"/>
      <c r="D8374" s="458"/>
      <c r="E8374" s="458"/>
      <c r="F8374" s="459"/>
    </row>
    <row r="8375">
      <c r="A8375" s="458"/>
      <c r="B8375" s="458"/>
      <c r="C8375" s="458"/>
      <c r="D8375" s="458"/>
      <c r="E8375" s="458"/>
      <c r="F8375" s="459"/>
    </row>
    <row r="8376">
      <c r="A8376" s="458"/>
      <c r="B8376" s="458"/>
      <c r="C8376" s="458"/>
      <c r="D8376" s="458"/>
      <c r="E8376" s="458"/>
      <c r="F8376" s="459"/>
    </row>
    <row r="8377">
      <c r="A8377" s="458"/>
      <c r="B8377" s="458"/>
      <c r="C8377" s="458"/>
      <c r="D8377" s="458"/>
      <c r="E8377" s="458"/>
      <c r="F8377" s="459"/>
    </row>
    <row r="8378">
      <c r="A8378" s="458"/>
      <c r="B8378" s="458"/>
      <c r="C8378" s="458"/>
      <c r="D8378" s="458"/>
      <c r="E8378" s="458"/>
      <c r="F8378" s="459"/>
    </row>
    <row r="8379">
      <c r="A8379" s="458"/>
      <c r="B8379" s="458"/>
      <c r="C8379" s="458"/>
      <c r="D8379" s="458"/>
      <c r="E8379" s="458"/>
      <c r="F8379" s="459"/>
    </row>
    <row r="8380">
      <c r="A8380" s="458"/>
      <c r="B8380" s="458"/>
      <c r="C8380" s="458"/>
      <c r="D8380" s="458"/>
      <c r="E8380" s="458"/>
      <c r="F8380" s="459"/>
    </row>
    <row r="8381">
      <c r="A8381" s="458"/>
      <c r="B8381" s="458"/>
      <c r="C8381" s="458"/>
      <c r="D8381" s="458"/>
      <c r="E8381" s="458"/>
      <c r="F8381" s="459"/>
    </row>
    <row r="8382">
      <c r="A8382" s="458"/>
      <c r="B8382" s="458"/>
      <c r="C8382" s="458"/>
      <c r="D8382" s="458"/>
      <c r="E8382" s="458"/>
      <c r="F8382" s="459"/>
    </row>
    <row r="8383">
      <c r="A8383" s="458"/>
      <c r="B8383" s="458"/>
      <c r="C8383" s="458"/>
      <c r="D8383" s="458"/>
      <c r="E8383" s="458"/>
      <c r="F8383" s="459"/>
    </row>
    <row r="8384">
      <c r="A8384" s="458"/>
      <c r="B8384" s="458"/>
      <c r="C8384" s="458"/>
      <c r="D8384" s="458"/>
      <c r="E8384" s="458"/>
      <c r="F8384" s="459"/>
    </row>
    <row r="8385">
      <c r="A8385" s="458"/>
      <c r="B8385" s="458"/>
      <c r="C8385" s="458"/>
      <c r="D8385" s="458"/>
      <c r="E8385" s="458"/>
      <c r="F8385" s="459"/>
    </row>
    <row r="8386">
      <c r="A8386" s="458"/>
      <c r="B8386" s="458"/>
      <c r="C8386" s="458"/>
      <c r="D8386" s="458"/>
      <c r="E8386" s="458"/>
      <c r="F8386" s="459"/>
    </row>
    <row r="8387">
      <c r="A8387" s="458"/>
      <c r="B8387" s="458"/>
      <c r="C8387" s="458"/>
      <c r="D8387" s="458"/>
      <c r="E8387" s="458"/>
      <c r="F8387" s="459"/>
    </row>
    <row r="8388">
      <c r="A8388" s="458"/>
      <c r="B8388" s="458"/>
      <c r="C8388" s="458"/>
      <c r="D8388" s="458"/>
      <c r="E8388" s="458"/>
      <c r="F8388" s="459"/>
    </row>
    <row r="8389">
      <c r="A8389" s="458"/>
      <c r="B8389" s="458"/>
      <c r="C8389" s="458"/>
      <c r="D8389" s="458"/>
      <c r="E8389" s="458"/>
      <c r="F8389" s="459"/>
    </row>
    <row r="8390">
      <c r="A8390" s="458"/>
      <c r="B8390" s="458"/>
      <c r="C8390" s="458"/>
      <c r="D8390" s="458"/>
      <c r="E8390" s="458"/>
      <c r="F8390" s="459"/>
    </row>
    <row r="8391">
      <c r="A8391" s="458"/>
      <c r="B8391" s="458"/>
      <c r="C8391" s="458"/>
      <c r="D8391" s="458"/>
      <c r="E8391" s="458"/>
      <c r="F8391" s="459"/>
    </row>
    <row r="8392">
      <c r="A8392" s="458"/>
      <c r="B8392" s="458"/>
      <c r="C8392" s="458"/>
      <c r="D8392" s="458"/>
      <c r="E8392" s="458"/>
      <c r="F8392" s="459"/>
    </row>
    <row r="8393">
      <c r="A8393" s="458"/>
      <c r="B8393" s="458"/>
      <c r="C8393" s="458"/>
      <c r="D8393" s="458"/>
      <c r="E8393" s="458"/>
      <c r="F8393" s="459"/>
    </row>
    <row r="8394">
      <c r="A8394" s="458"/>
      <c r="B8394" s="458"/>
      <c r="C8394" s="458"/>
      <c r="D8394" s="458"/>
      <c r="E8394" s="458"/>
      <c r="F8394" s="459"/>
    </row>
    <row r="8395">
      <c r="A8395" s="458"/>
      <c r="B8395" s="458"/>
      <c r="C8395" s="458"/>
      <c r="D8395" s="458"/>
      <c r="E8395" s="458"/>
      <c r="F8395" s="459"/>
    </row>
    <row r="8396">
      <c r="A8396" s="458"/>
      <c r="B8396" s="458"/>
      <c r="C8396" s="458"/>
      <c r="D8396" s="458"/>
      <c r="E8396" s="458"/>
      <c r="F8396" s="459"/>
    </row>
    <row r="8397">
      <c r="A8397" s="458"/>
      <c r="B8397" s="458"/>
      <c r="C8397" s="458"/>
      <c r="D8397" s="458"/>
      <c r="E8397" s="458"/>
      <c r="F8397" s="459"/>
    </row>
    <row r="8398">
      <c r="A8398" s="458"/>
      <c r="B8398" s="458"/>
      <c r="C8398" s="458"/>
      <c r="D8398" s="458"/>
      <c r="E8398" s="458"/>
      <c r="F8398" s="459"/>
    </row>
    <row r="8399">
      <c r="A8399" s="458"/>
      <c r="B8399" s="458"/>
      <c r="C8399" s="458"/>
      <c r="D8399" s="458"/>
      <c r="E8399" s="458"/>
      <c r="F8399" s="459"/>
    </row>
    <row r="8400">
      <c r="A8400" s="458"/>
      <c r="B8400" s="458"/>
      <c r="C8400" s="458"/>
      <c r="D8400" s="458"/>
      <c r="E8400" s="458"/>
      <c r="F8400" s="459"/>
    </row>
    <row r="8401">
      <c r="A8401" s="458"/>
      <c r="B8401" s="458"/>
      <c r="C8401" s="458"/>
      <c r="D8401" s="458"/>
      <c r="E8401" s="458"/>
      <c r="F8401" s="459"/>
    </row>
    <row r="8402">
      <c r="A8402" s="458"/>
      <c r="B8402" s="458"/>
      <c r="C8402" s="458"/>
      <c r="D8402" s="458"/>
      <c r="E8402" s="458"/>
      <c r="F8402" s="459"/>
    </row>
    <row r="8403">
      <c r="A8403" s="458"/>
      <c r="B8403" s="458"/>
      <c r="C8403" s="458"/>
      <c r="D8403" s="458"/>
      <c r="E8403" s="458"/>
      <c r="F8403" s="459"/>
    </row>
    <row r="8404">
      <c r="A8404" s="458"/>
      <c r="B8404" s="458"/>
      <c r="C8404" s="458"/>
      <c r="D8404" s="458"/>
      <c r="E8404" s="458"/>
      <c r="F8404" s="459"/>
    </row>
    <row r="8405">
      <c r="A8405" s="458"/>
      <c r="B8405" s="458"/>
      <c r="C8405" s="458"/>
      <c r="D8405" s="458"/>
      <c r="E8405" s="458"/>
      <c r="F8405" s="459"/>
    </row>
    <row r="8406">
      <c r="A8406" s="458"/>
      <c r="B8406" s="458"/>
      <c r="C8406" s="458"/>
      <c r="D8406" s="458"/>
      <c r="E8406" s="458"/>
      <c r="F8406" s="459"/>
    </row>
    <row r="8407">
      <c r="A8407" s="458"/>
      <c r="B8407" s="458"/>
      <c r="C8407" s="458"/>
      <c r="D8407" s="458"/>
      <c r="E8407" s="458"/>
      <c r="F8407" s="459"/>
    </row>
    <row r="8408">
      <c r="A8408" s="458"/>
      <c r="B8408" s="458"/>
      <c r="C8408" s="458"/>
      <c r="D8408" s="458"/>
      <c r="E8408" s="458"/>
      <c r="F8408" s="459"/>
    </row>
    <row r="8409">
      <c r="A8409" s="458"/>
      <c r="B8409" s="458"/>
      <c r="C8409" s="458"/>
      <c r="D8409" s="458"/>
      <c r="E8409" s="458"/>
      <c r="F8409" s="459"/>
    </row>
    <row r="8410">
      <c r="A8410" s="458"/>
      <c r="B8410" s="458"/>
      <c r="C8410" s="458"/>
      <c r="D8410" s="458"/>
      <c r="E8410" s="458"/>
      <c r="F8410" s="459"/>
    </row>
    <row r="8411">
      <c r="A8411" s="458"/>
      <c r="B8411" s="458"/>
      <c r="C8411" s="458"/>
      <c r="D8411" s="458"/>
      <c r="E8411" s="458"/>
      <c r="F8411" s="459"/>
    </row>
    <row r="8412">
      <c r="A8412" s="458"/>
      <c r="B8412" s="458"/>
      <c r="C8412" s="458"/>
      <c r="D8412" s="458"/>
      <c r="E8412" s="458"/>
      <c r="F8412" s="459"/>
    </row>
    <row r="8413">
      <c r="A8413" s="458"/>
      <c r="B8413" s="458"/>
      <c r="C8413" s="458"/>
      <c r="D8413" s="458"/>
      <c r="E8413" s="458"/>
      <c r="F8413" s="459"/>
    </row>
    <row r="8414">
      <c r="A8414" s="458"/>
      <c r="B8414" s="458"/>
      <c r="C8414" s="458"/>
      <c r="D8414" s="458"/>
      <c r="E8414" s="458"/>
      <c r="F8414" s="459"/>
    </row>
    <row r="8415">
      <c r="A8415" s="458"/>
      <c r="B8415" s="458"/>
      <c r="C8415" s="458"/>
      <c r="D8415" s="458"/>
      <c r="E8415" s="458"/>
      <c r="F8415" s="459"/>
    </row>
    <row r="8416">
      <c r="A8416" s="458"/>
      <c r="B8416" s="458"/>
      <c r="C8416" s="458"/>
      <c r="D8416" s="458"/>
      <c r="E8416" s="458"/>
      <c r="F8416" s="459"/>
    </row>
    <row r="8417">
      <c r="A8417" s="458"/>
      <c r="B8417" s="458"/>
      <c r="C8417" s="458"/>
      <c r="D8417" s="458"/>
      <c r="E8417" s="458"/>
      <c r="F8417" s="459"/>
    </row>
    <row r="8418">
      <c r="A8418" s="458"/>
      <c r="B8418" s="458"/>
      <c r="C8418" s="458"/>
      <c r="D8418" s="458"/>
      <c r="E8418" s="458"/>
      <c r="F8418" s="459"/>
    </row>
    <row r="8419">
      <c r="A8419" s="458"/>
      <c r="B8419" s="458"/>
      <c r="C8419" s="458"/>
      <c r="D8419" s="458"/>
      <c r="E8419" s="458"/>
      <c r="F8419" s="459"/>
    </row>
    <row r="8420">
      <c r="A8420" s="458"/>
      <c r="B8420" s="458"/>
      <c r="C8420" s="458"/>
      <c r="D8420" s="458"/>
      <c r="E8420" s="458"/>
      <c r="F8420" s="459"/>
    </row>
    <row r="8421">
      <c r="A8421" s="458"/>
      <c r="B8421" s="458"/>
      <c r="C8421" s="458"/>
      <c r="D8421" s="458"/>
      <c r="E8421" s="458"/>
      <c r="F8421" s="459"/>
    </row>
    <row r="8422">
      <c r="A8422" s="458"/>
      <c r="B8422" s="458"/>
      <c r="C8422" s="458"/>
      <c r="D8422" s="458"/>
      <c r="E8422" s="458"/>
      <c r="F8422" s="459"/>
    </row>
    <row r="8423">
      <c r="A8423" s="458"/>
      <c r="B8423" s="458"/>
      <c r="C8423" s="458"/>
      <c r="D8423" s="458"/>
      <c r="E8423" s="458"/>
      <c r="F8423" s="459"/>
    </row>
    <row r="8424">
      <c r="A8424" s="458"/>
      <c r="B8424" s="458"/>
      <c r="C8424" s="458"/>
      <c r="D8424" s="458"/>
      <c r="E8424" s="458"/>
      <c r="F8424" s="459"/>
    </row>
    <row r="8425">
      <c r="A8425" s="458"/>
      <c r="B8425" s="458"/>
      <c r="C8425" s="458"/>
      <c r="D8425" s="458"/>
      <c r="E8425" s="458"/>
      <c r="F8425" s="459"/>
    </row>
    <row r="8426">
      <c r="A8426" s="458"/>
      <c r="B8426" s="458"/>
      <c r="C8426" s="458"/>
      <c r="D8426" s="458"/>
      <c r="E8426" s="458"/>
      <c r="F8426" s="459"/>
    </row>
    <row r="8427">
      <c r="A8427" s="458"/>
      <c r="B8427" s="458"/>
      <c r="C8427" s="458"/>
      <c r="D8427" s="458"/>
      <c r="E8427" s="458"/>
      <c r="F8427" s="459"/>
    </row>
    <row r="8428">
      <c r="A8428" s="458"/>
      <c r="B8428" s="458"/>
      <c r="C8428" s="458"/>
      <c r="D8428" s="458"/>
      <c r="E8428" s="458"/>
      <c r="F8428" s="459"/>
    </row>
    <row r="8429">
      <c r="A8429" s="458"/>
      <c r="B8429" s="458"/>
      <c r="C8429" s="458"/>
      <c r="D8429" s="458"/>
      <c r="E8429" s="458"/>
      <c r="F8429" s="459"/>
    </row>
    <row r="8430">
      <c r="A8430" s="458"/>
      <c r="B8430" s="458"/>
      <c r="C8430" s="458"/>
      <c r="D8430" s="458"/>
      <c r="E8430" s="458"/>
      <c r="F8430" s="459"/>
    </row>
    <row r="8431">
      <c r="A8431" s="458"/>
      <c r="B8431" s="458"/>
      <c r="C8431" s="458"/>
      <c r="D8431" s="458"/>
      <c r="E8431" s="458"/>
      <c r="F8431" s="459"/>
    </row>
    <row r="8432">
      <c r="A8432" s="458"/>
      <c r="B8432" s="458"/>
      <c r="C8432" s="458"/>
      <c r="D8432" s="458"/>
      <c r="E8432" s="458"/>
      <c r="F8432" s="459"/>
    </row>
    <row r="8433">
      <c r="A8433" s="458"/>
      <c r="B8433" s="458"/>
      <c r="C8433" s="458"/>
      <c r="D8433" s="458"/>
      <c r="E8433" s="458"/>
      <c r="F8433" s="459"/>
    </row>
    <row r="8434">
      <c r="A8434" s="458"/>
      <c r="B8434" s="458"/>
      <c r="C8434" s="458"/>
      <c r="D8434" s="458"/>
      <c r="E8434" s="458"/>
      <c r="F8434" s="459"/>
    </row>
    <row r="8435">
      <c r="A8435" s="458"/>
      <c r="B8435" s="458"/>
      <c r="C8435" s="458"/>
      <c r="D8435" s="458"/>
      <c r="E8435" s="458"/>
      <c r="F8435" s="459"/>
    </row>
    <row r="8436">
      <c r="A8436" s="458"/>
      <c r="B8436" s="458"/>
      <c r="C8436" s="458"/>
      <c r="D8436" s="458"/>
      <c r="E8436" s="458"/>
      <c r="F8436" s="459"/>
    </row>
    <row r="8437">
      <c r="A8437" s="458"/>
      <c r="B8437" s="458"/>
      <c r="C8437" s="458"/>
      <c r="D8437" s="458"/>
      <c r="E8437" s="458"/>
      <c r="F8437" s="459"/>
    </row>
    <row r="8438">
      <c r="A8438" s="458"/>
      <c r="B8438" s="458"/>
      <c r="C8438" s="458"/>
      <c r="D8438" s="458"/>
      <c r="E8438" s="458"/>
      <c r="F8438" s="459"/>
    </row>
    <row r="8439">
      <c r="A8439" s="458"/>
      <c r="B8439" s="458"/>
      <c r="C8439" s="458"/>
      <c r="D8439" s="458"/>
      <c r="E8439" s="458"/>
      <c r="F8439" s="459"/>
    </row>
    <row r="8440">
      <c r="A8440" s="458"/>
      <c r="B8440" s="458"/>
      <c r="C8440" s="458"/>
      <c r="D8440" s="458"/>
      <c r="E8440" s="458"/>
      <c r="F8440" s="459"/>
    </row>
    <row r="8441">
      <c r="A8441" s="458"/>
      <c r="B8441" s="458"/>
      <c r="C8441" s="458"/>
      <c r="D8441" s="458"/>
      <c r="E8441" s="458"/>
      <c r="F8441" s="459"/>
    </row>
    <row r="8442">
      <c r="A8442" s="458"/>
      <c r="B8442" s="458"/>
      <c r="C8442" s="458"/>
      <c r="D8442" s="458"/>
      <c r="E8442" s="458"/>
      <c r="F8442" s="459"/>
    </row>
    <row r="8443">
      <c r="A8443" s="458"/>
      <c r="B8443" s="458"/>
      <c r="C8443" s="458"/>
      <c r="D8443" s="458"/>
      <c r="E8443" s="458"/>
      <c r="F8443" s="459"/>
    </row>
    <row r="8444">
      <c r="A8444" s="458"/>
      <c r="B8444" s="458"/>
      <c r="C8444" s="458"/>
      <c r="D8444" s="458"/>
      <c r="E8444" s="458"/>
      <c r="F8444" s="459"/>
    </row>
    <row r="8445">
      <c r="A8445" s="458"/>
      <c r="B8445" s="458"/>
      <c r="C8445" s="458"/>
      <c r="D8445" s="458"/>
      <c r="E8445" s="458"/>
      <c r="F8445" s="459"/>
    </row>
    <row r="8446">
      <c r="A8446" s="458"/>
      <c r="B8446" s="458"/>
      <c r="C8446" s="458"/>
      <c r="D8446" s="458"/>
      <c r="E8446" s="458"/>
      <c r="F8446" s="459"/>
    </row>
    <row r="8447">
      <c r="A8447" s="458"/>
      <c r="B8447" s="458"/>
      <c r="C8447" s="458"/>
      <c r="D8447" s="458"/>
      <c r="E8447" s="458"/>
      <c r="F8447" s="459"/>
    </row>
    <row r="8448">
      <c r="A8448" s="458"/>
      <c r="B8448" s="458"/>
      <c r="C8448" s="458"/>
      <c r="D8448" s="458"/>
      <c r="E8448" s="458"/>
      <c r="F8448" s="459"/>
    </row>
    <row r="8449">
      <c r="A8449" s="458"/>
      <c r="B8449" s="458"/>
      <c r="C8449" s="458"/>
      <c r="D8449" s="458"/>
      <c r="E8449" s="458"/>
      <c r="F8449" s="459"/>
    </row>
    <row r="8450">
      <c r="A8450" s="458"/>
      <c r="B8450" s="458"/>
      <c r="C8450" s="458"/>
      <c r="D8450" s="458"/>
      <c r="E8450" s="458"/>
      <c r="F8450" s="459"/>
    </row>
    <row r="8451">
      <c r="A8451" s="458"/>
      <c r="B8451" s="458"/>
      <c r="C8451" s="458"/>
      <c r="D8451" s="458"/>
      <c r="E8451" s="458"/>
      <c r="F8451" s="459"/>
    </row>
    <row r="8452">
      <c r="A8452" s="458"/>
      <c r="B8452" s="458"/>
      <c r="C8452" s="458"/>
      <c r="D8452" s="458"/>
      <c r="E8452" s="458"/>
      <c r="F8452" s="459"/>
    </row>
    <row r="8453">
      <c r="A8453" s="458"/>
      <c r="B8453" s="458"/>
      <c r="C8453" s="458"/>
      <c r="D8453" s="458"/>
      <c r="E8453" s="458"/>
      <c r="F8453" s="459"/>
    </row>
    <row r="8454">
      <c r="A8454" s="458"/>
      <c r="B8454" s="458"/>
      <c r="C8454" s="458"/>
      <c r="D8454" s="458"/>
      <c r="E8454" s="458"/>
      <c r="F8454" s="459"/>
    </row>
    <row r="8455">
      <c r="A8455" s="458"/>
      <c r="B8455" s="458"/>
      <c r="C8455" s="458"/>
      <c r="D8455" s="458"/>
      <c r="E8455" s="458"/>
      <c r="F8455" s="459"/>
    </row>
    <row r="8456">
      <c r="A8456" s="458"/>
      <c r="B8456" s="458"/>
      <c r="C8456" s="458"/>
      <c r="D8456" s="458"/>
      <c r="E8456" s="458"/>
      <c r="F8456" s="459"/>
    </row>
    <row r="8457">
      <c r="A8457" s="458"/>
      <c r="B8457" s="458"/>
      <c r="C8457" s="458"/>
      <c r="D8457" s="458"/>
      <c r="E8457" s="458"/>
      <c r="F8457" s="459"/>
    </row>
    <row r="8458">
      <c r="A8458" s="458"/>
      <c r="B8458" s="458"/>
      <c r="C8458" s="458"/>
      <c r="D8458" s="458"/>
      <c r="E8458" s="458"/>
      <c r="F8458" s="459"/>
    </row>
    <row r="8459">
      <c r="A8459" s="458"/>
      <c r="B8459" s="458"/>
      <c r="C8459" s="458"/>
      <c r="D8459" s="458"/>
      <c r="E8459" s="458"/>
      <c r="F8459" s="459"/>
    </row>
    <row r="8460">
      <c r="A8460" s="458"/>
      <c r="B8460" s="458"/>
      <c r="C8460" s="458"/>
      <c r="D8460" s="458"/>
      <c r="E8460" s="458"/>
      <c r="F8460" s="459"/>
    </row>
    <row r="8461">
      <c r="A8461" s="458"/>
      <c r="B8461" s="458"/>
      <c r="C8461" s="458"/>
      <c r="D8461" s="458"/>
      <c r="E8461" s="458"/>
      <c r="F8461" s="459"/>
    </row>
    <row r="8462">
      <c r="A8462" s="458"/>
      <c r="B8462" s="458"/>
      <c r="C8462" s="458"/>
      <c r="D8462" s="458"/>
      <c r="E8462" s="458"/>
      <c r="F8462" s="459"/>
    </row>
    <row r="8463">
      <c r="A8463" s="458"/>
      <c r="B8463" s="458"/>
      <c r="C8463" s="458"/>
      <c r="D8463" s="458"/>
      <c r="E8463" s="458"/>
      <c r="F8463" s="459"/>
    </row>
    <row r="8464">
      <c r="A8464" s="458"/>
      <c r="B8464" s="458"/>
      <c r="C8464" s="458"/>
      <c r="D8464" s="458"/>
      <c r="E8464" s="458"/>
      <c r="F8464" s="459"/>
    </row>
    <row r="8465">
      <c r="A8465" s="458"/>
      <c r="B8465" s="458"/>
      <c r="C8465" s="458"/>
      <c r="D8465" s="458"/>
      <c r="E8465" s="458"/>
      <c r="F8465" s="459"/>
    </row>
    <row r="8466">
      <c r="A8466" s="458"/>
      <c r="B8466" s="458"/>
      <c r="C8466" s="458"/>
      <c r="D8466" s="458"/>
      <c r="E8466" s="458"/>
      <c r="F8466" s="459"/>
    </row>
    <row r="8467">
      <c r="A8467" s="458"/>
      <c r="B8467" s="458"/>
      <c r="C8467" s="458"/>
      <c r="D8467" s="458"/>
      <c r="E8467" s="458"/>
      <c r="F8467" s="459"/>
    </row>
    <row r="8468">
      <c r="A8468" s="458"/>
      <c r="B8468" s="458"/>
      <c r="C8468" s="458"/>
      <c r="D8468" s="458"/>
      <c r="E8468" s="458"/>
      <c r="F8468" s="459"/>
    </row>
    <row r="8469">
      <c r="A8469" s="458"/>
      <c r="B8469" s="458"/>
      <c r="C8469" s="458"/>
      <c r="D8469" s="458"/>
      <c r="E8469" s="458"/>
      <c r="F8469" s="459"/>
    </row>
    <row r="8470">
      <c r="A8470" s="458"/>
      <c r="B8470" s="458"/>
      <c r="C8470" s="458"/>
      <c r="D8470" s="458"/>
      <c r="E8470" s="458"/>
      <c r="F8470" s="459"/>
    </row>
    <row r="8471">
      <c r="A8471" s="458"/>
      <c r="B8471" s="458"/>
      <c r="C8471" s="458"/>
      <c r="D8471" s="458"/>
      <c r="E8471" s="458"/>
      <c r="F8471" s="459"/>
    </row>
    <row r="8472">
      <c r="A8472" s="458"/>
      <c r="B8472" s="458"/>
      <c r="C8472" s="458"/>
      <c r="D8472" s="458"/>
      <c r="E8472" s="458"/>
      <c r="F8472" s="459"/>
    </row>
    <row r="8473">
      <c r="A8473" s="458"/>
      <c r="B8473" s="458"/>
      <c r="C8473" s="458"/>
      <c r="D8473" s="458"/>
      <c r="E8473" s="458"/>
      <c r="F8473" s="459"/>
    </row>
    <row r="8474">
      <c r="A8474" s="458"/>
      <c r="B8474" s="458"/>
      <c r="C8474" s="458"/>
      <c r="D8474" s="458"/>
      <c r="E8474" s="458"/>
      <c r="F8474" s="459"/>
    </row>
    <row r="8475">
      <c r="A8475" s="458"/>
      <c r="B8475" s="458"/>
      <c r="C8475" s="458"/>
      <c r="D8475" s="458"/>
      <c r="E8475" s="458"/>
      <c r="F8475" s="459"/>
    </row>
    <row r="8476">
      <c r="A8476" s="458"/>
      <c r="B8476" s="458"/>
      <c r="C8476" s="458"/>
      <c r="D8476" s="458"/>
      <c r="E8476" s="458"/>
      <c r="F8476" s="459"/>
    </row>
    <row r="8477">
      <c r="A8477" s="458"/>
      <c r="B8477" s="458"/>
      <c r="C8477" s="458"/>
      <c r="D8477" s="458"/>
      <c r="E8477" s="458"/>
      <c r="F8477" s="459"/>
    </row>
    <row r="8478">
      <c r="A8478" s="458"/>
      <c r="B8478" s="458"/>
      <c r="C8478" s="458"/>
      <c r="D8478" s="458"/>
      <c r="E8478" s="458"/>
      <c r="F8478" s="459"/>
    </row>
    <row r="8479">
      <c r="A8479" s="458"/>
      <c r="B8479" s="458"/>
      <c r="C8479" s="458"/>
      <c r="D8479" s="458"/>
      <c r="E8479" s="458"/>
      <c r="F8479" s="459"/>
    </row>
    <row r="8480">
      <c r="A8480" s="458"/>
      <c r="B8480" s="458"/>
      <c r="C8480" s="458"/>
      <c r="D8480" s="458"/>
      <c r="E8480" s="458"/>
      <c r="F8480" s="459"/>
    </row>
    <row r="8481">
      <c r="A8481" s="458"/>
      <c r="B8481" s="458"/>
      <c r="C8481" s="458"/>
      <c r="D8481" s="458"/>
      <c r="E8481" s="458"/>
      <c r="F8481" s="459"/>
    </row>
    <row r="8482">
      <c r="A8482" s="458"/>
      <c r="B8482" s="458"/>
      <c r="C8482" s="458"/>
      <c r="D8482" s="458"/>
      <c r="E8482" s="458"/>
      <c r="F8482" s="459"/>
    </row>
    <row r="8483">
      <c r="A8483" s="458"/>
      <c r="B8483" s="458"/>
      <c r="C8483" s="458"/>
      <c r="D8483" s="458"/>
      <c r="E8483" s="458"/>
      <c r="F8483" s="459"/>
    </row>
    <row r="8484">
      <c r="A8484" s="458"/>
      <c r="B8484" s="458"/>
      <c r="C8484" s="458"/>
      <c r="D8484" s="458"/>
      <c r="E8484" s="458"/>
      <c r="F8484" s="459"/>
    </row>
    <row r="8485">
      <c r="A8485" s="458"/>
      <c r="B8485" s="458"/>
      <c r="C8485" s="458"/>
      <c r="D8485" s="458"/>
      <c r="E8485" s="458"/>
      <c r="F8485" s="459"/>
    </row>
    <row r="8486">
      <c r="A8486" s="458"/>
      <c r="B8486" s="458"/>
      <c r="C8486" s="458"/>
      <c r="D8486" s="458"/>
      <c r="E8486" s="458"/>
      <c r="F8486" s="459"/>
    </row>
    <row r="8487">
      <c r="A8487" s="458"/>
      <c r="B8487" s="458"/>
      <c r="C8487" s="458"/>
      <c r="D8487" s="458"/>
      <c r="E8487" s="458"/>
      <c r="F8487" s="459"/>
    </row>
    <row r="8488">
      <c r="A8488" s="458"/>
      <c r="B8488" s="458"/>
      <c r="C8488" s="458"/>
      <c r="D8488" s="458"/>
      <c r="E8488" s="458"/>
      <c r="F8488" s="459"/>
    </row>
    <row r="8489">
      <c r="A8489" s="458"/>
      <c r="B8489" s="458"/>
      <c r="C8489" s="458"/>
      <c r="D8489" s="458"/>
      <c r="E8489" s="458"/>
      <c r="F8489" s="459"/>
    </row>
    <row r="8490">
      <c r="A8490" s="458"/>
      <c r="B8490" s="458"/>
      <c r="C8490" s="458"/>
      <c r="D8490" s="458"/>
      <c r="E8490" s="458"/>
      <c r="F8490" s="459"/>
    </row>
    <row r="8491">
      <c r="A8491" s="458"/>
      <c r="B8491" s="458"/>
      <c r="C8491" s="458"/>
      <c r="D8491" s="458"/>
      <c r="E8491" s="458"/>
      <c r="F8491" s="459"/>
    </row>
    <row r="8492">
      <c r="A8492" s="458"/>
      <c r="B8492" s="458"/>
      <c r="C8492" s="458"/>
      <c r="D8492" s="458"/>
      <c r="E8492" s="458"/>
      <c r="F8492" s="459"/>
    </row>
    <row r="8493">
      <c r="A8493" s="458"/>
      <c r="B8493" s="458"/>
      <c r="C8493" s="458"/>
      <c r="D8493" s="458"/>
      <c r="E8493" s="458"/>
      <c r="F8493" s="459"/>
    </row>
    <row r="8494">
      <c r="A8494" s="458"/>
      <c r="B8494" s="458"/>
      <c r="C8494" s="458"/>
      <c r="D8494" s="458"/>
      <c r="E8494" s="458"/>
      <c r="F8494" s="459"/>
    </row>
    <row r="8495">
      <c r="A8495" s="458"/>
      <c r="B8495" s="458"/>
      <c r="C8495" s="458"/>
      <c r="D8495" s="458"/>
      <c r="E8495" s="458"/>
      <c r="F8495" s="459"/>
    </row>
    <row r="8496">
      <c r="A8496" s="458"/>
      <c r="B8496" s="458"/>
      <c r="C8496" s="458"/>
      <c r="D8496" s="458"/>
      <c r="E8496" s="458"/>
      <c r="F8496" s="459"/>
    </row>
    <row r="8497">
      <c r="A8497" s="458"/>
      <c r="B8497" s="458"/>
      <c r="C8497" s="458"/>
      <c r="D8497" s="458"/>
      <c r="E8497" s="458"/>
      <c r="F8497" s="459"/>
    </row>
    <row r="8498">
      <c r="A8498" s="458"/>
      <c r="B8498" s="458"/>
      <c r="C8498" s="458"/>
      <c r="D8498" s="458"/>
      <c r="E8498" s="458"/>
      <c r="F8498" s="459"/>
    </row>
    <row r="8499">
      <c r="A8499" s="458"/>
      <c r="B8499" s="458"/>
      <c r="C8499" s="458"/>
      <c r="D8499" s="458"/>
      <c r="E8499" s="458"/>
      <c r="F8499" s="459"/>
    </row>
    <row r="8500">
      <c r="A8500" s="458"/>
      <c r="B8500" s="458"/>
      <c r="C8500" s="458"/>
      <c r="D8500" s="458"/>
      <c r="E8500" s="458"/>
      <c r="F8500" s="459"/>
    </row>
    <row r="8501">
      <c r="A8501" s="458"/>
      <c r="B8501" s="458"/>
      <c r="C8501" s="458"/>
      <c r="D8501" s="458"/>
      <c r="E8501" s="458"/>
      <c r="F8501" s="459"/>
    </row>
    <row r="8502">
      <c r="A8502" s="458"/>
      <c r="B8502" s="458"/>
      <c r="C8502" s="458"/>
      <c r="D8502" s="458"/>
      <c r="E8502" s="458"/>
      <c r="F8502" s="459"/>
    </row>
    <row r="8503">
      <c r="A8503" s="458"/>
      <c r="B8503" s="458"/>
      <c r="C8503" s="458"/>
      <c r="D8503" s="458"/>
      <c r="E8503" s="458"/>
      <c r="F8503" s="459"/>
    </row>
    <row r="8504">
      <c r="A8504" s="458"/>
      <c r="B8504" s="458"/>
      <c r="C8504" s="458"/>
      <c r="D8504" s="458"/>
      <c r="E8504" s="458"/>
      <c r="F8504" s="459"/>
    </row>
    <row r="8505">
      <c r="A8505" s="458"/>
      <c r="B8505" s="458"/>
      <c r="C8505" s="458"/>
      <c r="D8505" s="458"/>
      <c r="E8505" s="458"/>
      <c r="F8505" s="459"/>
    </row>
    <row r="8506">
      <c r="A8506" s="458"/>
      <c r="B8506" s="458"/>
      <c r="C8506" s="458"/>
      <c r="D8506" s="458"/>
      <c r="E8506" s="458"/>
      <c r="F8506" s="459"/>
    </row>
    <row r="8507">
      <c r="A8507" s="458"/>
      <c r="B8507" s="458"/>
      <c r="C8507" s="458"/>
      <c r="D8507" s="458"/>
      <c r="E8507" s="458"/>
      <c r="F8507" s="459"/>
    </row>
    <row r="8508">
      <c r="A8508" s="458"/>
      <c r="B8508" s="458"/>
      <c r="C8508" s="458"/>
      <c r="D8508" s="458"/>
      <c r="E8508" s="458"/>
      <c r="F8508" s="459"/>
    </row>
    <row r="8509">
      <c r="A8509" s="458"/>
      <c r="B8509" s="458"/>
      <c r="C8509" s="458"/>
      <c r="D8509" s="458"/>
      <c r="E8509" s="458"/>
      <c r="F8509" s="459"/>
    </row>
    <row r="8510">
      <c r="A8510" s="458"/>
      <c r="B8510" s="458"/>
      <c r="C8510" s="458"/>
      <c r="D8510" s="458"/>
      <c r="E8510" s="458"/>
      <c r="F8510" s="459"/>
    </row>
    <row r="8511">
      <c r="A8511" s="458"/>
      <c r="B8511" s="458"/>
      <c r="C8511" s="458"/>
      <c r="D8511" s="458"/>
      <c r="E8511" s="458"/>
      <c r="F8511" s="459"/>
    </row>
    <row r="8512">
      <c r="A8512" s="458"/>
      <c r="B8512" s="458"/>
      <c r="C8512" s="458"/>
      <c r="D8512" s="458"/>
      <c r="E8512" s="458"/>
      <c r="F8512" s="459"/>
    </row>
    <row r="8513">
      <c r="A8513" s="458"/>
      <c r="B8513" s="458"/>
      <c r="C8513" s="458"/>
      <c r="D8513" s="458"/>
      <c r="E8513" s="458"/>
      <c r="F8513" s="459"/>
    </row>
    <row r="8514">
      <c r="A8514" s="458"/>
      <c r="B8514" s="458"/>
      <c r="C8514" s="458"/>
      <c r="D8514" s="458"/>
      <c r="E8514" s="458"/>
      <c r="F8514" s="459"/>
    </row>
    <row r="8515">
      <c r="A8515" s="458"/>
      <c r="B8515" s="458"/>
      <c r="C8515" s="458"/>
      <c r="D8515" s="458"/>
      <c r="E8515" s="458"/>
      <c r="F8515" s="459"/>
    </row>
    <row r="8516">
      <c r="A8516" s="458"/>
      <c r="B8516" s="458"/>
      <c r="C8516" s="458"/>
      <c r="D8516" s="458"/>
      <c r="E8516" s="458"/>
      <c r="F8516" s="459"/>
    </row>
    <row r="8517">
      <c r="A8517" s="458"/>
      <c r="B8517" s="458"/>
      <c r="C8517" s="458"/>
      <c r="D8517" s="458"/>
      <c r="E8517" s="458"/>
      <c r="F8517" s="459"/>
    </row>
    <row r="8518">
      <c r="A8518" s="458"/>
      <c r="B8518" s="458"/>
      <c r="C8518" s="458"/>
      <c r="D8518" s="458"/>
      <c r="E8518" s="458"/>
      <c r="F8518" s="459"/>
    </row>
    <row r="8519">
      <c r="A8519" s="458"/>
      <c r="B8519" s="458"/>
      <c r="C8519" s="458"/>
      <c r="D8519" s="458"/>
      <c r="E8519" s="458"/>
      <c r="F8519" s="459"/>
    </row>
    <row r="8520">
      <c r="A8520" s="458"/>
      <c r="B8520" s="458"/>
      <c r="C8520" s="458"/>
      <c r="D8520" s="458"/>
      <c r="E8520" s="458"/>
      <c r="F8520" s="459"/>
    </row>
    <row r="8521">
      <c r="A8521" s="458"/>
      <c r="B8521" s="458"/>
      <c r="C8521" s="458"/>
      <c r="D8521" s="458"/>
      <c r="E8521" s="458"/>
      <c r="F8521" s="459"/>
    </row>
    <row r="8522">
      <c r="A8522" s="458"/>
      <c r="B8522" s="458"/>
      <c r="C8522" s="458"/>
      <c r="D8522" s="458"/>
      <c r="E8522" s="458"/>
      <c r="F8522" s="459"/>
    </row>
    <row r="8523">
      <c r="A8523" s="458"/>
      <c r="B8523" s="458"/>
      <c r="C8523" s="458"/>
      <c r="D8523" s="458"/>
      <c r="E8523" s="458"/>
      <c r="F8523" s="459"/>
    </row>
    <row r="8524">
      <c r="A8524" s="458"/>
      <c r="B8524" s="458"/>
      <c r="C8524" s="458"/>
      <c r="D8524" s="458"/>
      <c r="E8524" s="458"/>
      <c r="F8524" s="459"/>
    </row>
    <row r="8525">
      <c r="A8525" s="458"/>
      <c r="B8525" s="458"/>
      <c r="C8525" s="458"/>
      <c r="D8525" s="458"/>
      <c r="E8525" s="458"/>
      <c r="F8525" s="459"/>
    </row>
    <row r="8526">
      <c r="A8526" s="458"/>
      <c r="B8526" s="458"/>
      <c r="C8526" s="458"/>
      <c r="D8526" s="458"/>
      <c r="E8526" s="458"/>
      <c r="F8526" s="459"/>
    </row>
    <row r="8527">
      <c r="A8527" s="458"/>
      <c r="B8527" s="458"/>
      <c r="C8527" s="458"/>
      <c r="D8527" s="458"/>
      <c r="E8527" s="458"/>
      <c r="F8527" s="459"/>
    </row>
    <row r="8528">
      <c r="A8528" s="458"/>
      <c r="B8528" s="458"/>
      <c r="C8528" s="458"/>
      <c r="D8528" s="458"/>
      <c r="E8528" s="458"/>
      <c r="F8528" s="459"/>
    </row>
    <row r="8529">
      <c r="A8529" s="458"/>
      <c r="B8529" s="458"/>
      <c r="C8529" s="458"/>
      <c r="D8529" s="458"/>
      <c r="E8529" s="458"/>
      <c r="F8529" s="459"/>
    </row>
    <row r="8530">
      <c r="A8530" s="458"/>
      <c r="B8530" s="458"/>
      <c r="C8530" s="458"/>
      <c r="D8530" s="458"/>
      <c r="E8530" s="458"/>
      <c r="F8530" s="459"/>
    </row>
    <row r="8531">
      <c r="A8531" s="458"/>
      <c r="B8531" s="458"/>
      <c r="C8531" s="458"/>
      <c r="D8531" s="458"/>
      <c r="E8531" s="458"/>
      <c r="F8531" s="459"/>
    </row>
    <row r="8532">
      <c r="A8532" s="458"/>
      <c r="B8532" s="458"/>
      <c r="C8532" s="458"/>
      <c r="D8532" s="458"/>
      <c r="E8532" s="458"/>
      <c r="F8532" s="459"/>
    </row>
    <row r="8533">
      <c r="A8533" s="458"/>
      <c r="B8533" s="458"/>
      <c r="C8533" s="458"/>
      <c r="D8533" s="458"/>
      <c r="E8533" s="458"/>
      <c r="F8533" s="459"/>
    </row>
    <row r="8534">
      <c r="A8534" s="458"/>
      <c r="B8534" s="458"/>
      <c r="C8534" s="458"/>
      <c r="D8534" s="458"/>
      <c r="E8534" s="458"/>
      <c r="F8534" s="459"/>
    </row>
    <row r="8535">
      <c r="A8535" s="458"/>
      <c r="B8535" s="458"/>
      <c r="C8535" s="458"/>
      <c r="D8535" s="458"/>
      <c r="E8535" s="458"/>
      <c r="F8535" s="459"/>
    </row>
    <row r="8536">
      <c r="A8536" s="458"/>
      <c r="B8536" s="458"/>
      <c r="C8536" s="458"/>
      <c r="D8536" s="458"/>
      <c r="E8536" s="458"/>
      <c r="F8536" s="459"/>
    </row>
    <row r="8537">
      <c r="A8537" s="458"/>
      <c r="B8537" s="458"/>
      <c r="C8537" s="458"/>
      <c r="D8537" s="458"/>
      <c r="E8537" s="458"/>
      <c r="F8537" s="459"/>
    </row>
    <row r="8538">
      <c r="A8538" s="458"/>
      <c r="B8538" s="458"/>
      <c r="C8538" s="458"/>
      <c r="D8538" s="458"/>
      <c r="E8538" s="458"/>
      <c r="F8538" s="459"/>
    </row>
    <row r="8539">
      <c r="A8539" s="458"/>
      <c r="B8539" s="458"/>
      <c r="C8539" s="458"/>
      <c r="D8539" s="458"/>
      <c r="E8539" s="458"/>
      <c r="F8539" s="459"/>
    </row>
    <row r="8540">
      <c r="A8540" s="458"/>
      <c r="B8540" s="458"/>
      <c r="C8540" s="458"/>
      <c r="D8540" s="458"/>
      <c r="E8540" s="458"/>
      <c r="F8540" s="459"/>
    </row>
    <row r="8541">
      <c r="A8541" s="458"/>
      <c r="B8541" s="458"/>
      <c r="C8541" s="458"/>
      <c r="D8541" s="458"/>
      <c r="E8541" s="458"/>
      <c r="F8541" s="459"/>
    </row>
    <row r="8542">
      <c r="A8542" s="458"/>
      <c r="B8542" s="458"/>
      <c r="C8542" s="458"/>
      <c r="D8542" s="458"/>
      <c r="E8542" s="458"/>
      <c r="F8542" s="459"/>
    </row>
    <row r="8543">
      <c r="A8543" s="458"/>
      <c r="B8543" s="458"/>
      <c r="C8543" s="458"/>
      <c r="D8543" s="458"/>
      <c r="E8543" s="458"/>
      <c r="F8543" s="459"/>
    </row>
    <row r="8544">
      <c r="A8544" s="458"/>
      <c r="B8544" s="458"/>
      <c r="C8544" s="458"/>
      <c r="D8544" s="458"/>
      <c r="E8544" s="458"/>
      <c r="F8544" s="459"/>
    </row>
    <row r="8545">
      <c r="A8545" s="458"/>
      <c r="B8545" s="458"/>
      <c r="C8545" s="458"/>
      <c r="D8545" s="458"/>
      <c r="E8545" s="458"/>
      <c r="F8545" s="459"/>
    </row>
    <row r="8546">
      <c r="A8546" s="458"/>
      <c r="B8546" s="458"/>
      <c r="C8546" s="458"/>
      <c r="D8546" s="458"/>
      <c r="E8546" s="458"/>
      <c r="F8546" s="459"/>
    </row>
    <row r="8547">
      <c r="A8547" s="458"/>
      <c r="B8547" s="458"/>
      <c r="C8547" s="458"/>
      <c r="D8547" s="458"/>
      <c r="E8547" s="458"/>
      <c r="F8547" s="459"/>
    </row>
    <row r="8548">
      <c r="A8548" s="458"/>
      <c r="B8548" s="458"/>
      <c r="C8548" s="458"/>
      <c r="D8548" s="458"/>
      <c r="E8548" s="458"/>
      <c r="F8548" s="459"/>
    </row>
    <row r="8549">
      <c r="A8549" s="458"/>
      <c r="B8549" s="458"/>
      <c r="C8549" s="458"/>
      <c r="D8549" s="458"/>
      <c r="E8549" s="458"/>
      <c r="F8549" s="459"/>
    </row>
    <row r="8550">
      <c r="A8550" s="458"/>
      <c r="B8550" s="458"/>
      <c r="C8550" s="458"/>
      <c r="D8550" s="458"/>
      <c r="E8550" s="458"/>
      <c r="F8550" s="459"/>
    </row>
    <row r="8551">
      <c r="A8551" s="458"/>
      <c r="B8551" s="458"/>
      <c r="C8551" s="458"/>
      <c r="D8551" s="458"/>
      <c r="E8551" s="458"/>
      <c r="F8551" s="459"/>
    </row>
    <row r="8552">
      <c r="A8552" s="458"/>
      <c r="B8552" s="458"/>
      <c r="C8552" s="458"/>
      <c r="D8552" s="458"/>
      <c r="E8552" s="458"/>
      <c r="F8552" s="459"/>
    </row>
    <row r="8553">
      <c r="A8553" s="458"/>
      <c r="B8553" s="458"/>
      <c r="C8553" s="458"/>
      <c r="D8553" s="458"/>
      <c r="E8553" s="458"/>
      <c r="F8553" s="459"/>
    </row>
    <row r="8554">
      <c r="A8554" s="458"/>
      <c r="B8554" s="458"/>
      <c r="C8554" s="458"/>
      <c r="D8554" s="458"/>
      <c r="E8554" s="458"/>
      <c r="F8554" s="459"/>
    </row>
    <row r="8555">
      <c r="A8555" s="458"/>
      <c r="B8555" s="458"/>
      <c r="C8555" s="458"/>
      <c r="D8555" s="458"/>
      <c r="E8555" s="458"/>
      <c r="F8555" s="459"/>
    </row>
    <row r="8556">
      <c r="A8556" s="458"/>
      <c r="B8556" s="458"/>
      <c r="C8556" s="458"/>
      <c r="D8556" s="458"/>
      <c r="E8556" s="458"/>
      <c r="F8556" s="459"/>
    </row>
    <row r="8557">
      <c r="A8557" s="458"/>
      <c r="B8557" s="458"/>
      <c r="C8557" s="458"/>
      <c r="D8557" s="458"/>
      <c r="E8557" s="458"/>
      <c r="F8557" s="459"/>
    </row>
    <row r="8558">
      <c r="A8558" s="458"/>
      <c r="B8558" s="458"/>
      <c r="C8558" s="458"/>
      <c r="D8558" s="458"/>
      <c r="E8558" s="458"/>
      <c r="F8558" s="459"/>
    </row>
    <row r="8559">
      <c r="A8559" s="458"/>
      <c r="B8559" s="458"/>
      <c r="C8559" s="458"/>
      <c r="D8559" s="458"/>
      <c r="E8559" s="458"/>
      <c r="F8559" s="459"/>
    </row>
    <row r="8560">
      <c r="A8560" s="458"/>
      <c r="B8560" s="458"/>
      <c r="C8560" s="458"/>
      <c r="D8560" s="458"/>
      <c r="E8560" s="458"/>
      <c r="F8560" s="459"/>
    </row>
    <row r="8561">
      <c r="A8561" s="458"/>
      <c r="B8561" s="458"/>
      <c r="C8561" s="458"/>
      <c r="D8561" s="458"/>
      <c r="E8561" s="458"/>
      <c r="F8561" s="459"/>
    </row>
    <row r="8562">
      <c r="A8562" s="458"/>
      <c r="B8562" s="458"/>
      <c r="C8562" s="458"/>
      <c r="D8562" s="458"/>
      <c r="E8562" s="458"/>
      <c r="F8562" s="459"/>
    </row>
    <row r="8563">
      <c r="A8563" s="458"/>
      <c r="B8563" s="458"/>
      <c r="C8563" s="458"/>
      <c r="D8563" s="458"/>
      <c r="E8563" s="458"/>
      <c r="F8563" s="459"/>
    </row>
    <row r="8564">
      <c r="A8564" s="458"/>
      <c r="B8564" s="458"/>
      <c r="C8564" s="458"/>
      <c r="D8564" s="458"/>
      <c r="E8564" s="458"/>
      <c r="F8564" s="459"/>
    </row>
    <row r="8565">
      <c r="A8565" s="458"/>
      <c r="B8565" s="458"/>
      <c r="C8565" s="458"/>
      <c r="D8565" s="458"/>
      <c r="E8565" s="458"/>
      <c r="F8565" s="459"/>
    </row>
    <row r="8566">
      <c r="A8566" s="458"/>
      <c r="B8566" s="458"/>
      <c r="C8566" s="458"/>
      <c r="D8566" s="458"/>
      <c r="E8566" s="458"/>
      <c r="F8566" s="459"/>
    </row>
    <row r="8567">
      <c r="A8567" s="458"/>
      <c r="B8567" s="458"/>
      <c r="C8567" s="458"/>
      <c r="D8567" s="458"/>
      <c r="E8567" s="458"/>
      <c r="F8567" s="459"/>
    </row>
    <row r="8568">
      <c r="A8568" s="458"/>
      <c r="B8568" s="458"/>
      <c r="C8568" s="458"/>
      <c r="D8568" s="458"/>
      <c r="E8568" s="458"/>
      <c r="F8568" s="459"/>
    </row>
    <row r="8569">
      <c r="A8569" s="458"/>
      <c r="B8569" s="458"/>
      <c r="C8569" s="458"/>
      <c r="D8569" s="458"/>
      <c r="E8569" s="458"/>
      <c r="F8569" s="459"/>
    </row>
    <row r="8570">
      <c r="A8570" s="458"/>
      <c r="B8570" s="458"/>
      <c r="C8570" s="458"/>
      <c r="D8570" s="458"/>
      <c r="E8570" s="458"/>
      <c r="F8570" s="459"/>
    </row>
    <row r="8571">
      <c r="A8571" s="458"/>
      <c r="B8571" s="458"/>
      <c r="C8571" s="458"/>
      <c r="D8571" s="458"/>
      <c r="E8571" s="458"/>
      <c r="F8571" s="459"/>
    </row>
    <row r="8572">
      <c r="A8572" s="458"/>
      <c r="B8572" s="458"/>
      <c r="C8572" s="458"/>
      <c r="D8572" s="458"/>
      <c r="E8572" s="458"/>
      <c r="F8572" s="459"/>
    </row>
    <row r="8573">
      <c r="A8573" s="458"/>
      <c r="B8573" s="458"/>
      <c r="C8573" s="458"/>
      <c r="D8573" s="458"/>
      <c r="E8573" s="458"/>
      <c r="F8573" s="459"/>
    </row>
    <row r="8574">
      <c r="A8574" s="458"/>
      <c r="B8574" s="458"/>
      <c r="C8574" s="458"/>
      <c r="D8574" s="458"/>
      <c r="E8574" s="458"/>
      <c r="F8574" s="459"/>
    </row>
    <row r="8575">
      <c r="A8575" s="458"/>
      <c r="B8575" s="458"/>
      <c r="C8575" s="458"/>
      <c r="D8575" s="458"/>
      <c r="E8575" s="458"/>
      <c r="F8575" s="459"/>
    </row>
    <row r="8576">
      <c r="A8576" s="458"/>
      <c r="B8576" s="458"/>
      <c r="C8576" s="458"/>
      <c r="D8576" s="458"/>
      <c r="E8576" s="458"/>
      <c r="F8576" s="459"/>
    </row>
    <row r="8577">
      <c r="A8577" s="458"/>
      <c r="B8577" s="458"/>
      <c r="C8577" s="458"/>
      <c r="D8577" s="458"/>
      <c r="E8577" s="458"/>
      <c r="F8577" s="459"/>
    </row>
    <row r="8578">
      <c r="A8578" s="458"/>
      <c r="B8578" s="458"/>
      <c r="C8578" s="458"/>
      <c r="D8578" s="458"/>
      <c r="E8578" s="458"/>
      <c r="F8578" s="459"/>
    </row>
    <row r="8579">
      <c r="A8579" s="458"/>
      <c r="B8579" s="458"/>
      <c r="C8579" s="458"/>
      <c r="D8579" s="458"/>
      <c r="E8579" s="458"/>
      <c r="F8579" s="459"/>
    </row>
    <row r="8580">
      <c r="A8580" s="458"/>
      <c r="B8580" s="458"/>
      <c r="C8580" s="458"/>
      <c r="D8580" s="458"/>
      <c r="E8580" s="458"/>
      <c r="F8580" s="459"/>
    </row>
    <row r="8581">
      <c r="A8581" s="458"/>
      <c r="B8581" s="458"/>
      <c r="C8581" s="458"/>
      <c r="D8581" s="458"/>
      <c r="E8581" s="458"/>
      <c r="F8581" s="459"/>
    </row>
    <row r="8582">
      <c r="A8582" s="458"/>
      <c r="B8582" s="458"/>
      <c r="C8582" s="458"/>
      <c r="D8582" s="458"/>
      <c r="E8582" s="458"/>
      <c r="F8582" s="459"/>
    </row>
    <row r="8583">
      <c r="A8583" s="458"/>
      <c r="B8583" s="458"/>
      <c r="C8583" s="458"/>
      <c r="D8583" s="458"/>
      <c r="E8583" s="458"/>
      <c r="F8583" s="459"/>
    </row>
    <row r="8584">
      <c r="A8584" s="458"/>
      <c r="B8584" s="458"/>
      <c r="C8584" s="458"/>
      <c r="D8584" s="458"/>
      <c r="E8584" s="458"/>
      <c r="F8584" s="459"/>
    </row>
    <row r="8585">
      <c r="A8585" s="458"/>
      <c r="B8585" s="458"/>
      <c r="C8585" s="458"/>
      <c r="D8585" s="458"/>
      <c r="E8585" s="458"/>
      <c r="F8585" s="459"/>
    </row>
    <row r="8586">
      <c r="A8586" s="458"/>
      <c r="B8586" s="458"/>
      <c r="C8586" s="458"/>
      <c r="D8586" s="458"/>
      <c r="E8586" s="458"/>
      <c r="F8586" s="459"/>
    </row>
    <row r="8587">
      <c r="A8587" s="458"/>
      <c r="B8587" s="458"/>
      <c r="C8587" s="458"/>
      <c r="D8587" s="458"/>
      <c r="E8587" s="458"/>
      <c r="F8587" s="459"/>
    </row>
    <row r="8588">
      <c r="A8588" s="458"/>
      <c r="B8588" s="458"/>
      <c r="C8588" s="458"/>
      <c r="D8588" s="458"/>
      <c r="E8588" s="458"/>
      <c r="F8588" s="459"/>
    </row>
    <row r="8589">
      <c r="A8589" s="458"/>
      <c r="B8589" s="458"/>
      <c r="C8589" s="458"/>
      <c r="D8589" s="458"/>
      <c r="E8589" s="458"/>
      <c r="F8589" s="459"/>
    </row>
    <row r="8590">
      <c r="A8590" s="458"/>
      <c r="B8590" s="458"/>
      <c r="C8590" s="458"/>
      <c r="D8590" s="458"/>
      <c r="E8590" s="458"/>
      <c r="F8590" s="459"/>
    </row>
    <row r="8591">
      <c r="A8591" s="458"/>
      <c r="B8591" s="458"/>
      <c r="C8591" s="458"/>
      <c r="D8591" s="458"/>
      <c r="E8591" s="458"/>
      <c r="F8591" s="459"/>
    </row>
    <row r="8592">
      <c r="A8592" s="458"/>
      <c r="B8592" s="458"/>
      <c r="C8592" s="458"/>
      <c r="D8592" s="458"/>
      <c r="E8592" s="458"/>
      <c r="F8592" s="459"/>
    </row>
    <row r="8593">
      <c r="A8593" s="458"/>
      <c r="B8593" s="458"/>
      <c r="C8593" s="458"/>
      <c r="D8593" s="458"/>
      <c r="E8593" s="458"/>
      <c r="F8593" s="459"/>
    </row>
    <row r="8594">
      <c r="A8594" s="458"/>
      <c r="B8594" s="458"/>
      <c r="C8594" s="458"/>
      <c r="D8594" s="458"/>
      <c r="E8594" s="458"/>
      <c r="F8594" s="459"/>
    </row>
    <row r="8595">
      <c r="A8595" s="458"/>
      <c r="B8595" s="458"/>
      <c r="C8595" s="458"/>
      <c r="D8595" s="458"/>
      <c r="E8595" s="458"/>
      <c r="F8595" s="459"/>
    </row>
    <row r="8596">
      <c r="A8596" s="458"/>
      <c r="B8596" s="458"/>
      <c r="C8596" s="458"/>
      <c r="D8596" s="458"/>
      <c r="E8596" s="458"/>
      <c r="F8596" s="459"/>
    </row>
    <row r="8597">
      <c r="A8597" s="458"/>
      <c r="B8597" s="458"/>
      <c r="C8597" s="458"/>
      <c r="D8597" s="458"/>
      <c r="E8597" s="458"/>
      <c r="F8597" s="459"/>
    </row>
    <row r="8598">
      <c r="A8598" s="458"/>
      <c r="B8598" s="458"/>
      <c r="C8598" s="458"/>
      <c r="D8598" s="458"/>
      <c r="E8598" s="458"/>
      <c r="F8598" s="459"/>
    </row>
    <row r="8599">
      <c r="A8599" s="458"/>
      <c r="B8599" s="458"/>
      <c r="C8599" s="458"/>
      <c r="D8599" s="458"/>
      <c r="E8599" s="458"/>
      <c r="F8599" s="459"/>
    </row>
    <row r="8600">
      <c r="A8600" s="458"/>
      <c r="B8600" s="458"/>
      <c r="C8600" s="458"/>
      <c r="D8600" s="458"/>
      <c r="E8600" s="458"/>
      <c r="F8600" s="459"/>
    </row>
    <row r="8601">
      <c r="A8601" s="458"/>
      <c r="B8601" s="458"/>
      <c r="C8601" s="458"/>
      <c r="D8601" s="458"/>
      <c r="E8601" s="458"/>
      <c r="F8601" s="459"/>
    </row>
    <row r="8602">
      <c r="A8602" s="458"/>
      <c r="B8602" s="458"/>
      <c r="C8602" s="458"/>
      <c r="D8602" s="458"/>
      <c r="E8602" s="458"/>
      <c r="F8602" s="459"/>
    </row>
    <row r="8603">
      <c r="A8603" s="458"/>
      <c r="B8603" s="458"/>
      <c r="C8603" s="458"/>
      <c r="D8603" s="458"/>
      <c r="E8603" s="458"/>
      <c r="F8603" s="459"/>
    </row>
    <row r="8604">
      <c r="A8604" s="458"/>
      <c r="B8604" s="458"/>
      <c r="C8604" s="458"/>
      <c r="D8604" s="458"/>
      <c r="E8604" s="458"/>
      <c r="F8604" s="459"/>
    </row>
    <row r="8605">
      <c r="A8605" s="458"/>
      <c r="B8605" s="458"/>
      <c r="C8605" s="458"/>
      <c r="D8605" s="458"/>
      <c r="E8605" s="458"/>
      <c r="F8605" s="459"/>
    </row>
    <row r="8606">
      <c r="A8606" s="458"/>
      <c r="B8606" s="458"/>
      <c r="C8606" s="458"/>
      <c r="D8606" s="458"/>
      <c r="E8606" s="458"/>
      <c r="F8606" s="459"/>
    </row>
    <row r="8607">
      <c r="A8607" s="458"/>
      <c r="B8607" s="458"/>
      <c r="C8607" s="458"/>
      <c r="D8607" s="458"/>
      <c r="E8607" s="458"/>
      <c r="F8607" s="459"/>
    </row>
    <row r="8608">
      <c r="A8608" s="458"/>
      <c r="B8608" s="458"/>
      <c r="C8608" s="458"/>
      <c r="D8608" s="458"/>
      <c r="E8608" s="458"/>
      <c r="F8608" s="459"/>
    </row>
    <row r="8609">
      <c r="A8609" s="458"/>
      <c r="B8609" s="458"/>
      <c r="C8609" s="458"/>
      <c r="D8609" s="458"/>
      <c r="E8609" s="458"/>
      <c r="F8609" s="459"/>
    </row>
    <row r="8610">
      <c r="A8610" s="458"/>
      <c r="B8610" s="458"/>
      <c r="C8610" s="458"/>
      <c r="D8610" s="458"/>
      <c r="E8610" s="458"/>
      <c r="F8610" s="459"/>
    </row>
    <row r="8611">
      <c r="A8611" s="458"/>
      <c r="B8611" s="458"/>
      <c r="C8611" s="458"/>
      <c r="D8611" s="458"/>
      <c r="E8611" s="458"/>
      <c r="F8611" s="459"/>
    </row>
    <row r="8612">
      <c r="A8612" s="458"/>
      <c r="B8612" s="458"/>
      <c r="C8612" s="458"/>
      <c r="D8612" s="458"/>
      <c r="E8612" s="458"/>
      <c r="F8612" s="459"/>
    </row>
    <row r="8613">
      <c r="A8613" s="458"/>
      <c r="B8613" s="458"/>
      <c r="C8613" s="458"/>
      <c r="D8613" s="458"/>
      <c r="E8613" s="458"/>
      <c r="F8613" s="459"/>
    </row>
    <row r="8614">
      <c r="A8614" s="458"/>
      <c r="B8614" s="458"/>
      <c r="C8614" s="458"/>
      <c r="D8614" s="458"/>
      <c r="E8614" s="458"/>
      <c r="F8614" s="459"/>
    </row>
    <row r="8615">
      <c r="A8615" s="458"/>
      <c r="B8615" s="458"/>
      <c r="C8615" s="458"/>
      <c r="D8615" s="458"/>
      <c r="E8615" s="458"/>
      <c r="F8615" s="459"/>
    </row>
    <row r="8616">
      <c r="A8616" s="458"/>
      <c r="B8616" s="458"/>
      <c r="C8616" s="458"/>
      <c r="D8616" s="458"/>
      <c r="E8616" s="458"/>
      <c r="F8616" s="459"/>
    </row>
    <row r="8617">
      <c r="A8617" s="458"/>
      <c r="B8617" s="458"/>
      <c r="C8617" s="458"/>
      <c r="D8617" s="458"/>
      <c r="E8617" s="458"/>
      <c r="F8617" s="459"/>
    </row>
    <row r="8618">
      <c r="A8618" s="458"/>
      <c r="B8618" s="458"/>
      <c r="C8618" s="458"/>
      <c r="D8618" s="458"/>
      <c r="E8618" s="458"/>
      <c r="F8618" s="459"/>
    </row>
    <row r="8619">
      <c r="A8619" s="458"/>
      <c r="B8619" s="458"/>
      <c r="C8619" s="458"/>
      <c r="D8619" s="458"/>
      <c r="E8619" s="458"/>
      <c r="F8619" s="459"/>
    </row>
    <row r="8620">
      <c r="A8620" s="458"/>
      <c r="B8620" s="458"/>
      <c r="C8620" s="458"/>
      <c r="D8620" s="458"/>
      <c r="E8620" s="458"/>
      <c r="F8620" s="459"/>
    </row>
    <row r="8621">
      <c r="A8621" s="458"/>
      <c r="B8621" s="458"/>
      <c r="C8621" s="458"/>
      <c r="D8621" s="458"/>
      <c r="E8621" s="458"/>
      <c r="F8621" s="459"/>
    </row>
    <row r="8622">
      <c r="A8622" s="458"/>
      <c r="B8622" s="458"/>
      <c r="C8622" s="458"/>
      <c r="D8622" s="458"/>
      <c r="E8622" s="458"/>
      <c r="F8622" s="459"/>
    </row>
    <row r="8623">
      <c r="A8623" s="458"/>
      <c r="B8623" s="458"/>
      <c r="C8623" s="458"/>
      <c r="D8623" s="458"/>
      <c r="E8623" s="458"/>
      <c r="F8623" s="459"/>
    </row>
    <row r="8624">
      <c r="A8624" s="458"/>
      <c r="B8624" s="458"/>
      <c r="C8624" s="458"/>
      <c r="D8624" s="458"/>
      <c r="E8624" s="458"/>
      <c r="F8624" s="459"/>
    </row>
    <row r="8625">
      <c r="A8625" s="458"/>
      <c r="B8625" s="458"/>
      <c r="C8625" s="458"/>
      <c r="D8625" s="458"/>
      <c r="E8625" s="458"/>
      <c r="F8625" s="459"/>
    </row>
    <row r="8626">
      <c r="A8626" s="458"/>
      <c r="B8626" s="458"/>
      <c r="C8626" s="458"/>
      <c r="D8626" s="458"/>
      <c r="E8626" s="458"/>
      <c r="F8626" s="459"/>
    </row>
    <row r="8627">
      <c r="A8627" s="458"/>
      <c r="B8627" s="458"/>
      <c r="C8627" s="458"/>
      <c r="D8627" s="458"/>
      <c r="E8627" s="458"/>
      <c r="F8627" s="459"/>
    </row>
    <row r="8628">
      <c r="A8628" s="458"/>
      <c r="B8628" s="458"/>
      <c r="C8628" s="458"/>
      <c r="D8628" s="458"/>
      <c r="E8628" s="458"/>
      <c r="F8628" s="459"/>
    </row>
    <row r="8629">
      <c r="A8629" s="458"/>
      <c r="B8629" s="458"/>
      <c r="C8629" s="458"/>
      <c r="D8629" s="458"/>
      <c r="E8629" s="458"/>
      <c r="F8629" s="459"/>
    </row>
    <row r="8630">
      <c r="A8630" s="458"/>
      <c r="B8630" s="458"/>
      <c r="C8630" s="458"/>
      <c r="D8630" s="458"/>
      <c r="E8630" s="458"/>
      <c r="F8630" s="459"/>
    </row>
    <row r="8631">
      <c r="A8631" s="458"/>
      <c r="B8631" s="458"/>
      <c r="C8631" s="458"/>
      <c r="D8631" s="458"/>
      <c r="E8631" s="458"/>
      <c r="F8631" s="459"/>
    </row>
    <row r="8632">
      <c r="A8632" s="458"/>
      <c r="B8632" s="458"/>
      <c r="C8632" s="458"/>
      <c r="D8632" s="458"/>
      <c r="E8632" s="458"/>
      <c r="F8632" s="459"/>
    </row>
    <row r="8633">
      <c r="A8633" s="458"/>
      <c r="B8633" s="458"/>
      <c r="C8633" s="458"/>
      <c r="D8633" s="458"/>
      <c r="E8633" s="458"/>
      <c r="F8633" s="459"/>
    </row>
    <row r="8634">
      <c r="A8634" s="458"/>
      <c r="B8634" s="458"/>
      <c r="C8634" s="458"/>
      <c r="D8634" s="458"/>
      <c r="E8634" s="458"/>
      <c r="F8634" s="459"/>
    </row>
    <row r="8635">
      <c r="A8635" s="458"/>
      <c r="B8635" s="458"/>
      <c r="C8635" s="458"/>
      <c r="D8635" s="458"/>
      <c r="E8635" s="458"/>
      <c r="F8635" s="459"/>
    </row>
    <row r="8636">
      <c r="A8636" s="458"/>
      <c r="B8636" s="458"/>
      <c r="C8636" s="458"/>
      <c r="D8636" s="458"/>
      <c r="E8636" s="458"/>
      <c r="F8636" s="459"/>
    </row>
    <row r="8637">
      <c r="A8637" s="458"/>
      <c r="B8637" s="458"/>
      <c r="C8637" s="458"/>
      <c r="D8637" s="458"/>
      <c r="E8637" s="458"/>
      <c r="F8637" s="459"/>
    </row>
    <row r="8638">
      <c r="A8638" s="458"/>
      <c r="B8638" s="458"/>
      <c r="C8638" s="458"/>
      <c r="D8638" s="458"/>
      <c r="E8638" s="458"/>
      <c r="F8638" s="459"/>
    </row>
    <row r="8639">
      <c r="A8639" s="458"/>
      <c r="B8639" s="458"/>
      <c r="C8639" s="458"/>
      <c r="D8639" s="458"/>
      <c r="E8639" s="458"/>
      <c r="F8639" s="459"/>
    </row>
    <row r="8640">
      <c r="A8640" s="458"/>
      <c r="B8640" s="458"/>
      <c r="C8640" s="458"/>
      <c r="D8640" s="458"/>
      <c r="E8640" s="458"/>
      <c r="F8640" s="459"/>
    </row>
    <row r="8641">
      <c r="A8641" s="458"/>
      <c r="B8641" s="458"/>
      <c r="C8641" s="458"/>
      <c r="D8641" s="458"/>
      <c r="E8641" s="458"/>
      <c r="F8641" s="459"/>
    </row>
    <row r="8642">
      <c r="A8642" s="458"/>
      <c r="B8642" s="458"/>
      <c r="C8642" s="458"/>
      <c r="D8642" s="458"/>
      <c r="E8642" s="458"/>
      <c r="F8642" s="459"/>
    </row>
    <row r="8643">
      <c r="A8643" s="458"/>
      <c r="B8643" s="458"/>
      <c r="C8643" s="458"/>
      <c r="D8643" s="458"/>
      <c r="E8643" s="458"/>
      <c r="F8643" s="459"/>
    </row>
    <row r="8644">
      <c r="A8644" s="458"/>
      <c r="B8644" s="458"/>
      <c r="C8644" s="458"/>
      <c r="D8644" s="458"/>
      <c r="E8644" s="458"/>
      <c r="F8644" s="459"/>
    </row>
    <row r="8645">
      <c r="A8645" s="458"/>
      <c r="B8645" s="458"/>
      <c r="C8645" s="458"/>
      <c r="D8645" s="458"/>
      <c r="E8645" s="458"/>
      <c r="F8645" s="459"/>
    </row>
    <row r="8646">
      <c r="A8646" s="458"/>
      <c r="B8646" s="458"/>
      <c r="C8646" s="458"/>
      <c r="D8646" s="458"/>
      <c r="E8646" s="458"/>
      <c r="F8646" s="459"/>
    </row>
    <row r="8647">
      <c r="A8647" s="458"/>
      <c r="B8647" s="458"/>
      <c r="C8647" s="458"/>
      <c r="D8647" s="458"/>
      <c r="E8647" s="458"/>
      <c r="F8647" s="459"/>
    </row>
    <row r="8648">
      <c r="A8648" s="458"/>
      <c r="B8648" s="458"/>
      <c r="C8648" s="458"/>
      <c r="D8648" s="458"/>
      <c r="E8648" s="458"/>
      <c r="F8648" s="459"/>
    </row>
    <row r="8649">
      <c r="A8649" s="458"/>
      <c r="B8649" s="458"/>
      <c r="C8649" s="458"/>
      <c r="D8649" s="458"/>
      <c r="E8649" s="458"/>
      <c r="F8649" s="459"/>
    </row>
    <row r="8650">
      <c r="A8650" s="458"/>
      <c r="B8650" s="458"/>
      <c r="C8650" s="458"/>
      <c r="D8650" s="458"/>
      <c r="E8650" s="458"/>
      <c r="F8650" s="459"/>
    </row>
    <row r="8651">
      <c r="A8651" s="458"/>
      <c r="B8651" s="458"/>
      <c r="C8651" s="458"/>
      <c r="D8651" s="458"/>
      <c r="E8651" s="458"/>
      <c r="F8651" s="459"/>
    </row>
    <row r="8652">
      <c r="A8652" s="458"/>
      <c r="B8652" s="458"/>
      <c r="C8652" s="458"/>
      <c r="D8652" s="458"/>
      <c r="E8652" s="458"/>
      <c r="F8652" s="459"/>
    </row>
    <row r="8653">
      <c r="A8653" s="458"/>
      <c r="B8653" s="458"/>
      <c r="C8653" s="458"/>
      <c r="D8653" s="458"/>
      <c r="E8653" s="458"/>
      <c r="F8653" s="459"/>
    </row>
    <row r="8654">
      <c r="A8654" s="458"/>
      <c r="B8654" s="458"/>
      <c r="C8654" s="458"/>
      <c r="D8654" s="458"/>
      <c r="E8654" s="458"/>
      <c r="F8654" s="459"/>
    </row>
    <row r="8655">
      <c r="A8655" s="458"/>
      <c r="B8655" s="458"/>
      <c r="C8655" s="458"/>
      <c r="D8655" s="458"/>
      <c r="E8655" s="458"/>
      <c r="F8655" s="459"/>
    </row>
    <row r="8656">
      <c r="A8656" s="458"/>
      <c r="B8656" s="458"/>
      <c r="C8656" s="458"/>
      <c r="D8656" s="458"/>
      <c r="E8656" s="458"/>
      <c r="F8656" s="459"/>
    </row>
    <row r="8657">
      <c r="A8657" s="458"/>
      <c r="B8657" s="458"/>
      <c r="C8657" s="458"/>
      <c r="D8657" s="458"/>
      <c r="E8657" s="458"/>
      <c r="F8657" s="459"/>
    </row>
    <row r="8658">
      <c r="A8658" s="458"/>
      <c r="B8658" s="458"/>
      <c r="C8658" s="458"/>
      <c r="D8658" s="458"/>
      <c r="E8658" s="458"/>
      <c r="F8658" s="459"/>
    </row>
    <row r="8659">
      <c r="A8659" s="458"/>
      <c r="B8659" s="458"/>
      <c r="C8659" s="458"/>
      <c r="D8659" s="458"/>
      <c r="E8659" s="458"/>
      <c r="F8659" s="459"/>
    </row>
    <row r="8660">
      <c r="A8660" s="458"/>
      <c r="B8660" s="458"/>
      <c r="C8660" s="458"/>
      <c r="D8660" s="458"/>
      <c r="E8660" s="458"/>
      <c r="F8660" s="459"/>
    </row>
    <row r="8661">
      <c r="A8661" s="458"/>
      <c r="B8661" s="458"/>
      <c r="C8661" s="458"/>
      <c r="D8661" s="458"/>
      <c r="E8661" s="458"/>
      <c r="F8661" s="459"/>
    </row>
    <row r="8662">
      <c r="A8662" s="458"/>
      <c r="B8662" s="458"/>
      <c r="C8662" s="458"/>
      <c r="D8662" s="458"/>
      <c r="E8662" s="458"/>
      <c r="F8662" s="459"/>
    </row>
    <row r="8663">
      <c r="A8663" s="458"/>
      <c r="B8663" s="458"/>
      <c r="C8663" s="458"/>
      <c r="D8663" s="458"/>
      <c r="E8663" s="458"/>
      <c r="F8663" s="459"/>
    </row>
    <row r="8664">
      <c r="A8664" s="458"/>
      <c r="B8664" s="458"/>
      <c r="C8664" s="458"/>
      <c r="D8664" s="458"/>
      <c r="E8664" s="458"/>
      <c r="F8664" s="459"/>
    </row>
    <row r="8665">
      <c r="A8665" s="458"/>
      <c r="B8665" s="458"/>
      <c r="C8665" s="458"/>
      <c r="D8665" s="458"/>
      <c r="E8665" s="458"/>
      <c r="F8665" s="459"/>
    </row>
    <row r="8666">
      <c r="A8666" s="458"/>
      <c r="B8666" s="458"/>
      <c r="C8666" s="458"/>
      <c r="D8666" s="458"/>
      <c r="E8666" s="458"/>
      <c r="F8666" s="459"/>
    </row>
    <row r="8667">
      <c r="A8667" s="458"/>
      <c r="B8667" s="458"/>
      <c r="C8667" s="458"/>
      <c r="D8667" s="458"/>
      <c r="E8667" s="458"/>
      <c r="F8667" s="459"/>
    </row>
    <row r="8668">
      <c r="A8668" s="458"/>
      <c r="B8668" s="458"/>
      <c r="C8668" s="458"/>
      <c r="D8668" s="458"/>
      <c r="E8668" s="458"/>
      <c r="F8668" s="459"/>
    </row>
    <row r="8669">
      <c r="A8669" s="458"/>
      <c r="B8669" s="458"/>
      <c r="C8669" s="458"/>
      <c r="D8669" s="458"/>
      <c r="E8669" s="458"/>
      <c r="F8669" s="459"/>
    </row>
    <row r="8670">
      <c r="A8670" s="458"/>
      <c r="B8670" s="458"/>
      <c r="C8670" s="458"/>
      <c r="D8670" s="458"/>
      <c r="E8670" s="458"/>
      <c r="F8670" s="459"/>
    </row>
    <row r="8671">
      <c r="A8671" s="458"/>
      <c r="B8671" s="458"/>
      <c r="C8671" s="458"/>
      <c r="D8671" s="458"/>
      <c r="E8671" s="458"/>
      <c r="F8671" s="459"/>
    </row>
    <row r="8672">
      <c r="A8672" s="458"/>
      <c r="B8672" s="458"/>
      <c r="C8672" s="458"/>
      <c r="D8672" s="458"/>
      <c r="E8672" s="458"/>
      <c r="F8672" s="459"/>
    </row>
    <row r="8673">
      <c r="A8673" s="458"/>
      <c r="B8673" s="458"/>
      <c r="C8673" s="458"/>
      <c r="D8673" s="458"/>
      <c r="E8673" s="458"/>
      <c r="F8673" s="459"/>
    </row>
    <row r="8674">
      <c r="A8674" s="458"/>
      <c r="B8674" s="458"/>
      <c r="C8674" s="458"/>
      <c r="D8674" s="458"/>
      <c r="E8674" s="458"/>
      <c r="F8674" s="459"/>
    </row>
    <row r="8675">
      <c r="A8675" s="458"/>
      <c r="B8675" s="458"/>
      <c r="C8675" s="458"/>
      <c r="D8675" s="458"/>
      <c r="E8675" s="458"/>
      <c r="F8675" s="459"/>
    </row>
    <row r="8676">
      <c r="A8676" s="458"/>
      <c r="B8676" s="458"/>
      <c r="C8676" s="458"/>
      <c r="D8676" s="458"/>
      <c r="E8676" s="458"/>
      <c r="F8676" s="459"/>
    </row>
    <row r="8677">
      <c r="A8677" s="458"/>
      <c r="B8677" s="458"/>
      <c r="C8677" s="458"/>
      <c r="D8677" s="458"/>
      <c r="E8677" s="458"/>
      <c r="F8677" s="459"/>
    </row>
    <row r="8678">
      <c r="A8678" s="458"/>
      <c r="B8678" s="458"/>
      <c r="C8678" s="458"/>
      <c r="D8678" s="458"/>
      <c r="E8678" s="458"/>
      <c r="F8678" s="459"/>
    </row>
    <row r="8679">
      <c r="A8679" s="458"/>
      <c r="B8679" s="458"/>
      <c r="C8679" s="458"/>
      <c r="D8679" s="458"/>
      <c r="E8679" s="458"/>
      <c r="F8679" s="459"/>
    </row>
    <row r="8680">
      <c r="A8680" s="458"/>
      <c r="B8680" s="458"/>
      <c r="C8680" s="458"/>
      <c r="D8680" s="458"/>
      <c r="E8680" s="458"/>
      <c r="F8680" s="459"/>
    </row>
    <row r="8681">
      <c r="A8681" s="458"/>
      <c r="B8681" s="458"/>
      <c r="C8681" s="458"/>
      <c r="D8681" s="458"/>
      <c r="E8681" s="458"/>
      <c r="F8681" s="459"/>
    </row>
    <row r="8682">
      <c r="A8682" s="458"/>
      <c r="B8682" s="458"/>
      <c r="C8682" s="458"/>
      <c r="D8682" s="458"/>
      <c r="E8682" s="458"/>
      <c r="F8682" s="459"/>
    </row>
    <row r="8683">
      <c r="A8683" s="458"/>
      <c r="B8683" s="458"/>
      <c r="C8683" s="458"/>
      <c r="D8683" s="458"/>
      <c r="E8683" s="458"/>
      <c r="F8683" s="459"/>
    </row>
    <row r="8684">
      <c r="A8684" s="458"/>
      <c r="B8684" s="458"/>
      <c r="C8684" s="458"/>
      <c r="D8684" s="458"/>
      <c r="E8684" s="458"/>
      <c r="F8684" s="459"/>
    </row>
    <row r="8685">
      <c r="A8685" s="458"/>
      <c r="B8685" s="458"/>
      <c r="C8685" s="458"/>
      <c r="D8685" s="458"/>
      <c r="E8685" s="458"/>
      <c r="F8685" s="459"/>
    </row>
    <row r="8686">
      <c r="A8686" s="458"/>
      <c r="B8686" s="458"/>
      <c r="C8686" s="458"/>
      <c r="D8686" s="458"/>
      <c r="E8686" s="458"/>
      <c r="F8686" s="459"/>
    </row>
    <row r="8687">
      <c r="A8687" s="458"/>
      <c r="B8687" s="458"/>
      <c r="C8687" s="458"/>
      <c r="D8687" s="458"/>
      <c r="E8687" s="458"/>
      <c r="F8687" s="459"/>
    </row>
    <row r="8688">
      <c r="A8688" s="458"/>
      <c r="B8688" s="458"/>
      <c r="C8688" s="458"/>
      <c r="D8688" s="458"/>
      <c r="E8688" s="458"/>
      <c r="F8688" s="459"/>
    </row>
    <row r="8689">
      <c r="A8689" s="458"/>
      <c r="B8689" s="458"/>
      <c r="C8689" s="458"/>
      <c r="D8689" s="458"/>
      <c r="E8689" s="458"/>
      <c r="F8689" s="459"/>
    </row>
    <row r="8690">
      <c r="A8690" s="458"/>
      <c r="B8690" s="458"/>
      <c r="C8690" s="458"/>
      <c r="D8690" s="458"/>
      <c r="E8690" s="458"/>
      <c r="F8690" s="459"/>
    </row>
    <row r="8691">
      <c r="A8691" s="458"/>
      <c r="B8691" s="458"/>
      <c r="C8691" s="458"/>
      <c r="D8691" s="458"/>
      <c r="E8691" s="458"/>
      <c r="F8691" s="459"/>
    </row>
    <row r="8692">
      <c r="A8692" s="458"/>
      <c r="B8692" s="458"/>
      <c r="C8692" s="458"/>
      <c r="D8692" s="458"/>
      <c r="E8692" s="458"/>
      <c r="F8692" s="459"/>
    </row>
    <row r="8693">
      <c r="A8693" s="458"/>
      <c r="B8693" s="458"/>
      <c r="C8693" s="458"/>
      <c r="D8693" s="458"/>
      <c r="E8693" s="458"/>
      <c r="F8693" s="459"/>
    </row>
    <row r="8694">
      <c r="A8694" s="458"/>
      <c r="B8694" s="458"/>
      <c r="C8694" s="458"/>
      <c r="D8694" s="458"/>
      <c r="E8694" s="458"/>
      <c r="F8694" s="459"/>
    </row>
    <row r="8695">
      <c r="A8695" s="458"/>
      <c r="B8695" s="458"/>
      <c r="C8695" s="458"/>
      <c r="D8695" s="458"/>
      <c r="E8695" s="458"/>
      <c r="F8695" s="459"/>
    </row>
    <row r="8696">
      <c r="A8696" s="458"/>
      <c r="B8696" s="458"/>
      <c r="C8696" s="458"/>
      <c r="D8696" s="458"/>
      <c r="E8696" s="458"/>
      <c r="F8696" s="459"/>
    </row>
    <row r="8697">
      <c r="A8697" s="458"/>
      <c r="B8697" s="458"/>
      <c r="C8697" s="458"/>
      <c r="D8697" s="458"/>
      <c r="E8697" s="458"/>
      <c r="F8697" s="459"/>
    </row>
    <row r="8698">
      <c r="A8698" s="458"/>
      <c r="B8698" s="458"/>
      <c r="C8698" s="458"/>
      <c r="D8698" s="458"/>
      <c r="E8698" s="458"/>
      <c r="F8698" s="459"/>
    </row>
    <row r="8699">
      <c r="A8699" s="458"/>
      <c r="B8699" s="458"/>
      <c r="C8699" s="458"/>
      <c r="D8699" s="458"/>
      <c r="E8699" s="458"/>
      <c r="F8699" s="459"/>
    </row>
    <row r="8700">
      <c r="A8700" s="458"/>
      <c r="B8700" s="458"/>
      <c r="C8700" s="458"/>
      <c r="D8700" s="458"/>
      <c r="E8700" s="458"/>
      <c r="F8700" s="459"/>
    </row>
    <row r="8701">
      <c r="A8701" s="458"/>
      <c r="B8701" s="458"/>
      <c r="C8701" s="458"/>
      <c r="D8701" s="458"/>
      <c r="E8701" s="458"/>
      <c r="F8701" s="459"/>
    </row>
    <row r="8702">
      <c r="A8702" s="458"/>
      <c r="B8702" s="458"/>
      <c r="C8702" s="458"/>
      <c r="D8702" s="458"/>
      <c r="E8702" s="458"/>
      <c r="F8702" s="459"/>
    </row>
    <row r="8703">
      <c r="A8703" s="458"/>
      <c r="B8703" s="458"/>
      <c r="C8703" s="458"/>
      <c r="D8703" s="458"/>
      <c r="E8703" s="458"/>
      <c r="F8703" s="459"/>
    </row>
    <row r="8704">
      <c r="A8704" s="458"/>
      <c r="B8704" s="458"/>
      <c r="C8704" s="458"/>
      <c r="D8704" s="458"/>
      <c r="E8704" s="458"/>
      <c r="F8704" s="459"/>
    </row>
    <row r="8705">
      <c r="A8705" s="458"/>
      <c r="B8705" s="458"/>
      <c r="C8705" s="458"/>
      <c r="D8705" s="458"/>
      <c r="E8705" s="458"/>
      <c r="F8705" s="459"/>
    </row>
    <row r="8706">
      <c r="A8706" s="458"/>
      <c r="B8706" s="458"/>
      <c r="C8706" s="458"/>
      <c r="D8706" s="458"/>
      <c r="E8706" s="458"/>
      <c r="F8706" s="459"/>
    </row>
    <row r="8707">
      <c r="A8707" s="458"/>
      <c r="B8707" s="458"/>
      <c r="C8707" s="458"/>
      <c r="D8707" s="458"/>
      <c r="E8707" s="458"/>
      <c r="F8707" s="459"/>
    </row>
    <row r="8708">
      <c r="A8708" s="458"/>
      <c r="B8708" s="458"/>
      <c r="C8708" s="458"/>
      <c r="D8708" s="458"/>
      <c r="E8708" s="458"/>
      <c r="F8708" s="459"/>
    </row>
    <row r="8709">
      <c r="A8709" s="458"/>
      <c r="B8709" s="458"/>
      <c r="C8709" s="458"/>
      <c r="D8709" s="458"/>
      <c r="E8709" s="458"/>
      <c r="F8709" s="459"/>
    </row>
    <row r="8710">
      <c r="A8710" s="458"/>
      <c r="B8710" s="458"/>
      <c r="C8710" s="458"/>
      <c r="D8710" s="458"/>
      <c r="E8710" s="458"/>
      <c r="F8710" s="459"/>
    </row>
    <row r="8711">
      <c r="A8711" s="458"/>
      <c r="B8711" s="458"/>
      <c r="C8711" s="458"/>
      <c r="D8711" s="458"/>
      <c r="E8711" s="458"/>
      <c r="F8711" s="459"/>
    </row>
    <row r="8712">
      <c r="A8712" s="458"/>
      <c r="B8712" s="458"/>
      <c r="C8712" s="458"/>
      <c r="D8712" s="458"/>
      <c r="E8712" s="458"/>
      <c r="F8712" s="459"/>
    </row>
    <row r="8713">
      <c r="A8713" s="458"/>
      <c r="B8713" s="458"/>
      <c r="C8713" s="458"/>
      <c r="D8713" s="458"/>
      <c r="E8713" s="458"/>
      <c r="F8713" s="459"/>
    </row>
    <row r="8714">
      <c r="A8714" s="458"/>
      <c r="B8714" s="458"/>
      <c r="C8714" s="458"/>
      <c r="D8714" s="458"/>
      <c r="E8714" s="458"/>
      <c r="F8714" s="459"/>
    </row>
    <row r="8715">
      <c r="A8715" s="458"/>
      <c r="B8715" s="458"/>
      <c r="C8715" s="458"/>
      <c r="D8715" s="458"/>
      <c r="E8715" s="458"/>
      <c r="F8715" s="459"/>
    </row>
    <row r="8716">
      <c r="A8716" s="458"/>
      <c r="B8716" s="458"/>
      <c r="C8716" s="458"/>
      <c r="D8716" s="458"/>
      <c r="E8716" s="458"/>
      <c r="F8716" s="459"/>
    </row>
    <row r="8717">
      <c r="A8717" s="458"/>
      <c r="B8717" s="458"/>
      <c r="C8717" s="458"/>
      <c r="D8717" s="458"/>
      <c r="E8717" s="458"/>
      <c r="F8717" s="459"/>
    </row>
    <row r="8718">
      <c r="A8718" s="458"/>
      <c r="B8718" s="458"/>
      <c r="C8718" s="458"/>
      <c r="D8718" s="458"/>
      <c r="E8718" s="458"/>
      <c r="F8718" s="459"/>
    </row>
    <row r="8719">
      <c r="A8719" s="458"/>
      <c r="B8719" s="458"/>
      <c r="C8719" s="458"/>
      <c r="D8719" s="458"/>
      <c r="E8719" s="458"/>
      <c r="F8719" s="459"/>
    </row>
    <row r="8720">
      <c r="A8720" s="458"/>
      <c r="B8720" s="458"/>
      <c r="C8720" s="458"/>
      <c r="D8720" s="458"/>
      <c r="E8720" s="458"/>
      <c r="F8720" s="459"/>
    </row>
    <row r="8721">
      <c r="A8721" s="458"/>
      <c r="B8721" s="458"/>
      <c r="C8721" s="458"/>
      <c r="D8721" s="458"/>
      <c r="E8721" s="458"/>
      <c r="F8721" s="459"/>
    </row>
    <row r="8722">
      <c r="A8722" s="458"/>
      <c r="B8722" s="458"/>
      <c r="C8722" s="458"/>
      <c r="D8722" s="458"/>
      <c r="E8722" s="458"/>
      <c r="F8722" s="459"/>
    </row>
    <row r="8723">
      <c r="A8723" s="458"/>
      <c r="B8723" s="458"/>
      <c r="C8723" s="458"/>
      <c r="D8723" s="458"/>
      <c r="E8723" s="458"/>
      <c r="F8723" s="459"/>
    </row>
    <row r="8724">
      <c r="A8724" s="458"/>
      <c r="B8724" s="458"/>
      <c r="C8724" s="458"/>
      <c r="D8724" s="458"/>
      <c r="E8724" s="458"/>
      <c r="F8724" s="459"/>
    </row>
    <row r="8725">
      <c r="A8725" s="458"/>
      <c r="B8725" s="458"/>
      <c r="C8725" s="458"/>
      <c r="D8725" s="458"/>
      <c r="E8725" s="458"/>
      <c r="F8725" s="459"/>
    </row>
    <row r="8726">
      <c r="A8726" s="458"/>
      <c r="B8726" s="458"/>
      <c r="C8726" s="458"/>
      <c r="D8726" s="458"/>
      <c r="E8726" s="458"/>
      <c r="F8726" s="459"/>
    </row>
    <row r="8727">
      <c r="A8727" s="458"/>
      <c r="B8727" s="458"/>
      <c r="C8727" s="458"/>
      <c r="D8727" s="458"/>
      <c r="E8727" s="458"/>
      <c r="F8727" s="459"/>
    </row>
    <row r="8728">
      <c r="A8728" s="458"/>
      <c r="B8728" s="458"/>
      <c r="C8728" s="458"/>
      <c r="D8728" s="458"/>
      <c r="E8728" s="458"/>
      <c r="F8728" s="459"/>
    </row>
    <row r="8729">
      <c r="A8729" s="458"/>
      <c r="B8729" s="458"/>
      <c r="C8729" s="458"/>
      <c r="D8729" s="458"/>
      <c r="E8729" s="458"/>
      <c r="F8729" s="459"/>
    </row>
    <row r="8730">
      <c r="A8730" s="458"/>
      <c r="B8730" s="458"/>
      <c r="C8730" s="458"/>
      <c r="D8730" s="458"/>
      <c r="E8730" s="458"/>
      <c r="F8730" s="459"/>
    </row>
    <row r="8731">
      <c r="A8731" s="458"/>
      <c r="B8731" s="458"/>
      <c r="C8731" s="458"/>
      <c r="D8731" s="458"/>
      <c r="E8731" s="458"/>
      <c r="F8731" s="459"/>
    </row>
    <row r="8732">
      <c r="A8732" s="458"/>
      <c r="B8732" s="458"/>
      <c r="C8732" s="458"/>
      <c r="D8732" s="458"/>
      <c r="E8732" s="458"/>
      <c r="F8732" s="459"/>
    </row>
    <row r="8733">
      <c r="A8733" s="458"/>
      <c r="B8733" s="458"/>
      <c r="C8733" s="458"/>
      <c r="D8733" s="458"/>
      <c r="E8733" s="458"/>
      <c r="F8733" s="459"/>
    </row>
    <row r="8734">
      <c r="A8734" s="458"/>
      <c r="B8734" s="458"/>
      <c r="C8734" s="458"/>
      <c r="D8734" s="458"/>
      <c r="E8734" s="458"/>
      <c r="F8734" s="459"/>
    </row>
    <row r="8735">
      <c r="A8735" s="458"/>
      <c r="B8735" s="458"/>
      <c r="C8735" s="458"/>
      <c r="D8735" s="458"/>
      <c r="E8735" s="458"/>
      <c r="F8735" s="459"/>
    </row>
    <row r="8736">
      <c r="A8736" s="458"/>
      <c r="B8736" s="458"/>
      <c r="C8736" s="458"/>
      <c r="D8736" s="458"/>
      <c r="E8736" s="458"/>
      <c r="F8736" s="459"/>
    </row>
    <row r="8737">
      <c r="A8737" s="458"/>
      <c r="B8737" s="458"/>
      <c r="C8737" s="458"/>
      <c r="D8737" s="458"/>
      <c r="E8737" s="458"/>
      <c r="F8737" s="459"/>
    </row>
    <row r="8738">
      <c r="A8738" s="458"/>
      <c r="B8738" s="458"/>
      <c r="C8738" s="458"/>
      <c r="D8738" s="458"/>
      <c r="E8738" s="458"/>
      <c r="F8738" s="459"/>
    </row>
    <row r="8739">
      <c r="A8739" s="458"/>
      <c r="B8739" s="458"/>
      <c r="C8739" s="458"/>
      <c r="D8739" s="458"/>
      <c r="E8739" s="458"/>
      <c r="F8739" s="459"/>
    </row>
    <row r="8740">
      <c r="A8740" s="458"/>
      <c r="B8740" s="458"/>
      <c r="C8740" s="458"/>
      <c r="D8740" s="458"/>
      <c r="E8740" s="458"/>
      <c r="F8740" s="459"/>
    </row>
    <row r="8741">
      <c r="A8741" s="458"/>
      <c r="B8741" s="458"/>
      <c r="C8741" s="458"/>
      <c r="D8741" s="458"/>
      <c r="E8741" s="458"/>
      <c r="F8741" s="459"/>
    </row>
    <row r="8742">
      <c r="A8742" s="458"/>
      <c r="B8742" s="458"/>
      <c r="C8742" s="458"/>
      <c r="D8742" s="458"/>
      <c r="E8742" s="458"/>
      <c r="F8742" s="459"/>
    </row>
    <row r="8743">
      <c r="A8743" s="458"/>
      <c r="B8743" s="458"/>
      <c r="C8743" s="458"/>
      <c r="D8743" s="458"/>
      <c r="E8743" s="458"/>
      <c r="F8743" s="459"/>
    </row>
    <row r="8744">
      <c r="A8744" s="458"/>
      <c r="B8744" s="458"/>
      <c r="C8744" s="458"/>
      <c r="D8744" s="458"/>
      <c r="E8744" s="458"/>
      <c r="F8744" s="459"/>
    </row>
    <row r="8745">
      <c r="A8745" s="458"/>
      <c r="B8745" s="458"/>
      <c r="C8745" s="458"/>
      <c r="D8745" s="458"/>
      <c r="E8745" s="458"/>
      <c r="F8745" s="459"/>
    </row>
    <row r="8746">
      <c r="A8746" s="458"/>
      <c r="B8746" s="458"/>
      <c r="C8746" s="458"/>
      <c r="D8746" s="458"/>
      <c r="E8746" s="458"/>
      <c r="F8746" s="459"/>
    </row>
    <row r="8747">
      <c r="A8747" s="458"/>
      <c r="B8747" s="458"/>
      <c r="C8747" s="458"/>
      <c r="D8747" s="458"/>
      <c r="E8747" s="458"/>
      <c r="F8747" s="459"/>
    </row>
    <row r="8748">
      <c r="A8748" s="458"/>
      <c r="B8748" s="458"/>
      <c r="C8748" s="458"/>
      <c r="D8748" s="458"/>
      <c r="E8748" s="458"/>
      <c r="F8748" s="459"/>
    </row>
    <row r="8749">
      <c r="A8749" s="458"/>
      <c r="B8749" s="458"/>
      <c r="C8749" s="458"/>
      <c r="D8749" s="458"/>
      <c r="E8749" s="458"/>
      <c r="F8749" s="459"/>
    </row>
    <row r="8750">
      <c r="A8750" s="458"/>
      <c r="B8750" s="458"/>
      <c r="C8750" s="458"/>
      <c r="D8750" s="458"/>
      <c r="E8750" s="458"/>
      <c r="F8750" s="459"/>
    </row>
    <row r="8751">
      <c r="A8751" s="458"/>
      <c r="B8751" s="458"/>
      <c r="C8751" s="458"/>
      <c r="D8751" s="458"/>
      <c r="E8751" s="458"/>
      <c r="F8751" s="459"/>
    </row>
    <row r="8752">
      <c r="A8752" s="458"/>
      <c r="B8752" s="458"/>
      <c r="C8752" s="458"/>
      <c r="D8752" s="458"/>
      <c r="E8752" s="458"/>
      <c r="F8752" s="459"/>
    </row>
    <row r="8753">
      <c r="A8753" s="458"/>
      <c r="B8753" s="458"/>
      <c r="C8753" s="458"/>
      <c r="D8753" s="458"/>
      <c r="E8753" s="458"/>
      <c r="F8753" s="459"/>
    </row>
    <row r="8754">
      <c r="A8754" s="458"/>
      <c r="B8754" s="458"/>
      <c r="C8754" s="458"/>
      <c r="D8754" s="458"/>
      <c r="E8754" s="458"/>
      <c r="F8754" s="459"/>
    </row>
    <row r="8755">
      <c r="A8755" s="458"/>
      <c r="B8755" s="458"/>
      <c r="C8755" s="458"/>
      <c r="D8755" s="458"/>
      <c r="E8755" s="458"/>
      <c r="F8755" s="459"/>
    </row>
    <row r="8756">
      <c r="A8756" s="458"/>
      <c r="B8756" s="458"/>
      <c r="C8756" s="458"/>
      <c r="D8756" s="458"/>
      <c r="E8756" s="458"/>
      <c r="F8756" s="459"/>
    </row>
    <row r="8757">
      <c r="A8757" s="458"/>
      <c r="B8757" s="458"/>
      <c r="C8757" s="458"/>
      <c r="D8757" s="458"/>
      <c r="E8757" s="458"/>
      <c r="F8757" s="459"/>
    </row>
    <row r="8758">
      <c r="A8758" s="458"/>
      <c r="B8758" s="458"/>
      <c r="C8758" s="458"/>
      <c r="D8758" s="458"/>
      <c r="E8758" s="458"/>
      <c r="F8758" s="459"/>
    </row>
    <row r="8759">
      <c r="A8759" s="458"/>
      <c r="B8759" s="458"/>
      <c r="C8759" s="458"/>
      <c r="D8759" s="458"/>
      <c r="E8759" s="458"/>
      <c r="F8759" s="459"/>
    </row>
    <row r="8760">
      <c r="A8760" s="458"/>
      <c r="B8760" s="458"/>
      <c r="C8760" s="458"/>
      <c r="D8760" s="458"/>
      <c r="E8760" s="458"/>
      <c r="F8760" s="459"/>
    </row>
    <row r="8761">
      <c r="A8761" s="458"/>
      <c r="B8761" s="458"/>
      <c r="C8761" s="458"/>
      <c r="D8761" s="458"/>
      <c r="E8761" s="458"/>
      <c r="F8761" s="459"/>
    </row>
    <row r="8762">
      <c r="A8762" s="458"/>
      <c r="B8762" s="458"/>
      <c r="C8762" s="458"/>
      <c r="D8762" s="458"/>
      <c r="E8762" s="458"/>
      <c r="F8762" s="459"/>
    </row>
    <row r="8763">
      <c r="A8763" s="458"/>
      <c r="B8763" s="458"/>
      <c r="C8763" s="458"/>
      <c r="D8763" s="458"/>
      <c r="E8763" s="458"/>
      <c r="F8763" s="459"/>
    </row>
    <row r="8764">
      <c r="A8764" s="458"/>
      <c r="B8764" s="458"/>
      <c r="C8764" s="458"/>
      <c r="D8764" s="458"/>
      <c r="E8764" s="458"/>
      <c r="F8764" s="459"/>
    </row>
    <row r="8765">
      <c r="A8765" s="458"/>
      <c r="B8765" s="458"/>
      <c r="C8765" s="458"/>
      <c r="D8765" s="458"/>
      <c r="E8765" s="458"/>
      <c r="F8765" s="459"/>
    </row>
    <row r="8766">
      <c r="A8766" s="458"/>
      <c r="B8766" s="458"/>
      <c r="C8766" s="458"/>
      <c r="D8766" s="458"/>
      <c r="E8766" s="458"/>
      <c r="F8766" s="459"/>
    </row>
    <row r="8767">
      <c r="A8767" s="458"/>
      <c r="B8767" s="458"/>
      <c r="C8767" s="458"/>
      <c r="D8767" s="458"/>
      <c r="E8767" s="458"/>
      <c r="F8767" s="459"/>
    </row>
    <row r="8768">
      <c r="A8768" s="458"/>
      <c r="B8768" s="458"/>
      <c r="C8768" s="458"/>
      <c r="D8768" s="458"/>
      <c r="E8768" s="458"/>
      <c r="F8768" s="459"/>
    </row>
    <row r="8769">
      <c r="A8769" s="458"/>
      <c r="B8769" s="458"/>
      <c r="C8769" s="458"/>
      <c r="D8769" s="458"/>
      <c r="E8769" s="458"/>
      <c r="F8769" s="459"/>
    </row>
    <row r="8770">
      <c r="A8770" s="458"/>
      <c r="B8770" s="458"/>
      <c r="C8770" s="458"/>
      <c r="D8770" s="458"/>
      <c r="E8770" s="458"/>
      <c r="F8770" s="459"/>
    </row>
    <row r="8771">
      <c r="A8771" s="458"/>
      <c r="B8771" s="458"/>
      <c r="C8771" s="458"/>
      <c r="D8771" s="458"/>
      <c r="E8771" s="458"/>
      <c r="F8771" s="459"/>
    </row>
    <row r="8772">
      <c r="A8772" s="458"/>
      <c r="B8772" s="458"/>
      <c r="C8772" s="458"/>
      <c r="D8772" s="458"/>
      <c r="E8772" s="458"/>
      <c r="F8772" s="459"/>
    </row>
    <row r="8773">
      <c r="A8773" s="458"/>
      <c r="B8773" s="458"/>
      <c r="C8773" s="458"/>
      <c r="D8773" s="458"/>
      <c r="E8773" s="458"/>
      <c r="F8773" s="459"/>
    </row>
    <row r="8774">
      <c r="A8774" s="458"/>
      <c r="B8774" s="458"/>
      <c r="C8774" s="458"/>
      <c r="D8774" s="458"/>
      <c r="E8774" s="458"/>
      <c r="F8774" s="459"/>
    </row>
    <row r="8775">
      <c r="A8775" s="458"/>
      <c r="B8775" s="458"/>
      <c r="C8775" s="458"/>
      <c r="D8775" s="458"/>
      <c r="E8775" s="458"/>
      <c r="F8775" s="459"/>
    </row>
    <row r="8776">
      <c r="A8776" s="458"/>
      <c r="B8776" s="458"/>
      <c r="C8776" s="458"/>
      <c r="D8776" s="458"/>
      <c r="E8776" s="458"/>
      <c r="F8776" s="459"/>
    </row>
    <row r="8777">
      <c r="A8777" s="458"/>
      <c r="B8777" s="458"/>
      <c r="C8777" s="458"/>
      <c r="D8777" s="458"/>
      <c r="E8777" s="458"/>
      <c r="F8777" s="459"/>
    </row>
    <row r="8778">
      <c r="A8778" s="458"/>
      <c r="B8778" s="458"/>
      <c r="C8778" s="458"/>
      <c r="D8778" s="458"/>
      <c r="E8778" s="458"/>
      <c r="F8778" s="459"/>
    </row>
    <row r="8779">
      <c r="A8779" s="458"/>
      <c r="B8779" s="458"/>
      <c r="C8779" s="458"/>
      <c r="D8779" s="458"/>
      <c r="E8779" s="458"/>
      <c r="F8779" s="459"/>
    </row>
    <row r="8780">
      <c r="A8780" s="458"/>
      <c r="B8780" s="458"/>
      <c r="C8780" s="458"/>
      <c r="D8780" s="458"/>
      <c r="E8780" s="458"/>
      <c r="F8780" s="459"/>
    </row>
    <row r="8781">
      <c r="A8781" s="458"/>
      <c r="B8781" s="458"/>
      <c r="C8781" s="458"/>
      <c r="D8781" s="458"/>
      <c r="E8781" s="458"/>
      <c r="F8781" s="459"/>
    </row>
    <row r="8782">
      <c r="A8782" s="458"/>
      <c r="B8782" s="458"/>
      <c r="C8782" s="458"/>
      <c r="D8782" s="458"/>
      <c r="E8782" s="458"/>
      <c r="F8782" s="459"/>
    </row>
    <row r="8783">
      <c r="A8783" s="458"/>
      <c r="B8783" s="458"/>
      <c r="C8783" s="458"/>
      <c r="D8783" s="458"/>
      <c r="E8783" s="458"/>
      <c r="F8783" s="459"/>
    </row>
    <row r="8784">
      <c r="A8784" s="458"/>
      <c r="B8784" s="458"/>
      <c r="C8784" s="458"/>
      <c r="D8784" s="458"/>
      <c r="E8784" s="458"/>
      <c r="F8784" s="459"/>
    </row>
    <row r="8785">
      <c r="A8785" s="458"/>
      <c r="B8785" s="458"/>
      <c r="C8785" s="458"/>
      <c r="D8785" s="458"/>
      <c r="E8785" s="458"/>
      <c r="F8785" s="459"/>
    </row>
    <row r="8786">
      <c r="A8786" s="458"/>
      <c r="B8786" s="458"/>
      <c r="C8786" s="458"/>
      <c r="D8786" s="458"/>
      <c r="E8786" s="458"/>
      <c r="F8786" s="459"/>
    </row>
    <row r="8787">
      <c r="A8787" s="458"/>
      <c r="B8787" s="458"/>
      <c r="C8787" s="458"/>
      <c r="D8787" s="458"/>
      <c r="E8787" s="458"/>
      <c r="F8787" s="459"/>
    </row>
    <row r="8788">
      <c r="A8788" s="458"/>
      <c r="B8788" s="458"/>
      <c r="C8788" s="458"/>
      <c r="D8788" s="458"/>
      <c r="E8788" s="458"/>
      <c r="F8788" s="459"/>
    </row>
    <row r="8789">
      <c r="A8789" s="458"/>
      <c r="B8789" s="458"/>
      <c r="C8789" s="458"/>
      <c r="D8789" s="458"/>
      <c r="E8789" s="458"/>
      <c r="F8789" s="459"/>
    </row>
    <row r="8790">
      <c r="A8790" s="458"/>
      <c r="B8790" s="458"/>
      <c r="C8790" s="458"/>
      <c r="D8790" s="458"/>
      <c r="E8790" s="458"/>
      <c r="F8790" s="459"/>
    </row>
    <row r="8791">
      <c r="A8791" s="458"/>
      <c r="B8791" s="458"/>
      <c r="C8791" s="458"/>
      <c r="D8791" s="458"/>
      <c r="E8791" s="458"/>
      <c r="F8791" s="459"/>
    </row>
    <row r="8792">
      <c r="A8792" s="458"/>
      <c r="B8792" s="458"/>
      <c r="C8792" s="458"/>
      <c r="D8792" s="458"/>
      <c r="E8792" s="458"/>
      <c r="F8792" s="459"/>
    </row>
    <row r="8793">
      <c r="A8793" s="458"/>
      <c r="B8793" s="458"/>
      <c r="C8793" s="458"/>
      <c r="D8793" s="458"/>
      <c r="E8793" s="458"/>
      <c r="F8793" s="459"/>
    </row>
    <row r="8794">
      <c r="A8794" s="458"/>
      <c r="B8794" s="458"/>
      <c r="C8794" s="458"/>
      <c r="D8794" s="458"/>
      <c r="E8794" s="458"/>
      <c r="F8794" s="459"/>
    </row>
    <row r="8795">
      <c r="A8795" s="458"/>
      <c r="B8795" s="458"/>
      <c r="C8795" s="458"/>
      <c r="D8795" s="458"/>
      <c r="E8795" s="458"/>
      <c r="F8795" s="459"/>
    </row>
    <row r="8796">
      <c r="A8796" s="458"/>
      <c r="B8796" s="458"/>
      <c r="C8796" s="458"/>
      <c r="D8796" s="458"/>
      <c r="E8796" s="458"/>
      <c r="F8796" s="459"/>
    </row>
    <row r="8797">
      <c r="A8797" s="458"/>
      <c r="B8797" s="458"/>
      <c r="C8797" s="458"/>
      <c r="D8797" s="458"/>
      <c r="E8797" s="458"/>
      <c r="F8797" s="459"/>
    </row>
    <row r="8798">
      <c r="A8798" s="458"/>
      <c r="B8798" s="458"/>
      <c r="C8798" s="458"/>
      <c r="D8798" s="458"/>
      <c r="E8798" s="458"/>
      <c r="F8798" s="459"/>
    </row>
    <row r="8799">
      <c r="A8799" s="458"/>
      <c r="B8799" s="458"/>
      <c r="C8799" s="458"/>
      <c r="D8799" s="458"/>
      <c r="E8799" s="458"/>
      <c r="F8799" s="459"/>
    </row>
    <row r="8800">
      <c r="A8800" s="458"/>
      <c r="B8800" s="458"/>
      <c r="C8800" s="458"/>
      <c r="D8800" s="458"/>
      <c r="E8800" s="458"/>
      <c r="F8800" s="459"/>
    </row>
    <row r="8801">
      <c r="A8801" s="458"/>
      <c r="B8801" s="458"/>
      <c r="C8801" s="458"/>
      <c r="D8801" s="458"/>
      <c r="E8801" s="458"/>
      <c r="F8801" s="459"/>
    </row>
    <row r="8802">
      <c r="A8802" s="458"/>
      <c r="B8802" s="458"/>
      <c r="C8802" s="458"/>
      <c r="D8802" s="458"/>
      <c r="E8802" s="458"/>
      <c r="F8802" s="459"/>
    </row>
    <row r="8803">
      <c r="A8803" s="458"/>
      <c r="B8803" s="458"/>
      <c r="C8803" s="458"/>
      <c r="D8803" s="458"/>
      <c r="E8803" s="458"/>
      <c r="F8803" s="459"/>
    </row>
    <row r="8804">
      <c r="A8804" s="458"/>
      <c r="B8804" s="458"/>
      <c r="C8804" s="458"/>
      <c r="D8804" s="458"/>
      <c r="E8804" s="458"/>
      <c r="F8804" s="459"/>
    </row>
    <row r="8805">
      <c r="A8805" s="458"/>
      <c r="B8805" s="458"/>
      <c r="C8805" s="458"/>
      <c r="D8805" s="458"/>
      <c r="E8805" s="458"/>
      <c r="F8805" s="459"/>
    </row>
    <row r="8806">
      <c r="A8806" s="458"/>
      <c r="B8806" s="458"/>
      <c r="C8806" s="458"/>
      <c r="D8806" s="458"/>
      <c r="E8806" s="458"/>
      <c r="F8806" s="459"/>
    </row>
    <row r="8807">
      <c r="A8807" s="458"/>
      <c r="B8807" s="458"/>
      <c r="C8807" s="458"/>
      <c r="D8807" s="458"/>
      <c r="E8807" s="458"/>
      <c r="F8807" s="459"/>
    </row>
    <row r="8808">
      <c r="A8808" s="458"/>
      <c r="B8808" s="458"/>
      <c r="C8808" s="458"/>
      <c r="D8808" s="458"/>
      <c r="E8808" s="458"/>
      <c r="F8808" s="459"/>
    </row>
    <row r="8809">
      <c r="A8809" s="458"/>
      <c r="B8809" s="458"/>
      <c r="C8809" s="458"/>
      <c r="D8809" s="458"/>
      <c r="E8809" s="458"/>
      <c r="F8809" s="459"/>
    </row>
    <row r="8810">
      <c r="A8810" s="458"/>
      <c r="B8810" s="458"/>
      <c r="C8810" s="458"/>
      <c r="D8810" s="458"/>
      <c r="E8810" s="458"/>
      <c r="F8810" s="459"/>
    </row>
    <row r="8811">
      <c r="A8811" s="458"/>
      <c r="B8811" s="458"/>
      <c r="C8811" s="458"/>
      <c r="D8811" s="458"/>
      <c r="E8811" s="458"/>
      <c r="F8811" s="459"/>
    </row>
    <row r="8812">
      <c r="A8812" s="458"/>
      <c r="B8812" s="458"/>
      <c r="C8812" s="458"/>
      <c r="D8812" s="458"/>
      <c r="E8812" s="458"/>
      <c r="F8812" s="459"/>
    </row>
    <row r="8813">
      <c r="A8813" s="458"/>
      <c r="B8813" s="458"/>
      <c r="C8813" s="458"/>
      <c r="D8813" s="458"/>
      <c r="E8813" s="458"/>
      <c r="F8813" s="459"/>
    </row>
    <row r="8814">
      <c r="A8814" s="458"/>
      <c r="B8814" s="458"/>
      <c r="C8814" s="458"/>
      <c r="D8814" s="458"/>
      <c r="E8814" s="458"/>
      <c r="F8814" s="459"/>
    </row>
    <row r="8815">
      <c r="A8815" s="458"/>
      <c r="B8815" s="458"/>
      <c r="C8815" s="458"/>
      <c r="D8815" s="458"/>
      <c r="E8815" s="458"/>
      <c r="F8815" s="459"/>
    </row>
    <row r="8816">
      <c r="A8816" s="458"/>
      <c r="B8816" s="458"/>
      <c r="C8816" s="458"/>
      <c r="D8816" s="458"/>
      <c r="E8816" s="458"/>
      <c r="F8816" s="459"/>
    </row>
    <row r="8817">
      <c r="A8817" s="458"/>
      <c r="B8817" s="458"/>
      <c r="C8817" s="458"/>
      <c r="D8817" s="458"/>
      <c r="E8817" s="458"/>
      <c r="F8817" s="459"/>
    </row>
    <row r="8818">
      <c r="A8818" s="458"/>
      <c r="B8818" s="458"/>
      <c r="C8818" s="458"/>
      <c r="D8818" s="458"/>
      <c r="E8818" s="458"/>
      <c r="F8818" s="459"/>
    </row>
    <row r="8819">
      <c r="A8819" s="458"/>
      <c r="B8819" s="458"/>
      <c r="C8819" s="458"/>
      <c r="D8819" s="458"/>
      <c r="E8819" s="458"/>
      <c r="F8819" s="459"/>
    </row>
    <row r="8820">
      <c r="A8820" s="458"/>
      <c r="B8820" s="458"/>
      <c r="C8820" s="458"/>
      <c r="D8820" s="458"/>
      <c r="E8820" s="458"/>
      <c r="F8820" s="459"/>
    </row>
    <row r="8821">
      <c r="A8821" s="458"/>
      <c r="B8821" s="458"/>
      <c r="C8821" s="458"/>
      <c r="D8821" s="458"/>
      <c r="E8821" s="458"/>
      <c r="F8821" s="459"/>
    </row>
    <row r="8822">
      <c r="A8822" s="458"/>
      <c r="B8822" s="458"/>
      <c r="C8822" s="458"/>
      <c r="D8822" s="458"/>
      <c r="E8822" s="458"/>
      <c r="F8822" s="459"/>
    </row>
    <row r="8823">
      <c r="A8823" s="458"/>
      <c r="B8823" s="458"/>
      <c r="C8823" s="458"/>
      <c r="D8823" s="458"/>
      <c r="E8823" s="458"/>
      <c r="F8823" s="459"/>
    </row>
    <row r="8824">
      <c r="A8824" s="458"/>
      <c r="B8824" s="458"/>
      <c r="C8824" s="458"/>
      <c r="D8824" s="458"/>
      <c r="E8824" s="458"/>
      <c r="F8824" s="459"/>
    </row>
    <row r="8825">
      <c r="A8825" s="458"/>
      <c r="B8825" s="458"/>
      <c r="C8825" s="458"/>
      <c r="D8825" s="458"/>
      <c r="E8825" s="458"/>
      <c r="F8825" s="459"/>
    </row>
    <row r="8826">
      <c r="A8826" s="458"/>
      <c r="B8826" s="458"/>
      <c r="C8826" s="458"/>
      <c r="D8826" s="458"/>
      <c r="E8826" s="458"/>
      <c r="F8826" s="459"/>
    </row>
    <row r="8827">
      <c r="A8827" s="458"/>
      <c r="B8827" s="458"/>
      <c r="C8827" s="458"/>
      <c r="D8827" s="458"/>
      <c r="E8827" s="458"/>
      <c r="F8827" s="459"/>
    </row>
    <row r="8828">
      <c r="A8828" s="458"/>
      <c r="B8828" s="458"/>
      <c r="C8828" s="458"/>
      <c r="D8828" s="458"/>
      <c r="E8828" s="458"/>
      <c r="F8828" s="459"/>
    </row>
    <row r="8829">
      <c r="A8829" s="458"/>
      <c r="B8829" s="458"/>
      <c r="C8829" s="458"/>
      <c r="D8829" s="458"/>
      <c r="E8829" s="458"/>
      <c r="F8829" s="459"/>
    </row>
    <row r="8830">
      <c r="A8830" s="458"/>
      <c r="B8830" s="458"/>
      <c r="C8830" s="458"/>
      <c r="D8830" s="458"/>
      <c r="E8830" s="458"/>
      <c r="F8830" s="459"/>
    </row>
    <row r="8831">
      <c r="A8831" s="458"/>
      <c r="B8831" s="458"/>
      <c r="C8831" s="458"/>
      <c r="D8831" s="458"/>
      <c r="E8831" s="458"/>
      <c r="F8831" s="459"/>
    </row>
    <row r="8832">
      <c r="A8832" s="458"/>
      <c r="B8832" s="458"/>
      <c r="C8832" s="458"/>
      <c r="D8832" s="458"/>
      <c r="E8832" s="458"/>
      <c r="F8832" s="459"/>
    </row>
    <row r="8833">
      <c r="A8833" s="458"/>
      <c r="B8833" s="458"/>
      <c r="C8833" s="458"/>
      <c r="D8833" s="458"/>
      <c r="E8833" s="458"/>
      <c r="F8833" s="459"/>
    </row>
    <row r="8834">
      <c r="A8834" s="458"/>
      <c r="B8834" s="458"/>
      <c r="C8834" s="458"/>
      <c r="D8834" s="458"/>
      <c r="E8834" s="458"/>
      <c r="F8834" s="459"/>
    </row>
    <row r="8835">
      <c r="A8835" s="458"/>
      <c r="B8835" s="458"/>
      <c r="C8835" s="458"/>
      <c r="D8835" s="458"/>
      <c r="E8835" s="458"/>
      <c r="F8835" s="459"/>
    </row>
    <row r="8836">
      <c r="A8836" s="458"/>
      <c r="B8836" s="458"/>
      <c r="C8836" s="458"/>
      <c r="D8836" s="458"/>
      <c r="E8836" s="458"/>
      <c r="F8836" s="459"/>
    </row>
    <row r="8837">
      <c r="A8837" s="458"/>
      <c r="B8837" s="458"/>
      <c r="C8837" s="458"/>
      <c r="D8837" s="458"/>
      <c r="E8837" s="458"/>
      <c r="F8837" s="459"/>
    </row>
    <row r="8838">
      <c r="A8838" s="458"/>
      <c r="B8838" s="458"/>
      <c r="C8838" s="458"/>
      <c r="D8838" s="458"/>
      <c r="E8838" s="458"/>
      <c r="F8838" s="459"/>
    </row>
    <row r="8839">
      <c r="A8839" s="458"/>
      <c r="B8839" s="458"/>
      <c r="C8839" s="458"/>
      <c r="D8839" s="458"/>
      <c r="E8839" s="458"/>
      <c r="F8839" s="459"/>
    </row>
    <row r="8840">
      <c r="A8840" s="458"/>
      <c r="B8840" s="458"/>
      <c r="C8840" s="458"/>
      <c r="D8840" s="458"/>
      <c r="E8840" s="458"/>
      <c r="F8840" s="459"/>
    </row>
    <row r="8841">
      <c r="A8841" s="458"/>
      <c r="B8841" s="458"/>
      <c r="C8841" s="458"/>
      <c r="D8841" s="458"/>
      <c r="E8841" s="458"/>
      <c r="F8841" s="459"/>
    </row>
    <row r="8842">
      <c r="A8842" s="458"/>
      <c r="B8842" s="458"/>
      <c r="C8842" s="458"/>
      <c r="D8842" s="458"/>
      <c r="E8842" s="458"/>
      <c r="F8842" s="459"/>
    </row>
    <row r="8843">
      <c r="A8843" s="458"/>
      <c r="B8843" s="458"/>
      <c r="C8843" s="458"/>
      <c r="D8843" s="458"/>
      <c r="E8843" s="458"/>
      <c r="F8843" s="459"/>
    </row>
    <row r="8844">
      <c r="A8844" s="458"/>
      <c r="B8844" s="458"/>
      <c r="C8844" s="458"/>
      <c r="D8844" s="458"/>
      <c r="E8844" s="458"/>
      <c r="F8844" s="459"/>
    </row>
    <row r="8845">
      <c r="A8845" s="458"/>
      <c r="B8845" s="458"/>
      <c r="C8845" s="458"/>
      <c r="D8845" s="458"/>
      <c r="E8845" s="458"/>
      <c r="F8845" s="459"/>
    </row>
    <row r="8846">
      <c r="A8846" s="458"/>
      <c r="B8846" s="458"/>
      <c r="C8846" s="458"/>
      <c r="D8846" s="458"/>
      <c r="E8846" s="458"/>
      <c r="F8846" s="459"/>
    </row>
    <row r="8847">
      <c r="A8847" s="458"/>
      <c r="B8847" s="458"/>
      <c r="C8847" s="458"/>
      <c r="D8847" s="458"/>
      <c r="E8847" s="458"/>
      <c r="F8847" s="459"/>
    </row>
    <row r="8848">
      <c r="A8848" s="458"/>
      <c r="B8848" s="458"/>
      <c r="C8848" s="458"/>
      <c r="D8848" s="458"/>
      <c r="E8848" s="458"/>
      <c r="F8848" s="459"/>
    </row>
    <row r="8849">
      <c r="A8849" s="458"/>
      <c r="B8849" s="458"/>
      <c r="C8849" s="458"/>
      <c r="D8849" s="458"/>
      <c r="E8849" s="458"/>
      <c r="F8849" s="459"/>
    </row>
    <row r="8850">
      <c r="A8850" s="458"/>
      <c r="B8850" s="458"/>
      <c r="C8850" s="458"/>
      <c r="D8850" s="458"/>
      <c r="E8850" s="458"/>
      <c r="F8850" s="459"/>
    </row>
    <row r="8851">
      <c r="A8851" s="458"/>
      <c r="B8851" s="458"/>
      <c r="C8851" s="458"/>
      <c r="D8851" s="458"/>
      <c r="E8851" s="458"/>
      <c r="F8851" s="459"/>
    </row>
    <row r="8852">
      <c r="A8852" s="458"/>
      <c r="B8852" s="458"/>
      <c r="C8852" s="458"/>
      <c r="D8852" s="458"/>
      <c r="E8852" s="458"/>
      <c r="F8852" s="459"/>
    </row>
    <row r="8853">
      <c r="A8853" s="458"/>
      <c r="B8853" s="458"/>
      <c r="C8853" s="458"/>
      <c r="D8853" s="458"/>
      <c r="E8853" s="458"/>
      <c r="F8853" s="459"/>
    </row>
    <row r="8854">
      <c r="A8854" s="458"/>
      <c r="B8854" s="458"/>
      <c r="C8854" s="458"/>
      <c r="D8854" s="458"/>
      <c r="E8854" s="458"/>
      <c r="F8854" s="459"/>
    </row>
    <row r="8855">
      <c r="A8855" s="458"/>
      <c r="B8855" s="458"/>
      <c r="C8855" s="458"/>
      <c r="D8855" s="458"/>
      <c r="E8855" s="458"/>
      <c r="F8855" s="459"/>
    </row>
    <row r="8856">
      <c r="A8856" s="458"/>
      <c r="B8856" s="458"/>
      <c r="C8856" s="458"/>
      <c r="D8856" s="458"/>
      <c r="E8856" s="458"/>
      <c r="F8856" s="459"/>
    </row>
    <row r="8857">
      <c r="A8857" s="458"/>
      <c r="B8857" s="458"/>
      <c r="C8857" s="458"/>
      <c r="D8857" s="458"/>
      <c r="E8857" s="458"/>
      <c r="F8857" s="459"/>
    </row>
    <row r="8858">
      <c r="A8858" s="458"/>
      <c r="B8858" s="458"/>
      <c r="C8858" s="458"/>
      <c r="D8858" s="458"/>
      <c r="E8858" s="458"/>
      <c r="F8858" s="459"/>
    </row>
    <row r="8859">
      <c r="A8859" s="458"/>
      <c r="B8859" s="458"/>
      <c r="C8859" s="458"/>
      <c r="D8859" s="458"/>
      <c r="E8859" s="458"/>
      <c r="F8859" s="459"/>
    </row>
    <row r="8860">
      <c r="A8860" s="458"/>
      <c r="B8860" s="458"/>
      <c r="C8860" s="458"/>
      <c r="D8860" s="458"/>
      <c r="E8860" s="458"/>
      <c r="F8860" s="459"/>
    </row>
    <row r="8861">
      <c r="A8861" s="458"/>
      <c r="B8861" s="458"/>
      <c r="C8861" s="458"/>
      <c r="D8861" s="458"/>
      <c r="E8861" s="458"/>
      <c r="F8861" s="459"/>
    </row>
    <row r="8862">
      <c r="A8862" s="458"/>
      <c r="B8862" s="458"/>
      <c r="C8862" s="458"/>
      <c r="D8862" s="458"/>
      <c r="E8862" s="458"/>
      <c r="F8862" s="459"/>
    </row>
    <row r="8863">
      <c r="A8863" s="458"/>
      <c r="B8863" s="458"/>
      <c r="C8863" s="458"/>
      <c r="D8863" s="458"/>
      <c r="E8863" s="458"/>
      <c r="F8863" s="459"/>
    </row>
    <row r="8864">
      <c r="A8864" s="458"/>
      <c r="B8864" s="458"/>
      <c r="C8864" s="458"/>
      <c r="D8864" s="458"/>
      <c r="E8864" s="458"/>
      <c r="F8864" s="459"/>
    </row>
    <row r="8865">
      <c r="A8865" s="458"/>
      <c r="B8865" s="458"/>
      <c r="C8865" s="458"/>
      <c r="D8865" s="458"/>
      <c r="E8865" s="458"/>
      <c r="F8865" s="459"/>
    </row>
    <row r="8866">
      <c r="A8866" s="458"/>
      <c r="B8866" s="458"/>
      <c r="C8866" s="458"/>
      <c r="D8866" s="458"/>
      <c r="E8866" s="458"/>
      <c r="F8866" s="459"/>
    </row>
    <row r="8867">
      <c r="A8867" s="458"/>
      <c r="B8867" s="458"/>
      <c r="C8867" s="458"/>
      <c r="D8867" s="458"/>
      <c r="E8867" s="458"/>
      <c r="F8867" s="459"/>
    </row>
    <row r="8868">
      <c r="A8868" s="458"/>
      <c r="B8868" s="458"/>
      <c r="C8868" s="458"/>
      <c r="D8868" s="458"/>
      <c r="E8868" s="458"/>
      <c r="F8868" s="459"/>
    </row>
    <row r="8869">
      <c r="A8869" s="458"/>
      <c r="B8869" s="458"/>
      <c r="C8869" s="458"/>
      <c r="D8869" s="458"/>
      <c r="E8869" s="458"/>
      <c r="F8869" s="459"/>
    </row>
    <row r="8870">
      <c r="A8870" s="458"/>
      <c r="B8870" s="458"/>
      <c r="C8870" s="458"/>
      <c r="D8870" s="458"/>
      <c r="E8870" s="458"/>
      <c r="F8870" s="459"/>
    </row>
    <row r="8871">
      <c r="A8871" s="458"/>
      <c r="B8871" s="458"/>
      <c r="C8871" s="458"/>
      <c r="D8871" s="458"/>
      <c r="E8871" s="458"/>
      <c r="F8871" s="459"/>
    </row>
    <row r="8872">
      <c r="A8872" s="458"/>
      <c r="B8872" s="458"/>
      <c r="C8872" s="458"/>
      <c r="D8872" s="458"/>
      <c r="E8872" s="458"/>
      <c r="F8872" s="459"/>
    </row>
    <row r="8873">
      <c r="A8873" s="458"/>
      <c r="B8873" s="458"/>
      <c r="C8873" s="458"/>
      <c r="D8873" s="458"/>
      <c r="E8873" s="458"/>
      <c r="F8873" s="459"/>
    </row>
    <row r="8874">
      <c r="A8874" s="458"/>
      <c r="B8874" s="458"/>
      <c r="C8874" s="458"/>
      <c r="D8874" s="458"/>
      <c r="E8874" s="458"/>
      <c r="F8874" s="459"/>
    </row>
    <row r="8875">
      <c r="A8875" s="458"/>
      <c r="B8875" s="458"/>
      <c r="C8875" s="458"/>
      <c r="D8875" s="458"/>
      <c r="E8875" s="458"/>
      <c r="F8875" s="459"/>
    </row>
    <row r="8876">
      <c r="A8876" s="458"/>
      <c r="B8876" s="458"/>
      <c r="C8876" s="458"/>
      <c r="D8876" s="458"/>
      <c r="E8876" s="458"/>
      <c r="F8876" s="459"/>
    </row>
    <row r="8877">
      <c r="A8877" s="458"/>
      <c r="B8877" s="458"/>
      <c r="C8877" s="458"/>
      <c r="D8877" s="458"/>
      <c r="E8877" s="458"/>
      <c r="F8877" s="459"/>
    </row>
    <row r="8878">
      <c r="A8878" s="458"/>
      <c r="B8878" s="458"/>
      <c r="C8878" s="458"/>
      <c r="D8878" s="458"/>
      <c r="E8878" s="458"/>
      <c r="F8878" s="459"/>
    </row>
    <row r="8879">
      <c r="A8879" s="458"/>
      <c r="B8879" s="458"/>
      <c r="C8879" s="458"/>
      <c r="D8879" s="458"/>
      <c r="E8879" s="458"/>
      <c r="F8879" s="459"/>
    </row>
    <row r="8880">
      <c r="A8880" s="458"/>
      <c r="B8880" s="458"/>
      <c r="C8880" s="458"/>
      <c r="D8880" s="458"/>
      <c r="E8880" s="458"/>
      <c r="F8880" s="459"/>
    </row>
    <row r="8881">
      <c r="A8881" s="458"/>
      <c r="B8881" s="458"/>
      <c r="C8881" s="458"/>
      <c r="D8881" s="458"/>
      <c r="E8881" s="458"/>
      <c r="F8881" s="459"/>
    </row>
    <row r="8882">
      <c r="A8882" s="458"/>
      <c r="B8882" s="458"/>
      <c r="C8882" s="458"/>
      <c r="D8882" s="458"/>
      <c r="E8882" s="458"/>
      <c r="F8882" s="459"/>
    </row>
    <row r="8883">
      <c r="A8883" s="458"/>
      <c r="B8883" s="458"/>
      <c r="C8883" s="458"/>
      <c r="D8883" s="458"/>
      <c r="E8883" s="458"/>
      <c r="F8883" s="459"/>
    </row>
    <row r="8884">
      <c r="A8884" s="458"/>
      <c r="B8884" s="458"/>
      <c r="C8884" s="458"/>
      <c r="D8884" s="458"/>
      <c r="E8884" s="458"/>
      <c r="F8884" s="459"/>
    </row>
    <row r="8885">
      <c r="A8885" s="458"/>
      <c r="B8885" s="458"/>
      <c r="C8885" s="458"/>
      <c r="D8885" s="458"/>
      <c r="E8885" s="458"/>
      <c r="F8885" s="459"/>
    </row>
    <row r="8886">
      <c r="A8886" s="458"/>
      <c r="B8886" s="458"/>
      <c r="C8886" s="458"/>
      <c r="D8886" s="458"/>
      <c r="E8886" s="458"/>
      <c r="F8886" s="459"/>
    </row>
    <row r="8887">
      <c r="A8887" s="458"/>
      <c r="B8887" s="458"/>
      <c r="C8887" s="458"/>
      <c r="D8887" s="458"/>
      <c r="E8887" s="458"/>
      <c r="F8887" s="459"/>
    </row>
    <row r="8888">
      <c r="A8888" s="458"/>
      <c r="B8888" s="458"/>
      <c r="C8888" s="458"/>
      <c r="D8888" s="458"/>
      <c r="E8888" s="458"/>
      <c r="F8888" s="459"/>
    </row>
    <row r="8889">
      <c r="A8889" s="458"/>
      <c r="B8889" s="458"/>
      <c r="C8889" s="458"/>
      <c r="D8889" s="458"/>
      <c r="E8889" s="458"/>
      <c r="F8889" s="459"/>
    </row>
    <row r="8890">
      <c r="A8890" s="458"/>
      <c r="B8890" s="458"/>
      <c r="C8890" s="458"/>
      <c r="D8890" s="458"/>
      <c r="E8890" s="458"/>
      <c r="F8890" s="459"/>
    </row>
    <row r="8891">
      <c r="A8891" s="458"/>
      <c r="B8891" s="458"/>
      <c r="C8891" s="458"/>
      <c r="D8891" s="458"/>
      <c r="E8891" s="458"/>
      <c r="F8891" s="459"/>
    </row>
    <row r="8892">
      <c r="A8892" s="458"/>
      <c r="B8892" s="458"/>
      <c r="C8892" s="458"/>
      <c r="D8892" s="458"/>
      <c r="E8892" s="458"/>
      <c r="F8892" s="459"/>
    </row>
    <row r="8893">
      <c r="A8893" s="458"/>
      <c r="B8893" s="458"/>
      <c r="C8893" s="458"/>
      <c r="D8893" s="458"/>
      <c r="E8893" s="458"/>
      <c r="F8893" s="459"/>
    </row>
    <row r="8894">
      <c r="A8894" s="458"/>
      <c r="B8894" s="458"/>
      <c r="C8894" s="458"/>
      <c r="D8894" s="458"/>
      <c r="E8894" s="458"/>
      <c r="F8894" s="459"/>
    </row>
    <row r="8895">
      <c r="A8895" s="458"/>
      <c r="B8895" s="458"/>
      <c r="C8895" s="458"/>
      <c r="D8895" s="458"/>
      <c r="E8895" s="458"/>
      <c r="F8895" s="459"/>
    </row>
    <row r="8896">
      <c r="A8896" s="458"/>
      <c r="B8896" s="458"/>
      <c r="C8896" s="458"/>
      <c r="D8896" s="458"/>
      <c r="E8896" s="458"/>
      <c r="F8896" s="459"/>
    </row>
    <row r="8897">
      <c r="A8897" s="458"/>
      <c r="B8897" s="458"/>
      <c r="C8897" s="458"/>
      <c r="D8897" s="458"/>
      <c r="E8897" s="458"/>
      <c r="F8897" s="459"/>
    </row>
    <row r="8898">
      <c r="A8898" s="458"/>
      <c r="B8898" s="458"/>
      <c r="C8898" s="458"/>
      <c r="D8898" s="458"/>
      <c r="E8898" s="458"/>
      <c r="F8898" s="459"/>
    </row>
    <row r="8899">
      <c r="A8899" s="458"/>
      <c r="B8899" s="458"/>
      <c r="C8899" s="458"/>
      <c r="D8899" s="458"/>
      <c r="E8899" s="458"/>
      <c r="F8899" s="459"/>
    </row>
    <row r="8900">
      <c r="A8900" s="458"/>
      <c r="B8900" s="458"/>
      <c r="C8900" s="458"/>
      <c r="D8900" s="458"/>
      <c r="E8900" s="458"/>
      <c r="F8900" s="459"/>
    </row>
    <row r="8901">
      <c r="A8901" s="458"/>
      <c r="B8901" s="458"/>
      <c r="C8901" s="458"/>
      <c r="D8901" s="458"/>
      <c r="E8901" s="458"/>
      <c r="F8901" s="459"/>
    </row>
    <row r="8902">
      <c r="A8902" s="458"/>
      <c r="B8902" s="458"/>
      <c r="C8902" s="458"/>
      <c r="D8902" s="458"/>
      <c r="E8902" s="458"/>
      <c r="F8902" s="459"/>
    </row>
    <row r="8903">
      <c r="A8903" s="458"/>
      <c r="B8903" s="458"/>
      <c r="C8903" s="458"/>
      <c r="D8903" s="458"/>
      <c r="E8903" s="458"/>
      <c r="F8903" s="459"/>
    </row>
    <row r="8904">
      <c r="A8904" s="458"/>
      <c r="B8904" s="458"/>
      <c r="C8904" s="458"/>
      <c r="D8904" s="458"/>
      <c r="E8904" s="458"/>
      <c r="F8904" s="459"/>
    </row>
    <row r="8905">
      <c r="A8905" s="458"/>
      <c r="B8905" s="458"/>
      <c r="C8905" s="458"/>
      <c r="D8905" s="458"/>
      <c r="E8905" s="458"/>
      <c r="F8905" s="459"/>
    </row>
    <row r="8906">
      <c r="A8906" s="458"/>
      <c r="B8906" s="458"/>
      <c r="C8906" s="458"/>
      <c r="D8906" s="458"/>
      <c r="E8906" s="458"/>
      <c r="F8906" s="459"/>
    </row>
    <row r="8907">
      <c r="A8907" s="458"/>
      <c r="B8907" s="458"/>
      <c r="C8907" s="458"/>
      <c r="D8907" s="458"/>
      <c r="E8907" s="458"/>
      <c r="F8907" s="459"/>
    </row>
    <row r="8908">
      <c r="A8908" s="458"/>
      <c r="B8908" s="458"/>
      <c r="C8908" s="458"/>
      <c r="D8908" s="458"/>
      <c r="E8908" s="458"/>
      <c r="F8908" s="459"/>
    </row>
    <row r="8909">
      <c r="A8909" s="458"/>
      <c r="B8909" s="458"/>
      <c r="C8909" s="458"/>
      <c r="D8909" s="458"/>
      <c r="E8909" s="458"/>
      <c r="F8909" s="459"/>
    </row>
    <row r="8910">
      <c r="A8910" s="458"/>
      <c r="B8910" s="458"/>
      <c r="C8910" s="458"/>
      <c r="D8910" s="458"/>
      <c r="E8910" s="458"/>
      <c r="F8910" s="459"/>
    </row>
    <row r="8911">
      <c r="A8911" s="458"/>
      <c r="B8911" s="458"/>
      <c r="C8911" s="458"/>
      <c r="D8911" s="458"/>
      <c r="E8911" s="458"/>
      <c r="F8911" s="459"/>
    </row>
    <row r="8912">
      <c r="A8912" s="458"/>
      <c r="B8912" s="458"/>
      <c r="C8912" s="458"/>
      <c r="D8912" s="458"/>
      <c r="E8912" s="458"/>
      <c r="F8912" s="459"/>
    </row>
    <row r="8913">
      <c r="A8913" s="458"/>
      <c r="B8913" s="458"/>
      <c r="C8913" s="458"/>
      <c r="D8913" s="458"/>
      <c r="E8913" s="458"/>
      <c r="F8913" s="459"/>
    </row>
    <row r="8914">
      <c r="A8914" s="458"/>
      <c r="B8914" s="458"/>
      <c r="C8914" s="458"/>
      <c r="D8914" s="458"/>
      <c r="E8914" s="458"/>
      <c r="F8914" s="459"/>
    </row>
    <row r="8915">
      <c r="A8915" s="458"/>
      <c r="B8915" s="458"/>
      <c r="C8915" s="458"/>
      <c r="D8915" s="458"/>
      <c r="E8915" s="458"/>
      <c r="F8915" s="459"/>
    </row>
    <row r="8916">
      <c r="A8916" s="458"/>
      <c r="B8916" s="458"/>
      <c r="C8916" s="458"/>
      <c r="D8916" s="458"/>
      <c r="E8916" s="458"/>
      <c r="F8916" s="459"/>
    </row>
    <row r="8917">
      <c r="A8917" s="458"/>
      <c r="B8917" s="458"/>
      <c r="C8917" s="458"/>
      <c r="D8917" s="458"/>
      <c r="E8917" s="458"/>
      <c r="F8917" s="459"/>
    </row>
    <row r="8918">
      <c r="A8918" s="458"/>
      <c r="B8918" s="458"/>
      <c r="C8918" s="458"/>
      <c r="D8918" s="458"/>
      <c r="E8918" s="458"/>
      <c r="F8918" s="459"/>
    </row>
    <row r="8919">
      <c r="A8919" s="458"/>
      <c r="B8919" s="458"/>
      <c r="C8919" s="458"/>
      <c r="D8919" s="458"/>
      <c r="E8919" s="458"/>
      <c r="F8919" s="459"/>
    </row>
    <row r="8920">
      <c r="A8920" s="458"/>
      <c r="B8920" s="458"/>
      <c r="C8920" s="458"/>
      <c r="D8920" s="458"/>
      <c r="E8920" s="458"/>
      <c r="F8920" s="459"/>
    </row>
    <row r="8921">
      <c r="A8921" s="458"/>
      <c r="B8921" s="458"/>
      <c r="C8921" s="458"/>
      <c r="D8921" s="458"/>
      <c r="E8921" s="458"/>
      <c r="F8921" s="459"/>
    </row>
    <row r="8922">
      <c r="A8922" s="458"/>
      <c r="B8922" s="458"/>
      <c r="C8922" s="458"/>
      <c r="D8922" s="458"/>
      <c r="E8922" s="458"/>
      <c r="F8922" s="459"/>
    </row>
    <row r="8923">
      <c r="A8923" s="458"/>
      <c r="B8923" s="458"/>
      <c r="C8923" s="458"/>
      <c r="D8923" s="458"/>
      <c r="E8923" s="458"/>
      <c r="F8923" s="459"/>
    </row>
    <row r="8924">
      <c r="A8924" s="458"/>
      <c r="B8924" s="458"/>
      <c r="C8924" s="458"/>
      <c r="D8924" s="458"/>
      <c r="E8924" s="458"/>
      <c r="F8924" s="459"/>
    </row>
    <row r="8925">
      <c r="A8925" s="458"/>
      <c r="B8925" s="458"/>
      <c r="C8925" s="458"/>
      <c r="D8925" s="458"/>
      <c r="E8925" s="458"/>
      <c r="F8925" s="459"/>
    </row>
    <row r="8926">
      <c r="A8926" s="458"/>
      <c r="B8926" s="458"/>
      <c r="C8926" s="458"/>
      <c r="D8926" s="458"/>
      <c r="E8926" s="458"/>
      <c r="F8926" s="459"/>
    </row>
    <row r="8927">
      <c r="A8927" s="458"/>
      <c r="B8927" s="458"/>
      <c r="C8927" s="458"/>
      <c r="D8927" s="458"/>
      <c r="E8927" s="458"/>
      <c r="F8927" s="459"/>
    </row>
    <row r="8928">
      <c r="A8928" s="458"/>
      <c r="B8928" s="458"/>
      <c r="C8928" s="458"/>
      <c r="D8928" s="458"/>
      <c r="E8928" s="458"/>
      <c r="F8928" s="459"/>
    </row>
    <row r="8929">
      <c r="A8929" s="458"/>
      <c r="B8929" s="458"/>
      <c r="C8929" s="458"/>
      <c r="D8929" s="458"/>
      <c r="E8929" s="458"/>
      <c r="F8929" s="459"/>
    </row>
    <row r="8930">
      <c r="A8930" s="458"/>
      <c r="B8930" s="458"/>
      <c r="C8930" s="458"/>
      <c r="D8930" s="458"/>
      <c r="E8930" s="458"/>
      <c r="F8930" s="459"/>
    </row>
    <row r="8931">
      <c r="A8931" s="458"/>
      <c r="B8931" s="458"/>
      <c r="C8931" s="458"/>
      <c r="D8931" s="458"/>
      <c r="E8931" s="458"/>
      <c r="F8931" s="459"/>
    </row>
    <row r="8932">
      <c r="A8932" s="458"/>
      <c r="B8932" s="458"/>
      <c r="C8932" s="458"/>
      <c r="D8932" s="458"/>
      <c r="E8932" s="458"/>
      <c r="F8932" s="459"/>
    </row>
    <row r="8933">
      <c r="A8933" s="458"/>
      <c r="B8933" s="458"/>
      <c r="C8933" s="458"/>
      <c r="D8933" s="458"/>
      <c r="E8933" s="458"/>
      <c r="F8933" s="459"/>
    </row>
    <row r="8934">
      <c r="A8934" s="458"/>
      <c r="B8934" s="458"/>
      <c r="C8934" s="458"/>
      <c r="D8934" s="458"/>
      <c r="E8934" s="458"/>
      <c r="F8934" s="459"/>
    </row>
    <row r="8935">
      <c r="A8935" s="458"/>
      <c r="B8935" s="458"/>
      <c r="C8935" s="458"/>
      <c r="D8935" s="458"/>
      <c r="E8935" s="458"/>
      <c r="F8935" s="459"/>
    </row>
    <row r="8936">
      <c r="A8936" s="458"/>
      <c r="B8936" s="458"/>
      <c r="C8936" s="458"/>
      <c r="D8936" s="458"/>
      <c r="E8936" s="458"/>
      <c r="F8936" s="459"/>
    </row>
    <row r="8937">
      <c r="A8937" s="458"/>
      <c r="B8937" s="458"/>
      <c r="C8937" s="458"/>
      <c r="D8937" s="458"/>
      <c r="E8937" s="458"/>
      <c r="F8937" s="459"/>
    </row>
    <row r="8938">
      <c r="A8938" s="458"/>
      <c r="B8938" s="458"/>
      <c r="C8938" s="458"/>
      <c r="D8938" s="458"/>
      <c r="E8938" s="458"/>
      <c r="F8938" s="459"/>
    </row>
    <row r="8939">
      <c r="A8939" s="458"/>
      <c r="B8939" s="458"/>
      <c r="C8939" s="458"/>
      <c r="D8939" s="458"/>
      <c r="E8939" s="458"/>
      <c r="F8939" s="459"/>
    </row>
    <row r="8940">
      <c r="A8940" s="458"/>
      <c r="B8940" s="458"/>
      <c r="C8940" s="458"/>
      <c r="D8940" s="458"/>
      <c r="E8940" s="458"/>
      <c r="F8940" s="459"/>
    </row>
    <row r="8941">
      <c r="A8941" s="458"/>
      <c r="B8941" s="458"/>
      <c r="C8941" s="458"/>
      <c r="D8941" s="458"/>
      <c r="E8941" s="458"/>
      <c r="F8941" s="459"/>
    </row>
    <row r="8942">
      <c r="A8942" s="458"/>
      <c r="B8942" s="458"/>
      <c r="C8942" s="458"/>
      <c r="D8942" s="458"/>
      <c r="E8942" s="458"/>
      <c r="F8942" s="459"/>
    </row>
    <row r="8943">
      <c r="A8943" s="458"/>
      <c r="B8943" s="458"/>
      <c r="C8943" s="458"/>
      <c r="D8943" s="458"/>
      <c r="E8943" s="458"/>
      <c r="F8943" s="459"/>
    </row>
    <row r="8944">
      <c r="A8944" s="458"/>
      <c r="B8944" s="458"/>
      <c r="C8944" s="458"/>
      <c r="D8944" s="458"/>
      <c r="E8944" s="458"/>
      <c r="F8944" s="459"/>
    </row>
    <row r="8945">
      <c r="A8945" s="458"/>
      <c r="B8945" s="458"/>
      <c r="C8945" s="458"/>
      <c r="D8945" s="458"/>
      <c r="E8945" s="458"/>
      <c r="F8945" s="459"/>
    </row>
    <row r="8946">
      <c r="A8946" s="458"/>
      <c r="B8946" s="458"/>
      <c r="C8946" s="458"/>
      <c r="D8946" s="458"/>
      <c r="E8946" s="458"/>
      <c r="F8946" s="459"/>
    </row>
    <row r="8947">
      <c r="A8947" s="458"/>
      <c r="B8947" s="458"/>
      <c r="C8947" s="458"/>
      <c r="D8947" s="458"/>
      <c r="E8947" s="458"/>
      <c r="F8947" s="459"/>
    </row>
    <row r="8948">
      <c r="A8948" s="458"/>
      <c r="B8948" s="458"/>
      <c r="C8948" s="458"/>
      <c r="D8948" s="458"/>
      <c r="E8948" s="458"/>
      <c r="F8948" s="459"/>
    </row>
    <row r="8949">
      <c r="A8949" s="458"/>
      <c r="B8949" s="458"/>
      <c r="C8949" s="458"/>
      <c r="D8949" s="458"/>
      <c r="E8949" s="458"/>
      <c r="F8949" s="459"/>
    </row>
    <row r="8950">
      <c r="A8950" s="458"/>
      <c r="B8950" s="458"/>
      <c r="C8950" s="458"/>
      <c r="D8950" s="458"/>
      <c r="E8950" s="458"/>
      <c r="F8950" s="459"/>
    </row>
    <row r="8951">
      <c r="A8951" s="458"/>
      <c r="B8951" s="458"/>
      <c r="C8951" s="458"/>
      <c r="D8951" s="458"/>
      <c r="E8951" s="458"/>
      <c r="F8951" s="459"/>
    </row>
    <row r="8952">
      <c r="A8952" s="458"/>
      <c r="B8952" s="458"/>
      <c r="C8952" s="458"/>
      <c r="D8952" s="458"/>
      <c r="E8952" s="458"/>
      <c r="F8952" s="459"/>
    </row>
    <row r="8953">
      <c r="A8953" s="458"/>
      <c r="B8953" s="458"/>
      <c r="C8953" s="458"/>
      <c r="D8953" s="458"/>
      <c r="E8953" s="458"/>
      <c r="F8953" s="459"/>
    </row>
    <row r="8954">
      <c r="A8954" s="458"/>
      <c r="B8954" s="458"/>
      <c r="C8954" s="458"/>
      <c r="D8954" s="458"/>
      <c r="E8954" s="458"/>
      <c r="F8954" s="459"/>
    </row>
    <row r="8955">
      <c r="A8955" s="458"/>
      <c r="B8955" s="458"/>
      <c r="C8955" s="458"/>
      <c r="D8955" s="458"/>
      <c r="E8955" s="458"/>
      <c r="F8955" s="459"/>
    </row>
    <row r="8956">
      <c r="A8956" s="458"/>
      <c r="B8956" s="458"/>
      <c r="C8956" s="458"/>
      <c r="D8956" s="458"/>
      <c r="E8956" s="458"/>
      <c r="F8956" s="459"/>
    </row>
    <row r="8957">
      <c r="A8957" s="458"/>
      <c r="B8957" s="458"/>
      <c r="C8957" s="458"/>
      <c r="D8957" s="458"/>
      <c r="E8957" s="458"/>
      <c r="F8957" s="459"/>
    </row>
    <row r="8958">
      <c r="A8958" s="458"/>
      <c r="B8958" s="458"/>
      <c r="C8958" s="458"/>
      <c r="D8958" s="458"/>
      <c r="E8958" s="458"/>
      <c r="F8958" s="459"/>
    </row>
    <row r="8959">
      <c r="A8959" s="458"/>
      <c r="B8959" s="458"/>
      <c r="C8959" s="458"/>
      <c r="D8959" s="458"/>
      <c r="E8959" s="458"/>
      <c r="F8959" s="459"/>
    </row>
    <row r="8960">
      <c r="A8960" s="458"/>
      <c r="B8960" s="458"/>
      <c r="C8960" s="458"/>
      <c r="D8960" s="458"/>
      <c r="E8960" s="458"/>
      <c r="F8960" s="459"/>
    </row>
    <row r="8961">
      <c r="A8961" s="458"/>
      <c r="B8961" s="458"/>
      <c r="C8961" s="458"/>
      <c r="D8961" s="458"/>
      <c r="E8961" s="458"/>
      <c r="F8961" s="459"/>
    </row>
    <row r="8962">
      <c r="A8962" s="458"/>
      <c r="B8962" s="458"/>
      <c r="C8962" s="458"/>
      <c r="D8962" s="458"/>
      <c r="E8962" s="458"/>
      <c r="F8962" s="459"/>
    </row>
    <row r="8963">
      <c r="A8963" s="458"/>
      <c r="B8963" s="458"/>
      <c r="C8963" s="458"/>
      <c r="D8963" s="458"/>
      <c r="E8963" s="458"/>
      <c r="F8963" s="459"/>
    </row>
    <row r="8964">
      <c r="A8964" s="458"/>
      <c r="B8964" s="458"/>
      <c r="C8964" s="458"/>
      <c r="D8964" s="458"/>
      <c r="E8964" s="458"/>
      <c r="F8964" s="459"/>
    </row>
    <row r="8965">
      <c r="A8965" s="458"/>
      <c r="B8965" s="458"/>
      <c r="C8965" s="458"/>
      <c r="D8965" s="458"/>
      <c r="E8965" s="458"/>
      <c r="F8965" s="459"/>
    </row>
    <row r="8966">
      <c r="A8966" s="458"/>
      <c r="B8966" s="458"/>
      <c r="C8966" s="458"/>
      <c r="D8966" s="458"/>
      <c r="E8966" s="458"/>
      <c r="F8966" s="459"/>
    </row>
    <row r="8967">
      <c r="A8967" s="458"/>
      <c r="B8967" s="458"/>
      <c r="C8967" s="458"/>
      <c r="D8967" s="458"/>
      <c r="E8967" s="458"/>
      <c r="F8967" s="459"/>
    </row>
    <row r="8968">
      <c r="A8968" s="458"/>
      <c r="B8968" s="458"/>
      <c r="C8968" s="458"/>
      <c r="D8968" s="458"/>
      <c r="E8968" s="458"/>
      <c r="F8968" s="459"/>
    </row>
    <row r="8969">
      <c r="A8969" s="458"/>
      <c r="B8969" s="458"/>
      <c r="C8969" s="458"/>
      <c r="D8969" s="458"/>
      <c r="E8969" s="458"/>
      <c r="F8969" s="459"/>
    </row>
    <row r="8970">
      <c r="A8970" s="458"/>
      <c r="B8970" s="458"/>
      <c r="C8970" s="458"/>
      <c r="D8970" s="458"/>
      <c r="E8970" s="458"/>
      <c r="F8970" s="459"/>
    </row>
    <row r="8971">
      <c r="A8971" s="458"/>
      <c r="B8971" s="458"/>
      <c r="C8971" s="458"/>
      <c r="D8971" s="458"/>
      <c r="E8971" s="458"/>
      <c r="F8971" s="459"/>
    </row>
    <row r="8972">
      <c r="A8972" s="458"/>
      <c r="B8972" s="458"/>
      <c r="C8972" s="458"/>
      <c r="D8972" s="458"/>
      <c r="E8972" s="458"/>
      <c r="F8972" s="459"/>
    </row>
    <row r="8973">
      <c r="A8973" s="458"/>
      <c r="B8973" s="458"/>
      <c r="C8973" s="458"/>
      <c r="D8973" s="458"/>
      <c r="E8973" s="458"/>
      <c r="F8973" s="459"/>
    </row>
    <row r="8974">
      <c r="A8974" s="458"/>
      <c r="B8974" s="458"/>
      <c r="C8974" s="458"/>
      <c r="D8974" s="458"/>
      <c r="E8974" s="458"/>
      <c r="F8974" s="459"/>
    </row>
    <row r="8975">
      <c r="A8975" s="458"/>
      <c r="B8975" s="458"/>
      <c r="C8975" s="458"/>
      <c r="D8975" s="458"/>
      <c r="E8975" s="458"/>
      <c r="F8975" s="459"/>
    </row>
    <row r="8976">
      <c r="A8976" s="458"/>
      <c r="B8976" s="458"/>
      <c r="C8976" s="458"/>
      <c r="D8976" s="458"/>
      <c r="E8976" s="458"/>
      <c r="F8976" s="459"/>
    </row>
    <row r="8977">
      <c r="A8977" s="458"/>
      <c r="B8977" s="458"/>
      <c r="C8977" s="458"/>
      <c r="D8977" s="458"/>
      <c r="E8977" s="458"/>
      <c r="F8977" s="459"/>
    </row>
    <row r="8978">
      <c r="A8978" s="458"/>
      <c r="B8978" s="458"/>
      <c r="C8978" s="458"/>
      <c r="D8978" s="458"/>
      <c r="E8978" s="458"/>
      <c r="F8978" s="459"/>
    </row>
    <row r="8979">
      <c r="A8979" s="458"/>
      <c r="B8979" s="458"/>
      <c r="C8979" s="458"/>
      <c r="D8979" s="458"/>
      <c r="E8979" s="458"/>
      <c r="F8979" s="459"/>
    </row>
    <row r="8980">
      <c r="A8980" s="458"/>
      <c r="B8980" s="458"/>
      <c r="C8980" s="458"/>
      <c r="D8980" s="458"/>
      <c r="E8980" s="458"/>
      <c r="F8980" s="459"/>
    </row>
    <row r="8981">
      <c r="A8981" s="458"/>
      <c r="B8981" s="458"/>
      <c r="C8981" s="458"/>
      <c r="D8981" s="458"/>
      <c r="E8981" s="458"/>
      <c r="F8981" s="459"/>
    </row>
    <row r="8982">
      <c r="A8982" s="458"/>
      <c r="B8982" s="458"/>
      <c r="C8982" s="458"/>
      <c r="D8982" s="458"/>
      <c r="E8982" s="458"/>
      <c r="F8982" s="459"/>
    </row>
    <row r="8983">
      <c r="A8983" s="458"/>
      <c r="B8983" s="458"/>
      <c r="C8983" s="458"/>
      <c r="D8983" s="458"/>
      <c r="E8983" s="458"/>
      <c r="F8983" s="459"/>
    </row>
    <row r="8984">
      <c r="A8984" s="458"/>
      <c r="B8984" s="458"/>
      <c r="C8984" s="458"/>
      <c r="D8984" s="458"/>
      <c r="E8984" s="458"/>
      <c r="F8984" s="459"/>
    </row>
    <row r="8985">
      <c r="A8985" s="458"/>
      <c r="B8985" s="458"/>
      <c r="C8985" s="458"/>
      <c r="D8985" s="458"/>
      <c r="E8985" s="458"/>
      <c r="F8985" s="459"/>
    </row>
    <row r="8986">
      <c r="A8986" s="458"/>
      <c r="B8986" s="458"/>
      <c r="C8986" s="458"/>
      <c r="D8986" s="458"/>
      <c r="E8986" s="458"/>
      <c r="F8986" s="459"/>
    </row>
    <row r="8987">
      <c r="A8987" s="458"/>
      <c r="B8987" s="458"/>
      <c r="C8987" s="458"/>
      <c r="D8987" s="458"/>
      <c r="E8987" s="458"/>
      <c r="F8987" s="459"/>
    </row>
    <row r="8988">
      <c r="A8988" s="458"/>
      <c r="B8988" s="458"/>
      <c r="C8988" s="458"/>
      <c r="D8988" s="458"/>
      <c r="E8988" s="458"/>
      <c r="F8988" s="459"/>
    </row>
    <row r="8989">
      <c r="A8989" s="458"/>
      <c r="B8989" s="458"/>
      <c r="C8989" s="458"/>
      <c r="D8989" s="458"/>
      <c r="E8989" s="458"/>
      <c r="F8989" s="459"/>
    </row>
    <row r="8990">
      <c r="A8990" s="458"/>
      <c r="B8990" s="458"/>
      <c r="C8990" s="458"/>
      <c r="D8990" s="458"/>
      <c r="E8990" s="458"/>
      <c r="F8990" s="459"/>
    </row>
    <row r="8991">
      <c r="A8991" s="458"/>
      <c r="B8991" s="458"/>
      <c r="C8991" s="458"/>
      <c r="D8991" s="458"/>
      <c r="E8991" s="458"/>
      <c r="F8991" s="459"/>
    </row>
    <row r="8992">
      <c r="A8992" s="458"/>
      <c r="B8992" s="458"/>
      <c r="C8992" s="458"/>
      <c r="D8992" s="458"/>
      <c r="E8992" s="458"/>
      <c r="F8992" s="459"/>
    </row>
    <row r="8993">
      <c r="A8993" s="458"/>
      <c r="B8993" s="458"/>
      <c r="C8993" s="458"/>
      <c r="D8993" s="458"/>
      <c r="E8993" s="458"/>
      <c r="F8993" s="459"/>
    </row>
    <row r="8994">
      <c r="A8994" s="458"/>
      <c r="B8994" s="458"/>
      <c r="C8994" s="458"/>
      <c r="D8994" s="458"/>
      <c r="E8994" s="458"/>
      <c r="F8994" s="459"/>
    </row>
    <row r="8995">
      <c r="A8995" s="458"/>
      <c r="B8995" s="458"/>
      <c r="C8995" s="458"/>
      <c r="D8995" s="458"/>
      <c r="E8995" s="458"/>
      <c r="F8995" s="459"/>
    </row>
    <row r="8996">
      <c r="A8996" s="458"/>
      <c r="B8996" s="458"/>
      <c r="C8996" s="458"/>
      <c r="D8996" s="458"/>
      <c r="E8996" s="458"/>
      <c r="F8996" s="459"/>
    </row>
    <row r="8997">
      <c r="A8997" s="458"/>
      <c r="B8997" s="458"/>
      <c r="C8997" s="458"/>
      <c r="D8997" s="458"/>
      <c r="E8997" s="458"/>
      <c r="F8997" s="459"/>
    </row>
    <row r="8998">
      <c r="A8998" s="458"/>
      <c r="B8998" s="458"/>
      <c r="C8998" s="458"/>
      <c r="D8998" s="458"/>
      <c r="E8998" s="458"/>
      <c r="F8998" s="459"/>
    </row>
    <row r="8999">
      <c r="A8999" s="458"/>
      <c r="B8999" s="458"/>
      <c r="C8999" s="458"/>
      <c r="D8999" s="458"/>
      <c r="E8999" s="458"/>
      <c r="F8999" s="459"/>
    </row>
    <row r="9000">
      <c r="A9000" s="458"/>
      <c r="B9000" s="458"/>
      <c r="C9000" s="458"/>
      <c r="D9000" s="458"/>
      <c r="E9000" s="458"/>
      <c r="F9000" s="459"/>
    </row>
    <row r="9001">
      <c r="A9001" s="458"/>
      <c r="B9001" s="458"/>
      <c r="C9001" s="458"/>
      <c r="D9001" s="458"/>
      <c r="E9001" s="458"/>
      <c r="F9001" s="459"/>
    </row>
    <row r="9002">
      <c r="A9002" s="458"/>
      <c r="B9002" s="458"/>
      <c r="C9002" s="458"/>
      <c r="D9002" s="458"/>
      <c r="E9002" s="458"/>
      <c r="F9002" s="459"/>
    </row>
    <row r="9003">
      <c r="A9003" s="458"/>
      <c r="B9003" s="458"/>
      <c r="C9003" s="458"/>
      <c r="D9003" s="458"/>
      <c r="E9003" s="458"/>
      <c r="F9003" s="459"/>
    </row>
    <row r="9004">
      <c r="A9004" s="458"/>
      <c r="B9004" s="458"/>
      <c r="C9004" s="458"/>
      <c r="D9004" s="458"/>
      <c r="E9004" s="458"/>
      <c r="F9004" s="459"/>
    </row>
    <row r="9005">
      <c r="A9005" s="458"/>
      <c r="B9005" s="458"/>
      <c r="C9005" s="458"/>
      <c r="D9005" s="458"/>
      <c r="E9005" s="458"/>
      <c r="F9005" s="459"/>
    </row>
    <row r="9006">
      <c r="A9006" s="458"/>
      <c r="B9006" s="458"/>
      <c r="C9006" s="458"/>
      <c r="D9006" s="458"/>
      <c r="E9006" s="458"/>
      <c r="F9006" s="459"/>
    </row>
    <row r="9007">
      <c r="A9007" s="458"/>
      <c r="B9007" s="458"/>
      <c r="C9007" s="458"/>
      <c r="D9007" s="458"/>
      <c r="E9007" s="458"/>
      <c r="F9007" s="459"/>
    </row>
    <row r="9008">
      <c r="A9008" s="458"/>
      <c r="B9008" s="458"/>
      <c r="C9008" s="458"/>
      <c r="D9008" s="458"/>
      <c r="E9008" s="458"/>
      <c r="F9008" s="459"/>
    </row>
    <row r="9009">
      <c r="A9009" s="458"/>
      <c r="B9009" s="458"/>
      <c r="C9009" s="458"/>
      <c r="D9009" s="458"/>
      <c r="E9009" s="458"/>
      <c r="F9009" s="459"/>
    </row>
    <row r="9010">
      <c r="A9010" s="458"/>
      <c r="B9010" s="458"/>
      <c r="C9010" s="458"/>
      <c r="D9010" s="458"/>
      <c r="E9010" s="458"/>
      <c r="F9010" s="459"/>
    </row>
    <row r="9011">
      <c r="A9011" s="458"/>
      <c r="B9011" s="458"/>
      <c r="C9011" s="458"/>
      <c r="D9011" s="458"/>
      <c r="E9011" s="458"/>
      <c r="F9011" s="459"/>
    </row>
    <row r="9012">
      <c r="A9012" s="458"/>
      <c r="B9012" s="458"/>
      <c r="C9012" s="458"/>
      <c r="D9012" s="458"/>
      <c r="E9012" s="458"/>
      <c r="F9012" s="459"/>
    </row>
    <row r="9013">
      <c r="A9013" s="458"/>
      <c r="B9013" s="458"/>
      <c r="C9013" s="458"/>
      <c r="D9013" s="458"/>
      <c r="E9013" s="458"/>
      <c r="F9013" s="459"/>
    </row>
    <row r="9014">
      <c r="A9014" s="458"/>
      <c r="B9014" s="458"/>
      <c r="C9014" s="458"/>
      <c r="D9014" s="458"/>
      <c r="E9014" s="458"/>
      <c r="F9014" s="459"/>
    </row>
    <row r="9015">
      <c r="A9015" s="458"/>
      <c r="B9015" s="458"/>
      <c r="C9015" s="458"/>
      <c r="D9015" s="458"/>
      <c r="E9015" s="458"/>
      <c r="F9015" s="459"/>
    </row>
    <row r="9016">
      <c r="A9016" s="458"/>
      <c r="B9016" s="458"/>
      <c r="C9016" s="458"/>
      <c r="D9016" s="458"/>
      <c r="E9016" s="458"/>
      <c r="F9016" s="459"/>
    </row>
    <row r="9017">
      <c r="A9017" s="458"/>
      <c r="B9017" s="458"/>
      <c r="C9017" s="458"/>
      <c r="D9017" s="458"/>
      <c r="E9017" s="458"/>
      <c r="F9017" s="459"/>
    </row>
    <row r="9018">
      <c r="A9018" s="458"/>
      <c r="B9018" s="458"/>
      <c r="C9018" s="458"/>
      <c r="D9018" s="458"/>
      <c r="E9018" s="458"/>
      <c r="F9018" s="459"/>
    </row>
    <row r="9019">
      <c r="A9019" s="458"/>
      <c r="B9019" s="458"/>
      <c r="C9019" s="458"/>
      <c r="D9019" s="458"/>
      <c r="E9019" s="458"/>
      <c r="F9019" s="459"/>
    </row>
    <row r="9020">
      <c r="A9020" s="458"/>
      <c r="B9020" s="458"/>
      <c r="C9020" s="458"/>
      <c r="D9020" s="458"/>
      <c r="E9020" s="458"/>
      <c r="F9020" s="459"/>
    </row>
    <row r="9021">
      <c r="A9021" s="458"/>
      <c r="B9021" s="458"/>
      <c r="C9021" s="458"/>
      <c r="D9021" s="458"/>
      <c r="E9021" s="458"/>
      <c r="F9021" s="459"/>
    </row>
    <row r="9022">
      <c r="A9022" s="458"/>
      <c r="B9022" s="458"/>
      <c r="C9022" s="458"/>
      <c r="D9022" s="458"/>
      <c r="E9022" s="458"/>
      <c r="F9022" s="459"/>
    </row>
    <row r="9023">
      <c r="A9023" s="458"/>
      <c r="B9023" s="458"/>
      <c r="C9023" s="458"/>
      <c r="D9023" s="458"/>
      <c r="E9023" s="458"/>
      <c r="F9023" s="459"/>
    </row>
    <row r="9024">
      <c r="A9024" s="458"/>
      <c r="B9024" s="458"/>
      <c r="C9024" s="458"/>
      <c r="D9024" s="458"/>
      <c r="E9024" s="458"/>
      <c r="F9024" s="459"/>
    </row>
    <row r="9025">
      <c r="A9025" s="458"/>
      <c r="B9025" s="458"/>
      <c r="C9025" s="458"/>
      <c r="D9025" s="458"/>
      <c r="E9025" s="458"/>
      <c r="F9025" s="459"/>
    </row>
    <row r="9026">
      <c r="A9026" s="458"/>
      <c r="B9026" s="458"/>
      <c r="C9026" s="458"/>
      <c r="D9026" s="458"/>
      <c r="E9026" s="458"/>
      <c r="F9026" s="459"/>
    </row>
    <row r="9027">
      <c r="A9027" s="458"/>
      <c r="B9027" s="458"/>
      <c r="C9027" s="458"/>
      <c r="D9027" s="458"/>
      <c r="E9027" s="458"/>
      <c r="F9027" s="459"/>
    </row>
    <row r="9028">
      <c r="A9028" s="458"/>
      <c r="B9028" s="458"/>
      <c r="C9028" s="458"/>
      <c r="D9028" s="458"/>
      <c r="E9028" s="458"/>
      <c r="F9028" s="459"/>
    </row>
    <row r="9029">
      <c r="A9029" s="458"/>
      <c r="B9029" s="458"/>
      <c r="C9029" s="458"/>
      <c r="D9029" s="458"/>
      <c r="E9029" s="458"/>
      <c r="F9029" s="459"/>
    </row>
    <row r="9030">
      <c r="A9030" s="458"/>
      <c r="B9030" s="458"/>
      <c r="C9030" s="458"/>
      <c r="D9030" s="458"/>
      <c r="E9030" s="458"/>
      <c r="F9030" s="459"/>
    </row>
    <row r="9031">
      <c r="A9031" s="458"/>
      <c r="B9031" s="458"/>
      <c r="C9031" s="458"/>
      <c r="D9031" s="458"/>
      <c r="E9031" s="458"/>
      <c r="F9031" s="459"/>
    </row>
    <row r="9032">
      <c r="A9032" s="458"/>
      <c r="B9032" s="458"/>
      <c r="C9032" s="458"/>
      <c r="D9032" s="458"/>
      <c r="E9032" s="458"/>
      <c r="F9032" s="459"/>
    </row>
    <row r="9033">
      <c r="A9033" s="458"/>
      <c r="B9033" s="458"/>
      <c r="C9033" s="458"/>
      <c r="D9033" s="458"/>
      <c r="E9033" s="458"/>
      <c r="F9033" s="459"/>
    </row>
    <row r="9034">
      <c r="A9034" s="458"/>
      <c r="B9034" s="458"/>
      <c r="C9034" s="458"/>
      <c r="D9034" s="458"/>
      <c r="E9034" s="458"/>
      <c r="F9034" s="459"/>
    </row>
    <row r="9035">
      <c r="A9035" s="458"/>
      <c r="B9035" s="458"/>
      <c r="C9035" s="458"/>
      <c r="D9035" s="458"/>
      <c r="E9035" s="458"/>
      <c r="F9035" s="459"/>
    </row>
    <row r="9036">
      <c r="A9036" s="458"/>
      <c r="B9036" s="458"/>
      <c r="C9036" s="458"/>
      <c r="D9036" s="458"/>
      <c r="E9036" s="458"/>
      <c r="F9036" s="459"/>
    </row>
    <row r="9037">
      <c r="A9037" s="458"/>
      <c r="B9037" s="458"/>
      <c r="C9037" s="458"/>
      <c r="D9037" s="458"/>
      <c r="E9037" s="458"/>
      <c r="F9037" s="459"/>
    </row>
    <row r="9038">
      <c r="A9038" s="458"/>
      <c r="B9038" s="458"/>
      <c r="C9038" s="458"/>
      <c r="D9038" s="458"/>
      <c r="E9038" s="458"/>
      <c r="F9038" s="459"/>
    </row>
    <row r="9039">
      <c r="A9039" s="458"/>
      <c r="B9039" s="458"/>
      <c r="C9039" s="458"/>
      <c r="D9039" s="458"/>
      <c r="E9039" s="458"/>
      <c r="F9039" s="459"/>
    </row>
    <row r="9040">
      <c r="A9040" s="458"/>
      <c r="B9040" s="458"/>
      <c r="C9040" s="458"/>
      <c r="D9040" s="458"/>
      <c r="E9040" s="458"/>
      <c r="F9040" s="459"/>
    </row>
    <row r="9041">
      <c r="A9041" s="458"/>
      <c r="B9041" s="458"/>
      <c r="C9041" s="458"/>
      <c r="D9041" s="458"/>
      <c r="E9041" s="458"/>
      <c r="F9041" s="459"/>
    </row>
    <row r="9042">
      <c r="A9042" s="458"/>
      <c r="B9042" s="458"/>
      <c r="C9042" s="458"/>
      <c r="D9042" s="458"/>
      <c r="E9042" s="458"/>
      <c r="F9042" s="459"/>
    </row>
    <row r="9043">
      <c r="A9043" s="458"/>
      <c r="B9043" s="458"/>
      <c r="C9043" s="458"/>
      <c r="D9043" s="458"/>
      <c r="E9043" s="458"/>
      <c r="F9043" s="459"/>
    </row>
    <row r="9044">
      <c r="A9044" s="458"/>
      <c r="B9044" s="458"/>
      <c r="C9044" s="458"/>
      <c r="D9044" s="458"/>
      <c r="E9044" s="458"/>
      <c r="F9044" s="459"/>
    </row>
    <row r="9045">
      <c r="A9045" s="458"/>
      <c r="B9045" s="458"/>
      <c r="C9045" s="458"/>
      <c r="D9045" s="458"/>
      <c r="E9045" s="458"/>
      <c r="F9045" s="459"/>
    </row>
    <row r="9046">
      <c r="A9046" s="458"/>
      <c r="B9046" s="458"/>
      <c r="C9046" s="458"/>
      <c r="D9046" s="458"/>
      <c r="E9046" s="458"/>
      <c r="F9046" s="459"/>
    </row>
    <row r="9047">
      <c r="A9047" s="458"/>
      <c r="B9047" s="458"/>
      <c r="C9047" s="458"/>
      <c r="D9047" s="458"/>
      <c r="E9047" s="458"/>
      <c r="F9047" s="459"/>
    </row>
    <row r="9048">
      <c r="A9048" s="458"/>
      <c r="B9048" s="458"/>
      <c r="C9048" s="458"/>
      <c r="D9048" s="458"/>
      <c r="E9048" s="458"/>
      <c r="F9048" s="459"/>
    </row>
    <row r="9049">
      <c r="A9049" s="458"/>
      <c r="B9049" s="458"/>
      <c r="C9049" s="458"/>
      <c r="D9049" s="458"/>
      <c r="E9049" s="458"/>
      <c r="F9049" s="459"/>
    </row>
    <row r="9050">
      <c r="A9050" s="458"/>
      <c r="B9050" s="458"/>
      <c r="C9050" s="458"/>
      <c r="D9050" s="458"/>
      <c r="E9050" s="458"/>
      <c r="F9050" s="459"/>
    </row>
    <row r="9051">
      <c r="A9051" s="458"/>
      <c r="B9051" s="458"/>
      <c r="C9051" s="458"/>
      <c r="D9051" s="458"/>
      <c r="E9051" s="458"/>
      <c r="F9051" s="459"/>
    </row>
    <row r="9052">
      <c r="A9052" s="458"/>
      <c r="B9052" s="458"/>
      <c r="C9052" s="458"/>
      <c r="D9052" s="458"/>
      <c r="E9052" s="458"/>
      <c r="F9052" s="459"/>
    </row>
    <row r="9053">
      <c r="A9053" s="458"/>
      <c r="B9053" s="458"/>
      <c r="C9053" s="458"/>
      <c r="D9053" s="458"/>
      <c r="E9053" s="458"/>
      <c r="F9053" s="459"/>
    </row>
    <row r="9054">
      <c r="A9054" s="458"/>
      <c r="B9054" s="458"/>
      <c r="C9054" s="458"/>
      <c r="D9054" s="458"/>
      <c r="E9054" s="458"/>
      <c r="F9054" s="459"/>
    </row>
    <row r="9055">
      <c r="A9055" s="458"/>
      <c r="B9055" s="458"/>
      <c r="C9055" s="458"/>
      <c r="D9055" s="458"/>
      <c r="E9055" s="458"/>
      <c r="F9055" s="459"/>
    </row>
    <row r="9056">
      <c r="A9056" s="458"/>
      <c r="B9056" s="458"/>
      <c r="C9056" s="458"/>
      <c r="D9056" s="458"/>
      <c r="E9056" s="458"/>
      <c r="F9056" s="459"/>
    </row>
    <row r="9057">
      <c r="A9057" s="458"/>
      <c r="B9057" s="458"/>
      <c r="C9057" s="458"/>
      <c r="D9057" s="458"/>
      <c r="E9057" s="458"/>
      <c r="F9057" s="459"/>
    </row>
    <row r="9058">
      <c r="A9058" s="458"/>
      <c r="B9058" s="458"/>
      <c r="C9058" s="458"/>
      <c r="D9058" s="458"/>
      <c r="E9058" s="458"/>
      <c r="F9058" s="459"/>
    </row>
    <row r="9059">
      <c r="A9059" s="458"/>
      <c r="B9059" s="458"/>
      <c r="C9059" s="458"/>
      <c r="D9059" s="458"/>
      <c r="E9059" s="458"/>
      <c r="F9059" s="459"/>
    </row>
    <row r="9060">
      <c r="A9060" s="458"/>
      <c r="B9060" s="458"/>
      <c r="C9060" s="458"/>
      <c r="D9060" s="458"/>
      <c r="E9060" s="458"/>
      <c r="F9060" s="459"/>
    </row>
    <row r="9061">
      <c r="A9061" s="458"/>
      <c r="B9061" s="458"/>
      <c r="C9061" s="458"/>
      <c r="D9061" s="458"/>
      <c r="E9061" s="458"/>
      <c r="F9061" s="459"/>
    </row>
    <row r="9062">
      <c r="A9062" s="458"/>
      <c r="B9062" s="458"/>
      <c r="C9062" s="458"/>
      <c r="D9062" s="458"/>
      <c r="E9062" s="458"/>
      <c r="F9062" s="459"/>
    </row>
    <row r="9063">
      <c r="A9063" s="458"/>
      <c r="B9063" s="458"/>
      <c r="C9063" s="458"/>
      <c r="D9063" s="458"/>
      <c r="E9063" s="458"/>
      <c r="F9063" s="459"/>
    </row>
    <row r="9064">
      <c r="A9064" s="458"/>
      <c r="B9064" s="458"/>
      <c r="C9064" s="458"/>
      <c r="D9064" s="458"/>
      <c r="E9064" s="458"/>
      <c r="F9064" s="459"/>
    </row>
    <row r="9065">
      <c r="A9065" s="458"/>
      <c r="B9065" s="458"/>
      <c r="C9065" s="458"/>
      <c r="D9065" s="458"/>
      <c r="E9065" s="458"/>
      <c r="F9065" s="459"/>
    </row>
    <row r="9066">
      <c r="A9066" s="458"/>
      <c r="B9066" s="458"/>
      <c r="C9066" s="458"/>
      <c r="D9066" s="458"/>
      <c r="E9066" s="458"/>
      <c r="F9066" s="459"/>
    </row>
    <row r="9067">
      <c r="A9067" s="458"/>
      <c r="B9067" s="458"/>
      <c r="C9067" s="458"/>
      <c r="D9067" s="458"/>
      <c r="E9067" s="458"/>
      <c r="F9067" s="459"/>
    </row>
    <row r="9068">
      <c r="A9068" s="458"/>
      <c r="B9068" s="458"/>
      <c r="C9068" s="458"/>
      <c r="D9068" s="458"/>
      <c r="E9068" s="458"/>
      <c r="F9068" s="459"/>
    </row>
    <row r="9069">
      <c r="A9069" s="458"/>
      <c r="B9069" s="458"/>
      <c r="C9069" s="458"/>
      <c r="D9069" s="458"/>
      <c r="E9069" s="458"/>
      <c r="F9069" s="459"/>
    </row>
    <row r="9070">
      <c r="A9070" s="458"/>
      <c r="B9070" s="458"/>
      <c r="C9070" s="458"/>
      <c r="D9070" s="458"/>
      <c r="E9070" s="458"/>
      <c r="F9070" s="459"/>
    </row>
    <row r="9071">
      <c r="A9071" s="458"/>
      <c r="B9071" s="458"/>
      <c r="C9071" s="458"/>
      <c r="D9071" s="458"/>
      <c r="E9071" s="458"/>
      <c r="F9071" s="459"/>
    </row>
    <row r="9072">
      <c r="A9072" s="458"/>
      <c r="B9072" s="458"/>
      <c r="C9072" s="458"/>
      <c r="D9072" s="458"/>
      <c r="E9072" s="458"/>
      <c r="F9072" s="459"/>
    </row>
    <row r="9073">
      <c r="A9073" s="458"/>
      <c r="B9073" s="458"/>
      <c r="C9073" s="458"/>
      <c r="D9073" s="458"/>
      <c r="E9073" s="458"/>
      <c r="F9073" s="459"/>
    </row>
    <row r="9074">
      <c r="A9074" s="458"/>
      <c r="B9074" s="458"/>
      <c r="C9074" s="458"/>
      <c r="D9074" s="458"/>
      <c r="E9074" s="458"/>
      <c r="F9074" s="459"/>
    </row>
    <row r="9075">
      <c r="A9075" s="458"/>
      <c r="B9075" s="458"/>
      <c r="C9075" s="458"/>
      <c r="D9075" s="458"/>
      <c r="E9075" s="458"/>
      <c r="F9075" s="459"/>
    </row>
    <row r="9076">
      <c r="A9076" s="458"/>
      <c r="B9076" s="458"/>
      <c r="C9076" s="458"/>
      <c r="D9076" s="458"/>
      <c r="E9076" s="458"/>
      <c r="F9076" s="459"/>
    </row>
    <row r="9077">
      <c r="A9077" s="458"/>
      <c r="B9077" s="458"/>
      <c r="C9077" s="458"/>
      <c r="D9077" s="458"/>
      <c r="E9077" s="458"/>
      <c r="F9077" s="459"/>
    </row>
    <row r="9078">
      <c r="A9078" s="458"/>
      <c r="B9078" s="458"/>
      <c r="C9078" s="458"/>
      <c r="D9078" s="458"/>
      <c r="E9078" s="458"/>
      <c r="F9078" s="459"/>
    </row>
    <row r="9079">
      <c r="A9079" s="458"/>
      <c r="B9079" s="458"/>
      <c r="C9079" s="458"/>
      <c r="D9079" s="458"/>
      <c r="E9079" s="458"/>
      <c r="F9079" s="459"/>
    </row>
    <row r="9080">
      <c r="A9080" s="458"/>
      <c r="B9080" s="458"/>
      <c r="C9080" s="458"/>
      <c r="D9080" s="458"/>
      <c r="E9080" s="458"/>
      <c r="F9080" s="459"/>
    </row>
    <row r="9081">
      <c r="A9081" s="458"/>
      <c r="B9081" s="458"/>
      <c r="C9081" s="458"/>
      <c r="D9081" s="458"/>
      <c r="E9081" s="458"/>
      <c r="F9081" s="459"/>
    </row>
    <row r="9082">
      <c r="A9082" s="458"/>
      <c r="B9082" s="458"/>
      <c r="C9082" s="458"/>
      <c r="D9082" s="458"/>
      <c r="E9082" s="458"/>
      <c r="F9082" s="459"/>
    </row>
    <row r="9083">
      <c r="A9083" s="458"/>
      <c r="B9083" s="458"/>
      <c r="C9083" s="458"/>
      <c r="D9083" s="458"/>
      <c r="E9083" s="458"/>
      <c r="F9083" s="459"/>
    </row>
    <row r="9084">
      <c r="A9084" s="458"/>
      <c r="B9084" s="458"/>
      <c r="C9084" s="458"/>
      <c r="D9084" s="458"/>
      <c r="E9084" s="458"/>
      <c r="F9084" s="459"/>
    </row>
    <row r="9085">
      <c r="A9085" s="458"/>
      <c r="B9085" s="458"/>
      <c r="C9085" s="458"/>
      <c r="D9085" s="458"/>
      <c r="E9085" s="458"/>
      <c r="F9085" s="459"/>
    </row>
    <row r="9086">
      <c r="A9086" s="458"/>
      <c r="B9086" s="458"/>
      <c r="C9086" s="458"/>
      <c r="D9086" s="458"/>
      <c r="E9086" s="458"/>
      <c r="F9086" s="459"/>
    </row>
    <row r="9087">
      <c r="A9087" s="458"/>
      <c r="B9087" s="458"/>
      <c r="C9087" s="458"/>
      <c r="D9087" s="458"/>
      <c r="E9087" s="458"/>
      <c r="F9087" s="459"/>
    </row>
    <row r="9088">
      <c r="A9088" s="458"/>
      <c r="B9088" s="458"/>
      <c r="C9088" s="458"/>
      <c r="D9088" s="458"/>
      <c r="E9088" s="458"/>
      <c r="F9088" s="459"/>
    </row>
    <row r="9089">
      <c r="A9089" s="458"/>
      <c r="B9089" s="458"/>
      <c r="C9089" s="458"/>
      <c r="D9089" s="458"/>
      <c r="E9089" s="458"/>
      <c r="F9089" s="459"/>
    </row>
    <row r="9090">
      <c r="A9090" s="458"/>
      <c r="B9090" s="458"/>
      <c r="C9090" s="458"/>
      <c r="D9090" s="458"/>
      <c r="E9090" s="458"/>
      <c r="F9090" s="459"/>
    </row>
    <row r="9091">
      <c r="A9091" s="458"/>
      <c r="B9091" s="458"/>
      <c r="C9091" s="458"/>
      <c r="D9091" s="458"/>
      <c r="E9091" s="458"/>
      <c r="F9091" s="459"/>
    </row>
    <row r="9092">
      <c r="A9092" s="458"/>
      <c r="B9092" s="458"/>
      <c r="C9092" s="458"/>
      <c r="D9092" s="458"/>
      <c r="E9092" s="458"/>
      <c r="F9092" s="459"/>
    </row>
    <row r="9093">
      <c r="A9093" s="458"/>
      <c r="B9093" s="458"/>
      <c r="C9093" s="458"/>
      <c r="D9093" s="458"/>
      <c r="E9093" s="458"/>
      <c r="F9093" s="459"/>
    </row>
    <row r="9094">
      <c r="A9094" s="458"/>
      <c r="B9094" s="458"/>
      <c r="C9094" s="458"/>
      <c r="D9094" s="458"/>
      <c r="E9094" s="458"/>
      <c r="F9094" s="459"/>
    </row>
    <row r="9095">
      <c r="A9095" s="458"/>
      <c r="B9095" s="458"/>
      <c r="C9095" s="458"/>
      <c r="D9095" s="458"/>
      <c r="E9095" s="458"/>
      <c r="F9095" s="459"/>
    </row>
    <row r="9096">
      <c r="A9096" s="458"/>
      <c r="B9096" s="458"/>
      <c r="C9096" s="458"/>
      <c r="D9096" s="458"/>
      <c r="E9096" s="458"/>
      <c r="F9096" s="459"/>
    </row>
    <row r="9097">
      <c r="A9097" s="458"/>
      <c r="B9097" s="458"/>
      <c r="C9097" s="458"/>
      <c r="D9097" s="458"/>
      <c r="E9097" s="458"/>
      <c r="F9097" s="459"/>
    </row>
    <row r="9098">
      <c r="A9098" s="458"/>
      <c r="B9098" s="458"/>
      <c r="C9098" s="458"/>
      <c r="D9098" s="458"/>
      <c r="E9098" s="458"/>
      <c r="F9098" s="459"/>
    </row>
    <row r="9099">
      <c r="A9099" s="458"/>
      <c r="B9099" s="458"/>
      <c r="C9099" s="458"/>
      <c r="D9099" s="458"/>
      <c r="E9099" s="458"/>
      <c r="F9099" s="459"/>
    </row>
    <row r="9100">
      <c r="A9100" s="458"/>
      <c r="B9100" s="458"/>
      <c r="C9100" s="458"/>
      <c r="D9100" s="458"/>
      <c r="E9100" s="458"/>
      <c r="F9100" s="459"/>
    </row>
    <row r="9101">
      <c r="A9101" s="458"/>
      <c r="B9101" s="458"/>
      <c r="C9101" s="458"/>
      <c r="D9101" s="458"/>
      <c r="E9101" s="458"/>
      <c r="F9101" s="459"/>
    </row>
    <row r="9102">
      <c r="A9102" s="458"/>
      <c r="B9102" s="458"/>
      <c r="C9102" s="458"/>
      <c r="D9102" s="458"/>
      <c r="E9102" s="458"/>
      <c r="F9102" s="459"/>
    </row>
    <row r="9103">
      <c r="A9103" s="458"/>
      <c r="B9103" s="458"/>
      <c r="C9103" s="458"/>
      <c r="D9103" s="458"/>
      <c r="E9103" s="458"/>
      <c r="F9103" s="459"/>
    </row>
    <row r="9104">
      <c r="A9104" s="458"/>
      <c r="B9104" s="458"/>
      <c r="C9104" s="458"/>
      <c r="D9104" s="458"/>
      <c r="E9104" s="458"/>
      <c r="F9104" s="459"/>
    </row>
    <row r="9105">
      <c r="A9105" s="458"/>
      <c r="B9105" s="458"/>
      <c r="C9105" s="458"/>
      <c r="D9105" s="458"/>
      <c r="E9105" s="458"/>
      <c r="F9105" s="459"/>
    </row>
    <row r="9106">
      <c r="A9106" s="458"/>
      <c r="B9106" s="458"/>
      <c r="C9106" s="458"/>
      <c r="D9106" s="458"/>
      <c r="E9106" s="458"/>
      <c r="F9106" s="459"/>
    </row>
    <row r="9107">
      <c r="A9107" s="458"/>
      <c r="B9107" s="458"/>
      <c r="C9107" s="458"/>
      <c r="D9107" s="458"/>
      <c r="E9107" s="458"/>
      <c r="F9107" s="459"/>
    </row>
    <row r="9108">
      <c r="A9108" s="458"/>
      <c r="B9108" s="458"/>
      <c r="C9108" s="458"/>
      <c r="D9108" s="458"/>
      <c r="E9108" s="458"/>
      <c r="F9108" s="459"/>
    </row>
    <row r="9109">
      <c r="A9109" s="458"/>
      <c r="B9109" s="458"/>
      <c r="C9109" s="458"/>
      <c r="D9109" s="458"/>
      <c r="E9109" s="458"/>
      <c r="F9109" s="459"/>
    </row>
    <row r="9110">
      <c r="A9110" s="458"/>
      <c r="B9110" s="458"/>
      <c r="C9110" s="458"/>
      <c r="D9110" s="458"/>
      <c r="E9110" s="458"/>
      <c r="F9110" s="459"/>
    </row>
    <row r="9111">
      <c r="A9111" s="458"/>
      <c r="B9111" s="458"/>
      <c r="C9111" s="458"/>
      <c r="D9111" s="458"/>
      <c r="E9111" s="458"/>
      <c r="F9111" s="459"/>
    </row>
    <row r="9112">
      <c r="A9112" s="458"/>
      <c r="B9112" s="458"/>
      <c r="C9112" s="458"/>
      <c r="D9112" s="458"/>
      <c r="E9112" s="458"/>
      <c r="F9112" s="459"/>
    </row>
    <row r="9113">
      <c r="A9113" s="458"/>
      <c r="B9113" s="458"/>
      <c r="C9113" s="458"/>
      <c r="D9113" s="458"/>
      <c r="E9113" s="458"/>
      <c r="F9113" s="459"/>
    </row>
    <row r="9114">
      <c r="A9114" s="458"/>
      <c r="B9114" s="458"/>
      <c r="C9114" s="458"/>
      <c r="D9114" s="458"/>
      <c r="E9114" s="458"/>
      <c r="F9114" s="459"/>
    </row>
    <row r="9115">
      <c r="A9115" s="458"/>
      <c r="B9115" s="458"/>
      <c r="C9115" s="458"/>
      <c r="D9115" s="458"/>
      <c r="E9115" s="458"/>
      <c r="F9115" s="459"/>
    </row>
    <row r="9116">
      <c r="A9116" s="458"/>
      <c r="B9116" s="458"/>
      <c r="C9116" s="458"/>
      <c r="D9116" s="458"/>
      <c r="E9116" s="458"/>
      <c r="F9116" s="459"/>
    </row>
    <row r="9117">
      <c r="A9117" s="458"/>
      <c r="B9117" s="458"/>
      <c r="C9117" s="458"/>
      <c r="D9117" s="458"/>
      <c r="E9117" s="458"/>
      <c r="F9117" s="459"/>
    </row>
    <row r="9118">
      <c r="A9118" s="458"/>
      <c r="B9118" s="458"/>
      <c r="C9118" s="458"/>
      <c r="D9118" s="458"/>
      <c r="E9118" s="458"/>
      <c r="F9118" s="459"/>
    </row>
    <row r="9119">
      <c r="A9119" s="458"/>
      <c r="B9119" s="458"/>
      <c r="C9119" s="458"/>
      <c r="D9119" s="458"/>
      <c r="E9119" s="458"/>
      <c r="F9119" s="459"/>
    </row>
    <row r="9120">
      <c r="A9120" s="458"/>
      <c r="B9120" s="458"/>
      <c r="C9120" s="458"/>
      <c r="D9120" s="458"/>
      <c r="E9120" s="458"/>
      <c r="F9120" s="459"/>
    </row>
    <row r="9121">
      <c r="A9121" s="458"/>
      <c r="B9121" s="458"/>
      <c r="C9121" s="458"/>
      <c r="D9121" s="458"/>
      <c r="E9121" s="458"/>
      <c r="F9121" s="459"/>
    </row>
    <row r="9122">
      <c r="A9122" s="458"/>
      <c r="B9122" s="458"/>
      <c r="C9122" s="458"/>
      <c r="D9122" s="458"/>
      <c r="E9122" s="458"/>
      <c r="F9122" s="459"/>
    </row>
    <row r="9123">
      <c r="A9123" s="458"/>
      <c r="B9123" s="458"/>
      <c r="C9123" s="458"/>
      <c r="D9123" s="458"/>
      <c r="E9123" s="458"/>
      <c r="F9123" s="459"/>
    </row>
    <row r="9124">
      <c r="A9124" s="458"/>
      <c r="B9124" s="458"/>
      <c r="C9124" s="458"/>
      <c r="D9124" s="458"/>
      <c r="E9124" s="458"/>
      <c r="F9124" s="459"/>
    </row>
    <row r="9125">
      <c r="A9125" s="458"/>
      <c r="B9125" s="458"/>
      <c r="C9125" s="458"/>
      <c r="D9125" s="458"/>
      <c r="E9125" s="458"/>
      <c r="F9125" s="459"/>
    </row>
    <row r="9126">
      <c r="A9126" s="458"/>
      <c r="B9126" s="458"/>
      <c r="C9126" s="458"/>
      <c r="D9126" s="458"/>
      <c r="E9126" s="458"/>
      <c r="F9126" s="459"/>
    </row>
    <row r="9127">
      <c r="A9127" s="458"/>
      <c r="B9127" s="458"/>
      <c r="C9127" s="458"/>
      <c r="D9127" s="458"/>
      <c r="E9127" s="458"/>
      <c r="F9127" s="459"/>
    </row>
    <row r="9128">
      <c r="A9128" s="458"/>
      <c r="B9128" s="458"/>
      <c r="C9128" s="458"/>
      <c r="D9128" s="458"/>
      <c r="E9128" s="458"/>
      <c r="F9128" s="459"/>
    </row>
    <row r="9129">
      <c r="A9129" s="458"/>
      <c r="B9129" s="458"/>
      <c r="C9129" s="458"/>
      <c r="D9129" s="458"/>
      <c r="E9129" s="458"/>
      <c r="F9129" s="459"/>
    </row>
    <row r="9130">
      <c r="A9130" s="458"/>
      <c r="B9130" s="458"/>
      <c r="C9130" s="458"/>
      <c r="D9130" s="458"/>
      <c r="E9130" s="458"/>
      <c r="F9130" s="459"/>
    </row>
    <row r="9131">
      <c r="A9131" s="458"/>
      <c r="B9131" s="458"/>
      <c r="C9131" s="458"/>
      <c r="D9131" s="458"/>
      <c r="E9131" s="458"/>
      <c r="F9131" s="459"/>
    </row>
    <row r="9132">
      <c r="A9132" s="458"/>
      <c r="B9132" s="458"/>
      <c r="C9132" s="458"/>
      <c r="D9132" s="458"/>
      <c r="E9132" s="458"/>
      <c r="F9132" s="459"/>
    </row>
    <row r="9133">
      <c r="A9133" s="458"/>
      <c r="B9133" s="458"/>
      <c r="C9133" s="458"/>
      <c r="D9133" s="458"/>
      <c r="E9133" s="458"/>
      <c r="F9133" s="459"/>
    </row>
    <row r="9134">
      <c r="A9134" s="458"/>
      <c r="B9134" s="458"/>
      <c r="C9134" s="458"/>
      <c r="D9134" s="458"/>
      <c r="E9134" s="458"/>
      <c r="F9134" s="459"/>
    </row>
    <row r="9135">
      <c r="A9135" s="458"/>
      <c r="B9135" s="458"/>
      <c r="C9135" s="458"/>
      <c r="D9135" s="458"/>
      <c r="E9135" s="458"/>
      <c r="F9135" s="459"/>
    </row>
    <row r="9136">
      <c r="A9136" s="458"/>
      <c r="B9136" s="458"/>
      <c r="C9136" s="458"/>
      <c r="D9136" s="458"/>
      <c r="E9136" s="458"/>
      <c r="F9136" s="459"/>
    </row>
    <row r="9137">
      <c r="A9137" s="458"/>
      <c r="B9137" s="458"/>
      <c r="C9137" s="458"/>
      <c r="D9137" s="458"/>
      <c r="E9137" s="458"/>
      <c r="F9137" s="459"/>
    </row>
    <row r="9138">
      <c r="A9138" s="458"/>
      <c r="B9138" s="458"/>
      <c r="C9138" s="458"/>
      <c r="D9138" s="458"/>
      <c r="E9138" s="458"/>
      <c r="F9138" s="459"/>
    </row>
    <row r="9139">
      <c r="A9139" s="458"/>
      <c r="B9139" s="458"/>
      <c r="C9139" s="458"/>
      <c r="D9139" s="458"/>
      <c r="E9139" s="458"/>
      <c r="F9139" s="459"/>
    </row>
    <row r="9140">
      <c r="A9140" s="458"/>
      <c r="B9140" s="458"/>
      <c r="C9140" s="458"/>
      <c r="D9140" s="458"/>
      <c r="E9140" s="458"/>
      <c r="F9140" s="459"/>
    </row>
    <row r="9141">
      <c r="A9141" s="458"/>
      <c r="B9141" s="458"/>
      <c r="C9141" s="458"/>
      <c r="D9141" s="458"/>
      <c r="E9141" s="458"/>
      <c r="F9141" s="459"/>
    </row>
    <row r="9142">
      <c r="A9142" s="458"/>
      <c r="B9142" s="458"/>
      <c r="C9142" s="458"/>
      <c r="D9142" s="458"/>
      <c r="E9142" s="458"/>
      <c r="F9142" s="459"/>
    </row>
    <row r="9143">
      <c r="A9143" s="458"/>
      <c r="B9143" s="458"/>
      <c r="C9143" s="458"/>
      <c r="D9143" s="458"/>
      <c r="E9143" s="458"/>
      <c r="F9143" s="459"/>
    </row>
    <row r="9144">
      <c r="A9144" s="458"/>
      <c r="B9144" s="458"/>
      <c r="C9144" s="458"/>
      <c r="D9144" s="458"/>
      <c r="E9144" s="458"/>
      <c r="F9144" s="459"/>
    </row>
    <row r="9145">
      <c r="A9145" s="458"/>
      <c r="B9145" s="458"/>
      <c r="C9145" s="458"/>
      <c r="D9145" s="458"/>
      <c r="E9145" s="458"/>
      <c r="F9145" s="459"/>
    </row>
    <row r="9146">
      <c r="A9146" s="458"/>
      <c r="B9146" s="458"/>
      <c r="C9146" s="458"/>
      <c r="D9146" s="458"/>
      <c r="E9146" s="458"/>
      <c r="F9146" s="459"/>
    </row>
    <row r="9147">
      <c r="A9147" s="458"/>
      <c r="B9147" s="458"/>
      <c r="C9147" s="458"/>
      <c r="D9147" s="458"/>
      <c r="E9147" s="458"/>
      <c r="F9147" s="459"/>
    </row>
    <row r="9148">
      <c r="A9148" s="458"/>
      <c r="B9148" s="458"/>
      <c r="C9148" s="458"/>
      <c r="D9148" s="458"/>
      <c r="E9148" s="458"/>
      <c r="F9148" s="459"/>
    </row>
    <row r="9149">
      <c r="A9149" s="458"/>
      <c r="B9149" s="458"/>
      <c r="C9149" s="458"/>
      <c r="D9149" s="458"/>
      <c r="E9149" s="458"/>
      <c r="F9149" s="459"/>
    </row>
    <row r="9150">
      <c r="A9150" s="458"/>
      <c r="B9150" s="458"/>
      <c r="C9150" s="458"/>
      <c r="D9150" s="458"/>
      <c r="E9150" s="458"/>
      <c r="F9150" s="459"/>
    </row>
    <row r="9151">
      <c r="A9151" s="458"/>
      <c r="B9151" s="458"/>
      <c r="C9151" s="458"/>
      <c r="D9151" s="458"/>
      <c r="E9151" s="458"/>
      <c r="F9151" s="459"/>
    </row>
    <row r="9152">
      <c r="A9152" s="458"/>
      <c r="B9152" s="458"/>
      <c r="C9152" s="458"/>
      <c r="D9152" s="458"/>
      <c r="E9152" s="458"/>
      <c r="F9152" s="459"/>
    </row>
    <row r="9153">
      <c r="A9153" s="458"/>
      <c r="B9153" s="458"/>
      <c r="C9153" s="458"/>
      <c r="D9153" s="458"/>
      <c r="E9153" s="458"/>
      <c r="F9153" s="459"/>
    </row>
    <row r="9154">
      <c r="A9154" s="458"/>
      <c r="B9154" s="458"/>
      <c r="C9154" s="458"/>
      <c r="D9154" s="458"/>
      <c r="E9154" s="458"/>
      <c r="F9154" s="459"/>
    </row>
    <row r="9155">
      <c r="A9155" s="458"/>
      <c r="B9155" s="458"/>
      <c r="C9155" s="458"/>
      <c r="D9155" s="458"/>
      <c r="E9155" s="458"/>
      <c r="F9155" s="459"/>
    </row>
    <row r="9156">
      <c r="A9156" s="458"/>
      <c r="B9156" s="458"/>
      <c r="C9156" s="458"/>
      <c r="D9156" s="458"/>
      <c r="E9156" s="458"/>
      <c r="F9156" s="459"/>
    </row>
    <row r="9157">
      <c r="A9157" s="458"/>
      <c r="B9157" s="458"/>
      <c r="C9157" s="458"/>
      <c r="D9157" s="458"/>
      <c r="E9157" s="458"/>
      <c r="F9157" s="459"/>
    </row>
    <row r="9158">
      <c r="A9158" s="458"/>
      <c r="B9158" s="458"/>
      <c r="C9158" s="458"/>
      <c r="D9158" s="458"/>
      <c r="E9158" s="458"/>
      <c r="F9158" s="459"/>
    </row>
    <row r="9159">
      <c r="A9159" s="458"/>
      <c r="B9159" s="458"/>
      <c r="C9159" s="458"/>
      <c r="D9159" s="458"/>
      <c r="E9159" s="458"/>
      <c r="F9159" s="459"/>
    </row>
    <row r="9160">
      <c r="A9160" s="458"/>
      <c r="B9160" s="458"/>
      <c r="C9160" s="458"/>
      <c r="D9160" s="458"/>
      <c r="E9160" s="458"/>
      <c r="F9160" s="459"/>
    </row>
    <row r="9161">
      <c r="A9161" s="458"/>
      <c r="B9161" s="458"/>
      <c r="C9161" s="458"/>
      <c r="D9161" s="458"/>
      <c r="E9161" s="458"/>
      <c r="F9161" s="459"/>
    </row>
    <row r="9162">
      <c r="A9162" s="458"/>
      <c r="B9162" s="458"/>
      <c r="C9162" s="458"/>
      <c r="D9162" s="458"/>
      <c r="E9162" s="458"/>
      <c r="F9162" s="459"/>
    </row>
    <row r="9163">
      <c r="A9163" s="458"/>
      <c r="B9163" s="458"/>
      <c r="C9163" s="458"/>
      <c r="D9163" s="458"/>
      <c r="E9163" s="458"/>
      <c r="F9163" s="459"/>
    </row>
    <row r="9164">
      <c r="A9164" s="458"/>
      <c r="B9164" s="458"/>
      <c r="C9164" s="458"/>
      <c r="D9164" s="458"/>
      <c r="E9164" s="458"/>
      <c r="F9164" s="459"/>
    </row>
    <row r="9165">
      <c r="A9165" s="458"/>
      <c r="B9165" s="458"/>
      <c r="C9165" s="458"/>
      <c r="D9165" s="458"/>
      <c r="E9165" s="458"/>
      <c r="F9165" s="459"/>
    </row>
    <row r="9166">
      <c r="A9166" s="458"/>
      <c r="B9166" s="458"/>
      <c r="C9166" s="458"/>
      <c r="D9166" s="458"/>
      <c r="E9166" s="458"/>
      <c r="F9166" s="459"/>
    </row>
    <row r="9167">
      <c r="A9167" s="458"/>
      <c r="B9167" s="458"/>
      <c r="C9167" s="458"/>
      <c r="D9167" s="458"/>
      <c r="E9167" s="458"/>
      <c r="F9167" s="459"/>
    </row>
    <row r="9168">
      <c r="A9168" s="458"/>
      <c r="B9168" s="458"/>
      <c r="C9168" s="458"/>
      <c r="D9168" s="458"/>
      <c r="E9168" s="458"/>
      <c r="F9168" s="459"/>
    </row>
    <row r="9169">
      <c r="A9169" s="458"/>
      <c r="B9169" s="458"/>
      <c r="C9169" s="458"/>
      <c r="D9169" s="458"/>
      <c r="E9169" s="458"/>
      <c r="F9169" s="459"/>
    </row>
    <row r="9170">
      <c r="A9170" s="458"/>
      <c r="B9170" s="458"/>
      <c r="C9170" s="458"/>
      <c r="D9170" s="458"/>
      <c r="E9170" s="458"/>
      <c r="F9170" s="459"/>
    </row>
    <row r="9171">
      <c r="A9171" s="458"/>
      <c r="B9171" s="458"/>
      <c r="C9171" s="458"/>
      <c r="D9171" s="458"/>
      <c r="E9171" s="458"/>
      <c r="F9171" s="459"/>
    </row>
    <row r="9172">
      <c r="A9172" s="458"/>
      <c r="B9172" s="458"/>
      <c r="C9172" s="458"/>
      <c r="D9172" s="458"/>
      <c r="E9172" s="458"/>
      <c r="F9172" s="459"/>
    </row>
    <row r="9173">
      <c r="A9173" s="458"/>
      <c r="B9173" s="458"/>
      <c r="C9173" s="458"/>
      <c r="D9173" s="458"/>
      <c r="E9173" s="458"/>
      <c r="F9173" s="459"/>
    </row>
    <row r="9174">
      <c r="A9174" s="458"/>
      <c r="B9174" s="458"/>
      <c r="C9174" s="458"/>
      <c r="D9174" s="458"/>
      <c r="E9174" s="458"/>
      <c r="F9174" s="459"/>
    </row>
    <row r="9175">
      <c r="A9175" s="458"/>
      <c r="B9175" s="458"/>
      <c r="C9175" s="458"/>
      <c r="D9175" s="458"/>
      <c r="E9175" s="458"/>
      <c r="F9175" s="459"/>
    </row>
    <row r="9176">
      <c r="A9176" s="458"/>
      <c r="B9176" s="458"/>
      <c r="C9176" s="458"/>
      <c r="D9176" s="458"/>
      <c r="E9176" s="458"/>
      <c r="F9176" s="459"/>
    </row>
    <row r="9177">
      <c r="A9177" s="458"/>
      <c r="B9177" s="458"/>
      <c r="C9177" s="458"/>
      <c r="D9177" s="458"/>
      <c r="E9177" s="458"/>
      <c r="F9177" s="459"/>
    </row>
    <row r="9178">
      <c r="A9178" s="458"/>
      <c r="B9178" s="458"/>
      <c r="C9178" s="458"/>
      <c r="D9178" s="458"/>
      <c r="E9178" s="458"/>
      <c r="F9178" s="459"/>
    </row>
    <row r="9179">
      <c r="A9179" s="458"/>
      <c r="B9179" s="458"/>
      <c r="C9179" s="458"/>
      <c r="D9179" s="458"/>
      <c r="E9179" s="458"/>
      <c r="F9179" s="459"/>
    </row>
    <row r="9180">
      <c r="A9180" s="458"/>
      <c r="B9180" s="458"/>
      <c r="C9180" s="458"/>
      <c r="D9180" s="458"/>
      <c r="E9180" s="458"/>
      <c r="F9180" s="459"/>
    </row>
    <row r="9181">
      <c r="A9181" s="458"/>
      <c r="B9181" s="458"/>
      <c r="C9181" s="458"/>
      <c r="D9181" s="458"/>
      <c r="E9181" s="458"/>
      <c r="F9181" s="459"/>
    </row>
    <row r="9182">
      <c r="A9182" s="458"/>
      <c r="B9182" s="458"/>
      <c r="C9182" s="458"/>
      <c r="D9182" s="458"/>
      <c r="E9182" s="458"/>
      <c r="F9182" s="459"/>
    </row>
    <row r="9183">
      <c r="A9183" s="458"/>
      <c r="B9183" s="458"/>
      <c r="C9183" s="458"/>
      <c r="D9183" s="458"/>
      <c r="E9183" s="458"/>
      <c r="F9183" s="459"/>
    </row>
    <row r="9184">
      <c r="A9184" s="458"/>
      <c r="B9184" s="458"/>
      <c r="C9184" s="458"/>
      <c r="D9184" s="458"/>
      <c r="E9184" s="458"/>
      <c r="F9184" s="459"/>
    </row>
    <row r="9185">
      <c r="A9185" s="458"/>
      <c r="B9185" s="458"/>
      <c r="C9185" s="458"/>
      <c r="D9185" s="458"/>
      <c r="E9185" s="458"/>
      <c r="F9185" s="459"/>
    </row>
    <row r="9186">
      <c r="A9186" s="458"/>
      <c r="B9186" s="458"/>
      <c r="C9186" s="458"/>
      <c r="D9186" s="458"/>
      <c r="E9186" s="458"/>
      <c r="F9186" s="459"/>
    </row>
    <row r="9187">
      <c r="A9187" s="458"/>
      <c r="B9187" s="458"/>
      <c r="C9187" s="458"/>
      <c r="D9187" s="458"/>
      <c r="E9187" s="458"/>
      <c r="F9187" s="459"/>
    </row>
    <row r="9188">
      <c r="A9188" s="458"/>
      <c r="B9188" s="458"/>
      <c r="C9188" s="458"/>
      <c r="D9188" s="458"/>
      <c r="E9188" s="458"/>
      <c r="F9188" s="459"/>
    </row>
    <row r="9189">
      <c r="A9189" s="458"/>
      <c r="B9189" s="458"/>
      <c r="C9189" s="458"/>
      <c r="D9189" s="458"/>
      <c r="E9189" s="458"/>
      <c r="F9189" s="459"/>
    </row>
    <row r="9190">
      <c r="A9190" s="458"/>
      <c r="B9190" s="458"/>
      <c r="C9190" s="458"/>
      <c r="D9190" s="458"/>
      <c r="E9190" s="458"/>
      <c r="F9190" s="459"/>
    </row>
    <row r="9191">
      <c r="A9191" s="458"/>
      <c r="B9191" s="458"/>
      <c r="C9191" s="458"/>
      <c r="D9191" s="458"/>
      <c r="E9191" s="458"/>
      <c r="F9191" s="459"/>
    </row>
    <row r="9192">
      <c r="A9192" s="458"/>
      <c r="B9192" s="458"/>
      <c r="C9192" s="458"/>
      <c r="D9192" s="458"/>
      <c r="E9192" s="458"/>
      <c r="F9192" s="459"/>
    </row>
    <row r="9193">
      <c r="A9193" s="458"/>
      <c r="B9193" s="458"/>
      <c r="C9193" s="458"/>
      <c r="D9193" s="458"/>
      <c r="E9193" s="458"/>
      <c r="F9193" s="459"/>
    </row>
    <row r="9194">
      <c r="A9194" s="458"/>
      <c r="B9194" s="458"/>
      <c r="C9194" s="458"/>
      <c r="D9194" s="458"/>
      <c r="E9194" s="458"/>
      <c r="F9194" s="459"/>
    </row>
    <row r="9195">
      <c r="A9195" s="458"/>
      <c r="B9195" s="458"/>
      <c r="C9195" s="458"/>
      <c r="D9195" s="458"/>
      <c r="E9195" s="458"/>
      <c r="F9195" s="459"/>
    </row>
    <row r="9196">
      <c r="A9196" s="458"/>
      <c r="B9196" s="458"/>
      <c r="C9196" s="458"/>
      <c r="D9196" s="458"/>
      <c r="E9196" s="458"/>
      <c r="F9196" s="459"/>
    </row>
    <row r="9197">
      <c r="A9197" s="458"/>
      <c r="B9197" s="458"/>
      <c r="C9197" s="458"/>
      <c r="D9197" s="458"/>
      <c r="E9197" s="458"/>
      <c r="F9197" s="459"/>
    </row>
    <row r="9198">
      <c r="A9198" s="458"/>
      <c r="B9198" s="458"/>
      <c r="C9198" s="458"/>
      <c r="D9198" s="458"/>
      <c r="E9198" s="458"/>
      <c r="F9198" s="459"/>
    </row>
    <row r="9199">
      <c r="A9199" s="458"/>
      <c r="B9199" s="458"/>
      <c r="C9199" s="458"/>
      <c r="D9199" s="458"/>
      <c r="E9199" s="458"/>
      <c r="F9199" s="459"/>
    </row>
    <row r="9200">
      <c r="A9200" s="458"/>
      <c r="B9200" s="458"/>
      <c r="C9200" s="458"/>
      <c r="D9200" s="458"/>
      <c r="E9200" s="458"/>
      <c r="F9200" s="459"/>
    </row>
    <row r="9201">
      <c r="A9201" s="458"/>
      <c r="B9201" s="458"/>
      <c r="C9201" s="458"/>
      <c r="D9201" s="458"/>
      <c r="E9201" s="458"/>
      <c r="F9201" s="459"/>
    </row>
    <row r="9202">
      <c r="A9202" s="458"/>
      <c r="B9202" s="458"/>
      <c r="C9202" s="458"/>
      <c r="D9202" s="458"/>
      <c r="E9202" s="458"/>
      <c r="F9202" s="459"/>
    </row>
    <row r="9203">
      <c r="A9203" s="458"/>
      <c r="B9203" s="458"/>
      <c r="C9203" s="458"/>
      <c r="D9203" s="458"/>
      <c r="E9203" s="458"/>
      <c r="F9203" s="459"/>
    </row>
    <row r="9204">
      <c r="A9204" s="458"/>
      <c r="B9204" s="458"/>
      <c r="C9204" s="458"/>
      <c r="D9204" s="458"/>
      <c r="E9204" s="458"/>
      <c r="F9204" s="459"/>
    </row>
    <row r="9205">
      <c r="A9205" s="458"/>
      <c r="B9205" s="458"/>
      <c r="C9205" s="458"/>
      <c r="D9205" s="458"/>
      <c r="E9205" s="458"/>
      <c r="F9205" s="459"/>
    </row>
    <row r="9206">
      <c r="A9206" s="458"/>
      <c r="B9206" s="458"/>
      <c r="C9206" s="458"/>
      <c r="D9206" s="458"/>
      <c r="E9206" s="458"/>
      <c r="F9206" s="459"/>
    </row>
    <row r="9207">
      <c r="A9207" s="458"/>
      <c r="B9207" s="458"/>
      <c r="C9207" s="458"/>
      <c r="D9207" s="458"/>
      <c r="E9207" s="458"/>
      <c r="F9207" s="459"/>
    </row>
    <row r="9208">
      <c r="A9208" s="458"/>
      <c r="B9208" s="458"/>
      <c r="C9208" s="458"/>
      <c r="D9208" s="458"/>
      <c r="E9208" s="458"/>
      <c r="F9208" s="459"/>
    </row>
    <row r="9209">
      <c r="A9209" s="458"/>
      <c r="B9209" s="458"/>
      <c r="C9209" s="458"/>
      <c r="D9209" s="458"/>
      <c r="E9209" s="458"/>
      <c r="F9209" s="459"/>
    </row>
    <row r="9210">
      <c r="A9210" s="458"/>
      <c r="B9210" s="458"/>
      <c r="C9210" s="458"/>
      <c r="D9210" s="458"/>
      <c r="E9210" s="458"/>
      <c r="F9210" s="459"/>
    </row>
    <row r="9211">
      <c r="A9211" s="458"/>
      <c r="B9211" s="458"/>
      <c r="C9211" s="458"/>
      <c r="D9211" s="458"/>
      <c r="E9211" s="458"/>
      <c r="F9211" s="459"/>
    </row>
    <row r="9212">
      <c r="A9212" s="458"/>
      <c r="B9212" s="458"/>
      <c r="C9212" s="458"/>
      <c r="D9212" s="458"/>
      <c r="E9212" s="458"/>
      <c r="F9212" s="459"/>
    </row>
    <row r="9213">
      <c r="A9213" s="458"/>
      <c r="B9213" s="458"/>
      <c r="C9213" s="458"/>
      <c r="D9213" s="458"/>
      <c r="E9213" s="458"/>
      <c r="F9213" s="459"/>
    </row>
    <row r="9214">
      <c r="A9214" s="458"/>
      <c r="B9214" s="458"/>
      <c r="C9214" s="458"/>
      <c r="D9214" s="458"/>
      <c r="E9214" s="458"/>
      <c r="F9214" s="459"/>
    </row>
    <row r="9215">
      <c r="A9215" s="458"/>
      <c r="B9215" s="458"/>
      <c r="C9215" s="458"/>
      <c r="D9215" s="458"/>
      <c r="E9215" s="458"/>
      <c r="F9215" s="459"/>
    </row>
    <row r="9216">
      <c r="A9216" s="458"/>
      <c r="B9216" s="458"/>
      <c r="C9216" s="458"/>
      <c r="D9216" s="458"/>
      <c r="E9216" s="458"/>
      <c r="F9216" s="459"/>
    </row>
    <row r="9217">
      <c r="A9217" s="458"/>
      <c r="B9217" s="458"/>
      <c r="C9217" s="458"/>
      <c r="D9217" s="458"/>
      <c r="E9217" s="458"/>
      <c r="F9217" s="459"/>
    </row>
    <row r="9218">
      <c r="A9218" s="458"/>
      <c r="B9218" s="458"/>
      <c r="C9218" s="458"/>
      <c r="D9218" s="458"/>
      <c r="E9218" s="458"/>
      <c r="F9218" s="459"/>
    </row>
    <row r="9219">
      <c r="A9219" s="458"/>
      <c r="B9219" s="458"/>
      <c r="C9219" s="458"/>
      <c r="D9219" s="458"/>
      <c r="E9219" s="458"/>
      <c r="F9219" s="459"/>
    </row>
    <row r="9220">
      <c r="A9220" s="458"/>
      <c r="B9220" s="458"/>
      <c r="C9220" s="458"/>
      <c r="D9220" s="458"/>
      <c r="E9220" s="458"/>
      <c r="F9220" s="459"/>
    </row>
    <row r="9221">
      <c r="A9221" s="458"/>
      <c r="B9221" s="458"/>
      <c r="C9221" s="458"/>
      <c r="D9221" s="458"/>
      <c r="E9221" s="458"/>
      <c r="F9221" s="459"/>
    </row>
    <row r="9222">
      <c r="A9222" s="458"/>
      <c r="B9222" s="458"/>
      <c r="C9222" s="458"/>
      <c r="D9222" s="458"/>
      <c r="E9222" s="458"/>
      <c r="F9222" s="459"/>
    </row>
    <row r="9223">
      <c r="A9223" s="458"/>
      <c r="B9223" s="458"/>
      <c r="C9223" s="458"/>
      <c r="D9223" s="458"/>
      <c r="E9223" s="458"/>
      <c r="F9223" s="459"/>
    </row>
    <row r="9224">
      <c r="A9224" s="458"/>
      <c r="B9224" s="458"/>
      <c r="C9224" s="458"/>
      <c r="D9224" s="458"/>
      <c r="E9224" s="458"/>
      <c r="F9224" s="459"/>
    </row>
    <row r="9225">
      <c r="A9225" s="458"/>
      <c r="B9225" s="458"/>
      <c r="C9225" s="458"/>
      <c r="D9225" s="458"/>
      <c r="E9225" s="458"/>
      <c r="F9225" s="459"/>
    </row>
    <row r="9226">
      <c r="A9226" s="458"/>
      <c r="B9226" s="458"/>
      <c r="C9226" s="458"/>
      <c r="D9226" s="458"/>
      <c r="E9226" s="458"/>
      <c r="F9226" s="459"/>
    </row>
    <row r="9227">
      <c r="A9227" s="458"/>
      <c r="B9227" s="458"/>
      <c r="C9227" s="458"/>
      <c r="D9227" s="458"/>
      <c r="E9227" s="458"/>
      <c r="F9227" s="459"/>
    </row>
    <row r="9228">
      <c r="A9228" s="458"/>
      <c r="B9228" s="458"/>
      <c r="C9228" s="458"/>
      <c r="D9228" s="458"/>
      <c r="E9228" s="458"/>
      <c r="F9228" s="459"/>
    </row>
    <row r="9229">
      <c r="A9229" s="458"/>
      <c r="B9229" s="458"/>
      <c r="C9229" s="458"/>
      <c r="D9229" s="458"/>
      <c r="E9229" s="458"/>
      <c r="F9229" s="459"/>
    </row>
    <row r="9230">
      <c r="A9230" s="458"/>
      <c r="B9230" s="458"/>
      <c r="C9230" s="458"/>
      <c r="D9230" s="458"/>
      <c r="E9230" s="458"/>
      <c r="F9230" s="459"/>
    </row>
    <row r="9231">
      <c r="A9231" s="458"/>
      <c r="B9231" s="458"/>
      <c r="C9231" s="458"/>
      <c r="D9231" s="458"/>
      <c r="E9231" s="458"/>
      <c r="F9231" s="459"/>
    </row>
    <row r="9232">
      <c r="A9232" s="458"/>
      <c r="B9232" s="458"/>
      <c r="C9232" s="458"/>
      <c r="D9232" s="458"/>
      <c r="E9232" s="458"/>
      <c r="F9232" s="459"/>
    </row>
    <row r="9233">
      <c r="A9233" s="458"/>
      <c r="B9233" s="458"/>
      <c r="C9233" s="458"/>
      <c r="D9233" s="458"/>
      <c r="E9233" s="458"/>
      <c r="F9233" s="459"/>
    </row>
    <row r="9234">
      <c r="A9234" s="458"/>
      <c r="B9234" s="458"/>
      <c r="C9234" s="458"/>
      <c r="D9234" s="458"/>
      <c r="E9234" s="458"/>
      <c r="F9234" s="459"/>
    </row>
    <row r="9235">
      <c r="A9235" s="458"/>
      <c r="B9235" s="458"/>
      <c r="C9235" s="458"/>
      <c r="D9235" s="458"/>
      <c r="E9235" s="458"/>
      <c r="F9235" s="459"/>
    </row>
    <row r="9236">
      <c r="A9236" s="458"/>
      <c r="B9236" s="458"/>
      <c r="C9236" s="458"/>
      <c r="D9236" s="458"/>
      <c r="E9236" s="458"/>
      <c r="F9236" s="459"/>
    </row>
    <row r="9237">
      <c r="A9237" s="458"/>
      <c r="B9237" s="458"/>
      <c r="C9237" s="458"/>
      <c r="D9237" s="458"/>
      <c r="E9237" s="458"/>
      <c r="F9237" s="459"/>
    </row>
    <row r="9238">
      <c r="A9238" s="458"/>
      <c r="B9238" s="458"/>
      <c r="C9238" s="458"/>
      <c r="D9238" s="458"/>
      <c r="E9238" s="458"/>
      <c r="F9238" s="459"/>
    </row>
    <row r="9239">
      <c r="A9239" s="458"/>
      <c r="B9239" s="458"/>
      <c r="C9239" s="458"/>
      <c r="D9239" s="458"/>
      <c r="E9239" s="458"/>
      <c r="F9239" s="459"/>
    </row>
    <row r="9240">
      <c r="A9240" s="458"/>
      <c r="B9240" s="458"/>
      <c r="C9240" s="458"/>
      <c r="D9240" s="458"/>
      <c r="E9240" s="458"/>
      <c r="F9240" s="459"/>
    </row>
    <row r="9241">
      <c r="A9241" s="458"/>
      <c r="B9241" s="458"/>
      <c r="C9241" s="458"/>
      <c r="D9241" s="458"/>
      <c r="E9241" s="458"/>
      <c r="F9241" s="459"/>
    </row>
    <row r="9242">
      <c r="A9242" s="458"/>
      <c r="B9242" s="458"/>
      <c r="C9242" s="458"/>
      <c r="D9242" s="458"/>
      <c r="E9242" s="458"/>
      <c r="F9242" s="459"/>
    </row>
    <row r="9243">
      <c r="A9243" s="458"/>
      <c r="B9243" s="458"/>
      <c r="C9243" s="458"/>
      <c r="D9243" s="458"/>
      <c r="E9243" s="458"/>
      <c r="F9243" s="459"/>
    </row>
    <row r="9244">
      <c r="A9244" s="458"/>
      <c r="B9244" s="458"/>
      <c r="C9244" s="458"/>
      <c r="D9244" s="458"/>
      <c r="E9244" s="458"/>
      <c r="F9244" s="459"/>
    </row>
    <row r="9245">
      <c r="A9245" s="458"/>
      <c r="B9245" s="458"/>
      <c r="C9245" s="458"/>
      <c r="D9245" s="458"/>
      <c r="E9245" s="458"/>
      <c r="F9245" s="459"/>
    </row>
    <row r="9246">
      <c r="A9246" s="458"/>
      <c r="B9246" s="458"/>
      <c r="C9246" s="458"/>
      <c r="D9246" s="458"/>
      <c r="E9246" s="458"/>
      <c r="F9246" s="459"/>
    </row>
    <row r="9247">
      <c r="A9247" s="458"/>
      <c r="B9247" s="458"/>
      <c r="C9247" s="458"/>
      <c r="D9247" s="458"/>
      <c r="E9247" s="458"/>
      <c r="F9247" s="459"/>
    </row>
    <row r="9248">
      <c r="A9248" s="458"/>
      <c r="B9248" s="458"/>
      <c r="C9248" s="458"/>
      <c r="D9248" s="458"/>
      <c r="E9248" s="458"/>
      <c r="F9248" s="459"/>
    </row>
    <row r="9249">
      <c r="A9249" s="458"/>
      <c r="B9249" s="458"/>
      <c r="C9249" s="458"/>
      <c r="D9249" s="458"/>
      <c r="E9249" s="458"/>
      <c r="F9249" s="459"/>
    </row>
    <row r="9250">
      <c r="A9250" s="458"/>
      <c r="B9250" s="458"/>
      <c r="C9250" s="458"/>
      <c r="D9250" s="458"/>
      <c r="E9250" s="458"/>
      <c r="F9250" s="459"/>
    </row>
    <row r="9251">
      <c r="A9251" s="458"/>
      <c r="B9251" s="458"/>
      <c r="C9251" s="458"/>
      <c r="D9251" s="458"/>
      <c r="E9251" s="458"/>
      <c r="F9251" s="459"/>
    </row>
    <row r="9252">
      <c r="A9252" s="458"/>
      <c r="B9252" s="458"/>
      <c r="C9252" s="458"/>
      <c r="D9252" s="458"/>
      <c r="E9252" s="458"/>
      <c r="F9252" s="459"/>
    </row>
    <row r="9253">
      <c r="A9253" s="458"/>
      <c r="B9253" s="458"/>
      <c r="C9253" s="458"/>
      <c r="D9253" s="458"/>
      <c r="E9253" s="458"/>
      <c r="F9253" s="459"/>
    </row>
    <row r="9254">
      <c r="A9254" s="458"/>
      <c r="B9254" s="458"/>
      <c r="C9254" s="458"/>
      <c r="D9254" s="458"/>
      <c r="E9254" s="458"/>
      <c r="F9254" s="459"/>
    </row>
    <row r="9255">
      <c r="A9255" s="458"/>
      <c r="B9255" s="458"/>
      <c r="C9255" s="458"/>
      <c r="D9255" s="458"/>
      <c r="E9255" s="458"/>
      <c r="F9255" s="459"/>
    </row>
    <row r="9256">
      <c r="A9256" s="458"/>
      <c r="B9256" s="458"/>
      <c r="C9256" s="458"/>
      <c r="D9256" s="458"/>
      <c r="E9256" s="458"/>
      <c r="F9256" s="459"/>
    </row>
    <row r="9257">
      <c r="A9257" s="458"/>
      <c r="B9257" s="458"/>
      <c r="C9257" s="458"/>
      <c r="D9257" s="458"/>
      <c r="E9257" s="458"/>
      <c r="F9257" s="459"/>
    </row>
    <row r="9258">
      <c r="A9258" s="458"/>
      <c r="B9258" s="458"/>
      <c r="C9258" s="458"/>
      <c r="D9258" s="458"/>
      <c r="E9258" s="458"/>
      <c r="F9258" s="459"/>
    </row>
    <row r="9259">
      <c r="A9259" s="458"/>
      <c r="B9259" s="458"/>
      <c r="C9259" s="458"/>
      <c r="D9259" s="458"/>
      <c r="E9259" s="458"/>
      <c r="F9259" s="459"/>
    </row>
    <row r="9260">
      <c r="A9260" s="458"/>
      <c r="B9260" s="458"/>
      <c r="C9260" s="458"/>
      <c r="D9260" s="458"/>
      <c r="E9260" s="458"/>
      <c r="F9260" s="459"/>
    </row>
    <row r="9261">
      <c r="A9261" s="458"/>
      <c r="B9261" s="458"/>
      <c r="C9261" s="458"/>
      <c r="D9261" s="458"/>
      <c r="E9261" s="458"/>
      <c r="F9261" s="459"/>
    </row>
    <row r="9262">
      <c r="A9262" s="458"/>
      <c r="B9262" s="458"/>
      <c r="C9262" s="458"/>
      <c r="D9262" s="458"/>
      <c r="E9262" s="458"/>
      <c r="F9262" s="459"/>
    </row>
    <row r="9263">
      <c r="A9263" s="458"/>
      <c r="B9263" s="458"/>
      <c r="C9263" s="458"/>
      <c r="D9263" s="458"/>
      <c r="E9263" s="458"/>
      <c r="F9263" s="459"/>
    </row>
    <row r="9264">
      <c r="A9264" s="458"/>
      <c r="B9264" s="458"/>
      <c r="C9264" s="458"/>
      <c r="D9264" s="458"/>
      <c r="E9264" s="458"/>
      <c r="F9264" s="459"/>
    </row>
    <row r="9265">
      <c r="A9265" s="458"/>
      <c r="B9265" s="458"/>
      <c r="C9265" s="458"/>
      <c r="D9265" s="458"/>
      <c r="E9265" s="458"/>
      <c r="F9265" s="459"/>
    </row>
    <row r="9266">
      <c r="A9266" s="458"/>
      <c r="B9266" s="458"/>
      <c r="C9266" s="458"/>
      <c r="D9266" s="458"/>
      <c r="E9266" s="458"/>
      <c r="F9266" s="459"/>
    </row>
    <row r="9267">
      <c r="A9267" s="458"/>
      <c r="B9267" s="458"/>
      <c r="C9267" s="458"/>
      <c r="D9267" s="458"/>
      <c r="E9267" s="458"/>
      <c r="F9267" s="459"/>
    </row>
    <row r="9268">
      <c r="A9268" s="458"/>
      <c r="B9268" s="458"/>
      <c r="C9268" s="458"/>
      <c r="D9268" s="458"/>
      <c r="E9268" s="458"/>
      <c r="F9268" s="459"/>
    </row>
    <row r="9269">
      <c r="A9269" s="458"/>
      <c r="B9269" s="458"/>
      <c r="C9269" s="458"/>
      <c r="D9269" s="458"/>
      <c r="E9269" s="458"/>
      <c r="F9269" s="459"/>
    </row>
    <row r="9270">
      <c r="A9270" s="458"/>
      <c r="B9270" s="458"/>
      <c r="C9270" s="458"/>
      <c r="D9270" s="458"/>
      <c r="E9270" s="458"/>
      <c r="F9270" s="459"/>
    </row>
    <row r="9271">
      <c r="A9271" s="458"/>
      <c r="B9271" s="458"/>
      <c r="C9271" s="458"/>
      <c r="D9271" s="458"/>
      <c r="E9271" s="458"/>
      <c r="F9271" s="459"/>
    </row>
    <row r="9272">
      <c r="A9272" s="458"/>
      <c r="B9272" s="458"/>
      <c r="C9272" s="458"/>
      <c r="D9272" s="458"/>
      <c r="E9272" s="458"/>
      <c r="F9272" s="459"/>
    </row>
    <row r="9273">
      <c r="A9273" s="458"/>
      <c r="B9273" s="458"/>
      <c r="C9273" s="458"/>
      <c r="D9273" s="458"/>
      <c r="E9273" s="458"/>
      <c r="F9273" s="459"/>
    </row>
    <row r="9274">
      <c r="A9274" s="458"/>
      <c r="B9274" s="458"/>
      <c r="C9274" s="458"/>
      <c r="D9274" s="458"/>
      <c r="E9274" s="458"/>
      <c r="F9274" s="459"/>
    </row>
    <row r="9275">
      <c r="A9275" s="458"/>
      <c r="B9275" s="458"/>
      <c r="C9275" s="458"/>
      <c r="D9275" s="458"/>
      <c r="E9275" s="458"/>
      <c r="F9275" s="459"/>
    </row>
    <row r="9276">
      <c r="A9276" s="458"/>
      <c r="B9276" s="458"/>
      <c r="C9276" s="458"/>
      <c r="D9276" s="458"/>
      <c r="E9276" s="458"/>
      <c r="F9276" s="459"/>
    </row>
    <row r="9277">
      <c r="A9277" s="458"/>
      <c r="B9277" s="458"/>
      <c r="C9277" s="458"/>
      <c r="D9277" s="458"/>
      <c r="E9277" s="458"/>
      <c r="F9277" s="459"/>
    </row>
    <row r="9278">
      <c r="A9278" s="458"/>
      <c r="B9278" s="458"/>
      <c r="C9278" s="458"/>
      <c r="D9278" s="458"/>
      <c r="E9278" s="458"/>
      <c r="F9278" s="459"/>
    </row>
    <row r="9279">
      <c r="A9279" s="458"/>
      <c r="B9279" s="458"/>
      <c r="C9279" s="458"/>
      <c r="D9279" s="458"/>
      <c r="E9279" s="458"/>
      <c r="F9279" s="459"/>
    </row>
    <row r="9280">
      <c r="A9280" s="458"/>
      <c r="B9280" s="458"/>
      <c r="C9280" s="458"/>
      <c r="D9280" s="458"/>
      <c r="E9280" s="458"/>
      <c r="F9280" s="459"/>
    </row>
    <row r="9281">
      <c r="A9281" s="458"/>
      <c r="B9281" s="458"/>
      <c r="C9281" s="458"/>
      <c r="D9281" s="458"/>
      <c r="E9281" s="458"/>
      <c r="F9281" s="459"/>
    </row>
    <row r="9282">
      <c r="A9282" s="458"/>
      <c r="B9282" s="458"/>
      <c r="C9282" s="458"/>
      <c r="D9282" s="458"/>
      <c r="E9282" s="458"/>
      <c r="F9282" s="459"/>
    </row>
    <row r="9283">
      <c r="A9283" s="458"/>
      <c r="B9283" s="458"/>
      <c r="C9283" s="458"/>
      <c r="D9283" s="458"/>
      <c r="E9283" s="458"/>
      <c r="F9283" s="459"/>
    </row>
    <row r="9284">
      <c r="A9284" s="458"/>
      <c r="B9284" s="458"/>
      <c r="C9284" s="458"/>
      <c r="D9284" s="458"/>
      <c r="E9284" s="458"/>
      <c r="F9284" s="459"/>
    </row>
    <row r="9285">
      <c r="A9285" s="458"/>
      <c r="B9285" s="458"/>
      <c r="C9285" s="458"/>
      <c r="D9285" s="458"/>
      <c r="E9285" s="458"/>
      <c r="F9285" s="459"/>
    </row>
    <row r="9286">
      <c r="A9286" s="458"/>
      <c r="B9286" s="458"/>
      <c r="C9286" s="458"/>
      <c r="D9286" s="458"/>
      <c r="E9286" s="458"/>
      <c r="F9286" s="459"/>
    </row>
    <row r="9287">
      <c r="A9287" s="458"/>
      <c r="B9287" s="458"/>
      <c r="C9287" s="458"/>
      <c r="D9287" s="458"/>
      <c r="E9287" s="458"/>
      <c r="F9287" s="459"/>
    </row>
    <row r="9288">
      <c r="A9288" s="458"/>
      <c r="B9288" s="458"/>
      <c r="C9288" s="458"/>
      <c r="D9288" s="458"/>
      <c r="E9288" s="458"/>
      <c r="F9288" s="459"/>
    </row>
    <row r="9289">
      <c r="A9289" s="458"/>
      <c r="B9289" s="458"/>
      <c r="C9289" s="458"/>
      <c r="D9289" s="458"/>
      <c r="E9289" s="458"/>
      <c r="F9289" s="459"/>
    </row>
    <row r="9290">
      <c r="A9290" s="458"/>
      <c r="B9290" s="458"/>
      <c r="C9290" s="458"/>
      <c r="D9290" s="458"/>
      <c r="E9290" s="458"/>
      <c r="F9290" s="459"/>
    </row>
    <row r="9291">
      <c r="A9291" s="458"/>
      <c r="B9291" s="458"/>
      <c r="C9291" s="458"/>
      <c r="D9291" s="458"/>
      <c r="E9291" s="458"/>
      <c r="F9291" s="459"/>
    </row>
    <row r="9292">
      <c r="A9292" s="458"/>
      <c r="B9292" s="458"/>
      <c r="C9292" s="458"/>
      <c r="D9292" s="458"/>
      <c r="E9292" s="458"/>
      <c r="F9292" s="459"/>
    </row>
    <row r="9293">
      <c r="A9293" s="458"/>
      <c r="B9293" s="458"/>
      <c r="C9293" s="458"/>
      <c r="D9293" s="458"/>
      <c r="E9293" s="458"/>
      <c r="F9293" s="459"/>
    </row>
    <row r="9294">
      <c r="A9294" s="458"/>
      <c r="B9294" s="458"/>
      <c r="C9294" s="458"/>
      <c r="D9294" s="458"/>
      <c r="E9294" s="458"/>
      <c r="F9294" s="459"/>
    </row>
    <row r="9295">
      <c r="A9295" s="458"/>
      <c r="B9295" s="458"/>
      <c r="C9295" s="458"/>
      <c r="D9295" s="458"/>
      <c r="E9295" s="458"/>
      <c r="F9295" s="459"/>
    </row>
    <row r="9296">
      <c r="A9296" s="458"/>
      <c r="B9296" s="458"/>
      <c r="C9296" s="458"/>
      <c r="D9296" s="458"/>
      <c r="E9296" s="458"/>
      <c r="F9296" s="459"/>
    </row>
    <row r="9297">
      <c r="A9297" s="458"/>
      <c r="B9297" s="458"/>
      <c r="C9297" s="458"/>
      <c r="D9297" s="458"/>
      <c r="E9297" s="458"/>
      <c r="F9297" s="459"/>
    </row>
    <row r="9298">
      <c r="A9298" s="458"/>
      <c r="B9298" s="458"/>
      <c r="C9298" s="458"/>
      <c r="D9298" s="458"/>
      <c r="E9298" s="458"/>
      <c r="F9298" s="459"/>
    </row>
    <row r="9299">
      <c r="A9299" s="458"/>
      <c r="B9299" s="458"/>
      <c r="C9299" s="458"/>
      <c r="D9299" s="458"/>
      <c r="E9299" s="458"/>
      <c r="F9299" s="459"/>
    </row>
    <row r="9300">
      <c r="A9300" s="458"/>
      <c r="B9300" s="458"/>
      <c r="C9300" s="458"/>
      <c r="D9300" s="458"/>
      <c r="E9300" s="458"/>
      <c r="F9300" s="459"/>
    </row>
    <row r="9301">
      <c r="A9301" s="458"/>
      <c r="B9301" s="458"/>
      <c r="C9301" s="458"/>
      <c r="D9301" s="458"/>
      <c r="E9301" s="458"/>
      <c r="F9301" s="459"/>
    </row>
    <row r="9302">
      <c r="A9302" s="458"/>
      <c r="B9302" s="458"/>
      <c r="C9302" s="458"/>
      <c r="D9302" s="458"/>
      <c r="E9302" s="458"/>
      <c r="F9302" s="459"/>
    </row>
    <row r="9303">
      <c r="A9303" s="458"/>
      <c r="B9303" s="458"/>
      <c r="C9303" s="458"/>
      <c r="D9303" s="458"/>
      <c r="E9303" s="458"/>
      <c r="F9303" s="459"/>
    </row>
    <row r="9304">
      <c r="A9304" s="458"/>
      <c r="B9304" s="458"/>
      <c r="C9304" s="458"/>
      <c r="D9304" s="458"/>
      <c r="E9304" s="458"/>
      <c r="F9304" s="459"/>
    </row>
    <row r="9305">
      <c r="A9305" s="458"/>
      <c r="B9305" s="458"/>
      <c r="C9305" s="458"/>
      <c r="D9305" s="458"/>
      <c r="E9305" s="458"/>
      <c r="F9305" s="459"/>
    </row>
    <row r="9306">
      <c r="A9306" s="458"/>
      <c r="B9306" s="458"/>
      <c r="C9306" s="458"/>
      <c r="D9306" s="458"/>
      <c r="E9306" s="458"/>
      <c r="F9306" s="459"/>
    </row>
    <row r="9307">
      <c r="A9307" s="458"/>
      <c r="B9307" s="458"/>
      <c r="C9307" s="458"/>
      <c r="D9307" s="458"/>
      <c r="E9307" s="458"/>
      <c r="F9307" s="459"/>
    </row>
    <row r="9308">
      <c r="A9308" s="458"/>
      <c r="B9308" s="458"/>
      <c r="C9308" s="458"/>
      <c r="D9308" s="458"/>
      <c r="E9308" s="458"/>
      <c r="F9308" s="459"/>
    </row>
    <row r="9309">
      <c r="A9309" s="458"/>
      <c r="B9309" s="458"/>
      <c r="C9309" s="458"/>
      <c r="D9309" s="458"/>
      <c r="E9309" s="458"/>
      <c r="F9309" s="459"/>
    </row>
    <row r="9310">
      <c r="A9310" s="458"/>
      <c r="B9310" s="458"/>
      <c r="C9310" s="458"/>
      <c r="D9310" s="458"/>
      <c r="E9310" s="458"/>
      <c r="F9310" s="459"/>
    </row>
    <row r="9311">
      <c r="A9311" s="458"/>
      <c r="B9311" s="458"/>
      <c r="C9311" s="458"/>
      <c r="D9311" s="458"/>
      <c r="E9311" s="458"/>
      <c r="F9311" s="459"/>
    </row>
    <row r="9312">
      <c r="A9312" s="458"/>
      <c r="B9312" s="458"/>
      <c r="C9312" s="458"/>
      <c r="D9312" s="458"/>
      <c r="E9312" s="458"/>
      <c r="F9312" s="459"/>
    </row>
    <row r="9313">
      <c r="A9313" s="458"/>
      <c r="B9313" s="458"/>
      <c r="C9313" s="458"/>
      <c r="D9313" s="458"/>
      <c r="E9313" s="458"/>
      <c r="F9313" s="459"/>
    </row>
    <row r="9314">
      <c r="A9314" s="458"/>
      <c r="B9314" s="458"/>
      <c r="C9314" s="458"/>
      <c r="D9314" s="458"/>
      <c r="E9314" s="458"/>
      <c r="F9314" s="459"/>
    </row>
    <row r="9315">
      <c r="A9315" s="458"/>
      <c r="B9315" s="458"/>
      <c r="C9315" s="458"/>
      <c r="D9315" s="458"/>
      <c r="E9315" s="458"/>
      <c r="F9315" s="459"/>
    </row>
    <row r="9316">
      <c r="A9316" s="458"/>
      <c r="B9316" s="458"/>
      <c r="C9316" s="458"/>
      <c r="D9316" s="458"/>
      <c r="E9316" s="458"/>
      <c r="F9316" s="459"/>
    </row>
    <row r="9317">
      <c r="A9317" s="458"/>
      <c r="B9317" s="458"/>
      <c r="C9317" s="458"/>
      <c r="D9317" s="458"/>
      <c r="E9317" s="458"/>
      <c r="F9317" s="459"/>
    </row>
    <row r="9318">
      <c r="A9318" s="458"/>
      <c r="B9318" s="458"/>
      <c r="C9318" s="458"/>
      <c r="D9318" s="458"/>
      <c r="E9318" s="458"/>
      <c r="F9318" s="459"/>
    </row>
    <row r="9319">
      <c r="A9319" s="458"/>
      <c r="B9319" s="458"/>
      <c r="C9319" s="458"/>
      <c r="D9319" s="458"/>
      <c r="E9319" s="458"/>
      <c r="F9319" s="459"/>
    </row>
    <row r="9320">
      <c r="A9320" s="458"/>
      <c r="B9320" s="458"/>
      <c r="C9320" s="458"/>
      <c r="D9320" s="458"/>
      <c r="E9320" s="458"/>
      <c r="F9320" s="459"/>
    </row>
    <row r="9321">
      <c r="A9321" s="458"/>
      <c r="B9321" s="458"/>
      <c r="C9321" s="458"/>
      <c r="D9321" s="458"/>
      <c r="E9321" s="458"/>
      <c r="F9321" s="459"/>
    </row>
    <row r="9322">
      <c r="A9322" s="458"/>
      <c r="B9322" s="458"/>
      <c r="C9322" s="458"/>
      <c r="D9322" s="458"/>
      <c r="E9322" s="458"/>
      <c r="F9322" s="459"/>
    </row>
    <row r="9323">
      <c r="A9323" s="458"/>
      <c r="B9323" s="458"/>
      <c r="C9323" s="458"/>
      <c r="D9323" s="458"/>
      <c r="E9323" s="458"/>
      <c r="F9323" s="459"/>
    </row>
    <row r="9324">
      <c r="A9324" s="458"/>
      <c r="B9324" s="458"/>
      <c r="C9324" s="458"/>
      <c r="D9324" s="458"/>
      <c r="E9324" s="458"/>
      <c r="F9324" s="459"/>
    </row>
    <row r="9325">
      <c r="A9325" s="458"/>
      <c r="B9325" s="458"/>
      <c r="C9325" s="458"/>
      <c r="D9325" s="458"/>
      <c r="E9325" s="458"/>
      <c r="F9325" s="459"/>
    </row>
    <row r="9326">
      <c r="A9326" s="458"/>
      <c r="B9326" s="458"/>
      <c r="C9326" s="458"/>
      <c r="D9326" s="458"/>
      <c r="E9326" s="458"/>
      <c r="F9326" s="459"/>
    </row>
    <row r="9327">
      <c r="A9327" s="458"/>
      <c r="B9327" s="458"/>
      <c r="C9327" s="458"/>
      <c r="D9327" s="458"/>
      <c r="E9327" s="458"/>
      <c r="F9327" s="459"/>
    </row>
    <row r="9328">
      <c r="A9328" s="458"/>
      <c r="B9328" s="458"/>
      <c r="C9328" s="458"/>
      <c r="D9328" s="458"/>
      <c r="E9328" s="458"/>
      <c r="F9328" s="459"/>
    </row>
    <row r="9329">
      <c r="A9329" s="458"/>
      <c r="B9329" s="458"/>
      <c r="C9329" s="458"/>
      <c r="D9329" s="458"/>
      <c r="E9329" s="458"/>
      <c r="F9329" s="459"/>
    </row>
    <row r="9330">
      <c r="A9330" s="458"/>
      <c r="B9330" s="458"/>
      <c r="C9330" s="458"/>
      <c r="D9330" s="458"/>
      <c r="E9330" s="458"/>
      <c r="F9330" s="459"/>
    </row>
    <row r="9331">
      <c r="A9331" s="458"/>
      <c r="B9331" s="458"/>
      <c r="C9331" s="458"/>
      <c r="D9331" s="458"/>
      <c r="E9331" s="458"/>
      <c r="F9331" s="459"/>
    </row>
    <row r="9332">
      <c r="A9332" s="458"/>
      <c r="B9332" s="458"/>
      <c r="C9332" s="458"/>
      <c r="D9332" s="458"/>
      <c r="E9332" s="458"/>
      <c r="F9332" s="459"/>
    </row>
    <row r="9333">
      <c r="A9333" s="458"/>
      <c r="B9333" s="458"/>
      <c r="C9333" s="458"/>
      <c r="D9333" s="458"/>
      <c r="E9333" s="458"/>
      <c r="F9333" s="459"/>
    </row>
    <row r="9334">
      <c r="A9334" s="458"/>
      <c r="B9334" s="458"/>
      <c r="C9334" s="458"/>
      <c r="D9334" s="458"/>
      <c r="E9334" s="458"/>
      <c r="F9334" s="459"/>
    </row>
    <row r="9335">
      <c r="A9335" s="458"/>
      <c r="B9335" s="458"/>
      <c r="C9335" s="458"/>
      <c r="D9335" s="458"/>
      <c r="E9335" s="458"/>
      <c r="F9335" s="459"/>
    </row>
    <row r="9336">
      <c r="A9336" s="458"/>
      <c r="B9336" s="458"/>
      <c r="C9336" s="458"/>
      <c r="D9336" s="458"/>
      <c r="E9336" s="458"/>
      <c r="F9336" s="459"/>
    </row>
    <row r="9337">
      <c r="A9337" s="458"/>
      <c r="B9337" s="458"/>
      <c r="C9337" s="458"/>
      <c r="D9337" s="458"/>
      <c r="E9337" s="458"/>
      <c r="F9337" s="459"/>
    </row>
    <row r="9338">
      <c r="A9338" s="458"/>
      <c r="B9338" s="458"/>
      <c r="C9338" s="458"/>
      <c r="D9338" s="458"/>
      <c r="E9338" s="458"/>
      <c r="F9338" s="459"/>
    </row>
    <row r="9339">
      <c r="A9339" s="458"/>
      <c r="B9339" s="458"/>
      <c r="C9339" s="458"/>
      <c r="D9339" s="458"/>
      <c r="E9339" s="458"/>
      <c r="F9339" s="459"/>
    </row>
    <row r="9340">
      <c r="A9340" s="458"/>
      <c r="B9340" s="458"/>
      <c r="C9340" s="458"/>
      <c r="D9340" s="458"/>
      <c r="E9340" s="458"/>
      <c r="F9340" s="459"/>
    </row>
    <row r="9341">
      <c r="A9341" s="458"/>
      <c r="B9341" s="458"/>
      <c r="C9341" s="458"/>
      <c r="D9341" s="458"/>
      <c r="E9341" s="458"/>
      <c r="F9341" s="459"/>
    </row>
    <row r="9342">
      <c r="A9342" s="458"/>
      <c r="B9342" s="458"/>
      <c r="C9342" s="458"/>
      <c r="D9342" s="458"/>
      <c r="E9342" s="458"/>
      <c r="F9342" s="459"/>
    </row>
    <row r="9343">
      <c r="A9343" s="458"/>
      <c r="B9343" s="458"/>
      <c r="C9343" s="458"/>
      <c r="D9343" s="458"/>
      <c r="E9343" s="458"/>
      <c r="F9343" s="459"/>
    </row>
    <row r="9344">
      <c r="A9344" s="458"/>
      <c r="B9344" s="458"/>
      <c r="C9344" s="458"/>
      <c r="D9344" s="458"/>
      <c r="E9344" s="458"/>
      <c r="F9344" s="459"/>
    </row>
    <row r="9345">
      <c r="A9345" s="458"/>
      <c r="B9345" s="458"/>
      <c r="C9345" s="458"/>
      <c r="D9345" s="458"/>
      <c r="E9345" s="458"/>
      <c r="F9345" s="459"/>
    </row>
    <row r="9346">
      <c r="A9346" s="458"/>
      <c r="B9346" s="458"/>
      <c r="C9346" s="458"/>
      <c r="D9346" s="458"/>
      <c r="E9346" s="458"/>
      <c r="F9346" s="459"/>
    </row>
    <row r="9347">
      <c r="A9347" s="458"/>
      <c r="B9347" s="458"/>
      <c r="C9347" s="458"/>
      <c r="D9347" s="458"/>
      <c r="E9347" s="458"/>
      <c r="F9347" s="459"/>
    </row>
    <row r="9348">
      <c r="A9348" s="458"/>
      <c r="B9348" s="458"/>
      <c r="C9348" s="458"/>
      <c r="D9348" s="458"/>
      <c r="E9348" s="458"/>
      <c r="F9348" s="459"/>
    </row>
    <row r="9349">
      <c r="A9349" s="458"/>
      <c r="B9349" s="458"/>
      <c r="C9349" s="458"/>
      <c r="D9349" s="458"/>
      <c r="E9349" s="458"/>
      <c r="F9349" s="459"/>
    </row>
    <row r="9350">
      <c r="A9350" s="458"/>
      <c r="B9350" s="458"/>
      <c r="C9350" s="458"/>
      <c r="D9350" s="458"/>
      <c r="E9350" s="458"/>
      <c r="F9350" s="459"/>
    </row>
    <row r="9351">
      <c r="A9351" s="458"/>
      <c r="B9351" s="458"/>
      <c r="C9351" s="458"/>
      <c r="D9351" s="458"/>
      <c r="E9351" s="458"/>
      <c r="F9351" s="459"/>
    </row>
    <row r="9352">
      <c r="A9352" s="458"/>
      <c r="B9352" s="458"/>
      <c r="C9352" s="458"/>
      <c r="D9352" s="458"/>
      <c r="E9352" s="458"/>
      <c r="F9352" s="459"/>
    </row>
    <row r="9353">
      <c r="A9353" s="458"/>
      <c r="B9353" s="458"/>
      <c r="C9353" s="458"/>
      <c r="D9353" s="458"/>
      <c r="E9353" s="458"/>
      <c r="F9353" s="459"/>
    </row>
    <row r="9354">
      <c r="A9354" s="458"/>
      <c r="B9354" s="458"/>
      <c r="C9354" s="458"/>
      <c r="D9354" s="458"/>
      <c r="E9354" s="458"/>
      <c r="F9354" s="459"/>
    </row>
    <row r="9355">
      <c r="A9355" s="458"/>
      <c r="B9355" s="458"/>
      <c r="C9355" s="458"/>
      <c r="D9355" s="458"/>
      <c r="E9355" s="458"/>
      <c r="F9355" s="459"/>
    </row>
    <row r="9356">
      <c r="A9356" s="458"/>
      <c r="B9356" s="458"/>
      <c r="C9356" s="458"/>
      <c r="D9356" s="458"/>
      <c r="E9356" s="458"/>
      <c r="F9356" s="459"/>
    </row>
    <row r="9357">
      <c r="A9357" s="458"/>
      <c r="B9357" s="458"/>
      <c r="C9357" s="458"/>
      <c r="D9357" s="458"/>
      <c r="E9357" s="458"/>
      <c r="F9357" s="459"/>
    </row>
    <row r="9358">
      <c r="A9358" s="458"/>
      <c r="B9358" s="458"/>
      <c r="C9358" s="458"/>
      <c r="D9358" s="458"/>
      <c r="E9358" s="458"/>
      <c r="F9358" s="459"/>
    </row>
    <row r="9359">
      <c r="A9359" s="458"/>
      <c r="B9359" s="458"/>
      <c r="C9359" s="458"/>
      <c r="D9359" s="458"/>
      <c r="E9359" s="458"/>
      <c r="F9359" s="459"/>
    </row>
    <row r="9360">
      <c r="A9360" s="458"/>
      <c r="B9360" s="458"/>
      <c r="C9360" s="458"/>
      <c r="D9360" s="458"/>
      <c r="E9360" s="458"/>
      <c r="F9360" s="459"/>
    </row>
    <row r="9361">
      <c r="A9361" s="458"/>
      <c r="B9361" s="458"/>
      <c r="C9361" s="458"/>
      <c r="D9361" s="458"/>
      <c r="E9361" s="458"/>
      <c r="F9361" s="459"/>
    </row>
    <row r="9362">
      <c r="A9362" s="458"/>
      <c r="B9362" s="458"/>
      <c r="C9362" s="458"/>
      <c r="D9362" s="458"/>
      <c r="E9362" s="458"/>
      <c r="F9362" s="459"/>
    </row>
    <row r="9363">
      <c r="A9363" s="458"/>
      <c r="B9363" s="458"/>
      <c r="C9363" s="458"/>
      <c r="D9363" s="458"/>
      <c r="E9363" s="458"/>
      <c r="F9363" s="459"/>
    </row>
    <row r="9364">
      <c r="A9364" s="458"/>
      <c r="B9364" s="458"/>
      <c r="C9364" s="458"/>
      <c r="D9364" s="458"/>
      <c r="E9364" s="458"/>
      <c r="F9364" s="459"/>
    </row>
    <row r="9365">
      <c r="A9365" s="458"/>
      <c r="B9365" s="458"/>
      <c r="C9365" s="458"/>
      <c r="D9365" s="458"/>
      <c r="E9365" s="458"/>
      <c r="F9365" s="459"/>
    </row>
    <row r="9366">
      <c r="A9366" s="458"/>
      <c r="B9366" s="458"/>
      <c r="C9366" s="458"/>
      <c r="D9366" s="458"/>
      <c r="E9366" s="458"/>
      <c r="F9366" s="459"/>
    </row>
    <row r="9367">
      <c r="A9367" s="458"/>
      <c r="B9367" s="458"/>
      <c r="C9367" s="458"/>
      <c r="D9367" s="458"/>
      <c r="E9367" s="458"/>
      <c r="F9367" s="459"/>
    </row>
    <row r="9368">
      <c r="A9368" s="458"/>
      <c r="B9368" s="458"/>
      <c r="C9368" s="458"/>
      <c r="D9368" s="458"/>
      <c r="E9368" s="458"/>
      <c r="F9368" s="459"/>
    </row>
    <row r="9369">
      <c r="A9369" s="458"/>
      <c r="B9369" s="458"/>
      <c r="C9369" s="458"/>
      <c r="D9369" s="458"/>
      <c r="E9369" s="458"/>
      <c r="F9369" s="459"/>
    </row>
    <row r="9370">
      <c r="A9370" s="458"/>
      <c r="B9370" s="458"/>
      <c r="C9370" s="458"/>
      <c r="D9370" s="458"/>
      <c r="E9370" s="458"/>
      <c r="F9370" s="459"/>
    </row>
    <row r="9371">
      <c r="A9371" s="458"/>
      <c r="B9371" s="458"/>
      <c r="C9371" s="458"/>
      <c r="D9371" s="458"/>
      <c r="E9371" s="458"/>
      <c r="F9371" s="459"/>
    </row>
    <row r="9372">
      <c r="A9372" s="458"/>
      <c r="B9372" s="458"/>
      <c r="C9372" s="458"/>
      <c r="D9372" s="458"/>
      <c r="E9372" s="458"/>
      <c r="F9372" s="459"/>
    </row>
    <row r="9373">
      <c r="A9373" s="458"/>
      <c r="B9373" s="458"/>
      <c r="C9373" s="458"/>
      <c r="D9373" s="458"/>
      <c r="E9373" s="458"/>
      <c r="F9373" s="459"/>
    </row>
    <row r="9374">
      <c r="A9374" s="458"/>
      <c r="B9374" s="458"/>
      <c r="C9374" s="458"/>
      <c r="D9374" s="458"/>
      <c r="E9374" s="458"/>
      <c r="F9374" s="459"/>
    </row>
    <row r="9375">
      <c r="A9375" s="458"/>
      <c r="B9375" s="458"/>
      <c r="C9375" s="458"/>
      <c r="D9375" s="458"/>
      <c r="E9375" s="458"/>
      <c r="F9375" s="459"/>
    </row>
    <row r="9376">
      <c r="A9376" s="458"/>
      <c r="B9376" s="458"/>
      <c r="C9376" s="458"/>
      <c r="D9376" s="458"/>
      <c r="E9376" s="458"/>
      <c r="F9376" s="459"/>
    </row>
    <row r="9377">
      <c r="A9377" s="458"/>
      <c r="B9377" s="458"/>
      <c r="C9377" s="458"/>
      <c r="D9377" s="458"/>
      <c r="E9377" s="458"/>
      <c r="F9377" s="459"/>
    </row>
    <row r="9378">
      <c r="A9378" s="458"/>
      <c r="B9378" s="458"/>
      <c r="C9378" s="458"/>
      <c r="D9378" s="458"/>
      <c r="E9378" s="458"/>
      <c r="F9378" s="459"/>
    </row>
    <row r="9379">
      <c r="A9379" s="458"/>
      <c r="B9379" s="458"/>
      <c r="C9379" s="458"/>
      <c r="D9379" s="458"/>
      <c r="E9379" s="458"/>
      <c r="F9379" s="459"/>
    </row>
    <row r="9380">
      <c r="A9380" s="458"/>
      <c r="B9380" s="458"/>
      <c r="C9380" s="458"/>
      <c r="D9380" s="458"/>
      <c r="E9380" s="458"/>
      <c r="F9380" s="459"/>
    </row>
    <row r="9381">
      <c r="A9381" s="458"/>
      <c r="B9381" s="458"/>
      <c r="C9381" s="458"/>
      <c r="D9381" s="458"/>
      <c r="E9381" s="458"/>
      <c r="F9381" s="459"/>
    </row>
    <row r="9382">
      <c r="A9382" s="458"/>
      <c r="B9382" s="458"/>
      <c r="C9382" s="458"/>
      <c r="D9382" s="458"/>
      <c r="E9382" s="458"/>
      <c r="F9382" s="459"/>
    </row>
    <row r="9383">
      <c r="A9383" s="458"/>
      <c r="B9383" s="458"/>
      <c r="C9383" s="458"/>
      <c r="D9383" s="458"/>
      <c r="E9383" s="458"/>
      <c r="F9383" s="459"/>
    </row>
    <row r="9384">
      <c r="A9384" s="458"/>
      <c r="B9384" s="458"/>
      <c r="C9384" s="458"/>
      <c r="D9384" s="458"/>
      <c r="E9384" s="458"/>
      <c r="F9384" s="459"/>
    </row>
    <row r="9385">
      <c r="A9385" s="458"/>
      <c r="B9385" s="458"/>
      <c r="C9385" s="458"/>
      <c r="D9385" s="458"/>
      <c r="E9385" s="458"/>
      <c r="F9385" s="459"/>
    </row>
    <row r="9386">
      <c r="A9386" s="458"/>
      <c r="B9386" s="458"/>
      <c r="C9386" s="458"/>
      <c r="D9386" s="458"/>
      <c r="E9386" s="458"/>
      <c r="F9386" s="459"/>
    </row>
    <row r="9387">
      <c r="A9387" s="458"/>
      <c r="B9387" s="458"/>
      <c r="C9387" s="458"/>
      <c r="D9387" s="458"/>
      <c r="E9387" s="458"/>
      <c r="F9387" s="459"/>
    </row>
    <row r="9388">
      <c r="A9388" s="458"/>
      <c r="B9388" s="458"/>
      <c r="C9388" s="458"/>
      <c r="D9388" s="458"/>
      <c r="E9388" s="458"/>
      <c r="F9388" s="459"/>
    </row>
    <row r="9389">
      <c r="A9389" s="458"/>
      <c r="B9389" s="458"/>
      <c r="C9389" s="458"/>
      <c r="D9389" s="458"/>
      <c r="E9389" s="458"/>
      <c r="F9389" s="459"/>
    </row>
    <row r="9390">
      <c r="A9390" s="458"/>
      <c r="B9390" s="458"/>
      <c r="C9390" s="458"/>
      <c r="D9390" s="458"/>
      <c r="E9390" s="458"/>
      <c r="F9390" s="459"/>
    </row>
    <row r="9391">
      <c r="A9391" s="458"/>
      <c r="B9391" s="458"/>
      <c r="C9391" s="458"/>
      <c r="D9391" s="458"/>
      <c r="E9391" s="458"/>
      <c r="F9391" s="459"/>
    </row>
    <row r="9392">
      <c r="A9392" s="458"/>
      <c r="B9392" s="458"/>
      <c r="C9392" s="458"/>
      <c r="D9392" s="458"/>
      <c r="E9392" s="458"/>
      <c r="F9392" s="459"/>
    </row>
    <row r="9393">
      <c r="A9393" s="458"/>
      <c r="B9393" s="458"/>
      <c r="C9393" s="458"/>
      <c r="D9393" s="458"/>
      <c r="E9393" s="458"/>
      <c r="F9393" s="459"/>
    </row>
    <row r="9394">
      <c r="A9394" s="458"/>
      <c r="B9394" s="458"/>
      <c r="C9394" s="458"/>
      <c r="D9394" s="458"/>
      <c r="E9394" s="458"/>
      <c r="F9394" s="459"/>
    </row>
    <row r="9395">
      <c r="A9395" s="458"/>
      <c r="B9395" s="458"/>
      <c r="C9395" s="458"/>
      <c r="D9395" s="458"/>
      <c r="E9395" s="458"/>
      <c r="F9395" s="459"/>
    </row>
    <row r="9396">
      <c r="A9396" s="458"/>
      <c r="B9396" s="458"/>
      <c r="C9396" s="458"/>
      <c r="D9396" s="458"/>
      <c r="E9396" s="458"/>
      <c r="F9396" s="459"/>
    </row>
    <row r="9397">
      <c r="A9397" s="458"/>
      <c r="B9397" s="458"/>
      <c r="C9397" s="458"/>
      <c r="D9397" s="458"/>
      <c r="E9397" s="458"/>
      <c r="F9397" s="459"/>
    </row>
    <row r="9398">
      <c r="A9398" s="458"/>
      <c r="B9398" s="458"/>
      <c r="C9398" s="458"/>
      <c r="D9398" s="458"/>
      <c r="E9398" s="458"/>
      <c r="F9398" s="459"/>
    </row>
    <row r="9399">
      <c r="A9399" s="458"/>
      <c r="B9399" s="458"/>
      <c r="C9399" s="458"/>
      <c r="D9399" s="458"/>
      <c r="E9399" s="458"/>
      <c r="F9399" s="459"/>
    </row>
    <row r="9400">
      <c r="A9400" s="458"/>
      <c r="B9400" s="458"/>
      <c r="C9400" s="458"/>
      <c r="D9400" s="458"/>
      <c r="E9400" s="458"/>
      <c r="F9400" s="459"/>
    </row>
    <row r="9401">
      <c r="A9401" s="458"/>
      <c r="B9401" s="458"/>
      <c r="C9401" s="458"/>
      <c r="D9401" s="458"/>
      <c r="E9401" s="458"/>
      <c r="F9401" s="459"/>
    </row>
    <row r="9402">
      <c r="A9402" s="458"/>
      <c r="B9402" s="458"/>
      <c r="C9402" s="458"/>
      <c r="D9402" s="458"/>
      <c r="E9402" s="458"/>
      <c r="F9402" s="459"/>
    </row>
    <row r="9403">
      <c r="A9403" s="458"/>
      <c r="B9403" s="458"/>
      <c r="C9403" s="458"/>
      <c r="D9403" s="458"/>
      <c r="E9403" s="458"/>
      <c r="F9403" s="459"/>
    </row>
    <row r="9404">
      <c r="A9404" s="458"/>
      <c r="B9404" s="458"/>
      <c r="C9404" s="458"/>
      <c r="D9404" s="458"/>
      <c r="E9404" s="458"/>
      <c r="F9404" s="459"/>
    </row>
    <row r="9405">
      <c r="A9405" s="458"/>
      <c r="B9405" s="458"/>
      <c r="C9405" s="458"/>
      <c r="D9405" s="458"/>
      <c r="E9405" s="458"/>
      <c r="F9405" s="459"/>
    </row>
    <row r="9406">
      <c r="A9406" s="458"/>
      <c r="B9406" s="458"/>
      <c r="C9406" s="458"/>
      <c r="D9406" s="458"/>
      <c r="E9406" s="458"/>
      <c r="F9406" s="459"/>
    </row>
    <row r="9407">
      <c r="A9407" s="458"/>
      <c r="B9407" s="458"/>
      <c r="C9407" s="458"/>
      <c r="D9407" s="458"/>
      <c r="E9407" s="458"/>
      <c r="F9407" s="459"/>
    </row>
    <row r="9408">
      <c r="A9408" s="458"/>
      <c r="B9408" s="458"/>
      <c r="C9408" s="458"/>
      <c r="D9408" s="458"/>
      <c r="E9408" s="458"/>
      <c r="F9408" s="459"/>
    </row>
    <row r="9409">
      <c r="A9409" s="458"/>
      <c r="B9409" s="458"/>
      <c r="C9409" s="458"/>
      <c r="D9409" s="458"/>
      <c r="E9409" s="458"/>
      <c r="F9409" s="459"/>
    </row>
    <row r="9410">
      <c r="A9410" s="458"/>
      <c r="B9410" s="458"/>
      <c r="C9410" s="458"/>
      <c r="D9410" s="458"/>
      <c r="E9410" s="458"/>
      <c r="F9410" s="459"/>
    </row>
    <row r="9411">
      <c r="A9411" s="458"/>
      <c r="B9411" s="458"/>
      <c r="C9411" s="458"/>
      <c r="D9411" s="458"/>
      <c r="E9411" s="458"/>
      <c r="F9411" s="459"/>
    </row>
    <row r="9412">
      <c r="A9412" s="458"/>
      <c r="B9412" s="458"/>
      <c r="C9412" s="458"/>
      <c r="D9412" s="458"/>
      <c r="E9412" s="458"/>
      <c r="F9412" s="459"/>
    </row>
    <row r="9413">
      <c r="A9413" s="458"/>
      <c r="B9413" s="458"/>
      <c r="C9413" s="458"/>
      <c r="D9413" s="458"/>
      <c r="E9413" s="458"/>
      <c r="F9413" s="459"/>
    </row>
    <row r="9414">
      <c r="A9414" s="458"/>
      <c r="B9414" s="458"/>
      <c r="C9414" s="458"/>
      <c r="D9414" s="458"/>
      <c r="E9414" s="458"/>
      <c r="F9414" s="459"/>
    </row>
    <row r="9415">
      <c r="A9415" s="458"/>
      <c r="B9415" s="458"/>
      <c r="C9415" s="458"/>
      <c r="D9415" s="458"/>
      <c r="E9415" s="458"/>
      <c r="F9415" s="459"/>
    </row>
    <row r="9416">
      <c r="A9416" s="458"/>
      <c r="B9416" s="458"/>
      <c r="C9416" s="458"/>
      <c r="D9416" s="458"/>
      <c r="E9416" s="458"/>
      <c r="F9416" s="459"/>
    </row>
    <row r="9417">
      <c r="A9417" s="458"/>
      <c r="B9417" s="458"/>
      <c r="C9417" s="458"/>
      <c r="D9417" s="458"/>
      <c r="E9417" s="458"/>
      <c r="F9417" s="459"/>
    </row>
    <row r="9418">
      <c r="A9418" s="458"/>
      <c r="B9418" s="458"/>
      <c r="C9418" s="458"/>
      <c r="D9418" s="458"/>
      <c r="E9418" s="458"/>
      <c r="F9418" s="459"/>
    </row>
    <row r="9419">
      <c r="A9419" s="458"/>
      <c r="B9419" s="458"/>
      <c r="C9419" s="458"/>
      <c r="D9419" s="458"/>
      <c r="E9419" s="458"/>
      <c r="F9419" s="459"/>
    </row>
    <row r="9420">
      <c r="A9420" s="458"/>
      <c r="B9420" s="458"/>
      <c r="C9420" s="458"/>
      <c r="D9420" s="458"/>
      <c r="E9420" s="458"/>
      <c r="F9420" s="459"/>
    </row>
    <row r="9421">
      <c r="A9421" s="458"/>
      <c r="B9421" s="458"/>
      <c r="C9421" s="458"/>
      <c r="D9421" s="458"/>
      <c r="E9421" s="458"/>
      <c r="F9421" s="459"/>
    </row>
    <row r="9422">
      <c r="A9422" s="458"/>
      <c r="B9422" s="458"/>
      <c r="C9422" s="458"/>
      <c r="D9422" s="458"/>
      <c r="E9422" s="458"/>
      <c r="F9422" s="459"/>
    </row>
    <row r="9423">
      <c r="A9423" s="458"/>
      <c r="B9423" s="458"/>
      <c r="C9423" s="458"/>
      <c r="D9423" s="458"/>
      <c r="E9423" s="458"/>
      <c r="F9423" s="459"/>
    </row>
    <row r="9424">
      <c r="A9424" s="458"/>
      <c r="B9424" s="458"/>
      <c r="C9424" s="458"/>
      <c r="D9424" s="458"/>
      <c r="E9424" s="458"/>
      <c r="F9424" s="459"/>
    </row>
    <row r="9425">
      <c r="A9425" s="458"/>
      <c r="B9425" s="458"/>
      <c r="C9425" s="458"/>
      <c r="D9425" s="458"/>
      <c r="E9425" s="458"/>
      <c r="F9425" s="459"/>
    </row>
    <row r="9426">
      <c r="A9426" s="458"/>
      <c r="B9426" s="458"/>
      <c r="C9426" s="458"/>
      <c r="D9426" s="458"/>
      <c r="E9426" s="458"/>
      <c r="F9426" s="459"/>
    </row>
    <row r="9427">
      <c r="A9427" s="458"/>
      <c r="B9427" s="458"/>
      <c r="C9427" s="458"/>
      <c r="D9427" s="458"/>
      <c r="E9427" s="458"/>
      <c r="F9427" s="459"/>
    </row>
    <row r="9428">
      <c r="A9428" s="458"/>
      <c r="B9428" s="458"/>
      <c r="C9428" s="458"/>
      <c r="D9428" s="458"/>
      <c r="E9428" s="458"/>
      <c r="F9428" s="459"/>
    </row>
    <row r="9429">
      <c r="A9429" s="458"/>
      <c r="B9429" s="458"/>
      <c r="C9429" s="458"/>
      <c r="D9429" s="458"/>
      <c r="E9429" s="458"/>
      <c r="F9429" s="459"/>
    </row>
    <row r="9430">
      <c r="A9430" s="458"/>
      <c r="B9430" s="458"/>
      <c r="C9430" s="458"/>
      <c r="D9430" s="458"/>
      <c r="E9430" s="458"/>
      <c r="F9430" s="459"/>
    </row>
    <row r="9431">
      <c r="A9431" s="458"/>
      <c r="B9431" s="458"/>
      <c r="C9431" s="458"/>
      <c r="D9431" s="458"/>
      <c r="E9431" s="458"/>
      <c r="F9431" s="459"/>
    </row>
    <row r="9432">
      <c r="A9432" s="458"/>
      <c r="B9432" s="458"/>
      <c r="C9432" s="458"/>
      <c r="D9432" s="458"/>
      <c r="E9432" s="458"/>
      <c r="F9432" s="459"/>
    </row>
    <row r="9433">
      <c r="A9433" s="458"/>
      <c r="B9433" s="458"/>
      <c r="C9433" s="458"/>
      <c r="D9433" s="458"/>
      <c r="E9433" s="458"/>
      <c r="F9433" s="459"/>
    </row>
    <row r="9434">
      <c r="A9434" s="458"/>
      <c r="B9434" s="458"/>
      <c r="C9434" s="458"/>
      <c r="D9434" s="458"/>
      <c r="E9434" s="458"/>
      <c r="F9434" s="459"/>
    </row>
    <row r="9435">
      <c r="A9435" s="458"/>
      <c r="B9435" s="458"/>
      <c r="C9435" s="458"/>
      <c r="D9435" s="458"/>
      <c r="E9435" s="458"/>
      <c r="F9435" s="459"/>
    </row>
    <row r="9436">
      <c r="A9436" s="458"/>
      <c r="B9436" s="458"/>
      <c r="C9436" s="458"/>
      <c r="D9436" s="458"/>
      <c r="E9436" s="458"/>
      <c r="F9436" s="459"/>
    </row>
    <row r="9437">
      <c r="A9437" s="458"/>
      <c r="B9437" s="458"/>
      <c r="C9437" s="458"/>
      <c r="D9437" s="458"/>
      <c r="E9437" s="458"/>
      <c r="F9437" s="459"/>
    </row>
    <row r="9438">
      <c r="A9438" s="458"/>
      <c r="B9438" s="458"/>
      <c r="C9438" s="458"/>
      <c r="D9438" s="458"/>
      <c r="E9438" s="458"/>
      <c r="F9438" s="459"/>
    </row>
    <row r="9439">
      <c r="A9439" s="458"/>
      <c r="B9439" s="458"/>
      <c r="C9439" s="458"/>
      <c r="D9439" s="458"/>
      <c r="E9439" s="458"/>
      <c r="F9439" s="459"/>
    </row>
    <row r="9440">
      <c r="A9440" s="458"/>
      <c r="B9440" s="458"/>
      <c r="C9440" s="458"/>
      <c r="D9440" s="458"/>
      <c r="E9440" s="458"/>
      <c r="F9440" s="459"/>
    </row>
    <row r="9441">
      <c r="A9441" s="458"/>
      <c r="B9441" s="458"/>
      <c r="C9441" s="458"/>
      <c r="D9441" s="458"/>
      <c r="E9441" s="458"/>
      <c r="F9441" s="459"/>
    </row>
    <row r="9442">
      <c r="A9442" s="458"/>
      <c r="B9442" s="458"/>
      <c r="C9442" s="458"/>
      <c r="D9442" s="458"/>
      <c r="E9442" s="458"/>
      <c r="F9442" s="459"/>
    </row>
    <row r="9443">
      <c r="A9443" s="458"/>
      <c r="B9443" s="458"/>
      <c r="C9443" s="458"/>
      <c r="D9443" s="458"/>
      <c r="E9443" s="458"/>
      <c r="F9443" s="459"/>
    </row>
    <row r="9444">
      <c r="A9444" s="458"/>
      <c r="B9444" s="458"/>
      <c r="C9444" s="458"/>
      <c r="D9444" s="458"/>
      <c r="E9444" s="458"/>
      <c r="F9444" s="459"/>
    </row>
    <row r="9445">
      <c r="A9445" s="458"/>
      <c r="B9445" s="458"/>
      <c r="C9445" s="458"/>
      <c r="D9445" s="458"/>
      <c r="E9445" s="458"/>
      <c r="F9445" s="459"/>
    </row>
    <row r="9446">
      <c r="A9446" s="458"/>
      <c r="B9446" s="458"/>
      <c r="C9446" s="458"/>
      <c r="D9446" s="458"/>
      <c r="E9446" s="458"/>
      <c r="F9446" s="459"/>
    </row>
    <row r="9447">
      <c r="A9447" s="458"/>
      <c r="B9447" s="458"/>
      <c r="C9447" s="458"/>
      <c r="D9447" s="458"/>
      <c r="E9447" s="458"/>
      <c r="F9447" s="459"/>
    </row>
    <row r="9448">
      <c r="A9448" s="458"/>
      <c r="B9448" s="458"/>
      <c r="C9448" s="458"/>
      <c r="D9448" s="458"/>
      <c r="E9448" s="458"/>
      <c r="F9448" s="459"/>
    </row>
    <row r="9449">
      <c r="A9449" s="458"/>
      <c r="B9449" s="458"/>
      <c r="C9449" s="458"/>
      <c r="D9449" s="458"/>
      <c r="E9449" s="458"/>
      <c r="F9449" s="459"/>
    </row>
    <row r="9450">
      <c r="A9450" s="458"/>
      <c r="B9450" s="458"/>
      <c r="C9450" s="458"/>
      <c r="D9450" s="458"/>
      <c r="E9450" s="458"/>
      <c r="F9450" s="459"/>
    </row>
    <row r="9451">
      <c r="A9451" s="458"/>
      <c r="B9451" s="458"/>
      <c r="C9451" s="458"/>
      <c r="D9451" s="458"/>
      <c r="E9451" s="458"/>
      <c r="F9451" s="459"/>
    </row>
    <row r="9452">
      <c r="A9452" s="458"/>
      <c r="B9452" s="458"/>
      <c r="C9452" s="458"/>
      <c r="D9452" s="458"/>
      <c r="E9452" s="458"/>
      <c r="F9452" s="459"/>
    </row>
    <row r="9453">
      <c r="A9453" s="458"/>
      <c r="B9453" s="458"/>
      <c r="C9453" s="458"/>
      <c r="D9453" s="458"/>
      <c r="E9453" s="458"/>
      <c r="F9453" s="459"/>
    </row>
    <row r="9454">
      <c r="A9454" s="458"/>
      <c r="B9454" s="458"/>
      <c r="C9454" s="458"/>
      <c r="D9454" s="458"/>
      <c r="E9454" s="458"/>
      <c r="F9454" s="459"/>
    </row>
    <row r="9455">
      <c r="A9455" s="458"/>
      <c r="B9455" s="458"/>
      <c r="C9455" s="458"/>
      <c r="D9455" s="458"/>
      <c r="E9455" s="458"/>
      <c r="F9455" s="459"/>
    </row>
    <row r="9456">
      <c r="A9456" s="458"/>
      <c r="B9456" s="458"/>
      <c r="C9456" s="458"/>
      <c r="D9456" s="458"/>
      <c r="E9456" s="458"/>
      <c r="F9456" s="459"/>
    </row>
    <row r="9457">
      <c r="A9457" s="458"/>
      <c r="B9457" s="458"/>
      <c r="C9457" s="458"/>
      <c r="D9457" s="458"/>
      <c r="E9457" s="458"/>
      <c r="F9457" s="459"/>
    </row>
    <row r="9458">
      <c r="A9458" s="458"/>
      <c r="B9458" s="458"/>
      <c r="C9458" s="458"/>
      <c r="D9458" s="458"/>
      <c r="E9458" s="458"/>
      <c r="F9458" s="459"/>
    </row>
    <row r="9459">
      <c r="A9459" s="458"/>
      <c r="B9459" s="458"/>
      <c r="C9459" s="458"/>
      <c r="D9459" s="458"/>
      <c r="E9459" s="458"/>
      <c r="F9459" s="459"/>
    </row>
    <row r="9460">
      <c r="A9460" s="458"/>
      <c r="B9460" s="458"/>
      <c r="C9460" s="458"/>
      <c r="D9460" s="458"/>
      <c r="E9460" s="458"/>
      <c r="F9460" s="459"/>
    </row>
    <row r="9461">
      <c r="A9461" s="458"/>
      <c r="B9461" s="458"/>
      <c r="C9461" s="458"/>
      <c r="D9461" s="458"/>
      <c r="E9461" s="458"/>
      <c r="F9461" s="459"/>
    </row>
    <row r="9462">
      <c r="A9462" s="458"/>
      <c r="B9462" s="458"/>
      <c r="C9462" s="458"/>
      <c r="D9462" s="458"/>
      <c r="E9462" s="458"/>
      <c r="F9462" s="459"/>
    </row>
    <row r="9463">
      <c r="A9463" s="458"/>
      <c r="B9463" s="458"/>
      <c r="C9463" s="458"/>
      <c r="D9463" s="458"/>
      <c r="E9463" s="458"/>
      <c r="F9463" s="459"/>
    </row>
    <row r="9464">
      <c r="A9464" s="458"/>
      <c r="B9464" s="458"/>
      <c r="C9464" s="458"/>
      <c r="D9464" s="458"/>
      <c r="E9464" s="458"/>
      <c r="F9464" s="459"/>
    </row>
    <row r="9465">
      <c r="A9465" s="458"/>
      <c r="B9465" s="458"/>
      <c r="C9465" s="458"/>
      <c r="D9465" s="458"/>
      <c r="E9465" s="458"/>
      <c r="F9465" s="459"/>
    </row>
    <row r="9466">
      <c r="A9466" s="458"/>
      <c r="B9466" s="458"/>
      <c r="C9466" s="458"/>
      <c r="D9466" s="458"/>
      <c r="E9466" s="458"/>
      <c r="F9466" s="459"/>
    </row>
    <row r="9467">
      <c r="A9467" s="458"/>
      <c r="B9467" s="458"/>
      <c r="C9467" s="458"/>
      <c r="D9467" s="458"/>
      <c r="E9467" s="458"/>
      <c r="F9467" s="459"/>
    </row>
    <row r="9468">
      <c r="A9468" s="458"/>
      <c r="B9468" s="458"/>
      <c r="C9468" s="458"/>
      <c r="D9468" s="458"/>
      <c r="E9468" s="458"/>
      <c r="F9468" s="459"/>
    </row>
    <row r="9469">
      <c r="A9469" s="458"/>
      <c r="B9469" s="458"/>
      <c r="C9469" s="458"/>
      <c r="D9469" s="458"/>
      <c r="E9469" s="458"/>
      <c r="F9469" s="459"/>
    </row>
    <row r="9470">
      <c r="A9470" s="458"/>
      <c r="B9470" s="458"/>
      <c r="C9470" s="458"/>
      <c r="D9470" s="458"/>
      <c r="E9470" s="458"/>
      <c r="F9470" s="459"/>
    </row>
    <row r="9471">
      <c r="A9471" s="458"/>
      <c r="B9471" s="458"/>
      <c r="C9471" s="458"/>
      <c r="D9471" s="458"/>
      <c r="E9471" s="458"/>
      <c r="F9471" s="459"/>
    </row>
    <row r="9472">
      <c r="A9472" s="458"/>
      <c r="B9472" s="458"/>
      <c r="C9472" s="458"/>
      <c r="D9472" s="458"/>
      <c r="E9472" s="458"/>
      <c r="F9472" s="459"/>
    </row>
    <row r="9473">
      <c r="A9473" s="458"/>
      <c r="B9473" s="458"/>
      <c r="C9473" s="458"/>
      <c r="D9473" s="458"/>
      <c r="E9473" s="458"/>
      <c r="F9473" s="459"/>
    </row>
    <row r="9474">
      <c r="A9474" s="458"/>
      <c r="B9474" s="458"/>
      <c r="C9474" s="458"/>
      <c r="D9474" s="458"/>
      <c r="E9474" s="458"/>
      <c r="F9474" s="459"/>
    </row>
    <row r="9475">
      <c r="A9475" s="458"/>
      <c r="B9475" s="458"/>
      <c r="C9475" s="458"/>
      <c r="D9475" s="458"/>
      <c r="E9475" s="458"/>
      <c r="F9475" s="459"/>
    </row>
    <row r="9476">
      <c r="A9476" s="458"/>
      <c r="B9476" s="458"/>
      <c r="C9476" s="458"/>
      <c r="D9476" s="458"/>
      <c r="E9476" s="458"/>
      <c r="F9476" s="459"/>
    </row>
    <row r="9477">
      <c r="A9477" s="458"/>
      <c r="B9477" s="458"/>
      <c r="C9477" s="458"/>
      <c r="D9477" s="458"/>
      <c r="E9477" s="458"/>
      <c r="F9477" s="459"/>
    </row>
    <row r="9478">
      <c r="A9478" s="458"/>
      <c r="B9478" s="458"/>
      <c r="C9478" s="458"/>
      <c r="D9478" s="458"/>
      <c r="E9478" s="458"/>
      <c r="F9478" s="459"/>
    </row>
    <row r="9479">
      <c r="A9479" s="458"/>
      <c r="B9479" s="458"/>
      <c r="C9479" s="458"/>
      <c r="D9479" s="458"/>
      <c r="E9479" s="458"/>
      <c r="F9479" s="459"/>
    </row>
    <row r="9480">
      <c r="A9480" s="458"/>
      <c r="B9480" s="458"/>
      <c r="C9480" s="458"/>
      <c r="D9480" s="458"/>
      <c r="E9480" s="458"/>
      <c r="F9480" s="459"/>
    </row>
    <row r="9481">
      <c r="A9481" s="458"/>
      <c r="B9481" s="458"/>
      <c r="C9481" s="458"/>
      <c r="D9481" s="458"/>
      <c r="E9481" s="458"/>
      <c r="F9481" s="459"/>
    </row>
    <row r="9482">
      <c r="A9482" s="458"/>
      <c r="B9482" s="458"/>
      <c r="C9482" s="458"/>
      <c r="D9482" s="458"/>
      <c r="E9482" s="458"/>
      <c r="F9482" s="459"/>
    </row>
    <row r="9483">
      <c r="A9483" s="458"/>
      <c r="B9483" s="458"/>
      <c r="C9483" s="458"/>
      <c r="D9483" s="458"/>
      <c r="E9483" s="458"/>
      <c r="F9483" s="459"/>
    </row>
    <row r="9484">
      <c r="A9484" s="458"/>
      <c r="B9484" s="458"/>
      <c r="C9484" s="458"/>
      <c r="D9484" s="458"/>
      <c r="E9484" s="458"/>
      <c r="F9484" s="459"/>
    </row>
    <row r="9485">
      <c r="A9485" s="458"/>
      <c r="B9485" s="458"/>
      <c r="C9485" s="458"/>
      <c r="D9485" s="458"/>
      <c r="E9485" s="458"/>
      <c r="F9485" s="459"/>
    </row>
    <row r="9486">
      <c r="A9486" s="458"/>
      <c r="B9486" s="458"/>
      <c r="C9486" s="458"/>
      <c r="D9486" s="458"/>
      <c r="E9486" s="458"/>
      <c r="F9486" s="459"/>
    </row>
    <row r="9487">
      <c r="A9487" s="458"/>
      <c r="B9487" s="458"/>
      <c r="C9487" s="458"/>
      <c r="D9487" s="458"/>
      <c r="E9487" s="458"/>
      <c r="F9487" s="459"/>
    </row>
    <row r="9488">
      <c r="A9488" s="458"/>
      <c r="B9488" s="458"/>
      <c r="C9488" s="458"/>
      <c r="D9488" s="458"/>
      <c r="E9488" s="458"/>
      <c r="F9488" s="459"/>
    </row>
    <row r="9489">
      <c r="A9489" s="458"/>
      <c r="B9489" s="458"/>
      <c r="C9489" s="458"/>
      <c r="D9489" s="458"/>
      <c r="E9489" s="458"/>
      <c r="F9489" s="459"/>
    </row>
    <row r="9490">
      <c r="A9490" s="458"/>
      <c r="B9490" s="458"/>
      <c r="C9490" s="458"/>
      <c r="D9490" s="458"/>
      <c r="E9490" s="458"/>
      <c r="F9490" s="459"/>
    </row>
    <row r="9491">
      <c r="A9491" s="458"/>
      <c r="B9491" s="458"/>
      <c r="C9491" s="458"/>
      <c r="D9491" s="458"/>
      <c r="E9491" s="458"/>
      <c r="F9491" s="459"/>
    </row>
    <row r="9492">
      <c r="A9492" s="458"/>
      <c r="B9492" s="458"/>
      <c r="C9492" s="458"/>
      <c r="D9492" s="458"/>
      <c r="E9492" s="458"/>
      <c r="F9492" s="459"/>
    </row>
    <row r="9493">
      <c r="A9493" s="458"/>
      <c r="B9493" s="458"/>
      <c r="C9493" s="458"/>
      <c r="D9493" s="458"/>
      <c r="E9493" s="458"/>
      <c r="F9493" s="459"/>
    </row>
    <row r="9494">
      <c r="A9494" s="458"/>
      <c r="B9494" s="458"/>
      <c r="C9494" s="458"/>
      <c r="D9494" s="458"/>
      <c r="E9494" s="458"/>
      <c r="F9494" s="459"/>
    </row>
    <row r="9495">
      <c r="A9495" s="458"/>
      <c r="B9495" s="458"/>
      <c r="C9495" s="458"/>
      <c r="D9495" s="458"/>
      <c r="E9495" s="458"/>
      <c r="F9495" s="459"/>
    </row>
    <row r="9496">
      <c r="A9496" s="458"/>
      <c r="B9496" s="458"/>
      <c r="C9496" s="458"/>
      <c r="D9496" s="458"/>
      <c r="E9496" s="458"/>
      <c r="F9496" s="459"/>
    </row>
    <row r="9497">
      <c r="A9497" s="458"/>
      <c r="B9497" s="458"/>
      <c r="C9497" s="458"/>
      <c r="D9497" s="458"/>
      <c r="E9497" s="458"/>
      <c r="F9497" s="459"/>
    </row>
    <row r="9498">
      <c r="A9498" s="458"/>
      <c r="B9498" s="458"/>
      <c r="C9498" s="458"/>
      <c r="D9498" s="458"/>
      <c r="E9498" s="458"/>
      <c r="F9498" s="459"/>
    </row>
    <row r="9499">
      <c r="A9499" s="458"/>
      <c r="B9499" s="458"/>
      <c r="C9499" s="458"/>
      <c r="D9499" s="458"/>
      <c r="E9499" s="458"/>
      <c r="F9499" s="459"/>
    </row>
    <row r="9500">
      <c r="A9500" s="458"/>
      <c r="B9500" s="458"/>
      <c r="C9500" s="458"/>
      <c r="D9500" s="458"/>
      <c r="E9500" s="458"/>
      <c r="F9500" s="459"/>
    </row>
    <row r="9501">
      <c r="A9501" s="458"/>
      <c r="B9501" s="458"/>
      <c r="C9501" s="458"/>
      <c r="D9501" s="458"/>
      <c r="E9501" s="458"/>
      <c r="F9501" s="459"/>
    </row>
    <row r="9502">
      <c r="A9502" s="458"/>
      <c r="B9502" s="458"/>
      <c r="C9502" s="458"/>
      <c r="D9502" s="458"/>
      <c r="E9502" s="458"/>
      <c r="F9502" s="459"/>
    </row>
    <row r="9503">
      <c r="A9503" s="458"/>
      <c r="B9503" s="458"/>
      <c r="C9503" s="458"/>
      <c r="D9503" s="458"/>
      <c r="E9503" s="458"/>
      <c r="F9503" s="459"/>
    </row>
    <row r="9504">
      <c r="A9504" s="458"/>
      <c r="B9504" s="458"/>
      <c r="C9504" s="458"/>
      <c r="D9504" s="458"/>
      <c r="E9504" s="458"/>
      <c r="F9504" s="459"/>
    </row>
    <row r="9505">
      <c r="A9505" s="458"/>
      <c r="B9505" s="458"/>
      <c r="C9505" s="458"/>
      <c r="D9505" s="458"/>
      <c r="E9505" s="458"/>
      <c r="F9505" s="459"/>
    </row>
    <row r="9506">
      <c r="A9506" s="458"/>
      <c r="B9506" s="458"/>
      <c r="C9506" s="458"/>
      <c r="D9506" s="458"/>
      <c r="E9506" s="458"/>
      <c r="F9506" s="459"/>
    </row>
    <row r="9507">
      <c r="A9507" s="458"/>
      <c r="B9507" s="458"/>
      <c r="C9507" s="458"/>
      <c r="D9507" s="458"/>
      <c r="E9507" s="458"/>
      <c r="F9507" s="459"/>
    </row>
    <row r="9508">
      <c r="A9508" s="458"/>
      <c r="B9508" s="458"/>
      <c r="C9508" s="458"/>
      <c r="D9508" s="458"/>
      <c r="E9508" s="458"/>
      <c r="F9508" s="459"/>
    </row>
    <row r="9509">
      <c r="A9509" s="458"/>
      <c r="B9509" s="458"/>
      <c r="C9509" s="458"/>
      <c r="D9509" s="458"/>
      <c r="E9509" s="458"/>
      <c r="F9509" s="459"/>
    </row>
    <row r="9510">
      <c r="A9510" s="458"/>
      <c r="B9510" s="458"/>
      <c r="C9510" s="458"/>
      <c r="D9510" s="458"/>
      <c r="E9510" s="458"/>
      <c r="F9510" s="459"/>
    </row>
    <row r="9511">
      <c r="A9511" s="458"/>
      <c r="B9511" s="458"/>
      <c r="C9511" s="458"/>
      <c r="D9511" s="458"/>
      <c r="E9511" s="458"/>
      <c r="F9511" s="459"/>
    </row>
    <row r="9512">
      <c r="A9512" s="458"/>
      <c r="B9512" s="458"/>
      <c r="C9512" s="458"/>
      <c r="D9512" s="458"/>
      <c r="E9512" s="458"/>
      <c r="F9512" s="459"/>
    </row>
    <row r="9513">
      <c r="A9513" s="458"/>
      <c r="B9513" s="458"/>
      <c r="C9513" s="458"/>
      <c r="D9513" s="458"/>
      <c r="E9513" s="458"/>
      <c r="F9513" s="459"/>
    </row>
    <row r="9514">
      <c r="A9514" s="458"/>
      <c r="B9514" s="458"/>
      <c r="C9514" s="458"/>
      <c r="D9514" s="458"/>
      <c r="E9514" s="458"/>
      <c r="F9514" s="459"/>
    </row>
    <row r="9515">
      <c r="A9515" s="458"/>
      <c r="B9515" s="458"/>
      <c r="C9515" s="458"/>
      <c r="D9515" s="458"/>
      <c r="E9515" s="458"/>
      <c r="F9515" s="459"/>
    </row>
    <row r="9516">
      <c r="A9516" s="458"/>
      <c r="B9516" s="458"/>
      <c r="C9516" s="458"/>
      <c r="D9516" s="458"/>
      <c r="E9516" s="458"/>
      <c r="F9516" s="459"/>
    </row>
    <row r="9517">
      <c r="A9517" s="458"/>
      <c r="B9517" s="458"/>
      <c r="C9517" s="458"/>
      <c r="D9517" s="458"/>
      <c r="E9517" s="458"/>
      <c r="F9517" s="459"/>
    </row>
    <row r="9518">
      <c r="A9518" s="458"/>
      <c r="B9518" s="458"/>
      <c r="C9518" s="458"/>
      <c r="D9518" s="458"/>
      <c r="E9518" s="458"/>
      <c r="F9518" s="459"/>
    </row>
    <row r="9519">
      <c r="A9519" s="458"/>
      <c r="B9519" s="458"/>
      <c r="C9519" s="458"/>
      <c r="D9519" s="458"/>
      <c r="E9519" s="458"/>
      <c r="F9519" s="459"/>
    </row>
    <row r="9520">
      <c r="A9520" s="458"/>
      <c r="B9520" s="458"/>
      <c r="C9520" s="458"/>
      <c r="D9520" s="458"/>
      <c r="E9520" s="458"/>
      <c r="F9520" s="459"/>
    </row>
    <row r="9521">
      <c r="A9521" s="458"/>
      <c r="B9521" s="458"/>
      <c r="C9521" s="458"/>
      <c r="D9521" s="458"/>
      <c r="E9521" s="458"/>
      <c r="F9521" s="459"/>
    </row>
    <row r="9522">
      <c r="A9522" s="458"/>
      <c r="B9522" s="458"/>
      <c r="C9522" s="458"/>
      <c r="D9522" s="458"/>
      <c r="E9522" s="458"/>
      <c r="F9522" s="459"/>
    </row>
    <row r="9523">
      <c r="A9523" s="458"/>
      <c r="B9523" s="458"/>
      <c r="C9523" s="458"/>
      <c r="D9523" s="458"/>
      <c r="E9523" s="458"/>
      <c r="F9523" s="459"/>
    </row>
    <row r="9524">
      <c r="A9524" s="458"/>
      <c r="B9524" s="458"/>
      <c r="C9524" s="458"/>
      <c r="D9524" s="458"/>
      <c r="E9524" s="458"/>
      <c r="F9524" s="459"/>
    </row>
    <row r="9525">
      <c r="A9525" s="458"/>
      <c r="B9525" s="458"/>
      <c r="C9525" s="458"/>
      <c r="D9525" s="458"/>
      <c r="E9525" s="458"/>
      <c r="F9525" s="459"/>
    </row>
    <row r="9526">
      <c r="A9526" s="458"/>
      <c r="B9526" s="458"/>
      <c r="C9526" s="458"/>
      <c r="D9526" s="458"/>
      <c r="E9526" s="458"/>
      <c r="F9526" s="459"/>
    </row>
    <row r="9527">
      <c r="A9527" s="458"/>
      <c r="B9527" s="458"/>
      <c r="C9527" s="458"/>
      <c r="D9527" s="458"/>
      <c r="E9527" s="458"/>
      <c r="F9527" s="459"/>
    </row>
    <row r="9528">
      <c r="A9528" s="458"/>
      <c r="B9528" s="458"/>
      <c r="C9528" s="458"/>
      <c r="D9528" s="458"/>
      <c r="E9528" s="458"/>
      <c r="F9528" s="459"/>
    </row>
    <row r="9529">
      <c r="A9529" s="458"/>
      <c r="B9529" s="458"/>
      <c r="C9529" s="458"/>
      <c r="D9529" s="458"/>
      <c r="E9529" s="458"/>
      <c r="F9529" s="459"/>
    </row>
    <row r="9530">
      <c r="A9530" s="458"/>
      <c r="B9530" s="458"/>
      <c r="C9530" s="458"/>
      <c r="D9530" s="458"/>
      <c r="E9530" s="458"/>
      <c r="F9530" s="459"/>
    </row>
    <row r="9531">
      <c r="A9531" s="458"/>
      <c r="B9531" s="458"/>
      <c r="C9531" s="458"/>
      <c r="D9531" s="458"/>
      <c r="E9531" s="458"/>
      <c r="F9531" s="459"/>
    </row>
    <row r="9532">
      <c r="A9532" s="458"/>
      <c r="B9532" s="458"/>
      <c r="C9532" s="458"/>
      <c r="D9532" s="458"/>
      <c r="E9532" s="458"/>
      <c r="F9532" s="459"/>
    </row>
    <row r="9533">
      <c r="A9533" s="458"/>
      <c r="B9533" s="458"/>
      <c r="C9533" s="458"/>
      <c r="D9533" s="458"/>
      <c r="E9533" s="458"/>
      <c r="F9533" s="459"/>
    </row>
    <row r="9534">
      <c r="A9534" s="458"/>
      <c r="B9534" s="458"/>
      <c r="C9534" s="458"/>
      <c r="D9534" s="458"/>
      <c r="E9534" s="458"/>
      <c r="F9534" s="459"/>
    </row>
    <row r="9535">
      <c r="A9535" s="458"/>
      <c r="B9535" s="458"/>
      <c r="C9535" s="458"/>
      <c r="D9535" s="458"/>
      <c r="E9535" s="458"/>
      <c r="F9535" s="459"/>
    </row>
    <row r="9536">
      <c r="A9536" s="458"/>
      <c r="B9536" s="458"/>
      <c r="C9536" s="458"/>
      <c r="D9536" s="458"/>
      <c r="E9536" s="458"/>
      <c r="F9536" s="459"/>
    </row>
    <row r="9537">
      <c r="A9537" s="458"/>
      <c r="B9537" s="458"/>
      <c r="C9537" s="458"/>
      <c r="D9537" s="458"/>
      <c r="E9537" s="458"/>
      <c r="F9537" s="459"/>
    </row>
    <row r="9538">
      <c r="A9538" s="458"/>
      <c r="B9538" s="458"/>
      <c r="C9538" s="458"/>
      <c r="D9538" s="458"/>
      <c r="E9538" s="458"/>
      <c r="F9538" s="459"/>
    </row>
    <row r="9539">
      <c r="A9539" s="458"/>
      <c r="B9539" s="458"/>
      <c r="C9539" s="458"/>
      <c r="D9539" s="458"/>
      <c r="E9539" s="458"/>
      <c r="F9539" s="459"/>
    </row>
    <row r="9540">
      <c r="A9540" s="458"/>
      <c r="B9540" s="458"/>
      <c r="C9540" s="458"/>
      <c r="D9540" s="458"/>
      <c r="E9540" s="458"/>
      <c r="F9540" s="459"/>
    </row>
    <row r="9541">
      <c r="A9541" s="458"/>
      <c r="B9541" s="458"/>
      <c r="C9541" s="458"/>
      <c r="D9541" s="458"/>
      <c r="E9541" s="458"/>
      <c r="F9541" s="459"/>
    </row>
    <row r="9542">
      <c r="A9542" s="458"/>
      <c r="B9542" s="458"/>
      <c r="C9542" s="458"/>
      <c r="D9542" s="458"/>
      <c r="E9542" s="458"/>
      <c r="F9542" s="459"/>
    </row>
    <row r="9543">
      <c r="A9543" s="458"/>
      <c r="B9543" s="458"/>
      <c r="C9543" s="458"/>
      <c r="D9543" s="458"/>
      <c r="E9543" s="458"/>
      <c r="F9543" s="459"/>
    </row>
    <row r="9544">
      <c r="A9544" s="458"/>
      <c r="B9544" s="458"/>
      <c r="C9544" s="458"/>
      <c r="D9544" s="458"/>
      <c r="E9544" s="458"/>
      <c r="F9544" s="459"/>
    </row>
    <row r="9545">
      <c r="A9545" s="458"/>
      <c r="B9545" s="458"/>
      <c r="C9545" s="458"/>
      <c r="D9545" s="458"/>
      <c r="E9545" s="458"/>
      <c r="F9545" s="459"/>
    </row>
    <row r="9546">
      <c r="A9546" s="458"/>
      <c r="B9546" s="458"/>
      <c r="C9546" s="458"/>
      <c r="D9546" s="458"/>
      <c r="E9546" s="458"/>
      <c r="F9546" s="459"/>
    </row>
    <row r="9547">
      <c r="A9547" s="458"/>
      <c r="B9547" s="458"/>
      <c r="C9547" s="458"/>
      <c r="D9547" s="458"/>
      <c r="E9547" s="458"/>
      <c r="F9547" s="459"/>
    </row>
    <row r="9548">
      <c r="A9548" s="458"/>
      <c r="B9548" s="458"/>
      <c r="C9548" s="458"/>
      <c r="D9548" s="458"/>
      <c r="E9548" s="458"/>
      <c r="F9548" s="459"/>
    </row>
    <row r="9549">
      <c r="A9549" s="458"/>
      <c r="B9549" s="458"/>
      <c r="C9549" s="458"/>
      <c r="D9549" s="458"/>
      <c r="E9549" s="458"/>
      <c r="F9549" s="459"/>
    </row>
    <row r="9550">
      <c r="A9550" s="458"/>
      <c r="B9550" s="458"/>
      <c r="C9550" s="458"/>
      <c r="D9550" s="458"/>
      <c r="E9550" s="458"/>
      <c r="F9550" s="459"/>
    </row>
    <row r="9551">
      <c r="A9551" s="458"/>
      <c r="B9551" s="458"/>
      <c r="C9551" s="458"/>
      <c r="D9551" s="458"/>
      <c r="E9551" s="458"/>
      <c r="F9551" s="459"/>
    </row>
    <row r="9552">
      <c r="A9552" s="458"/>
      <c r="B9552" s="458"/>
      <c r="C9552" s="458"/>
      <c r="D9552" s="458"/>
      <c r="E9552" s="458"/>
      <c r="F9552" s="459"/>
    </row>
    <row r="9553">
      <c r="A9553" s="458"/>
      <c r="B9553" s="458"/>
      <c r="C9553" s="458"/>
      <c r="D9553" s="458"/>
      <c r="E9553" s="458"/>
      <c r="F9553" s="459"/>
    </row>
    <row r="9554">
      <c r="A9554" s="458"/>
      <c r="B9554" s="458"/>
      <c r="C9554" s="458"/>
      <c r="D9554" s="458"/>
      <c r="E9554" s="458"/>
      <c r="F9554" s="459"/>
    </row>
    <row r="9555">
      <c r="A9555" s="458"/>
      <c r="B9555" s="458"/>
      <c r="C9555" s="458"/>
      <c r="D9555" s="458"/>
      <c r="E9555" s="458"/>
      <c r="F9555" s="459"/>
    </row>
    <row r="9556">
      <c r="A9556" s="458"/>
      <c r="B9556" s="458"/>
      <c r="C9556" s="458"/>
      <c r="D9556" s="458"/>
      <c r="E9556" s="458"/>
      <c r="F9556" s="459"/>
    </row>
    <row r="9557">
      <c r="A9557" s="458"/>
      <c r="B9557" s="458"/>
      <c r="C9557" s="458"/>
      <c r="D9557" s="458"/>
      <c r="E9557" s="458"/>
      <c r="F9557" s="459"/>
    </row>
    <row r="9558">
      <c r="A9558" s="458"/>
      <c r="B9558" s="458"/>
      <c r="C9558" s="458"/>
      <c r="D9558" s="458"/>
      <c r="E9558" s="458"/>
      <c r="F9558" s="459"/>
    </row>
    <row r="9559">
      <c r="A9559" s="458"/>
      <c r="B9559" s="458"/>
      <c r="C9559" s="458"/>
      <c r="D9559" s="458"/>
      <c r="E9559" s="458"/>
      <c r="F9559" s="459"/>
    </row>
    <row r="9560">
      <c r="A9560" s="458"/>
      <c r="B9560" s="458"/>
      <c r="C9560" s="458"/>
      <c r="D9560" s="458"/>
      <c r="E9560" s="458"/>
      <c r="F9560" s="459"/>
    </row>
    <row r="9561">
      <c r="A9561" s="458"/>
      <c r="B9561" s="458"/>
      <c r="C9561" s="458"/>
      <c r="D9561" s="458"/>
      <c r="E9561" s="458"/>
      <c r="F9561" s="459"/>
    </row>
    <row r="9562">
      <c r="A9562" s="458"/>
      <c r="B9562" s="458"/>
      <c r="C9562" s="458"/>
      <c r="D9562" s="458"/>
      <c r="E9562" s="458"/>
      <c r="F9562" s="459"/>
    </row>
    <row r="9563">
      <c r="A9563" s="458"/>
      <c r="B9563" s="458"/>
      <c r="C9563" s="458"/>
      <c r="D9563" s="458"/>
      <c r="E9563" s="458"/>
      <c r="F9563" s="459"/>
    </row>
    <row r="9564">
      <c r="A9564" s="458"/>
      <c r="B9564" s="458"/>
      <c r="C9564" s="458"/>
      <c r="D9564" s="458"/>
      <c r="E9564" s="458"/>
      <c r="F9564" s="459"/>
    </row>
    <row r="9565">
      <c r="A9565" s="458"/>
      <c r="B9565" s="458"/>
      <c r="C9565" s="458"/>
      <c r="D9565" s="458"/>
      <c r="E9565" s="458"/>
      <c r="F9565" s="459"/>
    </row>
    <row r="9566">
      <c r="A9566" s="458"/>
      <c r="B9566" s="458"/>
      <c r="C9566" s="458"/>
      <c r="D9566" s="458"/>
      <c r="E9566" s="458"/>
      <c r="F9566" s="459"/>
    </row>
    <row r="9567">
      <c r="A9567" s="458"/>
      <c r="B9567" s="458"/>
      <c r="C9567" s="458"/>
      <c r="D9567" s="458"/>
      <c r="E9567" s="458"/>
      <c r="F9567" s="459"/>
    </row>
    <row r="9568">
      <c r="A9568" s="458"/>
      <c r="B9568" s="458"/>
      <c r="C9568" s="458"/>
      <c r="D9568" s="458"/>
      <c r="E9568" s="458"/>
      <c r="F9568" s="459"/>
    </row>
    <row r="9569">
      <c r="A9569" s="458"/>
      <c r="B9569" s="458"/>
      <c r="C9569" s="458"/>
      <c r="D9569" s="458"/>
      <c r="E9569" s="458"/>
      <c r="F9569" s="459"/>
    </row>
    <row r="9570">
      <c r="A9570" s="458"/>
      <c r="B9570" s="458"/>
      <c r="C9570" s="458"/>
      <c r="D9570" s="458"/>
      <c r="E9570" s="458"/>
      <c r="F9570" s="459"/>
    </row>
    <row r="9571">
      <c r="A9571" s="458"/>
      <c r="B9571" s="458"/>
      <c r="C9571" s="458"/>
      <c r="D9571" s="458"/>
      <c r="E9571" s="458"/>
      <c r="F9571" s="459"/>
    </row>
    <row r="9572">
      <c r="A9572" s="458"/>
      <c r="B9572" s="458"/>
      <c r="C9572" s="458"/>
      <c r="D9572" s="458"/>
      <c r="E9572" s="458"/>
      <c r="F9572" s="459"/>
    </row>
    <row r="9573">
      <c r="A9573" s="458"/>
      <c r="B9573" s="458"/>
      <c r="C9573" s="458"/>
      <c r="D9573" s="458"/>
      <c r="E9573" s="458"/>
      <c r="F9573" s="459"/>
    </row>
    <row r="9574">
      <c r="A9574" s="458"/>
      <c r="B9574" s="458"/>
      <c r="C9574" s="458"/>
      <c r="D9574" s="458"/>
      <c r="E9574" s="458"/>
      <c r="F9574" s="459"/>
    </row>
    <row r="9575">
      <c r="A9575" s="458"/>
      <c r="B9575" s="458"/>
      <c r="C9575" s="458"/>
      <c r="D9575" s="458"/>
      <c r="E9575" s="458"/>
      <c r="F9575" s="459"/>
    </row>
    <row r="9576">
      <c r="A9576" s="458"/>
      <c r="B9576" s="458"/>
      <c r="C9576" s="458"/>
      <c r="D9576" s="458"/>
      <c r="E9576" s="458"/>
      <c r="F9576" s="459"/>
    </row>
    <row r="9577">
      <c r="A9577" s="458"/>
      <c r="B9577" s="458"/>
      <c r="C9577" s="458"/>
      <c r="D9577" s="458"/>
      <c r="E9577" s="458"/>
      <c r="F9577" s="459"/>
    </row>
    <row r="9578">
      <c r="A9578" s="458"/>
      <c r="B9578" s="458"/>
      <c r="C9578" s="458"/>
      <c r="D9578" s="458"/>
      <c r="E9578" s="458"/>
      <c r="F9578" s="459"/>
    </row>
    <row r="9579">
      <c r="A9579" s="458"/>
      <c r="B9579" s="458"/>
      <c r="C9579" s="458"/>
      <c r="D9579" s="458"/>
      <c r="E9579" s="458"/>
      <c r="F9579" s="459"/>
    </row>
    <row r="9580">
      <c r="A9580" s="458"/>
      <c r="B9580" s="458"/>
      <c r="C9580" s="458"/>
      <c r="D9580" s="458"/>
      <c r="E9580" s="458"/>
      <c r="F9580" s="459"/>
    </row>
    <row r="9581">
      <c r="A9581" s="458"/>
      <c r="B9581" s="458"/>
      <c r="C9581" s="458"/>
      <c r="D9581" s="458"/>
      <c r="E9581" s="458"/>
      <c r="F9581" s="459"/>
    </row>
    <row r="9582">
      <c r="A9582" s="458"/>
      <c r="B9582" s="458"/>
      <c r="C9582" s="458"/>
      <c r="D9582" s="458"/>
      <c r="E9582" s="458"/>
      <c r="F9582" s="459"/>
    </row>
    <row r="9583">
      <c r="A9583" s="458"/>
      <c r="B9583" s="458"/>
      <c r="C9583" s="458"/>
      <c r="D9583" s="458"/>
      <c r="E9583" s="458"/>
      <c r="F9583" s="459"/>
    </row>
    <row r="9584">
      <c r="A9584" s="458"/>
      <c r="B9584" s="458"/>
      <c r="C9584" s="458"/>
      <c r="D9584" s="458"/>
      <c r="E9584" s="458"/>
      <c r="F9584" s="459"/>
    </row>
    <row r="9585">
      <c r="A9585" s="458"/>
      <c r="B9585" s="458"/>
      <c r="C9585" s="458"/>
      <c r="D9585" s="458"/>
      <c r="E9585" s="458"/>
      <c r="F9585" s="459"/>
    </row>
    <row r="9586">
      <c r="A9586" s="458"/>
      <c r="B9586" s="458"/>
      <c r="C9586" s="458"/>
      <c r="D9586" s="458"/>
      <c r="E9586" s="458"/>
      <c r="F9586" s="459"/>
    </row>
    <row r="9587">
      <c r="A9587" s="458"/>
      <c r="B9587" s="458"/>
      <c r="C9587" s="458"/>
      <c r="D9587" s="458"/>
      <c r="E9587" s="458"/>
      <c r="F9587" s="459"/>
    </row>
    <row r="9588">
      <c r="A9588" s="458"/>
      <c r="B9588" s="458"/>
      <c r="C9588" s="458"/>
      <c r="D9588" s="458"/>
      <c r="E9588" s="458"/>
      <c r="F9588" s="459"/>
    </row>
    <row r="9589">
      <c r="A9589" s="458"/>
      <c r="B9589" s="458"/>
      <c r="C9589" s="458"/>
      <c r="D9589" s="458"/>
      <c r="E9589" s="458"/>
      <c r="F9589" s="459"/>
    </row>
    <row r="9590">
      <c r="A9590" s="458"/>
      <c r="B9590" s="458"/>
      <c r="C9590" s="458"/>
      <c r="D9590" s="458"/>
      <c r="E9590" s="458"/>
      <c r="F9590" s="459"/>
    </row>
    <row r="9591">
      <c r="A9591" s="458"/>
      <c r="B9591" s="458"/>
      <c r="C9591" s="458"/>
      <c r="D9591" s="458"/>
      <c r="E9591" s="458"/>
      <c r="F9591" s="459"/>
    </row>
    <row r="9592">
      <c r="A9592" s="458"/>
      <c r="B9592" s="458"/>
      <c r="C9592" s="458"/>
      <c r="D9592" s="458"/>
      <c r="E9592" s="458"/>
      <c r="F9592" s="459"/>
    </row>
    <row r="9593">
      <c r="A9593" s="458"/>
      <c r="B9593" s="458"/>
      <c r="C9593" s="458"/>
      <c r="D9593" s="458"/>
      <c r="E9593" s="458"/>
      <c r="F9593" s="459"/>
    </row>
    <row r="9594">
      <c r="A9594" s="458"/>
      <c r="B9594" s="458"/>
      <c r="C9594" s="458"/>
      <c r="D9594" s="458"/>
      <c r="E9594" s="458"/>
      <c r="F9594" s="459"/>
    </row>
    <row r="9595">
      <c r="A9595" s="458"/>
      <c r="B9595" s="458"/>
      <c r="C9595" s="458"/>
      <c r="D9595" s="458"/>
      <c r="E9595" s="458"/>
      <c r="F9595" s="459"/>
    </row>
    <row r="9596">
      <c r="A9596" s="458"/>
      <c r="B9596" s="458"/>
      <c r="C9596" s="458"/>
      <c r="D9596" s="458"/>
      <c r="E9596" s="458"/>
      <c r="F9596" s="459"/>
    </row>
    <row r="9597">
      <c r="A9597" s="458"/>
      <c r="B9597" s="458"/>
      <c r="C9597" s="458"/>
      <c r="D9597" s="458"/>
      <c r="E9597" s="458"/>
      <c r="F9597" s="459"/>
    </row>
    <row r="9598">
      <c r="A9598" s="458"/>
      <c r="B9598" s="458"/>
      <c r="C9598" s="458"/>
      <c r="D9598" s="458"/>
      <c r="E9598" s="458"/>
      <c r="F9598" s="459"/>
    </row>
    <row r="9599">
      <c r="A9599" s="458"/>
      <c r="B9599" s="458"/>
      <c r="C9599" s="458"/>
      <c r="D9599" s="458"/>
      <c r="E9599" s="458"/>
      <c r="F9599" s="459"/>
    </row>
    <row r="9600">
      <c r="A9600" s="458"/>
      <c r="B9600" s="458"/>
      <c r="C9600" s="458"/>
      <c r="D9600" s="458"/>
      <c r="E9600" s="458"/>
      <c r="F9600" s="459"/>
    </row>
    <row r="9601">
      <c r="A9601" s="458"/>
      <c r="B9601" s="458"/>
      <c r="C9601" s="458"/>
      <c r="D9601" s="458"/>
      <c r="E9601" s="458"/>
      <c r="F9601" s="459"/>
    </row>
    <row r="9602">
      <c r="A9602" s="458"/>
      <c r="B9602" s="458"/>
      <c r="C9602" s="458"/>
      <c r="D9602" s="458"/>
      <c r="E9602" s="458"/>
      <c r="F9602" s="459"/>
    </row>
    <row r="9603">
      <c r="A9603" s="458"/>
      <c r="B9603" s="458"/>
      <c r="C9603" s="458"/>
      <c r="D9603" s="458"/>
      <c r="E9603" s="458"/>
      <c r="F9603" s="459"/>
    </row>
    <row r="9604">
      <c r="A9604" s="458"/>
      <c r="B9604" s="458"/>
      <c r="C9604" s="458"/>
      <c r="D9604" s="458"/>
      <c r="E9604" s="458"/>
      <c r="F9604" s="459"/>
    </row>
    <row r="9605">
      <c r="A9605" s="458"/>
      <c r="B9605" s="458"/>
      <c r="C9605" s="458"/>
      <c r="D9605" s="458"/>
      <c r="E9605" s="458"/>
      <c r="F9605" s="459"/>
    </row>
    <row r="9606">
      <c r="A9606" s="458"/>
      <c r="B9606" s="458"/>
      <c r="C9606" s="458"/>
      <c r="D9606" s="458"/>
      <c r="E9606" s="458"/>
      <c r="F9606" s="459"/>
    </row>
    <row r="9607">
      <c r="A9607" s="458"/>
      <c r="B9607" s="458"/>
      <c r="C9607" s="458"/>
      <c r="D9607" s="458"/>
      <c r="E9607" s="458"/>
      <c r="F9607" s="459"/>
    </row>
    <row r="9608">
      <c r="A9608" s="458"/>
      <c r="B9608" s="458"/>
      <c r="C9608" s="458"/>
      <c r="D9608" s="458"/>
      <c r="E9608" s="458"/>
      <c r="F9608" s="459"/>
    </row>
    <row r="9609">
      <c r="A9609" s="458"/>
      <c r="B9609" s="458"/>
      <c r="C9609" s="458"/>
      <c r="D9609" s="458"/>
      <c r="E9609" s="458"/>
      <c r="F9609" s="459"/>
    </row>
    <row r="9610">
      <c r="A9610" s="458"/>
      <c r="B9610" s="458"/>
      <c r="C9610" s="458"/>
      <c r="D9610" s="458"/>
      <c r="E9610" s="458"/>
      <c r="F9610" s="459"/>
    </row>
    <row r="9611">
      <c r="A9611" s="458"/>
      <c r="B9611" s="458"/>
      <c r="C9611" s="458"/>
      <c r="D9611" s="458"/>
      <c r="E9611" s="458"/>
      <c r="F9611" s="459"/>
    </row>
    <row r="9612">
      <c r="A9612" s="458"/>
      <c r="B9612" s="458"/>
      <c r="C9612" s="458"/>
      <c r="D9612" s="458"/>
      <c r="E9612" s="458"/>
      <c r="F9612" s="459"/>
    </row>
    <row r="9613">
      <c r="A9613" s="458"/>
      <c r="B9613" s="458"/>
      <c r="C9613" s="458"/>
      <c r="D9613" s="458"/>
      <c r="E9613" s="458"/>
      <c r="F9613" s="459"/>
    </row>
    <row r="9614">
      <c r="A9614" s="458"/>
      <c r="B9614" s="458"/>
      <c r="C9614" s="458"/>
      <c r="D9614" s="458"/>
      <c r="E9614" s="458"/>
      <c r="F9614" s="459"/>
    </row>
    <row r="9615">
      <c r="A9615" s="458"/>
      <c r="B9615" s="458"/>
      <c r="C9615" s="458"/>
      <c r="D9615" s="458"/>
      <c r="E9615" s="458"/>
      <c r="F9615" s="459"/>
    </row>
    <row r="9616">
      <c r="A9616" s="458"/>
      <c r="B9616" s="458"/>
      <c r="C9616" s="458"/>
      <c r="D9616" s="458"/>
      <c r="E9616" s="458"/>
      <c r="F9616" s="459"/>
    </row>
    <row r="9617">
      <c r="A9617" s="458"/>
      <c r="B9617" s="458"/>
      <c r="C9617" s="458"/>
      <c r="D9617" s="458"/>
      <c r="E9617" s="458"/>
      <c r="F9617" s="459"/>
    </row>
    <row r="9618">
      <c r="A9618" s="458"/>
      <c r="B9618" s="458"/>
      <c r="C9618" s="458"/>
      <c r="D9618" s="458"/>
      <c r="E9618" s="458"/>
      <c r="F9618" s="459"/>
    </row>
    <row r="9619">
      <c r="A9619" s="458"/>
      <c r="B9619" s="458"/>
      <c r="C9619" s="458"/>
      <c r="D9619" s="458"/>
      <c r="E9619" s="458"/>
      <c r="F9619" s="459"/>
    </row>
    <row r="9620">
      <c r="A9620" s="458"/>
      <c r="B9620" s="458"/>
      <c r="C9620" s="458"/>
      <c r="D9620" s="458"/>
      <c r="E9620" s="458"/>
      <c r="F9620" s="459"/>
    </row>
    <row r="9621">
      <c r="A9621" s="458"/>
      <c r="B9621" s="458"/>
      <c r="C9621" s="458"/>
      <c r="D9621" s="458"/>
      <c r="E9621" s="458"/>
      <c r="F9621" s="459"/>
    </row>
    <row r="9622">
      <c r="A9622" s="458"/>
      <c r="B9622" s="458"/>
      <c r="C9622" s="458"/>
      <c r="D9622" s="458"/>
      <c r="E9622" s="458"/>
      <c r="F9622" s="459"/>
    </row>
    <row r="9623">
      <c r="A9623" s="458"/>
      <c r="B9623" s="458"/>
      <c r="C9623" s="458"/>
      <c r="D9623" s="458"/>
      <c r="E9623" s="458"/>
      <c r="F9623" s="459"/>
    </row>
    <row r="9624">
      <c r="A9624" s="458"/>
      <c r="B9624" s="458"/>
      <c r="C9624" s="458"/>
      <c r="D9624" s="458"/>
      <c r="E9624" s="458"/>
      <c r="F9624" s="459"/>
    </row>
    <row r="9625">
      <c r="A9625" s="458"/>
      <c r="B9625" s="458"/>
      <c r="C9625" s="458"/>
      <c r="D9625" s="458"/>
      <c r="E9625" s="458"/>
      <c r="F9625" s="459"/>
    </row>
    <row r="9626">
      <c r="A9626" s="458"/>
      <c r="B9626" s="458"/>
      <c r="C9626" s="458"/>
      <c r="D9626" s="458"/>
      <c r="E9626" s="458"/>
      <c r="F9626" s="459"/>
    </row>
    <row r="9627">
      <c r="A9627" s="458"/>
      <c r="B9627" s="458"/>
      <c r="C9627" s="458"/>
      <c r="D9627" s="458"/>
      <c r="E9627" s="458"/>
      <c r="F9627" s="459"/>
    </row>
    <row r="9628">
      <c r="A9628" s="458"/>
      <c r="B9628" s="458"/>
      <c r="C9628" s="458"/>
      <c r="D9628" s="458"/>
      <c r="E9628" s="458"/>
      <c r="F9628" s="459"/>
    </row>
    <row r="9629">
      <c r="A9629" s="458"/>
      <c r="B9629" s="458"/>
      <c r="C9629" s="458"/>
      <c r="D9629" s="458"/>
      <c r="E9629" s="458"/>
      <c r="F9629" s="459"/>
    </row>
    <row r="9630">
      <c r="A9630" s="458"/>
      <c r="B9630" s="458"/>
      <c r="C9630" s="458"/>
      <c r="D9630" s="458"/>
      <c r="E9630" s="458"/>
      <c r="F9630" s="459"/>
    </row>
    <row r="9631">
      <c r="A9631" s="458"/>
      <c r="B9631" s="458"/>
      <c r="C9631" s="458"/>
      <c r="D9631" s="458"/>
      <c r="E9631" s="458"/>
      <c r="F9631" s="459"/>
    </row>
    <row r="9632">
      <c r="A9632" s="458"/>
      <c r="B9632" s="458"/>
      <c r="C9632" s="458"/>
      <c r="D9632" s="458"/>
      <c r="E9632" s="458"/>
      <c r="F9632" s="459"/>
    </row>
    <row r="9633">
      <c r="A9633" s="458"/>
      <c r="B9633" s="458"/>
      <c r="C9633" s="458"/>
      <c r="D9633" s="458"/>
      <c r="E9633" s="458"/>
      <c r="F9633" s="459"/>
    </row>
    <row r="9634">
      <c r="A9634" s="458"/>
      <c r="B9634" s="458"/>
      <c r="C9634" s="458"/>
      <c r="D9634" s="458"/>
      <c r="E9634" s="458"/>
      <c r="F9634" s="459"/>
    </row>
    <row r="9635">
      <c r="A9635" s="458"/>
      <c r="B9635" s="458"/>
      <c r="C9635" s="458"/>
      <c r="D9635" s="458"/>
      <c r="E9635" s="458"/>
      <c r="F9635" s="459"/>
    </row>
    <row r="9636">
      <c r="A9636" s="458"/>
      <c r="B9636" s="458"/>
      <c r="C9636" s="458"/>
      <c r="D9636" s="458"/>
      <c r="E9636" s="458"/>
      <c r="F9636" s="459"/>
    </row>
    <row r="9637">
      <c r="A9637" s="458"/>
      <c r="B9637" s="458"/>
      <c r="C9637" s="458"/>
      <c r="D9637" s="458"/>
      <c r="E9637" s="458"/>
      <c r="F9637" s="459"/>
    </row>
    <row r="9638">
      <c r="A9638" s="458"/>
      <c r="B9638" s="458"/>
      <c r="C9638" s="458"/>
      <c r="D9638" s="458"/>
      <c r="E9638" s="458"/>
      <c r="F9638" s="459"/>
    </row>
    <row r="9639">
      <c r="A9639" s="458"/>
      <c r="B9639" s="458"/>
      <c r="C9639" s="458"/>
      <c r="D9639" s="458"/>
      <c r="E9639" s="458"/>
      <c r="F9639" s="459"/>
    </row>
    <row r="9640">
      <c r="A9640" s="458"/>
      <c r="B9640" s="458"/>
      <c r="C9640" s="458"/>
      <c r="D9640" s="458"/>
      <c r="E9640" s="458"/>
      <c r="F9640" s="459"/>
    </row>
    <row r="9641">
      <c r="A9641" s="458"/>
      <c r="B9641" s="458"/>
      <c r="C9641" s="458"/>
      <c r="D9641" s="458"/>
      <c r="E9641" s="458"/>
      <c r="F9641" s="459"/>
    </row>
    <row r="9642">
      <c r="A9642" s="458"/>
      <c r="B9642" s="458"/>
      <c r="C9642" s="458"/>
      <c r="D9642" s="458"/>
      <c r="E9642" s="458"/>
      <c r="F9642" s="459"/>
    </row>
    <row r="9643">
      <c r="A9643" s="458"/>
      <c r="B9643" s="458"/>
      <c r="C9643" s="458"/>
      <c r="D9643" s="458"/>
      <c r="E9643" s="458"/>
      <c r="F9643" s="459"/>
    </row>
    <row r="9644">
      <c r="A9644" s="458"/>
      <c r="B9644" s="458"/>
      <c r="C9644" s="458"/>
      <c r="D9644" s="458"/>
      <c r="E9644" s="458"/>
      <c r="F9644" s="459"/>
    </row>
    <row r="9645">
      <c r="A9645" s="458"/>
      <c r="B9645" s="458"/>
      <c r="C9645" s="458"/>
      <c r="D9645" s="458"/>
      <c r="E9645" s="458"/>
      <c r="F9645" s="459"/>
    </row>
    <row r="9646">
      <c r="A9646" s="458"/>
      <c r="B9646" s="458"/>
      <c r="C9646" s="458"/>
      <c r="D9646" s="458"/>
      <c r="E9646" s="458"/>
      <c r="F9646" s="459"/>
    </row>
    <row r="9647">
      <c r="A9647" s="458"/>
      <c r="B9647" s="458"/>
      <c r="C9647" s="458"/>
      <c r="D9647" s="458"/>
      <c r="E9647" s="458"/>
      <c r="F9647" s="459"/>
    </row>
    <row r="9648">
      <c r="A9648" s="458"/>
      <c r="B9648" s="458"/>
      <c r="C9648" s="458"/>
      <c r="D9648" s="458"/>
      <c r="E9648" s="458"/>
      <c r="F9648" s="459"/>
    </row>
    <row r="9649">
      <c r="A9649" s="458"/>
      <c r="B9649" s="458"/>
      <c r="C9649" s="458"/>
      <c r="D9649" s="458"/>
      <c r="E9649" s="458"/>
      <c r="F9649" s="459"/>
    </row>
    <row r="9650">
      <c r="A9650" s="458"/>
      <c r="B9650" s="458"/>
      <c r="C9650" s="458"/>
      <c r="D9650" s="458"/>
      <c r="E9650" s="458"/>
      <c r="F9650" s="459"/>
    </row>
    <row r="9651">
      <c r="A9651" s="458"/>
      <c r="B9651" s="458"/>
      <c r="C9651" s="458"/>
      <c r="D9651" s="458"/>
      <c r="E9651" s="458"/>
      <c r="F9651" s="459"/>
    </row>
    <row r="9652">
      <c r="A9652" s="458"/>
      <c r="B9652" s="458"/>
      <c r="C9652" s="458"/>
      <c r="D9652" s="458"/>
      <c r="E9652" s="458"/>
      <c r="F9652" s="459"/>
    </row>
    <row r="9653">
      <c r="A9653" s="458"/>
      <c r="B9653" s="458"/>
      <c r="C9653" s="458"/>
      <c r="D9653" s="458"/>
      <c r="E9653" s="458"/>
      <c r="F9653" s="459"/>
    </row>
    <row r="9654">
      <c r="A9654" s="458"/>
      <c r="B9654" s="458"/>
      <c r="C9654" s="458"/>
      <c r="D9654" s="458"/>
      <c r="E9654" s="458"/>
      <c r="F9654" s="459"/>
    </row>
    <row r="9655">
      <c r="A9655" s="458"/>
      <c r="B9655" s="458"/>
      <c r="C9655" s="458"/>
      <c r="D9655" s="458"/>
      <c r="E9655" s="458"/>
      <c r="F9655" s="459"/>
    </row>
    <row r="9656">
      <c r="A9656" s="458"/>
      <c r="B9656" s="458"/>
      <c r="C9656" s="458"/>
      <c r="D9656" s="458"/>
      <c r="E9656" s="458"/>
      <c r="F9656" s="459"/>
    </row>
    <row r="9657">
      <c r="A9657" s="458"/>
      <c r="B9657" s="458"/>
      <c r="C9657" s="458"/>
      <c r="D9657" s="458"/>
      <c r="E9657" s="458"/>
      <c r="F9657" s="459"/>
    </row>
    <row r="9658">
      <c r="A9658" s="458"/>
      <c r="B9658" s="458"/>
      <c r="C9658" s="458"/>
      <c r="D9658" s="458"/>
      <c r="E9658" s="458"/>
      <c r="F9658" s="459"/>
    </row>
    <row r="9659">
      <c r="A9659" s="458"/>
      <c r="B9659" s="458"/>
      <c r="C9659" s="458"/>
      <c r="D9659" s="458"/>
      <c r="E9659" s="458"/>
      <c r="F9659" s="459"/>
    </row>
    <row r="9660">
      <c r="A9660" s="458"/>
      <c r="B9660" s="458"/>
      <c r="C9660" s="458"/>
      <c r="D9660" s="458"/>
      <c r="E9660" s="458"/>
      <c r="F9660" s="459"/>
    </row>
    <row r="9661">
      <c r="A9661" s="458"/>
      <c r="B9661" s="458"/>
      <c r="C9661" s="458"/>
      <c r="D9661" s="458"/>
      <c r="E9661" s="458"/>
      <c r="F9661" s="459"/>
    </row>
    <row r="9662">
      <c r="A9662" s="458"/>
      <c r="B9662" s="458"/>
      <c r="C9662" s="458"/>
      <c r="D9662" s="458"/>
      <c r="E9662" s="458"/>
      <c r="F9662" s="459"/>
    </row>
    <row r="9663">
      <c r="A9663" s="458"/>
      <c r="B9663" s="458"/>
      <c r="C9663" s="458"/>
      <c r="D9663" s="458"/>
      <c r="E9663" s="458"/>
      <c r="F9663" s="459"/>
    </row>
    <row r="9664">
      <c r="A9664" s="458"/>
      <c r="B9664" s="458"/>
      <c r="C9664" s="458"/>
      <c r="D9664" s="458"/>
      <c r="E9664" s="458"/>
      <c r="F9664" s="459"/>
    </row>
    <row r="9665">
      <c r="A9665" s="458"/>
      <c r="B9665" s="458"/>
      <c r="C9665" s="458"/>
      <c r="D9665" s="458"/>
      <c r="E9665" s="458"/>
      <c r="F9665" s="459"/>
    </row>
    <row r="9666">
      <c r="A9666" s="458"/>
      <c r="B9666" s="458"/>
      <c r="C9666" s="458"/>
      <c r="D9666" s="458"/>
      <c r="E9666" s="458"/>
      <c r="F9666" s="459"/>
    </row>
    <row r="9667">
      <c r="A9667" s="458"/>
      <c r="B9667" s="458"/>
      <c r="C9667" s="458"/>
      <c r="D9667" s="458"/>
      <c r="E9667" s="458"/>
      <c r="F9667" s="459"/>
    </row>
    <row r="9668">
      <c r="A9668" s="458"/>
      <c r="B9668" s="458"/>
      <c r="C9668" s="458"/>
      <c r="D9668" s="458"/>
      <c r="E9668" s="458"/>
      <c r="F9668" s="459"/>
    </row>
    <row r="9669">
      <c r="A9669" s="458"/>
      <c r="B9669" s="458"/>
      <c r="C9669" s="458"/>
      <c r="D9669" s="458"/>
      <c r="E9669" s="458"/>
      <c r="F9669" s="459"/>
    </row>
    <row r="9670">
      <c r="A9670" s="458"/>
      <c r="B9670" s="458"/>
      <c r="C9670" s="458"/>
      <c r="D9670" s="458"/>
      <c r="E9670" s="458"/>
      <c r="F9670" s="459"/>
    </row>
    <row r="9671">
      <c r="A9671" s="458"/>
      <c r="B9671" s="458"/>
      <c r="C9671" s="458"/>
      <c r="D9671" s="458"/>
      <c r="E9671" s="458"/>
      <c r="F9671" s="459"/>
    </row>
    <row r="9672">
      <c r="A9672" s="458"/>
      <c r="B9672" s="458"/>
      <c r="C9672" s="458"/>
      <c r="D9672" s="458"/>
      <c r="E9672" s="458"/>
      <c r="F9672" s="459"/>
    </row>
    <row r="9673">
      <c r="A9673" s="458"/>
      <c r="B9673" s="458"/>
      <c r="C9673" s="458"/>
      <c r="D9673" s="458"/>
      <c r="E9673" s="458"/>
      <c r="F9673" s="459"/>
    </row>
    <row r="9674">
      <c r="A9674" s="458"/>
      <c r="B9674" s="458"/>
      <c r="C9674" s="458"/>
      <c r="D9674" s="458"/>
      <c r="E9674" s="458"/>
      <c r="F9674" s="459"/>
    </row>
    <row r="9675">
      <c r="A9675" s="458"/>
      <c r="B9675" s="458"/>
      <c r="C9675" s="458"/>
      <c r="D9675" s="458"/>
      <c r="E9675" s="458"/>
      <c r="F9675" s="459"/>
    </row>
    <row r="9676">
      <c r="A9676" s="458"/>
      <c r="B9676" s="458"/>
      <c r="C9676" s="458"/>
      <c r="D9676" s="458"/>
      <c r="E9676" s="458"/>
      <c r="F9676" s="459"/>
    </row>
    <row r="9677">
      <c r="A9677" s="458"/>
      <c r="B9677" s="458"/>
      <c r="C9677" s="458"/>
      <c r="D9677" s="458"/>
      <c r="E9677" s="458"/>
      <c r="F9677" s="459"/>
    </row>
    <row r="9678">
      <c r="A9678" s="458"/>
      <c r="B9678" s="458"/>
      <c r="C9678" s="458"/>
      <c r="D9678" s="458"/>
      <c r="E9678" s="458"/>
      <c r="F9678" s="459"/>
    </row>
    <row r="9679">
      <c r="A9679" s="458"/>
      <c r="B9679" s="458"/>
      <c r="C9679" s="458"/>
      <c r="D9679" s="458"/>
      <c r="E9679" s="458"/>
      <c r="F9679" s="459"/>
    </row>
    <row r="9680">
      <c r="A9680" s="458"/>
      <c r="B9680" s="458"/>
      <c r="C9680" s="458"/>
      <c r="D9680" s="458"/>
      <c r="E9680" s="458"/>
      <c r="F9680" s="459"/>
    </row>
    <row r="9681">
      <c r="A9681" s="458"/>
      <c r="B9681" s="458"/>
      <c r="C9681" s="458"/>
      <c r="D9681" s="458"/>
      <c r="E9681" s="458"/>
      <c r="F9681" s="459"/>
    </row>
    <row r="9682">
      <c r="A9682" s="458"/>
      <c r="B9682" s="458"/>
      <c r="C9682" s="458"/>
      <c r="D9682" s="458"/>
      <c r="E9682" s="458"/>
      <c r="F9682" s="459"/>
    </row>
    <row r="9683">
      <c r="A9683" s="458"/>
      <c r="B9683" s="458"/>
      <c r="C9683" s="458"/>
      <c r="D9683" s="458"/>
      <c r="E9683" s="458"/>
      <c r="F9683" s="459"/>
    </row>
    <row r="9684">
      <c r="A9684" s="458"/>
      <c r="B9684" s="458"/>
      <c r="C9684" s="458"/>
      <c r="D9684" s="458"/>
      <c r="E9684" s="458"/>
      <c r="F9684" s="459"/>
    </row>
    <row r="9685">
      <c r="A9685" s="458"/>
      <c r="B9685" s="458"/>
      <c r="C9685" s="458"/>
      <c r="D9685" s="458"/>
      <c r="E9685" s="458"/>
      <c r="F9685" s="459"/>
    </row>
    <row r="9686">
      <c r="A9686" s="458"/>
      <c r="B9686" s="458"/>
      <c r="C9686" s="458"/>
      <c r="D9686" s="458"/>
      <c r="E9686" s="458"/>
      <c r="F9686" s="459"/>
    </row>
    <row r="9687">
      <c r="A9687" s="458"/>
      <c r="B9687" s="458"/>
      <c r="C9687" s="458"/>
      <c r="D9687" s="458"/>
      <c r="E9687" s="458"/>
      <c r="F9687" s="459"/>
    </row>
    <row r="9688">
      <c r="A9688" s="458"/>
      <c r="B9688" s="458"/>
      <c r="C9688" s="458"/>
      <c r="D9688" s="458"/>
      <c r="E9688" s="458"/>
      <c r="F9688" s="459"/>
    </row>
    <row r="9689">
      <c r="A9689" s="458"/>
      <c r="B9689" s="458"/>
      <c r="C9689" s="458"/>
      <c r="D9689" s="458"/>
      <c r="E9689" s="458"/>
      <c r="F9689" s="459"/>
    </row>
    <row r="9690">
      <c r="A9690" s="458"/>
      <c r="B9690" s="458"/>
      <c r="C9690" s="458"/>
      <c r="D9690" s="458"/>
      <c r="E9690" s="458"/>
      <c r="F9690" s="459"/>
    </row>
    <row r="9691">
      <c r="A9691" s="458"/>
      <c r="B9691" s="458"/>
      <c r="C9691" s="458"/>
      <c r="D9691" s="458"/>
      <c r="E9691" s="458"/>
      <c r="F9691" s="459"/>
    </row>
    <row r="9692">
      <c r="A9692" s="458"/>
      <c r="B9692" s="458"/>
      <c r="C9692" s="458"/>
      <c r="D9692" s="458"/>
      <c r="E9692" s="458"/>
      <c r="F9692" s="459"/>
    </row>
    <row r="9693">
      <c r="A9693" s="458"/>
      <c r="B9693" s="458"/>
      <c r="C9693" s="458"/>
      <c r="D9693" s="458"/>
      <c r="E9693" s="458"/>
      <c r="F9693" s="459"/>
    </row>
    <row r="9694">
      <c r="A9694" s="458"/>
      <c r="B9694" s="458"/>
      <c r="C9694" s="458"/>
      <c r="D9694" s="458"/>
      <c r="E9694" s="458"/>
      <c r="F9694" s="459"/>
    </row>
    <row r="9695">
      <c r="A9695" s="458"/>
      <c r="B9695" s="458"/>
      <c r="C9695" s="458"/>
      <c r="D9695" s="458"/>
      <c r="E9695" s="458"/>
      <c r="F9695" s="459"/>
    </row>
    <row r="9696">
      <c r="A9696" s="458"/>
      <c r="B9696" s="458"/>
      <c r="C9696" s="458"/>
      <c r="D9696" s="458"/>
      <c r="E9696" s="458"/>
      <c r="F9696" s="459"/>
    </row>
    <row r="9697">
      <c r="A9697" s="458"/>
      <c r="B9697" s="458"/>
      <c r="C9697" s="458"/>
      <c r="D9697" s="458"/>
      <c r="E9697" s="458"/>
      <c r="F9697" s="459"/>
    </row>
    <row r="9698">
      <c r="A9698" s="458"/>
      <c r="B9698" s="458"/>
      <c r="C9698" s="458"/>
      <c r="D9698" s="458"/>
      <c r="E9698" s="458"/>
      <c r="F9698" s="459"/>
    </row>
    <row r="9699">
      <c r="A9699" s="458"/>
      <c r="B9699" s="458"/>
      <c r="C9699" s="458"/>
      <c r="D9699" s="458"/>
      <c r="E9699" s="458"/>
      <c r="F9699" s="459"/>
    </row>
    <row r="9700">
      <c r="A9700" s="458"/>
      <c r="B9700" s="458"/>
      <c r="C9700" s="458"/>
      <c r="D9700" s="458"/>
      <c r="E9700" s="458"/>
      <c r="F9700" s="459"/>
    </row>
    <row r="9701">
      <c r="A9701" s="458"/>
      <c r="B9701" s="458"/>
      <c r="C9701" s="458"/>
      <c r="D9701" s="458"/>
      <c r="E9701" s="458"/>
      <c r="F9701" s="459"/>
    </row>
    <row r="9702">
      <c r="A9702" s="458"/>
      <c r="B9702" s="458"/>
      <c r="C9702" s="458"/>
      <c r="D9702" s="458"/>
      <c r="E9702" s="458"/>
      <c r="F9702" s="459"/>
    </row>
    <row r="9703">
      <c r="A9703" s="458"/>
      <c r="B9703" s="458"/>
      <c r="C9703" s="458"/>
      <c r="D9703" s="458"/>
      <c r="E9703" s="458"/>
      <c r="F9703" s="459"/>
    </row>
    <row r="9704">
      <c r="A9704" s="458"/>
      <c r="B9704" s="458"/>
      <c r="C9704" s="458"/>
      <c r="D9704" s="458"/>
      <c r="E9704" s="458"/>
      <c r="F9704" s="459"/>
    </row>
    <row r="9705">
      <c r="A9705" s="458"/>
      <c r="B9705" s="458"/>
      <c r="C9705" s="458"/>
      <c r="D9705" s="458"/>
      <c r="E9705" s="458"/>
      <c r="F9705" s="459"/>
    </row>
    <row r="9706">
      <c r="A9706" s="458"/>
      <c r="B9706" s="458"/>
      <c r="C9706" s="458"/>
      <c r="D9706" s="458"/>
      <c r="E9706" s="458"/>
      <c r="F9706" s="459"/>
    </row>
    <row r="9707">
      <c r="A9707" s="458"/>
      <c r="B9707" s="458"/>
      <c r="C9707" s="458"/>
      <c r="D9707" s="458"/>
      <c r="E9707" s="458"/>
      <c r="F9707" s="459"/>
    </row>
    <row r="9708">
      <c r="A9708" s="458"/>
      <c r="B9708" s="458"/>
      <c r="C9708" s="458"/>
      <c r="D9708" s="458"/>
      <c r="E9708" s="458"/>
      <c r="F9708" s="459"/>
    </row>
    <row r="9709">
      <c r="A9709" s="458"/>
      <c r="B9709" s="458"/>
      <c r="C9709" s="458"/>
      <c r="D9709" s="458"/>
      <c r="E9709" s="458"/>
      <c r="F9709" s="459"/>
    </row>
    <row r="9710">
      <c r="A9710" s="458"/>
      <c r="B9710" s="458"/>
      <c r="C9710" s="458"/>
      <c r="D9710" s="458"/>
      <c r="E9710" s="458"/>
      <c r="F9710" s="459"/>
    </row>
    <row r="9711">
      <c r="A9711" s="458"/>
      <c r="B9711" s="458"/>
      <c r="C9711" s="458"/>
      <c r="D9711" s="458"/>
      <c r="E9711" s="458"/>
      <c r="F9711" s="459"/>
    </row>
    <row r="9712">
      <c r="A9712" s="458"/>
      <c r="B9712" s="458"/>
      <c r="C9712" s="458"/>
      <c r="D9712" s="458"/>
      <c r="E9712" s="458"/>
      <c r="F9712" s="459"/>
    </row>
    <row r="9713">
      <c r="A9713" s="458"/>
      <c r="B9713" s="458"/>
      <c r="C9713" s="458"/>
      <c r="D9713" s="458"/>
      <c r="E9713" s="458"/>
      <c r="F9713" s="459"/>
    </row>
    <row r="9714">
      <c r="A9714" s="458"/>
      <c r="B9714" s="458"/>
      <c r="C9714" s="458"/>
      <c r="D9714" s="458"/>
      <c r="E9714" s="458"/>
      <c r="F9714" s="459"/>
    </row>
    <row r="9715">
      <c r="A9715" s="458"/>
      <c r="B9715" s="458"/>
      <c r="C9715" s="458"/>
      <c r="D9715" s="458"/>
      <c r="E9715" s="458"/>
      <c r="F9715" s="459"/>
    </row>
    <row r="9716">
      <c r="A9716" s="458"/>
      <c r="B9716" s="458"/>
      <c r="C9716" s="458"/>
      <c r="D9716" s="458"/>
      <c r="E9716" s="458"/>
      <c r="F9716" s="459"/>
    </row>
    <row r="9717">
      <c r="A9717" s="458"/>
      <c r="B9717" s="458"/>
      <c r="C9717" s="458"/>
      <c r="D9717" s="458"/>
      <c r="E9717" s="458"/>
      <c r="F9717" s="459"/>
    </row>
    <row r="9718">
      <c r="A9718" s="458"/>
      <c r="B9718" s="458"/>
      <c r="C9718" s="458"/>
      <c r="D9718" s="458"/>
      <c r="E9718" s="458"/>
      <c r="F9718" s="459"/>
    </row>
    <row r="9719">
      <c r="A9719" s="458"/>
      <c r="B9719" s="458"/>
      <c r="C9719" s="458"/>
      <c r="D9719" s="458"/>
      <c r="E9719" s="458"/>
      <c r="F9719" s="459"/>
    </row>
    <row r="9720">
      <c r="A9720" s="458"/>
      <c r="B9720" s="458"/>
      <c r="C9720" s="458"/>
      <c r="D9720" s="458"/>
      <c r="E9720" s="458"/>
      <c r="F9720" s="459"/>
    </row>
    <row r="9721">
      <c r="A9721" s="458"/>
      <c r="B9721" s="458"/>
      <c r="C9721" s="458"/>
      <c r="D9721" s="458"/>
      <c r="E9721" s="458"/>
      <c r="F9721" s="459"/>
    </row>
    <row r="9722">
      <c r="A9722" s="458"/>
      <c r="B9722" s="458"/>
      <c r="C9722" s="458"/>
      <c r="D9722" s="458"/>
      <c r="E9722" s="458"/>
      <c r="F9722" s="459"/>
    </row>
    <row r="9723">
      <c r="A9723" s="458"/>
      <c r="B9723" s="458"/>
      <c r="C9723" s="458"/>
      <c r="D9723" s="458"/>
      <c r="E9723" s="458"/>
      <c r="F9723" s="459"/>
    </row>
    <row r="9724">
      <c r="A9724" s="458"/>
      <c r="B9724" s="458"/>
      <c r="C9724" s="458"/>
      <c r="D9724" s="458"/>
      <c r="E9724" s="458"/>
      <c r="F9724" s="459"/>
    </row>
    <row r="9725">
      <c r="A9725" s="458"/>
      <c r="B9725" s="458"/>
      <c r="C9725" s="458"/>
      <c r="D9725" s="458"/>
      <c r="E9725" s="458"/>
      <c r="F9725" s="459"/>
    </row>
    <row r="9726">
      <c r="A9726" s="458"/>
      <c r="B9726" s="458"/>
      <c r="C9726" s="458"/>
      <c r="D9726" s="458"/>
      <c r="E9726" s="458"/>
      <c r="F9726" s="459"/>
    </row>
    <row r="9727">
      <c r="A9727" s="458"/>
      <c r="B9727" s="458"/>
      <c r="C9727" s="458"/>
      <c r="D9727" s="458"/>
      <c r="E9727" s="458"/>
      <c r="F9727" s="459"/>
    </row>
    <row r="9728">
      <c r="A9728" s="458"/>
      <c r="B9728" s="458"/>
      <c r="C9728" s="458"/>
      <c r="D9728" s="458"/>
      <c r="E9728" s="458"/>
      <c r="F9728" s="459"/>
    </row>
    <row r="9729">
      <c r="A9729" s="458"/>
      <c r="B9729" s="458"/>
      <c r="C9729" s="458"/>
      <c r="D9729" s="458"/>
      <c r="E9729" s="458"/>
      <c r="F9729" s="459"/>
    </row>
    <row r="9730">
      <c r="A9730" s="458"/>
      <c r="B9730" s="458"/>
      <c r="C9730" s="458"/>
      <c r="D9730" s="458"/>
      <c r="E9730" s="458"/>
      <c r="F9730" s="459"/>
    </row>
    <row r="9731">
      <c r="A9731" s="458"/>
      <c r="B9731" s="458"/>
      <c r="C9731" s="458"/>
      <c r="D9731" s="458"/>
      <c r="E9731" s="458"/>
      <c r="F9731" s="459"/>
    </row>
    <row r="9732">
      <c r="A9732" s="458"/>
      <c r="B9732" s="458"/>
      <c r="C9732" s="458"/>
      <c r="D9732" s="458"/>
      <c r="E9732" s="458"/>
      <c r="F9732" s="459"/>
    </row>
    <row r="9733">
      <c r="A9733" s="458"/>
      <c r="B9733" s="458"/>
      <c r="C9733" s="458"/>
      <c r="D9733" s="458"/>
      <c r="E9733" s="458"/>
      <c r="F9733" s="459"/>
    </row>
    <row r="9734">
      <c r="A9734" s="458"/>
      <c r="B9734" s="458"/>
      <c r="C9734" s="458"/>
      <c r="D9734" s="458"/>
      <c r="E9734" s="458"/>
      <c r="F9734" s="459"/>
    </row>
    <row r="9735">
      <c r="A9735" s="458"/>
      <c r="B9735" s="458"/>
      <c r="C9735" s="458"/>
      <c r="D9735" s="458"/>
      <c r="E9735" s="458"/>
      <c r="F9735" s="459"/>
    </row>
    <row r="9736">
      <c r="A9736" s="458"/>
      <c r="B9736" s="458"/>
      <c r="C9736" s="458"/>
      <c r="D9736" s="458"/>
      <c r="E9736" s="458"/>
      <c r="F9736" s="459"/>
    </row>
    <row r="9737">
      <c r="A9737" s="458"/>
      <c r="B9737" s="458"/>
      <c r="C9737" s="458"/>
      <c r="D9737" s="458"/>
      <c r="E9737" s="458"/>
      <c r="F9737" s="459"/>
    </row>
    <row r="9738">
      <c r="A9738" s="458"/>
      <c r="B9738" s="458"/>
      <c r="C9738" s="458"/>
      <c r="D9738" s="458"/>
      <c r="E9738" s="458"/>
      <c r="F9738" s="459"/>
    </row>
    <row r="9739">
      <c r="A9739" s="458"/>
      <c r="B9739" s="458"/>
      <c r="C9739" s="458"/>
      <c r="D9739" s="458"/>
      <c r="E9739" s="458"/>
      <c r="F9739" s="459"/>
    </row>
    <row r="9740">
      <c r="A9740" s="458"/>
      <c r="B9740" s="458"/>
      <c r="C9740" s="458"/>
      <c r="D9740" s="458"/>
      <c r="E9740" s="458"/>
      <c r="F9740" s="459"/>
    </row>
    <row r="9741">
      <c r="A9741" s="458"/>
      <c r="B9741" s="458"/>
      <c r="C9741" s="458"/>
      <c r="D9741" s="458"/>
      <c r="E9741" s="458"/>
      <c r="F9741" s="459"/>
    </row>
    <row r="9742">
      <c r="A9742" s="458"/>
      <c r="B9742" s="458"/>
      <c r="C9742" s="458"/>
      <c r="D9742" s="458"/>
      <c r="E9742" s="458"/>
      <c r="F9742" s="459"/>
    </row>
    <row r="9743">
      <c r="A9743" s="458"/>
      <c r="B9743" s="458"/>
      <c r="C9743" s="458"/>
      <c r="D9743" s="458"/>
      <c r="E9743" s="458"/>
      <c r="F9743" s="459"/>
    </row>
    <row r="9744">
      <c r="A9744" s="458"/>
      <c r="B9744" s="458"/>
      <c r="C9744" s="458"/>
      <c r="D9744" s="458"/>
      <c r="E9744" s="458"/>
      <c r="F9744" s="459"/>
    </row>
    <row r="9745">
      <c r="A9745" s="458"/>
      <c r="B9745" s="458"/>
      <c r="C9745" s="458"/>
      <c r="D9745" s="458"/>
      <c r="E9745" s="458"/>
      <c r="F9745" s="459"/>
    </row>
    <row r="9746">
      <c r="A9746" s="458"/>
      <c r="B9746" s="458"/>
      <c r="C9746" s="458"/>
      <c r="D9746" s="458"/>
      <c r="E9746" s="458"/>
      <c r="F9746" s="459"/>
    </row>
    <row r="9747">
      <c r="A9747" s="458"/>
      <c r="B9747" s="458"/>
      <c r="C9747" s="458"/>
      <c r="D9747" s="458"/>
      <c r="E9747" s="458"/>
      <c r="F9747" s="459"/>
    </row>
    <row r="9748">
      <c r="A9748" s="458"/>
      <c r="B9748" s="458"/>
      <c r="C9748" s="458"/>
      <c r="D9748" s="458"/>
      <c r="E9748" s="458"/>
      <c r="F9748" s="459"/>
    </row>
    <row r="9749">
      <c r="A9749" s="458"/>
      <c r="B9749" s="458"/>
      <c r="C9749" s="458"/>
      <c r="D9749" s="458"/>
      <c r="E9749" s="458"/>
      <c r="F9749" s="459"/>
    </row>
    <row r="9750">
      <c r="A9750" s="458"/>
      <c r="B9750" s="458"/>
      <c r="C9750" s="458"/>
      <c r="D9750" s="458"/>
      <c r="E9750" s="458"/>
      <c r="F9750" s="459"/>
    </row>
    <row r="9751">
      <c r="A9751" s="458"/>
      <c r="B9751" s="458"/>
      <c r="C9751" s="458"/>
      <c r="D9751" s="458"/>
      <c r="E9751" s="458"/>
      <c r="F9751" s="459"/>
    </row>
    <row r="9752">
      <c r="A9752" s="458"/>
      <c r="B9752" s="458"/>
      <c r="C9752" s="458"/>
      <c r="D9752" s="458"/>
      <c r="E9752" s="458"/>
      <c r="F9752" s="459"/>
    </row>
    <row r="9753">
      <c r="A9753" s="458"/>
      <c r="B9753" s="458"/>
      <c r="C9753" s="458"/>
      <c r="D9753" s="458"/>
      <c r="E9753" s="458"/>
      <c r="F9753" s="459"/>
    </row>
    <row r="9754">
      <c r="A9754" s="458"/>
      <c r="B9754" s="458"/>
      <c r="C9754" s="458"/>
      <c r="D9754" s="458"/>
      <c r="E9754" s="458"/>
      <c r="F9754" s="459"/>
    </row>
    <row r="9755">
      <c r="A9755" s="458"/>
      <c r="B9755" s="458"/>
      <c r="C9755" s="458"/>
      <c r="D9755" s="458"/>
      <c r="E9755" s="458"/>
      <c r="F9755" s="459"/>
    </row>
    <row r="9756">
      <c r="A9756" s="458"/>
      <c r="B9756" s="458"/>
      <c r="C9756" s="458"/>
      <c r="D9756" s="458"/>
      <c r="E9756" s="458"/>
      <c r="F9756" s="459"/>
    </row>
    <row r="9757">
      <c r="A9757" s="458"/>
      <c r="B9757" s="458"/>
      <c r="C9757" s="458"/>
      <c r="D9757" s="458"/>
      <c r="E9757" s="458"/>
      <c r="F9757" s="459"/>
    </row>
    <row r="9758">
      <c r="A9758" s="458"/>
      <c r="B9758" s="458"/>
      <c r="C9758" s="458"/>
      <c r="D9758" s="458"/>
      <c r="E9758" s="458"/>
      <c r="F9758" s="459"/>
    </row>
    <row r="9759">
      <c r="A9759" s="458"/>
      <c r="B9759" s="458"/>
      <c r="C9759" s="458"/>
      <c r="D9759" s="458"/>
      <c r="E9759" s="458"/>
      <c r="F9759" s="459"/>
    </row>
    <row r="9760">
      <c r="A9760" s="458"/>
      <c r="B9760" s="458"/>
      <c r="C9760" s="458"/>
      <c r="D9760" s="458"/>
      <c r="E9760" s="458"/>
      <c r="F9760" s="459"/>
    </row>
    <row r="9761">
      <c r="A9761" s="458"/>
      <c r="B9761" s="458"/>
      <c r="C9761" s="458"/>
      <c r="D9761" s="458"/>
      <c r="E9761" s="458"/>
      <c r="F9761" s="459"/>
    </row>
    <row r="9762">
      <c r="A9762" s="458"/>
      <c r="B9762" s="458"/>
      <c r="C9762" s="458"/>
      <c r="D9762" s="458"/>
      <c r="E9762" s="458"/>
      <c r="F9762" s="459"/>
    </row>
    <row r="9763">
      <c r="A9763" s="458"/>
      <c r="B9763" s="458"/>
      <c r="C9763" s="458"/>
      <c r="D9763" s="458"/>
      <c r="E9763" s="458"/>
      <c r="F9763" s="459"/>
    </row>
    <row r="9764">
      <c r="A9764" s="458"/>
      <c r="B9764" s="458"/>
      <c r="C9764" s="458"/>
      <c r="D9764" s="458"/>
      <c r="E9764" s="458"/>
      <c r="F9764" s="459"/>
    </row>
    <row r="9765">
      <c r="A9765" s="458"/>
      <c r="B9765" s="458"/>
      <c r="C9765" s="458"/>
      <c r="D9765" s="458"/>
      <c r="E9765" s="458"/>
      <c r="F9765" s="459"/>
    </row>
    <row r="9766">
      <c r="A9766" s="458"/>
      <c r="B9766" s="458"/>
      <c r="C9766" s="458"/>
      <c r="D9766" s="458"/>
      <c r="E9766" s="458"/>
      <c r="F9766" s="459"/>
    </row>
    <row r="9767">
      <c r="A9767" s="458"/>
      <c r="B9767" s="458"/>
      <c r="C9767" s="458"/>
      <c r="D9767" s="458"/>
      <c r="E9767" s="458"/>
      <c r="F9767" s="459"/>
    </row>
    <row r="9768">
      <c r="A9768" s="458"/>
      <c r="B9768" s="458"/>
      <c r="C9768" s="458"/>
      <c r="D9768" s="458"/>
      <c r="E9768" s="458"/>
      <c r="F9768" s="459"/>
    </row>
    <row r="9769">
      <c r="A9769" s="458"/>
      <c r="B9769" s="458"/>
      <c r="C9769" s="458"/>
      <c r="D9769" s="458"/>
      <c r="E9769" s="458"/>
      <c r="F9769" s="459"/>
    </row>
    <row r="9770">
      <c r="A9770" s="458"/>
      <c r="B9770" s="458"/>
      <c r="C9770" s="458"/>
      <c r="D9770" s="458"/>
      <c r="E9770" s="458"/>
      <c r="F9770" s="459"/>
    </row>
    <row r="9771">
      <c r="A9771" s="458"/>
      <c r="B9771" s="458"/>
      <c r="C9771" s="458"/>
      <c r="D9771" s="458"/>
      <c r="E9771" s="458"/>
      <c r="F9771" s="459"/>
    </row>
    <row r="9772">
      <c r="A9772" s="458"/>
      <c r="B9772" s="458"/>
      <c r="C9772" s="458"/>
      <c r="D9772" s="458"/>
      <c r="E9772" s="458"/>
      <c r="F9772" s="459"/>
    </row>
    <row r="9773">
      <c r="A9773" s="458"/>
      <c r="B9773" s="458"/>
      <c r="C9773" s="458"/>
      <c r="D9773" s="458"/>
      <c r="E9773" s="458"/>
      <c r="F9773" s="459"/>
    </row>
    <row r="9774">
      <c r="A9774" s="458"/>
      <c r="B9774" s="458"/>
      <c r="C9774" s="458"/>
      <c r="D9774" s="458"/>
      <c r="E9774" s="458"/>
      <c r="F9774" s="459"/>
    </row>
    <row r="9775">
      <c r="A9775" s="458"/>
      <c r="B9775" s="458"/>
      <c r="C9775" s="458"/>
      <c r="D9775" s="458"/>
      <c r="E9775" s="458"/>
      <c r="F9775" s="459"/>
    </row>
    <row r="9776">
      <c r="A9776" s="458"/>
      <c r="B9776" s="458"/>
      <c r="C9776" s="458"/>
      <c r="D9776" s="458"/>
      <c r="E9776" s="458"/>
      <c r="F9776" s="459"/>
    </row>
    <row r="9777">
      <c r="A9777" s="458"/>
      <c r="B9777" s="458"/>
      <c r="C9777" s="458"/>
      <c r="D9777" s="458"/>
      <c r="E9777" s="458"/>
      <c r="F9777" s="459"/>
    </row>
    <row r="9778">
      <c r="A9778" s="458"/>
      <c r="B9778" s="458"/>
      <c r="C9778" s="458"/>
      <c r="D9778" s="458"/>
      <c r="E9778" s="458"/>
      <c r="F9778" s="459"/>
    </row>
    <row r="9779">
      <c r="A9779" s="458"/>
      <c r="B9779" s="458"/>
      <c r="C9779" s="458"/>
      <c r="D9779" s="458"/>
      <c r="E9779" s="458"/>
      <c r="F9779" s="459"/>
    </row>
    <row r="9780">
      <c r="A9780" s="458"/>
      <c r="B9780" s="458"/>
      <c r="C9780" s="458"/>
      <c r="D9780" s="458"/>
      <c r="E9780" s="458"/>
      <c r="F9780" s="459"/>
    </row>
    <row r="9781">
      <c r="A9781" s="458"/>
      <c r="B9781" s="458"/>
      <c r="C9781" s="458"/>
      <c r="D9781" s="458"/>
      <c r="E9781" s="458"/>
      <c r="F9781" s="459"/>
    </row>
    <row r="9782">
      <c r="A9782" s="458"/>
      <c r="B9782" s="458"/>
      <c r="C9782" s="458"/>
      <c r="D9782" s="458"/>
      <c r="E9782" s="458"/>
      <c r="F9782" s="459"/>
    </row>
    <row r="9783">
      <c r="A9783" s="458"/>
      <c r="B9783" s="458"/>
      <c r="C9783" s="458"/>
      <c r="D9783" s="458"/>
      <c r="E9783" s="458"/>
      <c r="F9783" s="459"/>
    </row>
    <row r="9784">
      <c r="A9784" s="458"/>
      <c r="B9784" s="458"/>
      <c r="C9784" s="458"/>
      <c r="D9784" s="458"/>
      <c r="E9784" s="458"/>
      <c r="F9784" s="459"/>
    </row>
    <row r="9785">
      <c r="A9785" s="458"/>
      <c r="B9785" s="458"/>
      <c r="C9785" s="458"/>
      <c r="D9785" s="458"/>
      <c r="E9785" s="458"/>
      <c r="F9785" s="459"/>
    </row>
    <row r="9786">
      <c r="A9786" s="458"/>
      <c r="B9786" s="458"/>
      <c r="C9786" s="458"/>
      <c r="D9786" s="458"/>
      <c r="E9786" s="458"/>
      <c r="F9786" s="459"/>
    </row>
    <row r="9787">
      <c r="A9787" s="458"/>
      <c r="B9787" s="458"/>
      <c r="C9787" s="458"/>
      <c r="D9787" s="458"/>
      <c r="E9787" s="458"/>
      <c r="F9787" s="459"/>
    </row>
    <row r="9788">
      <c r="A9788" s="458"/>
      <c r="B9788" s="458"/>
      <c r="C9788" s="458"/>
      <c r="D9788" s="458"/>
      <c r="E9788" s="458"/>
      <c r="F9788" s="459"/>
    </row>
    <row r="9789">
      <c r="A9789" s="458"/>
      <c r="B9789" s="458"/>
      <c r="C9789" s="458"/>
      <c r="D9789" s="458"/>
      <c r="E9789" s="458"/>
      <c r="F9789" s="459"/>
    </row>
    <row r="9790">
      <c r="A9790" s="458"/>
      <c r="B9790" s="458"/>
      <c r="C9790" s="458"/>
      <c r="D9790" s="458"/>
      <c r="E9790" s="458"/>
      <c r="F9790" s="459"/>
    </row>
    <row r="9791">
      <c r="A9791" s="458"/>
      <c r="B9791" s="458"/>
      <c r="C9791" s="458"/>
      <c r="D9791" s="458"/>
      <c r="E9791" s="458"/>
      <c r="F9791" s="459"/>
    </row>
    <row r="9792">
      <c r="A9792" s="458"/>
      <c r="B9792" s="458"/>
      <c r="C9792" s="458"/>
      <c r="D9792" s="458"/>
      <c r="E9792" s="458"/>
      <c r="F9792" s="459"/>
    </row>
    <row r="9793">
      <c r="A9793" s="458"/>
      <c r="B9793" s="458"/>
      <c r="C9793" s="458"/>
      <c r="D9793" s="458"/>
      <c r="E9793" s="458"/>
      <c r="F9793" s="459"/>
    </row>
    <row r="9794">
      <c r="A9794" s="458"/>
      <c r="B9794" s="458"/>
      <c r="C9794" s="458"/>
      <c r="D9794" s="458"/>
      <c r="E9794" s="458"/>
      <c r="F9794" s="459"/>
    </row>
    <row r="9795">
      <c r="A9795" s="458"/>
      <c r="B9795" s="458"/>
      <c r="C9795" s="458"/>
      <c r="D9795" s="458"/>
      <c r="E9795" s="458"/>
      <c r="F9795" s="459"/>
    </row>
    <row r="9796">
      <c r="A9796" s="458"/>
      <c r="B9796" s="458"/>
      <c r="C9796" s="458"/>
      <c r="D9796" s="458"/>
      <c r="E9796" s="458"/>
      <c r="F9796" s="459"/>
    </row>
    <row r="9797">
      <c r="A9797" s="458"/>
      <c r="B9797" s="458"/>
      <c r="C9797" s="458"/>
      <c r="D9797" s="458"/>
      <c r="E9797" s="458"/>
      <c r="F9797" s="459"/>
    </row>
    <row r="9798">
      <c r="A9798" s="458"/>
      <c r="B9798" s="458"/>
      <c r="C9798" s="458"/>
      <c r="D9798" s="458"/>
      <c r="E9798" s="458"/>
      <c r="F9798" s="459"/>
    </row>
    <row r="9799">
      <c r="A9799" s="458"/>
      <c r="B9799" s="458"/>
      <c r="C9799" s="458"/>
      <c r="D9799" s="458"/>
      <c r="E9799" s="458"/>
      <c r="F9799" s="459"/>
    </row>
    <row r="9800">
      <c r="A9800" s="458"/>
      <c r="B9800" s="458"/>
      <c r="C9800" s="458"/>
      <c r="D9800" s="458"/>
      <c r="E9800" s="458"/>
      <c r="F9800" s="459"/>
    </row>
    <row r="9801">
      <c r="A9801" s="458"/>
      <c r="B9801" s="458"/>
      <c r="C9801" s="458"/>
      <c r="D9801" s="458"/>
      <c r="E9801" s="458"/>
      <c r="F9801" s="459"/>
    </row>
    <row r="9802">
      <c r="A9802" s="458"/>
      <c r="B9802" s="458"/>
      <c r="C9802" s="458"/>
      <c r="D9802" s="458"/>
      <c r="E9802" s="458"/>
      <c r="F9802" s="459"/>
    </row>
    <row r="9803">
      <c r="A9803" s="458"/>
      <c r="B9803" s="458"/>
      <c r="C9803" s="458"/>
      <c r="D9803" s="458"/>
      <c r="E9803" s="458"/>
      <c r="F9803" s="459"/>
    </row>
    <row r="9804">
      <c r="A9804" s="458"/>
      <c r="B9804" s="458"/>
      <c r="C9804" s="458"/>
      <c r="D9804" s="458"/>
      <c r="E9804" s="458"/>
      <c r="F9804" s="459"/>
    </row>
    <row r="9805">
      <c r="A9805" s="458"/>
      <c r="B9805" s="458"/>
      <c r="C9805" s="458"/>
      <c r="D9805" s="458"/>
      <c r="E9805" s="458"/>
      <c r="F9805" s="459"/>
    </row>
    <row r="9806">
      <c r="A9806" s="458"/>
      <c r="B9806" s="458"/>
      <c r="C9806" s="458"/>
      <c r="D9806" s="458"/>
      <c r="E9806" s="458"/>
      <c r="F9806" s="459"/>
    </row>
    <row r="9807">
      <c r="A9807" s="458"/>
      <c r="B9807" s="458"/>
      <c r="C9807" s="458"/>
      <c r="D9807" s="458"/>
      <c r="E9807" s="458"/>
      <c r="F9807" s="459"/>
    </row>
    <row r="9808">
      <c r="A9808" s="458"/>
      <c r="B9808" s="458"/>
      <c r="C9808" s="458"/>
      <c r="D9808" s="458"/>
      <c r="E9808" s="458"/>
      <c r="F9808" s="459"/>
    </row>
    <row r="9809">
      <c r="A9809" s="458"/>
      <c r="B9809" s="458"/>
      <c r="C9809" s="458"/>
      <c r="D9809" s="458"/>
      <c r="E9809" s="458"/>
      <c r="F9809" s="459"/>
    </row>
    <row r="9810">
      <c r="A9810" s="458"/>
      <c r="B9810" s="458"/>
      <c r="C9810" s="458"/>
      <c r="D9810" s="458"/>
      <c r="E9810" s="458"/>
      <c r="F9810" s="459"/>
    </row>
    <row r="9811">
      <c r="A9811" s="458"/>
      <c r="B9811" s="458"/>
      <c r="C9811" s="458"/>
      <c r="D9811" s="458"/>
      <c r="E9811" s="458"/>
      <c r="F9811" s="459"/>
    </row>
    <row r="9812">
      <c r="A9812" s="458"/>
      <c r="B9812" s="458"/>
      <c r="C9812" s="458"/>
      <c r="D9812" s="458"/>
      <c r="E9812" s="458"/>
      <c r="F9812" s="459"/>
    </row>
    <row r="9813">
      <c r="A9813" s="458"/>
      <c r="B9813" s="458"/>
      <c r="C9813" s="458"/>
      <c r="D9813" s="458"/>
      <c r="E9813" s="458"/>
      <c r="F9813" s="459"/>
    </row>
    <row r="9814">
      <c r="A9814" s="458"/>
      <c r="B9814" s="458"/>
      <c r="C9814" s="458"/>
      <c r="D9814" s="458"/>
      <c r="E9814" s="458"/>
      <c r="F9814" s="459"/>
    </row>
    <row r="9815">
      <c r="A9815" s="458"/>
      <c r="B9815" s="458"/>
      <c r="C9815" s="458"/>
      <c r="D9815" s="458"/>
      <c r="E9815" s="458"/>
      <c r="F9815" s="459"/>
    </row>
    <row r="9816">
      <c r="A9816" s="458"/>
      <c r="B9816" s="458"/>
      <c r="C9816" s="458"/>
      <c r="D9816" s="458"/>
      <c r="E9816" s="458"/>
      <c r="F9816" s="459"/>
    </row>
    <row r="9817">
      <c r="A9817" s="458"/>
      <c r="B9817" s="458"/>
      <c r="C9817" s="458"/>
      <c r="D9817" s="458"/>
      <c r="E9817" s="458"/>
      <c r="F9817" s="459"/>
    </row>
    <row r="9818">
      <c r="A9818" s="458"/>
      <c r="B9818" s="458"/>
      <c r="C9818" s="458"/>
      <c r="D9818" s="458"/>
      <c r="E9818" s="458"/>
      <c r="F9818" s="459"/>
    </row>
    <row r="9819">
      <c r="A9819" s="458"/>
      <c r="B9819" s="458"/>
      <c r="C9819" s="458"/>
      <c r="D9819" s="458"/>
      <c r="E9819" s="458"/>
      <c r="F9819" s="459"/>
    </row>
    <row r="9820">
      <c r="A9820" s="458"/>
      <c r="B9820" s="458"/>
      <c r="C9820" s="458"/>
      <c r="D9820" s="458"/>
      <c r="E9820" s="458"/>
      <c r="F9820" s="459"/>
    </row>
    <row r="9821">
      <c r="A9821" s="458"/>
      <c r="B9821" s="458"/>
      <c r="C9821" s="458"/>
      <c r="D9821" s="458"/>
      <c r="E9821" s="458"/>
      <c r="F9821" s="459"/>
    </row>
    <row r="9822">
      <c r="A9822" s="458"/>
      <c r="B9822" s="458"/>
      <c r="C9822" s="458"/>
      <c r="D9822" s="458"/>
      <c r="E9822" s="458"/>
      <c r="F9822" s="459"/>
    </row>
    <row r="9823">
      <c r="A9823" s="458"/>
      <c r="B9823" s="458"/>
      <c r="C9823" s="458"/>
      <c r="D9823" s="458"/>
      <c r="E9823" s="458"/>
      <c r="F9823" s="459"/>
    </row>
    <row r="9824">
      <c r="A9824" s="458"/>
      <c r="B9824" s="458"/>
      <c r="C9824" s="458"/>
      <c r="D9824" s="458"/>
      <c r="E9824" s="458"/>
      <c r="F9824" s="459"/>
    </row>
    <row r="9825">
      <c r="A9825" s="458"/>
      <c r="B9825" s="458"/>
      <c r="C9825" s="458"/>
      <c r="D9825" s="458"/>
      <c r="E9825" s="458"/>
      <c r="F9825" s="459"/>
    </row>
    <row r="9826">
      <c r="A9826" s="458"/>
      <c r="B9826" s="458"/>
      <c r="C9826" s="458"/>
      <c r="D9826" s="458"/>
      <c r="E9826" s="458"/>
      <c r="F9826" s="459"/>
    </row>
    <row r="9827">
      <c r="A9827" s="458"/>
      <c r="B9827" s="458"/>
      <c r="C9827" s="458"/>
      <c r="D9827" s="458"/>
      <c r="E9827" s="458"/>
      <c r="F9827" s="459"/>
    </row>
    <row r="9828">
      <c r="A9828" s="458"/>
      <c r="B9828" s="458"/>
      <c r="C9828" s="458"/>
      <c r="D9828" s="458"/>
      <c r="E9828" s="458"/>
      <c r="F9828" s="459"/>
    </row>
    <row r="9829">
      <c r="A9829" s="458"/>
      <c r="B9829" s="458"/>
      <c r="C9829" s="458"/>
      <c r="D9829" s="458"/>
      <c r="E9829" s="458"/>
      <c r="F9829" s="459"/>
    </row>
    <row r="9830">
      <c r="A9830" s="458"/>
      <c r="B9830" s="458"/>
      <c r="C9830" s="458"/>
      <c r="D9830" s="458"/>
      <c r="E9830" s="458"/>
      <c r="F9830" s="459"/>
    </row>
    <row r="9831">
      <c r="A9831" s="458"/>
      <c r="B9831" s="458"/>
      <c r="C9831" s="458"/>
      <c r="D9831" s="458"/>
      <c r="E9831" s="458"/>
      <c r="F9831" s="459"/>
    </row>
    <row r="9832">
      <c r="A9832" s="458"/>
      <c r="B9832" s="458"/>
      <c r="C9832" s="458"/>
      <c r="D9832" s="458"/>
      <c r="E9832" s="458"/>
      <c r="F9832" s="459"/>
    </row>
    <row r="9833">
      <c r="A9833" s="458"/>
      <c r="B9833" s="458"/>
      <c r="C9833" s="458"/>
      <c r="D9833" s="458"/>
      <c r="E9833" s="458"/>
      <c r="F9833" s="459"/>
    </row>
    <row r="9834">
      <c r="A9834" s="458"/>
      <c r="B9834" s="458"/>
      <c r="C9834" s="458"/>
      <c r="D9834" s="458"/>
      <c r="E9834" s="458"/>
      <c r="F9834" s="459"/>
    </row>
    <row r="9835">
      <c r="A9835" s="458"/>
      <c r="B9835" s="458"/>
      <c r="C9835" s="458"/>
      <c r="D9835" s="458"/>
      <c r="E9835" s="458"/>
      <c r="F9835" s="459"/>
    </row>
    <row r="9836">
      <c r="A9836" s="458"/>
      <c r="B9836" s="458"/>
      <c r="C9836" s="458"/>
      <c r="D9836" s="458"/>
      <c r="E9836" s="458"/>
      <c r="F9836" s="459"/>
    </row>
    <row r="9837">
      <c r="A9837" s="458"/>
      <c r="B9837" s="458"/>
      <c r="C9837" s="458"/>
      <c r="D9837" s="458"/>
      <c r="E9837" s="458"/>
      <c r="F9837" s="459"/>
    </row>
    <row r="9838">
      <c r="A9838" s="458"/>
      <c r="B9838" s="458"/>
      <c r="C9838" s="458"/>
      <c r="D9838" s="458"/>
      <c r="E9838" s="458"/>
      <c r="F9838" s="459"/>
    </row>
    <row r="9839">
      <c r="A9839" s="458"/>
      <c r="B9839" s="458"/>
      <c r="C9839" s="458"/>
      <c r="D9839" s="458"/>
      <c r="E9839" s="458"/>
      <c r="F9839" s="459"/>
    </row>
    <row r="9840">
      <c r="A9840" s="458"/>
      <c r="B9840" s="458"/>
      <c r="C9840" s="458"/>
      <c r="D9840" s="458"/>
      <c r="E9840" s="458"/>
      <c r="F9840" s="459"/>
    </row>
    <row r="9841">
      <c r="A9841" s="458"/>
      <c r="B9841" s="458"/>
      <c r="C9841" s="458"/>
      <c r="D9841" s="458"/>
      <c r="E9841" s="458"/>
      <c r="F9841" s="459"/>
    </row>
    <row r="9842">
      <c r="A9842" s="458"/>
      <c r="B9842" s="458"/>
      <c r="C9842" s="458"/>
      <c r="D9842" s="458"/>
      <c r="E9842" s="458"/>
      <c r="F9842" s="459"/>
    </row>
    <row r="9843">
      <c r="A9843" s="458"/>
      <c r="B9843" s="458"/>
      <c r="C9843" s="458"/>
      <c r="D9843" s="458"/>
      <c r="E9843" s="458"/>
      <c r="F9843" s="459"/>
    </row>
    <row r="9844">
      <c r="A9844" s="458"/>
      <c r="B9844" s="458"/>
      <c r="C9844" s="458"/>
      <c r="D9844" s="458"/>
      <c r="E9844" s="458"/>
      <c r="F9844" s="459"/>
    </row>
    <row r="9845">
      <c r="A9845" s="458"/>
      <c r="B9845" s="458"/>
      <c r="C9845" s="458"/>
      <c r="D9845" s="458"/>
      <c r="E9845" s="458"/>
      <c r="F9845" s="459"/>
    </row>
    <row r="9846">
      <c r="A9846" s="458"/>
      <c r="B9846" s="458"/>
      <c r="C9846" s="458"/>
      <c r="D9846" s="458"/>
      <c r="E9846" s="458"/>
      <c r="F9846" s="459"/>
    </row>
    <row r="9847">
      <c r="A9847" s="458"/>
      <c r="B9847" s="458"/>
      <c r="C9847" s="458"/>
      <c r="D9847" s="458"/>
      <c r="E9847" s="458"/>
      <c r="F9847" s="459"/>
    </row>
    <row r="9848">
      <c r="A9848" s="458"/>
      <c r="B9848" s="458"/>
      <c r="C9848" s="458"/>
      <c r="D9848" s="458"/>
      <c r="E9848" s="458"/>
      <c r="F9848" s="459"/>
    </row>
    <row r="9849">
      <c r="A9849" s="458"/>
      <c r="B9849" s="458"/>
      <c r="C9849" s="458"/>
      <c r="D9849" s="458"/>
      <c r="E9849" s="458"/>
      <c r="F9849" s="459"/>
    </row>
    <row r="9850">
      <c r="A9850" s="458"/>
      <c r="B9850" s="458"/>
      <c r="C9850" s="458"/>
      <c r="D9850" s="458"/>
      <c r="E9850" s="458"/>
      <c r="F9850" s="459"/>
    </row>
    <row r="9851">
      <c r="A9851" s="458"/>
      <c r="B9851" s="458"/>
      <c r="C9851" s="458"/>
      <c r="D9851" s="458"/>
      <c r="E9851" s="458"/>
      <c r="F9851" s="459"/>
    </row>
    <row r="9852">
      <c r="A9852" s="458"/>
      <c r="B9852" s="458"/>
      <c r="C9852" s="458"/>
      <c r="D9852" s="458"/>
      <c r="E9852" s="458"/>
      <c r="F9852" s="459"/>
    </row>
    <row r="9853">
      <c r="A9853" s="458"/>
      <c r="B9853" s="458"/>
      <c r="C9853" s="458"/>
      <c r="D9853" s="458"/>
      <c r="E9853" s="458"/>
      <c r="F9853" s="459"/>
    </row>
    <row r="9854">
      <c r="A9854" s="458"/>
      <c r="B9854" s="458"/>
      <c r="C9854" s="458"/>
      <c r="D9854" s="458"/>
      <c r="E9854" s="458"/>
      <c r="F9854" s="459"/>
    </row>
    <row r="9855">
      <c r="A9855" s="458"/>
      <c r="B9855" s="458"/>
      <c r="C9855" s="458"/>
      <c r="D9855" s="458"/>
      <c r="E9855" s="458"/>
      <c r="F9855" s="459"/>
    </row>
    <row r="9856">
      <c r="A9856" s="458"/>
      <c r="B9856" s="458"/>
      <c r="C9856" s="458"/>
      <c r="D9856" s="458"/>
      <c r="E9856" s="458"/>
      <c r="F9856" s="459"/>
    </row>
    <row r="9857">
      <c r="A9857" s="458"/>
      <c r="B9857" s="458"/>
      <c r="C9857" s="458"/>
      <c r="D9857" s="458"/>
      <c r="E9857" s="458"/>
      <c r="F9857" s="459"/>
    </row>
    <row r="9858">
      <c r="A9858" s="458"/>
      <c r="B9858" s="458"/>
      <c r="C9858" s="458"/>
      <c r="D9858" s="458"/>
      <c r="E9858" s="458"/>
      <c r="F9858" s="459"/>
    </row>
    <row r="9859">
      <c r="A9859" s="458"/>
      <c r="B9859" s="458"/>
      <c r="C9859" s="458"/>
      <c r="D9859" s="458"/>
      <c r="E9859" s="458"/>
      <c r="F9859" s="459"/>
    </row>
    <row r="9860">
      <c r="A9860" s="458"/>
      <c r="B9860" s="458"/>
      <c r="C9860" s="458"/>
      <c r="D9860" s="458"/>
      <c r="E9860" s="458"/>
      <c r="F9860" s="459"/>
    </row>
    <row r="9861">
      <c r="A9861" s="458"/>
      <c r="B9861" s="458"/>
      <c r="C9861" s="458"/>
      <c r="D9861" s="458"/>
      <c r="E9861" s="458"/>
      <c r="F9861" s="459"/>
    </row>
    <row r="9862">
      <c r="A9862" s="458"/>
      <c r="B9862" s="458"/>
      <c r="C9862" s="458"/>
      <c r="D9862" s="458"/>
      <c r="E9862" s="458"/>
      <c r="F9862" s="459"/>
    </row>
    <row r="9863">
      <c r="A9863" s="458"/>
      <c r="B9863" s="458"/>
      <c r="C9863" s="458"/>
      <c r="D9863" s="458"/>
      <c r="E9863" s="458"/>
      <c r="F9863" s="459"/>
    </row>
    <row r="9864">
      <c r="A9864" s="458"/>
      <c r="B9864" s="458"/>
      <c r="C9864" s="458"/>
      <c r="D9864" s="458"/>
      <c r="E9864" s="458"/>
      <c r="F9864" s="459"/>
    </row>
    <row r="9865">
      <c r="A9865" s="458"/>
      <c r="B9865" s="458"/>
      <c r="C9865" s="458"/>
      <c r="D9865" s="458"/>
      <c r="E9865" s="458"/>
      <c r="F9865" s="459"/>
    </row>
    <row r="9866">
      <c r="A9866" s="458"/>
      <c r="B9866" s="458"/>
      <c r="C9866" s="458"/>
      <c r="D9866" s="458"/>
      <c r="E9866" s="458"/>
      <c r="F9866" s="459"/>
    </row>
    <row r="9867">
      <c r="A9867" s="458"/>
      <c r="B9867" s="458"/>
      <c r="C9867" s="458"/>
      <c r="D9867" s="458"/>
      <c r="E9867" s="458"/>
      <c r="F9867" s="459"/>
    </row>
    <row r="9868">
      <c r="A9868" s="458"/>
      <c r="B9868" s="458"/>
      <c r="C9868" s="458"/>
      <c r="D9868" s="458"/>
      <c r="E9868" s="458"/>
      <c r="F9868" s="459"/>
    </row>
    <row r="9869">
      <c r="A9869" s="458"/>
      <c r="B9869" s="458"/>
      <c r="C9869" s="458"/>
      <c r="D9869" s="458"/>
      <c r="E9869" s="458"/>
      <c r="F9869" s="459"/>
    </row>
    <row r="9870">
      <c r="A9870" s="458"/>
      <c r="B9870" s="458"/>
      <c r="C9870" s="458"/>
      <c r="D9870" s="458"/>
      <c r="E9870" s="458"/>
      <c r="F9870" s="459"/>
    </row>
    <row r="9871">
      <c r="A9871" s="458"/>
      <c r="B9871" s="458"/>
      <c r="C9871" s="458"/>
      <c r="D9871" s="458"/>
      <c r="E9871" s="458"/>
      <c r="F9871" s="459"/>
    </row>
    <row r="9872">
      <c r="A9872" s="458"/>
      <c r="B9872" s="458"/>
      <c r="C9872" s="458"/>
      <c r="D9872" s="458"/>
      <c r="E9872" s="458"/>
      <c r="F9872" s="459"/>
    </row>
    <row r="9873">
      <c r="A9873" s="458"/>
      <c r="B9873" s="458"/>
      <c r="C9873" s="458"/>
      <c r="D9873" s="458"/>
      <c r="E9873" s="458"/>
      <c r="F9873" s="459"/>
    </row>
    <row r="9874">
      <c r="A9874" s="458"/>
      <c r="B9874" s="458"/>
      <c r="C9874" s="458"/>
      <c r="D9874" s="458"/>
      <c r="E9874" s="458"/>
      <c r="F9874" s="459"/>
    </row>
    <row r="9875">
      <c r="A9875" s="458"/>
      <c r="B9875" s="458"/>
      <c r="C9875" s="458"/>
      <c r="D9875" s="458"/>
      <c r="E9875" s="458"/>
      <c r="F9875" s="459"/>
    </row>
    <row r="9876">
      <c r="A9876" s="458"/>
      <c r="B9876" s="458"/>
      <c r="C9876" s="458"/>
      <c r="D9876" s="458"/>
      <c r="E9876" s="458"/>
      <c r="F9876" s="459"/>
    </row>
    <row r="9877">
      <c r="A9877" s="458"/>
      <c r="B9877" s="458"/>
      <c r="C9877" s="458"/>
      <c r="D9877" s="458"/>
      <c r="E9877" s="458"/>
      <c r="F9877" s="459"/>
    </row>
    <row r="9878">
      <c r="A9878" s="458"/>
      <c r="B9878" s="458"/>
      <c r="C9878" s="458"/>
      <c r="D9878" s="458"/>
      <c r="E9878" s="458"/>
      <c r="F9878" s="459"/>
    </row>
    <row r="9879">
      <c r="A9879" s="458"/>
      <c r="B9879" s="458"/>
      <c r="C9879" s="458"/>
      <c r="D9879" s="458"/>
      <c r="E9879" s="458"/>
      <c r="F9879" s="459"/>
    </row>
    <row r="9880">
      <c r="A9880" s="458"/>
      <c r="B9880" s="458"/>
      <c r="C9880" s="458"/>
      <c r="D9880" s="458"/>
      <c r="E9880" s="458"/>
      <c r="F9880" s="459"/>
    </row>
    <row r="9881">
      <c r="A9881" s="458"/>
      <c r="B9881" s="458"/>
      <c r="C9881" s="458"/>
      <c r="D9881" s="458"/>
      <c r="E9881" s="458"/>
      <c r="F9881" s="459"/>
    </row>
    <row r="9882">
      <c r="A9882" s="458"/>
      <c r="B9882" s="458"/>
      <c r="C9882" s="458"/>
      <c r="D9882" s="458"/>
      <c r="E9882" s="458"/>
      <c r="F9882" s="459"/>
    </row>
    <row r="9883">
      <c r="A9883" s="458"/>
      <c r="B9883" s="458"/>
      <c r="C9883" s="458"/>
      <c r="D9883" s="458"/>
      <c r="E9883" s="458"/>
      <c r="F9883" s="459"/>
    </row>
    <row r="9884">
      <c r="A9884" s="458"/>
      <c r="B9884" s="458"/>
      <c r="C9884" s="458"/>
      <c r="D9884" s="458"/>
      <c r="E9884" s="458"/>
      <c r="F9884" s="459"/>
    </row>
    <row r="9885">
      <c r="A9885" s="458"/>
      <c r="B9885" s="458"/>
      <c r="C9885" s="458"/>
      <c r="D9885" s="458"/>
      <c r="E9885" s="458"/>
      <c r="F9885" s="459"/>
    </row>
    <row r="9886">
      <c r="A9886" s="458"/>
      <c r="B9886" s="458"/>
      <c r="C9886" s="458"/>
      <c r="D9886" s="458"/>
      <c r="E9886" s="458"/>
      <c r="F9886" s="459"/>
    </row>
    <row r="9887">
      <c r="A9887" s="458"/>
      <c r="B9887" s="458"/>
      <c r="C9887" s="458"/>
      <c r="D9887" s="458"/>
      <c r="E9887" s="458"/>
      <c r="F9887" s="459"/>
    </row>
    <row r="9888">
      <c r="A9888" s="458"/>
      <c r="B9888" s="458"/>
      <c r="C9888" s="458"/>
      <c r="D9888" s="458"/>
      <c r="E9888" s="458"/>
      <c r="F9888" s="459"/>
    </row>
    <row r="9889">
      <c r="A9889" s="458"/>
      <c r="B9889" s="458"/>
      <c r="C9889" s="458"/>
      <c r="D9889" s="458"/>
      <c r="E9889" s="458"/>
      <c r="F9889" s="459"/>
    </row>
    <row r="9890">
      <c r="A9890" s="458"/>
      <c r="B9890" s="458"/>
      <c r="C9890" s="458"/>
      <c r="D9890" s="458"/>
      <c r="E9890" s="458"/>
      <c r="F9890" s="459"/>
    </row>
    <row r="9891">
      <c r="A9891" s="458"/>
      <c r="B9891" s="458"/>
      <c r="C9891" s="458"/>
      <c r="D9891" s="458"/>
      <c r="E9891" s="458"/>
      <c r="F9891" s="459"/>
    </row>
    <row r="9892">
      <c r="A9892" s="458"/>
      <c r="B9892" s="458"/>
      <c r="C9892" s="458"/>
      <c r="D9892" s="458"/>
      <c r="E9892" s="458"/>
      <c r="F9892" s="459"/>
    </row>
    <row r="9893">
      <c r="A9893" s="458"/>
      <c r="B9893" s="458"/>
      <c r="C9893" s="458"/>
      <c r="D9893" s="458"/>
      <c r="E9893" s="458"/>
      <c r="F9893" s="459"/>
    </row>
    <row r="9894">
      <c r="A9894" s="458"/>
      <c r="B9894" s="458"/>
      <c r="C9894" s="458"/>
      <c r="D9894" s="458"/>
      <c r="E9894" s="458"/>
      <c r="F9894" s="459"/>
    </row>
    <row r="9895">
      <c r="A9895" s="458"/>
      <c r="B9895" s="458"/>
      <c r="C9895" s="458"/>
      <c r="D9895" s="458"/>
      <c r="E9895" s="458"/>
      <c r="F9895" s="459"/>
    </row>
    <row r="9896">
      <c r="A9896" s="458"/>
      <c r="B9896" s="458"/>
      <c r="C9896" s="458"/>
      <c r="D9896" s="458"/>
      <c r="E9896" s="458"/>
      <c r="F9896" s="459"/>
    </row>
    <row r="9897">
      <c r="A9897" s="458"/>
      <c r="B9897" s="458"/>
      <c r="C9897" s="458"/>
      <c r="D9897" s="458"/>
      <c r="E9897" s="458"/>
      <c r="F9897" s="459"/>
    </row>
    <row r="9898">
      <c r="A9898" s="458"/>
      <c r="B9898" s="458"/>
      <c r="C9898" s="458"/>
      <c r="D9898" s="458"/>
      <c r="E9898" s="458"/>
      <c r="F9898" s="459"/>
    </row>
    <row r="9899">
      <c r="A9899" s="458"/>
      <c r="B9899" s="458"/>
      <c r="C9899" s="458"/>
      <c r="D9899" s="458"/>
      <c r="E9899" s="458"/>
      <c r="F9899" s="459"/>
    </row>
    <row r="9900">
      <c r="A9900" s="458"/>
      <c r="B9900" s="458"/>
      <c r="C9900" s="458"/>
      <c r="D9900" s="458"/>
      <c r="E9900" s="458"/>
      <c r="F9900" s="459"/>
    </row>
    <row r="9901">
      <c r="A9901" s="458"/>
      <c r="B9901" s="458"/>
      <c r="C9901" s="458"/>
      <c r="D9901" s="458"/>
      <c r="E9901" s="458"/>
      <c r="F9901" s="459"/>
    </row>
    <row r="9902">
      <c r="A9902" s="458"/>
      <c r="B9902" s="458"/>
      <c r="C9902" s="458"/>
      <c r="D9902" s="458"/>
      <c r="E9902" s="458"/>
      <c r="F9902" s="459"/>
    </row>
    <row r="9903">
      <c r="A9903" s="458"/>
      <c r="B9903" s="458"/>
      <c r="C9903" s="458"/>
      <c r="D9903" s="458"/>
      <c r="E9903" s="458"/>
      <c r="F9903" s="459"/>
    </row>
    <row r="9904">
      <c r="A9904" s="458"/>
      <c r="B9904" s="458"/>
      <c r="C9904" s="458"/>
      <c r="D9904" s="458"/>
      <c r="E9904" s="458"/>
      <c r="F9904" s="459"/>
    </row>
    <row r="9905">
      <c r="A9905" s="458"/>
      <c r="B9905" s="458"/>
      <c r="C9905" s="458"/>
      <c r="D9905" s="458"/>
      <c r="E9905" s="458"/>
      <c r="F9905" s="459"/>
    </row>
    <row r="9906">
      <c r="A9906" s="458"/>
      <c r="B9906" s="458"/>
      <c r="C9906" s="458"/>
      <c r="D9906" s="458"/>
      <c r="E9906" s="458"/>
      <c r="F9906" s="459"/>
    </row>
    <row r="9907">
      <c r="A9907" s="458"/>
      <c r="B9907" s="458"/>
      <c r="C9907" s="458"/>
      <c r="D9907" s="458"/>
      <c r="E9907" s="458"/>
      <c r="F9907" s="459"/>
    </row>
    <row r="9908">
      <c r="A9908" s="458"/>
      <c r="B9908" s="458"/>
      <c r="C9908" s="458"/>
      <c r="D9908" s="458"/>
      <c r="E9908" s="458"/>
      <c r="F9908" s="459"/>
    </row>
    <row r="9909">
      <c r="A9909" s="458"/>
      <c r="B9909" s="458"/>
      <c r="C9909" s="458"/>
      <c r="D9909" s="458"/>
      <c r="E9909" s="458"/>
      <c r="F9909" s="459"/>
    </row>
    <row r="9910">
      <c r="A9910" s="458"/>
      <c r="B9910" s="458"/>
      <c r="C9910" s="458"/>
      <c r="D9910" s="458"/>
      <c r="E9910" s="458"/>
      <c r="F9910" s="459"/>
    </row>
    <row r="9911">
      <c r="A9911" s="458"/>
      <c r="B9911" s="458"/>
      <c r="C9911" s="458"/>
      <c r="D9911" s="458"/>
      <c r="E9911" s="458"/>
      <c r="F9911" s="459"/>
    </row>
    <row r="9912">
      <c r="A9912" s="458"/>
      <c r="B9912" s="458"/>
      <c r="C9912" s="458"/>
      <c r="D9912" s="458"/>
      <c r="E9912" s="458"/>
      <c r="F9912" s="459"/>
    </row>
    <row r="9913">
      <c r="A9913" s="458"/>
      <c r="B9913" s="458"/>
      <c r="C9913" s="458"/>
      <c r="D9913" s="458"/>
      <c r="E9913" s="458"/>
      <c r="F9913" s="459"/>
    </row>
    <row r="9914">
      <c r="A9914" s="458"/>
      <c r="B9914" s="458"/>
      <c r="C9914" s="458"/>
      <c r="D9914" s="458"/>
      <c r="E9914" s="458"/>
      <c r="F9914" s="459"/>
    </row>
    <row r="9915">
      <c r="A9915" s="458"/>
      <c r="B9915" s="458"/>
      <c r="C9915" s="458"/>
      <c r="D9915" s="458"/>
      <c r="E9915" s="458"/>
      <c r="F9915" s="459"/>
    </row>
    <row r="9916">
      <c r="A9916" s="458"/>
      <c r="B9916" s="458"/>
      <c r="C9916" s="458"/>
      <c r="D9916" s="458"/>
      <c r="E9916" s="458"/>
      <c r="F9916" s="459"/>
    </row>
    <row r="9917">
      <c r="A9917" s="458"/>
      <c r="B9917" s="458"/>
      <c r="C9917" s="458"/>
      <c r="D9917" s="458"/>
      <c r="E9917" s="458"/>
      <c r="F9917" s="459"/>
    </row>
    <row r="9918">
      <c r="A9918" s="458"/>
      <c r="B9918" s="458"/>
      <c r="C9918" s="458"/>
      <c r="D9918" s="458"/>
      <c r="E9918" s="458"/>
      <c r="F9918" s="459"/>
    </row>
    <row r="9919">
      <c r="A9919" s="458"/>
      <c r="B9919" s="458"/>
      <c r="C9919" s="458"/>
      <c r="D9919" s="458"/>
      <c r="E9919" s="458"/>
      <c r="F9919" s="459"/>
    </row>
    <row r="9920">
      <c r="A9920" s="458"/>
      <c r="B9920" s="458"/>
      <c r="C9920" s="458"/>
      <c r="D9920" s="458"/>
      <c r="E9920" s="458"/>
      <c r="F9920" s="459"/>
    </row>
    <row r="9921">
      <c r="A9921" s="458"/>
      <c r="B9921" s="458"/>
      <c r="C9921" s="458"/>
      <c r="D9921" s="458"/>
      <c r="E9921" s="458"/>
      <c r="F9921" s="459"/>
    </row>
    <row r="9922">
      <c r="A9922" s="458"/>
      <c r="B9922" s="458"/>
      <c r="C9922" s="458"/>
      <c r="D9922" s="458"/>
      <c r="E9922" s="458"/>
      <c r="F9922" s="459"/>
    </row>
    <row r="9923">
      <c r="A9923" s="458"/>
      <c r="B9923" s="458"/>
      <c r="C9923" s="458"/>
      <c r="D9923" s="458"/>
      <c r="E9923" s="458"/>
      <c r="F9923" s="459"/>
    </row>
    <row r="9924">
      <c r="A9924" s="458"/>
      <c r="B9924" s="458"/>
      <c r="C9924" s="458"/>
      <c r="D9924" s="458"/>
      <c r="E9924" s="458"/>
      <c r="F9924" s="459"/>
    </row>
    <row r="9925">
      <c r="A9925" s="458"/>
      <c r="B9925" s="458"/>
      <c r="C9925" s="458"/>
      <c r="D9925" s="458"/>
      <c r="E9925" s="458"/>
      <c r="F9925" s="459"/>
    </row>
    <row r="9926">
      <c r="A9926" s="458"/>
      <c r="B9926" s="458"/>
      <c r="C9926" s="458"/>
      <c r="D9926" s="458"/>
      <c r="E9926" s="458"/>
      <c r="F9926" s="459"/>
    </row>
    <row r="9927">
      <c r="A9927" s="458"/>
      <c r="B9927" s="458"/>
      <c r="C9927" s="458"/>
      <c r="D9927" s="458"/>
      <c r="E9927" s="458"/>
      <c r="F9927" s="459"/>
    </row>
    <row r="9928">
      <c r="A9928" s="458"/>
      <c r="B9928" s="458"/>
      <c r="C9928" s="458"/>
      <c r="D9928" s="458"/>
      <c r="E9928" s="458"/>
      <c r="F9928" s="459"/>
    </row>
    <row r="9929">
      <c r="A9929" s="458"/>
      <c r="B9929" s="458"/>
      <c r="C9929" s="458"/>
      <c r="D9929" s="458"/>
      <c r="E9929" s="458"/>
      <c r="F9929" s="459"/>
    </row>
    <row r="9930">
      <c r="A9930" s="458"/>
      <c r="B9930" s="458"/>
      <c r="C9930" s="458"/>
      <c r="D9930" s="458"/>
      <c r="E9930" s="458"/>
      <c r="F9930" s="459"/>
    </row>
    <row r="9931">
      <c r="A9931" s="458"/>
      <c r="B9931" s="458"/>
      <c r="C9931" s="458"/>
      <c r="D9931" s="458"/>
      <c r="E9931" s="458"/>
      <c r="F9931" s="459"/>
    </row>
    <row r="9932">
      <c r="A9932" s="458"/>
      <c r="B9932" s="458"/>
      <c r="C9932" s="458"/>
      <c r="D9932" s="458"/>
      <c r="E9932" s="458"/>
      <c r="F9932" s="459"/>
    </row>
    <row r="9933">
      <c r="A9933" s="458"/>
      <c r="B9933" s="458"/>
      <c r="C9933" s="458"/>
      <c r="D9933" s="458"/>
      <c r="E9933" s="458"/>
      <c r="F9933" s="459"/>
    </row>
    <row r="9934">
      <c r="A9934" s="458"/>
      <c r="B9934" s="458"/>
      <c r="C9934" s="458"/>
      <c r="D9934" s="458"/>
      <c r="E9934" s="458"/>
      <c r="F9934" s="459"/>
    </row>
    <row r="9935">
      <c r="A9935" s="458"/>
      <c r="B9935" s="458"/>
      <c r="C9935" s="458"/>
      <c r="D9935" s="458"/>
      <c r="E9935" s="458"/>
      <c r="F9935" s="459"/>
    </row>
    <row r="9936">
      <c r="A9936" s="458"/>
      <c r="B9936" s="458"/>
      <c r="C9936" s="458"/>
      <c r="D9936" s="458"/>
      <c r="E9936" s="458"/>
      <c r="F9936" s="459"/>
    </row>
    <row r="9937">
      <c r="A9937" s="458"/>
      <c r="B9937" s="458"/>
      <c r="C9937" s="458"/>
      <c r="D9937" s="458"/>
      <c r="E9937" s="458"/>
      <c r="F9937" s="459"/>
    </row>
    <row r="9938">
      <c r="A9938" s="458"/>
      <c r="B9938" s="458"/>
      <c r="C9938" s="458"/>
      <c r="D9938" s="458"/>
      <c r="E9938" s="458"/>
      <c r="F9938" s="459"/>
    </row>
    <row r="9939">
      <c r="A9939" s="458"/>
      <c r="B9939" s="458"/>
      <c r="C9939" s="458"/>
      <c r="D9939" s="458"/>
      <c r="E9939" s="458"/>
      <c r="F9939" s="459"/>
    </row>
    <row r="9940">
      <c r="A9940" s="458"/>
      <c r="B9940" s="458"/>
      <c r="C9940" s="458"/>
      <c r="D9940" s="458"/>
      <c r="E9940" s="458"/>
      <c r="F9940" s="459"/>
    </row>
    <row r="9941">
      <c r="A9941" s="458"/>
      <c r="B9941" s="458"/>
      <c r="C9941" s="458"/>
      <c r="D9941" s="458"/>
      <c r="E9941" s="458"/>
      <c r="F9941" s="459"/>
    </row>
    <row r="9942">
      <c r="A9942" s="458"/>
      <c r="B9942" s="458"/>
      <c r="C9942" s="458"/>
      <c r="D9942" s="458"/>
      <c r="E9942" s="458"/>
      <c r="F9942" s="459"/>
    </row>
    <row r="9943">
      <c r="A9943" s="458"/>
      <c r="B9943" s="458"/>
      <c r="C9943" s="458"/>
      <c r="D9943" s="458"/>
      <c r="E9943" s="458"/>
      <c r="F9943" s="459"/>
    </row>
    <row r="9944">
      <c r="A9944" s="458"/>
      <c r="B9944" s="458"/>
      <c r="C9944" s="458"/>
      <c r="D9944" s="458"/>
      <c r="E9944" s="458"/>
      <c r="F9944" s="459"/>
    </row>
    <row r="9945">
      <c r="A9945" s="458"/>
      <c r="B9945" s="458"/>
      <c r="C9945" s="458"/>
      <c r="D9945" s="458"/>
      <c r="E9945" s="458"/>
      <c r="F9945" s="459"/>
    </row>
    <row r="9946">
      <c r="A9946" s="458"/>
      <c r="B9946" s="458"/>
      <c r="C9946" s="458"/>
      <c r="D9946" s="458"/>
      <c r="E9946" s="458"/>
      <c r="F9946" s="459"/>
    </row>
    <row r="9947">
      <c r="A9947" s="458"/>
      <c r="B9947" s="458"/>
      <c r="C9947" s="458"/>
      <c r="D9947" s="458"/>
      <c r="E9947" s="458"/>
      <c r="F9947" s="459"/>
    </row>
    <row r="9948">
      <c r="A9948" s="458"/>
      <c r="B9948" s="458"/>
      <c r="C9948" s="458"/>
      <c r="D9948" s="458"/>
      <c r="E9948" s="458"/>
      <c r="F9948" s="459"/>
    </row>
    <row r="9949">
      <c r="A9949" s="458"/>
      <c r="B9949" s="458"/>
      <c r="C9949" s="458"/>
      <c r="D9949" s="458"/>
      <c r="E9949" s="458"/>
      <c r="F9949" s="459"/>
    </row>
    <row r="9950">
      <c r="A9950" s="458"/>
      <c r="B9950" s="458"/>
      <c r="C9950" s="458"/>
      <c r="D9950" s="458"/>
      <c r="E9950" s="458"/>
      <c r="F9950" s="459"/>
    </row>
    <row r="9951">
      <c r="A9951" s="458"/>
      <c r="B9951" s="458"/>
      <c r="C9951" s="458"/>
      <c r="D9951" s="458"/>
      <c r="E9951" s="458"/>
      <c r="F9951" s="459"/>
    </row>
    <row r="9952">
      <c r="A9952" s="458"/>
      <c r="B9952" s="458"/>
      <c r="C9952" s="458"/>
      <c r="D9952" s="458"/>
      <c r="E9952" s="458"/>
      <c r="F9952" s="459"/>
    </row>
    <row r="9953">
      <c r="A9953" s="458"/>
      <c r="B9953" s="458"/>
      <c r="C9953" s="458"/>
      <c r="D9953" s="458"/>
      <c r="E9953" s="458"/>
      <c r="F9953" s="459"/>
    </row>
    <row r="9954">
      <c r="A9954" s="458"/>
      <c r="B9954" s="458"/>
      <c r="C9954" s="458"/>
      <c r="D9954" s="458"/>
      <c r="E9954" s="458"/>
      <c r="F9954" s="459"/>
    </row>
    <row r="9955">
      <c r="A9955" s="458"/>
      <c r="B9955" s="458"/>
      <c r="C9955" s="458"/>
      <c r="D9955" s="458"/>
      <c r="E9955" s="458"/>
      <c r="F9955" s="459"/>
    </row>
    <row r="9956">
      <c r="A9956" s="458"/>
      <c r="B9956" s="458"/>
      <c r="C9956" s="458"/>
      <c r="D9956" s="458"/>
      <c r="E9956" s="458"/>
      <c r="F9956" s="459"/>
    </row>
    <row r="9957">
      <c r="A9957" s="458"/>
      <c r="B9957" s="458"/>
      <c r="C9957" s="458"/>
      <c r="D9957" s="458"/>
      <c r="E9957" s="458"/>
      <c r="F9957" s="459"/>
    </row>
    <row r="9958">
      <c r="A9958" s="458"/>
      <c r="B9958" s="458"/>
      <c r="C9958" s="458"/>
      <c r="D9958" s="458"/>
      <c r="E9958" s="458"/>
      <c r="F9958" s="459"/>
    </row>
    <row r="9959">
      <c r="A9959" s="458"/>
      <c r="B9959" s="458"/>
      <c r="C9959" s="458"/>
      <c r="D9959" s="458"/>
      <c r="E9959" s="458"/>
      <c r="F9959" s="459"/>
    </row>
    <row r="9960">
      <c r="A9960" s="458"/>
      <c r="B9960" s="458"/>
      <c r="C9960" s="458"/>
      <c r="D9960" s="458"/>
      <c r="E9960" s="458"/>
      <c r="F9960" s="459"/>
    </row>
    <row r="9961">
      <c r="A9961" s="458"/>
      <c r="B9961" s="458"/>
      <c r="C9961" s="458"/>
      <c r="D9961" s="458"/>
      <c r="E9961" s="458"/>
      <c r="F9961" s="459"/>
    </row>
    <row r="9962">
      <c r="A9962" s="458"/>
      <c r="B9962" s="458"/>
      <c r="C9962" s="458"/>
      <c r="D9962" s="458"/>
      <c r="E9962" s="458"/>
      <c r="F9962" s="459"/>
    </row>
    <row r="9963">
      <c r="A9963" s="458"/>
      <c r="B9963" s="458"/>
      <c r="C9963" s="458"/>
      <c r="D9963" s="458"/>
      <c r="E9963" s="458"/>
      <c r="F9963" s="459"/>
    </row>
    <row r="9964">
      <c r="A9964" s="458"/>
      <c r="B9964" s="458"/>
      <c r="C9964" s="458"/>
      <c r="D9964" s="458"/>
      <c r="E9964" s="458"/>
      <c r="F9964" s="459"/>
    </row>
    <row r="9965">
      <c r="A9965" s="458"/>
      <c r="B9965" s="458"/>
      <c r="C9965" s="458"/>
      <c r="D9965" s="458"/>
      <c r="E9965" s="458"/>
      <c r="F9965" s="459"/>
    </row>
    <row r="9966">
      <c r="A9966" s="458"/>
      <c r="B9966" s="458"/>
      <c r="C9966" s="458"/>
      <c r="D9966" s="458"/>
      <c r="E9966" s="458"/>
      <c r="F9966" s="459"/>
    </row>
    <row r="9967">
      <c r="A9967" s="458"/>
      <c r="B9967" s="458"/>
      <c r="C9967" s="458"/>
      <c r="D9967" s="458"/>
      <c r="E9967" s="458"/>
      <c r="F9967" s="459"/>
    </row>
    <row r="9968">
      <c r="A9968" s="458"/>
      <c r="B9968" s="458"/>
      <c r="C9968" s="458"/>
      <c r="D9968" s="458"/>
      <c r="E9968" s="458"/>
      <c r="F9968" s="459"/>
    </row>
    <row r="9969">
      <c r="A9969" s="458"/>
      <c r="B9969" s="458"/>
      <c r="C9969" s="458"/>
      <c r="D9969" s="458"/>
      <c r="E9969" s="458"/>
      <c r="F9969" s="459"/>
    </row>
    <row r="9970">
      <c r="A9970" s="458"/>
      <c r="B9970" s="458"/>
      <c r="C9970" s="458"/>
      <c r="D9970" s="458"/>
      <c r="E9970" s="458"/>
      <c r="F9970" s="459"/>
    </row>
    <row r="9971">
      <c r="A9971" s="458"/>
      <c r="B9971" s="458"/>
      <c r="C9971" s="458"/>
      <c r="D9971" s="458"/>
      <c r="E9971" s="458"/>
      <c r="F9971" s="459"/>
    </row>
    <row r="9972">
      <c r="A9972" s="458"/>
      <c r="B9972" s="458"/>
      <c r="C9972" s="458"/>
      <c r="D9972" s="458"/>
      <c r="E9972" s="458"/>
      <c r="F9972" s="459"/>
    </row>
    <row r="9973">
      <c r="A9973" s="458"/>
      <c r="B9973" s="458"/>
      <c r="C9973" s="458"/>
      <c r="D9973" s="458"/>
      <c r="E9973" s="458"/>
      <c r="F9973" s="459"/>
    </row>
    <row r="9974">
      <c r="A9974" s="458"/>
      <c r="B9974" s="458"/>
      <c r="C9974" s="458"/>
      <c r="D9974" s="458"/>
      <c r="E9974" s="458"/>
      <c r="F9974" s="459"/>
    </row>
    <row r="9975">
      <c r="A9975" s="458"/>
      <c r="B9975" s="458"/>
      <c r="C9975" s="458"/>
      <c r="D9975" s="458"/>
      <c r="E9975" s="458"/>
      <c r="F9975" s="459"/>
    </row>
    <row r="9976">
      <c r="A9976" s="458"/>
      <c r="B9976" s="458"/>
      <c r="C9976" s="458"/>
      <c r="D9976" s="458"/>
      <c r="E9976" s="458"/>
      <c r="F9976" s="459"/>
    </row>
    <row r="9977">
      <c r="A9977" s="458"/>
      <c r="B9977" s="458"/>
      <c r="C9977" s="458"/>
      <c r="D9977" s="458"/>
      <c r="E9977" s="458"/>
      <c r="F9977" s="459"/>
    </row>
    <row r="9978">
      <c r="A9978" s="458"/>
      <c r="B9978" s="458"/>
      <c r="C9978" s="458"/>
      <c r="D9978" s="458"/>
      <c r="E9978" s="458"/>
      <c r="F9978" s="459"/>
    </row>
    <row r="9979">
      <c r="A9979" s="458"/>
      <c r="B9979" s="458"/>
      <c r="C9979" s="458"/>
      <c r="D9979" s="458"/>
      <c r="E9979" s="458"/>
      <c r="F9979" s="459"/>
    </row>
    <row r="9980">
      <c r="A9980" s="458"/>
      <c r="B9980" s="458"/>
      <c r="C9980" s="458"/>
      <c r="D9980" s="458"/>
      <c r="E9980" s="458"/>
      <c r="F9980" s="459"/>
    </row>
    <row r="9981">
      <c r="A9981" s="458"/>
      <c r="B9981" s="458"/>
      <c r="C9981" s="458"/>
      <c r="D9981" s="458"/>
      <c r="E9981" s="458"/>
      <c r="F9981" s="459"/>
    </row>
    <row r="9982">
      <c r="A9982" s="458"/>
      <c r="B9982" s="458"/>
      <c r="C9982" s="458"/>
      <c r="D9982" s="458"/>
      <c r="E9982" s="458"/>
      <c r="F9982" s="459"/>
    </row>
    <row r="9983">
      <c r="A9983" s="458"/>
      <c r="B9983" s="458"/>
      <c r="C9983" s="458"/>
      <c r="D9983" s="458"/>
      <c r="E9983" s="458"/>
      <c r="F9983" s="459"/>
    </row>
    <row r="9984">
      <c r="A9984" s="458"/>
      <c r="B9984" s="458"/>
      <c r="C9984" s="458"/>
      <c r="D9984" s="458"/>
      <c r="E9984" s="458"/>
      <c r="F9984" s="459"/>
    </row>
    <row r="9985">
      <c r="A9985" s="458"/>
      <c r="B9985" s="458"/>
      <c r="C9985" s="458"/>
      <c r="D9985" s="458"/>
      <c r="E9985" s="458"/>
      <c r="F9985" s="459"/>
    </row>
    <row r="9986">
      <c r="A9986" s="458"/>
      <c r="B9986" s="458"/>
      <c r="C9986" s="458"/>
      <c r="D9986" s="458"/>
      <c r="E9986" s="458"/>
      <c r="F9986" s="459"/>
    </row>
    <row r="9987">
      <c r="A9987" s="458"/>
      <c r="B9987" s="458"/>
      <c r="C9987" s="458"/>
      <c r="D9987" s="458"/>
      <c r="E9987" s="458"/>
      <c r="F9987" s="459"/>
    </row>
    <row r="9988">
      <c r="A9988" s="458"/>
      <c r="B9988" s="458"/>
      <c r="C9988" s="458"/>
      <c r="D9988" s="458"/>
      <c r="E9988" s="458"/>
      <c r="F9988" s="459"/>
    </row>
    <row r="9989">
      <c r="A9989" s="458"/>
      <c r="B9989" s="458"/>
      <c r="C9989" s="458"/>
      <c r="D9989" s="458"/>
      <c r="E9989" s="458"/>
      <c r="F9989" s="459"/>
    </row>
    <row r="9990">
      <c r="A9990" s="458"/>
      <c r="B9990" s="458"/>
      <c r="C9990" s="458"/>
      <c r="D9990" s="458"/>
      <c r="E9990" s="458"/>
      <c r="F9990" s="459"/>
    </row>
    <row r="9991">
      <c r="A9991" s="458"/>
      <c r="B9991" s="458"/>
      <c r="C9991" s="458"/>
      <c r="D9991" s="458"/>
      <c r="E9991" s="458"/>
      <c r="F9991" s="459"/>
    </row>
    <row r="9992">
      <c r="A9992" s="458"/>
      <c r="B9992" s="458"/>
      <c r="C9992" s="458"/>
      <c r="D9992" s="458"/>
      <c r="E9992" s="458"/>
      <c r="F9992" s="459"/>
    </row>
    <row r="9993">
      <c r="A9993" s="458"/>
      <c r="B9993" s="458"/>
      <c r="C9993" s="458"/>
      <c r="D9993" s="458"/>
      <c r="E9993" s="458"/>
      <c r="F9993" s="459"/>
    </row>
    <row r="9994">
      <c r="A9994" s="458"/>
      <c r="B9994" s="458"/>
      <c r="C9994" s="458"/>
      <c r="D9994" s="458"/>
      <c r="E9994" s="458"/>
      <c r="F9994" s="459"/>
    </row>
    <row r="9995">
      <c r="A9995" s="458"/>
      <c r="B9995" s="458"/>
      <c r="C9995" s="458"/>
      <c r="D9995" s="458"/>
      <c r="E9995" s="458"/>
      <c r="F9995" s="459"/>
    </row>
    <row r="9996">
      <c r="A9996" s="458"/>
      <c r="B9996" s="458"/>
      <c r="C9996" s="458"/>
      <c r="D9996" s="458"/>
      <c r="E9996" s="458"/>
      <c r="F9996" s="459"/>
    </row>
    <row r="9997">
      <c r="A9997" s="458"/>
      <c r="B9997" s="458"/>
      <c r="C9997" s="458"/>
      <c r="D9997" s="458"/>
      <c r="E9997" s="458"/>
      <c r="F9997" s="459"/>
    </row>
    <row r="9998">
      <c r="A9998" s="458"/>
      <c r="B9998" s="458"/>
      <c r="C9998" s="458"/>
      <c r="D9998" s="458"/>
      <c r="E9998" s="458"/>
      <c r="F9998" s="459"/>
    </row>
    <row r="9999">
      <c r="A9999" s="458"/>
      <c r="B9999" s="458"/>
      <c r="C9999" s="458"/>
      <c r="D9999" s="458"/>
      <c r="E9999" s="458"/>
      <c r="F9999" s="459"/>
    </row>
    <row r="10000">
      <c r="A10000" s="458"/>
      <c r="B10000" s="458"/>
      <c r="C10000" s="458"/>
      <c r="D10000" s="458"/>
      <c r="E10000" s="458"/>
      <c r="F10000" s="459"/>
    </row>
    <row r="10001">
      <c r="A10001" s="458"/>
      <c r="B10001" s="458"/>
      <c r="C10001" s="458"/>
      <c r="D10001" s="458"/>
      <c r="E10001" s="458"/>
      <c r="F10001" s="459"/>
    </row>
    <row r="10002">
      <c r="A10002" s="458"/>
      <c r="B10002" s="458"/>
      <c r="C10002" s="458"/>
      <c r="D10002" s="458"/>
      <c r="E10002" s="458"/>
      <c r="F10002" s="459"/>
    </row>
    <row r="10003">
      <c r="A10003" s="458"/>
      <c r="B10003" s="458"/>
      <c r="C10003" s="458"/>
      <c r="D10003" s="458"/>
      <c r="E10003" s="458"/>
      <c r="F10003" s="459"/>
    </row>
    <row r="10004">
      <c r="A10004" s="458"/>
      <c r="B10004" s="458"/>
      <c r="C10004" s="458"/>
      <c r="D10004" s="458"/>
      <c r="E10004" s="458"/>
      <c r="F10004" s="459"/>
    </row>
    <row r="10005">
      <c r="A10005" s="458"/>
      <c r="B10005" s="458"/>
      <c r="C10005" s="458"/>
      <c r="D10005" s="458"/>
      <c r="E10005" s="458"/>
      <c r="F10005" s="459"/>
    </row>
    <row r="10006">
      <c r="A10006" s="458"/>
      <c r="B10006" s="458"/>
      <c r="C10006" s="458"/>
      <c r="D10006" s="458"/>
      <c r="E10006" s="458"/>
      <c r="F10006" s="459"/>
    </row>
    <row r="10007">
      <c r="A10007" s="458"/>
      <c r="B10007" s="458"/>
      <c r="C10007" s="458"/>
      <c r="D10007" s="458"/>
      <c r="E10007" s="458"/>
      <c r="F10007" s="459"/>
    </row>
    <row r="10008">
      <c r="A10008" s="458"/>
      <c r="B10008" s="458"/>
      <c r="C10008" s="458"/>
      <c r="D10008" s="458"/>
      <c r="E10008" s="458"/>
      <c r="F10008" s="459"/>
    </row>
    <row r="10009">
      <c r="A10009" s="458"/>
      <c r="B10009" s="458"/>
      <c r="C10009" s="458"/>
      <c r="D10009" s="458"/>
      <c r="E10009" s="458"/>
      <c r="F10009" s="459"/>
    </row>
    <row r="10010">
      <c r="A10010" s="458"/>
      <c r="B10010" s="458"/>
      <c r="C10010" s="458"/>
      <c r="D10010" s="458"/>
      <c r="E10010" s="458"/>
      <c r="F10010" s="459"/>
    </row>
    <row r="10011">
      <c r="A10011" s="458"/>
      <c r="B10011" s="458"/>
      <c r="C10011" s="458"/>
      <c r="D10011" s="458"/>
      <c r="E10011" s="458"/>
      <c r="F10011" s="459"/>
    </row>
    <row r="10012">
      <c r="A10012" s="458"/>
      <c r="B10012" s="458"/>
      <c r="C10012" s="458"/>
      <c r="D10012" s="458"/>
      <c r="E10012" s="458"/>
      <c r="F10012" s="459"/>
    </row>
    <row r="10013">
      <c r="A10013" s="458"/>
      <c r="B10013" s="458"/>
      <c r="C10013" s="458"/>
      <c r="D10013" s="458"/>
      <c r="E10013" s="458"/>
      <c r="F10013" s="459"/>
    </row>
    <row r="10014">
      <c r="A10014" s="458"/>
      <c r="B10014" s="458"/>
      <c r="C10014" s="458"/>
      <c r="D10014" s="458"/>
      <c r="E10014" s="458"/>
      <c r="F10014" s="459"/>
    </row>
    <row r="10015">
      <c r="A10015" s="458"/>
      <c r="B10015" s="458"/>
      <c r="C10015" s="458"/>
      <c r="D10015" s="458"/>
      <c r="E10015" s="458"/>
      <c r="F10015" s="459"/>
    </row>
    <row r="10016">
      <c r="A10016" s="458"/>
      <c r="B10016" s="458"/>
      <c r="C10016" s="458"/>
      <c r="D10016" s="458"/>
      <c r="E10016" s="458"/>
      <c r="F10016" s="459"/>
    </row>
    <row r="10017">
      <c r="A10017" s="458"/>
      <c r="B10017" s="458"/>
      <c r="C10017" s="458"/>
      <c r="D10017" s="458"/>
      <c r="E10017" s="458"/>
      <c r="F10017" s="459"/>
    </row>
    <row r="10018">
      <c r="A10018" s="458"/>
      <c r="B10018" s="458"/>
      <c r="C10018" s="458"/>
      <c r="D10018" s="458"/>
      <c r="E10018" s="458"/>
      <c r="F10018" s="459"/>
    </row>
    <row r="10019">
      <c r="A10019" s="458"/>
      <c r="B10019" s="458"/>
      <c r="C10019" s="458"/>
      <c r="D10019" s="458"/>
      <c r="E10019" s="458"/>
      <c r="F10019" s="459"/>
    </row>
    <row r="10020">
      <c r="A10020" s="458"/>
      <c r="B10020" s="458"/>
      <c r="C10020" s="458"/>
      <c r="D10020" s="458"/>
      <c r="E10020" s="458"/>
      <c r="F10020" s="459"/>
    </row>
    <row r="10021">
      <c r="A10021" s="458"/>
      <c r="B10021" s="458"/>
      <c r="C10021" s="458"/>
      <c r="D10021" s="458"/>
      <c r="E10021" s="458"/>
      <c r="F10021" s="459"/>
    </row>
    <row r="10022">
      <c r="A10022" s="458"/>
      <c r="B10022" s="458"/>
      <c r="C10022" s="458"/>
      <c r="D10022" s="458"/>
      <c r="E10022" s="458"/>
      <c r="F10022" s="459"/>
    </row>
    <row r="10023">
      <c r="A10023" s="458"/>
      <c r="B10023" s="458"/>
      <c r="C10023" s="458"/>
      <c r="D10023" s="458"/>
      <c r="E10023" s="458"/>
      <c r="F10023" s="459"/>
    </row>
    <row r="10024">
      <c r="A10024" s="458"/>
      <c r="B10024" s="458"/>
      <c r="C10024" s="458"/>
      <c r="D10024" s="458"/>
      <c r="E10024" s="458"/>
      <c r="F10024" s="459"/>
    </row>
    <row r="10025">
      <c r="A10025" s="458"/>
      <c r="B10025" s="458"/>
      <c r="C10025" s="458"/>
      <c r="D10025" s="458"/>
      <c r="E10025" s="458"/>
      <c r="F10025" s="459"/>
    </row>
    <row r="10026">
      <c r="A10026" s="458"/>
      <c r="B10026" s="458"/>
      <c r="C10026" s="458"/>
      <c r="D10026" s="458"/>
      <c r="E10026" s="458"/>
      <c r="F10026" s="459"/>
    </row>
    <row r="10027">
      <c r="A10027" s="458"/>
      <c r="B10027" s="458"/>
      <c r="C10027" s="458"/>
      <c r="D10027" s="458"/>
      <c r="E10027" s="458"/>
      <c r="F10027" s="459"/>
    </row>
    <row r="10028">
      <c r="A10028" s="458"/>
      <c r="B10028" s="458"/>
      <c r="C10028" s="458"/>
      <c r="D10028" s="458"/>
      <c r="E10028" s="458"/>
      <c r="F10028" s="459"/>
    </row>
    <row r="10029">
      <c r="A10029" s="458"/>
      <c r="B10029" s="458"/>
      <c r="C10029" s="458"/>
      <c r="D10029" s="458"/>
      <c r="E10029" s="458"/>
      <c r="F10029" s="459"/>
    </row>
    <row r="10030">
      <c r="A10030" s="458"/>
      <c r="B10030" s="458"/>
      <c r="C10030" s="458"/>
      <c r="D10030" s="458"/>
      <c r="E10030" s="458"/>
      <c r="F10030" s="459"/>
    </row>
    <row r="10031">
      <c r="A10031" s="458"/>
      <c r="B10031" s="458"/>
      <c r="C10031" s="458"/>
      <c r="D10031" s="458"/>
      <c r="E10031" s="458"/>
      <c r="F10031" s="459"/>
    </row>
    <row r="10032">
      <c r="A10032" s="458"/>
      <c r="B10032" s="458"/>
      <c r="C10032" s="458"/>
      <c r="D10032" s="458"/>
      <c r="E10032" s="458"/>
      <c r="F10032" s="459"/>
    </row>
    <row r="10033">
      <c r="A10033" s="458"/>
      <c r="B10033" s="458"/>
      <c r="C10033" s="458"/>
      <c r="D10033" s="458"/>
      <c r="E10033" s="458"/>
      <c r="F10033" s="459"/>
    </row>
    <row r="10034">
      <c r="A10034" s="458"/>
      <c r="B10034" s="458"/>
      <c r="C10034" s="458"/>
      <c r="D10034" s="458"/>
      <c r="E10034" s="458"/>
      <c r="F10034" s="459"/>
    </row>
    <row r="10035">
      <c r="A10035" s="458"/>
      <c r="B10035" s="458"/>
      <c r="C10035" s="458"/>
      <c r="D10035" s="458"/>
      <c r="E10035" s="458"/>
      <c r="F10035" s="459"/>
    </row>
    <row r="10036">
      <c r="A10036" s="458"/>
      <c r="B10036" s="458"/>
      <c r="C10036" s="458"/>
      <c r="D10036" s="458"/>
      <c r="E10036" s="458"/>
      <c r="F10036" s="459"/>
    </row>
    <row r="10037">
      <c r="A10037" s="458"/>
      <c r="B10037" s="458"/>
      <c r="C10037" s="458"/>
      <c r="D10037" s="458"/>
      <c r="E10037" s="458"/>
      <c r="F10037" s="459"/>
    </row>
    <row r="10038">
      <c r="A10038" s="458"/>
      <c r="B10038" s="458"/>
      <c r="C10038" s="458"/>
      <c r="D10038" s="458"/>
      <c r="E10038" s="458"/>
      <c r="F10038" s="459"/>
    </row>
    <row r="10039">
      <c r="A10039" s="458"/>
      <c r="B10039" s="458"/>
      <c r="C10039" s="458"/>
      <c r="D10039" s="458"/>
      <c r="E10039" s="458"/>
      <c r="F10039" s="459"/>
    </row>
    <row r="10040">
      <c r="A10040" s="458"/>
      <c r="B10040" s="458"/>
      <c r="C10040" s="458"/>
      <c r="D10040" s="458"/>
      <c r="E10040" s="458"/>
      <c r="F10040" s="459"/>
    </row>
    <row r="10041">
      <c r="A10041" s="458"/>
      <c r="B10041" s="458"/>
      <c r="C10041" s="458"/>
      <c r="D10041" s="458"/>
      <c r="E10041" s="458"/>
      <c r="F10041" s="459"/>
    </row>
    <row r="10042">
      <c r="A10042" s="458"/>
      <c r="B10042" s="458"/>
      <c r="C10042" s="458"/>
      <c r="D10042" s="458"/>
      <c r="E10042" s="458"/>
      <c r="F10042" s="459"/>
    </row>
    <row r="10043">
      <c r="A10043" s="458"/>
      <c r="B10043" s="458"/>
      <c r="C10043" s="458"/>
      <c r="D10043" s="458"/>
      <c r="E10043" s="458"/>
      <c r="F10043" s="459"/>
    </row>
    <row r="10044">
      <c r="A10044" s="458"/>
      <c r="B10044" s="458"/>
      <c r="C10044" s="458"/>
      <c r="D10044" s="458"/>
      <c r="E10044" s="458"/>
      <c r="F10044" s="459"/>
    </row>
    <row r="10045">
      <c r="A10045" s="458"/>
      <c r="B10045" s="458"/>
      <c r="C10045" s="458"/>
      <c r="D10045" s="458"/>
      <c r="E10045" s="458"/>
      <c r="F10045" s="459"/>
    </row>
    <row r="10046">
      <c r="A10046" s="458"/>
      <c r="B10046" s="458"/>
      <c r="C10046" s="458"/>
      <c r="D10046" s="458"/>
      <c r="E10046" s="458"/>
      <c r="F10046" s="459"/>
    </row>
    <row r="10047">
      <c r="A10047" s="458"/>
      <c r="B10047" s="458"/>
      <c r="C10047" s="458"/>
      <c r="D10047" s="458"/>
      <c r="E10047" s="458"/>
      <c r="F10047" s="459"/>
    </row>
    <row r="10048">
      <c r="A10048" s="458"/>
      <c r="B10048" s="458"/>
      <c r="C10048" s="458"/>
      <c r="D10048" s="458"/>
      <c r="E10048" s="458"/>
      <c r="F10048" s="459"/>
    </row>
    <row r="10049">
      <c r="A10049" s="458"/>
      <c r="B10049" s="458"/>
      <c r="C10049" s="458"/>
      <c r="D10049" s="458"/>
      <c r="E10049" s="458"/>
      <c r="F10049" s="459"/>
    </row>
    <row r="10050">
      <c r="A10050" s="458"/>
      <c r="B10050" s="458"/>
      <c r="C10050" s="458"/>
      <c r="D10050" s="458"/>
      <c r="E10050" s="458"/>
      <c r="F10050" s="459"/>
    </row>
    <row r="10051">
      <c r="A10051" s="458"/>
      <c r="B10051" s="458"/>
      <c r="C10051" s="458"/>
      <c r="D10051" s="458"/>
      <c r="E10051" s="458"/>
      <c r="F10051" s="459"/>
    </row>
    <row r="10052">
      <c r="A10052" s="458"/>
      <c r="B10052" s="458"/>
      <c r="C10052" s="458"/>
      <c r="D10052" s="458"/>
      <c r="E10052" s="458"/>
      <c r="F10052" s="459"/>
    </row>
    <row r="10053">
      <c r="A10053" s="458"/>
      <c r="B10053" s="458"/>
      <c r="C10053" s="458"/>
      <c r="D10053" s="458"/>
      <c r="E10053" s="458"/>
      <c r="F10053" s="459"/>
    </row>
    <row r="10054">
      <c r="A10054" s="458"/>
      <c r="B10054" s="458"/>
      <c r="C10054" s="458"/>
      <c r="D10054" s="458"/>
      <c r="E10054" s="458"/>
      <c r="F10054" s="459"/>
    </row>
    <row r="10055">
      <c r="A10055" s="458"/>
      <c r="B10055" s="458"/>
      <c r="C10055" s="458"/>
      <c r="D10055" s="458"/>
      <c r="E10055" s="458"/>
      <c r="F10055" s="459"/>
    </row>
    <row r="10056">
      <c r="A10056" s="458"/>
      <c r="B10056" s="458"/>
      <c r="C10056" s="458"/>
      <c r="D10056" s="458"/>
      <c r="E10056" s="458"/>
      <c r="F10056" s="459"/>
    </row>
    <row r="10057">
      <c r="A10057" s="458"/>
      <c r="B10057" s="458"/>
      <c r="C10057" s="458"/>
      <c r="D10057" s="458"/>
      <c r="E10057" s="458"/>
      <c r="F10057" s="459"/>
    </row>
    <row r="10058">
      <c r="A10058" s="458"/>
      <c r="B10058" s="458"/>
      <c r="C10058" s="458"/>
      <c r="D10058" s="458"/>
      <c r="E10058" s="458"/>
      <c r="F10058" s="459"/>
    </row>
    <row r="10059">
      <c r="A10059" s="458"/>
      <c r="B10059" s="458"/>
      <c r="C10059" s="458"/>
      <c r="D10059" s="458"/>
      <c r="E10059" s="458"/>
      <c r="F10059" s="459"/>
    </row>
    <row r="10060">
      <c r="A10060" s="458"/>
      <c r="B10060" s="458"/>
      <c r="C10060" s="458"/>
      <c r="D10060" s="458"/>
      <c r="E10060" s="458"/>
      <c r="F10060" s="459"/>
    </row>
    <row r="10061">
      <c r="A10061" s="458"/>
      <c r="B10061" s="458"/>
      <c r="C10061" s="458"/>
      <c r="D10061" s="458"/>
      <c r="E10061" s="458"/>
      <c r="F10061" s="459"/>
    </row>
    <row r="10062">
      <c r="A10062" s="458"/>
      <c r="B10062" s="458"/>
      <c r="C10062" s="458"/>
      <c r="D10062" s="458"/>
      <c r="E10062" s="458"/>
      <c r="F10062" s="459"/>
    </row>
    <row r="10063">
      <c r="A10063" s="458"/>
      <c r="B10063" s="458"/>
      <c r="C10063" s="458"/>
      <c r="D10063" s="458"/>
      <c r="E10063" s="458"/>
      <c r="F10063" s="459"/>
    </row>
    <row r="10064">
      <c r="A10064" s="458"/>
      <c r="B10064" s="458"/>
      <c r="C10064" s="458"/>
      <c r="D10064" s="458"/>
      <c r="E10064" s="458"/>
      <c r="F10064" s="459"/>
    </row>
    <row r="10065">
      <c r="A10065" s="458"/>
      <c r="B10065" s="458"/>
      <c r="C10065" s="458"/>
      <c r="D10065" s="458"/>
      <c r="E10065" s="458"/>
      <c r="F10065" s="459"/>
    </row>
    <row r="10066">
      <c r="A10066" s="458"/>
      <c r="B10066" s="458"/>
      <c r="C10066" s="458"/>
      <c r="D10066" s="458"/>
      <c r="E10066" s="458"/>
      <c r="F10066" s="459"/>
    </row>
    <row r="10067">
      <c r="A10067" s="458"/>
      <c r="B10067" s="458"/>
      <c r="C10067" s="458"/>
      <c r="D10067" s="458"/>
      <c r="E10067" s="458"/>
      <c r="F10067" s="459"/>
    </row>
    <row r="10068">
      <c r="A10068" s="458"/>
      <c r="B10068" s="458"/>
      <c r="C10068" s="458"/>
      <c r="D10068" s="458"/>
      <c r="E10068" s="458"/>
      <c r="F10068" s="459"/>
    </row>
    <row r="10069">
      <c r="A10069" s="458"/>
      <c r="B10069" s="458"/>
      <c r="C10069" s="458"/>
      <c r="D10069" s="458"/>
      <c r="E10069" s="458"/>
      <c r="F10069" s="459"/>
    </row>
    <row r="10070">
      <c r="A10070" s="458"/>
      <c r="B10070" s="458"/>
      <c r="C10070" s="458"/>
      <c r="D10070" s="458"/>
      <c r="E10070" s="458"/>
      <c r="F10070" s="459"/>
    </row>
    <row r="10071">
      <c r="A10071" s="458"/>
      <c r="B10071" s="458"/>
      <c r="C10071" s="458"/>
      <c r="D10071" s="458"/>
      <c r="E10071" s="458"/>
      <c r="F10071" s="459"/>
    </row>
    <row r="10072">
      <c r="A10072" s="458"/>
      <c r="B10072" s="458"/>
      <c r="C10072" s="458"/>
      <c r="D10072" s="458"/>
      <c r="E10072" s="458"/>
      <c r="F10072" s="459"/>
    </row>
    <row r="10073">
      <c r="A10073" s="458"/>
      <c r="B10073" s="458"/>
      <c r="C10073" s="458"/>
      <c r="D10073" s="458"/>
      <c r="E10073" s="458"/>
      <c r="F10073" s="459"/>
    </row>
    <row r="10074">
      <c r="A10074" s="458"/>
      <c r="B10074" s="458"/>
      <c r="C10074" s="458"/>
      <c r="D10074" s="458"/>
      <c r="E10074" s="458"/>
      <c r="F10074" s="459"/>
    </row>
    <row r="10075">
      <c r="A10075" s="458"/>
      <c r="B10075" s="458"/>
      <c r="C10075" s="458"/>
      <c r="D10075" s="458"/>
      <c r="E10075" s="458"/>
      <c r="F10075" s="459"/>
    </row>
    <row r="10076">
      <c r="A10076" s="458"/>
      <c r="B10076" s="458"/>
      <c r="C10076" s="458"/>
      <c r="D10076" s="458"/>
      <c r="E10076" s="458"/>
      <c r="F10076" s="459"/>
    </row>
    <row r="10077">
      <c r="A10077" s="458"/>
      <c r="B10077" s="458"/>
      <c r="C10077" s="458"/>
      <c r="D10077" s="458"/>
      <c r="E10077" s="458"/>
      <c r="F10077" s="459"/>
    </row>
    <row r="10078">
      <c r="A10078" s="458"/>
      <c r="B10078" s="458"/>
      <c r="C10078" s="458"/>
      <c r="D10078" s="458"/>
      <c r="E10078" s="458"/>
      <c r="F10078" s="459"/>
    </row>
    <row r="10079">
      <c r="A10079" s="458"/>
      <c r="B10079" s="458"/>
      <c r="C10079" s="458"/>
      <c r="D10079" s="458"/>
      <c r="E10079" s="458"/>
      <c r="F10079" s="459"/>
    </row>
    <row r="10080">
      <c r="A10080" s="458"/>
      <c r="B10080" s="458"/>
      <c r="C10080" s="458"/>
      <c r="D10080" s="458"/>
      <c r="E10080" s="458"/>
      <c r="F10080" s="459"/>
    </row>
    <row r="10081">
      <c r="A10081" s="458"/>
      <c r="B10081" s="458"/>
      <c r="C10081" s="458"/>
      <c r="D10081" s="458"/>
      <c r="E10081" s="458"/>
      <c r="F10081" s="459"/>
    </row>
    <row r="10082">
      <c r="A10082" s="458"/>
      <c r="B10082" s="458"/>
      <c r="C10082" s="458"/>
      <c r="D10082" s="458"/>
      <c r="E10082" s="458"/>
      <c r="F10082" s="459"/>
    </row>
    <row r="10083">
      <c r="A10083" s="458"/>
      <c r="B10083" s="458"/>
      <c r="C10083" s="458"/>
      <c r="D10083" s="458"/>
      <c r="E10083" s="458"/>
      <c r="F10083" s="459"/>
    </row>
    <row r="10084">
      <c r="A10084" s="458"/>
      <c r="B10084" s="458"/>
      <c r="C10084" s="458"/>
      <c r="D10084" s="458"/>
      <c r="E10084" s="458"/>
      <c r="F10084" s="459"/>
    </row>
    <row r="10085">
      <c r="A10085" s="458"/>
      <c r="B10085" s="458"/>
      <c r="C10085" s="458"/>
      <c r="D10085" s="458"/>
      <c r="E10085" s="458"/>
      <c r="F10085" s="459"/>
    </row>
    <row r="10086">
      <c r="A10086" s="458"/>
      <c r="B10086" s="458"/>
      <c r="C10086" s="458"/>
      <c r="D10086" s="458"/>
      <c r="E10086" s="458"/>
      <c r="F10086" s="459"/>
    </row>
    <row r="10087">
      <c r="A10087" s="458"/>
      <c r="B10087" s="458"/>
      <c r="C10087" s="458"/>
      <c r="D10087" s="458"/>
      <c r="E10087" s="458"/>
      <c r="F10087" s="459"/>
    </row>
    <row r="10088">
      <c r="A10088" s="458"/>
      <c r="B10088" s="458"/>
      <c r="C10088" s="458"/>
      <c r="D10088" s="458"/>
      <c r="E10088" s="458"/>
      <c r="F10088" s="459"/>
    </row>
    <row r="10089">
      <c r="A10089" s="458"/>
      <c r="B10089" s="458"/>
      <c r="C10089" s="458"/>
      <c r="D10089" s="458"/>
      <c r="E10089" s="458"/>
      <c r="F10089" s="459"/>
    </row>
    <row r="10090">
      <c r="A10090" s="458"/>
      <c r="B10090" s="458"/>
      <c r="C10090" s="458"/>
      <c r="D10090" s="458"/>
      <c r="E10090" s="458"/>
      <c r="F10090" s="459"/>
    </row>
    <row r="10091">
      <c r="A10091" s="458"/>
      <c r="B10091" s="458"/>
      <c r="C10091" s="458"/>
      <c r="D10091" s="458"/>
      <c r="E10091" s="458"/>
      <c r="F10091" s="459"/>
    </row>
    <row r="10092">
      <c r="A10092" s="458"/>
      <c r="B10092" s="458"/>
      <c r="C10092" s="458"/>
      <c r="D10092" s="458"/>
      <c r="E10092" s="458"/>
      <c r="F10092" s="459"/>
    </row>
    <row r="10093">
      <c r="A10093" s="458"/>
      <c r="B10093" s="458"/>
      <c r="C10093" s="458"/>
      <c r="D10093" s="458"/>
      <c r="E10093" s="458"/>
      <c r="F10093" s="459"/>
    </row>
    <row r="10094">
      <c r="A10094" s="458"/>
      <c r="B10094" s="458"/>
      <c r="C10094" s="458"/>
      <c r="D10094" s="458"/>
      <c r="E10094" s="458"/>
      <c r="F10094" s="459"/>
    </row>
    <row r="10095">
      <c r="A10095" s="458"/>
      <c r="B10095" s="458"/>
      <c r="C10095" s="458"/>
      <c r="D10095" s="458"/>
      <c r="E10095" s="458"/>
      <c r="F10095" s="459"/>
    </row>
    <row r="10096">
      <c r="A10096" s="458"/>
      <c r="B10096" s="458"/>
      <c r="C10096" s="458"/>
      <c r="D10096" s="458"/>
      <c r="E10096" s="458"/>
      <c r="F10096" s="459"/>
    </row>
    <row r="10097">
      <c r="A10097" s="458"/>
      <c r="B10097" s="458"/>
      <c r="C10097" s="458"/>
      <c r="D10097" s="458"/>
      <c r="E10097" s="458"/>
      <c r="F10097" s="459"/>
    </row>
    <row r="10098">
      <c r="A10098" s="458"/>
      <c r="B10098" s="458"/>
      <c r="C10098" s="458"/>
      <c r="D10098" s="458"/>
      <c r="E10098" s="458"/>
      <c r="F10098" s="459"/>
    </row>
    <row r="10099">
      <c r="A10099" s="458"/>
      <c r="B10099" s="458"/>
      <c r="C10099" s="458"/>
      <c r="D10099" s="458"/>
      <c r="E10099" s="458"/>
      <c r="F10099" s="459"/>
    </row>
    <row r="10100">
      <c r="A10100" s="458"/>
      <c r="B10100" s="458"/>
      <c r="C10100" s="458"/>
      <c r="D10100" s="458"/>
      <c r="E10100" s="458"/>
      <c r="F10100" s="459"/>
    </row>
    <row r="10101">
      <c r="A10101" s="458"/>
      <c r="B10101" s="458"/>
      <c r="C10101" s="458"/>
      <c r="D10101" s="458"/>
      <c r="E10101" s="458"/>
      <c r="F10101" s="459"/>
    </row>
    <row r="10102">
      <c r="A10102" s="458"/>
      <c r="B10102" s="458"/>
      <c r="C10102" s="458"/>
      <c r="D10102" s="458"/>
      <c r="E10102" s="458"/>
      <c r="F10102" s="459"/>
    </row>
    <row r="10103">
      <c r="A10103" s="458"/>
      <c r="B10103" s="458"/>
      <c r="C10103" s="458"/>
      <c r="D10103" s="458"/>
      <c r="E10103" s="458"/>
      <c r="F10103" s="459"/>
    </row>
    <row r="10104">
      <c r="A10104" s="458"/>
      <c r="B10104" s="458"/>
      <c r="C10104" s="458"/>
      <c r="D10104" s="458"/>
      <c r="E10104" s="458"/>
      <c r="F10104" s="459"/>
    </row>
    <row r="10105">
      <c r="A10105" s="458"/>
      <c r="B10105" s="458"/>
      <c r="C10105" s="458"/>
      <c r="D10105" s="458"/>
      <c r="E10105" s="458"/>
      <c r="F10105" s="459"/>
    </row>
    <row r="10106">
      <c r="A10106" s="458"/>
      <c r="B10106" s="458"/>
      <c r="C10106" s="458"/>
      <c r="D10106" s="458"/>
      <c r="E10106" s="458"/>
      <c r="F10106" s="459"/>
    </row>
    <row r="10107">
      <c r="A10107" s="458"/>
      <c r="B10107" s="458"/>
      <c r="C10107" s="458"/>
      <c r="D10107" s="458"/>
      <c r="E10107" s="458"/>
      <c r="F10107" s="459"/>
    </row>
    <row r="10108">
      <c r="A10108" s="458"/>
      <c r="B10108" s="458"/>
      <c r="C10108" s="458"/>
      <c r="D10108" s="458"/>
      <c r="E10108" s="458"/>
      <c r="F10108" s="459"/>
    </row>
    <row r="10109">
      <c r="A10109" s="458"/>
      <c r="B10109" s="458"/>
      <c r="C10109" s="458"/>
      <c r="D10109" s="458"/>
      <c r="E10109" s="458"/>
      <c r="F10109" s="459"/>
    </row>
    <row r="10110">
      <c r="A10110" s="458"/>
      <c r="B10110" s="458"/>
      <c r="C10110" s="458"/>
      <c r="D10110" s="458"/>
      <c r="E10110" s="458"/>
      <c r="F10110" s="459"/>
    </row>
    <row r="10111">
      <c r="A10111" s="458"/>
      <c r="B10111" s="458"/>
      <c r="C10111" s="458"/>
      <c r="D10111" s="458"/>
      <c r="E10111" s="458"/>
      <c r="F10111" s="459"/>
    </row>
    <row r="10112">
      <c r="A10112" s="458"/>
      <c r="B10112" s="458"/>
      <c r="C10112" s="458"/>
      <c r="D10112" s="458"/>
      <c r="E10112" s="458"/>
      <c r="F10112" s="459"/>
    </row>
    <row r="10113">
      <c r="A10113" s="458"/>
      <c r="B10113" s="458"/>
      <c r="C10113" s="458"/>
      <c r="D10113" s="458"/>
      <c r="E10113" s="458"/>
      <c r="F10113" s="459"/>
    </row>
    <row r="10114">
      <c r="A10114" s="458"/>
      <c r="B10114" s="458"/>
      <c r="C10114" s="458"/>
      <c r="D10114" s="458"/>
      <c r="E10114" s="458"/>
      <c r="F10114" s="459"/>
    </row>
    <row r="10115">
      <c r="A10115" s="458"/>
      <c r="B10115" s="458"/>
      <c r="C10115" s="458"/>
      <c r="D10115" s="458"/>
      <c r="E10115" s="458"/>
      <c r="F10115" s="459"/>
    </row>
    <row r="10116">
      <c r="A10116" s="458"/>
      <c r="B10116" s="458"/>
      <c r="C10116" s="458"/>
      <c r="D10116" s="458"/>
      <c r="E10116" s="458"/>
      <c r="F10116" s="459"/>
    </row>
    <row r="10117">
      <c r="A10117" s="458"/>
      <c r="B10117" s="458"/>
      <c r="C10117" s="458"/>
      <c r="D10117" s="458"/>
      <c r="E10117" s="458"/>
      <c r="F10117" s="459"/>
    </row>
    <row r="10118">
      <c r="A10118" s="458"/>
      <c r="B10118" s="458"/>
      <c r="C10118" s="458"/>
      <c r="D10118" s="458"/>
      <c r="E10118" s="458"/>
      <c r="F10118" s="459"/>
    </row>
    <row r="10119">
      <c r="A10119" s="458"/>
      <c r="B10119" s="458"/>
      <c r="C10119" s="458"/>
      <c r="D10119" s="458"/>
      <c r="E10119" s="458"/>
      <c r="F10119" s="459"/>
    </row>
    <row r="10120">
      <c r="A10120" s="458"/>
      <c r="B10120" s="458"/>
      <c r="C10120" s="458"/>
      <c r="D10120" s="458"/>
      <c r="E10120" s="458"/>
      <c r="F10120" s="459"/>
    </row>
    <row r="10121">
      <c r="A10121" s="458"/>
      <c r="B10121" s="458"/>
      <c r="C10121" s="458"/>
      <c r="D10121" s="458"/>
      <c r="E10121" s="458"/>
      <c r="F10121" s="459"/>
    </row>
    <row r="10122">
      <c r="A10122" s="458"/>
      <c r="B10122" s="458"/>
      <c r="C10122" s="458"/>
      <c r="D10122" s="458"/>
      <c r="E10122" s="458"/>
      <c r="F10122" s="459"/>
    </row>
    <row r="10123">
      <c r="A10123" s="458"/>
      <c r="B10123" s="458"/>
      <c r="C10123" s="458"/>
      <c r="D10123" s="458"/>
      <c r="E10123" s="458"/>
      <c r="F10123" s="459"/>
    </row>
    <row r="10124">
      <c r="A10124" s="458"/>
      <c r="B10124" s="458"/>
      <c r="C10124" s="458"/>
      <c r="D10124" s="458"/>
      <c r="E10124" s="458"/>
      <c r="F10124" s="459"/>
    </row>
    <row r="10125">
      <c r="A10125" s="458"/>
      <c r="B10125" s="458"/>
      <c r="C10125" s="458"/>
      <c r="D10125" s="458"/>
      <c r="E10125" s="458"/>
      <c r="F10125" s="459"/>
    </row>
    <row r="10126">
      <c r="A10126" s="458"/>
      <c r="B10126" s="458"/>
      <c r="C10126" s="458"/>
      <c r="D10126" s="458"/>
      <c r="E10126" s="458"/>
      <c r="F10126" s="459"/>
    </row>
    <row r="10127">
      <c r="A10127" s="458"/>
      <c r="B10127" s="458"/>
      <c r="C10127" s="458"/>
      <c r="D10127" s="458"/>
      <c r="E10127" s="458"/>
      <c r="F10127" s="459"/>
    </row>
    <row r="10128">
      <c r="A10128" s="458"/>
      <c r="B10128" s="458"/>
      <c r="C10128" s="458"/>
      <c r="D10128" s="458"/>
      <c r="E10128" s="458"/>
      <c r="F10128" s="459"/>
    </row>
    <row r="10129">
      <c r="A10129" s="458"/>
      <c r="B10129" s="458"/>
      <c r="C10129" s="458"/>
      <c r="D10129" s="458"/>
      <c r="E10129" s="458"/>
      <c r="F10129" s="459"/>
    </row>
    <row r="10130">
      <c r="A10130" s="458"/>
      <c r="B10130" s="458"/>
      <c r="C10130" s="458"/>
      <c r="D10130" s="458"/>
      <c r="E10130" s="458"/>
      <c r="F10130" s="459"/>
    </row>
    <row r="10131">
      <c r="A10131" s="458"/>
      <c r="B10131" s="458"/>
      <c r="C10131" s="458"/>
      <c r="D10131" s="458"/>
      <c r="E10131" s="458"/>
      <c r="F10131" s="459"/>
    </row>
    <row r="10132">
      <c r="A10132" s="458"/>
      <c r="B10132" s="458"/>
      <c r="C10132" s="458"/>
      <c r="D10132" s="458"/>
      <c r="E10132" s="458"/>
      <c r="F10132" s="459"/>
    </row>
    <row r="10133">
      <c r="A10133" s="458"/>
      <c r="B10133" s="458"/>
      <c r="C10133" s="458"/>
      <c r="D10133" s="458"/>
      <c r="E10133" s="458"/>
      <c r="F10133" s="459"/>
    </row>
    <row r="10134">
      <c r="A10134" s="458"/>
      <c r="B10134" s="458"/>
      <c r="C10134" s="458"/>
      <c r="D10134" s="458"/>
      <c r="E10134" s="458"/>
      <c r="F10134" s="459"/>
    </row>
    <row r="10135">
      <c r="A10135" s="458"/>
      <c r="B10135" s="458"/>
      <c r="C10135" s="458"/>
      <c r="D10135" s="458"/>
      <c r="E10135" s="458"/>
      <c r="F10135" s="459"/>
    </row>
    <row r="10136">
      <c r="A10136" s="458"/>
      <c r="B10136" s="458"/>
      <c r="C10136" s="458"/>
      <c r="D10136" s="458"/>
      <c r="E10136" s="458"/>
      <c r="F10136" s="459"/>
    </row>
    <row r="10137">
      <c r="A10137" s="458"/>
      <c r="B10137" s="458"/>
      <c r="C10137" s="458"/>
      <c r="D10137" s="458"/>
      <c r="E10137" s="458"/>
      <c r="F10137" s="459"/>
    </row>
    <row r="10138">
      <c r="A10138" s="458"/>
      <c r="B10138" s="458"/>
      <c r="C10138" s="458"/>
      <c r="D10138" s="458"/>
      <c r="E10138" s="458"/>
      <c r="F10138" s="459"/>
    </row>
    <row r="10139">
      <c r="A10139" s="458"/>
      <c r="B10139" s="458"/>
      <c r="C10139" s="458"/>
      <c r="D10139" s="458"/>
      <c r="E10139" s="458"/>
      <c r="F10139" s="459"/>
    </row>
    <row r="10140">
      <c r="A10140" s="458"/>
      <c r="B10140" s="458"/>
      <c r="C10140" s="458"/>
      <c r="D10140" s="458"/>
      <c r="E10140" s="458"/>
      <c r="F10140" s="459"/>
    </row>
    <row r="10141">
      <c r="A10141" s="458"/>
      <c r="B10141" s="458"/>
      <c r="C10141" s="458"/>
      <c r="D10141" s="458"/>
      <c r="E10141" s="458"/>
      <c r="F10141" s="459"/>
    </row>
    <row r="10142">
      <c r="A10142" s="458"/>
      <c r="B10142" s="458"/>
      <c r="C10142" s="458"/>
      <c r="D10142" s="458"/>
      <c r="E10142" s="458"/>
      <c r="F10142" s="459"/>
    </row>
    <row r="10143">
      <c r="A10143" s="458"/>
      <c r="B10143" s="458"/>
      <c r="C10143" s="458"/>
      <c r="D10143" s="458"/>
      <c r="E10143" s="458"/>
      <c r="F10143" s="459"/>
    </row>
    <row r="10144">
      <c r="A10144" s="458"/>
      <c r="B10144" s="458"/>
      <c r="C10144" s="458"/>
      <c r="D10144" s="458"/>
      <c r="E10144" s="458"/>
      <c r="F10144" s="459"/>
    </row>
    <row r="10145">
      <c r="A10145" s="458"/>
      <c r="B10145" s="458"/>
      <c r="C10145" s="458"/>
      <c r="D10145" s="458"/>
      <c r="E10145" s="458"/>
      <c r="F10145" s="459"/>
    </row>
    <row r="10146">
      <c r="A10146" s="458"/>
      <c r="B10146" s="458"/>
      <c r="C10146" s="458"/>
      <c r="D10146" s="458"/>
      <c r="E10146" s="458"/>
      <c r="F10146" s="459"/>
    </row>
    <row r="10147">
      <c r="A10147" s="458"/>
      <c r="B10147" s="458"/>
      <c r="C10147" s="458"/>
      <c r="D10147" s="458"/>
      <c r="E10147" s="458"/>
      <c r="F10147" s="459"/>
    </row>
    <row r="10148">
      <c r="A10148" s="458"/>
      <c r="B10148" s="458"/>
      <c r="C10148" s="458"/>
      <c r="D10148" s="458"/>
      <c r="E10148" s="458"/>
      <c r="F10148" s="459"/>
    </row>
    <row r="10149">
      <c r="A10149" s="458"/>
      <c r="B10149" s="458"/>
      <c r="C10149" s="458"/>
      <c r="D10149" s="458"/>
      <c r="E10149" s="458"/>
      <c r="F10149" s="459"/>
    </row>
    <row r="10150">
      <c r="A10150" s="458"/>
      <c r="B10150" s="458"/>
      <c r="C10150" s="458"/>
      <c r="D10150" s="458"/>
      <c r="E10150" s="458"/>
      <c r="F10150" s="459"/>
    </row>
    <row r="10151">
      <c r="A10151" s="458"/>
      <c r="B10151" s="458"/>
      <c r="C10151" s="458"/>
      <c r="D10151" s="458"/>
      <c r="E10151" s="458"/>
      <c r="F10151" s="459"/>
    </row>
    <row r="10152">
      <c r="A10152" s="458"/>
      <c r="B10152" s="458"/>
      <c r="C10152" s="458"/>
      <c r="D10152" s="458"/>
      <c r="E10152" s="458"/>
      <c r="F10152" s="459"/>
    </row>
    <row r="10153">
      <c r="A10153" s="458"/>
      <c r="B10153" s="458"/>
      <c r="C10153" s="458"/>
      <c r="D10153" s="458"/>
      <c r="E10153" s="458"/>
      <c r="F10153" s="459"/>
    </row>
    <row r="10154">
      <c r="A10154" s="458"/>
      <c r="B10154" s="458"/>
      <c r="C10154" s="458"/>
      <c r="D10154" s="458"/>
      <c r="E10154" s="458"/>
      <c r="F10154" s="459"/>
    </row>
    <row r="10155">
      <c r="A10155" s="458"/>
      <c r="B10155" s="458"/>
      <c r="C10155" s="458"/>
      <c r="D10155" s="458"/>
      <c r="E10155" s="458"/>
      <c r="F10155" s="459"/>
    </row>
    <row r="10156">
      <c r="A10156" s="458"/>
      <c r="B10156" s="458"/>
      <c r="C10156" s="458"/>
      <c r="D10156" s="458"/>
      <c r="E10156" s="458"/>
      <c r="F10156" s="459"/>
    </row>
    <row r="10157">
      <c r="A10157" s="458"/>
      <c r="B10157" s="458"/>
      <c r="C10157" s="458"/>
      <c r="D10157" s="458"/>
      <c r="E10157" s="458"/>
      <c r="F10157" s="459"/>
    </row>
    <row r="10158">
      <c r="A10158" s="458"/>
      <c r="B10158" s="458"/>
      <c r="C10158" s="458"/>
      <c r="D10158" s="458"/>
      <c r="E10158" s="458"/>
      <c r="F10158" s="459"/>
    </row>
    <row r="10159">
      <c r="A10159" s="458"/>
      <c r="B10159" s="458"/>
      <c r="C10159" s="458"/>
      <c r="D10159" s="458"/>
      <c r="E10159" s="458"/>
      <c r="F10159" s="459"/>
    </row>
    <row r="10160">
      <c r="A10160" s="458"/>
      <c r="B10160" s="458"/>
      <c r="C10160" s="458"/>
      <c r="D10160" s="458"/>
      <c r="E10160" s="458"/>
      <c r="F10160" s="459"/>
    </row>
    <row r="10161">
      <c r="A10161" s="458"/>
      <c r="B10161" s="458"/>
      <c r="C10161" s="458"/>
      <c r="D10161" s="458"/>
      <c r="E10161" s="458"/>
      <c r="F10161" s="459"/>
    </row>
    <row r="10162">
      <c r="A10162" s="458"/>
      <c r="B10162" s="458"/>
      <c r="C10162" s="458"/>
      <c r="D10162" s="458"/>
      <c r="E10162" s="458"/>
      <c r="F10162" s="459"/>
    </row>
    <row r="10163">
      <c r="A10163" s="458"/>
      <c r="B10163" s="458"/>
      <c r="C10163" s="458"/>
      <c r="D10163" s="458"/>
      <c r="E10163" s="458"/>
      <c r="F10163" s="459"/>
    </row>
    <row r="10164">
      <c r="A10164" s="458"/>
      <c r="B10164" s="458"/>
      <c r="C10164" s="458"/>
      <c r="D10164" s="458"/>
      <c r="E10164" s="458"/>
      <c r="F10164" s="459"/>
    </row>
    <row r="10165">
      <c r="A10165" s="458"/>
      <c r="B10165" s="458"/>
      <c r="C10165" s="458"/>
      <c r="D10165" s="458"/>
      <c r="E10165" s="458"/>
      <c r="F10165" s="459"/>
    </row>
    <row r="10166">
      <c r="A10166" s="458"/>
      <c r="B10166" s="458"/>
      <c r="C10166" s="458"/>
      <c r="D10166" s="458"/>
      <c r="E10166" s="458"/>
      <c r="F10166" s="459"/>
    </row>
    <row r="10167">
      <c r="A10167" s="458"/>
      <c r="B10167" s="458"/>
      <c r="C10167" s="458"/>
      <c r="D10167" s="458"/>
      <c r="E10167" s="458"/>
      <c r="F10167" s="459"/>
    </row>
    <row r="10168">
      <c r="A10168" s="458"/>
      <c r="B10168" s="458"/>
      <c r="C10168" s="458"/>
      <c r="D10168" s="458"/>
      <c r="E10168" s="458"/>
      <c r="F10168" s="459"/>
    </row>
    <row r="10169">
      <c r="A10169" s="458"/>
      <c r="B10169" s="458"/>
      <c r="C10169" s="458"/>
      <c r="D10169" s="458"/>
      <c r="E10169" s="458"/>
      <c r="F10169" s="459"/>
    </row>
    <row r="10170">
      <c r="A10170" s="458"/>
      <c r="B10170" s="458"/>
      <c r="C10170" s="458"/>
      <c r="D10170" s="458"/>
      <c r="E10170" s="458"/>
      <c r="F10170" s="459"/>
    </row>
    <row r="10171">
      <c r="A10171" s="458"/>
      <c r="B10171" s="458"/>
      <c r="C10171" s="458"/>
      <c r="D10171" s="458"/>
      <c r="E10171" s="458"/>
      <c r="F10171" s="459"/>
    </row>
    <row r="10172">
      <c r="A10172" s="458"/>
      <c r="B10172" s="458"/>
      <c r="C10172" s="458"/>
      <c r="D10172" s="458"/>
      <c r="E10172" s="458"/>
      <c r="F10172" s="459"/>
    </row>
    <row r="10173">
      <c r="A10173" s="458"/>
      <c r="B10173" s="458"/>
      <c r="C10173" s="458"/>
      <c r="D10173" s="458"/>
      <c r="E10173" s="458"/>
      <c r="F10173" s="459"/>
    </row>
    <row r="10174">
      <c r="A10174" s="458"/>
      <c r="B10174" s="458"/>
      <c r="C10174" s="458"/>
      <c r="D10174" s="458"/>
      <c r="E10174" s="458"/>
      <c r="F10174" s="459"/>
    </row>
    <row r="10175">
      <c r="A10175" s="458"/>
      <c r="B10175" s="458"/>
      <c r="C10175" s="458"/>
      <c r="D10175" s="458"/>
      <c r="E10175" s="458"/>
      <c r="F10175" s="459"/>
    </row>
    <row r="10176">
      <c r="A10176" s="458"/>
      <c r="B10176" s="458"/>
      <c r="C10176" s="458"/>
      <c r="D10176" s="458"/>
      <c r="E10176" s="458"/>
      <c r="F10176" s="459"/>
    </row>
    <row r="10177">
      <c r="A10177" s="458"/>
      <c r="B10177" s="458"/>
      <c r="C10177" s="458"/>
      <c r="D10177" s="458"/>
      <c r="E10177" s="458"/>
      <c r="F10177" s="459"/>
    </row>
    <row r="10178">
      <c r="A10178" s="458"/>
      <c r="B10178" s="458"/>
      <c r="C10178" s="458"/>
      <c r="D10178" s="458"/>
      <c r="E10178" s="458"/>
      <c r="F10178" s="459"/>
    </row>
    <row r="10179">
      <c r="A10179" s="458"/>
      <c r="B10179" s="458"/>
      <c r="C10179" s="458"/>
      <c r="D10179" s="458"/>
      <c r="E10179" s="458"/>
      <c r="F10179" s="459"/>
    </row>
    <row r="10180">
      <c r="A10180" s="458"/>
      <c r="B10180" s="458"/>
      <c r="C10180" s="458"/>
      <c r="D10180" s="458"/>
      <c r="E10180" s="458"/>
      <c r="F10180" s="459"/>
    </row>
    <row r="10181">
      <c r="A10181" s="458"/>
      <c r="B10181" s="458"/>
      <c r="C10181" s="458"/>
      <c r="D10181" s="458"/>
      <c r="E10181" s="458"/>
      <c r="F10181" s="459"/>
    </row>
    <row r="10182">
      <c r="A10182" s="458"/>
      <c r="B10182" s="458"/>
      <c r="C10182" s="458"/>
      <c r="D10182" s="458"/>
      <c r="E10182" s="458"/>
      <c r="F10182" s="459"/>
    </row>
    <row r="10183">
      <c r="A10183" s="458"/>
      <c r="B10183" s="458"/>
      <c r="C10183" s="458"/>
      <c r="D10183" s="458"/>
      <c r="E10183" s="458"/>
      <c r="F10183" s="459"/>
    </row>
    <row r="10184">
      <c r="A10184" s="458"/>
      <c r="B10184" s="458"/>
      <c r="C10184" s="458"/>
      <c r="D10184" s="458"/>
      <c r="E10184" s="458"/>
      <c r="F10184" s="459"/>
    </row>
    <row r="10185">
      <c r="A10185" s="458"/>
      <c r="B10185" s="458"/>
      <c r="C10185" s="458"/>
      <c r="D10185" s="458"/>
      <c r="E10185" s="458"/>
      <c r="F10185" s="459"/>
    </row>
    <row r="10186">
      <c r="A10186" s="458"/>
      <c r="B10186" s="458"/>
      <c r="C10186" s="458"/>
      <c r="D10186" s="458"/>
      <c r="E10186" s="458"/>
      <c r="F10186" s="459"/>
    </row>
    <row r="10187">
      <c r="A10187" s="458"/>
      <c r="B10187" s="458"/>
      <c r="C10187" s="458"/>
      <c r="D10187" s="458"/>
      <c r="E10187" s="458"/>
      <c r="F10187" s="459"/>
    </row>
    <row r="10188">
      <c r="A10188" s="458"/>
      <c r="B10188" s="458"/>
      <c r="C10188" s="458"/>
      <c r="D10188" s="458"/>
      <c r="E10188" s="458"/>
      <c r="F10188" s="459"/>
    </row>
    <row r="10189">
      <c r="A10189" s="458"/>
      <c r="B10189" s="458"/>
      <c r="C10189" s="458"/>
      <c r="D10189" s="458"/>
      <c r="E10189" s="458"/>
      <c r="F10189" s="459"/>
    </row>
    <row r="10190">
      <c r="A10190" s="458"/>
      <c r="B10190" s="458"/>
      <c r="C10190" s="458"/>
      <c r="D10190" s="458"/>
      <c r="E10190" s="458"/>
      <c r="F10190" s="459"/>
    </row>
    <row r="10191">
      <c r="A10191" s="458"/>
      <c r="B10191" s="458"/>
      <c r="C10191" s="458"/>
      <c r="D10191" s="458"/>
      <c r="E10191" s="458"/>
      <c r="F10191" s="459"/>
    </row>
    <row r="10192">
      <c r="A10192" s="458"/>
      <c r="B10192" s="458"/>
      <c r="C10192" s="458"/>
      <c r="D10192" s="458"/>
      <c r="E10192" s="458"/>
      <c r="F10192" s="459"/>
    </row>
    <row r="10193">
      <c r="A10193" s="458"/>
      <c r="B10193" s="458"/>
      <c r="C10193" s="458"/>
      <c r="D10193" s="458"/>
      <c r="E10193" s="458"/>
      <c r="F10193" s="459"/>
    </row>
    <row r="10194">
      <c r="A10194" s="458"/>
      <c r="B10194" s="458"/>
      <c r="C10194" s="458"/>
      <c r="D10194" s="458"/>
      <c r="E10194" s="458"/>
      <c r="F10194" s="459"/>
    </row>
    <row r="10195">
      <c r="A10195" s="458"/>
      <c r="B10195" s="458"/>
      <c r="C10195" s="458"/>
      <c r="D10195" s="458"/>
      <c r="E10195" s="458"/>
      <c r="F10195" s="459"/>
    </row>
    <row r="10196">
      <c r="A10196" s="458"/>
      <c r="B10196" s="458"/>
      <c r="C10196" s="458"/>
      <c r="D10196" s="458"/>
      <c r="E10196" s="458"/>
      <c r="F10196" s="459"/>
    </row>
    <row r="10197">
      <c r="A10197" s="458"/>
      <c r="B10197" s="458"/>
      <c r="C10197" s="458"/>
      <c r="D10197" s="458"/>
      <c r="E10197" s="458"/>
      <c r="F10197" s="459"/>
    </row>
    <row r="10198">
      <c r="A10198" s="458"/>
      <c r="B10198" s="458"/>
      <c r="C10198" s="458"/>
      <c r="D10198" s="458"/>
      <c r="E10198" s="458"/>
      <c r="F10198" s="459"/>
    </row>
    <row r="10199">
      <c r="A10199" s="458"/>
      <c r="B10199" s="458"/>
      <c r="C10199" s="458"/>
      <c r="D10199" s="458"/>
      <c r="E10199" s="458"/>
      <c r="F10199" s="459"/>
    </row>
    <row r="10200">
      <c r="A10200" s="458"/>
      <c r="B10200" s="458"/>
      <c r="C10200" s="458"/>
      <c r="D10200" s="458"/>
      <c r="E10200" s="458"/>
      <c r="F10200" s="459"/>
    </row>
    <row r="10201">
      <c r="A10201" s="458"/>
      <c r="B10201" s="458"/>
      <c r="C10201" s="458"/>
      <c r="D10201" s="458"/>
      <c r="E10201" s="458"/>
      <c r="F10201" s="459"/>
    </row>
    <row r="10202">
      <c r="A10202" s="458"/>
      <c r="B10202" s="458"/>
      <c r="C10202" s="458"/>
      <c r="D10202" s="458"/>
      <c r="E10202" s="458"/>
      <c r="F10202" s="459"/>
    </row>
    <row r="10203">
      <c r="A10203" s="458"/>
      <c r="B10203" s="458"/>
      <c r="C10203" s="458"/>
      <c r="D10203" s="458"/>
      <c r="E10203" s="458"/>
      <c r="F10203" s="459"/>
    </row>
    <row r="10204">
      <c r="A10204" s="458"/>
      <c r="B10204" s="458"/>
      <c r="C10204" s="458"/>
      <c r="D10204" s="458"/>
      <c r="E10204" s="458"/>
      <c r="F10204" s="459"/>
    </row>
    <row r="10205">
      <c r="A10205" s="458"/>
      <c r="B10205" s="458"/>
      <c r="C10205" s="458"/>
      <c r="D10205" s="458"/>
      <c r="E10205" s="458"/>
      <c r="F10205" s="459"/>
    </row>
    <row r="10206">
      <c r="A10206" s="458"/>
      <c r="B10206" s="458"/>
      <c r="C10206" s="458"/>
      <c r="D10206" s="458"/>
      <c r="E10206" s="458"/>
      <c r="F10206" s="459"/>
    </row>
    <row r="10207">
      <c r="A10207" s="458"/>
      <c r="B10207" s="458"/>
      <c r="C10207" s="458"/>
      <c r="D10207" s="458"/>
      <c r="E10207" s="458"/>
      <c r="F10207" s="459"/>
    </row>
    <row r="10208">
      <c r="A10208" s="458"/>
      <c r="B10208" s="458"/>
      <c r="C10208" s="458"/>
      <c r="D10208" s="458"/>
      <c r="E10208" s="458"/>
      <c r="F10208" s="459"/>
    </row>
    <row r="10209">
      <c r="A10209" s="458"/>
      <c r="B10209" s="458"/>
      <c r="C10209" s="458"/>
      <c r="D10209" s="458"/>
      <c r="E10209" s="458"/>
      <c r="F10209" s="459"/>
    </row>
    <row r="10210">
      <c r="A10210" s="458"/>
      <c r="B10210" s="458"/>
      <c r="C10210" s="458"/>
      <c r="D10210" s="458"/>
      <c r="E10210" s="458"/>
      <c r="F10210" s="459"/>
    </row>
    <row r="10211">
      <c r="A10211" s="458"/>
      <c r="B10211" s="458"/>
      <c r="C10211" s="458"/>
      <c r="D10211" s="458"/>
      <c r="E10211" s="458"/>
      <c r="F10211" s="459"/>
    </row>
    <row r="10212">
      <c r="A10212" s="458"/>
      <c r="B10212" s="458"/>
      <c r="C10212" s="458"/>
      <c r="D10212" s="458"/>
      <c r="E10212" s="458"/>
      <c r="F10212" s="459"/>
    </row>
    <row r="10213">
      <c r="A10213" s="458"/>
      <c r="B10213" s="458"/>
      <c r="C10213" s="458"/>
      <c r="D10213" s="458"/>
      <c r="E10213" s="458"/>
      <c r="F10213" s="459"/>
    </row>
    <row r="10214">
      <c r="A10214" s="458"/>
      <c r="B10214" s="458"/>
      <c r="C10214" s="458"/>
      <c r="D10214" s="458"/>
      <c r="E10214" s="458"/>
      <c r="F10214" s="459"/>
    </row>
    <row r="10215">
      <c r="A10215" s="458"/>
      <c r="B10215" s="458"/>
      <c r="C10215" s="458"/>
      <c r="D10215" s="458"/>
      <c r="E10215" s="458"/>
      <c r="F10215" s="459"/>
    </row>
    <row r="10216">
      <c r="A10216" s="458"/>
      <c r="B10216" s="458"/>
      <c r="C10216" s="458"/>
      <c r="D10216" s="458"/>
      <c r="E10216" s="458"/>
      <c r="F10216" s="459"/>
    </row>
    <row r="10217">
      <c r="A10217" s="458"/>
      <c r="B10217" s="458"/>
      <c r="C10217" s="458"/>
      <c r="D10217" s="458"/>
      <c r="E10217" s="458"/>
      <c r="F10217" s="459"/>
    </row>
    <row r="10218">
      <c r="A10218" s="458"/>
      <c r="B10218" s="458"/>
      <c r="C10218" s="458"/>
      <c r="D10218" s="458"/>
      <c r="E10218" s="458"/>
      <c r="F10218" s="459"/>
    </row>
    <row r="10219">
      <c r="A10219" s="458"/>
      <c r="B10219" s="458"/>
      <c r="C10219" s="458"/>
      <c r="D10219" s="458"/>
      <c r="E10219" s="458"/>
      <c r="F10219" s="459"/>
    </row>
    <row r="10220">
      <c r="A10220" s="458"/>
      <c r="B10220" s="458"/>
      <c r="C10220" s="458"/>
      <c r="D10220" s="458"/>
      <c r="E10220" s="458"/>
      <c r="F10220" s="459"/>
    </row>
    <row r="10221">
      <c r="A10221" s="458"/>
      <c r="B10221" s="458"/>
      <c r="C10221" s="458"/>
      <c r="D10221" s="458"/>
      <c r="E10221" s="458"/>
      <c r="F10221" s="459"/>
    </row>
    <row r="10222">
      <c r="A10222" s="458"/>
      <c r="B10222" s="458"/>
      <c r="C10222" s="458"/>
      <c r="D10222" s="458"/>
      <c r="E10222" s="458"/>
      <c r="F10222" s="459"/>
    </row>
    <row r="10223">
      <c r="A10223" s="458"/>
      <c r="B10223" s="458"/>
      <c r="C10223" s="458"/>
      <c r="D10223" s="458"/>
      <c r="E10223" s="458"/>
      <c r="F10223" s="459"/>
    </row>
    <row r="10224">
      <c r="A10224" s="458"/>
      <c r="B10224" s="458"/>
      <c r="C10224" s="458"/>
      <c r="D10224" s="458"/>
      <c r="E10224" s="458"/>
      <c r="F10224" s="459"/>
    </row>
    <row r="10225">
      <c r="A10225" s="458"/>
      <c r="B10225" s="458"/>
      <c r="C10225" s="458"/>
      <c r="D10225" s="458"/>
      <c r="E10225" s="458"/>
      <c r="F10225" s="459"/>
    </row>
    <row r="10226">
      <c r="A10226" s="458"/>
      <c r="B10226" s="458"/>
      <c r="C10226" s="458"/>
      <c r="D10226" s="458"/>
      <c r="E10226" s="458"/>
      <c r="F10226" s="459"/>
    </row>
    <row r="10227">
      <c r="A10227" s="458"/>
      <c r="B10227" s="458"/>
      <c r="C10227" s="458"/>
      <c r="D10227" s="458"/>
      <c r="E10227" s="458"/>
      <c r="F10227" s="459"/>
    </row>
    <row r="10228">
      <c r="A10228" s="458"/>
      <c r="B10228" s="458"/>
      <c r="C10228" s="458"/>
      <c r="D10228" s="458"/>
      <c r="E10228" s="458"/>
      <c r="F10228" s="459"/>
    </row>
    <row r="10229">
      <c r="A10229" s="458"/>
      <c r="B10229" s="458"/>
      <c r="C10229" s="458"/>
      <c r="D10229" s="458"/>
      <c r="E10229" s="458"/>
      <c r="F10229" s="459"/>
    </row>
    <row r="10230">
      <c r="A10230" s="458"/>
      <c r="B10230" s="458"/>
      <c r="C10230" s="458"/>
      <c r="D10230" s="458"/>
      <c r="E10230" s="458"/>
      <c r="F10230" s="459"/>
    </row>
    <row r="10231">
      <c r="A10231" s="458"/>
      <c r="B10231" s="458"/>
      <c r="C10231" s="458"/>
      <c r="D10231" s="458"/>
      <c r="E10231" s="458"/>
      <c r="F10231" s="459"/>
    </row>
    <row r="10232">
      <c r="A10232" s="458"/>
      <c r="B10232" s="458"/>
      <c r="C10232" s="458"/>
      <c r="D10232" s="458"/>
      <c r="E10232" s="458"/>
      <c r="F10232" s="459"/>
    </row>
    <row r="10233">
      <c r="A10233" s="458"/>
      <c r="B10233" s="458"/>
      <c r="C10233" s="458"/>
      <c r="D10233" s="458"/>
      <c r="E10233" s="458"/>
      <c r="F10233" s="459"/>
    </row>
    <row r="10234">
      <c r="A10234" s="458"/>
      <c r="B10234" s="458"/>
      <c r="C10234" s="458"/>
      <c r="D10234" s="458"/>
      <c r="E10234" s="458"/>
      <c r="F10234" s="459"/>
    </row>
    <row r="10235">
      <c r="A10235" s="458"/>
      <c r="B10235" s="458"/>
      <c r="C10235" s="458"/>
      <c r="D10235" s="458"/>
      <c r="E10235" s="458"/>
      <c r="F10235" s="459"/>
    </row>
    <row r="10236">
      <c r="A10236" s="458"/>
      <c r="B10236" s="458"/>
      <c r="C10236" s="458"/>
      <c r="D10236" s="458"/>
      <c r="E10236" s="458"/>
      <c r="F10236" s="459"/>
    </row>
    <row r="10237">
      <c r="A10237" s="458"/>
      <c r="B10237" s="458"/>
      <c r="C10237" s="458"/>
      <c r="D10237" s="458"/>
      <c r="E10237" s="458"/>
      <c r="F10237" s="459"/>
    </row>
    <row r="10238">
      <c r="A10238" s="458"/>
      <c r="B10238" s="458"/>
      <c r="C10238" s="458"/>
      <c r="D10238" s="458"/>
      <c r="E10238" s="458"/>
      <c r="F10238" s="459"/>
    </row>
    <row r="10239">
      <c r="A10239" s="458"/>
      <c r="B10239" s="458"/>
      <c r="C10239" s="458"/>
      <c r="D10239" s="458"/>
      <c r="E10239" s="458"/>
      <c r="F10239" s="459"/>
    </row>
    <row r="10240">
      <c r="A10240" s="458"/>
      <c r="B10240" s="458"/>
      <c r="C10240" s="458"/>
      <c r="D10240" s="458"/>
      <c r="E10240" s="458"/>
      <c r="F10240" s="459"/>
    </row>
    <row r="10241">
      <c r="A10241" s="458"/>
      <c r="B10241" s="458"/>
      <c r="C10241" s="458"/>
      <c r="D10241" s="458"/>
      <c r="E10241" s="458"/>
      <c r="F10241" s="459"/>
    </row>
    <row r="10242">
      <c r="A10242" s="458"/>
      <c r="B10242" s="458"/>
      <c r="C10242" s="458"/>
      <c r="D10242" s="458"/>
      <c r="E10242" s="458"/>
      <c r="F10242" s="459"/>
    </row>
    <row r="10243">
      <c r="A10243" s="458"/>
      <c r="B10243" s="458"/>
      <c r="C10243" s="458"/>
      <c r="D10243" s="458"/>
      <c r="E10243" s="458"/>
      <c r="F10243" s="459"/>
    </row>
    <row r="10244">
      <c r="A10244" s="458"/>
      <c r="B10244" s="458"/>
      <c r="C10244" s="458"/>
      <c r="D10244" s="458"/>
      <c r="E10244" s="458"/>
      <c r="F10244" s="459"/>
    </row>
    <row r="10245">
      <c r="A10245" s="458"/>
      <c r="B10245" s="458"/>
      <c r="C10245" s="458"/>
      <c r="D10245" s="458"/>
      <c r="E10245" s="458"/>
      <c r="F10245" s="459"/>
    </row>
    <row r="10246">
      <c r="A10246" s="458"/>
      <c r="B10246" s="458"/>
      <c r="C10246" s="458"/>
      <c r="D10246" s="458"/>
      <c r="E10246" s="458"/>
      <c r="F10246" s="459"/>
    </row>
    <row r="10247">
      <c r="A10247" s="458"/>
      <c r="B10247" s="458"/>
      <c r="C10247" s="458"/>
      <c r="D10247" s="458"/>
      <c r="E10247" s="458"/>
      <c r="F10247" s="459"/>
    </row>
    <row r="10248">
      <c r="A10248" s="458"/>
      <c r="B10248" s="458"/>
      <c r="C10248" s="458"/>
      <c r="D10248" s="458"/>
      <c r="E10248" s="458"/>
      <c r="F10248" s="459"/>
    </row>
    <row r="10249">
      <c r="A10249" s="458"/>
      <c r="B10249" s="458"/>
      <c r="C10249" s="458"/>
      <c r="D10249" s="458"/>
      <c r="E10249" s="458"/>
      <c r="F10249" s="459"/>
    </row>
    <row r="10250">
      <c r="A10250" s="458"/>
      <c r="B10250" s="458"/>
      <c r="C10250" s="458"/>
      <c r="D10250" s="458"/>
      <c r="E10250" s="458"/>
      <c r="F10250" s="459"/>
    </row>
    <row r="10251">
      <c r="A10251" s="458"/>
      <c r="B10251" s="458"/>
      <c r="C10251" s="458"/>
      <c r="D10251" s="458"/>
      <c r="E10251" s="458"/>
      <c r="F10251" s="459"/>
    </row>
    <row r="10252">
      <c r="A10252" s="458"/>
      <c r="B10252" s="458"/>
      <c r="C10252" s="458"/>
      <c r="D10252" s="458"/>
      <c r="E10252" s="458"/>
      <c r="F10252" s="459"/>
    </row>
    <row r="10253">
      <c r="A10253" s="458"/>
      <c r="B10253" s="458"/>
      <c r="C10253" s="458"/>
      <c r="D10253" s="458"/>
      <c r="E10253" s="458"/>
      <c r="F10253" s="459"/>
    </row>
    <row r="10254">
      <c r="A10254" s="458"/>
      <c r="B10254" s="458"/>
      <c r="C10254" s="458"/>
      <c r="D10254" s="458"/>
      <c r="E10254" s="458"/>
      <c r="F10254" s="459"/>
    </row>
    <row r="10255">
      <c r="A10255" s="458"/>
      <c r="B10255" s="458"/>
      <c r="C10255" s="458"/>
      <c r="D10255" s="458"/>
      <c r="E10255" s="458"/>
      <c r="F10255" s="459"/>
    </row>
    <row r="10256">
      <c r="A10256" s="458"/>
      <c r="B10256" s="458"/>
      <c r="C10256" s="458"/>
      <c r="D10256" s="458"/>
      <c r="E10256" s="458"/>
      <c r="F10256" s="459"/>
    </row>
    <row r="10257">
      <c r="A10257" s="458"/>
      <c r="B10257" s="458"/>
      <c r="C10257" s="458"/>
      <c r="D10257" s="458"/>
      <c r="E10257" s="458"/>
      <c r="F10257" s="459"/>
    </row>
    <row r="10258">
      <c r="A10258" s="458"/>
      <c r="B10258" s="458"/>
      <c r="C10258" s="458"/>
      <c r="D10258" s="458"/>
      <c r="E10258" s="458"/>
      <c r="F10258" s="459"/>
    </row>
    <row r="10259">
      <c r="A10259" s="458"/>
      <c r="B10259" s="458"/>
      <c r="C10259" s="458"/>
      <c r="D10259" s="458"/>
      <c r="E10259" s="458"/>
      <c r="F10259" s="459"/>
    </row>
    <row r="10260">
      <c r="A10260" s="458"/>
      <c r="B10260" s="458"/>
      <c r="C10260" s="458"/>
      <c r="D10260" s="458"/>
      <c r="E10260" s="458"/>
      <c r="F10260" s="459"/>
    </row>
    <row r="10261">
      <c r="A10261" s="458"/>
      <c r="B10261" s="458"/>
      <c r="C10261" s="458"/>
      <c r="D10261" s="458"/>
      <c r="E10261" s="458"/>
      <c r="F10261" s="459"/>
    </row>
    <row r="10262">
      <c r="A10262" s="458"/>
      <c r="B10262" s="458"/>
      <c r="C10262" s="458"/>
      <c r="D10262" s="458"/>
      <c r="E10262" s="458"/>
      <c r="F10262" s="459"/>
    </row>
    <row r="10263">
      <c r="A10263" s="458"/>
      <c r="B10263" s="458"/>
      <c r="C10263" s="458"/>
      <c r="D10263" s="458"/>
      <c r="E10263" s="458"/>
      <c r="F10263" s="459"/>
    </row>
    <row r="10264">
      <c r="A10264" s="458"/>
      <c r="B10264" s="458"/>
      <c r="C10264" s="458"/>
      <c r="D10264" s="458"/>
      <c r="E10264" s="458"/>
      <c r="F10264" s="459"/>
    </row>
    <row r="10265">
      <c r="A10265" s="458"/>
      <c r="B10265" s="458"/>
      <c r="C10265" s="458"/>
      <c r="D10265" s="458"/>
      <c r="E10265" s="458"/>
      <c r="F10265" s="459"/>
    </row>
    <row r="10266">
      <c r="A10266" s="458"/>
      <c r="B10266" s="458"/>
      <c r="C10266" s="458"/>
      <c r="D10266" s="458"/>
      <c r="E10266" s="458"/>
      <c r="F10266" s="459"/>
    </row>
    <row r="10267">
      <c r="A10267" s="458"/>
      <c r="B10267" s="458"/>
      <c r="C10267" s="458"/>
      <c r="D10267" s="458"/>
      <c r="E10267" s="458"/>
      <c r="F10267" s="459"/>
    </row>
    <row r="10268">
      <c r="A10268" s="458"/>
      <c r="B10268" s="458"/>
      <c r="C10268" s="458"/>
      <c r="D10268" s="458"/>
      <c r="E10268" s="458"/>
      <c r="F10268" s="459"/>
    </row>
    <row r="10269">
      <c r="A10269" s="458"/>
      <c r="B10269" s="458"/>
      <c r="C10269" s="458"/>
      <c r="D10269" s="458"/>
      <c r="E10269" s="458"/>
      <c r="F10269" s="459"/>
    </row>
    <row r="10270">
      <c r="A10270" s="458"/>
      <c r="B10270" s="458"/>
      <c r="C10270" s="458"/>
      <c r="D10270" s="458"/>
      <c r="E10270" s="458"/>
      <c r="F10270" s="459"/>
    </row>
    <row r="10271">
      <c r="A10271" s="458"/>
      <c r="B10271" s="458"/>
      <c r="C10271" s="458"/>
      <c r="D10271" s="458"/>
      <c r="E10271" s="458"/>
      <c r="F10271" s="459"/>
    </row>
    <row r="10272">
      <c r="A10272" s="458"/>
      <c r="B10272" s="458"/>
      <c r="C10272" s="458"/>
      <c r="D10272" s="458"/>
      <c r="E10272" s="458"/>
      <c r="F10272" s="459"/>
    </row>
    <row r="10273">
      <c r="A10273" s="458"/>
      <c r="B10273" s="458"/>
      <c r="C10273" s="458"/>
      <c r="D10273" s="458"/>
      <c r="E10273" s="458"/>
      <c r="F10273" s="459"/>
    </row>
    <row r="10274">
      <c r="A10274" s="458"/>
      <c r="B10274" s="458"/>
      <c r="C10274" s="458"/>
      <c r="D10274" s="458"/>
      <c r="E10274" s="458"/>
      <c r="F10274" s="459"/>
    </row>
    <row r="10275">
      <c r="A10275" s="458"/>
      <c r="B10275" s="458"/>
      <c r="C10275" s="458"/>
      <c r="D10275" s="458"/>
      <c r="E10275" s="458"/>
      <c r="F10275" s="459"/>
    </row>
    <row r="10276">
      <c r="A10276" s="458"/>
      <c r="B10276" s="458"/>
      <c r="C10276" s="458"/>
      <c r="D10276" s="458"/>
      <c r="E10276" s="458"/>
      <c r="F10276" s="459"/>
    </row>
    <row r="10277">
      <c r="A10277" s="458"/>
      <c r="B10277" s="458"/>
      <c r="C10277" s="458"/>
      <c r="D10277" s="458"/>
      <c r="E10277" s="458"/>
      <c r="F10277" s="459"/>
    </row>
    <row r="10278">
      <c r="A10278" s="458"/>
      <c r="B10278" s="458"/>
      <c r="C10278" s="458"/>
      <c r="D10278" s="458"/>
      <c r="E10278" s="458"/>
      <c r="F10278" s="459"/>
    </row>
    <row r="10279">
      <c r="A10279" s="458"/>
      <c r="B10279" s="458"/>
      <c r="C10279" s="458"/>
      <c r="D10279" s="458"/>
      <c r="E10279" s="458"/>
      <c r="F10279" s="459"/>
    </row>
    <row r="10280">
      <c r="A10280" s="458"/>
      <c r="B10280" s="458"/>
      <c r="C10280" s="458"/>
      <c r="D10280" s="458"/>
      <c r="E10280" s="458"/>
      <c r="F10280" s="459"/>
    </row>
    <row r="10281">
      <c r="A10281" s="458"/>
      <c r="B10281" s="458"/>
      <c r="C10281" s="458"/>
      <c r="D10281" s="458"/>
      <c r="E10281" s="458"/>
      <c r="F10281" s="459"/>
    </row>
    <row r="10282">
      <c r="A10282" s="458"/>
      <c r="B10282" s="458"/>
      <c r="C10282" s="458"/>
      <c r="D10282" s="458"/>
      <c r="E10282" s="458"/>
      <c r="F10282" s="459"/>
    </row>
    <row r="10283">
      <c r="A10283" s="458"/>
      <c r="B10283" s="458"/>
      <c r="C10283" s="458"/>
      <c r="D10283" s="458"/>
      <c r="E10283" s="458"/>
      <c r="F10283" s="459"/>
    </row>
    <row r="10284">
      <c r="A10284" s="458"/>
      <c r="B10284" s="458"/>
      <c r="C10284" s="458"/>
      <c r="D10284" s="458"/>
      <c r="E10284" s="458"/>
      <c r="F10284" s="459"/>
    </row>
    <row r="10285">
      <c r="A10285" s="458"/>
      <c r="B10285" s="458"/>
      <c r="C10285" s="458"/>
      <c r="D10285" s="458"/>
      <c r="E10285" s="458"/>
      <c r="F10285" s="459"/>
    </row>
    <row r="10286">
      <c r="A10286" s="458"/>
      <c r="B10286" s="458"/>
      <c r="C10286" s="458"/>
      <c r="D10286" s="458"/>
      <c r="E10286" s="458"/>
      <c r="F10286" s="459"/>
    </row>
    <row r="10287">
      <c r="A10287" s="458"/>
      <c r="B10287" s="458"/>
      <c r="C10287" s="458"/>
      <c r="D10287" s="458"/>
      <c r="E10287" s="458"/>
      <c r="F10287" s="459"/>
    </row>
    <row r="10288">
      <c r="A10288" s="458"/>
      <c r="B10288" s="458"/>
      <c r="C10288" s="458"/>
      <c r="D10288" s="458"/>
      <c r="E10288" s="458"/>
      <c r="F10288" s="459"/>
    </row>
    <row r="10289">
      <c r="A10289" s="458"/>
      <c r="B10289" s="458"/>
      <c r="C10289" s="458"/>
      <c r="D10289" s="458"/>
      <c r="E10289" s="458"/>
      <c r="F10289" s="459"/>
    </row>
    <row r="10290">
      <c r="A10290" s="458"/>
      <c r="B10290" s="458"/>
      <c r="C10290" s="458"/>
      <c r="D10290" s="458"/>
      <c r="E10290" s="458"/>
      <c r="F10290" s="459"/>
    </row>
    <row r="10291">
      <c r="A10291" s="458"/>
      <c r="B10291" s="458"/>
      <c r="C10291" s="458"/>
      <c r="D10291" s="458"/>
      <c r="E10291" s="458"/>
      <c r="F10291" s="459"/>
    </row>
    <row r="10292">
      <c r="A10292" s="458"/>
      <c r="B10292" s="458"/>
      <c r="C10292" s="458"/>
      <c r="D10292" s="458"/>
      <c r="E10292" s="458"/>
      <c r="F10292" s="459"/>
    </row>
    <row r="10293">
      <c r="A10293" s="458"/>
      <c r="B10293" s="458"/>
      <c r="C10293" s="458"/>
      <c r="D10293" s="458"/>
      <c r="E10293" s="458"/>
      <c r="F10293" s="459"/>
    </row>
    <row r="10294">
      <c r="A10294" s="458"/>
      <c r="B10294" s="458"/>
      <c r="C10294" s="458"/>
      <c r="D10294" s="458"/>
      <c r="E10294" s="458"/>
      <c r="F10294" s="459"/>
    </row>
    <row r="10295">
      <c r="A10295" s="458"/>
      <c r="B10295" s="458"/>
      <c r="C10295" s="458"/>
      <c r="D10295" s="458"/>
      <c r="E10295" s="458"/>
      <c r="F10295" s="459"/>
    </row>
    <row r="10296">
      <c r="A10296" s="458"/>
      <c r="B10296" s="458"/>
      <c r="C10296" s="458"/>
      <c r="D10296" s="458"/>
      <c r="E10296" s="458"/>
      <c r="F10296" s="459"/>
    </row>
    <row r="10297">
      <c r="A10297" s="458"/>
      <c r="B10297" s="458"/>
      <c r="C10297" s="458"/>
      <c r="D10297" s="458"/>
      <c r="E10297" s="458"/>
      <c r="F10297" s="459"/>
    </row>
    <row r="10298">
      <c r="A10298" s="458"/>
      <c r="B10298" s="458"/>
      <c r="C10298" s="458"/>
      <c r="D10298" s="458"/>
      <c r="E10298" s="458"/>
      <c r="F10298" s="459"/>
    </row>
    <row r="10299">
      <c r="A10299" s="458"/>
      <c r="B10299" s="458"/>
      <c r="C10299" s="458"/>
      <c r="D10299" s="458"/>
      <c r="E10299" s="458"/>
      <c r="F10299" s="459"/>
    </row>
    <row r="10300">
      <c r="A10300" s="458"/>
      <c r="B10300" s="458"/>
      <c r="C10300" s="458"/>
      <c r="D10300" s="458"/>
      <c r="E10300" s="458"/>
      <c r="F10300" s="459"/>
    </row>
    <row r="10301">
      <c r="A10301" s="458"/>
      <c r="B10301" s="458"/>
      <c r="C10301" s="458"/>
      <c r="D10301" s="458"/>
      <c r="E10301" s="458"/>
      <c r="F10301" s="459"/>
    </row>
    <row r="10302">
      <c r="A10302" s="458"/>
      <c r="B10302" s="458"/>
      <c r="C10302" s="458"/>
      <c r="D10302" s="458"/>
      <c r="E10302" s="458"/>
      <c r="F10302" s="459"/>
    </row>
    <row r="10303">
      <c r="A10303" s="458"/>
      <c r="B10303" s="458"/>
      <c r="C10303" s="458"/>
      <c r="D10303" s="458"/>
      <c r="E10303" s="458"/>
      <c r="F10303" s="459"/>
    </row>
    <row r="10304">
      <c r="A10304" s="458"/>
      <c r="B10304" s="458"/>
      <c r="C10304" s="458"/>
      <c r="D10304" s="458"/>
      <c r="E10304" s="458"/>
      <c r="F10304" s="459"/>
    </row>
    <row r="10305">
      <c r="A10305" s="458"/>
      <c r="B10305" s="458"/>
      <c r="C10305" s="458"/>
      <c r="D10305" s="458"/>
      <c r="E10305" s="458"/>
      <c r="F10305" s="459"/>
    </row>
    <row r="10306">
      <c r="A10306" s="458"/>
      <c r="B10306" s="458"/>
      <c r="C10306" s="458"/>
      <c r="D10306" s="458"/>
      <c r="E10306" s="458"/>
      <c r="F10306" s="459"/>
    </row>
    <row r="10307">
      <c r="A10307" s="458"/>
      <c r="B10307" s="458"/>
      <c r="C10307" s="458"/>
      <c r="D10307" s="458"/>
      <c r="E10307" s="458"/>
      <c r="F10307" s="459"/>
    </row>
    <row r="10308">
      <c r="A10308" s="458"/>
      <c r="B10308" s="458"/>
      <c r="C10308" s="458"/>
      <c r="D10308" s="458"/>
      <c r="E10308" s="458"/>
      <c r="F10308" s="459"/>
    </row>
    <row r="10309">
      <c r="A10309" s="458"/>
      <c r="B10309" s="458"/>
      <c r="C10309" s="458"/>
      <c r="D10309" s="458"/>
      <c r="E10309" s="458"/>
      <c r="F10309" s="459"/>
    </row>
    <row r="10310">
      <c r="A10310" s="458"/>
      <c r="B10310" s="458"/>
      <c r="C10310" s="458"/>
      <c r="D10310" s="458"/>
      <c r="E10310" s="458"/>
      <c r="F10310" s="459"/>
    </row>
    <row r="10311">
      <c r="A10311" s="458"/>
      <c r="B10311" s="458"/>
      <c r="C10311" s="458"/>
      <c r="D10311" s="458"/>
      <c r="E10311" s="458"/>
      <c r="F10311" s="459"/>
    </row>
    <row r="10312">
      <c r="A10312" s="458"/>
      <c r="B10312" s="458"/>
      <c r="C10312" s="458"/>
      <c r="D10312" s="458"/>
      <c r="E10312" s="458"/>
      <c r="F10312" s="459"/>
    </row>
    <row r="10313">
      <c r="A10313" s="458"/>
      <c r="B10313" s="458"/>
      <c r="C10313" s="458"/>
      <c r="D10313" s="458"/>
      <c r="E10313" s="458"/>
      <c r="F10313" s="459"/>
    </row>
    <row r="10314">
      <c r="A10314" s="458"/>
      <c r="B10314" s="458"/>
      <c r="C10314" s="458"/>
      <c r="D10314" s="458"/>
      <c r="E10314" s="458"/>
      <c r="F10314" s="459"/>
    </row>
    <row r="10315">
      <c r="A10315" s="458"/>
      <c r="B10315" s="458"/>
      <c r="C10315" s="458"/>
      <c r="D10315" s="458"/>
      <c r="E10315" s="458"/>
      <c r="F10315" s="459"/>
    </row>
    <row r="10316">
      <c r="A10316" s="458"/>
      <c r="B10316" s="458"/>
      <c r="C10316" s="458"/>
      <c r="D10316" s="458"/>
      <c r="E10316" s="458"/>
      <c r="F10316" s="459"/>
    </row>
    <row r="10317">
      <c r="A10317" s="458"/>
      <c r="B10317" s="458"/>
      <c r="C10317" s="458"/>
      <c r="D10317" s="458"/>
      <c r="E10317" s="458"/>
      <c r="F10317" s="459"/>
    </row>
    <row r="10318">
      <c r="A10318" s="458"/>
      <c r="B10318" s="458"/>
      <c r="C10318" s="458"/>
      <c r="D10318" s="458"/>
      <c r="E10318" s="458"/>
      <c r="F10318" s="459"/>
    </row>
    <row r="10319">
      <c r="A10319" s="458"/>
      <c r="B10319" s="458"/>
      <c r="C10319" s="458"/>
      <c r="D10319" s="458"/>
      <c r="E10319" s="458"/>
      <c r="F10319" s="459"/>
    </row>
    <row r="10320">
      <c r="A10320" s="458"/>
      <c r="B10320" s="458"/>
      <c r="C10320" s="458"/>
      <c r="D10320" s="458"/>
      <c r="E10320" s="458"/>
      <c r="F10320" s="459"/>
    </row>
    <row r="10321">
      <c r="A10321" s="458"/>
      <c r="B10321" s="458"/>
      <c r="C10321" s="458"/>
      <c r="D10321" s="458"/>
      <c r="E10321" s="458"/>
      <c r="F10321" s="459"/>
    </row>
    <row r="10322">
      <c r="A10322" s="458"/>
      <c r="B10322" s="458"/>
      <c r="C10322" s="458"/>
      <c r="D10322" s="458"/>
      <c r="E10322" s="458"/>
      <c r="F10322" s="459"/>
    </row>
    <row r="10323">
      <c r="A10323" s="458"/>
      <c r="B10323" s="458"/>
      <c r="C10323" s="458"/>
      <c r="D10323" s="458"/>
      <c r="E10323" s="458"/>
      <c r="F10323" s="459"/>
    </row>
    <row r="10324">
      <c r="A10324" s="458"/>
      <c r="B10324" s="458"/>
      <c r="C10324" s="458"/>
      <c r="D10324" s="458"/>
      <c r="E10324" s="458"/>
      <c r="F10324" s="459"/>
    </row>
    <row r="10325">
      <c r="A10325" s="458"/>
      <c r="B10325" s="458"/>
      <c r="C10325" s="458"/>
      <c r="D10325" s="458"/>
      <c r="E10325" s="458"/>
      <c r="F10325" s="459"/>
    </row>
    <row r="10326">
      <c r="A10326" s="458"/>
      <c r="B10326" s="458"/>
      <c r="C10326" s="458"/>
      <c r="D10326" s="458"/>
      <c r="E10326" s="458"/>
      <c r="F10326" s="459"/>
    </row>
    <row r="10327">
      <c r="A10327" s="458"/>
      <c r="B10327" s="458"/>
      <c r="C10327" s="458"/>
      <c r="D10327" s="458"/>
      <c r="E10327" s="458"/>
      <c r="F10327" s="459"/>
    </row>
    <row r="10328">
      <c r="A10328" s="458"/>
      <c r="B10328" s="458"/>
      <c r="C10328" s="458"/>
      <c r="D10328" s="458"/>
      <c r="E10328" s="458"/>
      <c r="F10328" s="459"/>
    </row>
    <row r="10329">
      <c r="A10329" s="458"/>
      <c r="B10329" s="458"/>
      <c r="C10329" s="458"/>
      <c r="D10329" s="458"/>
      <c r="E10329" s="458"/>
      <c r="F10329" s="459"/>
    </row>
    <row r="10330">
      <c r="A10330" s="458"/>
      <c r="B10330" s="458"/>
      <c r="C10330" s="458"/>
      <c r="D10330" s="458"/>
      <c r="E10330" s="458"/>
      <c r="F10330" s="459"/>
    </row>
    <row r="10331">
      <c r="A10331" s="458"/>
      <c r="B10331" s="458"/>
      <c r="C10331" s="458"/>
      <c r="D10331" s="458"/>
      <c r="E10331" s="458"/>
      <c r="F10331" s="459"/>
    </row>
    <row r="10332">
      <c r="A10332" s="458"/>
      <c r="B10332" s="458"/>
      <c r="C10332" s="458"/>
      <c r="D10332" s="458"/>
      <c r="E10332" s="458"/>
      <c r="F10332" s="459"/>
    </row>
    <row r="10333">
      <c r="A10333" s="458"/>
      <c r="B10333" s="458"/>
      <c r="C10333" s="458"/>
      <c r="D10333" s="458"/>
      <c r="E10333" s="458"/>
      <c r="F10333" s="459"/>
    </row>
    <row r="10334">
      <c r="A10334" s="458"/>
      <c r="B10334" s="458"/>
      <c r="C10334" s="458"/>
      <c r="D10334" s="458"/>
      <c r="E10334" s="458"/>
      <c r="F10334" s="459"/>
    </row>
    <row r="10335">
      <c r="A10335" s="458"/>
      <c r="B10335" s="458"/>
      <c r="C10335" s="458"/>
      <c r="D10335" s="458"/>
      <c r="E10335" s="458"/>
      <c r="F10335" s="459"/>
    </row>
    <row r="10336">
      <c r="A10336" s="458"/>
      <c r="B10336" s="458"/>
      <c r="C10336" s="458"/>
      <c r="D10336" s="458"/>
      <c r="E10336" s="458"/>
      <c r="F10336" s="459"/>
    </row>
    <row r="10337">
      <c r="A10337" s="458"/>
      <c r="B10337" s="458"/>
      <c r="C10337" s="458"/>
      <c r="D10337" s="458"/>
      <c r="E10337" s="458"/>
      <c r="F10337" s="459"/>
    </row>
    <row r="10338">
      <c r="A10338" s="458"/>
      <c r="B10338" s="458"/>
      <c r="C10338" s="458"/>
      <c r="D10338" s="458"/>
      <c r="E10338" s="458"/>
      <c r="F10338" s="459"/>
    </row>
    <row r="10339">
      <c r="A10339" s="458"/>
      <c r="B10339" s="458"/>
      <c r="C10339" s="458"/>
      <c r="D10339" s="458"/>
      <c r="E10339" s="458"/>
      <c r="F10339" s="459"/>
    </row>
    <row r="10340">
      <c r="A10340" s="458"/>
      <c r="B10340" s="458"/>
      <c r="C10340" s="458"/>
      <c r="D10340" s="458"/>
      <c r="E10340" s="458"/>
      <c r="F10340" s="459"/>
    </row>
    <row r="10341">
      <c r="A10341" s="458"/>
      <c r="B10341" s="458"/>
      <c r="C10341" s="458"/>
      <c r="D10341" s="458"/>
      <c r="E10341" s="458"/>
      <c r="F10341" s="459"/>
    </row>
    <row r="10342">
      <c r="A10342" s="458"/>
      <c r="B10342" s="458"/>
      <c r="C10342" s="458"/>
      <c r="D10342" s="458"/>
      <c r="E10342" s="458"/>
      <c r="F10342" s="459"/>
    </row>
    <row r="10343">
      <c r="A10343" s="458"/>
      <c r="B10343" s="458"/>
      <c r="C10343" s="458"/>
      <c r="D10343" s="458"/>
      <c r="E10343" s="458"/>
      <c r="F10343" s="459"/>
    </row>
    <row r="10344">
      <c r="A10344" s="458"/>
      <c r="B10344" s="458"/>
      <c r="C10344" s="458"/>
      <c r="D10344" s="458"/>
      <c r="E10344" s="458"/>
      <c r="F10344" s="459"/>
    </row>
    <row r="10345">
      <c r="A10345" s="458"/>
      <c r="B10345" s="458"/>
      <c r="C10345" s="458"/>
      <c r="D10345" s="458"/>
      <c r="E10345" s="458"/>
      <c r="F10345" s="459"/>
    </row>
    <row r="10346">
      <c r="A10346" s="458"/>
      <c r="B10346" s="458"/>
      <c r="C10346" s="458"/>
      <c r="D10346" s="458"/>
      <c r="E10346" s="458"/>
      <c r="F10346" s="459"/>
    </row>
    <row r="10347">
      <c r="A10347" s="458"/>
      <c r="B10347" s="458"/>
      <c r="C10347" s="458"/>
      <c r="D10347" s="458"/>
      <c r="E10347" s="458"/>
      <c r="F10347" s="459"/>
    </row>
    <row r="10348">
      <c r="A10348" s="458"/>
      <c r="B10348" s="458"/>
      <c r="C10348" s="458"/>
      <c r="D10348" s="458"/>
      <c r="E10348" s="458"/>
      <c r="F10348" s="459"/>
    </row>
    <row r="10349">
      <c r="A10349" s="458"/>
      <c r="B10349" s="458"/>
      <c r="C10349" s="458"/>
      <c r="D10349" s="458"/>
      <c r="E10349" s="458"/>
      <c r="F10349" s="459"/>
    </row>
    <row r="10350">
      <c r="A10350" s="458"/>
      <c r="B10350" s="458"/>
      <c r="C10350" s="458"/>
      <c r="D10350" s="458"/>
      <c r="E10350" s="458"/>
      <c r="F10350" s="459"/>
    </row>
    <row r="10351">
      <c r="A10351" s="458"/>
      <c r="B10351" s="458"/>
      <c r="C10351" s="458"/>
      <c r="D10351" s="458"/>
      <c r="E10351" s="458"/>
      <c r="F10351" s="459"/>
    </row>
    <row r="10352">
      <c r="A10352" s="458"/>
      <c r="B10352" s="458"/>
      <c r="C10352" s="458"/>
      <c r="D10352" s="458"/>
      <c r="E10352" s="458"/>
      <c r="F10352" s="459"/>
    </row>
    <row r="10353">
      <c r="A10353" s="458"/>
      <c r="B10353" s="458"/>
      <c r="C10353" s="458"/>
      <c r="D10353" s="458"/>
      <c r="E10353" s="458"/>
      <c r="F10353" s="459"/>
    </row>
    <row r="10354">
      <c r="A10354" s="458"/>
      <c r="B10354" s="458"/>
      <c r="C10354" s="458"/>
      <c r="D10354" s="458"/>
      <c r="E10354" s="458"/>
      <c r="F10354" s="459"/>
    </row>
    <row r="10355">
      <c r="A10355" s="458"/>
      <c r="B10355" s="458"/>
      <c r="C10355" s="458"/>
      <c r="D10355" s="458"/>
      <c r="E10355" s="458"/>
      <c r="F10355" s="459"/>
    </row>
    <row r="10356">
      <c r="A10356" s="458"/>
      <c r="B10356" s="458"/>
      <c r="C10356" s="458"/>
      <c r="D10356" s="458"/>
      <c r="E10356" s="458"/>
      <c r="F10356" s="459"/>
    </row>
    <row r="10357">
      <c r="A10357" s="458"/>
      <c r="B10357" s="458"/>
      <c r="C10357" s="458"/>
      <c r="D10357" s="458"/>
      <c r="E10357" s="458"/>
      <c r="F10357" s="459"/>
    </row>
    <row r="10358">
      <c r="A10358" s="458"/>
      <c r="B10358" s="458"/>
      <c r="C10358" s="458"/>
      <c r="D10358" s="458"/>
      <c r="E10358" s="458"/>
      <c r="F10358" s="459"/>
    </row>
    <row r="10359">
      <c r="A10359" s="458"/>
      <c r="B10359" s="458"/>
      <c r="C10359" s="458"/>
      <c r="D10359" s="458"/>
      <c r="E10359" s="458"/>
      <c r="F10359" s="459"/>
    </row>
    <row r="10360">
      <c r="A10360" s="458"/>
      <c r="B10360" s="458"/>
      <c r="C10360" s="458"/>
      <c r="D10360" s="458"/>
      <c r="E10360" s="458"/>
      <c r="F10360" s="459"/>
    </row>
    <row r="10361">
      <c r="A10361" s="458"/>
      <c r="B10361" s="458"/>
      <c r="C10361" s="458"/>
      <c r="D10361" s="458"/>
      <c r="E10361" s="458"/>
      <c r="F10361" s="459"/>
    </row>
    <row r="10362">
      <c r="A10362" s="458"/>
      <c r="B10362" s="458"/>
      <c r="C10362" s="458"/>
      <c r="D10362" s="458"/>
      <c r="E10362" s="458"/>
      <c r="F10362" s="459"/>
    </row>
    <row r="10363">
      <c r="A10363" s="458"/>
      <c r="B10363" s="458"/>
      <c r="C10363" s="458"/>
      <c r="D10363" s="458"/>
      <c r="E10363" s="458"/>
      <c r="F10363" s="459"/>
    </row>
    <row r="10364">
      <c r="A10364" s="458"/>
      <c r="B10364" s="458"/>
      <c r="C10364" s="458"/>
      <c r="D10364" s="458"/>
      <c r="E10364" s="458"/>
      <c r="F10364" s="459"/>
    </row>
    <row r="10365">
      <c r="A10365" s="458"/>
      <c r="B10365" s="458"/>
      <c r="C10365" s="458"/>
      <c r="D10365" s="458"/>
      <c r="E10365" s="458"/>
      <c r="F10365" s="459"/>
    </row>
    <row r="10366">
      <c r="A10366" s="458"/>
      <c r="B10366" s="458"/>
      <c r="C10366" s="458"/>
      <c r="D10366" s="458"/>
      <c r="E10366" s="458"/>
      <c r="F10366" s="459"/>
    </row>
    <row r="10367">
      <c r="A10367" s="458"/>
      <c r="B10367" s="458"/>
      <c r="C10367" s="458"/>
      <c r="D10367" s="458"/>
      <c r="E10367" s="458"/>
      <c r="F10367" s="459"/>
    </row>
    <row r="10368">
      <c r="A10368" s="458"/>
      <c r="B10368" s="458"/>
      <c r="C10368" s="458"/>
      <c r="D10368" s="458"/>
      <c r="E10368" s="458"/>
      <c r="F10368" s="459"/>
    </row>
    <row r="10369">
      <c r="A10369" s="458"/>
      <c r="B10369" s="458"/>
      <c r="C10369" s="458"/>
      <c r="D10369" s="458"/>
      <c r="E10369" s="458"/>
      <c r="F10369" s="459"/>
    </row>
    <row r="10370">
      <c r="A10370" s="458"/>
      <c r="B10370" s="458"/>
      <c r="C10370" s="458"/>
      <c r="D10370" s="458"/>
      <c r="E10370" s="458"/>
      <c r="F10370" s="459"/>
    </row>
    <row r="10371">
      <c r="A10371" s="458"/>
      <c r="B10371" s="458"/>
      <c r="C10371" s="458"/>
      <c r="D10371" s="458"/>
      <c r="E10371" s="458"/>
      <c r="F10371" s="459"/>
    </row>
    <row r="10372">
      <c r="A10372" s="458"/>
      <c r="B10372" s="458"/>
      <c r="C10372" s="458"/>
      <c r="D10372" s="458"/>
      <c r="E10372" s="458"/>
      <c r="F10372" s="459"/>
    </row>
    <row r="10373">
      <c r="A10373" s="458"/>
      <c r="B10373" s="458"/>
      <c r="C10373" s="458"/>
      <c r="D10373" s="458"/>
      <c r="E10373" s="458"/>
      <c r="F10373" s="459"/>
    </row>
    <row r="10374">
      <c r="A10374" s="458"/>
      <c r="B10374" s="458"/>
      <c r="C10374" s="458"/>
      <c r="D10374" s="458"/>
      <c r="E10374" s="458"/>
      <c r="F10374" s="459"/>
    </row>
    <row r="10375">
      <c r="A10375" s="458"/>
      <c r="B10375" s="458"/>
      <c r="C10375" s="458"/>
      <c r="D10375" s="458"/>
      <c r="E10375" s="458"/>
      <c r="F10375" s="459"/>
    </row>
    <row r="10376">
      <c r="A10376" s="458"/>
      <c r="B10376" s="458"/>
      <c r="C10376" s="458"/>
      <c r="D10376" s="458"/>
      <c r="E10376" s="458"/>
      <c r="F10376" s="459"/>
    </row>
    <row r="10377">
      <c r="A10377" s="458"/>
      <c r="B10377" s="458"/>
      <c r="C10377" s="458"/>
      <c r="D10377" s="458"/>
      <c r="E10377" s="458"/>
      <c r="F10377" s="459"/>
    </row>
    <row r="10378">
      <c r="A10378" s="458"/>
      <c r="B10378" s="458"/>
      <c r="C10378" s="458"/>
      <c r="D10378" s="458"/>
      <c r="E10378" s="458"/>
      <c r="F10378" s="459"/>
    </row>
    <row r="10379">
      <c r="A10379" s="458"/>
      <c r="B10379" s="458"/>
      <c r="C10379" s="458"/>
      <c r="D10379" s="458"/>
      <c r="E10379" s="458"/>
      <c r="F10379" s="459"/>
    </row>
    <row r="10380">
      <c r="A10380" s="458"/>
      <c r="B10380" s="458"/>
      <c r="C10380" s="458"/>
      <c r="D10380" s="458"/>
      <c r="E10380" s="458"/>
      <c r="F10380" s="459"/>
    </row>
    <row r="10381">
      <c r="A10381" s="458"/>
      <c r="B10381" s="458"/>
      <c r="C10381" s="458"/>
      <c r="D10381" s="458"/>
      <c r="E10381" s="458"/>
      <c r="F10381" s="459"/>
    </row>
    <row r="10382">
      <c r="A10382" s="458"/>
      <c r="B10382" s="458"/>
      <c r="C10382" s="458"/>
      <c r="D10382" s="458"/>
      <c r="E10382" s="458"/>
      <c r="F10382" s="459"/>
    </row>
    <row r="10383">
      <c r="A10383" s="458"/>
      <c r="B10383" s="458"/>
      <c r="C10383" s="458"/>
      <c r="D10383" s="458"/>
      <c r="E10383" s="458"/>
      <c r="F10383" s="459"/>
    </row>
    <row r="10384">
      <c r="A10384" s="458"/>
      <c r="B10384" s="458"/>
      <c r="C10384" s="458"/>
      <c r="D10384" s="458"/>
      <c r="E10384" s="458"/>
      <c r="F10384" s="459"/>
    </row>
    <row r="10385">
      <c r="A10385" s="458"/>
      <c r="B10385" s="458"/>
      <c r="C10385" s="458"/>
      <c r="D10385" s="458"/>
      <c r="E10385" s="458"/>
      <c r="F10385" s="459"/>
    </row>
    <row r="10386">
      <c r="A10386" s="458"/>
      <c r="B10386" s="458"/>
      <c r="C10386" s="458"/>
      <c r="D10386" s="458"/>
      <c r="E10386" s="458"/>
      <c r="F10386" s="459"/>
    </row>
    <row r="10387">
      <c r="A10387" s="458"/>
      <c r="B10387" s="458"/>
      <c r="C10387" s="458"/>
      <c r="D10387" s="458"/>
      <c r="E10387" s="458"/>
      <c r="F10387" s="459"/>
    </row>
    <row r="10388">
      <c r="A10388" s="458"/>
      <c r="B10388" s="458"/>
      <c r="C10388" s="458"/>
      <c r="D10388" s="458"/>
      <c r="E10388" s="458"/>
      <c r="F10388" s="459"/>
    </row>
    <row r="10389">
      <c r="A10389" s="458"/>
      <c r="B10389" s="458"/>
      <c r="C10389" s="458"/>
      <c r="D10389" s="458"/>
      <c r="E10389" s="458"/>
      <c r="F10389" s="459"/>
    </row>
    <row r="10390">
      <c r="A10390" s="458"/>
      <c r="B10390" s="458"/>
      <c r="C10390" s="458"/>
      <c r="D10390" s="458"/>
      <c r="E10390" s="458"/>
      <c r="F10390" s="459"/>
    </row>
    <row r="10391">
      <c r="A10391" s="458"/>
      <c r="B10391" s="458"/>
      <c r="C10391" s="458"/>
      <c r="D10391" s="458"/>
      <c r="E10391" s="458"/>
      <c r="F10391" s="459"/>
    </row>
    <row r="10392">
      <c r="A10392" s="458"/>
      <c r="B10392" s="458"/>
      <c r="C10392" s="458"/>
      <c r="D10392" s="458"/>
      <c r="E10392" s="458"/>
      <c r="F10392" s="459"/>
    </row>
    <row r="10393">
      <c r="A10393" s="458"/>
      <c r="B10393" s="458"/>
      <c r="C10393" s="458"/>
      <c r="D10393" s="458"/>
      <c r="E10393" s="458"/>
      <c r="F10393" s="459"/>
    </row>
    <row r="10394">
      <c r="A10394" s="458"/>
      <c r="B10394" s="458"/>
      <c r="C10394" s="458"/>
      <c r="D10394" s="458"/>
      <c r="E10394" s="458"/>
      <c r="F10394" s="459"/>
    </row>
    <row r="10395">
      <c r="A10395" s="458"/>
      <c r="B10395" s="458"/>
      <c r="C10395" s="458"/>
      <c r="D10395" s="458"/>
      <c r="E10395" s="458"/>
      <c r="F10395" s="459"/>
    </row>
    <row r="10396">
      <c r="A10396" s="458"/>
      <c r="B10396" s="458"/>
      <c r="C10396" s="458"/>
      <c r="D10396" s="458"/>
      <c r="E10396" s="458"/>
      <c r="F10396" s="459"/>
    </row>
    <row r="10397">
      <c r="A10397" s="458"/>
      <c r="B10397" s="458"/>
      <c r="C10397" s="458"/>
      <c r="D10397" s="458"/>
      <c r="E10397" s="458"/>
      <c r="F10397" s="459"/>
    </row>
    <row r="10398">
      <c r="A10398" s="458"/>
      <c r="B10398" s="458"/>
      <c r="C10398" s="458"/>
      <c r="D10398" s="458"/>
      <c r="E10398" s="458"/>
      <c r="F10398" s="459"/>
    </row>
    <row r="10399">
      <c r="A10399" s="458"/>
      <c r="B10399" s="458"/>
      <c r="C10399" s="458"/>
      <c r="D10399" s="458"/>
      <c r="E10399" s="458"/>
      <c r="F10399" s="459"/>
    </row>
    <row r="10400">
      <c r="A10400" s="458"/>
      <c r="B10400" s="458"/>
      <c r="C10400" s="458"/>
      <c r="D10400" s="458"/>
      <c r="E10400" s="458"/>
      <c r="F10400" s="459"/>
    </row>
    <row r="10401">
      <c r="A10401" s="458"/>
      <c r="B10401" s="458"/>
      <c r="C10401" s="458"/>
      <c r="D10401" s="458"/>
      <c r="E10401" s="458"/>
      <c r="F10401" s="459"/>
    </row>
    <row r="10402">
      <c r="A10402" s="458"/>
      <c r="B10402" s="458"/>
      <c r="C10402" s="458"/>
      <c r="D10402" s="458"/>
      <c r="E10402" s="458"/>
      <c r="F10402" s="459"/>
    </row>
    <row r="10403">
      <c r="A10403" s="458"/>
      <c r="B10403" s="458"/>
      <c r="C10403" s="458"/>
      <c r="D10403" s="458"/>
      <c r="E10403" s="458"/>
      <c r="F10403" s="459"/>
    </row>
    <row r="10404">
      <c r="A10404" s="458"/>
      <c r="B10404" s="458"/>
      <c r="C10404" s="458"/>
      <c r="D10404" s="458"/>
      <c r="E10404" s="458"/>
      <c r="F10404" s="459"/>
    </row>
    <row r="10405">
      <c r="A10405" s="458"/>
      <c r="B10405" s="458"/>
      <c r="C10405" s="458"/>
      <c r="D10405" s="458"/>
      <c r="E10405" s="458"/>
      <c r="F10405" s="459"/>
    </row>
    <row r="10406">
      <c r="A10406" s="458"/>
      <c r="B10406" s="458"/>
      <c r="C10406" s="458"/>
      <c r="D10406" s="458"/>
      <c r="E10406" s="458"/>
      <c r="F10406" s="459"/>
    </row>
    <row r="10407">
      <c r="A10407" s="458"/>
      <c r="B10407" s="458"/>
      <c r="C10407" s="458"/>
      <c r="D10407" s="458"/>
      <c r="E10407" s="458"/>
      <c r="F10407" s="459"/>
    </row>
    <row r="10408">
      <c r="A10408" s="458"/>
      <c r="B10408" s="458"/>
      <c r="C10408" s="458"/>
      <c r="D10408" s="458"/>
      <c r="E10408" s="458"/>
      <c r="F10408" s="459"/>
    </row>
    <row r="10409">
      <c r="A10409" s="458"/>
      <c r="B10409" s="458"/>
      <c r="C10409" s="458"/>
      <c r="D10409" s="458"/>
      <c r="E10409" s="458"/>
      <c r="F10409" s="459"/>
    </row>
    <row r="10410">
      <c r="A10410" s="458"/>
      <c r="B10410" s="458"/>
      <c r="C10410" s="458"/>
      <c r="D10410" s="458"/>
      <c r="E10410" s="458"/>
      <c r="F10410" s="459"/>
    </row>
    <row r="10411">
      <c r="A10411" s="458"/>
      <c r="B10411" s="458"/>
      <c r="C10411" s="458"/>
      <c r="D10411" s="458"/>
      <c r="E10411" s="458"/>
      <c r="F10411" s="459"/>
    </row>
    <row r="10412">
      <c r="A10412" s="458"/>
      <c r="B10412" s="458"/>
      <c r="C10412" s="458"/>
      <c r="D10412" s="458"/>
      <c r="E10412" s="458"/>
      <c r="F10412" s="459"/>
    </row>
    <row r="10413">
      <c r="A10413" s="458"/>
      <c r="B10413" s="458"/>
      <c r="C10413" s="458"/>
      <c r="D10413" s="458"/>
      <c r="E10413" s="458"/>
      <c r="F10413" s="459"/>
    </row>
    <row r="10414">
      <c r="A10414" s="458"/>
      <c r="B10414" s="458"/>
      <c r="C10414" s="458"/>
      <c r="D10414" s="458"/>
      <c r="E10414" s="458"/>
      <c r="F10414" s="459"/>
    </row>
    <row r="10415">
      <c r="A10415" s="458"/>
      <c r="B10415" s="458"/>
      <c r="C10415" s="458"/>
      <c r="D10415" s="458"/>
      <c r="E10415" s="458"/>
      <c r="F10415" s="459"/>
    </row>
    <row r="10416">
      <c r="A10416" s="458"/>
      <c r="B10416" s="458"/>
      <c r="C10416" s="458"/>
      <c r="D10416" s="458"/>
      <c r="E10416" s="458"/>
      <c r="F10416" s="459"/>
    </row>
    <row r="10417">
      <c r="A10417" s="458"/>
      <c r="B10417" s="458"/>
      <c r="C10417" s="458"/>
      <c r="D10417" s="458"/>
      <c r="E10417" s="458"/>
      <c r="F10417" s="459"/>
    </row>
    <row r="10418">
      <c r="A10418" s="458"/>
      <c r="B10418" s="458"/>
      <c r="C10418" s="458"/>
      <c r="D10418" s="458"/>
      <c r="E10418" s="458"/>
      <c r="F10418" s="459"/>
    </row>
    <row r="10419">
      <c r="A10419" s="458"/>
      <c r="B10419" s="458"/>
      <c r="C10419" s="458"/>
      <c r="D10419" s="458"/>
      <c r="E10419" s="458"/>
      <c r="F10419" s="459"/>
    </row>
    <row r="10420">
      <c r="A10420" s="458"/>
      <c r="B10420" s="458"/>
      <c r="C10420" s="458"/>
      <c r="D10420" s="458"/>
      <c r="E10420" s="458"/>
      <c r="F10420" s="459"/>
    </row>
    <row r="10421">
      <c r="A10421" s="458"/>
      <c r="B10421" s="458"/>
      <c r="C10421" s="458"/>
      <c r="D10421" s="458"/>
      <c r="E10421" s="458"/>
      <c r="F10421" s="459"/>
    </row>
    <row r="10422">
      <c r="A10422" s="458"/>
      <c r="B10422" s="458"/>
      <c r="C10422" s="458"/>
      <c r="D10422" s="458"/>
      <c r="E10422" s="458"/>
      <c r="F10422" s="459"/>
    </row>
    <row r="10423">
      <c r="A10423" s="458"/>
      <c r="B10423" s="458"/>
      <c r="C10423" s="458"/>
      <c r="D10423" s="458"/>
      <c r="E10423" s="458"/>
      <c r="F10423" s="459"/>
    </row>
    <row r="10424">
      <c r="A10424" s="458"/>
      <c r="B10424" s="458"/>
      <c r="C10424" s="458"/>
      <c r="D10424" s="458"/>
      <c r="E10424" s="458"/>
      <c r="F10424" s="459"/>
    </row>
    <row r="10425">
      <c r="A10425" s="458"/>
      <c r="B10425" s="458"/>
      <c r="C10425" s="458"/>
      <c r="D10425" s="458"/>
      <c r="E10425" s="458"/>
      <c r="F10425" s="459"/>
    </row>
    <row r="10426">
      <c r="A10426" s="458"/>
      <c r="B10426" s="458"/>
      <c r="C10426" s="458"/>
      <c r="D10426" s="458"/>
      <c r="E10426" s="458"/>
      <c r="F10426" s="459"/>
    </row>
    <row r="10427">
      <c r="A10427" s="458"/>
      <c r="B10427" s="458"/>
      <c r="C10427" s="458"/>
      <c r="D10427" s="458"/>
      <c r="E10427" s="458"/>
      <c r="F10427" s="459"/>
    </row>
    <row r="10428">
      <c r="A10428" s="458"/>
      <c r="B10428" s="458"/>
      <c r="C10428" s="458"/>
      <c r="D10428" s="458"/>
      <c r="E10428" s="458"/>
      <c r="F10428" s="459"/>
    </row>
    <row r="10429">
      <c r="A10429" s="458"/>
      <c r="B10429" s="458"/>
      <c r="C10429" s="458"/>
      <c r="D10429" s="458"/>
      <c r="E10429" s="458"/>
      <c r="F10429" s="459"/>
    </row>
    <row r="10430">
      <c r="A10430" s="458"/>
      <c r="B10430" s="458"/>
      <c r="C10430" s="458"/>
      <c r="D10430" s="458"/>
      <c r="E10430" s="458"/>
      <c r="F10430" s="459"/>
    </row>
    <row r="10431">
      <c r="A10431" s="458"/>
      <c r="B10431" s="458"/>
      <c r="C10431" s="458"/>
      <c r="D10431" s="458"/>
      <c r="E10431" s="458"/>
      <c r="F10431" s="459"/>
    </row>
    <row r="10432">
      <c r="A10432" s="458"/>
      <c r="B10432" s="458"/>
      <c r="C10432" s="458"/>
      <c r="D10432" s="458"/>
      <c r="E10432" s="458"/>
      <c r="F10432" s="459"/>
    </row>
    <row r="10433">
      <c r="A10433" s="458"/>
      <c r="B10433" s="458"/>
      <c r="C10433" s="458"/>
      <c r="D10433" s="458"/>
      <c r="E10433" s="458"/>
      <c r="F10433" s="459"/>
    </row>
    <row r="10434">
      <c r="A10434" s="458"/>
      <c r="B10434" s="458"/>
      <c r="C10434" s="458"/>
      <c r="D10434" s="458"/>
      <c r="E10434" s="458"/>
      <c r="F10434" s="459"/>
    </row>
    <row r="10435">
      <c r="A10435" s="458"/>
      <c r="B10435" s="458"/>
      <c r="C10435" s="458"/>
      <c r="D10435" s="458"/>
      <c r="E10435" s="458"/>
      <c r="F10435" s="459"/>
    </row>
    <row r="10436">
      <c r="A10436" s="458"/>
      <c r="B10436" s="458"/>
      <c r="C10436" s="458"/>
      <c r="D10436" s="458"/>
      <c r="E10436" s="458"/>
      <c r="F10436" s="459"/>
    </row>
    <row r="10437">
      <c r="A10437" s="458"/>
      <c r="B10437" s="458"/>
      <c r="C10437" s="458"/>
      <c r="D10437" s="458"/>
      <c r="E10437" s="458"/>
      <c r="F10437" s="459"/>
    </row>
    <row r="10438">
      <c r="A10438" s="458"/>
      <c r="B10438" s="458"/>
      <c r="C10438" s="458"/>
      <c r="D10438" s="458"/>
      <c r="E10438" s="458"/>
      <c r="F10438" s="459"/>
    </row>
    <row r="10439">
      <c r="A10439" s="458"/>
      <c r="B10439" s="458"/>
      <c r="C10439" s="458"/>
      <c r="D10439" s="458"/>
      <c r="E10439" s="458"/>
      <c r="F10439" s="459"/>
    </row>
    <row r="10440">
      <c r="A10440" s="458"/>
      <c r="B10440" s="458"/>
      <c r="C10440" s="458"/>
      <c r="D10440" s="458"/>
      <c r="E10440" s="458"/>
      <c r="F10440" s="459"/>
    </row>
    <row r="10441">
      <c r="A10441" s="458"/>
      <c r="B10441" s="458"/>
      <c r="C10441" s="458"/>
      <c r="D10441" s="458"/>
      <c r="E10441" s="458"/>
      <c r="F10441" s="459"/>
    </row>
    <row r="10442">
      <c r="A10442" s="458"/>
      <c r="B10442" s="458"/>
      <c r="C10442" s="458"/>
      <c r="D10442" s="458"/>
      <c r="E10442" s="458"/>
      <c r="F10442" s="459"/>
    </row>
    <row r="10443">
      <c r="A10443" s="458"/>
      <c r="B10443" s="458"/>
      <c r="C10443" s="458"/>
      <c r="D10443" s="458"/>
      <c r="E10443" s="458"/>
      <c r="F10443" s="459"/>
    </row>
    <row r="10444">
      <c r="A10444" s="458"/>
      <c r="B10444" s="458"/>
      <c r="C10444" s="458"/>
      <c r="D10444" s="458"/>
      <c r="E10444" s="458"/>
      <c r="F10444" s="459"/>
    </row>
    <row r="10445">
      <c r="A10445" s="458"/>
      <c r="B10445" s="458"/>
      <c r="C10445" s="458"/>
      <c r="D10445" s="458"/>
      <c r="E10445" s="458"/>
      <c r="F10445" s="459"/>
    </row>
    <row r="10446">
      <c r="A10446" s="458"/>
      <c r="B10446" s="458"/>
      <c r="C10446" s="458"/>
      <c r="D10446" s="458"/>
      <c r="E10446" s="458"/>
      <c r="F10446" s="459"/>
    </row>
    <row r="10447">
      <c r="A10447" s="458"/>
      <c r="B10447" s="458"/>
      <c r="C10447" s="458"/>
      <c r="D10447" s="458"/>
      <c r="E10447" s="458"/>
      <c r="F10447" s="459"/>
    </row>
    <row r="10448">
      <c r="A10448" s="458"/>
      <c r="B10448" s="458"/>
      <c r="C10448" s="458"/>
      <c r="D10448" s="458"/>
      <c r="E10448" s="458"/>
      <c r="F10448" s="459"/>
    </row>
    <row r="10449">
      <c r="A10449" s="458"/>
      <c r="B10449" s="458"/>
      <c r="C10449" s="458"/>
      <c r="D10449" s="458"/>
      <c r="E10449" s="458"/>
      <c r="F10449" s="459"/>
    </row>
    <row r="10450">
      <c r="A10450" s="458"/>
      <c r="B10450" s="458"/>
      <c r="C10450" s="458"/>
      <c r="D10450" s="458"/>
      <c r="E10450" s="458"/>
      <c r="F10450" s="459"/>
    </row>
    <row r="10451">
      <c r="A10451" s="458"/>
      <c r="B10451" s="458"/>
      <c r="C10451" s="458"/>
      <c r="D10451" s="458"/>
      <c r="E10451" s="458"/>
      <c r="F10451" s="459"/>
    </row>
    <row r="10452">
      <c r="A10452" s="458"/>
      <c r="B10452" s="458"/>
      <c r="C10452" s="458"/>
      <c r="D10452" s="458"/>
      <c r="E10452" s="458"/>
      <c r="F10452" s="459"/>
    </row>
    <row r="10453">
      <c r="A10453" s="458"/>
      <c r="B10453" s="458"/>
      <c r="C10453" s="458"/>
      <c r="D10453" s="458"/>
      <c r="E10453" s="458"/>
      <c r="F10453" s="459"/>
    </row>
    <row r="10454">
      <c r="A10454" s="458"/>
      <c r="B10454" s="458"/>
      <c r="C10454" s="458"/>
      <c r="D10454" s="458"/>
      <c r="E10454" s="458"/>
      <c r="F10454" s="459"/>
    </row>
    <row r="10455">
      <c r="A10455" s="458"/>
      <c r="B10455" s="458"/>
      <c r="C10455" s="458"/>
      <c r="D10455" s="458"/>
      <c r="E10455" s="458"/>
      <c r="F10455" s="459"/>
    </row>
    <row r="10456">
      <c r="A10456" s="458"/>
      <c r="B10456" s="458"/>
      <c r="C10456" s="458"/>
      <c r="D10456" s="458"/>
      <c r="E10456" s="458"/>
      <c r="F10456" s="459"/>
    </row>
    <row r="10457">
      <c r="A10457" s="458"/>
      <c r="B10457" s="458"/>
      <c r="C10457" s="458"/>
      <c r="D10457" s="458"/>
      <c r="E10457" s="458"/>
      <c r="F10457" s="459"/>
    </row>
    <row r="10458">
      <c r="A10458" s="458"/>
      <c r="B10458" s="458"/>
      <c r="C10458" s="458"/>
      <c r="D10458" s="458"/>
      <c r="E10458" s="458"/>
      <c r="F10458" s="459"/>
    </row>
    <row r="10459">
      <c r="A10459" s="458"/>
      <c r="B10459" s="458"/>
      <c r="C10459" s="458"/>
      <c r="D10459" s="458"/>
      <c r="E10459" s="458"/>
      <c r="F10459" s="459"/>
    </row>
    <row r="10460">
      <c r="A10460" s="458"/>
      <c r="B10460" s="458"/>
      <c r="C10460" s="458"/>
      <c r="D10460" s="458"/>
      <c r="E10460" s="458"/>
      <c r="F10460" s="459"/>
    </row>
    <row r="10461">
      <c r="A10461" s="458"/>
      <c r="B10461" s="458"/>
      <c r="C10461" s="458"/>
      <c r="D10461" s="458"/>
      <c r="E10461" s="458"/>
      <c r="F10461" s="459"/>
    </row>
    <row r="10462">
      <c r="A10462" s="458"/>
      <c r="B10462" s="458"/>
      <c r="C10462" s="458"/>
      <c r="D10462" s="458"/>
      <c r="E10462" s="458"/>
      <c r="F10462" s="459"/>
    </row>
    <row r="10463">
      <c r="A10463" s="458"/>
      <c r="B10463" s="458"/>
      <c r="C10463" s="458"/>
      <c r="D10463" s="458"/>
      <c r="E10463" s="458"/>
      <c r="F10463" s="459"/>
    </row>
    <row r="10464">
      <c r="A10464" s="458"/>
      <c r="B10464" s="458"/>
      <c r="C10464" s="458"/>
      <c r="D10464" s="458"/>
      <c r="E10464" s="458"/>
      <c r="F10464" s="459"/>
    </row>
    <row r="10465">
      <c r="A10465" s="458"/>
      <c r="B10465" s="458"/>
      <c r="C10465" s="458"/>
      <c r="D10465" s="458"/>
      <c r="E10465" s="458"/>
      <c r="F10465" s="459"/>
    </row>
    <row r="10466">
      <c r="A10466" s="458"/>
      <c r="B10466" s="458"/>
      <c r="C10466" s="458"/>
      <c r="D10466" s="458"/>
      <c r="E10466" s="458"/>
      <c r="F10466" s="459"/>
    </row>
    <row r="10467">
      <c r="A10467" s="458"/>
      <c r="B10467" s="458"/>
      <c r="C10467" s="458"/>
      <c r="D10467" s="458"/>
      <c r="E10467" s="458"/>
      <c r="F10467" s="459"/>
    </row>
    <row r="10468">
      <c r="A10468" s="458"/>
      <c r="B10468" s="458"/>
      <c r="C10468" s="458"/>
      <c r="D10468" s="458"/>
      <c r="E10468" s="458"/>
      <c r="F10468" s="459"/>
    </row>
    <row r="10469">
      <c r="A10469" s="458"/>
      <c r="B10469" s="458"/>
      <c r="C10469" s="458"/>
      <c r="D10469" s="458"/>
      <c r="E10469" s="458"/>
      <c r="F10469" s="459"/>
    </row>
    <row r="10470">
      <c r="A10470" s="458"/>
      <c r="B10470" s="458"/>
      <c r="C10470" s="458"/>
      <c r="D10470" s="458"/>
      <c r="E10470" s="458"/>
      <c r="F10470" s="459"/>
    </row>
    <row r="10471">
      <c r="A10471" s="458"/>
      <c r="B10471" s="458"/>
      <c r="C10471" s="458"/>
      <c r="D10471" s="458"/>
      <c r="E10471" s="458"/>
      <c r="F10471" s="459"/>
    </row>
    <row r="10472">
      <c r="A10472" s="458"/>
      <c r="B10472" s="458"/>
      <c r="C10472" s="458"/>
      <c r="D10472" s="458"/>
      <c r="E10472" s="458"/>
      <c r="F10472" s="459"/>
    </row>
    <row r="10473">
      <c r="A10473" s="458"/>
      <c r="B10473" s="458"/>
      <c r="C10473" s="458"/>
      <c r="D10473" s="458"/>
      <c r="E10473" s="458"/>
      <c r="F10473" s="459"/>
    </row>
    <row r="10474">
      <c r="A10474" s="458"/>
      <c r="B10474" s="458"/>
      <c r="C10474" s="458"/>
      <c r="D10474" s="458"/>
      <c r="E10474" s="458"/>
      <c r="F10474" s="459"/>
    </row>
    <row r="10475">
      <c r="A10475" s="458"/>
      <c r="B10475" s="458"/>
      <c r="C10475" s="458"/>
      <c r="D10475" s="458"/>
      <c r="E10475" s="458"/>
      <c r="F10475" s="459"/>
    </row>
    <row r="10476">
      <c r="A10476" s="458"/>
      <c r="B10476" s="458"/>
      <c r="C10476" s="458"/>
      <c r="D10476" s="458"/>
      <c r="E10476" s="458"/>
      <c r="F10476" s="459"/>
    </row>
    <row r="10477">
      <c r="A10477" s="458"/>
      <c r="B10477" s="458"/>
      <c r="C10477" s="458"/>
      <c r="D10477" s="458"/>
      <c r="E10477" s="458"/>
      <c r="F10477" s="459"/>
    </row>
    <row r="10478">
      <c r="A10478" s="458"/>
      <c r="B10478" s="458"/>
      <c r="C10478" s="458"/>
      <c r="D10478" s="458"/>
      <c r="E10478" s="458"/>
      <c r="F10478" s="459"/>
    </row>
    <row r="10479">
      <c r="A10479" s="458"/>
      <c r="B10479" s="458"/>
      <c r="C10479" s="458"/>
      <c r="D10479" s="458"/>
      <c r="E10479" s="458"/>
      <c r="F10479" s="459"/>
    </row>
    <row r="10480">
      <c r="A10480" s="458"/>
      <c r="B10480" s="458"/>
      <c r="C10480" s="458"/>
      <c r="D10480" s="458"/>
      <c r="E10480" s="458"/>
      <c r="F10480" s="459"/>
    </row>
    <row r="10481">
      <c r="A10481" s="458"/>
      <c r="B10481" s="458"/>
      <c r="C10481" s="458"/>
      <c r="D10481" s="458"/>
      <c r="E10481" s="458"/>
      <c r="F10481" s="459"/>
    </row>
    <row r="10482">
      <c r="A10482" s="458"/>
      <c r="B10482" s="458"/>
      <c r="C10482" s="458"/>
      <c r="D10482" s="458"/>
      <c r="E10482" s="458"/>
      <c r="F10482" s="459"/>
    </row>
    <row r="10483">
      <c r="A10483" s="458"/>
      <c r="B10483" s="458"/>
      <c r="C10483" s="458"/>
      <c r="D10483" s="458"/>
      <c r="E10483" s="458"/>
      <c r="F10483" s="459"/>
    </row>
    <row r="10484">
      <c r="A10484" s="458"/>
      <c r="B10484" s="458"/>
      <c r="C10484" s="458"/>
      <c r="D10484" s="458"/>
      <c r="E10484" s="458"/>
      <c r="F10484" s="459"/>
    </row>
    <row r="10485">
      <c r="A10485" s="458"/>
      <c r="B10485" s="458"/>
      <c r="C10485" s="458"/>
      <c r="D10485" s="458"/>
      <c r="E10485" s="458"/>
      <c r="F10485" s="459"/>
    </row>
    <row r="10486">
      <c r="A10486" s="458"/>
      <c r="B10486" s="458"/>
      <c r="C10486" s="458"/>
      <c r="D10486" s="458"/>
      <c r="E10486" s="458"/>
      <c r="F10486" s="459"/>
    </row>
    <row r="10487">
      <c r="A10487" s="458"/>
      <c r="B10487" s="458"/>
      <c r="C10487" s="458"/>
      <c r="D10487" s="458"/>
      <c r="E10487" s="458"/>
      <c r="F10487" s="459"/>
    </row>
    <row r="10488">
      <c r="A10488" s="458"/>
      <c r="B10488" s="458"/>
      <c r="C10488" s="458"/>
      <c r="D10488" s="458"/>
      <c r="E10488" s="458"/>
      <c r="F10488" s="459"/>
    </row>
    <row r="10489">
      <c r="A10489" s="458"/>
      <c r="B10489" s="458"/>
      <c r="C10489" s="458"/>
      <c r="D10489" s="458"/>
      <c r="E10489" s="458"/>
      <c r="F10489" s="459"/>
    </row>
    <row r="10490">
      <c r="A10490" s="458"/>
      <c r="B10490" s="458"/>
      <c r="C10490" s="458"/>
      <c r="D10490" s="458"/>
      <c r="E10490" s="458"/>
      <c r="F10490" s="459"/>
    </row>
    <row r="10491">
      <c r="A10491" s="458"/>
      <c r="B10491" s="458"/>
      <c r="C10491" s="458"/>
      <c r="D10491" s="458"/>
      <c r="E10491" s="458"/>
      <c r="F10491" s="459"/>
    </row>
    <row r="10492">
      <c r="A10492" s="458"/>
      <c r="B10492" s="458"/>
      <c r="C10492" s="458"/>
      <c r="D10492" s="458"/>
      <c r="E10492" s="458"/>
      <c r="F10492" s="459"/>
    </row>
    <row r="10493">
      <c r="A10493" s="458"/>
      <c r="B10493" s="458"/>
      <c r="C10493" s="458"/>
      <c r="D10493" s="458"/>
      <c r="E10493" s="458"/>
      <c r="F10493" s="459"/>
    </row>
    <row r="10494">
      <c r="A10494" s="458"/>
      <c r="B10494" s="458"/>
      <c r="C10494" s="458"/>
      <c r="D10494" s="458"/>
      <c r="E10494" s="458"/>
      <c r="F10494" s="459"/>
    </row>
    <row r="10495">
      <c r="A10495" s="458"/>
      <c r="B10495" s="458"/>
      <c r="C10495" s="458"/>
      <c r="D10495" s="458"/>
      <c r="E10495" s="458"/>
      <c r="F10495" s="459"/>
    </row>
    <row r="10496">
      <c r="A10496" s="458"/>
      <c r="B10496" s="458"/>
      <c r="C10496" s="458"/>
      <c r="D10496" s="458"/>
      <c r="E10496" s="458"/>
      <c r="F10496" s="459"/>
    </row>
    <row r="10497">
      <c r="A10497" s="458"/>
      <c r="B10497" s="458"/>
      <c r="C10497" s="458"/>
      <c r="D10497" s="458"/>
      <c r="E10497" s="458"/>
      <c r="F10497" s="459"/>
    </row>
    <row r="10498">
      <c r="A10498" s="458"/>
      <c r="B10498" s="458"/>
      <c r="C10498" s="458"/>
      <c r="D10498" s="458"/>
      <c r="E10498" s="458"/>
      <c r="F10498" s="459"/>
    </row>
    <row r="10499">
      <c r="A10499" s="458"/>
      <c r="B10499" s="458"/>
      <c r="C10499" s="458"/>
      <c r="D10499" s="458"/>
      <c r="E10499" s="458"/>
      <c r="F10499" s="459"/>
    </row>
    <row r="10500">
      <c r="A10500" s="458"/>
      <c r="B10500" s="458"/>
      <c r="C10500" s="458"/>
      <c r="D10500" s="458"/>
      <c r="E10500" s="458"/>
      <c r="F10500" s="459"/>
    </row>
    <row r="10501">
      <c r="A10501" s="458"/>
      <c r="B10501" s="458"/>
      <c r="C10501" s="458"/>
      <c r="D10501" s="458"/>
      <c r="E10501" s="458"/>
      <c r="F10501" s="459"/>
    </row>
    <row r="10502">
      <c r="A10502" s="458"/>
      <c r="B10502" s="458"/>
      <c r="C10502" s="458"/>
      <c r="D10502" s="458"/>
      <c r="E10502" s="458"/>
      <c r="F10502" s="459"/>
    </row>
    <row r="10503">
      <c r="A10503" s="458"/>
      <c r="B10503" s="458"/>
      <c r="C10503" s="458"/>
      <c r="D10503" s="458"/>
      <c r="E10503" s="458"/>
      <c r="F10503" s="459"/>
    </row>
    <row r="10504">
      <c r="A10504" s="458"/>
      <c r="B10504" s="458"/>
      <c r="C10504" s="458"/>
      <c r="D10504" s="458"/>
      <c r="E10504" s="458"/>
      <c r="F10504" s="459"/>
    </row>
    <row r="10505">
      <c r="A10505" s="458"/>
      <c r="B10505" s="458"/>
      <c r="C10505" s="458"/>
      <c r="D10505" s="458"/>
      <c r="E10505" s="458"/>
      <c r="F10505" s="459"/>
    </row>
    <row r="10506">
      <c r="A10506" s="458"/>
      <c r="B10506" s="458"/>
      <c r="C10506" s="458"/>
      <c r="D10506" s="458"/>
      <c r="E10506" s="458"/>
      <c r="F10506" s="459"/>
    </row>
    <row r="10507">
      <c r="A10507" s="458"/>
      <c r="B10507" s="458"/>
      <c r="C10507" s="458"/>
      <c r="D10507" s="458"/>
      <c r="E10507" s="458"/>
      <c r="F10507" s="459"/>
    </row>
    <row r="10508">
      <c r="A10508" s="458"/>
      <c r="B10508" s="458"/>
      <c r="C10508" s="458"/>
      <c r="D10508" s="458"/>
      <c r="E10508" s="458"/>
      <c r="F10508" s="459"/>
    </row>
    <row r="10509">
      <c r="A10509" s="458"/>
      <c r="B10509" s="458"/>
      <c r="C10509" s="458"/>
      <c r="D10509" s="458"/>
      <c r="E10509" s="458"/>
      <c r="F10509" s="459"/>
    </row>
    <row r="10510">
      <c r="A10510" s="458"/>
      <c r="B10510" s="458"/>
      <c r="C10510" s="458"/>
      <c r="D10510" s="458"/>
      <c r="E10510" s="458"/>
      <c r="F10510" s="459"/>
    </row>
    <row r="10511">
      <c r="A10511" s="458"/>
      <c r="B10511" s="458"/>
      <c r="C10511" s="458"/>
      <c r="D10511" s="458"/>
      <c r="E10511" s="458"/>
      <c r="F10511" s="459"/>
    </row>
    <row r="10512">
      <c r="A10512" s="458"/>
      <c r="B10512" s="458"/>
      <c r="C10512" s="458"/>
      <c r="D10512" s="458"/>
      <c r="E10512" s="458"/>
      <c r="F10512" s="459"/>
    </row>
    <row r="10513">
      <c r="A10513" s="458"/>
      <c r="B10513" s="458"/>
      <c r="C10513" s="458"/>
      <c r="D10513" s="458"/>
      <c r="E10513" s="458"/>
      <c r="F10513" s="459"/>
    </row>
    <row r="10514">
      <c r="A10514" s="458"/>
      <c r="B10514" s="458"/>
      <c r="C10514" s="458"/>
      <c r="D10514" s="458"/>
      <c r="E10514" s="458"/>
      <c r="F10514" s="459"/>
    </row>
    <row r="10515">
      <c r="A10515" s="458"/>
      <c r="B10515" s="458"/>
      <c r="C10515" s="458"/>
      <c r="D10515" s="458"/>
      <c r="E10515" s="458"/>
      <c r="F10515" s="459"/>
    </row>
    <row r="10516">
      <c r="A10516" s="458"/>
      <c r="B10516" s="458"/>
      <c r="C10516" s="458"/>
      <c r="D10516" s="458"/>
      <c r="E10516" s="458"/>
      <c r="F10516" s="459"/>
    </row>
    <row r="10517">
      <c r="A10517" s="458"/>
      <c r="B10517" s="458"/>
      <c r="C10517" s="458"/>
      <c r="D10517" s="458"/>
      <c r="E10517" s="458"/>
      <c r="F10517" s="459"/>
    </row>
    <row r="10518">
      <c r="A10518" s="458"/>
      <c r="B10518" s="458"/>
      <c r="C10518" s="458"/>
      <c r="D10518" s="458"/>
      <c r="E10518" s="458"/>
      <c r="F10518" s="459"/>
    </row>
    <row r="10519">
      <c r="A10519" s="458"/>
      <c r="B10519" s="458"/>
      <c r="C10519" s="458"/>
      <c r="D10519" s="458"/>
      <c r="E10519" s="458"/>
      <c r="F10519" s="459"/>
    </row>
    <row r="10520">
      <c r="A10520" s="458"/>
      <c r="B10520" s="458"/>
      <c r="C10520" s="458"/>
      <c r="D10520" s="458"/>
      <c r="E10520" s="458"/>
      <c r="F10520" s="459"/>
    </row>
    <row r="10521">
      <c r="A10521" s="458"/>
      <c r="B10521" s="458"/>
      <c r="C10521" s="458"/>
      <c r="D10521" s="458"/>
      <c r="E10521" s="458"/>
      <c r="F10521" s="459"/>
    </row>
    <row r="10522">
      <c r="A10522" s="458"/>
      <c r="B10522" s="458"/>
      <c r="C10522" s="458"/>
      <c r="D10522" s="458"/>
      <c r="E10522" s="458"/>
      <c r="F10522" s="459"/>
    </row>
    <row r="10523">
      <c r="A10523" s="458"/>
      <c r="B10523" s="458"/>
      <c r="C10523" s="458"/>
      <c r="D10523" s="458"/>
      <c r="E10523" s="458"/>
      <c r="F10523" s="459"/>
    </row>
    <row r="10524">
      <c r="A10524" s="458"/>
      <c r="B10524" s="458"/>
      <c r="C10524" s="458"/>
      <c r="D10524" s="458"/>
      <c r="E10524" s="458"/>
      <c r="F10524" s="459"/>
    </row>
    <row r="10525">
      <c r="A10525" s="458"/>
      <c r="B10525" s="458"/>
      <c r="C10525" s="458"/>
      <c r="D10525" s="458"/>
      <c r="E10525" s="458"/>
      <c r="F10525" s="459"/>
    </row>
    <row r="10526">
      <c r="A10526" s="458"/>
      <c r="B10526" s="458"/>
      <c r="C10526" s="458"/>
      <c r="D10526" s="458"/>
      <c r="E10526" s="458"/>
      <c r="F10526" s="459"/>
    </row>
    <row r="10527">
      <c r="A10527" s="458"/>
      <c r="B10527" s="458"/>
      <c r="C10527" s="458"/>
      <c r="D10527" s="458"/>
      <c r="E10527" s="458"/>
      <c r="F10527" s="459"/>
    </row>
    <row r="10528">
      <c r="A10528" s="458"/>
      <c r="B10528" s="458"/>
      <c r="C10528" s="458"/>
      <c r="D10528" s="458"/>
      <c r="E10528" s="458"/>
      <c r="F10528" s="459"/>
    </row>
    <row r="10529">
      <c r="A10529" s="458"/>
      <c r="B10529" s="458"/>
      <c r="C10529" s="458"/>
      <c r="D10529" s="458"/>
      <c r="E10529" s="458"/>
      <c r="F10529" s="459"/>
    </row>
    <row r="10530">
      <c r="A10530" s="458"/>
      <c r="B10530" s="458"/>
      <c r="C10530" s="458"/>
      <c r="D10530" s="458"/>
      <c r="E10530" s="458"/>
      <c r="F10530" s="459"/>
    </row>
    <row r="10531">
      <c r="A10531" s="458"/>
      <c r="B10531" s="458"/>
      <c r="C10531" s="458"/>
      <c r="D10531" s="458"/>
      <c r="E10531" s="458"/>
      <c r="F10531" s="459"/>
    </row>
    <row r="10532">
      <c r="A10532" s="458"/>
      <c r="B10532" s="458"/>
      <c r="C10532" s="458"/>
      <c r="D10532" s="458"/>
      <c r="E10532" s="458"/>
      <c r="F10532" s="459"/>
    </row>
    <row r="10533">
      <c r="A10533" s="458"/>
      <c r="B10533" s="458"/>
      <c r="C10533" s="458"/>
      <c r="D10533" s="458"/>
      <c r="E10533" s="458"/>
      <c r="F10533" s="459"/>
    </row>
    <row r="10534">
      <c r="A10534" s="458"/>
      <c r="B10534" s="458"/>
      <c r="C10534" s="458"/>
      <c r="D10534" s="458"/>
      <c r="E10534" s="458"/>
      <c r="F10534" s="459"/>
    </row>
    <row r="10535">
      <c r="A10535" s="458"/>
      <c r="B10535" s="458"/>
      <c r="C10535" s="458"/>
      <c r="D10535" s="458"/>
      <c r="E10535" s="458"/>
      <c r="F10535" s="459"/>
    </row>
    <row r="10536">
      <c r="A10536" s="458"/>
      <c r="B10536" s="458"/>
      <c r="C10536" s="458"/>
      <c r="D10536" s="458"/>
      <c r="E10536" s="458"/>
      <c r="F10536" s="459"/>
    </row>
    <row r="10537">
      <c r="A10537" s="458"/>
      <c r="B10537" s="458"/>
      <c r="C10537" s="458"/>
      <c r="D10537" s="458"/>
      <c r="E10537" s="458"/>
      <c r="F10537" s="459"/>
    </row>
    <row r="10538">
      <c r="A10538" s="458"/>
      <c r="B10538" s="458"/>
      <c r="C10538" s="458"/>
      <c r="D10538" s="458"/>
      <c r="E10538" s="458"/>
      <c r="F10538" s="459"/>
    </row>
    <row r="10539">
      <c r="A10539" s="458"/>
      <c r="B10539" s="458"/>
      <c r="C10539" s="458"/>
      <c r="D10539" s="458"/>
      <c r="E10539" s="458"/>
      <c r="F10539" s="459"/>
    </row>
    <row r="10540">
      <c r="A10540" s="458"/>
      <c r="B10540" s="458"/>
      <c r="C10540" s="458"/>
      <c r="D10540" s="458"/>
      <c r="E10540" s="458"/>
      <c r="F10540" s="459"/>
    </row>
    <row r="10541">
      <c r="A10541" s="458"/>
      <c r="B10541" s="458"/>
      <c r="C10541" s="458"/>
      <c r="D10541" s="458"/>
      <c r="E10541" s="458"/>
      <c r="F10541" s="459"/>
    </row>
    <row r="10542">
      <c r="A10542" s="458"/>
      <c r="B10542" s="458"/>
      <c r="C10542" s="458"/>
      <c r="D10542" s="458"/>
      <c r="E10542" s="458"/>
      <c r="F10542" s="459"/>
    </row>
    <row r="10543">
      <c r="A10543" s="458"/>
      <c r="B10543" s="458"/>
      <c r="C10543" s="458"/>
      <c r="D10543" s="458"/>
      <c r="E10543" s="458"/>
      <c r="F10543" s="459"/>
    </row>
    <row r="10544">
      <c r="A10544" s="458"/>
      <c r="B10544" s="458"/>
      <c r="C10544" s="458"/>
      <c r="D10544" s="458"/>
      <c r="E10544" s="458"/>
      <c r="F10544" s="459"/>
    </row>
    <row r="10545">
      <c r="A10545" s="458"/>
      <c r="B10545" s="458"/>
      <c r="C10545" s="458"/>
      <c r="D10545" s="458"/>
      <c r="E10545" s="458"/>
      <c r="F10545" s="459"/>
    </row>
    <row r="10546">
      <c r="A10546" s="458"/>
      <c r="B10546" s="458"/>
      <c r="C10546" s="458"/>
      <c r="D10546" s="458"/>
      <c r="E10546" s="458"/>
      <c r="F10546" s="459"/>
    </row>
    <row r="10547">
      <c r="A10547" s="458"/>
      <c r="B10547" s="458"/>
      <c r="C10547" s="458"/>
      <c r="D10547" s="458"/>
      <c r="E10547" s="458"/>
      <c r="F10547" s="459"/>
    </row>
    <row r="10548">
      <c r="A10548" s="458"/>
      <c r="B10548" s="458"/>
      <c r="C10548" s="458"/>
      <c r="D10548" s="458"/>
      <c r="E10548" s="458"/>
      <c r="F10548" s="459"/>
    </row>
    <row r="10549">
      <c r="A10549" s="458"/>
      <c r="B10549" s="458"/>
      <c r="C10549" s="458"/>
      <c r="D10549" s="458"/>
      <c r="E10549" s="458"/>
      <c r="F10549" s="459"/>
    </row>
    <row r="10550">
      <c r="A10550" s="458"/>
      <c r="B10550" s="458"/>
      <c r="C10550" s="458"/>
      <c r="D10550" s="458"/>
      <c r="E10550" s="458"/>
      <c r="F10550" s="459"/>
    </row>
    <row r="10551">
      <c r="A10551" s="458"/>
      <c r="B10551" s="458"/>
      <c r="C10551" s="458"/>
      <c r="D10551" s="458"/>
      <c r="E10551" s="458"/>
      <c r="F10551" s="459"/>
    </row>
    <row r="10552">
      <c r="A10552" s="458"/>
      <c r="B10552" s="458"/>
      <c r="C10552" s="458"/>
      <c r="D10552" s="458"/>
      <c r="E10552" s="458"/>
      <c r="F10552" s="459"/>
    </row>
    <row r="10553">
      <c r="A10553" s="458"/>
      <c r="B10553" s="458"/>
      <c r="C10553" s="458"/>
      <c r="D10553" s="458"/>
      <c r="E10553" s="458"/>
      <c r="F10553" s="459"/>
    </row>
    <row r="10554">
      <c r="A10554" s="458"/>
      <c r="B10554" s="458"/>
      <c r="C10554" s="458"/>
      <c r="D10554" s="458"/>
      <c r="E10554" s="458"/>
      <c r="F10554" s="459"/>
    </row>
    <row r="10555">
      <c r="A10555" s="458"/>
      <c r="B10555" s="458"/>
      <c r="C10555" s="458"/>
      <c r="D10555" s="458"/>
      <c r="E10555" s="458"/>
      <c r="F10555" s="459"/>
    </row>
    <row r="10556">
      <c r="A10556" s="458"/>
      <c r="B10556" s="458"/>
      <c r="C10556" s="458"/>
      <c r="D10556" s="458"/>
      <c r="E10556" s="458"/>
      <c r="F10556" s="459"/>
    </row>
    <row r="10557">
      <c r="A10557" s="458"/>
      <c r="B10557" s="458"/>
      <c r="C10557" s="458"/>
      <c r="D10557" s="458"/>
      <c r="E10557" s="458"/>
      <c r="F10557" s="459"/>
    </row>
    <row r="10558">
      <c r="A10558" s="458"/>
      <c r="B10558" s="458"/>
      <c r="C10558" s="458"/>
      <c r="D10558" s="458"/>
      <c r="E10558" s="458"/>
      <c r="F10558" s="459"/>
    </row>
    <row r="10559">
      <c r="A10559" s="458"/>
      <c r="B10559" s="458"/>
      <c r="C10559" s="458"/>
      <c r="D10559" s="458"/>
      <c r="E10559" s="458"/>
      <c r="F10559" s="459"/>
    </row>
    <row r="10560">
      <c r="A10560" s="458"/>
      <c r="B10560" s="458"/>
      <c r="C10560" s="458"/>
      <c r="D10560" s="458"/>
      <c r="E10560" s="458"/>
      <c r="F10560" s="459"/>
    </row>
    <row r="10561">
      <c r="A10561" s="458"/>
      <c r="B10561" s="458"/>
      <c r="C10561" s="458"/>
      <c r="D10561" s="458"/>
      <c r="E10561" s="458"/>
      <c r="F10561" s="459"/>
    </row>
    <row r="10562">
      <c r="A10562" s="458"/>
      <c r="B10562" s="458"/>
      <c r="C10562" s="458"/>
      <c r="D10562" s="458"/>
      <c r="E10562" s="458"/>
      <c r="F10562" s="459"/>
    </row>
    <row r="10563">
      <c r="A10563" s="458"/>
      <c r="B10563" s="458"/>
      <c r="C10563" s="458"/>
      <c r="D10563" s="458"/>
      <c r="E10563" s="458"/>
      <c r="F10563" s="459"/>
    </row>
    <row r="10564">
      <c r="A10564" s="458"/>
      <c r="B10564" s="458"/>
      <c r="C10564" s="458"/>
      <c r="D10564" s="458"/>
      <c r="E10564" s="458"/>
      <c r="F10564" s="459"/>
    </row>
    <row r="10565">
      <c r="A10565" s="458"/>
      <c r="B10565" s="458"/>
      <c r="C10565" s="458"/>
      <c r="D10565" s="458"/>
      <c r="E10565" s="458"/>
      <c r="F10565" s="459"/>
    </row>
    <row r="10566">
      <c r="A10566" s="458"/>
      <c r="B10566" s="458"/>
      <c r="C10566" s="458"/>
      <c r="D10566" s="458"/>
      <c r="E10566" s="458"/>
      <c r="F10566" s="459"/>
    </row>
    <row r="10567">
      <c r="A10567" s="458"/>
      <c r="B10567" s="458"/>
      <c r="C10567" s="458"/>
      <c r="D10567" s="458"/>
      <c r="E10567" s="458"/>
      <c r="F10567" s="459"/>
    </row>
    <row r="10568">
      <c r="A10568" s="458"/>
      <c r="B10568" s="458"/>
      <c r="C10568" s="458"/>
      <c r="D10568" s="458"/>
      <c r="E10568" s="458"/>
      <c r="F10568" s="459"/>
    </row>
    <row r="10569">
      <c r="A10569" s="458"/>
      <c r="B10569" s="458"/>
      <c r="C10569" s="458"/>
      <c r="D10569" s="458"/>
      <c r="E10569" s="458"/>
      <c r="F10569" s="459"/>
    </row>
    <row r="10570">
      <c r="A10570" s="458"/>
      <c r="B10570" s="458"/>
      <c r="C10570" s="458"/>
      <c r="D10570" s="458"/>
      <c r="E10570" s="458"/>
      <c r="F10570" s="459"/>
    </row>
    <row r="10571">
      <c r="A10571" s="458"/>
      <c r="B10571" s="458"/>
      <c r="C10571" s="458"/>
      <c r="D10571" s="458"/>
      <c r="E10571" s="458"/>
      <c r="F10571" s="459"/>
    </row>
    <row r="10572">
      <c r="A10572" s="458"/>
      <c r="B10572" s="458"/>
      <c r="C10572" s="458"/>
      <c r="D10572" s="458"/>
      <c r="E10572" s="458"/>
      <c r="F10572" s="459"/>
    </row>
    <row r="10573">
      <c r="A10573" s="458"/>
      <c r="B10573" s="458"/>
      <c r="C10573" s="458"/>
      <c r="D10573" s="458"/>
      <c r="E10573" s="458"/>
      <c r="F10573" s="459"/>
    </row>
    <row r="10574">
      <c r="A10574" s="458"/>
      <c r="B10574" s="458"/>
      <c r="C10574" s="458"/>
      <c r="D10574" s="458"/>
      <c r="E10574" s="458"/>
      <c r="F10574" s="459"/>
    </row>
    <row r="10575">
      <c r="A10575" s="458"/>
      <c r="B10575" s="458"/>
      <c r="C10575" s="458"/>
      <c r="D10575" s="458"/>
      <c r="E10575" s="458"/>
      <c r="F10575" s="459"/>
    </row>
    <row r="10576">
      <c r="A10576" s="458"/>
      <c r="B10576" s="458"/>
      <c r="C10576" s="458"/>
      <c r="D10576" s="458"/>
      <c r="E10576" s="458"/>
      <c r="F10576" s="459"/>
    </row>
    <row r="10577">
      <c r="A10577" s="458"/>
      <c r="B10577" s="458"/>
      <c r="C10577" s="458"/>
      <c r="D10577" s="458"/>
      <c r="E10577" s="458"/>
      <c r="F10577" s="459"/>
    </row>
    <row r="10578">
      <c r="A10578" s="458"/>
      <c r="B10578" s="458"/>
      <c r="C10578" s="458"/>
      <c r="D10578" s="458"/>
      <c r="E10578" s="458"/>
      <c r="F10578" s="459"/>
    </row>
    <row r="10579">
      <c r="A10579" s="458"/>
      <c r="B10579" s="458"/>
      <c r="C10579" s="458"/>
      <c r="D10579" s="458"/>
      <c r="E10579" s="458"/>
      <c r="F10579" s="459"/>
    </row>
    <row r="10580">
      <c r="A10580" s="458"/>
      <c r="B10580" s="458"/>
      <c r="C10580" s="458"/>
      <c r="D10580" s="458"/>
      <c r="E10580" s="458"/>
      <c r="F10580" s="459"/>
    </row>
    <row r="10581">
      <c r="A10581" s="458"/>
      <c r="B10581" s="458"/>
      <c r="C10581" s="458"/>
      <c r="D10581" s="458"/>
      <c r="E10581" s="458"/>
      <c r="F10581" s="459"/>
    </row>
    <row r="10582">
      <c r="A10582" s="458"/>
      <c r="B10582" s="458"/>
      <c r="C10582" s="458"/>
      <c r="D10582" s="458"/>
      <c r="E10582" s="458"/>
      <c r="F10582" s="459"/>
    </row>
    <row r="10583">
      <c r="A10583" s="458"/>
      <c r="B10583" s="458"/>
      <c r="C10583" s="458"/>
      <c r="D10583" s="458"/>
      <c r="E10583" s="458"/>
      <c r="F10583" s="459"/>
    </row>
    <row r="10584">
      <c r="A10584" s="458"/>
      <c r="B10584" s="458"/>
      <c r="C10584" s="458"/>
      <c r="D10584" s="458"/>
      <c r="E10584" s="458"/>
      <c r="F10584" s="459"/>
    </row>
    <row r="10585">
      <c r="A10585" s="458"/>
      <c r="B10585" s="458"/>
      <c r="C10585" s="458"/>
      <c r="D10585" s="458"/>
      <c r="E10585" s="458"/>
      <c r="F10585" s="459"/>
    </row>
    <row r="10586">
      <c r="A10586" s="458"/>
      <c r="B10586" s="458"/>
      <c r="C10586" s="458"/>
      <c r="D10586" s="458"/>
      <c r="E10586" s="458"/>
      <c r="F10586" s="459"/>
    </row>
    <row r="10587">
      <c r="A10587" s="458"/>
      <c r="B10587" s="458"/>
      <c r="C10587" s="458"/>
      <c r="D10587" s="458"/>
      <c r="E10587" s="458"/>
      <c r="F10587" s="459"/>
    </row>
    <row r="10588">
      <c r="A10588" s="458"/>
      <c r="B10588" s="458"/>
      <c r="C10588" s="458"/>
      <c r="D10588" s="458"/>
      <c r="E10588" s="458"/>
      <c r="F10588" s="459"/>
    </row>
    <row r="10589">
      <c r="A10589" s="458"/>
      <c r="B10589" s="458"/>
      <c r="C10589" s="458"/>
      <c r="D10589" s="458"/>
      <c r="E10589" s="458"/>
      <c r="F10589" s="459"/>
    </row>
    <row r="10590">
      <c r="A10590" s="458"/>
      <c r="B10590" s="458"/>
      <c r="C10590" s="458"/>
      <c r="D10590" s="458"/>
      <c r="E10590" s="458"/>
      <c r="F10590" s="459"/>
    </row>
    <row r="10591">
      <c r="A10591" s="458"/>
      <c r="B10591" s="458"/>
      <c r="C10591" s="458"/>
      <c r="D10591" s="458"/>
      <c r="E10591" s="458"/>
      <c r="F10591" s="459"/>
    </row>
    <row r="10592">
      <c r="A10592" s="458"/>
      <c r="B10592" s="458"/>
      <c r="C10592" s="458"/>
      <c r="D10592" s="458"/>
      <c r="E10592" s="458"/>
      <c r="F10592" s="459"/>
    </row>
    <row r="10593">
      <c r="A10593" s="458"/>
      <c r="B10593" s="458"/>
      <c r="C10593" s="458"/>
      <c r="D10593" s="458"/>
      <c r="E10593" s="458"/>
      <c r="F10593" s="459"/>
    </row>
    <row r="10594">
      <c r="A10594" s="458"/>
      <c r="B10594" s="458"/>
      <c r="C10594" s="458"/>
      <c r="D10594" s="458"/>
      <c r="E10594" s="458"/>
      <c r="F10594" s="459"/>
    </row>
    <row r="10595">
      <c r="A10595" s="458"/>
      <c r="B10595" s="458"/>
      <c r="C10595" s="458"/>
      <c r="D10595" s="458"/>
      <c r="E10595" s="458"/>
      <c r="F10595" s="459"/>
    </row>
    <row r="10596">
      <c r="A10596" s="458"/>
      <c r="B10596" s="458"/>
      <c r="C10596" s="458"/>
      <c r="D10596" s="458"/>
      <c r="E10596" s="458"/>
      <c r="F10596" s="459"/>
    </row>
    <row r="10597">
      <c r="A10597" s="458"/>
      <c r="B10597" s="458"/>
      <c r="C10597" s="458"/>
      <c r="D10597" s="458"/>
      <c r="E10597" s="458"/>
      <c r="F10597" s="459"/>
    </row>
    <row r="10598">
      <c r="A10598" s="458"/>
      <c r="B10598" s="458"/>
      <c r="C10598" s="458"/>
      <c r="D10598" s="458"/>
      <c r="E10598" s="458"/>
      <c r="F10598" s="459"/>
    </row>
    <row r="10599">
      <c r="A10599" s="458"/>
      <c r="B10599" s="458"/>
      <c r="C10599" s="458"/>
      <c r="D10599" s="458"/>
      <c r="E10599" s="458"/>
      <c r="F10599" s="459"/>
    </row>
    <row r="10600">
      <c r="A10600" s="458"/>
      <c r="B10600" s="458"/>
      <c r="C10600" s="458"/>
      <c r="D10600" s="458"/>
      <c r="E10600" s="458"/>
      <c r="F10600" s="459"/>
    </row>
    <row r="10601">
      <c r="A10601" s="458"/>
      <c r="B10601" s="458"/>
      <c r="C10601" s="458"/>
      <c r="D10601" s="458"/>
      <c r="E10601" s="458"/>
      <c r="F10601" s="459"/>
    </row>
    <row r="10602">
      <c r="A10602" s="458"/>
      <c r="B10602" s="458"/>
      <c r="C10602" s="458"/>
      <c r="D10602" s="458"/>
      <c r="E10602" s="458"/>
      <c r="F10602" s="459"/>
    </row>
    <row r="10603">
      <c r="A10603" s="458"/>
      <c r="B10603" s="458"/>
      <c r="C10603" s="458"/>
      <c r="D10603" s="458"/>
      <c r="E10603" s="458"/>
      <c r="F10603" s="459"/>
    </row>
    <row r="10604">
      <c r="A10604" s="458"/>
      <c r="B10604" s="458"/>
      <c r="C10604" s="458"/>
      <c r="D10604" s="458"/>
      <c r="E10604" s="458"/>
      <c r="F10604" s="459"/>
    </row>
    <row r="10605">
      <c r="A10605" s="458"/>
      <c r="B10605" s="458"/>
      <c r="C10605" s="458"/>
      <c r="D10605" s="458"/>
      <c r="E10605" s="458"/>
      <c r="F10605" s="459"/>
    </row>
    <row r="10606">
      <c r="A10606" s="458"/>
      <c r="B10606" s="458"/>
      <c r="C10606" s="458"/>
      <c r="D10606" s="458"/>
      <c r="E10606" s="458"/>
      <c r="F10606" s="459"/>
    </row>
    <row r="10607">
      <c r="A10607" s="458"/>
      <c r="B10607" s="458"/>
      <c r="C10607" s="458"/>
      <c r="D10607" s="458"/>
      <c r="E10607" s="458"/>
      <c r="F10607" s="459"/>
    </row>
    <row r="10608">
      <c r="A10608" s="458"/>
      <c r="B10608" s="458"/>
      <c r="C10608" s="458"/>
      <c r="D10608" s="458"/>
      <c r="E10608" s="458"/>
      <c r="F10608" s="459"/>
    </row>
    <row r="10609">
      <c r="A10609" s="458"/>
      <c r="B10609" s="458"/>
      <c r="C10609" s="458"/>
      <c r="D10609" s="458"/>
      <c r="E10609" s="458"/>
      <c r="F10609" s="459"/>
    </row>
    <row r="10610">
      <c r="A10610" s="458"/>
      <c r="B10610" s="458"/>
      <c r="C10610" s="458"/>
      <c r="D10610" s="458"/>
      <c r="E10610" s="458"/>
      <c r="F10610" s="459"/>
    </row>
    <row r="10611">
      <c r="A10611" s="458"/>
      <c r="B10611" s="458"/>
      <c r="C10611" s="458"/>
      <c r="D10611" s="458"/>
      <c r="E10611" s="458"/>
      <c r="F10611" s="459"/>
    </row>
    <row r="10612">
      <c r="A10612" s="458"/>
      <c r="B10612" s="458"/>
      <c r="C10612" s="458"/>
      <c r="D10612" s="458"/>
      <c r="E10612" s="458"/>
      <c r="F10612" s="459"/>
    </row>
    <row r="10613">
      <c r="A10613" s="458"/>
      <c r="B10613" s="458"/>
      <c r="C10613" s="458"/>
      <c r="D10613" s="458"/>
      <c r="E10613" s="458"/>
      <c r="F10613" s="459"/>
    </row>
    <row r="10614">
      <c r="A10614" s="458"/>
      <c r="B10614" s="458"/>
      <c r="C10614" s="458"/>
      <c r="D10614" s="458"/>
      <c r="E10614" s="458"/>
      <c r="F10614" s="459"/>
    </row>
    <row r="10615">
      <c r="A10615" s="458"/>
      <c r="B10615" s="458"/>
      <c r="C10615" s="458"/>
      <c r="D10615" s="458"/>
      <c r="E10615" s="458"/>
      <c r="F10615" s="459"/>
    </row>
    <row r="10616">
      <c r="A10616" s="458"/>
      <c r="B10616" s="458"/>
      <c r="C10616" s="458"/>
      <c r="D10616" s="458"/>
      <c r="E10616" s="458"/>
      <c r="F10616" s="459"/>
    </row>
    <row r="10617">
      <c r="A10617" s="458"/>
      <c r="B10617" s="458"/>
      <c r="C10617" s="458"/>
      <c r="D10617" s="458"/>
      <c r="E10617" s="458"/>
      <c r="F10617" s="459"/>
    </row>
    <row r="10618">
      <c r="A10618" s="458"/>
      <c r="B10618" s="458"/>
      <c r="C10618" s="458"/>
      <c r="D10618" s="458"/>
      <c r="E10618" s="458"/>
      <c r="F10618" s="459"/>
    </row>
    <row r="10619">
      <c r="A10619" s="458"/>
      <c r="B10619" s="458"/>
      <c r="C10619" s="458"/>
      <c r="D10619" s="458"/>
      <c r="E10619" s="458"/>
      <c r="F10619" s="459"/>
    </row>
    <row r="10620">
      <c r="A10620" s="458"/>
      <c r="B10620" s="458"/>
      <c r="C10620" s="458"/>
      <c r="D10620" s="458"/>
      <c r="E10620" s="458"/>
      <c r="F10620" s="459"/>
    </row>
    <row r="10621">
      <c r="A10621" s="458"/>
      <c r="B10621" s="458"/>
      <c r="C10621" s="458"/>
      <c r="D10621" s="458"/>
      <c r="E10621" s="458"/>
      <c r="F10621" s="459"/>
    </row>
    <row r="10622">
      <c r="A10622" s="458"/>
      <c r="B10622" s="458"/>
      <c r="C10622" s="458"/>
      <c r="D10622" s="458"/>
      <c r="E10622" s="458"/>
      <c r="F10622" s="459"/>
    </row>
    <row r="10623">
      <c r="A10623" s="458"/>
      <c r="B10623" s="458"/>
      <c r="C10623" s="458"/>
      <c r="D10623" s="458"/>
      <c r="E10623" s="458"/>
      <c r="F10623" s="459"/>
    </row>
    <row r="10624">
      <c r="A10624" s="458"/>
      <c r="B10624" s="458"/>
      <c r="C10624" s="458"/>
      <c r="D10624" s="458"/>
      <c r="E10624" s="458"/>
      <c r="F10624" s="459"/>
    </row>
    <row r="10625">
      <c r="A10625" s="458"/>
      <c r="B10625" s="458"/>
      <c r="C10625" s="458"/>
      <c r="D10625" s="458"/>
      <c r="E10625" s="458"/>
      <c r="F10625" s="459"/>
    </row>
    <row r="10626">
      <c r="A10626" s="458"/>
      <c r="B10626" s="458"/>
      <c r="C10626" s="458"/>
      <c r="D10626" s="458"/>
      <c r="E10626" s="458"/>
      <c r="F10626" s="459"/>
    </row>
    <row r="10627">
      <c r="A10627" s="458"/>
      <c r="B10627" s="458"/>
      <c r="C10627" s="458"/>
      <c r="D10627" s="458"/>
      <c r="E10627" s="458"/>
      <c r="F10627" s="459"/>
    </row>
    <row r="10628">
      <c r="A10628" s="458"/>
      <c r="B10628" s="458"/>
      <c r="C10628" s="458"/>
      <c r="D10628" s="458"/>
      <c r="E10628" s="458"/>
      <c r="F10628" s="459"/>
    </row>
    <row r="10629">
      <c r="A10629" s="458"/>
      <c r="B10629" s="458"/>
      <c r="C10629" s="458"/>
      <c r="D10629" s="458"/>
      <c r="E10629" s="458"/>
      <c r="F10629" s="459"/>
    </row>
    <row r="10630">
      <c r="A10630" s="458"/>
      <c r="B10630" s="458"/>
      <c r="C10630" s="458"/>
      <c r="D10630" s="458"/>
      <c r="E10630" s="458"/>
      <c r="F10630" s="459"/>
    </row>
    <row r="10631">
      <c r="A10631" s="458"/>
      <c r="B10631" s="458"/>
      <c r="C10631" s="458"/>
      <c r="D10631" s="458"/>
      <c r="E10631" s="458"/>
      <c r="F10631" s="459"/>
    </row>
    <row r="10632">
      <c r="A10632" s="458"/>
      <c r="B10632" s="458"/>
      <c r="C10632" s="458"/>
      <c r="D10632" s="458"/>
      <c r="E10632" s="458"/>
      <c r="F10632" s="459"/>
    </row>
    <row r="10633">
      <c r="A10633" s="458"/>
      <c r="B10633" s="458"/>
      <c r="C10633" s="458"/>
      <c r="D10633" s="458"/>
      <c r="E10633" s="458"/>
      <c r="F10633" s="459"/>
    </row>
    <row r="10634">
      <c r="A10634" s="458"/>
      <c r="B10634" s="458"/>
      <c r="C10634" s="458"/>
      <c r="D10634" s="458"/>
      <c r="E10634" s="458"/>
      <c r="F10634" s="459"/>
    </row>
    <row r="10635">
      <c r="A10635" s="458"/>
      <c r="B10635" s="458"/>
      <c r="C10635" s="458"/>
      <c r="D10635" s="458"/>
      <c r="E10635" s="458"/>
      <c r="F10635" s="459"/>
    </row>
    <row r="10636">
      <c r="A10636" s="458"/>
      <c r="B10636" s="458"/>
      <c r="C10636" s="458"/>
      <c r="D10636" s="458"/>
      <c r="E10636" s="458"/>
      <c r="F10636" s="459"/>
    </row>
    <row r="10637">
      <c r="A10637" s="458"/>
      <c r="B10637" s="458"/>
      <c r="C10637" s="458"/>
      <c r="D10637" s="458"/>
      <c r="E10637" s="458"/>
      <c r="F10637" s="459"/>
    </row>
    <row r="10638">
      <c r="A10638" s="458"/>
      <c r="B10638" s="458"/>
      <c r="C10638" s="458"/>
      <c r="D10638" s="458"/>
      <c r="E10638" s="458"/>
      <c r="F10638" s="459"/>
    </row>
    <row r="10639">
      <c r="A10639" s="458"/>
      <c r="B10639" s="458"/>
      <c r="C10639" s="458"/>
      <c r="D10639" s="458"/>
      <c r="E10639" s="458"/>
      <c r="F10639" s="459"/>
    </row>
    <row r="10640">
      <c r="A10640" s="458"/>
      <c r="B10640" s="458"/>
      <c r="C10640" s="458"/>
      <c r="D10640" s="458"/>
      <c r="E10640" s="458"/>
      <c r="F10640" s="459"/>
    </row>
    <row r="10641">
      <c r="A10641" s="458"/>
      <c r="B10641" s="458"/>
      <c r="C10641" s="458"/>
      <c r="D10641" s="458"/>
      <c r="E10641" s="458"/>
      <c r="F10641" s="459"/>
    </row>
    <row r="10642">
      <c r="A10642" s="458"/>
      <c r="B10642" s="458"/>
      <c r="C10642" s="458"/>
      <c r="D10642" s="458"/>
      <c r="E10642" s="458"/>
      <c r="F10642" s="459"/>
    </row>
    <row r="10643">
      <c r="A10643" s="458"/>
      <c r="B10643" s="458"/>
      <c r="C10643" s="458"/>
      <c r="D10643" s="458"/>
      <c r="E10643" s="458"/>
      <c r="F10643" s="459"/>
    </row>
    <row r="10644">
      <c r="A10644" s="458"/>
      <c r="B10644" s="458"/>
      <c r="C10644" s="458"/>
      <c r="D10644" s="458"/>
      <c r="E10644" s="458"/>
      <c r="F10644" s="459"/>
    </row>
    <row r="10645">
      <c r="A10645" s="458"/>
      <c r="B10645" s="458"/>
      <c r="C10645" s="458"/>
      <c r="D10645" s="458"/>
      <c r="E10645" s="458"/>
      <c r="F10645" s="459"/>
    </row>
    <row r="10646">
      <c r="A10646" s="458"/>
      <c r="B10646" s="458"/>
      <c r="C10646" s="458"/>
      <c r="D10646" s="458"/>
      <c r="E10646" s="458"/>
      <c r="F10646" s="459"/>
    </row>
    <row r="10647">
      <c r="A10647" s="458"/>
      <c r="B10647" s="458"/>
      <c r="C10647" s="458"/>
      <c r="D10647" s="458"/>
      <c r="E10647" s="458"/>
      <c r="F10647" s="459"/>
    </row>
    <row r="10648">
      <c r="A10648" s="458"/>
      <c r="B10648" s="458"/>
      <c r="C10648" s="458"/>
      <c r="D10648" s="458"/>
      <c r="E10648" s="458"/>
      <c r="F10648" s="459"/>
    </row>
    <row r="10649">
      <c r="A10649" s="458"/>
      <c r="B10649" s="458"/>
      <c r="C10649" s="458"/>
      <c r="D10649" s="458"/>
      <c r="E10649" s="458"/>
      <c r="F10649" s="459"/>
    </row>
    <row r="10650">
      <c r="A10650" s="458"/>
      <c r="B10650" s="458"/>
      <c r="C10650" s="458"/>
      <c r="D10650" s="458"/>
      <c r="E10650" s="458"/>
      <c r="F10650" s="459"/>
    </row>
    <row r="10651">
      <c r="A10651" s="458"/>
      <c r="B10651" s="458"/>
      <c r="C10651" s="458"/>
      <c r="D10651" s="458"/>
      <c r="E10651" s="458"/>
      <c r="F10651" s="459"/>
    </row>
    <row r="10652">
      <c r="A10652" s="458"/>
      <c r="B10652" s="458"/>
      <c r="C10652" s="458"/>
      <c r="D10652" s="458"/>
      <c r="E10652" s="458"/>
      <c r="F10652" s="459"/>
    </row>
    <row r="10653">
      <c r="A10653" s="458"/>
      <c r="B10653" s="458"/>
      <c r="C10653" s="458"/>
      <c r="D10653" s="458"/>
      <c r="E10653" s="458"/>
      <c r="F10653" s="459"/>
    </row>
    <row r="10654">
      <c r="A10654" s="458"/>
      <c r="B10654" s="458"/>
      <c r="C10654" s="458"/>
      <c r="D10654" s="458"/>
      <c r="E10654" s="458"/>
      <c r="F10654" s="459"/>
    </row>
    <row r="10655">
      <c r="A10655" s="458"/>
      <c r="B10655" s="458"/>
      <c r="C10655" s="458"/>
      <c r="D10655" s="458"/>
      <c r="E10655" s="458"/>
      <c r="F10655" s="459"/>
    </row>
    <row r="10656">
      <c r="A10656" s="458"/>
      <c r="B10656" s="458"/>
      <c r="C10656" s="458"/>
      <c r="D10656" s="458"/>
      <c r="E10656" s="458"/>
      <c r="F10656" s="459"/>
    </row>
    <row r="10657">
      <c r="A10657" s="458"/>
      <c r="B10657" s="458"/>
      <c r="C10657" s="458"/>
      <c r="D10657" s="458"/>
      <c r="E10657" s="458"/>
      <c r="F10657" s="459"/>
    </row>
    <row r="10658">
      <c r="A10658" s="458"/>
      <c r="B10658" s="458"/>
      <c r="C10658" s="458"/>
      <c r="D10658" s="458"/>
      <c r="E10658" s="458"/>
      <c r="F10658" s="459"/>
    </row>
    <row r="10659">
      <c r="A10659" s="458"/>
      <c r="B10659" s="458"/>
      <c r="C10659" s="458"/>
      <c r="D10659" s="458"/>
      <c r="E10659" s="458"/>
      <c r="F10659" s="459"/>
    </row>
    <row r="10660">
      <c r="A10660" s="458"/>
      <c r="B10660" s="458"/>
      <c r="C10660" s="458"/>
      <c r="D10660" s="458"/>
      <c r="E10660" s="458"/>
      <c r="F10660" s="459"/>
    </row>
    <row r="10661">
      <c r="A10661" s="458"/>
      <c r="B10661" s="458"/>
      <c r="C10661" s="458"/>
      <c r="D10661" s="458"/>
      <c r="E10661" s="458"/>
      <c r="F10661" s="459"/>
    </row>
    <row r="10662">
      <c r="A10662" s="458"/>
      <c r="B10662" s="458"/>
      <c r="C10662" s="458"/>
      <c r="D10662" s="458"/>
      <c r="E10662" s="458"/>
      <c r="F10662" s="459"/>
    </row>
    <row r="10663">
      <c r="A10663" s="458"/>
      <c r="B10663" s="458"/>
      <c r="C10663" s="458"/>
      <c r="D10663" s="458"/>
      <c r="E10663" s="458"/>
      <c r="F10663" s="459"/>
    </row>
    <row r="10664">
      <c r="A10664" s="458"/>
      <c r="B10664" s="458"/>
      <c r="C10664" s="458"/>
      <c r="D10664" s="458"/>
      <c r="E10664" s="458"/>
      <c r="F10664" s="459"/>
    </row>
    <row r="10665">
      <c r="A10665" s="458"/>
      <c r="B10665" s="458"/>
      <c r="C10665" s="458"/>
      <c r="D10665" s="458"/>
      <c r="E10665" s="458"/>
      <c r="F10665" s="459"/>
    </row>
    <row r="10666">
      <c r="A10666" s="458"/>
      <c r="B10666" s="458"/>
      <c r="C10666" s="458"/>
      <c r="D10666" s="458"/>
      <c r="E10666" s="458"/>
      <c r="F10666" s="459"/>
    </row>
    <row r="10667">
      <c r="A10667" s="458"/>
      <c r="B10667" s="458"/>
      <c r="C10667" s="458"/>
      <c r="D10667" s="458"/>
      <c r="E10667" s="458"/>
      <c r="F10667" s="459"/>
    </row>
    <row r="10668">
      <c r="A10668" s="458"/>
      <c r="B10668" s="458"/>
      <c r="C10668" s="458"/>
      <c r="D10668" s="458"/>
      <c r="E10668" s="458"/>
      <c r="F10668" s="459"/>
    </row>
    <row r="10669">
      <c r="A10669" s="458"/>
      <c r="B10669" s="458"/>
      <c r="C10669" s="458"/>
      <c r="D10669" s="458"/>
      <c r="E10669" s="458"/>
      <c r="F10669" s="459"/>
    </row>
    <row r="10670">
      <c r="A10670" s="458"/>
      <c r="B10670" s="458"/>
      <c r="C10670" s="458"/>
      <c r="D10670" s="458"/>
      <c r="E10670" s="458"/>
      <c r="F10670" s="459"/>
    </row>
    <row r="10671">
      <c r="A10671" s="458"/>
      <c r="B10671" s="458"/>
      <c r="C10671" s="458"/>
      <c r="D10671" s="458"/>
      <c r="E10671" s="458"/>
      <c r="F10671" s="459"/>
    </row>
    <row r="10672">
      <c r="A10672" s="458"/>
      <c r="B10672" s="458"/>
      <c r="C10672" s="458"/>
      <c r="D10672" s="458"/>
      <c r="E10672" s="458"/>
      <c r="F10672" s="459"/>
    </row>
    <row r="10673">
      <c r="A10673" s="458"/>
      <c r="B10673" s="458"/>
      <c r="C10673" s="458"/>
      <c r="D10673" s="458"/>
      <c r="E10673" s="458"/>
      <c r="F10673" s="459"/>
    </row>
    <row r="10674">
      <c r="A10674" s="458"/>
      <c r="B10674" s="458"/>
      <c r="C10674" s="458"/>
      <c r="D10674" s="458"/>
      <c r="E10674" s="458"/>
      <c r="F10674" s="459"/>
    </row>
    <row r="10675">
      <c r="A10675" s="458"/>
      <c r="B10675" s="458"/>
      <c r="C10675" s="458"/>
      <c r="D10675" s="458"/>
      <c r="E10675" s="458"/>
      <c r="F10675" s="459"/>
    </row>
    <row r="10676">
      <c r="A10676" s="458"/>
      <c r="B10676" s="458"/>
      <c r="C10676" s="458"/>
      <c r="D10676" s="458"/>
      <c r="E10676" s="458"/>
      <c r="F10676" s="459"/>
    </row>
    <row r="10677">
      <c r="A10677" s="458"/>
      <c r="B10677" s="458"/>
      <c r="C10677" s="458"/>
      <c r="D10677" s="458"/>
      <c r="E10677" s="458"/>
      <c r="F10677" s="459"/>
    </row>
    <row r="10678">
      <c r="A10678" s="458"/>
      <c r="B10678" s="458"/>
      <c r="C10678" s="458"/>
      <c r="D10678" s="458"/>
      <c r="E10678" s="458"/>
      <c r="F10678" s="459"/>
    </row>
    <row r="10679">
      <c r="A10679" s="458"/>
      <c r="B10679" s="458"/>
      <c r="C10679" s="458"/>
      <c r="D10679" s="458"/>
      <c r="E10679" s="458"/>
      <c r="F10679" s="459"/>
    </row>
    <row r="10680">
      <c r="A10680" s="458"/>
      <c r="B10680" s="458"/>
      <c r="C10680" s="458"/>
      <c r="D10680" s="458"/>
      <c r="E10680" s="458"/>
      <c r="F10680" s="459"/>
    </row>
    <row r="10681">
      <c r="A10681" s="458"/>
      <c r="B10681" s="458"/>
      <c r="C10681" s="458"/>
      <c r="D10681" s="458"/>
      <c r="E10681" s="458"/>
      <c r="F10681" s="459"/>
    </row>
    <row r="10682">
      <c r="A10682" s="458"/>
      <c r="B10682" s="458"/>
      <c r="C10682" s="458"/>
      <c r="D10682" s="458"/>
      <c r="E10682" s="458"/>
      <c r="F10682" s="459"/>
    </row>
    <row r="10683">
      <c r="A10683" s="458"/>
      <c r="B10683" s="458"/>
      <c r="C10683" s="458"/>
      <c r="D10683" s="458"/>
      <c r="E10683" s="458"/>
      <c r="F10683" s="459"/>
    </row>
    <row r="10684">
      <c r="A10684" s="458"/>
      <c r="B10684" s="458"/>
      <c r="C10684" s="458"/>
      <c r="D10684" s="458"/>
      <c r="E10684" s="458"/>
      <c r="F10684" s="459"/>
    </row>
    <row r="10685">
      <c r="A10685" s="458"/>
      <c r="B10685" s="458"/>
      <c r="C10685" s="458"/>
      <c r="D10685" s="458"/>
      <c r="E10685" s="458"/>
      <c r="F10685" s="459"/>
    </row>
    <row r="10686">
      <c r="A10686" s="458"/>
      <c r="B10686" s="458"/>
      <c r="C10686" s="458"/>
      <c r="D10686" s="458"/>
      <c r="E10686" s="458"/>
      <c r="F10686" s="459"/>
    </row>
    <row r="10687">
      <c r="A10687" s="458"/>
      <c r="B10687" s="458"/>
      <c r="C10687" s="458"/>
      <c r="D10687" s="458"/>
      <c r="E10687" s="458"/>
      <c r="F10687" s="459"/>
    </row>
    <row r="10688">
      <c r="A10688" s="458"/>
      <c r="B10688" s="458"/>
      <c r="C10688" s="458"/>
      <c r="D10688" s="458"/>
      <c r="E10688" s="458"/>
      <c r="F10688" s="459"/>
    </row>
    <row r="10689">
      <c r="A10689" s="458"/>
      <c r="B10689" s="458"/>
      <c r="C10689" s="458"/>
      <c r="D10689" s="458"/>
      <c r="E10689" s="458"/>
      <c r="F10689" s="459"/>
    </row>
    <row r="10690">
      <c r="A10690" s="458"/>
      <c r="B10690" s="458"/>
      <c r="C10690" s="458"/>
      <c r="D10690" s="458"/>
      <c r="E10690" s="458"/>
      <c r="F10690" s="459"/>
    </row>
    <row r="10691">
      <c r="A10691" s="458"/>
      <c r="B10691" s="458"/>
      <c r="C10691" s="458"/>
      <c r="D10691" s="458"/>
      <c r="E10691" s="458"/>
      <c r="F10691" s="459"/>
    </row>
    <row r="10692">
      <c r="A10692" s="458"/>
      <c r="B10692" s="458"/>
      <c r="C10692" s="458"/>
      <c r="D10692" s="458"/>
      <c r="E10692" s="458"/>
      <c r="F10692" s="459"/>
    </row>
    <row r="10693">
      <c r="A10693" s="458"/>
      <c r="B10693" s="458"/>
      <c r="C10693" s="458"/>
      <c r="D10693" s="458"/>
      <c r="E10693" s="458"/>
      <c r="F10693" s="459"/>
    </row>
    <row r="10694">
      <c r="A10694" s="458"/>
      <c r="B10694" s="458"/>
      <c r="C10694" s="458"/>
      <c r="D10694" s="458"/>
      <c r="E10694" s="458"/>
      <c r="F10694" s="459"/>
    </row>
    <row r="10695">
      <c r="A10695" s="458"/>
      <c r="B10695" s="458"/>
      <c r="C10695" s="458"/>
      <c r="D10695" s="458"/>
      <c r="E10695" s="458"/>
      <c r="F10695" s="459"/>
    </row>
    <row r="10696">
      <c r="A10696" s="458"/>
      <c r="B10696" s="458"/>
      <c r="C10696" s="458"/>
      <c r="D10696" s="458"/>
      <c r="E10696" s="458"/>
      <c r="F10696" s="459"/>
    </row>
    <row r="10697">
      <c r="A10697" s="458"/>
      <c r="B10697" s="458"/>
      <c r="C10697" s="458"/>
      <c r="D10697" s="458"/>
      <c r="E10697" s="458"/>
      <c r="F10697" s="459"/>
    </row>
    <row r="10698">
      <c r="A10698" s="458"/>
      <c r="B10698" s="458"/>
      <c r="C10698" s="458"/>
      <c r="D10698" s="458"/>
      <c r="E10698" s="458"/>
      <c r="F10698" s="459"/>
    </row>
    <row r="10699">
      <c r="A10699" s="458"/>
      <c r="B10699" s="458"/>
      <c r="C10699" s="458"/>
      <c r="D10699" s="458"/>
      <c r="E10699" s="458"/>
      <c r="F10699" s="459"/>
    </row>
    <row r="10700">
      <c r="A10700" s="458"/>
      <c r="B10700" s="458"/>
      <c r="C10700" s="458"/>
      <c r="D10700" s="458"/>
      <c r="E10700" s="458"/>
      <c r="F10700" s="459"/>
    </row>
    <row r="10701">
      <c r="A10701" s="458"/>
      <c r="B10701" s="458"/>
      <c r="C10701" s="458"/>
      <c r="D10701" s="458"/>
      <c r="E10701" s="458"/>
      <c r="F10701" s="459"/>
    </row>
    <row r="10702">
      <c r="A10702" s="458"/>
      <c r="B10702" s="458"/>
      <c r="C10702" s="458"/>
      <c r="D10702" s="458"/>
      <c r="E10702" s="458"/>
      <c r="F10702" s="459"/>
    </row>
    <row r="10703">
      <c r="A10703" s="458"/>
      <c r="B10703" s="458"/>
      <c r="C10703" s="458"/>
      <c r="D10703" s="458"/>
      <c r="E10703" s="458"/>
      <c r="F10703" s="459"/>
    </row>
    <row r="10704">
      <c r="A10704" s="458"/>
      <c r="B10704" s="458"/>
      <c r="C10704" s="458"/>
      <c r="D10704" s="458"/>
      <c r="E10704" s="458"/>
      <c r="F10704" s="459"/>
    </row>
    <row r="10705">
      <c r="A10705" s="458"/>
      <c r="B10705" s="458"/>
      <c r="C10705" s="458"/>
      <c r="D10705" s="458"/>
      <c r="E10705" s="458"/>
      <c r="F10705" s="459"/>
    </row>
    <row r="10706">
      <c r="A10706" s="458"/>
      <c r="B10706" s="458"/>
      <c r="C10706" s="458"/>
      <c r="D10706" s="458"/>
      <c r="E10706" s="458"/>
      <c r="F10706" s="459"/>
    </row>
    <row r="10707">
      <c r="A10707" s="458"/>
      <c r="B10707" s="458"/>
      <c r="C10707" s="458"/>
      <c r="D10707" s="458"/>
      <c r="E10707" s="458"/>
      <c r="F10707" s="459"/>
    </row>
    <row r="10708">
      <c r="A10708" s="458"/>
      <c r="B10708" s="458"/>
      <c r="C10708" s="458"/>
      <c r="D10708" s="458"/>
      <c r="E10708" s="458"/>
      <c r="F10708" s="459"/>
    </row>
    <row r="10709">
      <c r="A10709" s="458"/>
      <c r="B10709" s="458"/>
      <c r="C10709" s="458"/>
      <c r="D10709" s="458"/>
      <c r="E10709" s="458"/>
      <c r="F10709" s="459"/>
    </row>
    <row r="10710">
      <c r="A10710" s="458"/>
      <c r="B10710" s="458"/>
      <c r="C10710" s="458"/>
      <c r="D10710" s="458"/>
      <c r="E10710" s="458"/>
      <c r="F10710" s="459"/>
    </row>
    <row r="10711">
      <c r="A10711" s="458"/>
      <c r="B10711" s="458"/>
      <c r="C10711" s="458"/>
      <c r="D10711" s="458"/>
      <c r="E10711" s="458"/>
      <c r="F10711" s="459"/>
    </row>
    <row r="10712">
      <c r="A10712" s="458"/>
      <c r="B10712" s="458"/>
      <c r="C10712" s="458"/>
      <c r="D10712" s="458"/>
      <c r="E10712" s="458"/>
      <c r="F10712" s="459"/>
    </row>
    <row r="10713">
      <c r="A10713" s="458"/>
      <c r="B10713" s="458"/>
      <c r="C10713" s="458"/>
      <c r="D10713" s="458"/>
      <c r="E10713" s="458"/>
      <c r="F10713" s="459"/>
    </row>
    <row r="10714">
      <c r="A10714" s="458"/>
      <c r="B10714" s="458"/>
      <c r="C10714" s="458"/>
      <c r="D10714" s="458"/>
      <c r="E10714" s="458"/>
      <c r="F10714" s="459"/>
    </row>
    <row r="10715">
      <c r="A10715" s="458"/>
      <c r="B10715" s="458"/>
      <c r="C10715" s="458"/>
      <c r="D10715" s="458"/>
      <c r="E10715" s="458"/>
      <c r="F10715" s="459"/>
    </row>
    <row r="10716">
      <c r="A10716" s="458"/>
      <c r="B10716" s="458"/>
      <c r="C10716" s="458"/>
      <c r="D10716" s="458"/>
      <c r="E10716" s="458"/>
      <c r="F10716" s="459"/>
    </row>
    <row r="10717">
      <c r="A10717" s="458"/>
      <c r="B10717" s="458"/>
      <c r="C10717" s="458"/>
      <c r="D10717" s="458"/>
      <c r="E10717" s="458"/>
      <c r="F10717" s="459"/>
    </row>
    <row r="10718">
      <c r="A10718" s="458"/>
      <c r="B10718" s="458"/>
      <c r="C10718" s="458"/>
      <c r="D10718" s="458"/>
      <c r="E10718" s="458"/>
      <c r="F10718" s="459"/>
    </row>
    <row r="10719">
      <c r="A10719" s="458"/>
      <c r="B10719" s="458"/>
      <c r="C10719" s="458"/>
      <c r="D10719" s="458"/>
      <c r="E10719" s="458"/>
      <c r="F10719" s="459"/>
    </row>
    <row r="10720">
      <c r="A10720" s="458"/>
      <c r="B10720" s="458"/>
      <c r="C10720" s="458"/>
      <c r="D10720" s="458"/>
      <c r="E10720" s="458"/>
      <c r="F10720" s="459"/>
    </row>
    <row r="10721">
      <c r="A10721" s="458"/>
      <c r="B10721" s="458"/>
      <c r="C10721" s="458"/>
      <c r="D10721" s="458"/>
      <c r="E10721" s="458"/>
      <c r="F10721" s="459"/>
    </row>
    <row r="10722">
      <c r="A10722" s="458"/>
      <c r="B10722" s="458"/>
      <c r="C10722" s="458"/>
      <c r="D10722" s="458"/>
      <c r="E10722" s="458"/>
      <c r="F10722" s="459"/>
    </row>
    <row r="10723">
      <c r="A10723" s="458"/>
      <c r="B10723" s="458"/>
      <c r="C10723" s="458"/>
      <c r="D10723" s="458"/>
      <c r="E10723" s="458"/>
      <c r="F10723" s="459"/>
    </row>
    <row r="10724">
      <c r="A10724" s="458"/>
      <c r="B10724" s="458"/>
      <c r="C10724" s="458"/>
      <c r="D10724" s="458"/>
      <c r="E10724" s="458"/>
      <c r="F10724" s="459"/>
    </row>
    <row r="10725">
      <c r="A10725" s="458"/>
      <c r="B10725" s="458"/>
      <c r="C10725" s="458"/>
      <c r="D10725" s="458"/>
      <c r="E10725" s="458"/>
      <c r="F10725" s="459"/>
    </row>
    <row r="10726">
      <c r="A10726" s="458"/>
      <c r="B10726" s="458"/>
      <c r="C10726" s="458"/>
      <c r="D10726" s="458"/>
      <c r="E10726" s="458"/>
      <c r="F10726" s="459"/>
    </row>
    <row r="10727">
      <c r="A10727" s="458"/>
      <c r="B10727" s="458"/>
      <c r="C10727" s="458"/>
      <c r="D10727" s="458"/>
      <c r="E10727" s="458"/>
      <c r="F10727" s="459"/>
    </row>
    <row r="10728">
      <c r="A10728" s="458"/>
      <c r="B10728" s="458"/>
      <c r="C10728" s="458"/>
      <c r="D10728" s="458"/>
      <c r="E10728" s="458"/>
      <c r="F10728" s="459"/>
    </row>
    <row r="10729">
      <c r="A10729" s="458"/>
      <c r="B10729" s="458"/>
      <c r="C10729" s="458"/>
      <c r="D10729" s="458"/>
      <c r="E10729" s="458"/>
      <c r="F10729" s="459"/>
    </row>
    <row r="10730">
      <c r="A10730" s="458"/>
      <c r="B10730" s="458"/>
      <c r="C10730" s="458"/>
      <c r="D10730" s="458"/>
      <c r="E10730" s="458"/>
      <c r="F10730" s="459"/>
    </row>
    <row r="10731">
      <c r="A10731" s="458"/>
      <c r="B10731" s="458"/>
      <c r="C10731" s="458"/>
      <c r="D10731" s="458"/>
      <c r="E10731" s="458"/>
      <c r="F10731" s="459"/>
    </row>
    <row r="10732">
      <c r="A10732" s="458"/>
      <c r="B10732" s="458"/>
      <c r="C10732" s="458"/>
      <c r="D10732" s="458"/>
      <c r="E10732" s="458"/>
      <c r="F10732" s="459"/>
    </row>
    <row r="10733">
      <c r="A10733" s="458"/>
      <c r="B10733" s="458"/>
      <c r="C10733" s="458"/>
      <c r="D10733" s="458"/>
      <c r="E10733" s="458"/>
      <c r="F10733" s="459"/>
    </row>
    <row r="10734">
      <c r="A10734" s="458"/>
      <c r="B10734" s="458"/>
      <c r="C10734" s="458"/>
      <c r="D10734" s="458"/>
      <c r="E10734" s="458"/>
      <c r="F10734" s="459"/>
    </row>
    <row r="10735">
      <c r="A10735" s="458"/>
      <c r="B10735" s="458"/>
      <c r="C10735" s="458"/>
      <c r="D10735" s="458"/>
      <c r="E10735" s="458"/>
      <c r="F10735" s="459"/>
    </row>
    <row r="10736">
      <c r="A10736" s="458"/>
      <c r="B10736" s="458"/>
      <c r="C10736" s="458"/>
      <c r="D10736" s="458"/>
      <c r="E10736" s="458"/>
      <c r="F10736" s="459"/>
    </row>
    <row r="10737">
      <c r="A10737" s="458"/>
      <c r="B10737" s="458"/>
      <c r="C10737" s="458"/>
      <c r="D10737" s="458"/>
      <c r="E10737" s="458"/>
      <c r="F10737" s="459"/>
    </row>
    <row r="10738">
      <c r="A10738" s="458"/>
      <c r="B10738" s="458"/>
      <c r="C10738" s="458"/>
      <c r="D10738" s="458"/>
      <c r="E10738" s="458"/>
      <c r="F10738" s="459"/>
    </row>
    <row r="10739">
      <c r="A10739" s="458"/>
      <c r="B10739" s="458"/>
      <c r="C10739" s="458"/>
      <c r="D10739" s="458"/>
      <c r="E10739" s="458"/>
      <c r="F10739" s="459"/>
    </row>
    <row r="10740">
      <c r="A10740" s="458"/>
      <c r="B10740" s="458"/>
      <c r="C10740" s="458"/>
      <c r="D10740" s="458"/>
      <c r="E10740" s="458"/>
      <c r="F10740" s="459"/>
    </row>
    <row r="10741">
      <c r="A10741" s="458"/>
      <c r="B10741" s="458"/>
      <c r="C10741" s="458"/>
      <c r="D10741" s="458"/>
      <c r="E10741" s="458"/>
      <c r="F10741" s="459"/>
    </row>
    <row r="10742">
      <c r="A10742" s="458"/>
      <c r="B10742" s="458"/>
      <c r="C10742" s="458"/>
      <c r="D10742" s="458"/>
      <c r="E10742" s="458"/>
      <c r="F10742" s="459"/>
    </row>
    <row r="10743">
      <c r="A10743" s="458"/>
      <c r="B10743" s="458"/>
      <c r="C10743" s="458"/>
      <c r="D10743" s="458"/>
      <c r="E10743" s="458"/>
      <c r="F10743" s="459"/>
    </row>
    <row r="10744">
      <c r="A10744" s="458"/>
      <c r="B10744" s="458"/>
      <c r="C10744" s="458"/>
      <c r="D10744" s="458"/>
      <c r="E10744" s="458"/>
      <c r="F10744" s="459"/>
    </row>
    <row r="10745">
      <c r="A10745" s="458"/>
      <c r="B10745" s="458"/>
      <c r="C10745" s="458"/>
      <c r="D10745" s="458"/>
      <c r="E10745" s="458"/>
      <c r="F10745" s="459"/>
    </row>
    <row r="10746">
      <c r="A10746" s="458"/>
      <c r="B10746" s="458"/>
      <c r="C10746" s="458"/>
      <c r="D10746" s="458"/>
      <c r="E10746" s="458"/>
      <c r="F10746" s="459"/>
    </row>
    <row r="10747">
      <c r="A10747" s="458"/>
      <c r="B10747" s="458"/>
      <c r="C10747" s="458"/>
      <c r="D10747" s="458"/>
      <c r="E10747" s="458"/>
      <c r="F10747" s="459"/>
    </row>
    <row r="10748">
      <c r="A10748" s="458"/>
      <c r="B10748" s="458"/>
      <c r="C10748" s="458"/>
      <c r="D10748" s="458"/>
      <c r="E10748" s="458"/>
      <c r="F10748" s="459"/>
    </row>
    <row r="10749">
      <c r="A10749" s="458"/>
      <c r="B10749" s="458"/>
      <c r="C10749" s="458"/>
      <c r="D10749" s="458"/>
      <c r="E10749" s="458"/>
      <c r="F10749" s="459"/>
    </row>
    <row r="10750">
      <c r="A10750" s="458"/>
      <c r="B10750" s="458"/>
      <c r="C10750" s="458"/>
      <c r="D10750" s="458"/>
      <c r="E10750" s="458"/>
      <c r="F10750" s="459"/>
    </row>
    <row r="10751">
      <c r="A10751" s="458"/>
      <c r="B10751" s="458"/>
      <c r="C10751" s="458"/>
      <c r="D10751" s="458"/>
      <c r="E10751" s="458"/>
      <c r="F10751" s="459"/>
    </row>
    <row r="10752">
      <c r="A10752" s="458"/>
      <c r="B10752" s="458"/>
      <c r="C10752" s="458"/>
      <c r="D10752" s="458"/>
      <c r="E10752" s="458"/>
      <c r="F10752" s="459"/>
    </row>
    <row r="10753">
      <c r="A10753" s="458"/>
      <c r="B10753" s="458"/>
      <c r="C10753" s="458"/>
      <c r="D10753" s="458"/>
      <c r="E10753" s="458"/>
      <c r="F10753" s="459"/>
    </row>
    <row r="10754">
      <c r="A10754" s="458"/>
      <c r="B10754" s="458"/>
      <c r="C10754" s="458"/>
      <c r="D10754" s="458"/>
      <c r="E10754" s="458"/>
      <c r="F10754" s="459"/>
    </row>
    <row r="10755">
      <c r="A10755" s="458"/>
      <c r="B10755" s="458"/>
      <c r="C10755" s="458"/>
      <c r="D10755" s="458"/>
      <c r="E10755" s="458"/>
      <c r="F10755" s="459"/>
    </row>
    <row r="10756">
      <c r="A10756" s="458"/>
      <c r="B10756" s="458"/>
      <c r="C10756" s="458"/>
      <c r="D10756" s="458"/>
      <c r="E10756" s="458"/>
      <c r="F10756" s="459"/>
    </row>
    <row r="10757">
      <c r="A10757" s="458"/>
      <c r="B10757" s="458"/>
      <c r="C10757" s="458"/>
      <c r="D10757" s="458"/>
      <c r="E10757" s="458"/>
      <c r="F10757" s="459"/>
    </row>
    <row r="10758">
      <c r="A10758" s="458"/>
      <c r="B10758" s="458"/>
      <c r="C10758" s="458"/>
      <c r="D10758" s="458"/>
      <c r="E10758" s="458"/>
      <c r="F10758" s="459"/>
    </row>
    <row r="10759">
      <c r="A10759" s="458"/>
      <c r="B10759" s="458"/>
      <c r="C10759" s="458"/>
      <c r="D10759" s="458"/>
      <c r="E10759" s="458"/>
      <c r="F10759" s="459"/>
    </row>
    <row r="10760">
      <c r="A10760" s="458"/>
      <c r="B10760" s="458"/>
      <c r="C10760" s="458"/>
      <c r="D10760" s="458"/>
      <c r="E10760" s="458"/>
      <c r="F10760" s="459"/>
    </row>
    <row r="10761">
      <c r="A10761" s="458"/>
      <c r="B10761" s="458"/>
      <c r="C10761" s="458"/>
      <c r="D10761" s="458"/>
      <c r="E10761" s="458"/>
      <c r="F10761" s="459"/>
    </row>
    <row r="10762">
      <c r="A10762" s="458"/>
      <c r="B10762" s="458"/>
      <c r="C10762" s="458"/>
      <c r="D10762" s="458"/>
      <c r="E10762" s="458"/>
      <c r="F10762" s="459"/>
    </row>
    <row r="10763">
      <c r="A10763" s="458"/>
      <c r="B10763" s="458"/>
      <c r="C10763" s="458"/>
      <c r="D10763" s="458"/>
      <c r="E10763" s="458"/>
      <c r="F10763" s="459"/>
    </row>
    <row r="10764">
      <c r="A10764" s="458"/>
      <c r="B10764" s="458"/>
      <c r="C10764" s="458"/>
      <c r="D10764" s="458"/>
      <c r="E10764" s="458"/>
      <c r="F10764" s="459"/>
    </row>
    <row r="10765">
      <c r="A10765" s="458"/>
      <c r="B10765" s="458"/>
      <c r="C10765" s="458"/>
      <c r="D10765" s="458"/>
      <c r="E10765" s="458"/>
      <c r="F10765" s="459"/>
    </row>
    <row r="10766">
      <c r="A10766" s="458"/>
      <c r="B10766" s="458"/>
      <c r="C10766" s="458"/>
      <c r="D10766" s="458"/>
      <c r="E10766" s="458"/>
      <c r="F10766" s="459"/>
    </row>
    <row r="10767">
      <c r="A10767" s="458"/>
      <c r="B10767" s="458"/>
      <c r="C10767" s="458"/>
      <c r="D10767" s="458"/>
      <c r="E10767" s="458"/>
      <c r="F10767" s="459"/>
    </row>
    <row r="10768">
      <c r="A10768" s="458"/>
      <c r="B10768" s="458"/>
      <c r="C10768" s="458"/>
      <c r="D10768" s="458"/>
      <c r="E10768" s="458"/>
      <c r="F10768" s="459"/>
    </row>
    <row r="10769">
      <c r="A10769" s="458"/>
      <c r="B10769" s="458"/>
      <c r="C10769" s="458"/>
      <c r="D10769" s="458"/>
      <c r="E10769" s="458"/>
      <c r="F10769" s="459"/>
    </row>
    <row r="10770">
      <c r="A10770" s="458"/>
      <c r="B10770" s="458"/>
      <c r="C10770" s="458"/>
      <c r="D10770" s="458"/>
      <c r="E10770" s="458"/>
      <c r="F10770" s="459"/>
    </row>
    <row r="10771">
      <c r="A10771" s="458"/>
      <c r="B10771" s="458"/>
      <c r="C10771" s="458"/>
      <c r="D10771" s="458"/>
      <c r="E10771" s="458"/>
      <c r="F10771" s="459"/>
    </row>
    <row r="10772">
      <c r="A10772" s="458"/>
      <c r="B10772" s="458"/>
      <c r="C10772" s="458"/>
      <c r="D10772" s="458"/>
      <c r="E10772" s="458"/>
      <c r="F10772" s="459"/>
    </row>
    <row r="10773">
      <c r="A10773" s="458"/>
      <c r="B10773" s="458"/>
      <c r="C10773" s="458"/>
      <c r="D10773" s="458"/>
      <c r="E10773" s="458"/>
      <c r="F10773" s="459"/>
    </row>
    <row r="10774">
      <c r="A10774" s="458"/>
      <c r="B10774" s="458"/>
      <c r="C10774" s="458"/>
      <c r="D10774" s="458"/>
      <c r="E10774" s="458"/>
      <c r="F10774" s="459"/>
    </row>
    <row r="10775">
      <c r="A10775" s="458"/>
      <c r="B10775" s="458"/>
      <c r="C10775" s="458"/>
      <c r="D10775" s="458"/>
      <c r="E10775" s="458"/>
      <c r="F10775" s="459"/>
    </row>
    <row r="10776">
      <c r="A10776" s="458"/>
      <c r="B10776" s="458"/>
      <c r="C10776" s="458"/>
      <c r="D10776" s="458"/>
      <c r="E10776" s="458"/>
      <c r="F10776" s="459"/>
    </row>
    <row r="10777">
      <c r="A10777" s="458"/>
      <c r="B10777" s="458"/>
      <c r="C10777" s="458"/>
      <c r="D10777" s="458"/>
      <c r="E10777" s="458"/>
      <c r="F10777" s="459"/>
    </row>
    <row r="10778">
      <c r="A10778" s="458"/>
      <c r="B10778" s="458"/>
      <c r="C10778" s="458"/>
      <c r="D10778" s="458"/>
      <c r="E10778" s="458"/>
      <c r="F10778" s="459"/>
    </row>
    <row r="10779">
      <c r="A10779" s="458"/>
      <c r="B10779" s="458"/>
      <c r="C10779" s="458"/>
      <c r="D10779" s="458"/>
      <c r="E10779" s="458"/>
      <c r="F10779" s="459"/>
    </row>
    <row r="10780">
      <c r="A10780" s="458"/>
      <c r="B10780" s="458"/>
      <c r="C10780" s="458"/>
      <c r="D10780" s="458"/>
      <c r="E10780" s="458"/>
      <c r="F10780" s="459"/>
    </row>
    <row r="10781">
      <c r="A10781" s="458"/>
      <c r="B10781" s="458"/>
      <c r="C10781" s="458"/>
      <c r="D10781" s="458"/>
      <c r="E10781" s="458"/>
      <c r="F10781" s="459"/>
    </row>
    <row r="10782">
      <c r="A10782" s="458"/>
      <c r="B10782" s="458"/>
      <c r="C10782" s="458"/>
      <c r="D10782" s="458"/>
      <c r="E10782" s="458"/>
      <c r="F10782" s="459"/>
    </row>
    <row r="10783">
      <c r="A10783" s="458"/>
      <c r="B10783" s="458"/>
      <c r="C10783" s="458"/>
      <c r="D10783" s="458"/>
      <c r="E10783" s="458"/>
      <c r="F10783" s="459"/>
    </row>
    <row r="10784">
      <c r="A10784" s="458"/>
      <c r="B10784" s="458"/>
      <c r="C10784" s="458"/>
      <c r="D10784" s="458"/>
      <c r="E10784" s="458"/>
      <c r="F10784" s="459"/>
    </row>
    <row r="10785">
      <c r="A10785" s="458"/>
      <c r="B10785" s="458"/>
      <c r="C10785" s="458"/>
      <c r="D10785" s="458"/>
      <c r="E10785" s="458"/>
      <c r="F10785" s="459"/>
    </row>
    <row r="10786">
      <c r="A10786" s="458"/>
      <c r="B10786" s="458"/>
      <c r="C10786" s="458"/>
      <c r="D10786" s="458"/>
      <c r="E10786" s="458"/>
      <c r="F10786" s="459"/>
    </row>
    <row r="10787">
      <c r="A10787" s="458"/>
      <c r="B10787" s="458"/>
      <c r="C10787" s="458"/>
      <c r="D10787" s="458"/>
      <c r="E10787" s="458"/>
      <c r="F10787" s="459"/>
    </row>
    <row r="10788">
      <c r="A10788" s="458"/>
      <c r="B10788" s="458"/>
      <c r="C10788" s="458"/>
      <c r="D10788" s="458"/>
      <c r="E10788" s="458"/>
      <c r="F10788" s="459"/>
    </row>
    <row r="10789">
      <c r="A10789" s="458"/>
      <c r="B10789" s="458"/>
      <c r="C10789" s="458"/>
      <c r="D10789" s="458"/>
      <c r="E10789" s="458"/>
      <c r="F10789" s="459"/>
    </row>
    <row r="10790">
      <c r="A10790" s="458"/>
      <c r="B10790" s="458"/>
      <c r="C10790" s="458"/>
      <c r="D10790" s="458"/>
      <c r="E10790" s="458"/>
      <c r="F10790" s="459"/>
    </row>
    <row r="10791">
      <c r="A10791" s="458"/>
      <c r="B10791" s="458"/>
      <c r="C10791" s="458"/>
      <c r="D10791" s="458"/>
      <c r="E10791" s="458"/>
      <c r="F10791" s="459"/>
    </row>
    <row r="10792">
      <c r="A10792" s="458"/>
      <c r="B10792" s="458"/>
      <c r="C10792" s="458"/>
      <c r="D10792" s="458"/>
      <c r="E10792" s="458"/>
      <c r="F10792" s="459"/>
    </row>
    <row r="10793">
      <c r="A10793" s="458"/>
      <c r="B10793" s="458"/>
      <c r="C10793" s="458"/>
      <c r="D10793" s="458"/>
      <c r="E10793" s="458"/>
      <c r="F10793" s="459"/>
    </row>
    <row r="10794">
      <c r="A10794" s="458"/>
      <c r="B10794" s="458"/>
      <c r="C10794" s="458"/>
      <c r="D10794" s="458"/>
      <c r="E10794" s="458"/>
      <c r="F10794" s="459"/>
    </row>
    <row r="10795">
      <c r="A10795" s="458"/>
      <c r="B10795" s="458"/>
      <c r="C10795" s="458"/>
      <c r="D10795" s="458"/>
      <c r="E10795" s="458"/>
      <c r="F10795" s="459"/>
    </row>
    <row r="10796">
      <c r="A10796" s="458"/>
      <c r="B10796" s="458"/>
      <c r="C10796" s="458"/>
      <c r="D10796" s="458"/>
      <c r="E10796" s="458"/>
      <c r="F10796" s="459"/>
    </row>
    <row r="10797">
      <c r="A10797" s="458"/>
      <c r="B10797" s="458"/>
      <c r="C10797" s="458"/>
      <c r="D10797" s="458"/>
      <c r="E10797" s="458"/>
      <c r="F10797" s="459"/>
    </row>
    <row r="10798">
      <c r="A10798" s="458"/>
      <c r="B10798" s="458"/>
      <c r="C10798" s="458"/>
      <c r="D10798" s="458"/>
      <c r="E10798" s="458"/>
      <c r="F10798" s="459"/>
    </row>
    <row r="10799">
      <c r="A10799" s="458"/>
      <c r="B10799" s="458"/>
      <c r="C10799" s="458"/>
      <c r="D10799" s="458"/>
      <c r="E10799" s="458"/>
      <c r="F10799" s="459"/>
    </row>
    <row r="10800">
      <c r="A10800" s="458"/>
      <c r="B10800" s="458"/>
      <c r="C10800" s="458"/>
      <c r="D10800" s="458"/>
      <c r="E10800" s="458"/>
      <c r="F10800" s="459"/>
    </row>
    <row r="10801">
      <c r="A10801" s="458"/>
      <c r="B10801" s="458"/>
      <c r="C10801" s="458"/>
      <c r="D10801" s="458"/>
      <c r="E10801" s="458"/>
      <c r="F10801" s="459"/>
    </row>
    <row r="10802">
      <c r="A10802" s="458"/>
      <c r="B10802" s="458"/>
      <c r="C10802" s="458"/>
      <c r="D10802" s="458"/>
      <c r="E10802" s="458"/>
      <c r="F10802" s="459"/>
    </row>
    <row r="10803">
      <c r="A10803" s="458"/>
      <c r="B10803" s="458"/>
      <c r="C10803" s="458"/>
      <c r="D10803" s="458"/>
      <c r="E10803" s="458"/>
      <c r="F10803" s="459"/>
    </row>
    <row r="10804">
      <c r="A10804" s="458"/>
      <c r="B10804" s="458"/>
      <c r="C10804" s="458"/>
      <c r="D10804" s="458"/>
      <c r="E10804" s="458"/>
      <c r="F10804" s="459"/>
    </row>
    <row r="10805">
      <c r="A10805" s="458"/>
      <c r="B10805" s="458"/>
      <c r="C10805" s="458"/>
      <c r="D10805" s="458"/>
      <c r="E10805" s="458"/>
      <c r="F10805" s="459"/>
    </row>
    <row r="10806">
      <c r="A10806" s="458"/>
      <c r="B10806" s="458"/>
      <c r="C10806" s="458"/>
      <c r="D10806" s="458"/>
      <c r="E10806" s="458"/>
      <c r="F10806" s="459"/>
    </row>
    <row r="10807">
      <c r="A10807" s="458"/>
      <c r="B10807" s="458"/>
      <c r="C10807" s="458"/>
      <c r="D10807" s="458"/>
      <c r="E10807" s="458"/>
      <c r="F10807" s="459"/>
    </row>
    <row r="10808">
      <c r="A10808" s="458"/>
      <c r="B10808" s="458"/>
      <c r="C10808" s="458"/>
      <c r="D10808" s="458"/>
      <c r="E10808" s="458"/>
      <c r="F10808" s="459"/>
    </row>
    <row r="10809">
      <c r="A10809" s="458"/>
      <c r="B10809" s="458"/>
      <c r="C10809" s="458"/>
      <c r="D10809" s="458"/>
      <c r="E10809" s="458"/>
      <c r="F10809" s="459"/>
    </row>
    <row r="10810">
      <c r="A10810" s="458"/>
      <c r="B10810" s="458"/>
      <c r="C10810" s="458"/>
      <c r="D10810" s="458"/>
      <c r="E10810" s="458"/>
      <c r="F10810" s="459"/>
    </row>
    <row r="10811">
      <c r="A10811" s="458"/>
      <c r="B10811" s="458"/>
      <c r="C10811" s="458"/>
      <c r="D10811" s="458"/>
      <c r="E10811" s="458"/>
      <c r="F10811" s="459"/>
    </row>
    <row r="10812">
      <c r="A10812" s="458"/>
      <c r="B10812" s="458"/>
      <c r="C10812" s="458"/>
      <c r="D10812" s="458"/>
      <c r="E10812" s="458"/>
      <c r="F10812" s="459"/>
    </row>
    <row r="10813">
      <c r="A10813" s="458"/>
      <c r="B10813" s="458"/>
      <c r="C10813" s="458"/>
      <c r="D10813" s="458"/>
      <c r="E10813" s="458"/>
      <c r="F10813" s="459"/>
    </row>
    <row r="10814">
      <c r="A10814" s="458"/>
      <c r="B10814" s="458"/>
      <c r="C10814" s="458"/>
      <c r="D10814" s="458"/>
      <c r="E10814" s="458"/>
      <c r="F10814" s="459"/>
    </row>
    <row r="10815">
      <c r="A10815" s="458"/>
      <c r="B10815" s="458"/>
      <c r="C10815" s="458"/>
      <c r="D10815" s="458"/>
      <c r="E10815" s="458"/>
      <c r="F10815" s="459"/>
    </row>
    <row r="10816">
      <c r="A10816" s="458"/>
      <c r="B10816" s="458"/>
      <c r="C10816" s="458"/>
      <c r="D10816" s="458"/>
      <c r="E10816" s="458"/>
      <c r="F10816" s="459"/>
    </row>
    <row r="10817">
      <c r="A10817" s="458"/>
      <c r="B10817" s="458"/>
      <c r="C10817" s="458"/>
      <c r="D10817" s="458"/>
      <c r="E10817" s="458"/>
      <c r="F10817" s="459"/>
    </row>
    <row r="10818">
      <c r="A10818" s="458"/>
      <c r="B10818" s="458"/>
      <c r="C10818" s="458"/>
      <c r="D10818" s="458"/>
      <c r="E10818" s="458"/>
      <c r="F10818" s="459"/>
    </row>
    <row r="10819">
      <c r="A10819" s="458"/>
      <c r="B10819" s="458"/>
      <c r="C10819" s="458"/>
      <c r="D10819" s="458"/>
      <c r="E10819" s="458"/>
      <c r="F10819" s="459"/>
    </row>
    <row r="10820">
      <c r="A10820" s="458"/>
      <c r="B10820" s="458"/>
      <c r="C10820" s="458"/>
      <c r="D10820" s="458"/>
      <c r="E10820" s="458"/>
      <c r="F10820" s="459"/>
    </row>
    <row r="10821">
      <c r="A10821" s="458"/>
      <c r="B10821" s="458"/>
      <c r="C10821" s="458"/>
      <c r="D10821" s="458"/>
      <c r="E10821" s="458"/>
      <c r="F10821" s="459"/>
    </row>
    <row r="10822">
      <c r="A10822" s="458"/>
      <c r="B10822" s="458"/>
      <c r="C10822" s="458"/>
      <c r="D10822" s="458"/>
      <c r="E10822" s="458"/>
      <c r="F10822" s="459"/>
    </row>
    <row r="10823">
      <c r="A10823" s="458"/>
      <c r="B10823" s="458"/>
      <c r="C10823" s="458"/>
      <c r="D10823" s="458"/>
      <c r="E10823" s="458"/>
      <c r="F10823" s="459"/>
    </row>
    <row r="10824">
      <c r="A10824" s="458"/>
      <c r="B10824" s="458"/>
      <c r="C10824" s="458"/>
      <c r="D10824" s="458"/>
      <c r="E10824" s="458"/>
      <c r="F10824" s="459"/>
    </row>
    <row r="10825">
      <c r="A10825" s="458"/>
      <c r="B10825" s="458"/>
      <c r="C10825" s="458"/>
      <c r="D10825" s="458"/>
      <c r="E10825" s="458"/>
      <c r="F10825" s="459"/>
    </row>
    <row r="10826">
      <c r="A10826" s="458"/>
      <c r="B10826" s="458"/>
      <c r="C10826" s="458"/>
      <c r="D10826" s="458"/>
      <c r="E10826" s="458"/>
      <c r="F10826" s="459"/>
    </row>
    <row r="10827">
      <c r="A10827" s="458"/>
      <c r="B10827" s="458"/>
      <c r="C10827" s="458"/>
      <c r="D10827" s="458"/>
      <c r="E10827" s="458"/>
      <c r="F10827" s="459"/>
    </row>
    <row r="10828">
      <c r="A10828" s="458"/>
      <c r="B10828" s="458"/>
      <c r="C10828" s="458"/>
      <c r="D10828" s="458"/>
      <c r="E10828" s="458"/>
      <c r="F10828" s="459"/>
    </row>
    <row r="10829">
      <c r="A10829" s="458"/>
      <c r="B10829" s="458"/>
      <c r="C10829" s="458"/>
      <c r="D10829" s="458"/>
      <c r="E10829" s="458"/>
      <c r="F10829" s="459"/>
    </row>
    <row r="10830">
      <c r="A10830" s="458"/>
      <c r="B10830" s="458"/>
      <c r="C10830" s="458"/>
      <c r="D10830" s="458"/>
      <c r="E10830" s="458"/>
      <c r="F10830" s="459"/>
    </row>
    <row r="10831">
      <c r="A10831" s="458"/>
      <c r="B10831" s="458"/>
      <c r="C10831" s="458"/>
      <c r="D10831" s="458"/>
      <c r="E10831" s="458"/>
      <c r="F10831" s="459"/>
    </row>
    <row r="10832">
      <c r="A10832" s="458"/>
      <c r="B10832" s="458"/>
      <c r="C10832" s="458"/>
      <c r="D10832" s="458"/>
      <c r="E10832" s="458"/>
      <c r="F10832" s="459"/>
    </row>
    <row r="10833">
      <c r="A10833" s="458"/>
      <c r="B10833" s="458"/>
      <c r="C10833" s="458"/>
      <c r="D10833" s="458"/>
      <c r="E10833" s="458"/>
      <c r="F10833" s="459"/>
    </row>
    <row r="10834">
      <c r="A10834" s="458"/>
      <c r="B10834" s="458"/>
      <c r="C10834" s="458"/>
      <c r="D10834" s="458"/>
      <c r="E10834" s="458"/>
      <c r="F10834" s="459"/>
    </row>
    <row r="10835">
      <c r="A10835" s="458"/>
      <c r="B10835" s="458"/>
      <c r="C10835" s="458"/>
      <c r="D10835" s="458"/>
      <c r="E10835" s="458"/>
      <c r="F10835" s="459"/>
    </row>
    <row r="10836">
      <c r="A10836" s="458"/>
      <c r="B10836" s="458"/>
      <c r="C10836" s="458"/>
      <c r="D10836" s="458"/>
      <c r="E10836" s="458"/>
      <c r="F10836" s="459"/>
    </row>
    <row r="10837">
      <c r="A10837" s="458"/>
      <c r="B10837" s="458"/>
      <c r="C10837" s="458"/>
      <c r="D10837" s="458"/>
      <c r="E10837" s="458"/>
      <c r="F10837" s="459"/>
    </row>
    <row r="10838">
      <c r="A10838" s="458"/>
      <c r="B10838" s="458"/>
      <c r="C10838" s="458"/>
      <c r="D10838" s="458"/>
      <c r="E10838" s="458"/>
      <c r="F10838" s="459"/>
    </row>
    <row r="10839">
      <c r="A10839" s="458"/>
      <c r="B10839" s="458"/>
      <c r="C10839" s="458"/>
      <c r="D10839" s="458"/>
      <c r="E10839" s="458"/>
      <c r="F10839" s="459"/>
    </row>
    <row r="10840">
      <c r="A10840" s="458"/>
      <c r="B10840" s="458"/>
      <c r="C10840" s="458"/>
      <c r="D10840" s="458"/>
      <c r="E10840" s="458"/>
      <c r="F10840" s="459"/>
    </row>
    <row r="10841">
      <c r="A10841" s="458"/>
      <c r="B10841" s="458"/>
      <c r="C10841" s="458"/>
      <c r="D10841" s="458"/>
      <c r="E10841" s="458"/>
      <c r="F10841" s="459"/>
    </row>
    <row r="10842">
      <c r="A10842" s="458"/>
      <c r="B10842" s="458"/>
      <c r="C10842" s="458"/>
      <c r="D10842" s="458"/>
      <c r="E10842" s="458"/>
      <c r="F10842" s="459"/>
    </row>
    <row r="10843">
      <c r="A10843" s="458"/>
      <c r="B10843" s="458"/>
      <c r="C10843" s="458"/>
      <c r="D10843" s="458"/>
      <c r="E10843" s="458"/>
      <c r="F10843" s="459"/>
    </row>
    <row r="10844">
      <c r="A10844" s="458"/>
      <c r="B10844" s="458"/>
      <c r="C10844" s="458"/>
      <c r="D10844" s="458"/>
      <c r="E10844" s="458"/>
      <c r="F10844" s="459"/>
    </row>
    <row r="10845">
      <c r="A10845" s="458"/>
      <c r="B10845" s="458"/>
      <c r="C10845" s="458"/>
      <c r="D10845" s="458"/>
      <c r="E10845" s="458"/>
      <c r="F10845" s="459"/>
    </row>
    <row r="10846">
      <c r="A10846" s="458"/>
      <c r="B10846" s="458"/>
      <c r="C10846" s="458"/>
      <c r="D10846" s="458"/>
      <c r="E10846" s="458"/>
      <c r="F10846" s="459"/>
    </row>
    <row r="10847">
      <c r="A10847" s="458"/>
      <c r="B10847" s="458"/>
      <c r="C10847" s="458"/>
      <c r="D10847" s="458"/>
      <c r="E10847" s="458"/>
      <c r="F10847" s="459"/>
    </row>
    <row r="10848">
      <c r="A10848" s="458"/>
      <c r="B10848" s="458"/>
      <c r="C10848" s="458"/>
      <c r="D10848" s="458"/>
      <c r="E10848" s="458"/>
      <c r="F10848" s="459"/>
    </row>
    <row r="10849">
      <c r="A10849" s="458"/>
      <c r="B10849" s="458"/>
      <c r="C10849" s="458"/>
      <c r="D10849" s="458"/>
      <c r="E10849" s="458"/>
      <c r="F10849" s="459"/>
    </row>
    <row r="10850">
      <c r="A10850" s="458"/>
      <c r="B10850" s="458"/>
      <c r="C10850" s="458"/>
      <c r="D10850" s="458"/>
      <c r="E10850" s="458"/>
      <c r="F10850" s="459"/>
    </row>
    <row r="10851">
      <c r="A10851" s="458"/>
      <c r="B10851" s="458"/>
      <c r="C10851" s="458"/>
      <c r="D10851" s="458"/>
      <c r="E10851" s="458"/>
      <c r="F10851" s="459"/>
    </row>
    <row r="10852">
      <c r="A10852" s="458"/>
      <c r="B10852" s="458"/>
      <c r="C10852" s="458"/>
      <c r="D10852" s="458"/>
      <c r="E10852" s="458"/>
      <c r="F10852" s="459"/>
    </row>
    <row r="10853">
      <c r="A10853" s="458"/>
      <c r="B10853" s="458"/>
      <c r="C10853" s="458"/>
      <c r="D10853" s="458"/>
      <c r="E10853" s="458"/>
      <c r="F10853" s="459"/>
    </row>
    <row r="10854">
      <c r="A10854" s="458"/>
      <c r="B10854" s="458"/>
      <c r="C10854" s="458"/>
      <c r="D10854" s="458"/>
      <c r="E10854" s="458"/>
      <c r="F10854" s="459"/>
    </row>
    <row r="10855">
      <c r="A10855" s="458"/>
      <c r="B10855" s="458"/>
      <c r="C10855" s="458"/>
      <c r="D10855" s="458"/>
      <c r="E10855" s="458"/>
      <c r="F10855" s="459"/>
    </row>
    <row r="10856">
      <c r="A10856" s="458"/>
      <c r="B10856" s="458"/>
      <c r="C10856" s="458"/>
      <c r="D10856" s="458"/>
      <c r="E10856" s="458"/>
      <c r="F10856" s="459"/>
    </row>
    <row r="10857">
      <c r="A10857" s="458"/>
      <c r="B10857" s="458"/>
      <c r="C10857" s="458"/>
      <c r="D10857" s="458"/>
      <c r="E10857" s="458"/>
      <c r="F10857" s="459"/>
    </row>
    <row r="10858">
      <c r="A10858" s="458"/>
      <c r="B10858" s="458"/>
      <c r="C10858" s="458"/>
      <c r="D10858" s="458"/>
      <c r="E10858" s="458"/>
      <c r="F10858" s="459"/>
    </row>
    <row r="10859">
      <c r="A10859" s="458"/>
      <c r="B10859" s="458"/>
      <c r="C10859" s="458"/>
      <c r="D10859" s="458"/>
      <c r="E10859" s="458"/>
      <c r="F10859" s="459"/>
    </row>
    <row r="10860">
      <c r="A10860" s="458"/>
      <c r="B10860" s="458"/>
      <c r="C10860" s="458"/>
      <c r="D10860" s="458"/>
      <c r="E10860" s="458"/>
      <c r="F10860" s="459"/>
    </row>
    <row r="10861">
      <c r="A10861" s="458"/>
      <c r="B10861" s="458"/>
      <c r="C10861" s="458"/>
      <c r="D10861" s="458"/>
      <c r="E10861" s="458"/>
      <c r="F10861" s="459"/>
    </row>
    <row r="10862">
      <c r="A10862" s="458"/>
      <c r="B10862" s="458"/>
      <c r="C10862" s="458"/>
      <c r="D10862" s="458"/>
      <c r="E10862" s="458"/>
      <c r="F10862" s="459"/>
    </row>
    <row r="10863">
      <c r="A10863" s="458"/>
      <c r="B10863" s="458"/>
      <c r="C10863" s="458"/>
      <c r="D10863" s="458"/>
      <c r="E10863" s="458"/>
      <c r="F10863" s="459"/>
    </row>
    <row r="10864">
      <c r="A10864" s="458"/>
      <c r="B10864" s="458"/>
      <c r="C10864" s="458"/>
      <c r="D10864" s="458"/>
      <c r="E10864" s="458"/>
      <c r="F10864" s="459"/>
    </row>
    <row r="10865">
      <c r="A10865" s="458"/>
      <c r="B10865" s="458"/>
      <c r="C10865" s="458"/>
      <c r="D10865" s="458"/>
      <c r="E10865" s="458"/>
      <c r="F10865" s="459"/>
    </row>
    <row r="10866">
      <c r="A10866" s="458"/>
      <c r="B10866" s="458"/>
      <c r="C10866" s="458"/>
      <c r="D10866" s="458"/>
      <c r="E10866" s="458"/>
      <c r="F10866" s="459"/>
    </row>
    <row r="10867">
      <c r="A10867" s="458"/>
      <c r="B10867" s="458"/>
      <c r="C10867" s="458"/>
      <c r="D10867" s="458"/>
      <c r="E10867" s="458"/>
      <c r="F10867" s="459"/>
    </row>
    <row r="10868">
      <c r="A10868" s="458"/>
      <c r="B10868" s="458"/>
      <c r="C10868" s="458"/>
      <c r="D10868" s="458"/>
      <c r="E10868" s="458"/>
      <c r="F10868" s="459"/>
    </row>
    <row r="10869">
      <c r="A10869" s="458"/>
      <c r="B10869" s="458"/>
      <c r="C10869" s="458"/>
      <c r="D10869" s="458"/>
      <c r="E10869" s="458"/>
      <c r="F10869" s="459"/>
    </row>
    <row r="10870">
      <c r="A10870" s="458"/>
      <c r="B10870" s="458"/>
      <c r="C10870" s="458"/>
      <c r="D10870" s="458"/>
      <c r="E10870" s="458"/>
      <c r="F10870" s="459"/>
    </row>
    <row r="10871">
      <c r="A10871" s="458"/>
      <c r="B10871" s="458"/>
      <c r="C10871" s="458"/>
      <c r="D10871" s="458"/>
      <c r="E10871" s="458"/>
      <c r="F10871" s="459"/>
    </row>
    <row r="10872">
      <c r="A10872" s="458"/>
      <c r="B10872" s="458"/>
      <c r="C10872" s="458"/>
      <c r="D10872" s="458"/>
      <c r="E10872" s="458"/>
      <c r="F10872" s="459"/>
    </row>
    <row r="10873">
      <c r="A10873" s="458"/>
      <c r="B10873" s="458"/>
      <c r="C10873" s="458"/>
      <c r="D10873" s="458"/>
      <c r="E10873" s="458"/>
      <c r="F10873" s="459"/>
    </row>
    <row r="10874">
      <c r="A10874" s="458"/>
      <c r="B10874" s="458"/>
      <c r="C10874" s="458"/>
      <c r="D10874" s="458"/>
      <c r="E10874" s="458"/>
      <c r="F10874" s="459"/>
    </row>
    <row r="10875">
      <c r="A10875" s="458"/>
      <c r="B10875" s="458"/>
      <c r="C10875" s="458"/>
      <c r="D10875" s="458"/>
      <c r="E10875" s="458"/>
      <c r="F10875" s="459"/>
    </row>
    <row r="10876">
      <c r="A10876" s="458"/>
      <c r="B10876" s="458"/>
      <c r="C10876" s="458"/>
      <c r="D10876" s="458"/>
      <c r="E10876" s="458"/>
      <c r="F10876" s="459"/>
    </row>
    <row r="10877">
      <c r="A10877" s="458"/>
      <c r="B10877" s="458"/>
      <c r="C10877" s="458"/>
      <c r="D10877" s="458"/>
      <c r="E10877" s="458"/>
      <c r="F10877" s="459"/>
    </row>
    <row r="10878">
      <c r="A10878" s="458"/>
      <c r="B10878" s="458"/>
      <c r="C10878" s="458"/>
      <c r="D10878" s="458"/>
      <c r="E10878" s="458"/>
      <c r="F10878" s="459"/>
    </row>
    <row r="10879">
      <c r="A10879" s="458"/>
      <c r="B10879" s="458"/>
      <c r="C10879" s="458"/>
      <c r="D10879" s="458"/>
      <c r="E10879" s="458"/>
      <c r="F10879" s="459"/>
    </row>
    <row r="10880">
      <c r="A10880" s="458"/>
      <c r="B10880" s="458"/>
      <c r="C10880" s="458"/>
      <c r="D10880" s="458"/>
      <c r="E10880" s="458"/>
      <c r="F10880" s="459"/>
    </row>
    <row r="10881">
      <c r="A10881" s="458"/>
      <c r="B10881" s="458"/>
      <c r="C10881" s="458"/>
      <c r="D10881" s="458"/>
      <c r="E10881" s="458"/>
      <c r="F10881" s="459"/>
    </row>
    <row r="10882">
      <c r="A10882" s="458"/>
      <c r="B10882" s="458"/>
      <c r="C10882" s="458"/>
      <c r="D10882" s="458"/>
      <c r="E10882" s="458"/>
      <c r="F10882" s="459"/>
    </row>
    <row r="10883">
      <c r="A10883" s="458"/>
      <c r="B10883" s="458"/>
      <c r="C10883" s="458"/>
      <c r="D10883" s="458"/>
      <c r="E10883" s="458"/>
      <c r="F10883" s="459"/>
    </row>
    <row r="10884">
      <c r="A10884" s="458"/>
      <c r="B10884" s="458"/>
      <c r="C10884" s="458"/>
      <c r="D10884" s="458"/>
      <c r="E10884" s="458"/>
      <c r="F10884" s="459"/>
    </row>
    <row r="10885">
      <c r="A10885" s="458"/>
      <c r="B10885" s="458"/>
      <c r="C10885" s="458"/>
      <c r="D10885" s="458"/>
      <c r="E10885" s="458"/>
      <c r="F10885" s="459"/>
    </row>
    <row r="10886">
      <c r="A10886" s="458"/>
      <c r="B10886" s="458"/>
      <c r="C10886" s="458"/>
      <c r="D10886" s="458"/>
      <c r="E10886" s="458"/>
      <c r="F10886" s="459"/>
    </row>
    <row r="10887">
      <c r="A10887" s="458"/>
      <c r="B10887" s="458"/>
      <c r="C10887" s="458"/>
      <c r="D10887" s="458"/>
      <c r="E10887" s="458"/>
      <c r="F10887" s="459"/>
    </row>
    <row r="10888">
      <c r="A10888" s="458"/>
      <c r="B10888" s="458"/>
      <c r="C10888" s="458"/>
      <c r="D10888" s="458"/>
      <c r="E10888" s="458"/>
      <c r="F10888" s="459"/>
    </row>
    <row r="10889">
      <c r="A10889" s="458"/>
      <c r="B10889" s="458"/>
      <c r="C10889" s="458"/>
      <c r="D10889" s="458"/>
      <c r="E10889" s="458"/>
      <c r="F10889" s="459"/>
    </row>
    <row r="10890">
      <c r="A10890" s="458"/>
      <c r="B10890" s="458"/>
      <c r="C10890" s="458"/>
      <c r="D10890" s="458"/>
      <c r="E10890" s="458"/>
      <c r="F10890" s="459"/>
    </row>
    <row r="10891">
      <c r="A10891" s="458"/>
      <c r="B10891" s="458"/>
      <c r="C10891" s="458"/>
      <c r="D10891" s="458"/>
      <c r="E10891" s="458"/>
      <c r="F10891" s="459"/>
    </row>
    <row r="10892">
      <c r="A10892" s="458"/>
      <c r="B10892" s="458"/>
      <c r="C10892" s="458"/>
      <c r="D10892" s="458"/>
      <c r="E10892" s="458"/>
      <c r="F10892" s="459"/>
    </row>
    <row r="10893">
      <c r="A10893" s="458"/>
      <c r="B10893" s="458"/>
      <c r="C10893" s="458"/>
      <c r="D10893" s="458"/>
      <c r="E10893" s="458"/>
      <c r="F10893" s="459"/>
    </row>
    <row r="10894">
      <c r="A10894" s="458"/>
      <c r="B10894" s="458"/>
      <c r="C10894" s="458"/>
      <c r="D10894" s="458"/>
      <c r="E10894" s="458"/>
      <c r="F10894" s="459"/>
    </row>
    <row r="10895">
      <c r="A10895" s="458"/>
      <c r="B10895" s="458"/>
      <c r="C10895" s="458"/>
      <c r="D10895" s="458"/>
      <c r="E10895" s="458"/>
      <c r="F10895" s="459"/>
    </row>
    <row r="10896">
      <c r="A10896" s="458"/>
      <c r="B10896" s="458"/>
      <c r="C10896" s="458"/>
      <c r="D10896" s="458"/>
      <c r="E10896" s="458"/>
      <c r="F10896" s="459"/>
    </row>
    <row r="10897">
      <c r="A10897" s="458"/>
      <c r="B10897" s="458"/>
      <c r="C10897" s="458"/>
      <c r="D10897" s="458"/>
      <c r="E10897" s="458"/>
      <c r="F10897" s="459"/>
    </row>
    <row r="10898">
      <c r="A10898" s="458"/>
      <c r="B10898" s="458"/>
      <c r="C10898" s="458"/>
      <c r="D10898" s="458"/>
      <c r="E10898" s="458"/>
      <c r="F10898" s="459"/>
    </row>
    <row r="10899">
      <c r="A10899" s="458"/>
      <c r="B10899" s="458"/>
      <c r="C10899" s="458"/>
      <c r="D10899" s="458"/>
      <c r="E10899" s="458"/>
      <c r="F10899" s="459"/>
    </row>
    <row r="10900">
      <c r="A10900" s="458"/>
      <c r="B10900" s="458"/>
      <c r="C10900" s="458"/>
      <c r="D10900" s="458"/>
      <c r="E10900" s="458"/>
      <c r="F10900" s="459"/>
    </row>
    <row r="10901">
      <c r="A10901" s="458"/>
      <c r="B10901" s="458"/>
      <c r="C10901" s="458"/>
      <c r="D10901" s="458"/>
      <c r="E10901" s="458"/>
      <c r="F10901" s="459"/>
    </row>
    <row r="10902">
      <c r="A10902" s="458"/>
      <c r="B10902" s="458"/>
      <c r="C10902" s="458"/>
      <c r="D10902" s="458"/>
      <c r="E10902" s="458"/>
      <c r="F10902" s="459"/>
    </row>
    <row r="10903">
      <c r="A10903" s="458"/>
      <c r="B10903" s="458"/>
      <c r="C10903" s="458"/>
      <c r="D10903" s="458"/>
      <c r="E10903" s="458"/>
      <c r="F10903" s="459"/>
    </row>
    <row r="10904">
      <c r="A10904" s="458"/>
      <c r="B10904" s="458"/>
      <c r="C10904" s="458"/>
      <c r="D10904" s="458"/>
      <c r="E10904" s="458"/>
      <c r="F10904" s="459"/>
    </row>
    <row r="10905">
      <c r="A10905" s="458"/>
      <c r="B10905" s="458"/>
      <c r="C10905" s="458"/>
      <c r="D10905" s="458"/>
      <c r="E10905" s="458"/>
      <c r="F10905" s="459"/>
    </row>
    <row r="10906">
      <c r="A10906" s="458"/>
      <c r="B10906" s="458"/>
      <c r="C10906" s="458"/>
      <c r="D10906" s="458"/>
      <c r="E10906" s="458"/>
      <c r="F10906" s="459"/>
    </row>
    <row r="10907">
      <c r="A10907" s="458"/>
      <c r="B10907" s="458"/>
      <c r="C10907" s="458"/>
      <c r="D10907" s="458"/>
      <c r="E10907" s="458"/>
      <c r="F10907" s="459"/>
    </row>
    <row r="10908">
      <c r="A10908" s="458"/>
      <c r="B10908" s="458"/>
      <c r="C10908" s="458"/>
      <c r="D10908" s="458"/>
      <c r="E10908" s="458"/>
      <c r="F10908" s="459"/>
    </row>
    <row r="10909">
      <c r="A10909" s="458"/>
      <c r="B10909" s="458"/>
      <c r="C10909" s="458"/>
      <c r="D10909" s="458"/>
      <c r="E10909" s="458"/>
      <c r="F10909" s="459"/>
    </row>
    <row r="10910">
      <c r="A10910" s="458"/>
      <c r="B10910" s="458"/>
      <c r="C10910" s="458"/>
      <c r="D10910" s="458"/>
      <c r="E10910" s="458"/>
      <c r="F10910" s="459"/>
    </row>
    <row r="10911">
      <c r="A10911" s="458"/>
      <c r="B10911" s="458"/>
      <c r="C10911" s="458"/>
      <c r="D10911" s="458"/>
      <c r="E10911" s="458"/>
      <c r="F10911" s="459"/>
    </row>
    <row r="10912">
      <c r="A10912" s="458"/>
      <c r="B10912" s="458"/>
      <c r="C10912" s="458"/>
      <c r="D10912" s="458"/>
      <c r="E10912" s="458"/>
      <c r="F10912" s="459"/>
    </row>
    <row r="10913">
      <c r="A10913" s="458"/>
      <c r="B10913" s="458"/>
      <c r="C10913" s="458"/>
      <c r="D10913" s="458"/>
      <c r="E10913" s="458"/>
      <c r="F10913" s="459"/>
    </row>
    <row r="10914">
      <c r="A10914" s="458"/>
      <c r="B10914" s="458"/>
      <c r="C10914" s="458"/>
      <c r="D10914" s="458"/>
      <c r="E10914" s="458"/>
      <c r="F10914" s="459"/>
    </row>
    <row r="10915">
      <c r="A10915" s="458"/>
      <c r="B10915" s="458"/>
      <c r="C10915" s="458"/>
      <c r="D10915" s="458"/>
      <c r="E10915" s="458"/>
      <c r="F10915" s="459"/>
    </row>
    <row r="10916">
      <c r="A10916" s="458"/>
      <c r="B10916" s="458"/>
      <c r="C10916" s="458"/>
      <c r="D10916" s="458"/>
      <c r="E10916" s="458"/>
      <c r="F10916" s="459"/>
    </row>
    <row r="10917">
      <c r="A10917" s="458"/>
      <c r="B10917" s="458"/>
      <c r="C10917" s="458"/>
      <c r="D10917" s="458"/>
      <c r="E10917" s="458"/>
      <c r="F10917" s="459"/>
    </row>
    <row r="10918">
      <c r="A10918" s="458"/>
      <c r="B10918" s="458"/>
      <c r="C10918" s="458"/>
      <c r="D10918" s="458"/>
      <c r="E10918" s="458"/>
      <c r="F10918" s="459"/>
    </row>
    <row r="10919">
      <c r="A10919" s="458"/>
      <c r="B10919" s="458"/>
      <c r="C10919" s="458"/>
      <c r="D10919" s="458"/>
      <c r="E10919" s="458"/>
      <c r="F10919" s="459"/>
    </row>
    <row r="10920">
      <c r="A10920" s="458"/>
      <c r="B10920" s="458"/>
      <c r="C10920" s="458"/>
      <c r="D10920" s="458"/>
      <c r="E10920" s="458"/>
      <c r="F10920" s="459"/>
    </row>
    <row r="10921">
      <c r="A10921" s="458"/>
      <c r="B10921" s="458"/>
      <c r="C10921" s="458"/>
      <c r="D10921" s="458"/>
      <c r="E10921" s="458"/>
      <c r="F10921" s="459"/>
    </row>
    <row r="10922">
      <c r="A10922" s="458"/>
      <c r="B10922" s="458"/>
      <c r="C10922" s="458"/>
      <c r="D10922" s="458"/>
      <c r="E10922" s="458"/>
      <c r="F10922" s="459"/>
    </row>
    <row r="10923">
      <c r="A10923" s="458"/>
      <c r="B10923" s="458"/>
      <c r="C10923" s="458"/>
      <c r="D10923" s="458"/>
      <c r="E10923" s="458"/>
      <c r="F10923" s="459"/>
    </row>
    <row r="10924">
      <c r="A10924" s="458"/>
      <c r="B10924" s="458"/>
      <c r="C10924" s="458"/>
      <c r="D10924" s="458"/>
      <c r="E10924" s="458"/>
      <c r="F10924" s="459"/>
    </row>
    <row r="10925">
      <c r="A10925" s="458"/>
      <c r="B10925" s="458"/>
      <c r="C10925" s="458"/>
      <c r="D10925" s="458"/>
      <c r="E10925" s="458"/>
      <c r="F10925" s="459"/>
    </row>
    <row r="10926">
      <c r="A10926" s="458"/>
      <c r="B10926" s="458"/>
      <c r="C10926" s="458"/>
      <c r="D10926" s="458"/>
      <c r="E10926" s="458"/>
      <c r="F10926" s="459"/>
    </row>
    <row r="10927">
      <c r="A10927" s="458"/>
      <c r="B10927" s="458"/>
      <c r="C10927" s="458"/>
      <c r="D10927" s="458"/>
      <c r="E10927" s="458"/>
      <c r="F10927" s="459"/>
    </row>
    <row r="10928">
      <c r="A10928" s="458"/>
      <c r="B10928" s="458"/>
      <c r="C10928" s="458"/>
      <c r="D10928" s="458"/>
      <c r="E10928" s="458"/>
      <c r="F10928" s="459"/>
    </row>
    <row r="10929">
      <c r="A10929" s="458"/>
      <c r="B10929" s="458"/>
      <c r="C10929" s="458"/>
      <c r="D10929" s="458"/>
      <c r="E10929" s="458"/>
      <c r="F10929" s="459"/>
    </row>
    <row r="10930">
      <c r="A10930" s="458"/>
      <c r="B10930" s="458"/>
      <c r="C10930" s="458"/>
      <c r="D10930" s="458"/>
      <c r="E10930" s="458"/>
      <c r="F10930" s="459"/>
    </row>
    <row r="10931">
      <c r="A10931" s="458"/>
      <c r="B10931" s="458"/>
      <c r="C10931" s="458"/>
      <c r="D10931" s="458"/>
      <c r="E10931" s="458"/>
      <c r="F10931" s="459"/>
    </row>
    <row r="10932">
      <c r="A10932" s="458"/>
      <c r="B10932" s="458"/>
      <c r="C10932" s="458"/>
      <c r="D10932" s="458"/>
      <c r="E10932" s="458"/>
      <c r="F10932" s="459"/>
    </row>
    <row r="10933">
      <c r="A10933" s="458"/>
      <c r="B10933" s="458"/>
      <c r="C10933" s="458"/>
      <c r="D10933" s="458"/>
      <c r="E10933" s="458"/>
      <c r="F10933" s="459"/>
    </row>
    <row r="10934">
      <c r="A10934" s="458"/>
      <c r="B10934" s="458"/>
      <c r="C10934" s="458"/>
      <c r="D10934" s="458"/>
      <c r="E10934" s="458"/>
      <c r="F10934" s="459"/>
    </row>
    <row r="10935">
      <c r="A10935" s="458"/>
      <c r="B10935" s="458"/>
      <c r="C10935" s="458"/>
      <c r="D10935" s="458"/>
      <c r="E10935" s="458"/>
      <c r="F10935" s="459"/>
    </row>
    <row r="10936">
      <c r="A10936" s="458"/>
      <c r="B10936" s="458"/>
      <c r="C10936" s="458"/>
      <c r="D10936" s="458"/>
      <c r="E10936" s="458"/>
      <c r="F10936" s="459"/>
    </row>
    <row r="10937">
      <c r="A10937" s="458"/>
      <c r="B10937" s="458"/>
      <c r="C10937" s="458"/>
      <c r="D10937" s="458"/>
      <c r="E10937" s="458"/>
      <c r="F10937" s="459"/>
    </row>
    <row r="10938">
      <c r="A10938" s="458"/>
      <c r="B10938" s="458"/>
      <c r="C10938" s="458"/>
      <c r="D10938" s="458"/>
      <c r="E10938" s="458"/>
      <c r="F10938" s="459"/>
    </row>
    <row r="10939">
      <c r="A10939" s="458"/>
      <c r="B10939" s="458"/>
      <c r="C10939" s="458"/>
      <c r="D10939" s="458"/>
      <c r="E10939" s="458"/>
      <c r="F10939" s="459"/>
    </row>
    <row r="10940">
      <c r="A10940" s="458"/>
      <c r="B10940" s="458"/>
      <c r="C10940" s="458"/>
      <c r="D10940" s="458"/>
      <c r="E10940" s="458"/>
      <c r="F10940" s="459"/>
    </row>
    <row r="10941">
      <c r="A10941" s="458"/>
      <c r="B10941" s="458"/>
      <c r="C10941" s="458"/>
      <c r="D10941" s="458"/>
      <c r="E10941" s="458"/>
      <c r="F10941" s="459"/>
    </row>
    <row r="10942">
      <c r="A10942" s="458"/>
      <c r="B10942" s="458"/>
      <c r="C10942" s="458"/>
      <c r="D10942" s="458"/>
      <c r="E10942" s="458"/>
      <c r="F10942" s="459"/>
    </row>
    <row r="10943">
      <c r="A10943" s="458"/>
      <c r="B10943" s="458"/>
      <c r="C10943" s="458"/>
      <c r="D10943" s="458"/>
      <c r="E10943" s="458"/>
      <c r="F10943" s="459"/>
    </row>
    <row r="10944">
      <c r="A10944" s="458"/>
      <c r="B10944" s="458"/>
      <c r="C10944" s="458"/>
      <c r="D10944" s="458"/>
      <c r="E10944" s="458"/>
      <c r="F10944" s="459"/>
    </row>
    <row r="10945">
      <c r="A10945" s="458"/>
      <c r="B10945" s="458"/>
      <c r="C10945" s="458"/>
      <c r="D10945" s="458"/>
      <c r="E10945" s="458"/>
      <c r="F10945" s="459"/>
    </row>
    <row r="10946">
      <c r="A10946" s="458"/>
      <c r="B10946" s="458"/>
      <c r="C10946" s="458"/>
      <c r="D10946" s="458"/>
      <c r="E10946" s="458"/>
      <c r="F10946" s="459"/>
    </row>
    <row r="10947">
      <c r="A10947" s="458"/>
      <c r="B10947" s="458"/>
      <c r="C10947" s="458"/>
      <c r="D10947" s="458"/>
      <c r="E10947" s="458"/>
      <c r="F10947" s="459"/>
    </row>
    <row r="10948">
      <c r="A10948" s="458"/>
      <c r="B10948" s="458"/>
      <c r="C10948" s="458"/>
      <c r="D10948" s="458"/>
      <c r="E10948" s="458"/>
      <c r="F10948" s="459"/>
    </row>
    <row r="10949">
      <c r="A10949" s="458"/>
      <c r="B10949" s="458"/>
      <c r="C10949" s="458"/>
      <c r="D10949" s="458"/>
      <c r="E10949" s="458"/>
      <c r="F10949" s="459"/>
    </row>
    <row r="10950">
      <c r="A10950" s="458"/>
      <c r="B10950" s="458"/>
      <c r="C10950" s="458"/>
      <c r="D10950" s="458"/>
      <c r="E10950" s="458"/>
      <c r="F10950" s="459"/>
    </row>
    <row r="10951">
      <c r="A10951" s="458"/>
      <c r="B10951" s="458"/>
      <c r="C10951" s="458"/>
      <c r="D10951" s="458"/>
      <c r="E10951" s="458"/>
      <c r="F10951" s="459"/>
    </row>
    <row r="10952">
      <c r="A10952" s="458"/>
      <c r="B10952" s="458"/>
      <c r="C10952" s="458"/>
      <c r="D10952" s="458"/>
      <c r="E10952" s="458"/>
      <c r="F10952" s="459"/>
    </row>
    <row r="10953">
      <c r="A10953" s="458"/>
      <c r="B10953" s="458"/>
      <c r="C10953" s="458"/>
      <c r="D10953" s="458"/>
      <c r="E10953" s="458"/>
      <c r="F10953" s="459"/>
    </row>
    <row r="10954">
      <c r="A10954" s="458"/>
      <c r="B10954" s="458"/>
      <c r="C10954" s="458"/>
      <c r="D10954" s="458"/>
      <c r="E10954" s="458"/>
      <c r="F10954" s="459"/>
    </row>
    <row r="10955">
      <c r="A10955" s="458"/>
      <c r="B10955" s="458"/>
      <c r="C10955" s="458"/>
      <c r="D10955" s="458"/>
      <c r="E10955" s="458"/>
      <c r="F10955" s="459"/>
    </row>
    <row r="10956">
      <c r="A10956" s="458"/>
      <c r="B10956" s="458"/>
      <c r="C10956" s="458"/>
      <c r="D10956" s="458"/>
      <c r="E10956" s="458"/>
      <c r="F10956" s="459"/>
    </row>
    <row r="10957">
      <c r="A10957" s="458"/>
      <c r="B10957" s="458"/>
      <c r="C10957" s="458"/>
      <c r="D10957" s="458"/>
      <c r="E10957" s="458"/>
      <c r="F10957" s="459"/>
    </row>
    <row r="10958">
      <c r="A10958" s="458"/>
      <c r="B10958" s="458"/>
      <c r="C10958" s="458"/>
      <c r="D10958" s="458"/>
      <c r="E10958" s="458"/>
      <c r="F10958" s="459"/>
    </row>
    <row r="10959">
      <c r="A10959" s="458"/>
      <c r="B10959" s="458"/>
      <c r="C10959" s="458"/>
      <c r="D10959" s="458"/>
      <c r="E10959" s="458"/>
      <c r="F10959" s="459"/>
    </row>
    <row r="10960">
      <c r="A10960" s="458"/>
      <c r="B10960" s="458"/>
      <c r="C10960" s="458"/>
      <c r="D10960" s="458"/>
      <c r="E10960" s="458"/>
      <c r="F10960" s="459"/>
    </row>
    <row r="10961">
      <c r="A10961" s="458"/>
      <c r="B10961" s="458"/>
      <c r="C10961" s="458"/>
      <c r="D10961" s="458"/>
      <c r="E10961" s="458"/>
      <c r="F10961" s="459"/>
    </row>
    <row r="10962">
      <c r="A10962" s="458"/>
      <c r="B10962" s="458"/>
      <c r="C10962" s="458"/>
      <c r="D10962" s="458"/>
      <c r="E10962" s="458"/>
      <c r="F10962" s="459"/>
    </row>
    <row r="10963">
      <c r="A10963" s="458"/>
      <c r="B10963" s="458"/>
      <c r="C10963" s="458"/>
      <c r="D10963" s="458"/>
      <c r="E10963" s="458"/>
      <c r="F10963" s="459"/>
    </row>
    <row r="10964">
      <c r="A10964" s="458"/>
      <c r="B10964" s="458"/>
      <c r="C10964" s="458"/>
      <c r="D10964" s="458"/>
      <c r="E10964" s="458"/>
      <c r="F10964" s="459"/>
    </row>
    <row r="10965">
      <c r="A10965" s="458"/>
      <c r="B10965" s="458"/>
      <c r="C10965" s="458"/>
      <c r="D10965" s="458"/>
      <c r="E10965" s="458"/>
      <c r="F10965" s="459"/>
    </row>
    <row r="10966">
      <c r="A10966" s="458"/>
      <c r="B10966" s="458"/>
      <c r="C10966" s="458"/>
      <c r="D10966" s="458"/>
      <c r="E10966" s="458"/>
      <c r="F10966" s="459"/>
    </row>
    <row r="10967">
      <c r="A10967" s="458"/>
      <c r="B10967" s="458"/>
      <c r="C10967" s="458"/>
      <c r="D10967" s="458"/>
      <c r="E10967" s="458"/>
      <c r="F10967" s="459"/>
    </row>
    <row r="10968">
      <c r="A10968" s="458"/>
      <c r="B10968" s="458"/>
      <c r="C10968" s="458"/>
      <c r="D10968" s="458"/>
      <c r="E10968" s="458"/>
      <c r="F10968" s="459"/>
    </row>
    <row r="10969">
      <c r="A10969" s="458"/>
      <c r="B10969" s="458"/>
      <c r="C10969" s="458"/>
      <c r="D10969" s="458"/>
      <c r="E10969" s="458"/>
      <c r="F10969" s="459"/>
    </row>
    <row r="10970">
      <c r="A10970" s="458"/>
      <c r="B10970" s="458"/>
      <c r="C10970" s="458"/>
      <c r="D10970" s="458"/>
      <c r="E10970" s="458"/>
      <c r="F10970" s="459"/>
    </row>
    <row r="10971">
      <c r="A10971" s="458"/>
      <c r="B10971" s="458"/>
      <c r="C10971" s="458"/>
      <c r="D10971" s="458"/>
      <c r="E10971" s="458"/>
      <c r="F10971" s="459"/>
    </row>
    <row r="10972">
      <c r="A10972" s="458"/>
      <c r="B10972" s="458"/>
      <c r="C10972" s="458"/>
      <c r="D10972" s="458"/>
      <c r="E10972" s="458"/>
      <c r="F10972" s="459"/>
    </row>
    <row r="10973">
      <c r="A10973" s="458"/>
      <c r="B10973" s="458"/>
      <c r="C10973" s="458"/>
      <c r="D10973" s="458"/>
      <c r="E10973" s="458"/>
      <c r="F10973" s="459"/>
    </row>
    <row r="10974">
      <c r="A10974" s="458"/>
      <c r="B10974" s="458"/>
      <c r="C10974" s="458"/>
      <c r="D10974" s="458"/>
      <c r="E10974" s="458"/>
      <c r="F10974" s="459"/>
    </row>
    <row r="10975">
      <c r="A10975" s="458"/>
      <c r="B10975" s="458"/>
      <c r="C10975" s="458"/>
      <c r="D10975" s="458"/>
      <c r="E10975" s="458"/>
      <c r="F10975" s="459"/>
    </row>
    <row r="10976">
      <c r="A10976" s="458"/>
      <c r="B10976" s="458"/>
      <c r="C10976" s="458"/>
      <c r="D10976" s="458"/>
      <c r="E10976" s="458"/>
      <c r="F10976" s="459"/>
    </row>
    <row r="10977">
      <c r="A10977" s="458"/>
      <c r="B10977" s="458"/>
      <c r="C10977" s="458"/>
      <c r="D10977" s="458"/>
      <c r="E10977" s="458"/>
      <c r="F10977" s="459"/>
    </row>
    <row r="10978">
      <c r="A10978" s="458"/>
      <c r="B10978" s="458"/>
      <c r="C10978" s="458"/>
      <c r="D10978" s="458"/>
      <c r="E10978" s="458"/>
      <c r="F10978" s="459"/>
    </row>
    <row r="10979">
      <c r="A10979" s="458"/>
      <c r="B10979" s="458"/>
      <c r="C10979" s="458"/>
      <c r="D10979" s="458"/>
      <c r="E10979" s="458"/>
      <c r="F10979" s="459"/>
    </row>
    <row r="10980">
      <c r="A10980" s="458"/>
      <c r="B10980" s="458"/>
      <c r="C10980" s="458"/>
      <c r="D10980" s="458"/>
      <c r="E10980" s="458"/>
      <c r="F10980" s="459"/>
    </row>
    <row r="10981">
      <c r="A10981" s="458"/>
      <c r="B10981" s="458"/>
      <c r="C10981" s="458"/>
      <c r="D10981" s="458"/>
      <c r="E10981" s="458"/>
      <c r="F10981" s="459"/>
    </row>
    <row r="10982">
      <c r="A10982" s="458"/>
      <c r="B10982" s="458"/>
      <c r="C10982" s="458"/>
      <c r="D10982" s="458"/>
      <c r="E10982" s="458"/>
      <c r="F10982" s="459"/>
    </row>
    <row r="10983">
      <c r="A10983" s="458"/>
      <c r="B10983" s="458"/>
      <c r="C10983" s="458"/>
      <c r="D10983" s="458"/>
      <c r="E10983" s="458"/>
      <c r="F10983" s="459"/>
    </row>
    <row r="10984">
      <c r="A10984" s="458"/>
      <c r="B10984" s="458"/>
      <c r="C10984" s="458"/>
      <c r="D10984" s="458"/>
      <c r="E10984" s="458"/>
      <c r="F10984" s="459"/>
    </row>
    <row r="10985">
      <c r="A10985" s="458"/>
      <c r="B10985" s="458"/>
      <c r="C10985" s="458"/>
      <c r="D10985" s="458"/>
      <c r="E10985" s="458"/>
      <c r="F10985" s="459"/>
    </row>
    <row r="10986">
      <c r="A10986" s="458"/>
      <c r="B10986" s="458"/>
      <c r="C10986" s="458"/>
      <c r="D10986" s="458"/>
      <c r="E10986" s="458"/>
      <c r="F10986" s="459"/>
    </row>
    <row r="10987">
      <c r="A10987" s="458"/>
      <c r="B10987" s="458"/>
      <c r="C10987" s="458"/>
      <c r="D10987" s="458"/>
      <c r="E10987" s="458"/>
      <c r="F10987" s="459"/>
    </row>
    <row r="10988">
      <c r="A10988" s="458"/>
      <c r="B10988" s="458"/>
      <c r="C10988" s="458"/>
      <c r="D10988" s="458"/>
      <c r="E10988" s="458"/>
      <c r="F10988" s="459"/>
    </row>
    <row r="10989">
      <c r="A10989" s="458"/>
      <c r="B10989" s="458"/>
      <c r="C10989" s="458"/>
      <c r="D10989" s="458"/>
      <c r="E10989" s="458"/>
      <c r="F10989" s="459"/>
    </row>
    <row r="10990">
      <c r="A10990" s="458"/>
      <c r="B10990" s="458"/>
      <c r="C10990" s="458"/>
      <c r="D10990" s="458"/>
      <c r="E10990" s="458"/>
      <c r="F10990" s="459"/>
    </row>
    <row r="10991">
      <c r="A10991" s="458"/>
      <c r="B10991" s="458"/>
      <c r="C10991" s="458"/>
      <c r="D10991" s="458"/>
      <c r="E10991" s="458"/>
      <c r="F10991" s="459"/>
    </row>
    <row r="10992">
      <c r="A10992" s="458"/>
      <c r="B10992" s="458"/>
      <c r="C10992" s="458"/>
      <c r="D10992" s="458"/>
      <c r="E10992" s="458"/>
      <c r="F10992" s="459"/>
    </row>
    <row r="10993">
      <c r="A10993" s="458"/>
      <c r="B10993" s="458"/>
      <c r="C10993" s="458"/>
      <c r="D10993" s="458"/>
      <c r="E10993" s="458"/>
      <c r="F10993" s="459"/>
    </row>
    <row r="10994">
      <c r="A10994" s="458"/>
      <c r="B10994" s="458"/>
      <c r="C10994" s="458"/>
      <c r="D10994" s="458"/>
      <c r="E10994" s="458"/>
      <c r="F10994" s="459"/>
    </row>
    <row r="10995">
      <c r="A10995" s="458"/>
      <c r="B10995" s="458"/>
      <c r="C10995" s="458"/>
      <c r="D10995" s="458"/>
      <c r="E10995" s="458"/>
      <c r="F10995" s="459"/>
    </row>
    <row r="10996">
      <c r="A10996" s="458"/>
      <c r="B10996" s="458"/>
      <c r="C10996" s="458"/>
      <c r="D10996" s="458"/>
      <c r="E10996" s="458"/>
      <c r="F10996" s="459"/>
    </row>
    <row r="10997">
      <c r="A10997" s="458"/>
      <c r="B10997" s="458"/>
      <c r="C10997" s="458"/>
      <c r="D10997" s="458"/>
      <c r="E10997" s="458"/>
      <c r="F10997" s="459"/>
    </row>
    <row r="10998">
      <c r="A10998" s="458"/>
      <c r="B10998" s="458"/>
      <c r="C10998" s="458"/>
      <c r="D10998" s="458"/>
      <c r="E10998" s="458"/>
      <c r="F10998" s="459"/>
    </row>
    <row r="10999">
      <c r="A10999" s="458"/>
      <c r="B10999" s="458"/>
      <c r="C10999" s="458"/>
      <c r="D10999" s="458"/>
      <c r="E10999" s="458"/>
      <c r="F10999" s="459"/>
    </row>
    <row r="11000">
      <c r="A11000" s="458"/>
      <c r="B11000" s="458"/>
      <c r="C11000" s="458"/>
      <c r="D11000" s="458"/>
      <c r="E11000" s="458"/>
      <c r="F11000" s="459"/>
    </row>
    <row r="11001">
      <c r="A11001" s="458"/>
      <c r="B11001" s="458"/>
      <c r="C11001" s="458"/>
      <c r="D11001" s="458"/>
      <c r="E11001" s="458"/>
      <c r="F11001" s="459"/>
    </row>
    <row r="11002">
      <c r="A11002" s="458"/>
      <c r="B11002" s="458"/>
      <c r="C11002" s="458"/>
      <c r="D11002" s="458"/>
      <c r="E11002" s="458"/>
      <c r="F11002" s="459"/>
    </row>
    <row r="11003">
      <c r="A11003" s="458"/>
      <c r="B11003" s="458"/>
      <c r="C11003" s="458"/>
      <c r="D11003" s="458"/>
      <c r="E11003" s="458"/>
      <c r="F11003" s="459"/>
    </row>
    <row r="11004">
      <c r="A11004" s="458"/>
      <c r="B11004" s="458"/>
      <c r="C11004" s="458"/>
      <c r="D11004" s="458"/>
      <c r="E11004" s="458"/>
      <c r="F11004" s="459"/>
    </row>
    <row r="11005">
      <c r="A11005" s="458"/>
      <c r="B11005" s="458"/>
      <c r="C11005" s="458"/>
      <c r="D11005" s="458"/>
      <c r="E11005" s="458"/>
      <c r="F11005" s="459"/>
    </row>
    <row r="11006">
      <c r="A11006" s="458"/>
      <c r="B11006" s="458"/>
      <c r="C11006" s="458"/>
      <c r="D11006" s="458"/>
      <c r="E11006" s="458"/>
      <c r="F11006" s="459"/>
    </row>
    <row r="11007">
      <c r="A11007" s="458"/>
      <c r="B11007" s="458"/>
      <c r="C11007" s="458"/>
      <c r="D11007" s="458"/>
      <c r="E11007" s="458"/>
      <c r="F11007" s="459"/>
    </row>
    <row r="11008">
      <c r="A11008" s="458"/>
      <c r="B11008" s="458"/>
      <c r="C11008" s="458"/>
      <c r="D11008" s="458"/>
      <c r="E11008" s="458"/>
      <c r="F11008" s="459"/>
    </row>
    <row r="11009">
      <c r="A11009" s="458"/>
      <c r="B11009" s="458"/>
      <c r="C11009" s="458"/>
      <c r="D11009" s="458"/>
      <c r="E11009" s="458"/>
      <c r="F11009" s="459"/>
    </row>
    <row r="11010">
      <c r="A11010" s="458"/>
      <c r="B11010" s="458"/>
      <c r="C11010" s="458"/>
      <c r="D11010" s="458"/>
      <c r="E11010" s="458"/>
      <c r="F11010" s="459"/>
    </row>
    <row r="11011">
      <c r="A11011" s="458"/>
      <c r="B11011" s="458"/>
      <c r="C11011" s="458"/>
      <c r="D11011" s="458"/>
      <c r="E11011" s="458"/>
      <c r="F11011" s="459"/>
    </row>
    <row r="11012">
      <c r="A11012" s="458"/>
      <c r="B11012" s="458"/>
      <c r="C11012" s="458"/>
      <c r="D11012" s="458"/>
      <c r="E11012" s="458"/>
      <c r="F11012" s="459"/>
    </row>
    <row r="11013">
      <c r="A11013" s="458"/>
      <c r="B11013" s="458"/>
      <c r="C11013" s="458"/>
      <c r="D11013" s="458"/>
      <c r="E11013" s="458"/>
      <c r="F11013" s="459"/>
    </row>
    <row r="11014">
      <c r="A11014" s="458"/>
      <c r="B11014" s="458"/>
      <c r="C11014" s="458"/>
      <c r="D11014" s="458"/>
      <c r="E11014" s="458"/>
      <c r="F11014" s="459"/>
    </row>
    <row r="11015">
      <c r="A11015" s="458"/>
      <c r="B11015" s="458"/>
      <c r="C11015" s="458"/>
      <c r="D11015" s="458"/>
      <c r="E11015" s="458"/>
      <c r="F11015" s="459"/>
    </row>
    <row r="11016">
      <c r="A11016" s="458"/>
      <c r="B11016" s="458"/>
      <c r="C11016" s="458"/>
      <c r="D11016" s="458"/>
      <c r="E11016" s="458"/>
      <c r="F11016" s="459"/>
    </row>
    <row r="11017">
      <c r="A11017" s="458"/>
      <c r="B11017" s="458"/>
      <c r="C11017" s="458"/>
      <c r="D11017" s="458"/>
      <c r="E11017" s="458"/>
      <c r="F11017" s="459"/>
    </row>
    <row r="11018">
      <c r="A11018" s="458"/>
      <c r="B11018" s="458"/>
      <c r="C11018" s="458"/>
      <c r="D11018" s="458"/>
      <c r="E11018" s="458"/>
      <c r="F11018" s="459"/>
    </row>
    <row r="11019">
      <c r="A11019" s="458"/>
      <c r="B11019" s="458"/>
      <c r="C11019" s="458"/>
      <c r="D11019" s="458"/>
      <c r="E11019" s="458"/>
      <c r="F11019" s="459"/>
    </row>
    <row r="11020">
      <c r="A11020" s="458"/>
      <c r="B11020" s="458"/>
      <c r="C11020" s="458"/>
      <c r="D11020" s="458"/>
      <c r="E11020" s="458"/>
      <c r="F11020" s="459"/>
    </row>
    <row r="11021">
      <c r="A11021" s="458"/>
      <c r="B11021" s="458"/>
      <c r="C11021" s="458"/>
      <c r="D11021" s="458"/>
      <c r="E11021" s="458"/>
      <c r="F11021" s="459"/>
    </row>
    <row r="11022">
      <c r="A11022" s="458"/>
      <c r="B11022" s="458"/>
      <c r="C11022" s="458"/>
      <c r="D11022" s="458"/>
      <c r="E11022" s="458"/>
      <c r="F11022" s="459"/>
    </row>
    <row r="11023">
      <c r="A11023" s="458"/>
      <c r="B11023" s="458"/>
      <c r="C11023" s="458"/>
      <c r="D11023" s="458"/>
      <c r="E11023" s="458"/>
      <c r="F11023" s="459"/>
    </row>
    <row r="11024">
      <c r="A11024" s="458"/>
      <c r="B11024" s="458"/>
      <c r="C11024" s="458"/>
      <c r="D11024" s="458"/>
      <c r="E11024" s="458"/>
      <c r="F11024" s="459"/>
    </row>
    <row r="11025">
      <c r="A11025" s="458"/>
      <c r="B11025" s="458"/>
      <c r="C11025" s="458"/>
      <c r="D11025" s="458"/>
      <c r="E11025" s="458"/>
      <c r="F11025" s="459"/>
    </row>
    <row r="11026">
      <c r="A11026" s="458"/>
      <c r="B11026" s="458"/>
      <c r="C11026" s="458"/>
      <c r="D11026" s="458"/>
      <c r="E11026" s="458"/>
      <c r="F11026" s="459"/>
    </row>
    <row r="11027">
      <c r="A11027" s="458"/>
      <c r="B11027" s="458"/>
      <c r="C11027" s="458"/>
      <c r="D11027" s="458"/>
      <c r="E11027" s="458"/>
      <c r="F11027" s="459"/>
    </row>
    <row r="11028">
      <c r="A11028" s="458"/>
      <c r="B11028" s="458"/>
      <c r="C11028" s="458"/>
      <c r="D11028" s="458"/>
      <c r="E11028" s="458"/>
      <c r="F11028" s="459"/>
    </row>
    <row r="11029">
      <c r="A11029" s="458"/>
      <c r="B11029" s="458"/>
      <c r="C11029" s="458"/>
      <c r="D11029" s="458"/>
      <c r="E11029" s="458"/>
      <c r="F11029" s="459"/>
    </row>
    <row r="11030">
      <c r="A11030" s="458"/>
      <c r="B11030" s="458"/>
      <c r="C11030" s="458"/>
      <c r="D11030" s="458"/>
      <c r="E11030" s="458"/>
      <c r="F11030" s="459"/>
    </row>
    <row r="11031">
      <c r="A11031" s="458"/>
      <c r="B11031" s="458"/>
      <c r="C11031" s="458"/>
      <c r="D11031" s="458"/>
      <c r="E11031" s="458"/>
      <c r="F11031" s="459"/>
    </row>
    <row r="11032">
      <c r="A11032" s="458"/>
      <c r="B11032" s="458"/>
      <c r="C11032" s="458"/>
      <c r="D11032" s="458"/>
      <c r="E11032" s="458"/>
      <c r="F11032" s="459"/>
    </row>
    <row r="11033">
      <c r="A11033" s="458"/>
      <c r="B11033" s="458"/>
      <c r="C11033" s="458"/>
      <c r="D11033" s="458"/>
      <c r="E11033" s="458"/>
      <c r="F11033" s="459"/>
    </row>
    <row r="11034">
      <c r="A11034" s="458"/>
      <c r="B11034" s="458"/>
      <c r="C11034" s="458"/>
      <c r="D11034" s="458"/>
      <c r="E11034" s="458"/>
      <c r="F11034" s="459"/>
    </row>
    <row r="11035">
      <c r="A11035" s="458"/>
      <c r="B11035" s="458"/>
      <c r="C11035" s="458"/>
      <c r="D11035" s="458"/>
      <c r="E11035" s="458"/>
      <c r="F11035" s="459"/>
    </row>
    <row r="11036">
      <c r="A11036" s="458"/>
      <c r="B11036" s="458"/>
      <c r="C11036" s="458"/>
      <c r="D11036" s="458"/>
      <c r="E11036" s="458"/>
      <c r="F11036" s="459"/>
    </row>
    <row r="11037">
      <c r="A11037" s="458"/>
      <c r="B11037" s="458"/>
      <c r="C11037" s="458"/>
      <c r="D11037" s="458"/>
      <c r="E11037" s="458"/>
      <c r="F11037" s="459"/>
    </row>
    <row r="11038">
      <c r="A11038" s="458"/>
      <c r="B11038" s="458"/>
      <c r="C11038" s="458"/>
      <c r="D11038" s="458"/>
      <c r="E11038" s="458"/>
      <c r="F11038" s="459"/>
    </row>
    <row r="11039">
      <c r="A11039" s="458"/>
      <c r="B11039" s="458"/>
      <c r="C11039" s="458"/>
      <c r="D11039" s="458"/>
      <c r="E11039" s="458"/>
      <c r="F11039" s="459"/>
    </row>
    <row r="11040">
      <c r="A11040" s="458"/>
      <c r="B11040" s="458"/>
      <c r="C11040" s="458"/>
      <c r="D11040" s="458"/>
      <c r="E11040" s="458"/>
      <c r="F11040" s="459"/>
    </row>
    <row r="11041">
      <c r="A11041" s="458"/>
      <c r="B11041" s="458"/>
      <c r="C11041" s="458"/>
      <c r="D11041" s="458"/>
      <c r="E11041" s="458"/>
      <c r="F11041" s="459"/>
    </row>
    <row r="11042">
      <c r="A11042" s="458"/>
      <c r="B11042" s="458"/>
      <c r="C11042" s="458"/>
      <c r="D11042" s="458"/>
      <c r="E11042" s="458"/>
      <c r="F11042" s="459"/>
    </row>
    <row r="11043">
      <c r="A11043" s="458"/>
      <c r="B11043" s="458"/>
      <c r="C11043" s="458"/>
      <c r="D11043" s="458"/>
      <c r="E11043" s="458"/>
      <c r="F11043" s="459"/>
    </row>
    <row r="11044">
      <c r="A11044" s="458"/>
      <c r="B11044" s="458"/>
      <c r="C11044" s="458"/>
      <c r="D11044" s="458"/>
      <c r="E11044" s="458"/>
      <c r="F11044" s="459"/>
    </row>
    <row r="11045">
      <c r="A11045" s="458"/>
      <c r="B11045" s="458"/>
      <c r="C11045" s="458"/>
      <c r="D11045" s="458"/>
      <c r="E11045" s="458"/>
      <c r="F11045" s="459"/>
    </row>
    <row r="11046">
      <c r="A11046" s="458"/>
      <c r="B11046" s="458"/>
      <c r="C11046" s="458"/>
      <c r="D11046" s="458"/>
      <c r="E11046" s="458"/>
      <c r="F11046" s="459"/>
    </row>
    <row r="11047">
      <c r="A11047" s="458"/>
      <c r="B11047" s="458"/>
      <c r="C11047" s="458"/>
      <c r="D11047" s="458"/>
      <c r="E11047" s="458"/>
      <c r="F11047" s="459"/>
    </row>
    <row r="11048">
      <c r="A11048" s="458"/>
      <c r="B11048" s="458"/>
      <c r="C11048" s="458"/>
      <c r="D11048" s="458"/>
      <c r="E11048" s="458"/>
      <c r="F11048" s="459"/>
    </row>
    <row r="11049">
      <c r="A11049" s="458"/>
      <c r="B11049" s="458"/>
      <c r="C11049" s="458"/>
      <c r="D11049" s="458"/>
      <c r="E11049" s="458"/>
      <c r="F11049" s="459"/>
    </row>
    <row r="11050">
      <c r="A11050" s="458"/>
      <c r="B11050" s="458"/>
      <c r="C11050" s="458"/>
      <c r="D11050" s="458"/>
      <c r="E11050" s="458"/>
      <c r="F11050" s="459"/>
    </row>
    <row r="11051">
      <c r="A11051" s="458"/>
      <c r="B11051" s="458"/>
      <c r="C11051" s="458"/>
      <c r="D11051" s="458"/>
      <c r="E11051" s="458"/>
      <c r="F11051" s="459"/>
    </row>
    <row r="11052">
      <c r="A11052" s="458"/>
      <c r="B11052" s="458"/>
      <c r="C11052" s="458"/>
      <c r="D11052" s="458"/>
      <c r="E11052" s="458"/>
      <c r="F11052" s="459"/>
    </row>
    <row r="11053">
      <c r="A11053" s="458"/>
      <c r="B11053" s="458"/>
      <c r="C11053" s="458"/>
      <c r="D11053" s="458"/>
      <c r="E11053" s="458"/>
      <c r="F11053" s="459"/>
    </row>
    <row r="11054">
      <c r="A11054" s="458"/>
      <c r="B11054" s="458"/>
      <c r="C11054" s="458"/>
      <c r="D11054" s="458"/>
      <c r="E11054" s="458"/>
      <c r="F11054" s="459"/>
    </row>
    <row r="11055">
      <c r="A11055" s="458"/>
      <c r="B11055" s="458"/>
      <c r="C11055" s="458"/>
      <c r="D11055" s="458"/>
      <c r="E11055" s="458"/>
      <c r="F11055" s="459"/>
    </row>
    <row r="11056">
      <c r="A11056" s="458"/>
      <c r="B11056" s="458"/>
      <c r="C11056" s="458"/>
      <c r="D11056" s="458"/>
      <c r="E11056" s="458"/>
      <c r="F11056" s="459"/>
    </row>
    <row r="11057">
      <c r="A11057" s="458"/>
      <c r="B11057" s="458"/>
      <c r="C11057" s="458"/>
      <c r="D11057" s="458"/>
      <c r="E11057" s="458"/>
      <c r="F11057" s="459"/>
    </row>
    <row r="11058">
      <c r="A11058" s="458"/>
      <c r="B11058" s="458"/>
      <c r="C11058" s="458"/>
      <c r="D11058" s="458"/>
      <c r="E11058" s="458"/>
      <c r="F11058" s="459"/>
    </row>
    <row r="11059">
      <c r="A11059" s="458"/>
      <c r="B11059" s="458"/>
      <c r="C11059" s="458"/>
      <c r="D11059" s="458"/>
      <c r="E11059" s="458"/>
      <c r="F11059" s="459"/>
    </row>
    <row r="11060">
      <c r="A11060" s="458"/>
      <c r="B11060" s="458"/>
      <c r="C11060" s="458"/>
      <c r="D11060" s="458"/>
      <c r="E11060" s="458"/>
      <c r="F11060" s="459"/>
    </row>
    <row r="11061">
      <c r="A11061" s="458"/>
      <c r="B11061" s="458"/>
      <c r="C11061" s="458"/>
      <c r="D11061" s="458"/>
      <c r="E11061" s="458"/>
      <c r="F11061" s="459"/>
    </row>
    <row r="11062">
      <c r="A11062" s="458"/>
      <c r="B11062" s="458"/>
      <c r="C11062" s="458"/>
      <c r="D11062" s="458"/>
      <c r="E11062" s="458"/>
      <c r="F11062" s="459"/>
    </row>
    <row r="11063">
      <c r="A11063" s="458"/>
      <c r="B11063" s="458"/>
      <c r="C11063" s="458"/>
      <c r="D11063" s="458"/>
      <c r="E11063" s="458"/>
      <c r="F11063" s="459"/>
    </row>
    <row r="11064">
      <c r="A11064" s="458"/>
      <c r="B11064" s="458"/>
      <c r="C11064" s="458"/>
      <c r="D11064" s="458"/>
      <c r="E11064" s="458"/>
      <c r="F11064" s="459"/>
    </row>
    <row r="11065">
      <c r="A11065" s="458"/>
      <c r="B11065" s="458"/>
      <c r="C11065" s="458"/>
      <c r="D11065" s="458"/>
      <c r="E11065" s="458"/>
      <c r="F11065" s="459"/>
    </row>
    <row r="11066">
      <c r="A11066" s="458"/>
      <c r="B11066" s="458"/>
      <c r="C11066" s="458"/>
      <c r="D11066" s="458"/>
      <c r="E11066" s="458"/>
      <c r="F11066" s="459"/>
    </row>
    <row r="11067">
      <c r="A11067" s="458"/>
      <c r="B11067" s="458"/>
      <c r="C11067" s="458"/>
      <c r="D11067" s="458"/>
      <c r="E11067" s="458"/>
      <c r="F11067" s="459"/>
    </row>
    <row r="11068">
      <c r="A11068" s="458"/>
      <c r="B11068" s="458"/>
      <c r="C11068" s="458"/>
      <c r="D11068" s="458"/>
      <c r="E11068" s="458"/>
      <c r="F11068" s="459"/>
    </row>
    <row r="11069">
      <c r="A11069" s="458"/>
      <c r="B11069" s="458"/>
      <c r="C11069" s="458"/>
      <c r="D11069" s="458"/>
      <c r="E11069" s="458"/>
      <c r="F11069" s="459"/>
    </row>
    <row r="11070">
      <c r="A11070" s="458"/>
      <c r="B11070" s="458"/>
      <c r="C11070" s="458"/>
      <c r="D11070" s="458"/>
      <c r="E11070" s="458"/>
      <c r="F11070" s="459"/>
    </row>
    <row r="11071">
      <c r="A11071" s="458"/>
      <c r="B11071" s="458"/>
      <c r="C11071" s="458"/>
      <c r="D11071" s="458"/>
      <c r="E11071" s="458"/>
      <c r="F11071" s="459"/>
    </row>
    <row r="11072">
      <c r="A11072" s="458"/>
      <c r="B11072" s="458"/>
      <c r="C11072" s="458"/>
      <c r="D11072" s="458"/>
      <c r="E11072" s="458"/>
      <c r="F11072" s="459"/>
    </row>
    <row r="11073">
      <c r="A11073" s="458"/>
      <c r="B11073" s="458"/>
      <c r="C11073" s="458"/>
      <c r="D11073" s="458"/>
      <c r="E11073" s="458"/>
      <c r="F11073" s="459"/>
    </row>
    <row r="11074">
      <c r="A11074" s="458"/>
      <c r="B11074" s="458"/>
      <c r="C11074" s="458"/>
      <c r="D11074" s="458"/>
      <c r="E11074" s="458"/>
      <c r="F11074" s="459"/>
    </row>
    <row r="11075">
      <c r="A11075" s="458"/>
      <c r="B11075" s="458"/>
      <c r="C11075" s="458"/>
      <c r="D11075" s="458"/>
      <c r="E11075" s="458"/>
      <c r="F11075" s="459"/>
    </row>
    <row r="11076">
      <c r="A11076" s="458"/>
      <c r="B11076" s="458"/>
      <c r="C11076" s="458"/>
      <c r="D11076" s="458"/>
      <c r="E11076" s="458"/>
      <c r="F11076" s="459"/>
    </row>
    <row r="11077">
      <c r="A11077" s="458"/>
      <c r="B11077" s="458"/>
      <c r="C11077" s="458"/>
      <c r="D11077" s="458"/>
      <c r="E11077" s="458"/>
      <c r="F11077" s="459"/>
    </row>
    <row r="11078">
      <c r="A11078" s="458"/>
      <c r="B11078" s="458"/>
      <c r="C11078" s="458"/>
      <c r="D11078" s="458"/>
      <c r="E11078" s="458"/>
      <c r="F11078" s="459"/>
    </row>
    <row r="11079">
      <c r="A11079" s="458"/>
      <c r="B11079" s="458"/>
      <c r="C11079" s="458"/>
      <c r="D11079" s="458"/>
      <c r="E11079" s="458"/>
      <c r="F11079" s="459"/>
    </row>
    <row r="11080">
      <c r="A11080" s="458"/>
      <c r="B11080" s="458"/>
      <c r="C11080" s="458"/>
      <c r="D11080" s="458"/>
      <c r="E11080" s="458"/>
      <c r="F11080" s="459"/>
    </row>
    <row r="11081">
      <c r="A11081" s="458"/>
      <c r="B11081" s="458"/>
      <c r="C11081" s="458"/>
      <c r="D11081" s="458"/>
      <c r="E11081" s="458"/>
      <c r="F11081" s="459"/>
    </row>
    <row r="11082">
      <c r="A11082" s="458"/>
      <c r="B11082" s="458"/>
      <c r="C11082" s="458"/>
      <c r="D11082" s="458"/>
      <c r="E11082" s="458"/>
      <c r="F11082" s="459"/>
    </row>
    <row r="11083">
      <c r="A11083" s="458"/>
      <c r="B11083" s="458"/>
      <c r="C11083" s="458"/>
      <c r="D11083" s="458"/>
      <c r="E11083" s="458"/>
      <c r="F11083" s="459"/>
    </row>
    <row r="11084">
      <c r="A11084" s="458"/>
      <c r="B11084" s="458"/>
      <c r="C11084" s="458"/>
      <c r="D11084" s="458"/>
      <c r="E11084" s="458"/>
      <c r="F11084" s="459"/>
    </row>
    <row r="11085">
      <c r="A11085" s="458"/>
      <c r="B11085" s="458"/>
      <c r="C11085" s="458"/>
      <c r="D11085" s="458"/>
      <c r="E11085" s="458"/>
      <c r="F11085" s="459"/>
    </row>
    <row r="11086">
      <c r="A11086" s="458"/>
      <c r="B11086" s="458"/>
      <c r="C11086" s="458"/>
      <c r="D11086" s="458"/>
      <c r="E11086" s="458"/>
      <c r="F11086" s="459"/>
    </row>
    <row r="11087">
      <c r="A11087" s="458"/>
      <c r="B11087" s="458"/>
      <c r="C11087" s="458"/>
      <c r="D11087" s="458"/>
      <c r="E11087" s="458"/>
      <c r="F11087" s="459"/>
    </row>
    <row r="11088">
      <c r="A11088" s="458"/>
      <c r="B11088" s="458"/>
      <c r="C11088" s="458"/>
      <c r="D11088" s="458"/>
      <c r="E11088" s="458"/>
      <c r="F11088" s="459"/>
    </row>
    <row r="11089">
      <c r="A11089" s="458"/>
      <c r="B11089" s="458"/>
      <c r="C11089" s="458"/>
      <c r="D11089" s="458"/>
      <c r="E11089" s="458"/>
      <c r="F11089" s="459"/>
    </row>
    <row r="11090">
      <c r="A11090" s="458"/>
      <c r="B11090" s="458"/>
      <c r="C11090" s="458"/>
      <c r="D11090" s="458"/>
      <c r="E11090" s="458"/>
      <c r="F11090" s="459"/>
    </row>
    <row r="11091">
      <c r="A11091" s="458"/>
      <c r="B11091" s="458"/>
      <c r="C11091" s="458"/>
      <c r="D11091" s="458"/>
      <c r="E11091" s="458"/>
      <c r="F11091" s="459"/>
    </row>
    <row r="11092">
      <c r="A11092" s="458"/>
      <c r="B11092" s="458"/>
      <c r="C11092" s="458"/>
      <c r="D11092" s="458"/>
      <c r="E11092" s="458"/>
      <c r="F11092" s="459"/>
    </row>
    <row r="11093">
      <c r="A11093" s="458"/>
      <c r="B11093" s="458"/>
      <c r="C11093" s="458"/>
      <c r="D11093" s="458"/>
      <c r="E11093" s="458"/>
      <c r="F11093" s="459"/>
    </row>
    <row r="11094">
      <c r="A11094" s="458"/>
      <c r="B11094" s="458"/>
      <c r="C11094" s="458"/>
      <c r="D11094" s="458"/>
      <c r="E11094" s="458"/>
      <c r="F11094" s="459"/>
    </row>
    <row r="11095">
      <c r="A11095" s="458"/>
      <c r="B11095" s="458"/>
      <c r="C11095" s="458"/>
      <c r="D11095" s="458"/>
      <c r="E11095" s="458"/>
      <c r="F11095" s="459"/>
    </row>
    <row r="11096">
      <c r="A11096" s="458"/>
      <c r="B11096" s="458"/>
      <c r="C11096" s="458"/>
      <c r="D11096" s="458"/>
      <c r="E11096" s="458"/>
      <c r="F11096" s="459"/>
    </row>
    <row r="11097">
      <c r="A11097" s="458"/>
      <c r="B11097" s="458"/>
      <c r="C11097" s="458"/>
      <c r="D11097" s="458"/>
      <c r="E11097" s="458"/>
      <c r="F11097" s="459"/>
    </row>
    <row r="11098">
      <c r="A11098" s="458"/>
      <c r="B11098" s="458"/>
      <c r="C11098" s="458"/>
      <c r="D11098" s="458"/>
      <c r="E11098" s="458"/>
      <c r="F11098" s="459"/>
    </row>
    <row r="11099">
      <c r="A11099" s="458"/>
      <c r="B11099" s="458"/>
      <c r="C11099" s="458"/>
      <c r="D11099" s="458"/>
      <c r="E11099" s="458"/>
      <c r="F11099" s="459"/>
    </row>
    <row r="11100">
      <c r="A11100" s="458"/>
      <c r="B11100" s="458"/>
      <c r="C11100" s="458"/>
      <c r="D11100" s="458"/>
      <c r="E11100" s="458"/>
      <c r="F11100" s="459"/>
    </row>
    <row r="11101">
      <c r="A11101" s="458"/>
      <c r="B11101" s="458"/>
      <c r="C11101" s="458"/>
      <c r="D11101" s="458"/>
      <c r="E11101" s="458"/>
      <c r="F11101" s="459"/>
    </row>
    <row r="11102">
      <c r="A11102" s="458"/>
      <c r="B11102" s="458"/>
      <c r="C11102" s="458"/>
      <c r="D11102" s="458"/>
      <c r="E11102" s="458"/>
      <c r="F11102" s="459"/>
    </row>
    <row r="11103">
      <c r="A11103" s="458"/>
      <c r="B11103" s="458"/>
      <c r="C11103" s="458"/>
      <c r="D11103" s="458"/>
      <c r="E11103" s="458"/>
      <c r="F11103" s="459"/>
    </row>
    <row r="11104">
      <c r="A11104" s="458"/>
      <c r="B11104" s="458"/>
      <c r="C11104" s="458"/>
      <c r="D11104" s="458"/>
      <c r="E11104" s="458"/>
      <c r="F11104" s="459"/>
    </row>
    <row r="11105">
      <c r="A11105" s="458"/>
      <c r="B11105" s="458"/>
      <c r="C11105" s="458"/>
      <c r="D11105" s="458"/>
      <c r="E11105" s="458"/>
      <c r="F11105" s="459"/>
    </row>
    <row r="11106">
      <c r="A11106" s="458"/>
      <c r="B11106" s="458"/>
      <c r="C11106" s="458"/>
      <c r="D11106" s="458"/>
      <c r="E11106" s="458"/>
      <c r="F11106" s="459"/>
    </row>
    <row r="11107">
      <c r="A11107" s="458"/>
      <c r="B11107" s="458"/>
      <c r="C11107" s="458"/>
      <c r="D11107" s="458"/>
      <c r="E11107" s="458"/>
      <c r="F11107" s="459"/>
    </row>
    <row r="11108">
      <c r="A11108" s="458"/>
      <c r="B11108" s="458"/>
      <c r="C11108" s="458"/>
      <c r="D11108" s="458"/>
      <c r="E11108" s="458"/>
      <c r="F11108" s="459"/>
    </row>
    <row r="11109">
      <c r="A11109" s="458"/>
      <c r="B11109" s="458"/>
      <c r="C11109" s="458"/>
      <c r="D11109" s="458"/>
      <c r="E11109" s="458"/>
      <c r="F11109" s="459"/>
    </row>
    <row r="11110">
      <c r="A11110" s="458"/>
      <c r="B11110" s="458"/>
      <c r="C11110" s="458"/>
      <c r="D11110" s="458"/>
      <c r="E11110" s="458"/>
      <c r="F11110" s="459"/>
    </row>
    <row r="11111">
      <c r="A11111" s="458"/>
      <c r="B11111" s="458"/>
      <c r="C11111" s="458"/>
      <c r="D11111" s="458"/>
      <c r="E11111" s="458"/>
      <c r="F11111" s="459"/>
    </row>
    <row r="11112">
      <c r="A11112" s="458"/>
      <c r="B11112" s="458"/>
      <c r="C11112" s="458"/>
      <c r="D11112" s="458"/>
      <c r="E11112" s="458"/>
      <c r="F11112" s="459"/>
    </row>
    <row r="11113">
      <c r="A11113" s="458"/>
      <c r="B11113" s="458"/>
      <c r="C11113" s="458"/>
      <c r="D11113" s="458"/>
      <c r="E11113" s="458"/>
      <c r="F11113" s="459"/>
    </row>
    <row r="11114">
      <c r="A11114" s="458"/>
      <c r="B11114" s="458"/>
      <c r="C11114" s="458"/>
      <c r="D11114" s="458"/>
      <c r="E11114" s="458"/>
      <c r="F11114" s="459"/>
    </row>
    <row r="11115">
      <c r="A11115" s="458"/>
      <c r="B11115" s="458"/>
      <c r="C11115" s="458"/>
      <c r="D11115" s="458"/>
      <c r="E11115" s="458"/>
      <c r="F11115" s="459"/>
    </row>
    <row r="11116">
      <c r="A11116" s="458"/>
      <c r="B11116" s="458"/>
      <c r="C11116" s="458"/>
      <c r="D11116" s="458"/>
      <c r="E11116" s="458"/>
      <c r="F11116" s="459"/>
    </row>
    <row r="11117">
      <c r="A11117" s="458"/>
      <c r="B11117" s="458"/>
      <c r="C11117" s="458"/>
      <c r="D11117" s="458"/>
      <c r="E11117" s="458"/>
      <c r="F11117" s="459"/>
    </row>
    <row r="11118">
      <c r="A11118" s="458"/>
      <c r="B11118" s="458"/>
      <c r="C11118" s="458"/>
      <c r="D11118" s="458"/>
      <c r="E11118" s="458"/>
      <c r="F11118" s="459"/>
    </row>
    <row r="11119">
      <c r="A11119" s="458"/>
      <c r="B11119" s="458"/>
      <c r="C11119" s="458"/>
      <c r="D11119" s="458"/>
      <c r="E11119" s="458"/>
      <c r="F11119" s="459"/>
    </row>
    <row r="11120">
      <c r="A11120" s="458"/>
      <c r="B11120" s="458"/>
      <c r="C11120" s="458"/>
      <c r="D11120" s="458"/>
      <c r="E11120" s="458"/>
      <c r="F11120" s="459"/>
    </row>
    <row r="11121">
      <c r="A11121" s="458"/>
      <c r="B11121" s="458"/>
      <c r="C11121" s="458"/>
      <c r="D11121" s="458"/>
      <c r="E11121" s="458"/>
      <c r="F11121" s="459"/>
    </row>
    <row r="11122">
      <c r="A11122" s="458"/>
      <c r="B11122" s="458"/>
      <c r="C11122" s="458"/>
      <c r="D11122" s="458"/>
      <c r="E11122" s="458"/>
      <c r="F11122" s="459"/>
    </row>
    <row r="11123">
      <c r="A11123" s="458"/>
      <c r="B11123" s="458"/>
      <c r="C11123" s="458"/>
      <c r="D11123" s="458"/>
      <c r="E11123" s="458"/>
      <c r="F11123" s="459"/>
    </row>
    <row r="11124">
      <c r="A11124" s="458"/>
      <c r="B11124" s="458"/>
      <c r="C11124" s="458"/>
      <c r="D11124" s="458"/>
      <c r="E11124" s="458"/>
      <c r="F11124" s="459"/>
    </row>
    <row r="11125">
      <c r="A11125" s="458"/>
      <c r="B11125" s="458"/>
      <c r="C11125" s="458"/>
      <c r="D11125" s="458"/>
      <c r="E11125" s="458"/>
      <c r="F11125" s="459"/>
    </row>
    <row r="11126">
      <c r="A11126" s="458"/>
      <c r="B11126" s="458"/>
      <c r="C11126" s="458"/>
      <c r="D11126" s="458"/>
      <c r="E11126" s="458"/>
      <c r="F11126" s="459"/>
    </row>
    <row r="11127">
      <c r="A11127" s="458"/>
      <c r="B11127" s="458"/>
      <c r="C11127" s="458"/>
      <c r="D11127" s="458"/>
      <c r="E11127" s="458"/>
      <c r="F11127" s="459"/>
    </row>
    <row r="11128">
      <c r="A11128" s="458"/>
      <c r="B11128" s="458"/>
      <c r="C11128" s="458"/>
      <c r="D11128" s="458"/>
      <c r="E11128" s="458"/>
      <c r="F11128" s="459"/>
    </row>
    <row r="11129">
      <c r="A11129" s="458"/>
      <c r="B11129" s="458"/>
      <c r="C11129" s="458"/>
      <c r="D11129" s="458"/>
      <c r="E11129" s="458"/>
      <c r="F11129" s="459"/>
    </row>
    <row r="11130">
      <c r="A11130" s="458"/>
      <c r="B11130" s="458"/>
      <c r="C11130" s="458"/>
      <c r="D11130" s="458"/>
      <c r="E11130" s="458"/>
      <c r="F11130" s="459"/>
    </row>
    <row r="11131">
      <c r="A11131" s="458"/>
      <c r="B11131" s="458"/>
      <c r="C11131" s="458"/>
      <c r="D11131" s="458"/>
      <c r="E11131" s="458"/>
      <c r="F11131" s="459"/>
    </row>
    <row r="11132">
      <c r="A11132" s="458"/>
      <c r="B11132" s="458"/>
      <c r="C11132" s="458"/>
      <c r="D11132" s="458"/>
      <c r="E11132" s="458"/>
      <c r="F11132" s="459"/>
    </row>
    <row r="11133">
      <c r="A11133" s="458"/>
      <c r="B11133" s="458"/>
      <c r="C11133" s="458"/>
      <c r="D11133" s="458"/>
      <c r="E11133" s="458"/>
      <c r="F11133" s="459"/>
    </row>
    <row r="11134">
      <c r="A11134" s="458"/>
      <c r="B11134" s="458"/>
      <c r="C11134" s="458"/>
      <c r="D11134" s="458"/>
      <c r="E11134" s="458"/>
      <c r="F11134" s="459"/>
    </row>
    <row r="11135">
      <c r="A11135" s="458"/>
      <c r="B11135" s="458"/>
      <c r="C11135" s="458"/>
      <c r="D11135" s="458"/>
      <c r="E11135" s="458"/>
      <c r="F11135" s="459"/>
    </row>
    <row r="11136">
      <c r="A11136" s="458"/>
      <c r="B11136" s="458"/>
      <c r="C11136" s="458"/>
      <c r="D11136" s="458"/>
      <c r="E11136" s="458"/>
      <c r="F11136" s="459"/>
    </row>
    <row r="11137">
      <c r="A11137" s="458"/>
      <c r="B11137" s="458"/>
      <c r="C11137" s="458"/>
      <c r="D11137" s="458"/>
      <c r="E11137" s="458"/>
      <c r="F11137" s="459"/>
    </row>
    <row r="11138">
      <c r="A11138" s="458"/>
      <c r="B11138" s="458"/>
      <c r="C11138" s="458"/>
      <c r="D11138" s="458"/>
      <c r="E11138" s="458"/>
      <c r="F11138" s="459"/>
    </row>
    <row r="11139">
      <c r="A11139" s="458"/>
      <c r="B11139" s="458"/>
      <c r="C11139" s="458"/>
      <c r="D11139" s="458"/>
      <c r="E11139" s="458"/>
      <c r="F11139" s="459"/>
    </row>
    <row r="11140">
      <c r="A11140" s="458"/>
      <c r="B11140" s="458"/>
      <c r="C11140" s="458"/>
      <c r="D11140" s="458"/>
      <c r="E11140" s="458"/>
      <c r="F11140" s="459"/>
    </row>
    <row r="11141">
      <c r="A11141" s="458"/>
      <c r="B11141" s="458"/>
      <c r="C11141" s="458"/>
      <c r="D11141" s="458"/>
      <c r="E11141" s="458"/>
      <c r="F11141" s="459"/>
    </row>
    <row r="11142">
      <c r="A11142" s="458"/>
      <c r="B11142" s="458"/>
      <c r="C11142" s="458"/>
      <c r="D11142" s="458"/>
      <c r="E11142" s="458"/>
      <c r="F11142" s="459"/>
    </row>
    <row r="11143">
      <c r="A11143" s="458"/>
      <c r="B11143" s="458"/>
      <c r="C11143" s="458"/>
      <c r="D11143" s="458"/>
      <c r="E11143" s="458"/>
      <c r="F11143" s="459"/>
    </row>
    <row r="11144">
      <c r="A11144" s="458"/>
      <c r="B11144" s="458"/>
      <c r="C11144" s="458"/>
      <c r="D11144" s="458"/>
      <c r="E11144" s="458"/>
      <c r="F11144" s="459"/>
    </row>
    <row r="11145">
      <c r="A11145" s="458"/>
      <c r="B11145" s="458"/>
      <c r="C11145" s="458"/>
      <c r="D11145" s="458"/>
      <c r="E11145" s="458"/>
      <c r="F11145" s="459"/>
    </row>
    <row r="11146">
      <c r="A11146" s="458"/>
      <c r="B11146" s="458"/>
      <c r="C11146" s="458"/>
      <c r="D11146" s="458"/>
      <c r="E11146" s="458"/>
      <c r="F11146" s="459"/>
    </row>
    <row r="11147">
      <c r="A11147" s="458"/>
      <c r="B11147" s="458"/>
      <c r="C11147" s="458"/>
      <c r="D11147" s="458"/>
      <c r="E11147" s="458"/>
      <c r="F11147" s="459"/>
    </row>
    <row r="11148">
      <c r="A11148" s="458"/>
      <c r="B11148" s="458"/>
      <c r="C11148" s="458"/>
      <c r="D11148" s="458"/>
      <c r="E11148" s="458"/>
      <c r="F11148" s="459"/>
    </row>
    <row r="11149">
      <c r="A11149" s="458"/>
      <c r="B11149" s="458"/>
      <c r="C11149" s="458"/>
      <c r="D11149" s="458"/>
      <c r="E11149" s="458"/>
      <c r="F11149" s="459"/>
    </row>
    <row r="11150">
      <c r="A11150" s="458"/>
      <c r="B11150" s="458"/>
      <c r="C11150" s="458"/>
      <c r="D11150" s="458"/>
      <c r="E11150" s="458"/>
      <c r="F11150" s="459"/>
    </row>
    <row r="11151">
      <c r="A11151" s="458"/>
      <c r="B11151" s="458"/>
      <c r="C11151" s="458"/>
      <c r="D11151" s="458"/>
      <c r="E11151" s="458"/>
      <c r="F11151" s="459"/>
    </row>
    <row r="11152">
      <c r="A11152" s="458"/>
      <c r="B11152" s="458"/>
      <c r="C11152" s="458"/>
      <c r="D11152" s="458"/>
      <c r="E11152" s="458"/>
      <c r="F11152" s="459"/>
    </row>
    <row r="11153">
      <c r="A11153" s="458"/>
      <c r="B11153" s="458"/>
      <c r="C11153" s="458"/>
      <c r="D11153" s="458"/>
      <c r="E11153" s="458"/>
      <c r="F11153" s="459"/>
    </row>
    <row r="11154">
      <c r="A11154" s="458"/>
      <c r="B11154" s="458"/>
      <c r="C11154" s="458"/>
      <c r="D11154" s="458"/>
      <c r="E11154" s="458"/>
      <c r="F11154" s="459"/>
    </row>
    <row r="11155">
      <c r="A11155" s="458"/>
      <c r="B11155" s="458"/>
      <c r="C11155" s="458"/>
      <c r="D11155" s="458"/>
      <c r="E11155" s="458"/>
      <c r="F11155" s="459"/>
    </row>
    <row r="11156">
      <c r="A11156" s="458"/>
      <c r="B11156" s="458"/>
      <c r="C11156" s="458"/>
      <c r="D11156" s="458"/>
      <c r="E11156" s="458"/>
      <c r="F11156" s="459"/>
    </row>
    <row r="11157">
      <c r="A11157" s="458"/>
      <c r="B11157" s="458"/>
      <c r="C11157" s="458"/>
      <c r="D11157" s="458"/>
      <c r="E11157" s="458"/>
      <c r="F11157" s="459"/>
    </row>
    <row r="11158">
      <c r="A11158" s="458"/>
      <c r="B11158" s="458"/>
      <c r="C11158" s="458"/>
      <c r="D11158" s="458"/>
      <c r="E11158" s="458"/>
      <c r="F11158" s="459"/>
    </row>
    <row r="11159">
      <c r="A11159" s="458"/>
      <c r="B11159" s="458"/>
      <c r="C11159" s="458"/>
      <c r="D11159" s="458"/>
      <c r="E11159" s="458"/>
      <c r="F11159" s="459"/>
    </row>
    <row r="11160">
      <c r="A11160" s="458"/>
      <c r="B11160" s="458"/>
      <c r="C11160" s="458"/>
      <c r="D11160" s="458"/>
      <c r="E11160" s="458"/>
      <c r="F11160" s="459"/>
    </row>
    <row r="11161">
      <c r="A11161" s="458"/>
      <c r="B11161" s="458"/>
      <c r="C11161" s="458"/>
      <c r="D11161" s="458"/>
      <c r="E11161" s="458"/>
      <c r="F11161" s="459"/>
    </row>
    <row r="11162">
      <c r="A11162" s="458"/>
      <c r="B11162" s="458"/>
      <c r="C11162" s="458"/>
      <c r="D11162" s="458"/>
      <c r="E11162" s="458"/>
      <c r="F11162" s="459"/>
    </row>
    <row r="11163">
      <c r="A11163" s="458"/>
      <c r="B11163" s="458"/>
      <c r="C11163" s="458"/>
      <c r="D11163" s="458"/>
      <c r="E11163" s="458"/>
      <c r="F11163" s="459"/>
    </row>
    <row r="11164">
      <c r="A11164" s="458"/>
      <c r="B11164" s="458"/>
      <c r="C11164" s="458"/>
      <c r="D11164" s="458"/>
      <c r="E11164" s="458"/>
      <c r="F11164" s="459"/>
    </row>
    <row r="11165">
      <c r="A11165" s="458"/>
      <c r="B11165" s="458"/>
      <c r="C11165" s="458"/>
      <c r="D11165" s="458"/>
      <c r="E11165" s="458"/>
      <c r="F11165" s="459"/>
    </row>
    <row r="11166">
      <c r="A11166" s="458"/>
      <c r="B11166" s="458"/>
      <c r="C11166" s="458"/>
      <c r="D11166" s="458"/>
      <c r="E11166" s="458"/>
      <c r="F11166" s="459"/>
    </row>
    <row r="11167">
      <c r="A11167" s="458"/>
      <c r="B11167" s="458"/>
      <c r="C11167" s="458"/>
      <c r="D11167" s="458"/>
      <c r="E11167" s="458"/>
      <c r="F11167" s="459"/>
    </row>
    <row r="11168">
      <c r="A11168" s="458"/>
      <c r="B11168" s="458"/>
      <c r="C11168" s="458"/>
      <c r="D11168" s="458"/>
      <c r="E11168" s="458"/>
      <c r="F11168" s="459"/>
    </row>
    <row r="11169">
      <c r="A11169" s="458"/>
      <c r="B11169" s="458"/>
      <c r="C11169" s="458"/>
      <c r="D11169" s="458"/>
      <c r="E11169" s="458"/>
      <c r="F11169" s="459"/>
    </row>
    <row r="11170">
      <c r="A11170" s="458"/>
      <c r="B11170" s="458"/>
      <c r="C11170" s="458"/>
      <c r="D11170" s="458"/>
      <c r="E11170" s="458"/>
      <c r="F11170" s="459"/>
    </row>
    <row r="11171">
      <c r="A11171" s="458"/>
      <c r="B11171" s="458"/>
      <c r="C11171" s="458"/>
      <c r="D11171" s="458"/>
      <c r="E11171" s="458"/>
      <c r="F11171" s="459"/>
    </row>
    <row r="11172">
      <c r="A11172" s="458"/>
      <c r="B11172" s="458"/>
      <c r="C11172" s="458"/>
      <c r="D11172" s="458"/>
      <c r="E11172" s="458"/>
      <c r="F11172" s="459"/>
    </row>
    <row r="11173">
      <c r="A11173" s="458"/>
      <c r="B11173" s="458"/>
      <c r="C11173" s="458"/>
      <c r="D11173" s="458"/>
      <c r="E11173" s="458"/>
      <c r="F11173" s="459"/>
    </row>
    <row r="11174">
      <c r="A11174" s="458"/>
      <c r="B11174" s="458"/>
      <c r="C11174" s="458"/>
      <c r="D11174" s="458"/>
      <c r="E11174" s="458"/>
      <c r="F11174" s="459"/>
    </row>
    <row r="11175">
      <c r="A11175" s="458"/>
      <c r="B11175" s="458"/>
      <c r="C11175" s="458"/>
      <c r="D11175" s="458"/>
      <c r="E11175" s="458"/>
      <c r="F11175" s="459"/>
    </row>
    <row r="11176">
      <c r="A11176" s="458"/>
      <c r="B11176" s="458"/>
      <c r="C11176" s="458"/>
      <c r="D11176" s="458"/>
      <c r="E11176" s="458"/>
      <c r="F11176" s="459"/>
    </row>
    <row r="11177">
      <c r="A11177" s="458"/>
      <c r="B11177" s="458"/>
      <c r="C11177" s="458"/>
      <c r="D11177" s="458"/>
      <c r="E11177" s="458"/>
      <c r="F11177" s="459"/>
    </row>
    <row r="11178">
      <c r="A11178" s="458"/>
      <c r="B11178" s="458"/>
      <c r="C11178" s="458"/>
      <c r="D11178" s="458"/>
      <c r="E11178" s="458"/>
      <c r="F11178" s="459"/>
    </row>
    <row r="11179">
      <c r="A11179" s="458"/>
      <c r="B11179" s="458"/>
      <c r="C11179" s="458"/>
      <c r="D11179" s="458"/>
      <c r="E11179" s="458"/>
      <c r="F11179" s="459"/>
    </row>
    <row r="11180">
      <c r="A11180" s="458"/>
      <c r="B11180" s="458"/>
      <c r="C11180" s="458"/>
      <c r="D11180" s="458"/>
      <c r="E11180" s="458"/>
      <c r="F11180" s="459"/>
    </row>
    <row r="11181">
      <c r="A11181" s="458"/>
      <c r="B11181" s="458"/>
      <c r="C11181" s="458"/>
      <c r="D11181" s="458"/>
      <c r="E11181" s="458"/>
      <c r="F11181" s="459"/>
    </row>
    <row r="11182">
      <c r="A11182" s="458"/>
      <c r="B11182" s="458"/>
      <c r="C11182" s="458"/>
      <c r="D11182" s="458"/>
      <c r="E11182" s="458"/>
      <c r="F11182" s="459"/>
    </row>
    <row r="11183">
      <c r="A11183" s="458"/>
      <c r="B11183" s="458"/>
      <c r="C11183" s="458"/>
      <c r="D11183" s="458"/>
      <c r="E11183" s="458"/>
      <c r="F11183" s="459"/>
    </row>
    <row r="11184">
      <c r="A11184" s="458"/>
      <c r="B11184" s="458"/>
      <c r="C11184" s="458"/>
      <c r="D11184" s="458"/>
      <c r="E11184" s="458"/>
      <c r="F11184" s="459"/>
    </row>
    <row r="11185">
      <c r="A11185" s="458"/>
      <c r="B11185" s="458"/>
      <c r="C11185" s="458"/>
      <c r="D11185" s="458"/>
      <c r="E11185" s="458"/>
      <c r="F11185" s="459"/>
    </row>
    <row r="11186">
      <c r="A11186" s="458"/>
      <c r="B11186" s="458"/>
      <c r="C11186" s="458"/>
      <c r="D11186" s="458"/>
      <c r="E11186" s="458"/>
      <c r="F11186" s="459"/>
    </row>
    <row r="11187">
      <c r="A11187" s="458"/>
      <c r="B11187" s="458"/>
      <c r="C11187" s="458"/>
      <c r="D11187" s="458"/>
      <c r="E11187" s="458"/>
      <c r="F11187" s="459"/>
    </row>
    <row r="11188">
      <c r="A11188" s="458"/>
      <c r="B11188" s="458"/>
      <c r="C11188" s="458"/>
      <c r="D11188" s="458"/>
      <c r="E11188" s="458"/>
      <c r="F11188" s="459"/>
    </row>
    <row r="11189">
      <c r="A11189" s="458"/>
      <c r="B11189" s="458"/>
      <c r="C11189" s="458"/>
      <c r="D11189" s="458"/>
      <c r="E11189" s="458"/>
      <c r="F11189" s="459"/>
    </row>
    <row r="11190">
      <c r="A11190" s="458"/>
      <c r="B11190" s="458"/>
      <c r="C11190" s="458"/>
      <c r="D11190" s="458"/>
      <c r="E11190" s="458"/>
      <c r="F11190" s="459"/>
    </row>
    <row r="11191">
      <c r="A11191" s="458"/>
      <c r="B11191" s="458"/>
      <c r="C11191" s="458"/>
      <c r="D11191" s="458"/>
      <c r="E11191" s="458"/>
      <c r="F11191" s="459"/>
    </row>
    <row r="11192">
      <c r="A11192" s="458"/>
      <c r="B11192" s="458"/>
      <c r="C11192" s="458"/>
      <c r="D11192" s="458"/>
      <c r="E11192" s="458"/>
      <c r="F11192" s="459"/>
    </row>
    <row r="11193">
      <c r="A11193" s="458"/>
      <c r="B11193" s="458"/>
      <c r="C11193" s="458"/>
      <c r="D11193" s="458"/>
      <c r="E11193" s="458"/>
      <c r="F11193" s="459"/>
    </row>
    <row r="11194">
      <c r="A11194" s="458"/>
      <c r="B11194" s="458"/>
      <c r="C11194" s="458"/>
      <c r="D11194" s="458"/>
      <c r="E11194" s="458"/>
      <c r="F11194" s="459"/>
    </row>
    <row r="11195">
      <c r="A11195" s="458"/>
      <c r="B11195" s="458"/>
      <c r="C11195" s="458"/>
      <c r="D11195" s="458"/>
      <c r="E11195" s="458"/>
      <c r="F11195" s="459"/>
    </row>
    <row r="11196">
      <c r="A11196" s="458"/>
      <c r="B11196" s="458"/>
      <c r="C11196" s="458"/>
      <c r="D11196" s="458"/>
      <c r="E11196" s="458"/>
      <c r="F11196" s="459"/>
    </row>
    <row r="11197">
      <c r="A11197" s="458"/>
      <c r="B11197" s="458"/>
      <c r="C11197" s="458"/>
      <c r="D11197" s="458"/>
      <c r="E11197" s="458"/>
      <c r="F11197" s="459"/>
    </row>
    <row r="11198">
      <c r="A11198" s="458"/>
      <c r="B11198" s="458"/>
      <c r="C11198" s="458"/>
      <c r="D11198" s="458"/>
      <c r="E11198" s="458"/>
      <c r="F11198" s="459"/>
    </row>
    <row r="11199">
      <c r="A11199" s="458"/>
      <c r="B11199" s="458"/>
      <c r="C11199" s="458"/>
      <c r="D11199" s="458"/>
      <c r="E11199" s="458"/>
      <c r="F11199" s="459"/>
    </row>
    <row r="11200">
      <c r="A11200" s="458"/>
      <c r="B11200" s="458"/>
      <c r="C11200" s="458"/>
      <c r="D11200" s="458"/>
      <c r="E11200" s="458"/>
      <c r="F11200" s="459"/>
    </row>
    <row r="11201">
      <c r="A11201" s="458"/>
      <c r="B11201" s="458"/>
      <c r="C11201" s="458"/>
      <c r="D11201" s="458"/>
      <c r="E11201" s="458"/>
      <c r="F11201" s="459"/>
    </row>
    <row r="11202">
      <c r="A11202" s="458"/>
      <c r="B11202" s="458"/>
      <c r="C11202" s="458"/>
      <c r="D11202" s="458"/>
      <c r="E11202" s="458"/>
      <c r="F11202" s="459"/>
    </row>
    <row r="11203">
      <c r="A11203" s="458"/>
      <c r="B11203" s="458"/>
      <c r="C11203" s="458"/>
      <c r="D11203" s="458"/>
      <c r="E11203" s="458"/>
      <c r="F11203" s="459"/>
    </row>
    <row r="11204">
      <c r="A11204" s="458"/>
      <c r="B11204" s="458"/>
      <c r="C11204" s="458"/>
      <c r="D11204" s="458"/>
      <c r="E11204" s="458"/>
      <c r="F11204" s="459"/>
    </row>
    <row r="11205">
      <c r="A11205" s="458"/>
      <c r="B11205" s="458"/>
      <c r="C11205" s="458"/>
      <c r="D11205" s="458"/>
      <c r="E11205" s="458"/>
      <c r="F11205" s="459"/>
    </row>
    <row r="11206">
      <c r="A11206" s="458"/>
      <c r="B11206" s="458"/>
      <c r="C11206" s="458"/>
      <c r="D11206" s="458"/>
      <c r="E11206" s="458"/>
      <c r="F11206" s="459"/>
    </row>
    <row r="11207">
      <c r="A11207" s="458"/>
      <c r="B11207" s="458"/>
      <c r="C11207" s="458"/>
      <c r="D11207" s="458"/>
      <c r="E11207" s="458"/>
      <c r="F11207" s="459"/>
    </row>
    <row r="11208">
      <c r="A11208" s="458"/>
      <c r="B11208" s="458"/>
      <c r="C11208" s="458"/>
      <c r="D11208" s="458"/>
      <c r="E11208" s="458"/>
      <c r="F11208" s="459"/>
    </row>
    <row r="11209">
      <c r="A11209" s="458"/>
      <c r="B11209" s="458"/>
      <c r="C11209" s="458"/>
      <c r="D11209" s="458"/>
      <c r="E11209" s="458"/>
      <c r="F11209" s="459"/>
    </row>
    <row r="11210">
      <c r="A11210" s="458"/>
      <c r="B11210" s="458"/>
      <c r="C11210" s="458"/>
      <c r="D11210" s="458"/>
      <c r="E11210" s="458"/>
      <c r="F11210" s="459"/>
    </row>
    <row r="11211">
      <c r="A11211" s="458"/>
      <c r="B11211" s="458"/>
      <c r="C11211" s="458"/>
      <c r="D11211" s="458"/>
      <c r="E11211" s="458"/>
      <c r="F11211" s="459"/>
    </row>
    <row r="11212">
      <c r="A11212" s="458"/>
      <c r="B11212" s="458"/>
      <c r="C11212" s="458"/>
      <c r="D11212" s="458"/>
      <c r="E11212" s="458"/>
      <c r="F11212" s="459"/>
    </row>
    <row r="11213">
      <c r="A11213" s="458"/>
      <c r="B11213" s="458"/>
      <c r="C11213" s="458"/>
      <c r="D11213" s="458"/>
      <c r="E11213" s="458"/>
      <c r="F11213" s="459"/>
    </row>
    <row r="11214">
      <c r="A11214" s="458"/>
      <c r="B11214" s="458"/>
      <c r="C11214" s="458"/>
      <c r="D11214" s="458"/>
      <c r="E11214" s="458"/>
      <c r="F11214" s="459"/>
    </row>
    <row r="11215">
      <c r="A11215" s="458"/>
      <c r="B11215" s="458"/>
      <c r="C11215" s="458"/>
      <c r="D11215" s="458"/>
      <c r="E11215" s="458"/>
      <c r="F11215" s="459"/>
    </row>
    <row r="11216">
      <c r="A11216" s="458"/>
      <c r="B11216" s="458"/>
      <c r="C11216" s="458"/>
      <c r="D11216" s="458"/>
      <c r="E11216" s="458"/>
      <c r="F11216" s="459"/>
    </row>
    <row r="11217">
      <c r="A11217" s="458"/>
      <c r="B11217" s="458"/>
      <c r="C11217" s="458"/>
      <c r="D11217" s="458"/>
      <c r="E11217" s="458"/>
      <c r="F11217" s="459"/>
    </row>
    <row r="11218">
      <c r="A11218" s="458"/>
      <c r="B11218" s="458"/>
      <c r="C11218" s="458"/>
      <c r="D11218" s="458"/>
      <c r="E11218" s="458"/>
      <c r="F11218" s="459"/>
    </row>
    <row r="11219">
      <c r="A11219" s="458"/>
      <c r="B11219" s="458"/>
      <c r="C11219" s="458"/>
      <c r="D11219" s="458"/>
      <c r="E11219" s="458"/>
      <c r="F11219" s="459"/>
    </row>
    <row r="11220">
      <c r="A11220" s="458"/>
      <c r="B11220" s="458"/>
      <c r="C11220" s="458"/>
      <c r="D11220" s="458"/>
      <c r="E11220" s="458"/>
      <c r="F11220" s="459"/>
    </row>
    <row r="11221">
      <c r="A11221" s="458"/>
      <c r="B11221" s="458"/>
      <c r="C11221" s="458"/>
      <c r="D11221" s="458"/>
      <c r="E11221" s="458"/>
      <c r="F11221" s="459"/>
    </row>
    <row r="11222">
      <c r="A11222" s="458"/>
      <c r="B11222" s="458"/>
      <c r="C11222" s="458"/>
      <c r="D11222" s="458"/>
      <c r="E11222" s="458"/>
      <c r="F11222" s="459"/>
    </row>
    <row r="11223">
      <c r="A11223" s="458"/>
      <c r="B11223" s="458"/>
      <c r="C11223" s="458"/>
      <c r="D11223" s="458"/>
      <c r="E11223" s="458"/>
      <c r="F11223" s="459"/>
    </row>
    <row r="11224">
      <c r="A11224" s="458"/>
      <c r="B11224" s="458"/>
      <c r="C11224" s="458"/>
      <c r="D11224" s="458"/>
      <c r="E11224" s="458"/>
      <c r="F11224" s="459"/>
    </row>
    <row r="11225">
      <c r="A11225" s="458"/>
      <c r="B11225" s="458"/>
      <c r="C11225" s="458"/>
      <c r="D11225" s="458"/>
      <c r="E11225" s="458"/>
      <c r="F11225" s="459"/>
    </row>
    <row r="11226">
      <c r="A11226" s="458"/>
      <c r="B11226" s="458"/>
      <c r="C11226" s="458"/>
      <c r="D11226" s="458"/>
      <c r="E11226" s="458"/>
      <c r="F11226" s="459"/>
    </row>
    <row r="11227">
      <c r="A11227" s="458"/>
      <c r="B11227" s="458"/>
      <c r="C11227" s="458"/>
      <c r="D11227" s="458"/>
      <c r="E11227" s="458"/>
      <c r="F11227" s="459"/>
    </row>
    <row r="11228">
      <c r="A11228" s="458"/>
      <c r="B11228" s="458"/>
      <c r="C11228" s="458"/>
      <c r="D11228" s="458"/>
      <c r="E11228" s="458"/>
      <c r="F11228" s="459"/>
    </row>
    <row r="11229">
      <c r="A11229" s="458"/>
      <c r="B11229" s="458"/>
      <c r="C11229" s="458"/>
      <c r="D11229" s="458"/>
      <c r="E11229" s="458"/>
      <c r="F11229" s="459"/>
    </row>
    <row r="11230">
      <c r="A11230" s="458"/>
      <c r="B11230" s="458"/>
      <c r="C11230" s="458"/>
      <c r="D11230" s="458"/>
      <c r="E11230" s="458"/>
      <c r="F11230" s="459"/>
    </row>
    <row r="11231">
      <c r="A11231" s="458"/>
      <c r="B11231" s="458"/>
      <c r="C11231" s="458"/>
      <c r="D11231" s="458"/>
      <c r="E11231" s="458"/>
      <c r="F11231" s="459"/>
    </row>
    <row r="11232">
      <c r="A11232" s="458"/>
      <c r="B11232" s="458"/>
      <c r="C11232" s="458"/>
      <c r="D11232" s="458"/>
      <c r="E11232" s="458"/>
      <c r="F11232" s="459"/>
    </row>
    <row r="11233">
      <c r="A11233" s="458"/>
      <c r="B11233" s="458"/>
      <c r="C11233" s="458"/>
      <c r="D11233" s="458"/>
      <c r="E11233" s="458"/>
      <c r="F11233" s="459"/>
    </row>
    <row r="11234">
      <c r="A11234" s="458"/>
      <c r="B11234" s="458"/>
      <c r="C11234" s="458"/>
      <c r="D11234" s="458"/>
      <c r="E11234" s="458"/>
      <c r="F11234" s="459"/>
    </row>
    <row r="11235">
      <c r="A11235" s="458"/>
      <c r="B11235" s="458"/>
      <c r="C11235" s="458"/>
      <c r="D11235" s="458"/>
      <c r="E11235" s="458"/>
      <c r="F11235" s="459"/>
    </row>
    <row r="11236">
      <c r="A11236" s="458"/>
      <c r="B11236" s="458"/>
      <c r="C11236" s="458"/>
      <c r="D11236" s="458"/>
      <c r="E11236" s="458"/>
      <c r="F11236" s="459"/>
    </row>
    <row r="11237">
      <c r="A11237" s="458"/>
      <c r="B11237" s="458"/>
      <c r="C11237" s="458"/>
      <c r="D11237" s="458"/>
      <c r="E11237" s="458"/>
      <c r="F11237" s="459"/>
    </row>
    <row r="11238">
      <c r="A11238" s="458"/>
      <c r="B11238" s="458"/>
      <c r="C11238" s="458"/>
      <c r="D11238" s="458"/>
      <c r="E11238" s="458"/>
      <c r="F11238" s="459"/>
    </row>
    <row r="11239">
      <c r="A11239" s="458"/>
      <c r="B11239" s="458"/>
      <c r="C11239" s="458"/>
      <c r="D11239" s="458"/>
      <c r="E11239" s="458"/>
      <c r="F11239" s="459"/>
    </row>
    <row r="11240">
      <c r="A11240" s="458"/>
      <c r="B11240" s="458"/>
      <c r="C11240" s="458"/>
      <c r="D11240" s="458"/>
      <c r="E11240" s="458"/>
      <c r="F11240" s="459"/>
    </row>
    <row r="11241">
      <c r="A11241" s="458"/>
      <c r="B11241" s="458"/>
      <c r="C11241" s="458"/>
      <c r="D11241" s="458"/>
      <c r="E11241" s="458"/>
      <c r="F11241" s="459"/>
    </row>
    <row r="11242">
      <c r="A11242" s="458"/>
      <c r="B11242" s="458"/>
      <c r="C11242" s="458"/>
      <c r="D11242" s="458"/>
      <c r="E11242" s="458"/>
      <c r="F11242" s="459"/>
    </row>
    <row r="11243">
      <c r="A11243" s="458"/>
      <c r="B11243" s="458"/>
      <c r="C11243" s="458"/>
      <c r="D11243" s="458"/>
      <c r="E11243" s="458"/>
      <c r="F11243" s="459"/>
    </row>
    <row r="11244">
      <c r="A11244" s="458"/>
      <c r="B11244" s="458"/>
      <c r="C11244" s="458"/>
      <c r="D11244" s="458"/>
      <c r="E11244" s="458"/>
      <c r="F11244" s="459"/>
    </row>
    <row r="11245">
      <c r="A11245" s="458"/>
      <c r="B11245" s="458"/>
      <c r="C11245" s="458"/>
      <c r="D11245" s="458"/>
      <c r="E11245" s="458"/>
      <c r="F11245" s="459"/>
    </row>
    <row r="11246">
      <c r="A11246" s="458"/>
      <c r="B11246" s="458"/>
      <c r="C11246" s="458"/>
      <c r="D11246" s="458"/>
      <c r="E11246" s="458"/>
      <c r="F11246" s="459"/>
    </row>
    <row r="11247">
      <c r="A11247" s="458"/>
      <c r="B11247" s="458"/>
      <c r="C11247" s="458"/>
      <c r="D11247" s="458"/>
      <c r="E11247" s="458"/>
      <c r="F11247" s="459"/>
    </row>
    <row r="11248">
      <c r="A11248" s="458"/>
      <c r="B11248" s="458"/>
      <c r="C11248" s="458"/>
      <c r="D11248" s="458"/>
      <c r="E11248" s="458"/>
      <c r="F11248" s="459"/>
    </row>
    <row r="11249">
      <c r="A11249" s="458"/>
      <c r="B11249" s="458"/>
      <c r="C11249" s="458"/>
      <c r="D11249" s="458"/>
      <c r="E11249" s="458"/>
      <c r="F11249" s="459"/>
    </row>
    <row r="11250">
      <c r="A11250" s="458"/>
      <c r="B11250" s="458"/>
      <c r="C11250" s="458"/>
      <c r="D11250" s="458"/>
      <c r="E11250" s="458"/>
      <c r="F11250" s="459"/>
    </row>
    <row r="11251">
      <c r="A11251" s="458"/>
      <c r="B11251" s="458"/>
      <c r="C11251" s="458"/>
      <c r="D11251" s="458"/>
      <c r="E11251" s="458"/>
      <c r="F11251" s="459"/>
    </row>
    <row r="11252">
      <c r="A11252" s="458"/>
      <c r="B11252" s="458"/>
      <c r="C11252" s="458"/>
      <c r="D11252" s="458"/>
      <c r="E11252" s="458"/>
      <c r="F11252" s="459"/>
    </row>
    <row r="11253">
      <c r="A11253" s="458"/>
      <c r="B11253" s="458"/>
      <c r="C11253" s="458"/>
      <c r="D11253" s="458"/>
      <c r="E11253" s="458"/>
      <c r="F11253" s="459"/>
    </row>
    <row r="11254">
      <c r="A11254" s="458"/>
      <c r="B11254" s="458"/>
      <c r="C11254" s="458"/>
      <c r="D11254" s="458"/>
      <c r="E11254" s="458"/>
      <c r="F11254" s="459"/>
    </row>
    <row r="11255">
      <c r="A11255" s="458"/>
      <c r="B11255" s="458"/>
      <c r="C11255" s="458"/>
      <c r="D11255" s="458"/>
      <c r="E11255" s="458"/>
      <c r="F11255" s="459"/>
    </row>
    <row r="11256">
      <c r="A11256" s="458"/>
      <c r="B11256" s="458"/>
      <c r="C11256" s="458"/>
      <c r="D11256" s="458"/>
      <c r="E11256" s="458"/>
      <c r="F11256" s="459"/>
    </row>
    <row r="11257">
      <c r="A11257" s="458"/>
      <c r="B11257" s="458"/>
      <c r="C11257" s="458"/>
      <c r="D11257" s="458"/>
      <c r="E11257" s="458"/>
      <c r="F11257" s="459"/>
    </row>
    <row r="11258">
      <c r="A11258" s="458"/>
      <c r="B11258" s="458"/>
      <c r="C11258" s="458"/>
      <c r="D11258" s="458"/>
      <c r="E11258" s="458"/>
      <c r="F11258" s="459"/>
    </row>
    <row r="11259">
      <c r="A11259" s="458"/>
      <c r="B11259" s="458"/>
      <c r="C11259" s="458"/>
      <c r="D11259" s="458"/>
      <c r="E11259" s="458"/>
      <c r="F11259" s="459"/>
    </row>
    <row r="11260">
      <c r="A11260" s="458"/>
      <c r="B11260" s="458"/>
      <c r="C11260" s="458"/>
      <c r="D11260" s="458"/>
      <c r="E11260" s="458"/>
      <c r="F11260" s="459"/>
    </row>
    <row r="11261">
      <c r="A11261" s="458"/>
      <c r="B11261" s="458"/>
      <c r="C11261" s="458"/>
      <c r="D11261" s="458"/>
      <c r="E11261" s="458"/>
      <c r="F11261" s="459"/>
    </row>
    <row r="11262">
      <c r="A11262" s="458"/>
      <c r="B11262" s="458"/>
      <c r="C11262" s="458"/>
      <c r="D11262" s="458"/>
      <c r="E11262" s="458"/>
      <c r="F11262" s="459"/>
    </row>
    <row r="11263">
      <c r="A11263" s="458"/>
      <c r="B11263" s="458"/>
      <c r="C11263" s="458"/>
      <c r="D11263" s="458"/>
      <c r="E11263" s="458"/>
      <c r="F11263" s="459"/>
    </row>
    <row r="11264">
      <c r="A11264" s="458"/>
      <c r="B11264" s="458"/>
      <c r="C11264" s="458"/>
      <c r="D11264" s="458"/>
      <c r="E11264" s="458"/>
      <c r="F11264" s="459"/>
    </row>
    <row r="11265">
      <c r="A11265" s="458"/>
      <c r="B11265" s="458"/>
      <c r="C11265" s="458"/>
      <c r="D11265" s="458"/>
      <c r="E11265" s="458"/>
      <c r="F11265" s="459"/>
    </row>
    <row r="11266">
      <c r="A11266" s="458"/>
      <c r="B11266" s="458"/>
      <c r="C11266" s="458"/>
      <c r="D11266" s="458"/>
      <c r="E11266" s="458"/>
      <c r="F11266" s="459"/>
    </row>
    <row r="11267">
      <c r="A11267" s="458"/>
      <c r="B11267" s="458"/>
      <c r="C11267" s="458"/>
      <c r="D11267" s="458"/>
      <c r="E11267" s="458"/>
      <c r="F11267" s="459"/>
    </row>
    <row r="11268">
      <c r="A11268" s="458"/>
      <c r="B11268" s="458"/>
      <c r="C11268" s="458"/>
      <c r="D11268" s="458"/>
      <c r="E11268" s="458"/>
      <c r="F11268" s="459"/>
    </row>
    <row r="11269">
      <c r="A11269" s="458"/>
      <c r="B11269" s="458"/>
      <c r="C11269" s="458"/>
      <c r="D11269" s="458"/>
      <c r="E11269" s="458"/>
      <c r="F11269" s="459"/>
    </row>
    <row r="11270">
      <c r="A11270" s="458"/>
      <c r="B11270" s="458"/>
      <c r="C11270" s="458"/>
      <c r="D11270" s="458"/>
      <c r="E11270" s="458"/>
      <c r="F11270" s="459"/>
    </row>
    <row r="11271">
      <c r="A11271" s="458"/>
      <c r="B11271" s="458"/>
      <c r="C11271" s="458"/>
      <c r="D11271" s="458"/>
      <c r="E11271" s="458"/>
      <c r="F11271" s="459"/>
    </row>
    <row r="11272">
      <c r="A11272" s="458"/>
      <c r="B11272" s="458"/>
      <c r="C11272" s="458"/>
      <c r="D11272" s="458"/>
      <c r="E11272" s="458"/>
      <c r="F11272" s="459"/>
    </row>
    <row r="11273">
      <c r="A11273" s="458"/>
      <c r="B11273" s="458"/>
      <c r="C11273" s="458"/>
      <c r="D11273" s="458"/>
      <c r="E11273" s="458"/>
      <c r="F11273" s="459"/>
    </row>
    <row r="11274">
      <c r="A11274" s="458"/>
      <c r="B11274" s="458"/>
      <c r="C11274" s="458"/>
      <c r="D11274" s="458"/>
      <c r="E11274" s="458"/>
      <c r="F11274" s="459"/>
    </row>
    <row r="11275">
      <c r="A11275" s="458"/>
      <c r="B11275" s="458"/>
      <c r="C11275" s="458"/>
      <c r="D11275" s="458"/>
      <c r="E11275" s="458"/>
      <c r="F11275" s="459"/>
    </row>
    <row r="11276">
      <c r="A11276" s="458"/>
      <c r="B11276" s="458"/>
      <c r="C11276" s="458"/>
      <c r="D11276" s="458"/>
      <c r="E11276" s="458"/>
      <c r="F11276" s="459"/>
    </row>
    <row r="11277">
      <c r="A11277" s="458"/>
      <c r="B11277" s="458"/>
      <c r="C11277" s="458"/>
      <c r="D11277" s="458"/>
      <c r="E11277" s="458"/>
      <c r="F11277" s="459"/>
    </row>
    <row r="11278">
      <c r="A11278" s="458"/>
      <c r="B11278" s="458"/>
      <c r="C11278" s="458"/>
      <c r="D11278" s="458"/>
      <c r="E11278" s="458"/>
      <c r="F11278" s="459"/>
    </row>
    <row r="11279">
      <c r="A11279" s="458"/>
      <c r="B11279" s="458"/>
      <c r="C11279" s="458"/>
      <c r="D11279" s="458"/>
      <c r="E11279" s="458"/>
      <c r="F11279" s="459"/>
    </row>
    <row r="11280">
      <c r="A11280" s="458"/>
      <c r="B11280" s="458"/>
      <c r="C11280" s="458"/>
      <c r="D11280" s="458"/>
      <c r="E11280" s="458"/>
      <c r="F11280" s="459"/>
    </row>
    <row r="11281">
      <c r="A11281" s="458"/>
      <c r="B11281" s="458"/>
      <c r="C11281" s="458"/>
      <c r="D11281" s="458"/>
      <c r="E11281" s="458"/>
      <c r="F11281" s="459"/>
    </row>
    <row r="11282">
      <c r="A11282" s="458"/>
      <c r="B11282" s="458"/>
      <c r="C11282" s="458"/>
      <c r="D11282" s="458"/>
      <c r="E11282" s="458"/>
      <c r="F11282" s="459"/>
    </row>
    <row r="11283">
      <c r="A11283" s="458"/>
      <c r="B11283" s="458"/>
      <c r="C11283" s="458"/>
      <c r="D11283" s="458"/>
      <c r="E11283" s="458"/>
      <c r="F11283" s="459"/>
    </row>
    <row r="11284">
      <c r="A11284" s="458"/>
      <c r="B11284" s="458"/>
      <c r="C11284" s="458"/>
      <c r="D11284" s="458"/>
      <c r="E11284" s="458"/>
      <c r="F11284" s="459"/>
    </row>
    <row r="11285">
      <c r="A11285" s="458"/>
      <c r="B11285" s="458"/>
      <c r="C11285" s="458"/>
      <c r="D11285" s="458"/>
      <c r="E11285" s="458"/>
      <c r="F11285" s="459"/>
    </row>
    <row r="11286">
      <c r="A11286" s="458"/>
      <c r="B11286" s="458"/>
      <c r="C11286" s="458"/>
      <c r="D11286" s="458"/>
      <c r="E11286" s="458"/>
      <c r="F11286" s="459"/>
    </row>
    <row r="11287">
      <c r="A11287" s="458"/>
      <c r="B11287" s="458"/>
      <c r="C11287" s="458"/>
      <c r="D11287" s="458"/>
      <c r="E11287" s="458"/>
      <c r="F11287" s="459"/>
    </row>
    <row r="11288">
      <c r="A11288" s="458"/>
      <c r="B11288" s="458"/>
      <c r="C11288" s="458"/>
      <c r="D11288" s="458"/>
      <c r="E11288" s="458"/>
      <c r="F11288" s="459"/>
    </row>
    <row r="11289">
      <c r="A11289" s="458"/>
      <c r="B11289" s="458"/>
      <c r="C11289" s="458"/>
      <c r="D11289" s="458"/>
      <c r="E11289" s="458"/>
      <c r="F11289" s="459"/>
    </row>
    <row r="11290">
      <c r="A11290" s="458"/>
      <c r="B11290" s="458"/>
      <c r="C11290" s="458"/>
      <c r="D11290" s="458"/>
      <c r="E11290" s="458"/>
      <c r="F11290" s="459"/>
    </row>
    <row r="11291">
      <c r="A11291" s="458"/>
      <c r="B11291" s="458"/>
      <c r="C11291" s="458"/>
      <c r="D11291" s="458"/>
      <c r="E11291" s="458"/>
      <c r="F11291" s="459"/>
    </row>
    <row r="11292">
      <c r="A11292" s="458"/>
      <c r="B11292" s="458"/>
      <c r="C11292" s="458"/>
      <c r="D11292" s="458"/>
      <c r="E11292" s="458"/>
      <c r="F11292" s="459"/>
    </row>
    <row r="11293">
      <c r="A11293" s="458"/>
      <c r="B11293" s="458"/>
      <c r="C11293" s="458"/>
      <c r="D11293" s="458"/>
      <c r="E11293" s="458"/>
      <c r="F11293" s="459"/>
    </row>
    <row r="11294">
      <c r="A11294" s="458"/>
      <c r="B11294" s="458"/>
      <c r="C11294" s="458"/>
      <c r="D11294" s="458"/>
      <c r="E11294" s="458"/>
      <c r="F11294" s="459"/>
    </row>
    <row r="11295">
      <c r="A11295" s="458"/>
      <c r="B11295" s="458"/>
      <c r="C11295" s="458"/>
      <c r="D11295" s="458"/>
      <c r="E11295" s="458"/>
      <c r="F11295" s="459"/>
    </row>
    <row r="11296">
      <c r="A11296" s="458"/>
      <c r="B11296" s="458"/>
      <c r="C11296" s="458"/>
      <c r="D11296" s="458"/>
      <c r="E11296" s="458"/>
      <c r="F11296" s="459"/>
    </row>
    <row r="11297">
      <c r="A11297" s="458"/>
      <c r="B11297" s="458"/>
      <c r="C11297" s="458"/>
      <c r="D11297" s="458"/>
      <c r="E11297" s="458"/>
      <c r="F11297" s="459"/>
    </row>
    <row r="11298">
      <c r="A11298" s="458"/>
      <c r="B11298" s="458"/>
      <c r="C11298" s="458"/>
      <c r="D11298" s="458"/>
      <c r="E11298" s="458"/>
      <c r="F11298" s="459"/>
    </row>
    <row r="11299">
      <c r="A11299" s="458"/>
      <c r="B11299" s="458"/>
      <c r="C11299" s="458"/>
      <c r="D11299" s="458"/>
      <c r="E11299" s="458"/>
      <c r="F11299" s="459"/>
    </row>
    <row r="11300">
      <c r="A11300" s="458"/>
      <c r="B11300" s="458"/>
      <c r="C11300" s="458"/>
      <c r="D11300" s="458"/>
      <c r="E11300" s="458"/>
      <c r="F11300" s="459"/>
    </row>
    <row r="11301">
      <c r="A11301" s="458"/>
      <c r="B11301" s="458"/>
      <c r="C11301" s="458"/>
      <c r="D11301" s="458"/>
      <c r="E11301" s="458"/>
      <c r="F11301" s="459"/>
    </row>
    <row r="11302">
      <c r="A11302" s="458"/>
      <c r="B11302" s="458"/>
      <c r="C11302" s="458"/>
      <c r="D11302" s="458"/>
      <c r="E11302" s="458"/>
      <c r="F11302" s="459"/>
    </row>
    <row r="11303">
      <c r="A11303" s="458"/>
      <c r="B11303" s="458"/>
      <c r="C11303" s="458"/>
      <c r="D11303" s="458"/>
      <c r="E11303" s="458"/>
      <c r="F11303" s="459"/>
    </row>
    <row r="11304">
      <c r="A11304" s="458"/>
      <c r="B11304" s="458"/>
      <c r="C11304" s="458"/>
      <c r="D11304" s="458"/>
      <c r="E11304" s="458"/>
      <c r="F11304" s="459"/>
    </row>
    <row r="11305">
      <c r="A11305" s="458"/>
      <c r="B11305" s="458"/>
      <c r="C11305" s="458"/>
      <c r="D11305" s="458"/>
      <c r="E11305" s="458"/>
      <c r="F11305" s="459"/>
    </row>
    <row r="11306">
      <c r="A11306" s="458"/>
      <c r="B11306" s="458"/>
      <c r="C11306" s="458"/>
      <c r="D11306" s="458"/>
      <c r="E11306" s="458"/>
      <c r="F11306" s="459"/>
    </row>
    <row r="11307">
      <c r="A11307" s="458"/>
      <c r="B11307" s="458"/>
      <c r="C11307" s="458"/>
      <c r="D11307" s="458"/>
      <c r="E11307" s="458"/>
      <c r="F11307" s="459"/>
    </row>
    <row r="11308">
      <c r="A11308" s="458"/>
      <c r="B11308" s="458"/>
      <c r="C11308" s="458"/>
      <c r="D11308" s="458"/>
      <c r="E11308" s="458"/>
      <c r="F11308" s="459"/>
    </row>
    <row r="11309">
      <c r="A11309" s="458"/>
      <c r="B11309" s="458"/>
      <c r="C11309" s="458"/>
      <c r="D11309" s="458"/>
      <c r="E11309" s="458"/>
      <c r="F11309" s="459"/>
    </row>
    <row r="11310">
      <c r="A11310" s="458"/>
      <c r="B11310" s="458"/>
      <c r="C11310" s="458"/>
      <c r="D11310" s="458"/>
      <c r="E11310" s="458"/>
      <c r="F11310" s="459"/>
    </row>
    <row r="11311">
      <c r="A11311" s="458"/>
      <c r="B11311" s="458"/>
      <c r="C11311" s="458"/>
      <c r="D11311" s="458"/>
      <c r="E11311" s="458"/>
      <c r="F11311" s="459"/>
    </row>
    <row r="11312">
      <c r="A11312" s="458"/>
      <c r="B11312" s="458"/>
      <c r="C11312" s="458"/>
      <c r="D11312" s="458"/>
      <c r="E11312" s="458"/>
      <c r="F11312" s="459"/>
    </row>
    <row r="11313">
      <c r="A11313" s="458"/>
      <c r="B11313" s="458"/>
      <c r="C11313" s="458"/>
      <c r="D11313" s="458"/>
      <c r="E11313" s="458"/>
      <c r="F11313" s="459"/>
    </row>
    <row r="11314">
      <c r="A11314" s="458"/>
      <c r="B11314" s="458"/>
      <c r="C11314" s="458"/>
      <c r="D11314" s="458"/>
      <c r="E11314" s="458"/>
      <c r="F11314" s="459"/>
    </row>
    <row r="11315">
      <c r="A11315" s="458"/>
      <c r="B11315" s="458"/>
      <c r="C11315" s="458"/>
      <c r="D11315" s="458"/>
      <c r="E11315" s="458"/>
      <c r="F11315" s="459"/>
    </row>
    <row r="11316">
      <c r="A11316" s="458"/>
      <c r="B11316" s="458"/>
      <c r="C11316" s="458"/>
      <c r="D11316" s="458"/>
      <c r="E11316" s="458"/>
      <c r="F11316" s="459"/>
    </row>
    <row r="11317">
      <c r="A11317" s="458"/>
      <c r="B11317" s="458"/>
      <c r="C11317" s="458"/>
      <c r="D11317" s="458"/>
      <c r="E11317" s="458"/>
      <c r="F11317" s="459"/>
    </row>
    <row r="11318">
      <c r="A11318" s="458"/>
      <c r="B11318" s="458"/>
      <c r="C11318" s="458"/>
      <c r="D11318" s="458"/>
      <c r="E11318" s="458"/>
      <c r="F11318" s="459"/>
    </row>
    <row r="11319">
      <c r="A11319" s="458"/>
      <c r="B11319" s="458"/>
      <c r="C11319" s="458"/>
      <c r="D11319" s="458"/>
      <c r="E11319" s="458"/>
      <c r="F11319" s="459"/>
    </row>
    <row r="11320">
      <c r="A11320" s="458"/>
      <c r="B11320" s="458"/>
      <c r="C11320" s="458"/>
      <c r="D11320" s="458"/>
      <c r="E11320" s="458"/>
      <c r="F11320" s="459"/>
    </row>
    <row r="11321">
      <c r="A11321" s="458"/>
      <c r="B11321" s="458"/>
      <c r="C11321" s="458"/>
      <c r="D11321" s="458"/>
      <c r="E11321" s="458"/>
      <c r="F11321" s="459"/>
    </row>
    <row r="11322">
      <c r="A11322" s="458"/>
      <c r="B11322" s="458"/>
      <c r="C11322" s="458"/>
      <c r="D11322" s="458"/>
      <c r="E11322" s="458"/>
      <c r="F11322" s="459"/>
    </row>
    <row r="11323">
      <c r="A11323" s="458"/>
      <c r="B11323" s="458"/>
      <c r="C11323" s="458"/>
      <c r="D11323" s="458"/>
      <c r="E11323" s="458"/>
      <c r="F11323" s="459"/>
    </row>
    <row r="11324">
      <c r="A11324" s="458"/>
      <c r="B11324" s="458"/>
      <c r="C11324" s="458"/>
      <c r="D11324" s="458"/>
      <c r="E11324" s="458"/>
      <c r="F11324" s="459"/>
    </row>
    <row r="11325">
      <c r="A11325" s="458"/>
      <c r="B11325" s="458"/>
      <c r="C11325" s="458"/>
      <c r="D11325" s="458"/>
      <c r="E11325" s="458"/>
      <c r="F11325" s="459"/>
    </row>
    <row r="11326">
      <c r="A11326" s="458"/>
      <c r="B11326" s="458"/>
      <c r="C11326" s="458"/>
      <c r="D11326" s="458"/>
      <c r="E11326" s="458"/>
      <c r="F11326" s="459"/>
    </row>
    <row r="11327">
      <c r="A11327" s="458"/>
      <c r="B11327" s="458"/>
      <c r="C11327" s="458"/>
      <c r="D11327" s="458"/>
      <c r="E11327" s="458"/>
      <c r="F11327" s="459"/>
    </row>
    <row r="11328">
      <c r="A11328" s="458"/>
      <c r="B11328" s="458"/>
      <c r="C11328" s="458"/>
      <c r="D11328" s="458"/>
      <c r="E11328" s="458"/>
      <c r="F11328" s="459"/>
    </row>
    <row r="11329">
      <c r="A11329" s="458"/>
      <c r="B11329" s="458"/>
      <c r="C11329" s="458"/>
      <c r="D11329" s="458"/>
      <c r="E11329" s="458"/>
      <c r="F11329" s="459"/>
    </row>
    <row r="11330">
      <c r="A11330" s="458"/>
      <c r="B11330" s="458"/>
      <c r="C11330" s="458"/>
      <c r="D11330" s="458"/>
      <c r="E11330" s="458"/>
      <c r="F11330" s="459"/>
    </row>
    <row r="11331">
      <c r="A11331" s="458"/>
      <c r="B11331" s="458"/>
      <c r="C11331" s="458"/>
      <c r="D11331" s="458"/>
      <c r="E11331" s="458"/>
      <c r="F11331" s="459"/>
    </row>
    <row r="11332">
      <c r="A11332" s="458"/>
      <c r="B11332" s="458"/>
      <c r="C11332" s="458"/>
      <c r="D11332" s="458"/>
      <c r="E11332" s="458"/>
      <c r="F11332" s="459"/>
    </row>
    <row r="11333">
      <c r="A11333" s="458"/>
      <c r="B11333" s="458"/>
      <c r="C11333" s="458"/>
      <c r="D11333" s="458"/>
      <c r="E11333" s="458"/>
      <c r="F11333" s="459"/>
    </row>
    <row r="11334">
      <c r="A11334" s="458"/>
      <c r="B11334" s="458"/>
      <c r="C11334" s="458"/>
      <c r="D11334" s="458"/>
      <c r="E11334" s="458"/>
      <c r="F11334" s="459"/>
    </row>
    <row r="11335">
      <c r="A11335" s="458"/>
      <c r="B11335" s="458"/>
      <c r="C11335" s="458"/>
      <c r="D11335" s="458"/>
      <c r="E11335" s="458"/>
      <c r="F11335" s="459"/>
    </row>
    <row r="11336">
      <c r="A11336" s="458"/>
      <c r="B11336" s="458"/>
      <c r="C11336" s="458"/>
      <c r="D11336" s="458"/>
      <c r="E11336" s="458"/>
      <c r="F11336" s="459"/>
    </row>
    <row r="11337">
      <c r="A11337" s="458"/>
      <c r="B11337" s="458"/>
      <c r="C11337" s="458"/>
      <c r="D11337" s="458"/>
      <c r="E11337" s="458"/>
      <c r="F11337" s="459"/>
    </row>
    <row r="11338">
      <c r="A11338" s="458"/>
      <c r="B11338" s="458"/>
      <c r="C11338" s="458"/>
      <c r="D11338" s="458"/>
      <c r="E11338" s="458"/>
      <c r="F11338" s="459"/>
    </row>
    <row r="11339">
      <c r="A11339" s="458"/>
      <c r="B11339" s="458"/>
      <c r="C11339" s="458"/>
      <c r="D11339" s="458"/>
      <c r="E11339" s="458"/>
      <c r="F11339" s="459"/>
    </row>
    <row r="11340">
      <c r="A11340" s="458"/>
      <c r="B11340" s="458"/>
      <c r="C11340" s="458"/>
      <c r="D11340" s="458"/>
      <c r="E11340" s="458"/>
      <c r="F11340" s="459"/>
    </row>
    <row r="11341">
      <c r="A11341" s="458"/>
      <c r="B11341" s="458"/>
      <c r="C11341" s="458"/>
      <c r="D11341" s="458"/>
      <c r="E11341" s="458"/>
      <c r="F11341" s="459"/>
    </row>
    <row r="11342">
      <c r="A11342" s="458"/>
      <c r="B11342" s="458"/>
      <c r="C11342" s="458"/>
      <c r="D11342" s="458"/>
      <c r="E11342" s="458"/>
      <c r="F11342" s="459"/>
    </row>
    <row r="11343">
      <c r="A11343" s="458"/>
      <c r="B11343" s="458"/>
      <c r="C11343" s="458"/>
      <c r="D11343" s="458"/>
      <c r="E11343" s="458"/>
      <c r="F11343" s="459"/>
    </row>
    <row r="11344">
      <c r="A11344" s="458"/>
      <c r="B11344" s="458"/>
      <c r="C11344" s="458"/>
      <c r="D11344" s="458"/>
      <c r="E11344" s="458"/>
      <c r="F11344" s="459"/>
    </row>
    <row r="11345">
      <c r="A11345" s="458"/>
      <c r="B11345" s="458"/>
      <c r="C11345" s="458"/>
      <c r="D11345" s="458"/>
      <c r="E11345" s="458"/>
      <c r="F11345" s="459"/>
    </row>
    <row r="11346">
      <c r="A11346" s="458"/>
      <c r="B11346" s="458"/>
      <c r="C11346" s="458"/>
      <c r="D11346" s="458"/>
      <c r="E11346" s="458"/>
      <c r="F11346" s="459"/>
    </row>
    <row r="11347">
      <c r="A11347" s="458"/>
      <c r="B11347" s="458"/>
      <c r="C11347" s="458"/>
      <c r="D11347" s="458"/>
      <c r="E11347" s="458"/>
      <c r="F11347" s="459"/>
    </row>
    <row r="11348">
      <c r="A11348" s="458"/>
      <c r="B11348" s="458"/>
      <c r="C11348" s="458"/>
      <c r="D11348" s="458"/>
      <c r="E11348" s="458"/>
      <c r="F11348" s="459"/>
    </row>
    <row r="11349">
      <c r="A11349" s="458"/>
      <c r="B11349" s="458"/>
      <c r="C11349" s="458"/>
      <c r="D11349" s="458"/>
      <c r="E11349" s="458"/>
      <c r="F11349" s="459"/>
    </row>
    <row r="11350">
      <c r="A11350" s="458"/>
      <c r="B11350" s="458"/>
      <c r="C11350" s="458"/>
      <c r="D11350" s="458"/>
      <c r="E11350" s="458"/>
      <c r="F11350" s="459"/>
    </row>
    <row r="11351">
      <c r="A11351" s="458"/>
      <c r="B11351" s="458"/>
      <c r="C11351" s="458"/>
      <c r="D11351" s="458"/>
      <c r="E11351" s="458"/>
      <c r="F11351" s="459"/>
    </row>
    <row r="11352">
      <c r="A11352" s="458"/>
      <c r="B11352" s="458"/>
      <c r="C11352" s="458"/>
      <c r="D11352" s="458"/>
      <c r="E11352" s="458"/>
      <c r="F11352" s="459"/>
    </row>
    <row r="11353">
      <c r="A11353" s="458"/>
      <c r="B11353" s="458"/>
      <c r="C11353" s="458"/>
      <c r="D11353" s="458"/>
      <c r="E11353" s="458"/>
      <c r="F11353" s="459"/>
    </row>
    <row r="11354">
      <c r="A11354" s="458"/>
      <c r="B11354" s="458"/>
      <c r="C11354" s="458"/>
      <c r="D11354" s="458"/>
      <c r="E11354" s="458"/>
      <c r="F11354" s="459"/>
    </row>
    <row r="11355">
      <c r="A11355" s="458"/>
      <c r="B11355" s="458"/>
      <c r="C11355" s="458"/>
      <c r="D11355" s="458"/>
      <c r="E11355" s="458"/>
      <c r="F11355" s="459"/>
    </row>
    <row r="11356">
      <c r="A11356" s="458"/>
      <c r="B11356" s="458"/>
      <c r="C11356" s="458"/>
      <c r="D11356" s="458"/>
      <c r="E11356" s="458"/>
      <c r="F11356" s="459"/>
    </row>
    <row r="11357">
      <c r="A11357" s="458"/>
      <c r="B11357" s="458"/>
      <c r="C11357" s="458"/>
      <c r="D11357" s="458"/>
      <c r="E11357" s="458"/>
      <c r="F11357" s="459"/>
    </row>
    <row r="11358">
      <c r="A11358" s="458"/>
      <c r="B11358" s="458"/>
      <c r="C11358" s="458"/>
      <c r="D11358" s="458"/>
      <c r="E11358" s="458"/>
      <c r="F11358" s="459"/>
    </row>
    <row r="11359">
      <c r="A11359" s="458"/>
      <c r="B11359" s="458"/>
      <c r="C11359" s="458"/>
      <c r="D11359" s="458"/>
      <c r="E11359" s="458"/>
      <c r="F11359" s="459"/>
    </row>
    <row r="11360">
      <c r="A11360" s="458"/>
      <c r="B11360" s="458"/>
      <c r="C11360" s="458"/>
      <c r="D11360" s="458"/>
      <c r="E11360" s="458"/>
      <c r="F11360" s="459"/>
    </row>
    <row r="11361">
      <c r="A11361" s="458"/>
      <c r="B11361" s="458"/>
      <c r="C11361" s="458"/>
      <c r="D11361" s="458"/>
      <c r="E11361" s="458"/>
      <c r="F11361" s="459"/>
    </row>
    <row r="11362">
      <c r="A11362" s="458"/>
      <c r="B11362" s="458"/>
      <c r="C11362" s="458"/>
      <c r="D11362" s="458"/>
      <c r="E11362" s="458"/>
      <c r="F11362" s="459"/>
    </row>
    <row r="11363">
      <c r="A11363" s="458"/>
      <c r="B11363" s="458"/>
      <c r="C11363" s="458"/>
      <c r="D11363" s="458"/>
      <c r="E11363" s="458"/>
      <c r="F11363" s="459"/>
    </row>
    <row r="11364">
      <c r="A11364" s="458"/>
      <c r="B11364" s="458"/>
      <c r="C11364" s="458"/>
      <c r="D11364" s="458"/>
      <c r="E11364" s="458"/>
      <c r="F11364" s="459"/>
    </row>
    <row r="11365">
      <c r="A11365" s="458"/>
      <c r="B11365" s="458"/>
      <c r="C11365" s="458"/>
      <c r="D11365" s="458"/>
      <c r="E11365" s="458"/>
      <c r="F11365" s="459"/>
    </row>
    <row r="11366">
      <c r="A11366" s="458"/>
      <c r="B11366" s="458"/>
      <c r="C11366" s="458"/>
      <c r="D11366" s="458"/>
      <c r="E11366" s="458"/>
      <c r="F11366" s="459"/>
    </row>
    <row r="11367">
      <c r="A11367" s="458"/>
      <c r="B11367" s="458"/>
      <c r="C11367" s="458"/>
      <c r="D11367" s="458"/>
      <c r="E11367" s="458"/>
      <c r="F11367" s="459"/>
    </row>
    <row r="11368">
      <c r="A11368" s="458"/>
      <c r="B11368" s="458"/>
      <c r="C11368" s="458"/>
      <c r="D11368" s="458"/>
      <c r="E11368" s="458"/>
      <c r="F11368" s="459"/>
    </row>
    <row r="11369">
      <c r="A11369" s="458"/>
      <c r="B11369" s="458"/>
      <c r="C11369" s="458"/>
      <c r="D11369" s="458"/>
      <c r="E11369" s="458"/>
      <c r="F11369" s="459"/>
    </row>
    <row r="11370">
      <c r="A11370" s="458"/>
      <c r="B11370" s="458"/>
      <c r="C11370" s="458"/>
      <c r="D11370" s="458"/>
      <c r="E11370" s="458"/>
      <c r="F11370" s="459"/>
    </row>
    <row r="11371">
      <c r="A11371" s="458"/>
      <c r="B11371" s="458"/>
      <c r="C11371" s="458"/>
      <c r="D11371" s="458"/>
      <c r="E11371" s="458"/>
      <c r="F11371" s="459"/>
    </row>
    <row r="11372">
      <c r="A11372" s="458"/>
      <c r="B11372" s="458"/>
      <c r="C11372" s="458"/>
      <c r="D11372" s="458"/>
      <c r="E11372" s="458"/>
      <c r="F11372" s="459"/>
    </row>
    <row r="11373">
      <c r="A11373" s="458"/>
      <c r="B11373" s="458"/>
      <c r="C11373" s="458"/>
      <c r="D11373" s="458"/>
      <c r="E11373" s="458"/>
      <c r="F11373" s="459"/>
    </row>
    <row r="11374">
      <c r="A11374" s="458"/>
      <c r="B11374" s="458"/>
      <c r="C11374" s="458"/>
      <c r="D11374" s="458"/>
      <c r="E11374" s="458"/>
      <c r="F11374" s="459"/>
    </row>
    <row r="11375">
      <c r="A11375" s="458"/>
      <c r="B11375" s="458"/>
      <c r="C11375" s="458"/>
      <c r="D11375" s="458"/>
      <c r="E11375" s="458"/>
      <c r="F11375" s="459"/>
    </row>
    <row r="11376">
      <c r="A11376" s="458"/>
      <c r="B11376" s="458"/>
      <c r="C11376" s="458"/>
      <c r="D11376" s="458"/>
      <c r="E11376" s="458"/>
      <c r="F11376" s="459"/>
    </row>
    <row r="11377">
      <c r="A11377" s="458"/>
      <c r="B11377" s="458"/>
      <c r="C11377" s="458"/>
      <c r="D11377" s="458"/>
      <c r="E11377" s="458"/>
      <c r="F11377" s="459"/>
    </row>
    <row r="11378">
      <c r="A11378" s="458"/>
      <c r="B11378" s="458"/>
      <c r="C11378" s="458"/>
      <c r="D11378" s="458"/>
      <c r="E11378" s="458"/>
      <c r="F11378" s="459"/>
    </row>
    <row r="11379">
      <c r="A11379" s="458"/>
      <c r="B11379" s="458"/>
      <c r="C11379" s="458"/>
      <c r="D11379" s="458"/>
      <c r="E11379" s="458"/>
      <c r="F11379" s="459"/>
    </row>
    <row r="11380">
      <c r="A11380" s="458"/>
      <c r="B11380" s="458"/>
      <c r="C11380" s="458"/>
      <c r="D11380" s="458"/>
      <c r="E11380" s="458"/>
      <c r="F11380" s="459"/>
    </row>
    <row r="11381">
      <c r="A11381" s="458"/>
      <c r="B11381" s="458"/>
      <c r="C11381" s="458"/>
      <c r="D11381" s="458"/>
      <c r="E11381" s="458"/>
      <c r="F11381" s="459"/>
    </row>
    <row r="11382">
      <c r="A11382" s="458"/>
      <c r="B11382" s="458"/>
      <c r="C11382" s="458"/>
      <c r="D11382" s="458"/>
      <c r="E11382" s="458"/>
      <c r="F11382" s="459"/>
    </row>
    <row r="11383">
      <c r="A11383" s="458"/>
      <c r="B11383" s="458"/>
      <c r="C11383" s="458"/>
      <c r="D11383" s="458"/>
      <c r="E11383" s="458"/>
      <c r="F11383" s="459"/>
    </row>
    <row r="11384">
      <c r="A11384" s="458"/>
      <c r="B11384" s="458"/>
      <c r="C11384" s="458"/>
      <c r="D11384" s="458"/>
      <c r="E11384" s="458"/>
      <c r="F11384" s="459"/>
    </row>
    <row r="11385">
      <c r="A11385" s="458"/>
      <c r="B11385" s="458"/>
      <c r="C11385" s="458"/>
      <c r="D11385" s="458"/>
      <c r="E11385" s="458"/>
      <c r="F11385" s="459"/>
    </row>
    <row r="11386">
      <c r="A11386" s="458"/>
      <c r="B11386" s="458"/>
      <c r="C11386" s="458"/>
      <c r="D11386" s="458"/>
      <c r="E11386" s="458"/>
      <c r="F11386" s="459"/>
    </row>
    <row r="11387">
      <c r="A11387" s="458"/>
      <c r="B11387" s="458"/>
      <c r="C11387" s="458"/>
      <c r="D11387" s="458"/>
      <c r="E11387" s="458"/>
      <c r="F11387" s="459"/>
    </row>
    <row r="11388">
      <c r="A11388" s="458"/>
      <c r="B11388" s="458"/>
      <c r="C11388" s="458"/>
      <c r="D11388" s="458"/>
      <c r="E11388" s="458"/>
      <c r="F11388" s="459"/>
    </row>
    <row r="11389">
      <c r="A11389" s="458"/>
      <c r="B11389" s="458"/>
      <c r="C11389" s="458"/>
      <c r="D11389" s="458"/>
      <c r="E11389" s="458"/>
      <c r="F11389" s="459"/>
    </row>
    <row r="11390">
      <c r="A11390" s="458"/>
      <c r="B11390" s="458"/>
      <c r="C11390" s="458"/>
      <c r="D11390" s="458"/>
      <c r="E11390" s="458"/>
      <c r="F11390" s="459"/>
    </row>
    <row r="11391">
      <c r="A11391" s="458"/>
      <c r="B11391" s="458"/>
      <c r="C11391" s="458"/>
      <c r="D11391" s="458"/>
      <c r="E11391" s="458"/>
      <c r="F11391" s="459"/>
    </row>
    <row r="11392">
      <c r="A11392" s="458"/>
      <c r="B11392" s="458"/>
      <c r="C11392" s="458"/>
      <c r="D11392" s="458"/>
      <c r="E11392" s="458"/>
      <c r="F11392" s="459"/>
    </row>
    <row r="11393">
      <c r="A11393" s="458"/>
      <c r="B11393" s="458"/>
      <c r="C11393" s="458"/>
      <c r="D11393" s="458"/>
      <c r="E11393" s="458"/>
      <c r="F11393" s="459"/>
    </row>
    <row r="11394">
      <c r="A11394" s="458"/>
      <c r="B11394" s="458"/>
      <c r="C11394" s="458"/>
      <c r="D11394" s="458"/>
      <c r="E11394" s="458"/>
      <c r="F11394" s="459"/>
    </row>
    <row r="11395">
      <c r="A11395" s="458"/>
      <c r="B11395" s="458"/>
      <c r="C11395" s="458"/>
      <c r="D11395" s="458"/>
      <c r="E11395" s="458"/>
      <c r="F11395" s="459"/>
    </row>
    <row r="11396">
      <c r="A11396" s="458"/>
      <c r="B11396" s="458"/>
      <c r="C11396" s="458"/>
      <c r="D11396" s="458"/>
      <c r="E11396" s="458"/>
      <c r="F11396" s="459"/>
    </row>
    <row r="11397">
      <c r="A11397" s="458"/>
      <c r="B11397" s="458"/>
      <c r="C11397" s="458"/>
      <c r="D11397" s="458"/>
      <c r="E11397" s="458"/>
      <c r="F11397" s="459"/>
    </row>
    <row r="11398">
      <c r="A11398" s="458"/>
      <c r="B11398" s="458"/>
      <c r="C11398" s="458"/>
      <c r="D11398" s="458"/>
      <c r="E11398" s="458"/>
      <c r="F11398" s="459"/>
    </row>
    <row r="11399">
      <c r="A11399" s="458"/>
      <c r="B11399" s="458"/>
      <c r="C11399" s="458"/>
      <c r="D11399" s="458"/>
      <c r="E11399" s="458"/>
      <c r="F11399" s="459"/>
    </row>
    <row r="11400">
      <c r="A11400" s="458"/>
      <c r="B11400" s="458"/>
      <c r="C11400" s="458"/>
      <c r="D11400" s="458"/>
      <c r="E11400" s="458"/>
      <c r="F11400" s="459"/>
    </row>
    <row r="11401">
      <c r="A11401" s="458"/>
      <c r="B11401" s="458"/>
      <c r="C11401" s="458"/>
      <c r="D11401" s="458"/>
      <c r="E11401" s="458"/>
      <c r="F11401" s="459"/>
    </row>
    <row r="11402">
      <c r="A11402" s="458"/>
      <c r="B11402" s="458"/>
      <c r="C11402" s="458"/>
      <c r="D11402" s="458"/>
      <c r="E11402" s="458"/>
      <c r="F11402" s="459"/>
    </row>
    <row r="11403">
      <c r="A11403" s="458"/>
      <c r="B11403" s="458"/>
      <c r="C11403" s="458"/>
      <c r="D11403" s="458"/>
      <c r="E11403" s="458"/>
      <c r="F11403" s="459"/>
    </row>
    <row r="11404">
      <c r="A11404" s="458"/>
      <c r="B11404" s="458"/>
      <c r="C11404" s="458"/>
      <c r="D11404" s="458"/>
      <c r="E11404" s="458"/>
      <c r="F11404" s="459"/>
    </row>
    <row r="11405">
      <c r="A11405" s="458"/>
      <c r="B11405" s="458"/>
      <c r="C11405" s="458"/>
      <c r="D11405" s="458"/>
      <c r="E11405" s="458"/>
      <c r="F11405" s="459"/>
    </row>
    <row r="11406">
      <c r="A11406" s="458"/>
      <c r="B11406" s="458"/>
      <c r="C11406" s="458"/>
      <c r="D11406" s="458"/>
      <c r="E11406" s="458"/>
      <c r="F11406" s="459"/>
    </row>
    <row r="11407">
      <c r="A11407" s="458"/>
      <c r="B11407" s="458"/>
      <c r="C11407" s="458"/>
      <c r="D11407" s="458"/>
      <c r="E11407" s="458"/>
      <c r="F11407" s="459"/>
    </row>
    <row r="11408">
      <c r="A11408" s="458"/>
      <c r="B11408" s="458"/>
      <c r="C11408" s="458"/>
      <c r="D11408" s="458"/>
      <c r="E11408" s="458"/>
      <c r="F11408" s="459"/>
    </row>
    <row r="11409">
      <c r="A11409" s="458"/>
      <c r="B11409" s="458"/>
      <c r="C11409" s="458"/>
      <c r="D11409" s="458"/>
      <c r="E11409" s="458"/>
      <c r="F11409" s="459"/>
    </row>
    <row r="11410">
      <c r="A11410" s="458"/>
      <c r="B11410" s="458"/>
      <c r="C11410" s="458"/>
      <c r="D11410" s="458"/>
      <c r="E11410" s="458"/>
      <c r="F11410" s="459"/>
    </row>
    <row r="11411">
      <c r="A11411" s="458"/>
      <c r="B11411" s="458"/>
      <c r="C11411" s="458"/>
      <c r="D11411" s="458"/>
      <c r="E11411" s="458"/>
      <c r="F11411" s="459"/>
    </row>
    <row r="11412">
      <c r="A11412" s="458"/>
      <c r="B11412" s="458"/>
      <c r="C11412" s="458"/>
      <c r="D11412" s="458"/>
      <c r="E11412" s="458"/>
      <c r="F11412" s="459"/>
    </row>
    <row r="11413">
      <c r="A11413" s="458"/>
      <c r="B11413" s="458"/>
      <c r="C11413" s="458"/>
      <c r="D11413" s="458"/>
      <c r="E11413" s="458"/>
      <c r="F11413" s="459"/>
    </row>
    <row r="11414">
      <c r="A11414" s="458"/>
      <c r="B11414" s="458"/>
      <c r="C11414" s="458"/>
      <c r="D11414" s="458"/>
      <c r="E11414" s="458"/>
      <c r="F11414" s="459"/>
    </row>
    <row r="11415">
      <c r="A11415" s="458"/>
      <c r="B11415" s="458"/>
      <c r="C11415" s="458"/>
      <c r="D11415" s="458"/>
      <c r="E11415" s="458"/>
      <c r="F11415" s="459"/>
    </row>
    <row r="11416">
      <c r="A11416" s="458"/>
      <c r="B11416" s="458"/>
      <c r="C11416" s="458"/>
      <c r="D11416" s="458"/>
      <c r="E11416" s="458"/>
      <c r="F11416" s="459"/>
    </row>
    <row r="11417">
      <c r="A11417" s="458"/>
      <c r="B11417" s="458"/>
      <c r="C11417" s="458"/>
      <c r="D11417" s="458"/>
      <c r="E11417" s="458"/>
      <c r="F11417" s="459"/>
    </row>
    <row r="11418">
      <c r="A11418" s="458"/>
      <c r="B11418" s="458"/>
      <c r="C11418" s="458"/>
      <c r="D11418" s="458"/>
      <c r="E11418" s="458"/>
      <c r="F11418" s="459"/>
    </row>
    <row r="11419">
      <c r="A11419" s="458"/>
      <c r="B11419" s="458"/>
      <c r="C11419" s="458"/>
      <c r="D11419" s="458"/>
      <c r="E11419" s="458"/>
      <c r="F11419" s="459"/>
    </row>
    <row r="11420">
      <c r="A11420" s="458"/>
      <c r="B11420" s="458"/>
      <c r="C11420" s="458"/>
      <c r="D11420" s="458"/>
      <c r="E11420" s="458"/>
      <c r="F11420" s="459"/>
    </row>
    <row r="11421">
      <c r="A11421" s="458"/>
      <c r="B11421" s="458"/>
      <c r="C11421" s="458"/>
      <c r="D11421" s="458"/>
      <c r="E11421" s="458"/>
      <c r="F11421" s="459"/>
    </row>
    <row r="11422">
      <c r="A11422" s="458"/>
      <c r="B11422" s="458"/>
      <c r="C11422" s="458"/>
      <c r="D11422" s="458"/>
      <c r="E11422" s="458"/>
      <c r="F11422" s="459"/>
    </row>
    <row r="11423">
      <c r="A11423" s="458"/>
      <c r="B11423" s="458"/>
      <c r="C11423" s="458"/>
      <c r="D11423" s="458"/>
      <c r="E11423" s="458"/>
      <c r="F11423" s="459"/>
    </row>
    <row r="11424">
      <c r="A11424" s="458"/>
      <c r="B11424" s="458"/>
      <c r="C11424" s="458"/>
      <c r="D11424" s="458"/>
      <c r="E11424" s="458"/>
      <c r="F11424" s="459"/>
    </row>
    <row r="11425">
      <c r="A11425" s="458"/>
      <c r="B11425" s="458"/>
      <c r="C11425" s="458"/>
      <c r="D11425" s="458"/>
      <c r="E11425" s="458"/>
      <c r="F11425" s="459"/>
    </row>
    <row r="11426">
      <c r="A11426" s="458"/>
      <c r="B11426" s="458"/>
      <c r="C11426" s="458"/>
      <c r="D11426" s="458"/>
      <c r="E11426" s="458"/>
      <c r="F11426" s="459"/>
    </row>
    <row r="11427">
      <c r="A11427" s="458"/>
      <c r="B11427" s="458"/>
      <c r="C11427" s="458"/>
      <c r="D11427" s="458"/>
      <c r="E11427" s="458"/>
      <c r="F11427" s="459"/>
    </row>
    <row r="11428">
      <c r="A11428" s="458"/>
      <c r="B11428" s="458"/>
      <c r="C11428" s="458"/>
      <c r="D11428" s="458"/>
      <c r="E11428" s="458"/>
      <c r="F11428" s="459"/>
    </row>
    <row r="11429">
      <c r="A11429" s="458"/>
      <c r="B11429" s="458"/>
      <c r="C11429" s="458"/>
      <c r="D11429" s="458"/>
      <c r="E11429" s="458"/>
      <c r="F11429" s="459"/>
    </row>
    <row r="11430">
      <c r="A11430" s="458"/>
      <c r="B11430" s="458"/>
      <c r="C11430" s="458"/>
      <c r="D11430" s="458"/>
      <c r="E11430" s="458"/>
      <c r="F11430" s="459"/>
    </row>
    <row r="11431">
      <c r="A11431" s="458"/>
      <c r="B11431" s="458"/>
      <c r="C11431" s="458"/>
      <c r="D11431" s="458"/>
      <c r="E11431" s="458"/>
      <c r="F11431" s="459"/>
    </row>
    <row r="11432">
      <c r="A11432" s="458"/>
      <c r="B11432" s="458"/>
      <c r="C11432" s="458"/>
      <c r="D11432" s="458"/>
      <c r="E11432" s="458"/>
      <c r="F11432" s="459"/>
    </row>
    <row r="11433">
      <c r="A11433" s="458"/>
      <c r="B11433" s="458"/>
      <c r="C11433" s="458"/>
      <c r="D11433" s="458"/>
      <c r="E11433" s="458"/>
      <c r="F11433" s="459"/>
    </row>
    <row r="11434">
      <c r="A11434" s="458"/>
      <c r="B11434" s="458"/>
      <c r="C11434" s="458"/>
      <c r="D11434" s="458"/>
      <c r="E11434" s="458"/>
      <c r="F11434" s="459"/>
    </row>
    <row r="11435">
      <c r="A11435" s="458"/>
      <c r="B11435" s="458"/>
      <c r="C11435" s="458"/>
      <c r="D11435" s="458"/>
      <c r="E11435" s="458"/>
      <c r="F11435" s="459"/>
    </row>
    <row r="11436">
      <c r="A11436" s="458"/>
      <c r="B11436" s="458"/>
      <c r="C11436" s="458"/>
      <c r="D11436" s="458"/>
      <c r="E11436" s="458"/>
      <c r="F11436" s="459"/>
    </row>
    <row r="11437">
      <c r="A11437" s="458"/>
      <c r="B11437" s="458"/>
      <c r="C11437" s="458"/>
      <c r="D11437" s="458"/>
      <c r="E11437" s="458"/>
      <c r="F11437" s="459"/>
    </row>
    <row r="11438">
      <c r="A11438" s="458"/>
      <c r="B11438" s="458"/>
      <c r="C11438" s="458"/>
      <c r="D11438" s="458"/>
      <c r="E11438" s="458"/>
      <c r="F11438" s="459"/>
    </row>
    <row r="11439">
      <c r="A11439" s="458"/>
      <c r="B11439" s="458"/>
      <c r="C11439" s="458"/>
      <c r="D11439" s="458"/>
      <c r="E11439" s="458"/>
      <c r="F11439" s="459"/>
    </row>
    <row r="11440">
      <c r="A11440" s="458"/>
      <c r="B11440" s="458"/>
      <c r="C11440" s="458"/>
      <c r="D11440" s="458"/>
      <c r="E11440" s="458"/>
      <c r="F11440" s="459"/>
    </row>
    <row r="11441">
      <c r="A11441" s="458"/>
      <c r="B11441" s="458"/>
      <c r="C11441" s="458"/>
      <c r="D11441" s="458"/>
      <c r="E11441" s="458"/>
      <c r="F11441" s="459"/>
    </row>
    <row r="11442">
      <c r="A11442" s="458"/>
      <c r="B11442" s="458"/>
      <c r="C11442" s="458"/>
      <c r="D11442" s="458"/>
      <c r="E11442" s="458"/>
      <c r="F11442" s="459"/>
    </row>
    <row r="11443">
      <c r="A11443" s="458"/>
      <c r="B11443" s="458"/>
      <c r="C11443" s="458"/>
      <c r="D11443" s="458"/>
      <c r="E11443" s="458"/>
      <c r="F11443" s="459"/>
    </row>
    <row r="11444">
      <c r="A11444" s="458"/>
      <c r="B11444" s="458"/>
      <c r="C11444" s="458"/>
      <c r="D11444" s="458"/>
      <c r="E11444" s="458"/>
      <c r="F11444" s="459"/>
    </row>
    <row r="11445">
      <c r="A11445" s="458"/>
      <c r="B11445" s="458"/>
      <c r="C11445" s="458"/>
      <c r="D11445" s="458"/>
      <c r="E11445" s="458"/>
      <c r="F11445" s="459"/>
    </row>
    <row r="11446">
      <c r="A11446" s="458"/>
      <c r="B11446" s="458"/>
      <c r="C11446" s="458"/>
      <c r="D11446" s="458"/>
      <c r="E11446" s="458"/>
      <c r="F11446" s="459"/>
    </row>
    <row r="11447">
      <c r="A11447" s="458"/>
      <c r="B11447" s="458"/>
      <c r="C11447" s="458"/>
      <c r="D11447" s="458"/>
      <c r="E11447" s="458"/>
      <c r="F11447" s="459"/>
    </row>
    <row r="11448">
      <c r="A11448" s="458"/>
      <c r="B11448" s="458"/>
      <c r="C11448" s="458"/>
      <c r="D11448" s="458"/>
      <c r="E11448" s="458"/>
      <c r="F11448" s="459"/>
    </row>
    <row r="11449">
      <c r="A11449" s="458"/>
      <c r="B11449" s="458"/>
      <c r="C11449" s="458"/>
      <c r="D11449" s="458"/>
      <c r="E11449" s="458"/>
      <c r="F11449" s="459"/>
    </row>
    <row r="11450">
      <c r="A11450" s="458"/>
      <c r="B11450" s="458"/>
      <c r="C11450" s="458"/>
      <c r="D11450" s="458"/>
      <c r="E11450" s="458"/>
      <c r="F11450" s="459"/>
    </row>
    <row r="11451">
      <c r="A11451" s="458"/>
      <c r="B11451" s="458"/>
      <c r="C11451" s="458"/>
      <c r="D11451" s="458"/>
      <c r="E11451" s="458"/>
      <c r="F11451" s="459"/>
    </row>
    <row r="11452">
      <c r="A11452" s="458"/>
      <c r="B11452" s="458"/>
      <c r="C11452" s="458"/>
      <c r="D11452" s="458"/>
      <c r="E11452" s="458"/>
      <c r="F11452" s="459"/>
    </row>
    <row r="11453">
      <c r="A11453" s="458"/>
      <c r="B11453" s="458"/>
      <c r="C11453" s="458"/>
      <c r="D11453" s="458"/>
      <c r="E11453" s="458"/>
      <c r="F11453" s="459"/>
    </row>
    <row r="11454">
      <c r="A11454" s="458"/>
      <c r="B11454" s="458"/>
      <c r="C11454" s="458"/>
      <c r="D11454" s="458"/>
      <c r="E11454" s="458"/>
      <c r="F11454" s="459"/>
    </row>
    <row r="11455">
      <c r="A11455" s="458"/>
      <c r="B11455" s="458"/>
      <c r="C11455" s="458"/>
      <c r="D11455" s="458"/>
      <c r="E11455" s="458"/>
      <c r="F11455" s="459"/>
    </row>
    <row r="11456">
      <c r="A11456" s="458"/>
      <c r="B11456" s="458"/>
      <c r="C11456" s="458"/>
      <c r="D11456" s="458"/>
      <c r="E11456" s="458"/>
      <c r="F11456" s="459"/>
    </row>
    <row r="11457">
      <c r="A11457" s="458"/>
      <c r="B11457" s="458"/>
      <c r="C11457" s="458"/>
      <c r="D11457" s="458"/>
      <c r="E11457" s="458"/>
      <c r="F11457" s="459"/>
    </row>
    <row r="11458">
      <c r="A11458" s="458"/>
      <c r="B11458" s="458"/>
      <c r="C11458" s="458"/>
      <c r="D11458" s="458"/>
      <c r="E11458" s="458"/>
      <c r="F11458" s="459"/>
    </row>
    <row r="11459">
      <c r="A11459" s="458"/>
      <c r="B11459" s="458"/>
      <c r="C11459" s="458"/>
      <c r="D11459" s="458"/>
      <c r="E11459" s="458"/>
      <c r="F11459" s="459"/>
    </row>
    <row r="11460">
      <c r="A11460" s="458"/>
      <c r="B11460" s="458"/>
      <c r="C11460" s="458"/>
      <c r="D11460" s="458"/>
      <c r="E11460" s="458"/>
      <c r="F11460" s="459"/>
    </row>
    <row r="11461">
      <c r="A11461" s="458"/>
      <c r="B11461" s="458"/>
      <c r="C11461" s="458"/>
      <c r="D11461" s="458"/>
      <c r="E11461" s="458"/>
      <c r="F11461" s="459"/>
    </row>
    <row r="11462">
      <c r="A11462" s="458"/>
      <c r="B11462" s="458"/>
      <c r="C11462" s="458"/>
      <c r="D11462" s="458"/>
      <c r="E11462" s="458"/>
      <c r="F11462" s="459"/>
    </row>
    <row r="11463">
      <c r="A11463" s="458"/>
      <c r="B11463" s="458"/>
      <c r="C11463" s="458"/>
      <c r="D11463" s="458"/>
      <c r="E11463" s="458"/>
      <c r="F11463" s="459"/>
    </row>
    <row r="11464">
      <c r="A11464" s="458"/>
      <c r="B11464" s="458"/>
      <c r="C11464" s="458"/>
      <c r="D11464" s="458"/>
      <c r="E11464" s="458"/>
      <c r="F11464" s="459"/>
    </row>
    <row r="11465">
      <c r="A11465" s="458"/>
      <c r="B11465" s="458"/>
      <c r="C11465" s="458"/>
      <c r="D11465" s="458"/>
      <c r="E11465" s="458"/>
      <c r="F11465" s="459"/>
    </row>
    <row r="11466">
      <c r="A11466" s="458"/>
      <c r="B11466" s="458"/>
      <c r="C11466" s="458"/>
      <c r="D11466" s="458"/>
      <c r="E11466" s="458"/>
      <c r="F11466" s="459"/>
    </row>
    <row r="11467">
      <c r="A11467" s="458"/>
      <c r="B11467" s="458"/>
      <c r="C11467" s="458"/>
      <c r="D11467" s="458"/>
      <c r="E11467" s="458"/>
      <c r="F11467" s="459"/>
    </row>
    <row r="11468">
      <c r="A11468" s="458"/>
      <c r="B11468" s="458"/>
      <c r="C11468" s="458"/>
      <c r="D11468" s="458"/>
      <c r="E11468" s="458"/>
      <c r="F11468" s="459"/>
    </row>
    <row r="11469">
      <c r="A11469" s="458"/>
      <c r="B11469" s="458"/>
      <c r="C11469" s="458"/>
      <c r="D11469" s="458"/>
      <c r="E11469" s="458"/>
      <c r="F11469" s="459"/>
    </row>
    <row r="11470">
      <c r="A11470" s="458"/>
      <c r="B11470" s="458"/>
      <c r="C11470" s="458"/>
      <c r="D11470" s="458"/>
      <c r="E11470" s="458"/>
      <c r="F11470" s="459"/>
    </row>
    <row r="11471">
      <c r="A11471" s="458"/>
      <c r="B11471" s="458"/>
      <c r="C11471" s="458"/>
      <c r="D11471" s="458"/>
      <c r="E11471" s="458"/>
      <c r="F11471" s="459"/>
    </row>
    <row r="11472">
      <c r="A11472" s="458"/>
      <c r="B11472" s="458"/>
      <c r="C11472" s="458"/>
      <c r="D11472" s="458"/>
      <c r="E11472" s="458"/>
      <c r="F11472" s="459"/>
    </row>
    <row r="11473">
      <c r="A11473" s="458"/>
      <c r="B11473" s="458"/>
      <c r="C11473" s="458"/>
      <c r="D11473" s="458"/>
      <c r="E11473" s="458"/>
      <c r="F11473" s="459"/>
    </row>
    <row r="11474">
      <c r="A11474" s="458"/>
      <c r="B11474" s="458"/>
      <c r="C11474" s="458"/>
      <c r="D11474" s="458"/>
      <c r="E11474" s="458"/>
      <c r="F11474" s="459"/>
    </row>
    <row r="11475">
      <c r="A11475" s="458"/>
      <c r="B11475" s="458"/>
      <c r="C11475" s="458"/>
      <c r="D11475" s="458"/>
      <c r="E11475" s="458"/>
      <c r="F11475" s="459"/>
    </row>
    <row r="11476">
      <c r="A11476" s="458"/>
      <c r="B11476" s="458"/>
      <c r="C11476" s="458"/>
      <c r="D11476" s="458"/>
      <c r="E11476" s="458"/>
      <c r="F11476" s="459"/>
    </row>
    <row r="11477">
      <c r="A11477" s="458"/>
      <c r="B11477" s="458"/>
      <c r="C11477" s="458"/>
      <c r="D11477" s="458"/>
      <c r="E11477" s="458"/>
      <c r="F11477" s="459"/>
    </row>
    <row r="11478">
      <c r="A11478" s="458"/>
      <c r="B11478" s="458"/>
      <c r="C11478" s="458"/>
      <c r="D11478" s="458"/>
      <c r="E11478" s="458"/>
      <c r="F11478" s="459"/>
    </row>
    <row r="11479">
      <c r="A11479" s="458"/>
      <c r="B11479" s="458"/>
      <c r="C11479" s="458"/>
      <c r="D11479" s="458"/>
      <c r="E11479" s="458"/>
      <c r="F11479" s="459"/>
    </row>
    <row r="11480">
      <c r="A11480" s="458"/>
      <c r="B11480" s="458"/>
      <c r="C11480" s="458"/>
      <c r="D11480" s="458"/>
      <c r="E11480" s="458"/>
      <c r="F11480" s="459"/>
    </row>
    <row r="11481">
      <c r="A11481" s="458"/>
      <c r="B11481" s="458"/>
      <c r="C11481" s="458"/>
      <c r="D11481" s="458"/>
      <c r="E11481" s="458"/>
      <c r="F11481" s="459"/>
    </row>
    <row r="11482">
      <c r="A11482" s="458"/>
      <c r="B11482" s="458"/>
      <c r="C11482" s="458"/>
      <c r="D11482" s="458"/>
      <c r="E11482" s="458"/>
      <c r="F11482" s="459"/>
    </row>
    <row r="11483">
      <c r="A11483" s="458"/>
      <c r="B11483" s="458"/>
      <c r="C11483" s="458"/>
      <c r="D11483" s="458"/>
      <c r="E11483" s="458"/>
      <c r="F11483" s="459"/>
    </row>
    <row r="11484">
      <c r="A11484" s="458"/>
      <c r="B11484" s="458"/>
      <c r="C11484" s="458"/>
      <c r="D11484" s="458"/>
      <c r="E11484" s="458"/>
      <c r="F11484" s="459"/>
    </row>
    <row r="11485">
      <c r="A11485" s="458"/>
      <c r="B11485" s="458"/>
      <c r="C11485" s="458"/>
      <c r="D11485" s="458"/>
      <c r="E11485" s="458"/>
      <c r="F11485" s="459"/>
    </row>
    <row r="11486">
      <c r="A11486" s="458"/>
      <c r="B11486" s="458"/>
      <c r="C11486" s="458"/>
      <c r="D11486" s="458"/>
      <c r="E11486" s="458"/>
      <c r="F11486" s="459"/>
    </row>
    <row r="11487">
      <c r="A11487" s="458"/>
      <c r="B11487" s="458"/>
      <c r="C11487" s="458"/>
      <c r="D11487" s="458"/>
      <c r="E11487" s="458"/>
      <c r="F11487" s="459"/>
    </row>
    <row r="11488">
      <c r="A11488" s="458"/>
      <c r="B11488" s="458"/>
      <c r="C11488" s="458"/>
      <c r="D11488" s="458"/>
      <c r="E11488" s="458"/>
      <c r="F11488" s="459"/>
    </row>
    <row r="11489">
      <c r="A11489" s="458"/>
      <c r="B11489" s="458"/>
      <c r="C11489" s="458"/>
      <c r="D11489" s="458"/>
      <c r="E11489" s="458"/>
      <c r="F11489" s="459"/>
    </row>
    <row r="11490">
      <c r="A11490" s="458"/>
      <c r="B11490" s="458"/>
      <c r="C11490" s="458"/>
      <c r="D11490" s="458"/>
      <c r="E11490" s="458"/>
      <c r="F11490" s="459"/>
    </row>
    <row r="11491">
      <c r="A11491" s="458"/>
      <c r="B11491" s="458"/>
      <c r="C11491" s="458"/>
      <c r="D11491" s="458"/>
      <c r="E11491" s="458"/>
      <c r="F11491" s="459"/>
    </row>
    <row r="11492">
      <c r="A11492" s="458"/>
      <c r="B11492" s="458"/>
      <c r="C11492" s="458"/>
      <c r="D11492" s="458"/>
      <c r="E11492" s="458"/>
      <c r="F11492" s="459"/>
    </row>
    <row r="11493">
      <c r="A11493" s="458"/>
      <c r="B11493" s="458"/>
      <c r="C11493" s="458"/>
      <c r="D11493" s="458"/>
      <c r="E11493" s="458"/>
      <c r="F11493" s="459"/>
    </row>
    <row r="11494">
      <c r="A11494" s="458"/>
      <c r="B11494" s="458"/>
      <c r="C11494" s="458"/>
      <c r="D11494" s="458"/>
      <c r="E11494" s="458"/>
      <c r="F11494" s="459"/>
    </row>
    <row r="11495">
      <c r="A11495" s="458"/>
      <c r="B11495" s="458"/>
      <c r="C11495" s="458"/>
      <c r="D11495" s="458"/>
      <c r="E11495" s="458"/>
      <c r="F11495" s="459"/>
    </row>
    <row r="11496">
      <c r="A11496" s="458"/>
      <c r="B11496" s="458"/>
      <c r="C11496" s="458"/>
      <c r="D11496" s="458"/>
      <c r="E11496" s="458"/>
      <c r="F11496" s="459"/>
    </row>
    <row r="11497">
      <c r="A11497" s="458"/>
      <c r="B11497" s="458"/>
      <c r="C11497" s="458"/>
      <c r="D11497" s="458"/>
      <c r="E11497" s="458"/>
      <c r="F11497" s="459"/>
    </row>
    <row r="11498">
      <c r="A11498" s="458"/>
      <c r="B11498" s="458"/>
      <c r="C11498" s="458"/>
      <c r="D11498" s="458"/>
      <c r="E11498" s="458"/>
      <c r="F11498" s="459"/>
    </row>
    <row r="11499">
      <c r="A11499" s="458"/>
      <c r="B11499" s="458"/>
      <c r="C11499" s="458"/>
      <c r="D11499" s="458"/>
      <c r="E11499" s="458"/>
      <c r="F11499" s="459"/>
    </row>
    <row r="11500">
      <c r="A11500" s="458"/>
      <c r="B11500" s="458"/>
      <c r="C11500" s="458"/>
      <c r="D11500" s="458"/>
      <c r="E11500" s="458"/>
      <c r="F11500" s="459"/>
    </row>
    <row r="11501">
      <c r="A11501" s="458"/>
      <c r="B11501" s="458"/>
      <c r="C11501" s="458"/>
      <c r="D11501" s="458"/>
      <c r="E11501" s="458"/>
      <c r="F11501" s="459"/>
    </row>
    <row r="11502">
      <c r="A11502" s="458"/>
      <c r="B11502" s="458"/>
      <c r="C11502" s="458"/>
      <c r="D11502" s="458"/>
      <c r="E11502" s="458"/>
      <c r="F11502" s="459"/>
    </row>
    <row r="11503">
      <c r="A11503" s="458"/>
      <c r="B11503" s="458"/>
      <c r="C11503" s="458"/>
      <c r="D11503" s="458"/>
      <c r="E11503" s="458"/>
      <c r="F11503" s="459"/>
    </row>
    <row r="11504">
      <c r="A11504" s="458"/>
      <c r="B11504" s="458"/>
      <c r="C11504" s="458"/>
      <c r="D11504" s="458"/>
      <c r="E11504" s="458"/>
      <c r="F11504" s="459"/>
    </row>
    <row r="11505">
      <c r="A11505" s="458"/>
      <c r="B11505" s="458"/>
      <c r="C11505" s="458"/>
      <c r="D11505" s="458"/>
      <c r="E11505" s="458"/>
      <c r="F11505" s="459"/>
    </row>
    <row r="11506">
      <c r="A11506" s="458"/>
      <c r="B11506" s="458"/>
      <c r="C11506" s="458"/>
      <c r="D11506" s="458"/>
      <c r="E11506" s="458"/>
      <c r="F11506" s="459"/>
    </row>
    <row r="11507">
      <c r="A11507" s="458"/>
      <c r="B11507" s="458"/>
      <c r="C11507" s="458"/>
      <c r="D11507" s="458"/>
      <c r="E11507" s="458"/>
      <c r="F11507" s="459"/>
    </row>
    <row r="11508">
      <c r="A11508" s="458"/>
      <c r="B11508" s="458"/>
      <c r="C11508" s="458"/>
      <c r="D11508" s="458"/>
      <c r="E11508" s="458"/>
      <c r="F11508" s="459"/>
    </row>
    <row r="11509">
      <c r="A11509" s="458"/>
      <c r="B11509" s="458"/>
      <c r="C11509" s="458"/>
      <c r="D11509" s="458"/>
      <c r="E11509" s="458"/>
      <c r="F11509" s="459"/>
    </row>
    <row r="11510">
      <c r="A11510" s="458"/>
      <c r="B11510" s="458"/>
      <c r="C11510" s="458"/>
      <c r="D11510" s="458"/>
      <c r="E11510" s="458"/>
      <c r="F11510" s="459"/>
    </row>
    <row r="11511">
      <c r="A11511" s="458"/>
      <c r="B11511" s="458"/>
      <c r="C11511" s="458"/>
      <c r="D11511" s="458"/>
      <c r="E11511" s="458"/>
      <c r="F11511" s="459"/>
    </row>
    <row r="11512">
      <c r="A11512" s="458"/>
      <c r="B11512" s="458"/>
      <c r="C11512" s="458"/>
      <c r="D11512" s="458"/>
      <c r="E11512" s="458"/>
      <c r="F11512" s="459"/>
    </row>
    <row r="11513">
      <c r="A11513" s="458"/>
      <c r="B11513" s="458"/>
      <c r="C11513" s="458"/>
      <c r="D11513" s="458"/>
      <c r="E11513" s="458"/>
      <c r="F11513" s="459"/>
    </row>
    <row r="11514">
      <c r="A11514" s="458"/>
      <c r="B11514" s="458"/>
      <c r="C11514" s="458"/>
      <c r="D11514" s="458"/>
      <c r="E11514" s="458"/>
      <c r="F11514" s="459"/>
    </row>
    <row r="11515">
      <c r="A11515" s="458"/>
      <c r="B11515" s="458"/>
      <c r="C11515" s="458"/>
      <c r="D11515" s="458"/>
      <c r="E11515" s="458"/>
      <c r="F11515" s="459"/>
    </row>
    <row r="11516">
      <c r="A11516" s="458"/>
      <c r="B11516" s="458"/>
      <c r="C11516" s="458"/>
      <c r="D11516" s="458"/>
      <c r="E11516" s="458"/>
      <c r="F11516" s="459"/>
    </row>
    <row r="11517">
      <c r="A11517" s="458"/>
      <c r="B11517" s="458"/>
      <c r="C11517" s="458"/>
      <c r="D11517" s="458"/>
      <c r="E11517" s="458"/>
      <c r="F11517" s="459"/>
    </row>
    <row r="11518">
      <c r="A11518" s="458"/>
      <c r="B11518" s="458"/>
      <c r="C11518" s="458"/>
      <c r="D11518" s="458"/>
      <c r="E11518" s="458"/>
      <c r="F11518" s="459"/>
    </row>
    <row r="11519">
      <c r="A11519" s="458"/>
      <c r="B11519" s="458"/>
      <c r="C11519" s="458"/>
      <c r="D11519" s="458"/>
      <c r="E11519" s="458"/>
      <c r="F11519" s="459"/>
    </row>
    <row r="11520">
      <c r="A11520" s="458"/>
      <c r="B11520" s="458"/>
      <c r="C11520" s="458"/>
      <c r="D11520" s="458"/>
      <c r="E11520" s="458"/>
      <c r="F11520" s="459"/>
    </row>
    <row r="11521">
      <c r="A11521" s="458"/>
      <c r="B11521" s="458"/>
      <c r="C11521" s="458"/>
      <c r="D11521" s="458"/>
      <c r="E11521" s="458"/>
      <c r="F11521" s="459"/>
    </row>
    <row r="11522">
      <c r="A11522" s="458"/>
      <c r="B11522" s="458"/>
      <c r="C11522" s="458"/>
      <c r="D11522" s="458"/>
      <c r="E11522" s="458"/>
      <c r="F11522" s="459"/>
    </row>
    <row r="11523">
      <c r="A11523" s="458"/>
      <c r="B11523" s="458"/>
      <c r="C11523" s="458"/>
      <c r="D11523" s="458"/>
      <c r="E11523" s="458"/>
      <c r="F11523" s="459"/>
    </row>
    <row r="11524">
      <c r="A11524" s="458"/>
      <c r="B11524" s="458"/>
      <c r="C11524" s="458"/>
      <c r="D11524" s="458"/>
      <c r="E11524" s="458"/>
      <c r="F11524" s="459"/>
    </row>
    <row r="11525">
      <c r="A11525" s="458"/>
      <c r="B11525" s="458"/>
      <c r="C11525" s="458"/>
      <c r="D11525" s="458"/>
      <c r="E11525" s="458"/>
      <c r="F11525" s="459"/>
    </row>
    <row r="11526">
      <c r="A11526" s="458"/>
      <c r="B11526" s="458"/>
      <c r="C11526" s="458"/>
      <c r="D11526" s="458"/>
      <c r="E11526" s="458"/>
      <c r="F11526" s="459"/>
    </row>
    <row r="11527">
      <c r="A11527" s="458"/>
      <c r="B11527" s="458"/>
      <c r="C11527" s="458"/>
      <c r="D11527" s="458"/>
      <c r="E11527" s="458"/>
      <c r="F11527" s="459"/>
    </row>
    <row r="11528">
      <c r="A11528" s="458"/>
      <c r="B11528" s="458"/>
      <c r="C11528" s="458"/>
      <c r="D11528" s="458"/>
      <c r="E11528" s="458"/>
      <c r="F11528" s="459"/>
    </row>
    <row r="11529">
      <c r="A11529" s="458"/>
      <c r="B11529" s="458"/>
      <c r="C11529" s="458"/>
      <c r="D11529" s="458"/>
      <c r="E11529" s="458"/>
      <c r="F11529" s="459"/>
    </row>
    <row r="11530">
      <c r="A11530" s="458"/>
      <c r="B11530" s="458"/>
      <c r="C11530" s="458"/>
      <c r="D11530" s="458"/>
      <c r="E11530" s="458"/>
      <c r="F11530" s="459"/>
    </row>
    <row r="11531">
      <c r="A11531" s="458"/>
      <c r="B11531" s="458"/>
      <c r="C11531" s="458"/>
      <c r="D11531" s="458"/>
      <c r="E11531" s="458"/>
      <c r="F11531" s="459"/>
    </row>
    <row r="11532">
      <c r="A11532" s="458"/>
      <c r="B11532" s="458"/>
      <c r="C11532" s="458"/>
      <c r="D11532" s="458"/>
      <c r="E11532" s="458"/>
      <c r="F11532" s="459"/>
    </row>
    <row r="11533">
      <c r="A11533" s="458"/>
      <c r="B11533" s="458"/>
      <c r="C11533" s="458"/>
      <c r="D11533" s="458"/>
      <c r="E11533" s="458"/>
      <c r="F11533" s="459"/>
    </row>
    <row r="11534">
      <c r="A11534" s="458"/>
      <c r="B11534" s="458"/>
      <c r="C11534" s="458"/>
      <c r="D11534" s="458"/>
      <c r="E11534" s="458"/>
      <c r="F11534" s="459"/>
    </row>
    <row r="11535">
      <c r="A11535" s="458"/>
      <c r="B11535" s="458"/>
      <c r="C11535" s="458"/>
      <c r="D11535" s="458"/>
      <c r="E11535" s="458"/>
      <c r="F11535" s="459"/>
    </row>
    <row r="11536">
      <c r="A11536" s="458"/>
      <c r="B11536" s="458"/>
      <c r="C11536" s="458"/>
      <c r="D11536" s="458"/>
      <c r="E11536" s="458"/>
      <c r="F11536" s="459"/>
    </row>
    <row r="11537">
      <c r="A11537" s="458"/>
      <c r="B11537" s="458"/>
      <c r="C11537" s="458"/>
      <c r="D11537" s="458"/>
      <c r="E11537" s="458"/>
      <c r="F11537" s="459"/>
    </row>
    <row r="11538">
      <c r="A11538" s="458"/>
      <c r="B11538" s="458"/>
      <c r="C11538" s="458"/>
      <c r="D11538" s="458"/>
      <c r="E11538" s="458"/>
      <c r="F11538" s="459"/>
    </row>
    <row r="11539">
      <c r="A11539" s="458"/>
      <c r="B11539" s="458"/>
      <c r="C11539" s="458"/>
      <c r="D11539" s="458"/>
      <c r="E11539" s="458"/>
      <c r="F11539" s="459"/>
    </row>
    <row r="11540">
      <c r="A11540" s="458"/>
      <c r="B11540" s="458"/>
      <c r="C11540" s="458"/>
      <c r="D11540" s="458"/>
      <c r="E11540" s="458"/>
      <c r="F11540" s="459"/>
    </row>
    <row r="11541">
      <c r="A11541" s="458"/>
      <c r="B11541" s="458"/>
      <c r="C11541" s="458"/>
      <c r="D11541" s="458"/>
      <c r="E11541" s="458"/>
      <c r="F11541" s="459"/>
    </row>
    <row r="11542">
      <c r="A11542" s="458"/>
      <c r="B11542" s="458"/>
      <c r="C11542" s="458"/>
      <c r="D11542" s="458"/>
      <c r="E11542" s="458"/>
      <c r="F11542" s="459"/>
    </row>
    <row r="11543">
      <c r="A11543" s="458"/>
      <c r="B11543" s="458"/>
      <c r="C11543" s="458"/>
      <c r="D11543" s="458"/>
      <c r="E11543" s="458"/>
      <c r="F11543" s="459"/>
    </row>
    <row r="11544">
      <c r="A11544" s="458"/>
      <c r="B11544" s="458"/>
      <c r="C11544" s="458"/>
      <c r="D11544" s="458"/>
      <c r="E11544" s="458"/>
      <c r="F11544" s="459"/>
    </row>
    <row r="11545">
      <c r="A11545" s="458"/>
      <c r="B11545" s="458"/>
      <c r="C11545" s="458"/>
      <c r="D11545" s="458"/>
      <c r="E11545" s="458"/>
      <c r="F11545" s="459"/>
    </row>
    <row r="11546">
      <c r="A11546" s="458"/>
      <c r="B11546" s="458"/>
      <c r="C11546" s="458"/>
      <c r="D11546" s="458"/>
      <c r="E11546" s="458"/>
      <c r="F11546" s="459"/>
    </row>
    <row r="11547">
      <c r="A11547" s="458"/>
      <c r="B11547" s="458"/>
      <c r="C11547" s="458"/>
      <c r="D11547" s="458"/>
      <c r="E11547" s="458"/>
      <c r="F11547" s="459"/>
    </row>
    <row r="11548">
      <c r="A11548" s="458"/>
      <c r="B11548" s="458"/>
      <c r="C11548" s="458"/>
      <c r="D11548" s="458"/>
      <c r="E11548" s="458"/>
      <c r="F11548" s="459"/>
    </row>
    <row r="11549">
      <c r="A11549" s="458"/>
      <c r="B11549" s="458"/>
      <c r="C11549" s="458"/>
      <c r="D11549" s="458"/>
      <c r="E11549" s="458"/>
      <c r="F11549" s="459"/>
    </row>
    <row r="11550">
      <c r="A11550" s="458"/>
      <c r="B11550" s="458"/>
      <c r="C11550" s="458"/>
      <c r="D11550" s="458"/>
      <c r="E11550" s="458"/>
      <c r="F11550" s="459"/>
    </row>
    <row r="11551">
      <c r="A11551" s="458"/>
      <c r="B11551" s="458"/>
      <c r="C11551" s="458"/>
      <c r="D11551" s="458"/>
      <c r="E11551" s="458"/>
      <c r="F11551" s="459"/>
    </row>
    <row r="11552">
      <c r="A11552" s="458"/>
      <c r="B11552" s="458"/>
      <c r="C11552" s="458"/>
      <c r="D11552" s="458"/>
      <c r="E11552" s="458"/>
      <c r="F11552" s="459"/>
    </row>
    <row r="11553">
      <c r="A11553" s="458"/>
      <c r="B11553" s="458"/>
      <c r="C11553" s="458"/>
      <c r="D11553" s="458"/>
      <c r="E11553" s="458"/>
      <c r="F11553" s="459"/>
    </row>
    <row r="11554">
      <c r="A11554" s="458"/>
      <c r="B11554" s="458"/>
      <c r="C11554" s="458"/>
      <c r="D11554" s="458"/>
      <c r="E11554" s="458"/>
      <c r="F11554" s="459"/>
    </row>
    <row r="11555">
      <c r="A11555" s="458"/>
      <c r="B11555" s="458"/>
      <c r="C11555" s="458"/>
      <c r="D11555" s="458"/>
      <c r="E11555" s="458"/>
      <c r="F11555" s="459"/>
    </row>
    <row r="11556">
      <c r="A11556" s="458"/>
      <c r="B11556" s="458"/>
      <c r="C11556" s="458"/>
      <c r="D11556" s="458"/>
      <c r="E11556" s="458"/>
      <c r="F11556" s="459"/>
    </row>
    <row r="11557">
      <c r="A11557" s="458"/>
      <c r="B11557" s="458"/>
      <c r="C11557" s="458"/>
      <c r="D11557" s="458"/>
      <c r="E11557" s="458"/>
      <c r="F11557" s="459"/>
    </row>
    <row r="11558">
      <c r="A11558" s="458"/>
      <c r="B11558" s="458"/>
      <c r="C11558" s="458"/>
      <c r="D11558" s="458"/>
      <c r="E11558" s="458"/>
      <c r="F11558" s="459"/>
    </row>
    <row r="11559">
      <c r="A11559" s="458"/>
      <c r="B11559" s="458"/>
      <c r="C11559" s="458"/>
      <c r="D11559" s="458"/>
      <c r="E11559" s="458"/>
      <c r="F11559" s="459"/>
    </row>
    <row r="11560">
      <c r="A11560" s="458"/>
      <c r="B11560" s="458"/>
      <c r="C11560" s="458"/>
      <c r="D11560" s="458"/>
      <c r="E11560" s="458"/>
      <c r="F11560" s="459"/>
    </row>
    <row r="11561">
      <c r="A11561" s="458"/>
      <c r="B11561" s="458"/>
      <c r="C11561" s="458"/>
      <c r="D11561" s="458"/>
      <c r="E11561" s="458"/>
      <c r="F11561" s="459"/>
    </row>
    <row r="11562">
      <c r="A11562" s="458"/>
      <c r="B11562" s="458"/>
      <c r="C11562" s="458"/>
      <c r="D11562" s="458"/>
      <c r="E11562" s="458"/>
      <c r="F11562" s="459"/>
    </row>
    <row r="11563">
      <c r="A11563" s="458"/>
      <c r="B11563" s="458"/>
      <c r="C11563" s="458"/>
      <c r="D11563" s="458"/>
      <c r="E11563" s="458"/>
      <c r="F11563" s="459"/>
    </row>
    <row r="11564">
      <c r="A11564" s="458"/>
      <c r="B11564" s="458"/>
      <c r="C11564" s="458"/>
      <c r="D11564" s="458"/>
      <c r="E11564" s="458"/>
      <c r="F11564" s="459"/>
    </row>
    <row r="11565">
      <c r="A11565" s="458"/>
      <c r="B11565" s="458"/>
      <c r="C11565" s="458"/>
      <c r="D11565" s="458"/>
      <c r="E11565" s="458"/>
      <c r="F11565" s="459"/>
    </row>
    <row r="11566">
      <c r="A11566" s="458"/>
      <c r="B11566" s="458"/>
      <c r="C11566" s="458"/>
      <c r="D11566" s="458"/>
      <c r="E11566" s="458"/>
      <c r="F11566" s="459"/>
    </row>
    <row r="11567">
      <c r="A11567" s="458"/>
      <c r="B11567" s="458"/>
      <c r="C11567" s="458"/>
      <c r="D11567" s="458"/>
      <c r="E11567" s="458"/>
      <c r="F11567" s="459"/>
    </row>
    <row r="11568">
      <c r="A11568" s="458"/>
      <c r="B11568" s="458"/>
      <c r="C11568" s="458"/>
      <c r="D11568" s="458"/>
      <c r="E11568" s="458"/>
      <c r="F11568" s="459"/>
    </row>
    <row r="11569">
      <c r="A11569" s="458"/>
      <c r="B11569" s="458"/>
      <c r="C11569" s="458"/>
      <c r="D11569" s="458"/>
      <c r="E11569" s="458"/>
      <c r="F11569" s="459"/>
    </row>
    <row r="11570">
      <c r="A11570" s="458"/>
      <c r="B11570" s="458"/>
      <c r="C11570" s="458"/>
      <c r="D11570" s="458"/>
      <c r="E11570" s="458"/>
      <c r="F11570" s="459"/>
    </row>
    <row r="11571">
      <c r="A11571" s="458"/>
      <c r="B11571" s="458"/>
      <c r="C11571" s="458"/>
      <c r="D11571" s="458"/>
      <c r="E11571" s="458"/>
      <c r="F11571" s="459"/>
    </row>
    <row r="11572">
      <c r="A11572" s="458"/>
      <c r="B11572" s="458"/>
      <c r="C11572" s="458"/>
      <c r="D11572" s="458"/>
      <c r="E11572" s="458"/>
      <c r="F11572" s="459"/>
    </row>
    <row r="11573">
      <c r="A11573" s="458"/>
      <c r="B11573" s="458"/>
      <c r="C11573" s="458"/>
      <c r="D11573" s="458"/>
      <c r="E11573" s="458"/>
      <c r="F11573" s="459"/>
    </row>
    <row r="11574">
      <c r="A11574" s="458"/>
      <c r="B11574" s="458"/>
      <c r="C11574" s="458"/>
      <c r="D11574" s="458"/>
      <c r="E11574" s="458"/>
      <c r="F11574" s="459"/>
    </row>
    <row r="11575">
      <c r="A11575" s="458"/>
      <c r="B11575" s="458"/>
      <c r="C11575" s="458"/>
      <c r="D11575" s="458"/>
      <c r="E11575" s="458"/>
      <c r="F11575" s="459"/>
    </row>
    <row r="11576">
      <c r="A11576" s="458"/>
      <c r="B11576" s="458"/>
      <c r="C11576" s="458"/>
      <c r="D11576" s="458"/>
      <c r="E11576" s="458"/>
      <c r="F11576" s="459"/>
    </row>
    <row r="11577">
      <c r="A11577" s="458"/>
      <c r="B11577" s="458"/>
      <c r="C11577" s="458"/>
      <c r="D11577" s="458"/>
      <c r="E11577" s="458"/>
      <c r="F11577" s="459"/>
    </row>
    <row r="11578">
      <c r="A11578" s="458"/>
      <c r="B11578" s="458"/>
      <c r="C11578" s="458"/>
      <c r="D11578" s="458"/>
      <c r="E11578" s="458"/>
      <c r="F11578" s="459"/>
    </row>
    <row r="11579">
      <c r="A11579" s="458"/>
      <c r="B11579" s="458"/>
      <c r="C11579" s="458"/>
      <c r="D11579" s="458"/>
      <c r="E11579" s="458"/>
      <c r="F11579" s="459"/>
    </row>
    <row r="11580">
      <c r="A11580" s="458"/>
      <c r="B11580" s="458"/>
      <c r="C11580" s="458"/>
      <c r="D11580" s="458"/>
      <c r="E11580" s="458"/>
      <c r="F11580" s="459"/>
    </row>
    <row r="11581">
      <c r="A11581" s="458"/>
      <c r="B11581" s="458"/>
      <c r="C11581" s="458"/>
      <c r="D11581" s="458"/>
      <c r="E11581" s="458"/>
      <c r="F11581" s="459"/>
    </row>
    <row r="11582">
      <c r="A11582" s="458"/>
      <c r="B11582" s="458"/>
      <c r="C11582" s="458"/>
      <c r="D11582" s="458"/>
      <c r="E11582" s="458"/>
      <c r="F11582" s="459"/>
    </row>
    <row r="11583">
      <c r="A11583" s="458"/>
      <c r="B11583" s="458"/>
      <c r="C11583" s="458"/>
      <c r="D11583" s="458"/>
      <c r="E11583" s="458"/>
      <c r="F11583" s="459"/>
    </row>
    <row r="11584">
      <c r="A11584" s="458"/>
      <c r="B11584" s="458"/>
      <c r="C11584" s="458"/>
      <c r="D11584" s="458"/>
      <c r="E11584" s="458"/>
      <c r="F11584" s="459"/>
    </row>
    <row r="11585">
      <c r="A11585" s="458"/>
      <c r="B11585" s="458"/>
      <c r="C11585" s="458"/>
      <c r="D11585" s="458"/>
      <c r="E11585" s="458"/>
      <c r="F11585" s="459"/>
    </row>
    <row r="11586">
      <c r="A11586" s="458"/>
      <c r="B11586" s="458"/>
      <c r="C11586" s="458"/>
      <c r="D11586" s="458"/>
      <c r="E11586" s="458"/>
      <c r="F11586" s="459"/>
    </row>
    <row r="11587">
      <c r="A11587" s="458"/>
      <c r="B11587" s="458"/>
      <c r="C11587" s="458"/>
      <c r="D11587" s="458"/>
      <c r="E11587" s="458"/>
      <c r="F11587" s="459"/>
    </row>
    <row r="11588">
      <c r="A11588" s="458"/>
      <c r="B11588" s="458"/>
      <c r="C11588" s="458"/>
      <c r="D11588" s="458"/>
      <c r="E11588" s="458"/>
      <c r="F11588" s="459"/>
    </row>
    <row r="11589">
      <c r="A11589" s="458"/>
      <c r="B11589" s="458"/>
      <c r="C11589" s="458"/>
      <c r="D11589" s="458"/>
      <c r="E11589" s="458"/>
      <c r="F11589" s="459"/>
    </row>
    <row r="11590">
      <c r="A11590" s="458"/>
      <c r="B11590" s="458"/>
      <c r="C11590" s="458"/>
      <c r="D11590" s="458"/>
      <c r="E11590" s="458"/>
      <c r="F11590" s="459"/>
    </row>
    <row r="11591">
      <c r="A11591" s="458"/>
      <c r="B11591" s="458"/>
      <c r="C11591" s="458"/>
      <c r="D11591" s="458"/>
      <c r="E11591" s="458"/>
      <c r="F11591" s="459"/>
    </row>
    <row r="11592">
      <c r="A11592" s="458"/>
      <c r="B11592" s="458"/>
      <c r="C11592" s="458"/>
      <c r="D11592" s="458"/>
      <c r="E11592" s="458"/>
      <c r="F11592" s="459"/>
    </row>
    <row r="11593">
      <c r="A11593" s="458"/>
      <c r="B11593" s="458"/>
      <c r="C11593" s="458"/>
      <c r="D11593" s="458"/>
      <c r="E11593" s="458"/>
      <c r="F11593" s="459"/>
    </row>
    <row r="11594">
      <c r="A11594" s="458"/>
      <c r="B11594" s="458"/>
      <c r="C11594" s="458"/>
      <c r="D11594" s="458"/>
      <c r="E11594" s="458"/>
      <c r="F11594" s="459"/>
    </row>
    <row r="11595">
      <c r="A11595" s="458"/>
      <c r="B11595" s="458"/>
      <c r="C11595" s="458"/>
      <c r="D11595" s="458"/>
      <c r="E11595" s="458"/>
      <c r="F11595" s="459"/>
    </row>
    <row r="11596">
      <c r="A11596" s="458"/>
      <c r="B11596" s="458"/>
      <c r="C11596" s="458"/>
      <c r="D11596" s="458"/>
      <c r="E11596" s="458"/>
      <c r="F11596" s="459"/>
    </row>
    <row r="11597">
      <c r="A11597" s="458"/>
      <c r="B11597" s="458"/>
      <c r="C11597" s="458"/>
      <c r="D11597" s="458"/>
      <c r="E11597" s="458"/>
      <c r="F11597" s="459"/>
    </row>
    <row r="11598">
      <c r="A11598" s="458"/>
      <c r="B11598" s="458"/>
      <c r="C11598" s="458"/>
      <c r="D11598" s="458"/>
      <c r="E11598" s="458"/>
      <c r="F11598" s="459"/>
    </row>
    <row r="11599">
      <c r="A11599" s="458"/>
      <c r="B11599" s="458"/>
      <c r="C11599" s="458"/>
      <c r="D11599" s="458"/>
      <c r="E11599" s="458"/>
      <c r="F11599" s="459"/>
    </row>
    <row r="11600">
      <c r="A11600" s="458"/>
      <c r="B11600" s="458"/>
      <c r="C11600" s="458"/>
      <c r="D11600" s="458"/>
      <c r="E11600" s="458"/>
      <c r="F11600" s="459"/>
    </row>
    <row r="11601">
      <c r="A11601" s="458"/>
      <c r="B11601" s="458"/>
      <c r="C11601" s="458"/>
      <c r="D11601" s="458"/>
      <c r="E11601" s="458"/>
      <c r="F11601" s="459"/>
    </row>
    <row r="11602">
      <c r="A11602" s="458"/>
      <c r="B11602" s="458"/>
      <c r="C11602" s="458"/>
      <c r="D11602" s="458"/>
      <c r="E11602" s="458"/>
      <c r="F11602" s="459"/>
    </row>
    <row r="11603">
      <c r="A11603" s="458"/>
      <c r="B11603" s="458"/>
      <c r="C11603" s="458"/>
      <c r="D11603" s="458"/>
      <c r="E11603" s="458"/>
      <c r="F11603" s="459"/>
    </row>
    <row r="11604">
      <c r="A11604" s="458"/>
      <c r="B11604" s="458"/>
      <c r="C11604" s="458"/>
      <c r="D11604" s="458"/>
      <c r="E11604" s="458"/>
      <c r="F11604" s="459"/>
    </row>
    <row r="11605">
      <c r="A11605" s="458"/>
      <c r="B11605" s="458"/>
      <c r="C11605" s="458"/>
      <c r="D11605" s="458"/>
      <c r="E11605" s="458"/>
      <c r="F11605" s="459"/>
    </row>
    <row r="11606">
      <c r="A11606" s="458"/>
      <c r="B11606" s="458"/>
      <c r="C11606" s="458"/>
      <c r="D11606" s="458"/>
      <c r="E11606" s="458"/>
      <c r="F11606" s="459"/>
    </row>
    <row r="11607">
      <c r="A11607" s="458"/>
      <c r="B11607" s="458"/>
      <c r="C11607" s="458"/>
      <c r="D11607" s="458"/>
      <c r="E11607" s="458"/>
      <c r="F11607" s="459"/>
    </row>
    <row r="11608">
      <c r="A11608" s="458"/>
      <c r="B11608" s="458"/>
      <c r="C11608" s="458"/>
      <c r="D11608" s="458"/>
      <c r="E11608" s="458"/>
      <c r="F11608" s="459"/>
    </row>
    <row r="11609">
      <c r="A11609" s="458"/>
      <c r="B11609" s="458"/>
      <c r="C11609" s="458"/>
      <c r="D11609" s="458"/>
      <c r="E11609" s="458"/>
      <c r="F11609" s="459"/>
    </row>
    <row r="11610">
      <c r="A11610" s="458"/>
      <c r="B11610" s="458"/>
      <c r="C11610" s="458"/>
      <c r="D11610" s="458"/>
      <c r="E11610" s="458"/>
      <c r="F11610" s="459"/>
    </row>
    <row r="11611">
      <c r="A11611" s="458"/>
      <c r="B11611" s="458"/>
      <c r="C11611" s="458"/>
      <c r="D11611" s="458"/>
      <c r="E11611" s="458"/>
      <c r="F11611" s="459"/>
    </row>
    <row r="11612">
      <c r="A11612" s="458"/>
      <c r="B11612" s="458"/>
      <c r="C11612" s="458"/>
      <c r="D11612" s="458"/>
      <c r="E11612" s="458"/>
      <c r="F11612" s="459"/>
    </row>
    <row r="11613">
      <c r="A11613" s="458"/>
      <c r="B11613" s="458"/>
      <c r="C11613" s="458"/>
      <c r="D11613" s="458"/>
      <c r="E11613" s="458"/>
      <c r="F11613" s="459"/>
    </row>
    <row r="11614">
      <c r="A11614" s="458"/>
      <c r="B11614" s="458"/>
      <c r="C11614" s="458"/>
      <c r="D11614" s="458"/>
      <c r="E11614" s="458"/>
      <c r="F11614" s="459"/>
    </row>
    <row r="11615">
      <c r="A11615" s="458"/>
      <c r="B11615" s="458"/>
      <c r="C11615" s="458"/>
      <c r="D11615" s="458"/>
      <c r="E11615" s="458"/>
      <c r="F11615" s="459"/>
    </row>
    <row r="11616">
      <c r="A11616" s="458"/>
      <c r="B11616" s="458"/>
      <c r="C11616" s="458"/>
      <c r="D11616" s="458"/>
      <c r="E11616" s="458"/>
      <c r="F11616" s="459"/>
    </row>
    <row r="11617">
      <c r="A11617" s="458"/>
      <c r="B11617" s="458"/>
      <c r="C11617" s="458"/>
      <c r="D11617" s="458"/>
      <c r="E11617" s="458"/>
      <c r="F11617" s="459"/>
    </row>
    <row r="11618">
      <c r="A11618" s="458"/>
      <c r="B11618" s="458"/>
      <c r="C11618" s="458"/>
      <c r="D11618" s="458"/>
      <c r="E11618" s="458"/>
      <c r="F11618" s="459"/>
    </row>
    <row r="11619">
      <c r="A11619" s="458"/>
      <c r="B11619" s="458"/>
      <c r="C11619" s="458"/>
      <c r="D11619" s="458"/>
      <c r="E11619" s="458"/>
      <c r="F11619" s="459"/>
    </row>
    <row r="11620">
      <c r="A11620" s="458"/>
      <c r="B11620" s="458"/>
      <c r="C11620" s="458"/>
      <c r="D11620" s="458"/>
      <c r="E11620" s="458"/>
      <c r="F11620" s="459"/>
    </row>
    <row r="11621">
      <c r="A11621" s="458"/>
      <c r="B11621" s="458"/>
      <c r="C11621" s="458"/>
      <c r="D11621" s="458"/>
      <c r="E11621" s="458"/>
      <c r="F11621" s="459"/>
    </row>
    <row r="11622">
      <c r="A11622" s="458"/>
      <c r="B11622" s="458"/>
      <c r="C11622" s="458"/>
      <c r="D11622" s="458"/>
      <c r="E11622" s="458"/>
      <c r="F11622" s="459"/>
    </row>
    <row r="11623">
      <c r="A11623" s="458"/>
      <c r="B11623" s="458"/>
      <c r="C11623" s="458"/>
      <c r="D11623" s="458"/>
      <c r="E11623" s="458"/>
      <c r="F11623" s="459"/>
    </row>
    <row r="11624">
      <c r="A11624" s="458"/>
      <c r="B11624" s="458"/>
      <c r="C11624" s="458"/>
      <c r="D11624" s="458"/>
      <c r="E11624" s="458"/>
      <c r="F11624" s="459"/>
    </row>
    <row r="11625">
      <c r="A11625" s="458"/>
      <c r="B11625" s="458"/>
      <c r="C11625" s="458"/>
      <c r="D11625" s="458"/>
      <c r="E11625" s="458"/>
      <c r="F11625" s="459"/>
    </row>
    <row r="11626">
      <c r="A11626" s="458"/>
      <c r="B11626" s="458"/>
      <c r="C11626" s="458"/>
      <c r="D11626" s="458"/>
      <c r="E11626" s="458"/>
      <c r="F11626" s="459"/>
    </row>
    <row r="11627">
      <c r="A11627" s="458"/>
      <c r="B11627" s="458"/>
      <c r="C11627" s="458"/>
      <c r="D11627" s="458"/>
      <c r="E11627" s="458"/>
      <c r="F11627" s="459"/>
    </row>
    <row r="11628">
      <c r="A11628" s="458"/>
      <c r="B11628" s="458"/>
      <c r="C11628" s="458"/>
      <c r="D11628" s="458"/>
      <c r="E11628" s="458"/>
      <c r="F11628" s="459"/>
    </row>
    <row r="11629">
      <c r="A11629" s="458"/>
      <c r="B11629" s="458"/>
      <c r="C11629" s="458"/>
      <c r="D11629" s="458"/>
      <c r="E11629" s="458"/>
      <c r="F11629" s="459"/>
    </row>
    <row r="11630">
      <c r="A11630" s="458"/>
      <c r="B11630" s="458"/>
      <c r="C11630" s="458"/>
      <c r="D11630" s="458"/>
      <c r="E11630" s="458"/>
      <c r="F11630" s="459"/>
    </row>
    <row r="11631">
      <c r="A11631" s="458"/>
      <c r="B11631" s="458"/>
      <c r="C11631" s="458"/>
      <c r="D11631" s="458"/>
      <c r="E11631" s="458"/>
      <c r="F11631" s="459"/>
    </row>
    <row r="11632">
      <c r="A11632" s="458"/>
      <c r="B11632" s="458"/>
      <c r="C11632" s="458"/>
      <c r="D11632" s="458"/>
      <c r="E11632" s="458"/>
      <c r="F11632" s="459"/>
    </row>
    <row r="11633">
      <c r="A11633" s="458"/>
      <c r="B11633" s="458"/>
      <c r="C11633" s="458"/>
      <c r="D11633" s="458"/>
      <c r="E11633" s="458"/>
      <c r="F11633" s="459"/>
    </row>
    <row r="11634">
      <c r="A11634" s="458"/>
      <c r="B11634" s="458"/>
      <c r="C11634" s="458"/>
      <c r="D11634" s="458"/>
      <c r="E11634" s="458"/>
      <c r="F11634" s="459"/>
    </row>
    <row r="11635">
      <c r="A11635" s="458"/>
      <c r="B11635" s="458"/>
      <c r="C11635" s="458"/>
      <c r="D11635" s="458"/>
      <c r="E11635" s="458"/>
      <c r="F11635" s="459"/>
    </row>
    <row r="11636">
      <c r="A11636" s="458"/>
      <c r="B11636" s="458"/>
      <c r="C11636" s="458"/>
      <c r="D11636" s="458"/>
      <c r="E11636" s="458"/>
      <c r="F11636" s="459"/>
    </row>
    <row r="11637">
      <c r="A11637" s="458"/>
      <c r="B11637" s="458"/>
      <c r="C11637" s="458"/>
      <c r="D11637" s="458"/>
      <c r="E11637" s="458"/>
      <c r="F11637" s="459"/>
    </row>
    <row r="11638">
      <c r="A11638" s="458"/>
      <c r="B11638" s="458"/>
      <c r="C11638" s="458"/>
      <c r="D11638" s="458"/>
      <c r="E11638" s="458"/>
      <c r="F11638" s="459"/>
    </row>
    <row r="11639">
      <c r="A11639" s="458"/>
      <c r="B11639" s="458"/>
      <c r="C11639" s="458"/>
      <c r="D11639" s="458"/>
      <c r="E11639" s="458"/>
      <c r="F11639" s="459"/>
    </row>
    <row r="11640">
      <c r="A11640" s="458"/>
      <c r="B11640" s="458"/>
      <c r="C11640" s="458"/>
      <c r="D11640" s="458"/>
      <c r="E11640" s="458"/>
      <c r="F11640" s="459"/>
    </row>
    <row r="11641">
      <c r="A11641" s="458"/>
      <c r="B11641" s="458"/>
      <c r="C11641" s="458"/>
      <c r="D11641" s="458"/>
      <c r="E11641" s="458"/>
      <c r="F11641" s="459"/>
    </row>
    <row r="11642">
      <c r="A11642" s="458"/>
      <c r="B11642" s="458"/>
      <c r="C11642" s="458"/>
      <c r="D11642" s="458"/>
      <c r="E11642" s="458"/>
      <c r="F11642" s="459"/>
    </row>
    <row r="11643">
      <c r="A11643" s="458"/>
      <c r="B11643" s="458"/>
      <c r="C11643" s="458"/>
      <c r="D11643" s="458"/>
      <c r="E11643" s="458"/>
      <c r="F11643" s="459"/>
    </row>
    <row r="11644">
      <c r="A11644" s="458"/>
      <c r="B11644" s="458"/>
      <c r="C11644" s="458"/>
      <c r="D11644" s="458"/>
      <c r="E11644" s="458"/>
      <c r="F11644" s="459"/>
    </row>
    <row r="11645">
      <c r="A11645" s="458"/>
      <c r="B11645" s="458"/>
      <c r="C11645" s="458"/>
      <c r="D11645" s="458"/>
      <c r="E11645" s="458"/>
      <c r="F11645" s="459"/>
    </row>
    <row r="11646">
      <c r="A11646" s="458"/>
      <c r="B11646" s="458"/>
      <c r="C11646" s="458"/>
      <c r="D11646" s="458"/>
      <c r="E11646" s="458"/>
      <c r="F11646" s="459"/>
    </row>
    <row r="11647">
      <c r="A11647" s="458"/>
      <c r="B11647" s="458"/>
      <c r="C11647" s="458"/>
      <c r="D11647" s="458"/>
      <c r="E11647" s="458"/>
      <c r="F11647" s="459"/>
    </row>
    <row r="11648">
      <c r="A11648" s="458"/>
      <c r="B11648" s="458"/>
      <c r="C11648" s="458"/>
      <c r="D11648" s="458"/>
      <c r="E11648" s="458"/>
      <c r="F11648" s="459"/>
    </row>
    <row r="11649">
      <c r="A11649" s="458"/>
      <c r="B11649" s="458"/>
      <c r="C11649" s="458"/>
      <c r="D11649" s="458"/>
      <c r="E11649" s="458"/>
      <c r="F11649" s="459"/>
    </row>
    <row r="11650">
      <c r="A11650" s="458"/>
      <c r="B11650" s="458"/>
      <c r="C11650" s="458"/>
      <c r="D11650" s="458"/>
      <c r="E11650" s="458"/>
      <c r="F11650" s="459"/>
    </row>
    <row r="11651">
      <c r="A11651" s="458"/>
      <c r="B11651" s="458"/>
      <c r="C11651" s="458"/>
      <c r="D11651" s="458"/>
      <c r="E11651" s="458"/>
      <c r="F11651" s="459"/>
    </row>
    <row r="11652">
      <c r="A11652" s="458"/>
      <c r="B11652" s="458"/>
      <c r="C11652" s="458"/>
      <c r="D11652" s="458"/>
      <c r="E11652" s="458"/>
      <c r="F11652" s="459"/>
    </row>
    <row r="11653">
      <c r="A11653" s="458"/>
      <c r="B11653" s="458"/>
      <c r="C11653" s="458"/>
      <c r="D11653" s="458"/>
      <c r="E11653" s="458"/>
      <c r="F11653" s="459"/>
    </row>
    <row r="11654">
      <c r="A11654" s="458"/>
      <c r="B11654" s="458"/>
      <c r="C11654" s="458"/>
      <c r="D11654" s="458"/>
      <c r="E11654" s="458"/>
      <c r="F11654" s="459"/>
    </row>
    <row r="11655">
      <c r="A11655" s="458"/>
      <c r="B11655" s="458"/>
      <c r="C11655" s="458"/>
      <c r="D11655" s="458"/>
      <c r="E11655" s="458"/>
      <c r="F11655" s="459"/>
    </row>
    <row r="11656">
      <c r="A11656" s="458"/>
      <c r="B11656" s="458"/>
      <c r="C11656" s="458"/>
      <c r="D11656" s="458"/>
      <c r="E11656" s="458"/>
      <c r="F11656" s="459"/>
    </row>
    <row r="11657">
      <c r="A11657" s="458"/>
      <c r="B11657" s="458"/>
      <c r="C11657" s="458"/>
      <c r="D11657" s="458"/>
      <c r="E11657" s="458"/>
      <c r="F11657" s="459"/>
    </row>
    <row r="11658">
      <c r="A11658" s="458"/>
      <c r="B11658" s="458"/>
      <c r="C11658" s="458"/>
      <c r="D11658" s="458"/>
      <c r="E11658" s="458"/>
      <c r="F11658" s="459"/>
    </row>
    <row r="11659">
      <c r="A11659" s="458"/>
      <c r="B11659" s="458"/>
      <c r="C11659" s="458"/>
      <c r="D11659" s="458"/>
      <c r="E11659" s="458"/>
      <c r="F11659" s="459"/>
    </row>
    <row r="11660">
      <c r="A11660" s="458"/>
      <c r="B11660" s="458"/>
      <c r="C11660" s="458"/>
      <c r="D11660" s="458"/>
      <c r="E11660" s="458"/>
      <c r="F11660" s="459"/>
    </row>
    <row r="11661">
      <c r="A11661" s="458"/>
      <c r="B11661" s="458"/>
      <c r="C11661" s="458"/>
      <c r="D11661" s="458"/>
      <c r="E11661" s="458"/>
      <c r="F11661" s="459"/>
    </row>
    <row r="11662">
      <c r="A11662" s="458"/>
      <c r="B11662" s="458"/>
      <c r="C11662" s="458"/>
      <c r="D11662" s="458"/>
      <c r="E11662" s="458"/>
      <c r="F11662" s="459"/>
    </row>
    <row r="11663">
      <c r="A11663" s="458"/>
      <c r="B11663" s="458"/>
      <c r="C11663" s="458"/>
      <c r="D11663" s="458"/>
      <c r="E11663" s="458"/>
      <c r="F11663" s="459"/>
    </row>
    <row r="11664">
      <c r="A11664" s="458"/>
      <c r="B11664" s="458"/>
      <c r="C11664" s="458"/>
      <c r="D11664" s="458"/>
      <c r="E11664" s="458"/>
      <c r="F11664" s="459"/>
    </row>
    <row r="11665">
      <c r="A11665" s="458"/>
      <c r="B11665" s="458"/>
      <c r="C11665" s="458"/>
      <c r="D11665" s="458"/>
      <c r="E11665" s="458"/>
      <c r="F11665" s="459"/>
    </row>
    <row r="11666">
      <c r="A11666" s="458"/>
      <c r="B11666" s="458"/>
      <c r="C11666" s="458"/>
      <c r="D11666" s="458"/>
      <c r="E11666" s="458"/>
      <c r="F11666" s="459"/>
    </row>
    <row r="11667">
      <c r="A11667" s="458"/>
      <c r="B11667" s="458"/>
      <c r="C11667" s="458"/>
      <c r="D11667" s="458"/>
      <c r="E11667" s="458"/>
      <c r="F11667" s="459"/>
    </row>
    <row r="11668">
      <c r="A11668" s="458"/>
      <c r="B11668" s="458"/>
      <c r="C11668" s="458"/>
      <c r="D11668" s="458"/>
      <c r="E11668" s="458"/>
      <c r="F11668" s="459"/>
    </row>
    <row r="11669">
      <c r="A11669" s="458"/>
      <c r="B11669" s="458"/>
      <c r="C11669" s="458"/>
      <c r="D11669" s="458"/>
      <c r="E11669" s="458"/>
      <c r="F11669" s="459"/>
    </row>
    <row r="11670">
      <c r="A11670" s="458"/>
      <c r="B11670" s="458"/>
      <c r="C11670" s="458"/>
      <c r="D11670" s="458"/>
      <c r="E11670" s="458"/>
      <c r="F11670" s="459"/>
    </row>
    <row r="11671">
      <c r="A11671" s="458"/>
      <c r="B11671" s="458"/>
      <c r="C11671" s="458"/>
      <c r="D11671" s="458"/>
      <c r="E11671" s="458"/>
      <c r="F11671" s="459"/>
    </row>
    <row r="11672">
      <c r="A11672" s="458"/>
      <c r="B11672" s="458"/>
      <c r="C11672" s="458"/>
      <c r="D11672" s="458"/>
      <c r="E11672" s="458"/>
      <c r="F11672" s="459"/>
    </row>
    <row r="11673">
      <c r="A11673" s="458"/>
      <c r="B11673" s="458"/>
      <c r="C11673" s="458"/>
      <c r="D11673" s="458"/>
      <c r="E11673" s="458"/>
      <c r="F11673" s="459"/>
    </row>
    <row r="11674">
      <c r="A11674" s="458"/>
      <c r="B11674" s="458"/>
      <c r="C11674" s="458"/>
      <c r="D11674" s="458"/>
      <c r="E11674" s="458"/>
      <c r="F11674" s="459"/>
    </row>
    <row r="11675">
      <c r="A11675" s="458"/>
      <c r="B11675" s="458"/>
      <c r="C11675" s="458"/>
      <c r="D11675" s="458"/>
      <c r="E11675" s="458"/>
      <c r="F11675" s="459"/>
    </row>
    <row r="11676">
      <c r="A11676" s="458"/>
      <c r="B11676" s="458"/>
      <c r="C11676" s="458"/>
      <c r="D11676" s="458"/>
      <c r="E11676" s="458"/>
      <c r="F11676" s="459"/>
    </row>
    <row r="11677">
      <c r="A11677" s="458"/>
      <c r="B11677" s="458"/>
      <c r="C11677" s="458"/>
      <c r="D11677" s="458"/>
      <c r="E11677" s="458"/>
      <c r="F11677" s="459"/>
    </row>
    <row r="11678">
      <c r="A11678" s="458"/>
      <c r="B11678" s="458"/>
      <c r="C11678" s="458"/>
      <c r="D11678" s="458"/>
      <c r="E11678" s="458"/>
      <c r="F11678" s="459"/>
    </row>
    <row r="11679">
      <c r="A11679" s="458"/>
      <c r="B11679" s="458"/>
      <c r="C11679" s="458"/>
      <c r="D11679" s="458"/>
      <c r="E11679" s="458"/>
      <c r="F11679" s="459"/>
    </row>
    <row r="11680">
      <c r="A11680" s="458"/>
      <c r="B11680" s="458"/>
      <c r="C11680" s="458"/>
      <c r="D11680" s="458"/>
      <c r="E11680" s="458"/>
      <c r="F11680" s="459"/>
    </row>
    <row r="11681">
      <c r="A11681" s="458"/>
      <c r="B11681" s="458"/>
      <c r="C11681" s="458"/>
      <c r="D11681" s="458"/>
      <c r="E11681" s="458"/>
      <c r="F11681" s="459"/>
    </row>
    <row r="11682">
      <c r="A11682" s="458"/>
      <c r="B11682" s="458"/>
      <c r="C11682" s="458"/>
      <c r="D11682" s="458"/>
      <c r="E11682" s="458"/>
      <c r="F11682" s="459"/>
    </row>
    <row r="11683">
      <c r="A11683" s="458"/>
      <c r="B11683" s="458"/>
      <c r="C11683" s="458"/>
      <c r="D11683" s="458"/>
      <c r="E11683" s="458"/>
      <c r="F11683" s="459"/>
    </row>
    <row r="11684">
      <c r="A11684" s="458"/>
      <c r="B11684" s="458"/>
      <c r="C11684" s="458"/>
      <c r="D11684" s="458"/>
      <c r="E11684" s="458"/>
      <c r="F11684" s="459"/>
    </row>
    <row r="11685">
      <c r="A11685" s="458"/>
      <c r="B11685" s="458"/>
      <c r="C11685" s="458"/>
      <c r="D11685" s="458"/>
      <c r="E11685" s="458"/>
      <c r="F11685" s="459"/>
    </row>
    <row r="11686">
      <c r="A11686" s="458"/>
      <c r="B11686" s="458"/>
      <c r="C11686" s="458"/>
      <c r="D11686" s="458"/>
      <c r="E11686" s="458"/>
      <c r="F11686" s="459"/>
    </row>
    <row r="11687">
      <c r="A11687" s="458"/>
      <c r="B11687" s="458"/>
      <c r="C11687" s="458"/>
      <c r="D11687" s="458"/>
      <c r="E11687" s="458"/>
      <c r="F11687" s="459"/>
    </row>
    <row r="11688">
      <c r="A11688" s="458"/>
      <c r="B11688" s="458"/>
      <c r="C11688" s="458"/>
      <c r="D11688" s="458"/>
      <c r="E11688" s="458"/>
      <c r="F11688" s="459"/>
    </row>
    <row r="11689">
      <c r="A11689" s="458"/>
      <c r="B11689" s="458"/>
      <c r="C11689" s="458"/>
      <c r="D11689" s="458"/>
      <c r="E11689" s="458"/>
      <c r="F11689" s="459"/>
    </row>
    <row r="11690">
      <c r="A11690" s="458"/>
      <c r="B11690" s="458"/>
      <c r="C11690" s="458"/>
      <c r="D11690" s="458"/>
      <c r="E11690" s="458"/>
      <c r="F11690" s="459"/>
    </row>
    <row r="11691">
      <c r="A11691" s="458"/>
      <c r="B11691" s="458"/>
      <c r="C11691" s="458"/>
      <c r="D11691" s="458"/>
      <c r="E11691" s="458"/>
      <c r="F11691" s="459"/>
    </row>
    <row r="11692">
      <c r="A11692" s="458"/>
      <c r="B11692" s="458"/>
      <c r="C11692" s="458"/>
      <c r="D11692" s="458"/>
      <c r="E11692" s="458"/>
      <c r="F11692" s="459"/>
    </row>
    <row r="11693">
      <c r="A11693" s="458"/>
      <c r="B11693" s="458"/>
      <c r="C11693" s="458"/>
      <c r="D11693" s="458"/>
      <c r="E11693" s="458"/>
      <c r="F11693" s="459"/>
    </row>
    <row r="11694">
      <c r="A11694" s="458"/>
      <c r="B11694" s="458"/>
      <c r="C11694" s="458"/>
      <c r="D11694" s="458"/>
      <c r="E11694" s="458"/>
      <c r="F11694" s="459"/>
    </row>
    <row r="11695">
      <c r="A11695" s="458"/>
      <c r="B11695" s="458"/>
      <c r="C11695" s="458"/>
      <c r="D11695" s="458"/>
      <c r="E11695" s="458"/>
      <c r="F11695" s="459"/>
    </row>
    <row r="11696">
      <c r="A11696" s="458"/>
      <c r="B11696" s="458"/>
      <c r="C11696" s="458"/>
      <c r="D11696" s="458"/>
      <c r="E11696" s="458"/>
      <c r="F11696" s="459"/>
    </row>
    <row r="11697">
      <c r="A11697" s="458"/>
      <c r="B11697" s="458"/>
      <c r="C11697" s="458"/>
      <c r="D11697" s="458"/>
      <c r="E11697" s="458"/>
      <c r="F11697" s="459"/>
    </row>
    <row r="11698">
      <c r="A11698" s="458"/>
      <c r="B11698" s="458"/>
      <c r="C11698" s="458"/>
      <c r="D11698" s="458"/>
      <c r="E11698" s="458"/>
      <c r="F11698" s="459"/>
    </row>
    <row r="11699">
      <c r="A11699" s="458"/>
      <c r="B11699" s="458"/>
      <c r="C11699" s="458"/>
      <c r="D11699" s="458"/>
      <c r="E11699" s="458"/>
      <c r="F11699" s="459"/>
    </row>
    <row r="11700">
      <c r="A11700" s="458"/>
      <c r="B11700" s="458"/>
      <c r="C11700" s="458"/>
      <c r="D11700" s="458"/>
      <c r="E11700" s="458"/>
      <c r="F11700" s="459"/>
    </row>
    <row r="11701">
      <c r="A11701" s="458"/>
      <c r="B11701" s="458"/>
      <c r="C11701" s="458"/>
      <c r="D11701" s="458"/>
      <c r="E11701" s="458"/>
      <c r="F11701" s="459"/>
    </row>
    <row r="11702">
      <c r="A11702" s="458"/>
      <c r="B11702" s="458"/>
      <c r="C11702" s="458"/>
      <c r="D11702" s="458"/>
      <c r="E11702" s="458"/>
      <c r="F11702" s="459"/>
    </row>
    <row r="11703">
      <c r="A11703" s="458"/>
      <c r="B11703" s="458"/>
      <c r="C11703" s="458"/>
      <c r="D11703" s="458"/>
      <c r="E11703" s="458"/>
      <c r="F11703" s="459"/>
    </row>
    <row r="11704">
      <c r="A11704" s="458"/>
      <c r="B11704" s="458"/>
      <c r="C11704" s="458"/>
      <c r="D11704" s="458"/>
      <c r="E11704" s="458"/>
      <c r="F11704" s="459"/>
    </row>
    <row r="11705">
      <c r="A11705" s="458"/>
      <c r="B11705" s="458"/>
      <c r="C11705" s="458"/>
      <c r="D11705" s="458"/>
      <c r="E11705" s="458"/>
      <c r="F11705" s="459"/>
    </row>
    <row r="11706">
      <c r="A11706" s="458"/>
      <c r="B11706" s="458"/>
      <c r="C11706" s="458"/>
      <c r="D11706" s="458"/>
      <c r="E11706" s="458"/>
      <c r="F11706" s="459"/>
    </row>
    <row r="11707">
      <c r="A11707" s="458"/>
      <c r="B11707" s="458"/>
      <c r="C11707" s="458"/>
      <c r="D11707" s="458"/>
      <c r="E11707" s="458"/>
      <c r="F11707" s="459"/>
    </row>
    <row r="11708">
      <c r="A11708" s="458"/>
      <c r="B11708" s="458"/>
      <c r="C11708" s="458"/>
      <c r="D11708" s="458"/>
      <c r="E11708" s="458"/>
      <c r="F11708" s="459"/>
    </row>
    <row r="11709">
      <c r="A11709" s="458"/>
      <c r="B11709" s="458"/>
      <c r="C11709" s="458"/>
      <c r="D11709" s="458"/>
      <c r="E11709" s="458"/>
      <c r="F11709" s="459"/>
    </row>
    <row r="11710">
      <c r="A11710" s="458"/>
      <c r="B11710" s="458"/>
      <c r="C11710" s="458"/>
      <c r="D11710" s="458"/>
      <c r="E11710" s="458"/>
      <c r="F11710" s="459"/>
    </row>
    <row r="11711">
      <c r="A11711" s="458"/>
      <c r="B11711" s="458"/>
      <c r="C11711" s="458"/>
      <c r="D11711" s="458"/>
      <c r="E11711" s="458"/>
      <c r="F11711" s="459"/>
    </row>
    <row r="11712">
      <c r="A11712" s="458"/>
      <c r="B11712" s="458"/>
      <c r="C11712" s="458"/>
      <c r="D11712" s="458"/>
      <c r="E11712" s="458"/>
      <c r="F11712" s="459"/>
    </row>
    <row r="11713">
      <c r="A11713" s="458"/>
      <c r="B11713" s="458"/>
      <c r="C11713" s="458"/>
      <c r="D11713" s="458"/>
      <c r="E11713" s="458"/>
      <c r="F11713" s="459"/>
    </row>
    <row r="11714">
      <c r="A11714" s="458"/>
      <c r="B11714" s="458"/>
      <c r="C11714" s="458"/>
      <c r="D11714" s="458"/>
      <c r="E11714" s="458"/>
      <c r="F11714" s="459"/>
    </row>
    <row r="11715">
      <c r="A11715" s="458"/>
      <c r="B11715" s="458"/>
      <c r="C11715" s="458"/>
      <c r="D11715" s="458"/>
      <c r="E11715" s="458"/>
      <c r="F11715" s="459"/>
    </row>
    <row r="11716">
      <c r="A11716" s="458"/>
      <c r="B11716" s="458"/>
      <c r="C11716" s="458"/>
      <c r="D11716" s="458"/>
      <c r="E11716" s="458"/>
      <c r="F11716" s="459"/>
    </row>
    <row r="11717">
      <c r="A11717" s="458"/>
      <c r="B11717" s="458"/>
      <c r="C11717" s="458"/>
      <c r="D11717" s="458"/>
      <c r="E11717" s="458"/>
      <c r="F11717" s="459"/>
    </row>
    <row r="11718">
      <c r="A11718" s="458"/>
      <c r="B11718" s="458"/>
      <c r="C11718" s="458"/>
      <c r="D11718" s="458"/>
      <c r="E11718" s="458"/>
      <c r="F11718" s="459"/>
    </row>
    <row r="11719">
      <c r="A11719" s="458"/>
      <c r="B11719" s="458"/>
      <c r="C11719" s="458"/>
      <c r="D11719" s="458"/>
      <c r="E11719" s="458"/>
      <c r="F11719" s="459"/>
    </row>
    <row r="11720">
      <c r="A11720" s="458"/>
      <c r="B11720" s="458"/>
      <c r="C11720" s="458"/>
      <c r="D11720" s="458"/>
      <c r="E11720" s="458"/>
      <c r="F11720" s="459"/>
    </row>
    <row r="11721">
      <c r="A11721" s="458"/>
      <c r="B11721" s="458"/>
      <c r="C11721" s="458"/>
      <c r="D11721" s="458"/>
      <c r="E11721" s="458"/>
      <c r="F11721" s="459"/>
    </row>
    <row r="11722">
      <c r="A11722" s="458"/>
      <c r="B11722" s="458"/>
      <c r="C11722" s="458"/>
      <c r="D11722" s="458"/>
      <c r="E11722" s="458"/>
      <c r="F11722" s="459"/>
    </row>
    <row r="11723">
      <c r="A11723" s="458"/>
      <c r="B11723" s="458"/>
      <c r="C11723" s="458"/>
      <c r="D11723" s="458"/>
      <c r="E11723" s="458"/>
      <c r="F11723" s="459"/>
    </row>
    <row r="11724">
      <c r="A11724" s="458"/>
      <c r="B11724" s="458"/>
      <c r="C11724" s="458"/>
      <c r="D11724" s="458"/>
      <c r="E11724" s="458"/>
      <c r="F11724" s="459"/>
    </row>
    <row r="11725">
      <c r="A11725" s="458"/>
      <c r="B11725" s="458"/>
      <c r="C11725" s="458"/>
      <c r="D11725" s="458"/>
      <c r="E11725" s="458"/>
      <c r="F11725" s="459"/>
    </row>
    <row r="11726">
      <c r="A11726" s="458"/>
      <c r="B11726" s="458"/>
      <c r="C11726" s="458"/>
      <c r="D11726" s="458"/>
      <c r="E11726" s="458"/>
      <c r="F11726" s="459"/>
    </row>
    <row r="11727">
      <c r="A11727" s="458"/>
      <c r="B11727" s="458"/>
      <c r="C11727" s="458"/>
      <c r="D11727" s="458"/>
      <c r="E11727" s="458"/>
      <c r="F11727" s="459"/>
    </row>
    <row r="11728">
      <c r="A11728" s="458"/>
      <c r="B11728" s="458"/>
      <c r="C11728" s="458"/>
      <c r="D11728" s="458"/>
      <c r="E11728" s="458"/>
      <c r="F11728" s="459"/>
    </row>
    <row r="11729">
      <c r="A11729" s="458"/>
      <c r="B11729" s="458"/>
      <c r="C11729" s="458"/>
      <c r="D11729" s="458"/>
      <c r="E11729" s="458"/>
      <c r="F11729" s="459"/>
    </row>
    <row r="11730">
      <c r="A11730" s="458"/>
      <c r="B11730" s="458"/>
      <c r="C11730" s="458"/>
      <c r="D11730" s="458"/>
      <c r="E11730" s="458"/>
      <c r="F11730" s="459"/>
    </row>
    <row r="11731">
      <c r="A11731" s="458"/>
      <c r="B11731" s="458"/>
      <c r="C11731" s="458"/>
      <c r="D11731" s="458"/>
      <c r="E11731" s="458"/>
      <c r="F11731" s="459"/>
    </row>
    <row r="11732">
      <c r="A11732" s="458"/>
      <c r="B11732" s="458"/>
      <c r="C11732" s="458"/>
      <c r="D11732" s="458"/>
      <c r="E11732" s="458"/>
      <c r="F11732" s="459"/>
    </row>
    <row r="11733">
      <c r="A11733" s="458"/>
      <c r="B11733" s="458"/>
      <c r="C11733" s="458"/>
      <c r="D11733" s="458"/>
      <c r="E11733" s="458"/>
      <c r="F11733" s="459"/>
    </row>
    <row r="11734">
      <c r="A11734" s="458"/>
      <c r="B11734" s="458"/>
      <c r="C11734" s="458"/>
      <c r="D11734" s="458"/>
      <c r="E11734" s="458"/>
      <c r="F11734" s="459"/>
    </row>
    <row r="11735">
      <c r="A11735" s="458"/>
      <c r="B11735" s="458"/>
      <c r="C11735" s="458"/>
      <c r="D11735" s="458"/>
      <c r="E11735" s="458"/>
      <c r="F11735" s="459"/>
    </row>
    <row r="11736">
      <c r="A11736" s="458"/>
      <c r="B11736" s="458"/>
      <c r="C11736" s="458"/>
      <c r="D11736" s="458"/>
      <c r="E11736" s="458"/>
      <c r="F11736" s="459"/>
    </row>
    <row r="11737">
      <c r="A11737" s="458"/>
      <c r="B11737" s="458"/>
      <c r="C11737" s="458"/>
      <c r="D11737" s="458"/>
      <c r="E11737" s="458"/>
      <c r="F11737" s="459"/>
    </row>
    <row r="11738">
      <c r="A11738" s="458"/>
      <c r="B11738" s="458"/>
      <c r="C11738" s="458"/>
      <c r="D11738" s="458"/>
      <c r="E11738" s="458"/>
      <c r="F11738" s="459"/>
    </row>
    <row r="11739">
      <c r="A11739" s="458"/>
      <c r="B11739" s="458"/>
      <c r="C11739" s="458"/>
      <c r="D11739" s="458"/>
      <c r="E11739" s="458"/>
      <c r="F11739" s="459"/>
    </row>
    <row r="11740">
      <c r="A11740" s="458"/>
      <c r="B11740" s="458"/>
      <c r="C11740" s="458"/>
      <c r="D11740" s="458"/>
      <c r="E11740" s="458"/>
      <c r="F11740" s="459"/>
    </row>
    <row r="11741">
      <c r="A11741" s="458"/>
      <c r="B11741" s="458"/>
      <c r="C11741" s="458"/>
      <c r="D11741" s="458"/>
      <c r="E11741" s="458"/>
      <c r="F11741" s="459"/>
    </row>
    <row r="11742">
      <c r="A11742" s="458"/>
      <c r="B11742" s="458"/>
      <c r="C11742" s="458"/>
      <c r="D11742" s="458"/>
      <c r="E11742" s="458"/>
      <c r="F11742" s="459"/>
    </row>
    <row r="11743">
      <c r="A11743" s="458"/>
      <c r="B11743" s="458"/>
      <c r="C11743" s="458"/>
      <c r="D11743" s="458"/>
      <c r="E11743" s="458"/>
      <c r="F11743" s="459"/>
    </row>
    <row r="11744">
      <c r="A11744" s="458"/>
      <c r="B11744" s="458"/>
      <c r="C11744" s="458"/>
      <c r="D11744" s="458"/>
      <c r="E11744" s="458"/>
      <c r="F11744" s="459"/>
    </row>
    <row r="11745">
      <c r="A11745" s="458"/>
      <c r="B11745" s="458"/>
      <c r="C11745" s="458"/>
      <c r="D11745" s="458"/>
      <c r="E11745" s="458"/>
      <c r="F11745" s="459"/>
    </row>
    <row r="11746">
      <c r="A11746" s="458"/>
      <c r="B11746" s="458"/>
      <c r="C11746" s="458"/>
      <c r="D11746" s="458"/>
      <c r="E11746" s="458"/>
      <c r="F11746" s="459"/>
    </row>
    <row r="11747">
      <c r="A11747" s="458"/>
      <c r="B11747" s="458"/>
      <c r="C11747" s="458"/>
      <c r="D11747" s="458"/>
      <c r="E11747" s="458"/>
      <c r="F11747" s="459"/>
    </row>
    <row r="11748">
      <c r="A11748" s="458"/>
      <c r="B11748" s="458"/>
      <c r="C11748" s="458"/>
      <c r="D11748" s="458"/>
      <c r="E11748" s="458"/>
      <c r="F11748" s="459"/>
    </row>
    <row r="11749">
      <c r="A11749" s="458"/>
      <c r="B11749" s="458"/>
      <c r="C11749" s="458"/>
      <c r="D11749" s="458"/>
      <c r="E11749" s="458"/>
      <c r="F11749" s="459"/>
    </row>
    <row r="11750">
      <c r="A11750" s="458"/>
      <c r="B11750" s="458"/>
      <c r="C11750" s="458"/>
      <c r="D11750" s="458"/>
      <c r="E11750" s="458"/>
      <c r="F11750" s="459"/>
    </row>
    <row r="11751">
      <c r="A11751" s="458"/>
      <c r="B11751" s="458"/>
      <c r="C11751" s="458"/>
      <c r="D11751" s="458"/>
      <c r="E11751" s="458"/>
      <c r="F11751" s="459"/>
    </row>
    <row r="11752">
      <c r="A11752" s="458"/>
      <c r="B11752" s="458"/>
      <c r="C11752" s="458"/>
      <c r="D11752" s="458"/>
      <c r="E11752" s="458"/>
      <c r="F11752" s="459"/>
    </row>
    <row r="11753">
      <c r="A11753" s="458"/>
      <c r="B11753" s="458"/>
      <c r="C11753" s="458"/>
      <c r="D11753" s="458"/>
      <c r="E11753" s="458"/>
      <c r="F11753" s="459"/>
    </row>
    <row r="11754">
      <c r="A11754" s="458"/>
      <c r="B11754" s="458"/>
      <c r="C11754" s="458"/>
      <c r="D11754" s="458"/>
      <c r="E11754" s="458"/>
      <c r="F11754" s="459"/>
    </row>
    <row r="11755">
      <c r="A11755" s="458"/>
      <c r="B11755" s="458"/>
      <c r="C11755" s="458"/>
      <c r="D11755" s="458"/>
      <c r="E11755" s="458"/>
      <c r="F11755" s="459"/>
    </row>
    <row r="11756">
      <c r="A11756" s="458"/>
      <c r="B11756" s="458"/>
      <c r="C11756" s="458"/>
      <c r="D11756" s="458"/>
      <c r="E11756" s="458"/>
      <c r="F11756" s="459"/>
    </row>
    <row r="11757">
      <c r="A11757" s="458"/>
      <c r="B11757" s="458"/>
      <c r="C11757" s="458"/>
      <c r="D11757" s="458"/>
      <c r="E11757" s="458"/>
      <c r="F11757" s="459"/>
    </row>
    <row r="11758">
      <c r="A11758" s="458"/>
      <c r="B11758" s="458"/>
      <c r="C11758" s="458"/>
      <c r="D11758" s="458"/>
      <c r="E11758" s="458"/>
      <c r="F11758" s="459"/>
    </row>
    <row r="11759">
      <c r="A11759" s="458"/>
      <c r="B11759" s="458"/>
      <c r="C11759" s="458"/>
      <c r="D11759" s="458"/>
      <c r="E11759" s="458"/>
      <c r="F11759" s="459"/>
    </row>
    <row r="11760">
      <c r="A11760" s="458"/>
      <c r="B11760" s="458"/>
      <c r="C11760" s="458"/>
      <c r="D11760" s="458"/>
      <c r="E11760" s="458"/>
      <c r="F11760" s="459"/>
    </row>
    <row r="11761">
      <c r="A11761" s="458"/>
      <c r="B11761" s="458"/>
      <c r="C11761" s="458"/>
      <c r="D11761" s="458"/>
      <c r="E11761" s="458"/>
      <c r="F11761" s="459"/>
    </row>
    <row r="11762">
      <c r="A11762" s="458"/>
      <c r="B11762" s="458"/>
      <c r="C11762" s="458"/>
      <c r="D11762" s="458"/>
      <c r="E11762" s="458"/>
      <c r="F11762" s="459"/>
    </row>
    <row r="11763">
      <c r="A11763" s="458"/>
      <c r="B11763" s="458"/>
      <c r="C11763" s="458"/>
      <c r="D11763" s="458"/>
      <c r="E11763" s="458"/>
      <c r="F11763" s="459"/>
    </row>
    <row r="11764">
      <c r="A11764" s="458"/>
      <c r="B11764" s="458"/>
      <c r="C11764" s="458"/>
      <c r="D11764" s="458"/>
      <c r="E11764" s="458"/>
      <c r="F11764" s="459"/>
    </row>
    <row r="11765">
      <c r="A11765" s="458"/>
      <c r="B11765" s="458"/>
      <c r="C11765" s="458"/>
      <c r="D11765" s="458"/>
      <c r="E11765" s="458"/>
      <c r="F11765" s="459"/>
    </row>
    <row r="11766">
      <c r="A11766" s="458"/>
      <c r="B11766" s="458"/>
      <c r="C11766" s="458"/>
      <c r="D11766" s="458"/>
      <c r="E11766" s="458"/>
      <c r="F11766" s="459"/>
    </row>
    <row r="11767">
      <c r="A11767" s="458"/>
      <c r="B11767" s="458"/>
      <c r="C11767" s="458"/>
      <c r="D11767" s="458"/>
      <c r="E11767" s="458"/>
      <c r="F11767" s="459"/>
    </row>
    <row r="11768">
      <c r="A11768" s="458"/>
      <c r="B11768" s="458"/>
      <c r="C11768" s="458"/>
      <c r="D11768" s="458"/>
      <c r="E11768" s="458"/>
      <c r="F11768" s="459"/>
    </row>
    <row r="11769">
      <c r="A11769" s="458"/>
      <c r="B11769" s="458"/>
      <c r="C11769" s="458"/>
      <c r="D11769" s="458"/>
      <c r="E11769" s="458"/>
      <c r="F11769" s="459"/>
    </row>
    <row r="11770">
      <c r="A11770" s="458"/>
      <c r="B11770" s="458"/>
      <c r="C11770" s="458"/>
      <c r="D11770" s="458"/>
      <c r="E11770" s="458"/>
      <c r="F11770" s="459"/>
    </row>
    <row r="11771">
      <c r="A11771" s="458"/>
      <c r="B11771" s="458"/>
      <c r="C11771" s="458"/>
      <c r="D11771" s="458"/>
      <c r="E11771" s="458"/>
      <c r="F11771" s="459"/>
    </row>
    <row r="11772">
      <c r="A11772" s="458"/>
      <c r="B11772" s="458"/>
      <c r="C11772" s="458"/>
      <c r="D11772" s="458"/>
      <c r="E11772" s="458"/>
      <c r="F11772" s="459"/>
    </row>
    <row r="11773">
      <c r="A11773" s="458"/>
      <c r="B11773" s="458"/>
      <c r="C11773" s="458"/>
      <c r="D11773" s="458"/>
      <c r="E11773" s="458"/>
      <c r="F11773" s="459"/>
    </row>
    <row r="11774">
      <c r="A11774" s="458"/>
      <c r="B11774" s="458"/>
      <c r="C11774" s="458"/>
      <c r="D11774" s="458"/>
      <c r="E11774" s="458"/>
      <c r="F11774" s="459"/>
    </row>
    <row r="11775">
      <c r="A11775" s="458"/>
      <c r="B11775" s="458"/>
      <c r="C11775" s="458"/>
      <c r="D11775" s="458"/>
      <c r="E11775" s="458"/>
      <c r="F11775" s="459"/>
    </row>
    <row r="11776">
      <c r="A11776" s="458"/>
      <c r="B11776" s="458"/>
      <c r="C11776" s="458"/>
      <c r="D11776" s="458"/>
      <c r="E11776" s="458"/>
      <c r="F11776" s="459"/>
    </row>
    <row r="11777">
      <c r="A11777" s="458"/>
      <c r="B11777" s="458"/>
      <c r="C11777" s="458"/>
      <c r="D11777" s="458"/>
      <c r="E11777" s="458"/>
      <c r="F11777" s="459"/>
    </row>
    <row r="11778">
      <c r="A11778" s="458"/>
      <c r="B11778" s="458"/>
      <c r="C11778" s="458"/>
      <c r="D11778" s="458"/>
      <c r="E11778" s="458"/>
      <c r="F11778" s="459"/>
    </row>
    <row r="11779">
      <c r="A11779" s="458"/>
      <c r="B11779" s="458"/>
      <c r="C11779" s="458"/>
      <c r="D11779" s="458"/>
      <c r="E11779" s="458"/>
      <c r="F11779" s="459"/>
    </row>
    <row r="11780">
      <c r="A11780" s="458"/>
      <c r="B11780" s="458"/>
      <c r="C11780" s="458"/>
      <c r="D11780" s="458"/>
      <c r="E11780" s="458"/>
      <c r="F11780" s="459"/>
    </row>
    <row r="11781">
      <c r="A11781" s="458"/>
      <c r="B11781" s="458"/>
      <c r="C11781" s="458"/>
      <c r="D11781" s="458"/>
      <c r="E11781" s="458"/>
      <c r="F11781" s="459"/>
    </row>
    <row r="11782">
      <c r="A11782" s="458"/>
      <c r="B11782" s="458"/>
      <c r="C11782" s="458"/>
      <c r="D11782" s="458"/>
      <c r="E11782" s="458"/>
      <c r="F11782" s="459"/>
    </row>
    <row r="11783">
      <c r="A11783" s="458"/>
      <c r="B11783" s="458"/>
      <c r="C11783" s="458"/>
      <c r="D11783" s="458"/>
      <c r="E11783" s="458"/>
      <c r="F11783" s="459"/>
    </row>
    <row r="11784">
      <c r="A11784" s="458"/>
      <c r="B11784" s="458"/>
      <c r="C11784" s="458"/>
      <c r="D11784" s="458"/>
      <c r="E11784" s="458"/>
      <c r="F11784" s="459"/>
    </row>
    <row r="11785">
      <c r="A11785" s="458"/>
      <c r="B11785" s="458"/>
      <c r="C11785" s="458"/>
      <c r="D11785" s="458"/>
      <c r="E11785" s="458"/>
      <c r="F11785" s="459"/>
    </row>
    <row r="11786">
      <c r="A11786" s="458"/>
      <c r="B11786" s="458"/>
      <c r="C11786" s="458"/>
      <c r="D11786" s="458"/>
      <c r="E11786" s="458"/>
      <c r="F11786" s="459"/>
    </row>
    <row r="11787">
      <c r="A11787" s="458"/>
      <c r="B11787" s="458"/>
      <c r="C11787" s="458"/>
      <c r="D11787" s="458"/>
      <c r="E11787" s="458"/>
      <c r="F11787" s="459"/>
    </row>
    <row r="11788">
      <c r="A11788" s="458"/>
      <c r="B11788" s="458"/>
      <c r="C11788" s="458"/>
      <c r="D11788" s="458"/>
      <c r="E11788" s="458"/>
      <c r="F11788" s="459"/>
    </row>
    <row r="11789">
      <c r="A11789" s="458"/>
      <c r="B11789" s="458"/>
      <c r="C11789" s="458"/>
      <c r="D11789" s="458"/>
      <c r="E11789" s="458"/>
      <c r="F11789" s="459"/>
    </row>
    <row r="11790">
      <c r="A11790" s="458"/>
      <c r="B11790" s="458"/>
      <c r="C11790" s="458"/>
      <c r="D11790" s="458"/>
      <c r="E11790" s="458"/>
      <c r="F11790" s="459"/>
    </row>
    <row r="11791">
      <c r="A11791" s="458"/>
      <c r="B11791" s="458"/>
      <c r="C11791" s="458"/>
      <c r="D11791" s="458"/>
      <c r="E11791" s="458"/>
      <c r="F11791" s="459"/>
    </row>
    <row r="11792">
      <c r="A11792" s="458"/>
      <c r="B11792" s="458"/>
      <c r="C11792" s="458"/>
      <c r="D11792" s="458"/>
      <c r="E11792" s="458"/>
      <c r="F11792" s="459"/>
    </row>
    <row r="11793">
      <c r="A11793" s="458"/>
      <c r="B11793" s="458"/>
      <c r="C11793" s="458"/>
      <c r="D11793" s="458"/>
      <c r="E11793" s="458"/>
      <c r="F11793" s="459"/>
    </row>
    <row r="11794">
      <c r="A11794" s="458"/>
      <c r="B11794" s="458"/>
      <c r="C11794" s="458"/>
      <c r="D11794" s="458"/>
      <c r="E11794" s="458"/>
      <c r="F11794" s="459"/>
    </row>
    <row r="11795">
      <c r="A11795" s="458"/>
      <c r="B11795" s="458"/>
      <c r="C11795" s="458"/>
      <c r="D11795" s="458"/>
      <c r="E11795" s="458"/>
      <c r="F11795" s="459"/>
    </row>
    <row r="11796">
      <c r="A11796" s="458"/>
      <c r="B11796" s="458"/>
      <c r="C11796" s="458"/>
      <c r="D11796" s="458"/>
      <c r="E11796" s="458"/>
      <c r="F11796" s="459"/>
    </row>
    <row r="11797">
      <c r="A11797" s="458"/>
      <c r="B11797" s="458"/>
      <c r="C11797" s="458"/>
      <c r="D11797" s="458"/>
      <c r="E11797" s="458"/>
      <c r="F11797" s="459"/>
    </row>
    <row r="11798">
      <c r="A11798" s="458"/>
      <c r="B11798" s="458"/>
      <c r="C11798" s="458"/>
      <c r="D11798" s="458"/>
      <c r="E11798" s="458"/>
      <c r="F11798" s="459"/>
    </row>
    <row r="11799">
      <c r="A11799" s="458"/>
      <c r="B11799" s="458"/>
      <c r="C11799" s="458"/>
      <c r="D11799" s="458"/>
      <c r="E11799" s="458"/>
      <c r="F11799" s="459"/>
    </row>
    <row r="11800">
      <c r="A11800" s="458"/>
      <c r="B11800" s="458"/>
      <c r="C11800" s="458"/>
      <c r="D11800" s="458"/>
      <c r="E11800" s="458"/>
      <c r="F11800" s="459"/>
    </row>
    <row r="11801">
      <c r="A11801" s="458"/>
      <c r="B11801" s="458"/>
      <c r="C11801" s="458"/>
      <c r="D11801" s="458"/>
      <c r="E11801" s="458"/>
      <c r="F11801" s="459"/>
    </row>
    <row r="11802">
      <c r="A11802" s="458"/>
      <c r="B11802" s="458"/>
      <c r="C11802" s="458"/>
      <c r="D11802" s="458"/>
      <c r="E11802" s="458"/>
      <c r="F11802" s="459"/>
    </row>
    <row r="11803">
      <c r="A11803" s="458"/>
      <c r="B11803" s="458"/>
      <c r="C11803" s="458"/>
      <c r="D11803" s="458"/>
      <c r="E11803" s="458"/>
      <c r="F11803" s="459"/>
    </row>
    <row r="11804">
      <c r="A11804" s="458"/>
      <c r="B11804" s="458"/>
      <c r="C11804" s="458"/>
      <c r="D11804" s="458"/>
      <c r="E11804" s="458"/>
      <c r="F11804" s="459"/>
    </row>
    <row r="11805">
      <c r="A11805" s="458"/>
      <c r="B11805" s="458"/>
      <c r="C11805" s="458"/>
      <c r="D11805" s="458"/>
      <c r="E11805" s="458"/>
      <c r="F11805" s="459"/>
    </row>
    <row r="11806">
      <c r="A11806" s="458"/>
      <c r="B11806" s="458"/>
      <c r="C11806" s="458"/>
      <c r="D11806" s="458"/>
      <c r="E11806" s="458"/>
      <c r="F11806" s="459"/>
    </row>
    <row r="11807">
      <c r="A11807" s="458"/>
      <c r="B11807" s="458"/>
      <c r="C11807" s="458"/>
      <c r="D11807" s="458"/>
      <c r="E11807" s="458"/>
      <c r="F11807" s="459"/>
    </row>
    <row r="11808">
      <c r="A11808" s="458"/>
      <c r="B11808" s="458"/>
      <c r="C11808" s="458"/>
      <c r="D11808" s="458"/>
      <c r="E11808" s="458"/>
      <c r="F11808" s="459"/>
    </row>
    <row r="11809">
      <c r="A11809" s="458"/>
      <c r="B11809" s="458"/>
      <c r="C11809" s="458"/>
      <c r="D11809" s="458"/>
      <c r="E11809" s="458"/>
      <c r="F11809" s="459"/>
    </row>
    <row r="11810">
      <c r="A11810" s="458"/>
      <c r="B11810" s="458"/>
      <c r="C11810" s="458"/>
      <c r="D11810" s="458"/>
      <c r="E11810" s="458"/>
      <c r="F11810" s="459"/>
    </row>
    <row r="11811">
      <c r="A11811" s="458"/>
      <c r="B11811" s="458"/>
      <c r="C11811" s="458"/>
      <c r="D11811" s="458"/>
      <c r="E11811" s="458"/>
      <c r="F11811" s="459"/>
    </row>
    <row r="11812">
      <c r="A11812" s="458"/>
      <c r="B11812" s="458"/>
      <c r="C11812" s="458"/>
      <c r="D11812" s="458"/>
      <c r="E11812" s="458"/>
      <c r="F11812" s="459"/>
    </row>
    <row r="11813">
      <c r="A11813" s="458"/>
      <c r="B11813" s="458"/>
      <c r="C11813" s="458"/>
      <c r="D11813" s="458"/>
      <c r="E11813" s="458"/>
      <c r="F11813" s="459"/>
    </row>
    <row r="11814">
      <c r="A11814" s="458"/>
      <c r="B11814" s="458"/>
      <c r="C11814" s="458"/>
      <c r="D11814" s="458"/>
      <c r="E11814" s="458"/>
      <c r="F11814" s="459"/>
    </row>
    <row r="11815">
      <c r="A11815" s="458"/>
      <c r="B11815" s="458"/>
      <c r="C11815" s="458"/>
      <c r="D11815" s="458"/>
      <c r="E11815" s="458"/>
      <c r="F11815" s="459"/>
    </row>
    <row r="11816">
      <c r="A11816" s="458"/>
      <c r="B11816" s="458"/>
      <c r="C11816" s="458"/>
      <c r="D11816" s="458"/>
      <c r="E11816" s="458"/>
      <c r="F11816" s="459"/>
    </row>
    <row r="11817">
      <c r="A11817" s="458"/>
      <c r="B11817" s="458"/>
      <c r="C11817" s="458"/>
      <c r="D11817" s="458"/>
      <c r="E11817" s="458"/>
      <c r="F11817" s="459"/>
    </row>
    <row r="11818">
      <c r="A11818" s="458"/>
      <c r="B11818" s="458"/>
      <c r="C11818" s="458"/>
      <c r="D11818" s="458"/>
      <c r="E11818" s="458"/>
      <c r="F11818" s="459"/>
    </row>
    <row r="11819">
      <c r="A11819" s="458"/>
      <c r="B11819" s="458"/>
      <c r="C11819" s="458"/>
      <c r="D11819" s="458"/>
      <c r="E11819" s="458"/>
      <c r="F11819" s="459"/>
    </row>
    <row r="11820">
      <c r="A11820" s="458"/>
      <c r="B11820" s="458"/>
      <c r="C11820" s="458"/>
      <c r="D11820" s="458"/>
      <c r="E11820" s="458"/>
      <c r="F11820" s="459"/>
    </row>
    <row r="11821">
      <c r="A11821" s="458"/>
      <c r="B11821" s="458"/>
      <c r="C11821" s="458"/>
      <c r="D11821" s="458"/>
      <c r="E11821" s="458"/>
      <c r="F11821" s="459"/>
    </row>
    <row r="11822">
      <c r="A11822" s="458"/>
      <c r="B11822" s="458"/>
      <c r="C11822" s="458"/>
      <c r="D11822" s="458"/>
      <c r="E11822" s="458"/>
      <c r="F11822" s="459"/>
    </row>
    <row r="11823">
      <c r="A11823" s="458"/>
      <c r="B11823" s="458"/>
      <c r="C11823" s="458"/>
      <c r="D11823" s="458"/>
      <c r="E11823" s="458"/>
      <c r="F11823" s="459"/>
    </row>
    <row r="11824">
      <c r="A11824" s="458"/>
      <c r="B11824" s="458"/>
      <c r="C11824" s="458"/>
      <c r="D11824" s="458"/>
      <c r="E11824" s="458"/>
      <c r="F11824" s="459"/>
    </row>
    <row r="11825">
      <c r="A11825" s="458"/>
      <c r="B11825" s="458"/>
      <c r="C11825" s="458"/>
      <c r="D11825" s="458"/>
      <c r="E11825" s="458"/>
      <c r="F11825" s="459"/>
    </row>
    <row r="11826">
      <c r="A11826" s="458"/>
      <c r="B11826" s="458"/>
      <c r="C11826" s="458"/>
      <c r="D11826" s="458"/>
      <c r="E11826" s="458"/>
      <c r="F11826" s="459"/>
    </row>
    <row r="11827">
      <c r="A11827" s="458"/>
      <c r="B11827" s="458"/>
      <c r="C11827" s="458"/>
      <c r="D11827" s="458"/>
      <c r="E11827" s="458"/>
      <c r="F11827" s="459"/>
    </row>
    <row r="11828">
      <c r="A11828" s="458"/>
      <c r="B11828" s="458"/>
      <c r="C11828" s="458"/>
      <c r="D11828" s="458"/>
      <c r="E11828" s="458"/>
      <c r="F11828" s="459"/>
    </row>
    <row r="11829">
      <c r="A11829" s="458"/>
      <c r="B11829" s="458"/>
      <c r="C11829" s="458"/>
      <c r="D11829" s="458"/>
      <c r="E11829" s="458"/>
      <c r="F11829" s="459"/>
    </row>
    <row r="11830">
      <c r="A11830" s="458"/>
      <c r="B11830" s="458"/>
      <c r="C11830" s="458"/>
      <c r="D11830" s="458"/>
      <c r="E11830" s="458"/>
      <c r="F11830" s="459"/>
    </row>
    <row r="11831">
      <c r="A11831" s="458"/>
      <c r="B11831" s="458"/>
      <c r="C11831" s="458"/>
      <c r="D11831" s="458"/>
      <c r="E11831" s="458"/>
      <c r="F11831" s="459"/>
    </row>
    <row r="11832">
      <c r="A11832" s="458"/>
      <c r="B11832" s="458"/>
      <c r="C11832" s="458"/>
      <c r="D11832" s="458"/>
      <c r="E11832" s="458"/>
      <c r="F11832" s="459"/>
    </row>
    <row r="11833">
      <c r="A11833" s="458"/>
      <c r="B11833" s="458"/>
      <c r="C11833" s="458"/>
      <c r="D11833" s="458"/>
      <c r="E11833" s="458"/>
      <c r="F11833" s="459"/>
    </row>
    <row r="11834">
      <c r="A11834" s="458"/>
      <c r="B11834" s="458"/>
      <c r="C11834" s="458"/>
      <c r="D11834" s="458"/>
      <c r="E11834" s="458"/>
      <c r="F11834" s="459"/>
    </row>
    <row r="11835">
      <c r="A11835" s="458"/>
      <c r="B11835" s="458"/>
      <c r="C11835" s="458"/>
      <c r="D11835" s="458"/>
      <c r="E11835" s="458"/>
      <c r="F11835" s="459"/>
    </row>
    <row r="11836">
      <c r="A11836" s="458"/>
      <c r="B11836" s="458"/>
      <c r="C11836" s="458"/>
      <c r="D11836" s="458"/>
      <c r="E11836" s="458"/>
      <c r="F11836" s="459"/>
    </row>
    <row r="11837">
      <c r="A11837" s="458"/>
      <c r="B11837" s="458"/>
      <c r="C11837" s="458"/>
      <c r="D11837" s="458"/>
      <c r="E11837" s="458"/>
      <c r="F11837" s="459"/>
    </row>
    <row r="11838">
      <c r="A11838" s="458"/>
      <c r="B11838" s="458"/>
      <c r="C11838" s="458"/>
      <c r="D11838" s="458"/>
      <c r="E11838" s="458"/>
      <c r="F11838" s="459"/>
    </row>
    <row r="11839">
      <c r="A11839" s="458"/>
      <c r="B11839" s="458"/>
      <c r="C11839" s="458"/>
      <c r="D11839" s="458"/>
      <c r="E11839" s="458"/>
      <c r="F11839" s="459"/>
    </row>
    <row r="11840">
      <c r="A11840" s="458"/>
      <c r="B11840" s="458"/>
      <c r="C11840" s="458"/>
      <c r="D11840" s="458"/>
      <c r="E11840" s="458"/>
      <c r="F11840" s="459"/>
    </row>
    <row r="11841">
      <c r="A11841" s="458"/>
      <c r="B11841" s="458"/>
      <c r="C11841" s="458"/>
      <c r="D11841" s="458"/>
      <c r="E11841" s="458"/>
      <c r="F11841" s="459"/>
    </row>
    <row r="11842">
      <c r="A11842" s="458"/>
      <c r="B11842" s="458"/>
      <c r="C11842" s="458"/>
      <c r="D11842" s="458"/>
      <c r="E11842" s="458"/>
      <c r="F11842" s="459"/>
    </row>
    <row r="11843">
      <c r="A11843" s="458"/>
      <c r="B11843" s="458"/>
      <c r="C11843" s="458"/>
      <c r="D11843" s="458"/>
      <c r="E11843" s="458"/>
      <c r="F11843" s="459"/>
    </row>
    <row r="11844">
      <c r="A11844" s="458"/>
      <c r="B11844" s="458"/>
      <c r="C11844" s="458"/>
      <c r="D11844" s="458"/>
      <c r="E11844" s="458"/>
      <c r="F11844" s="459"/>
    </row>
    <row r="11845">
      <c r="A11845" s="458"/>
      <c r="B11845" s="458"/>
      <c r="C11845" s="458"/>
      <c r="D11845" s="458"/>
      <c r="E11845" s="458"/>
      <c r="F11845" s="459"/>
    </row>
    <row r="11846">
      <c r="A11846" s="458"/>
      <c r="B11846" s="458"/>
      <c r="C11846" s="458"/>
      <c r="D11846" s="458"/>
      <c r="E11846" s="458"/>
      <c r="F11846" s="459"/>
    </row>
    <row r="11847">
      <c r="A11847" s="458"/>
      <c r="B11847" s="458"/>
      <c r="C11847" s="458"/>
      <c r="D11847" s="458"/>
      <c r="E11847" s="458"/>
      <c r="F11847" s="459"/>
    </row>
    <row r="11848">
      <c r="A11848" s="458"/>
      <c r="B11848" s="458"/>
      <c r="C11848" s="458"/>
      <c r="D11848" s="458"/>
      <c r="E11848" s="458"/>
      <c r="F11848" s="459"/>
    </row>
    <row r="11849">
      <c r="A11849" s="458"/>
      <c r="B11849" s="458"/>
      <c r="C11849" s="458"/>
      <c r="D11849" s="458"/>
      <c r="E11849" s="458"/>
      <c r="F11849" s="459"/>
    </row>
    <row r="11850">
      <c r="A11850" s="458"/>
      <c r="B11850" s="458"/>
      <c r="C11850" s="458"/>
      <c r="D11850" s="458"/>
      <c r="E11850" s="458"/>
      <c r="F11850" s="459"/>
    </row>
    <row r="11851">
      <c r="A11851" s="458"/>
      <c r="B11851" s="458"/>
      <c r="C11851" s="458"/>
      <c r="D11851" s="458"/>
      <c r="E11851" s="458"/>
      <c r="F11851" s="459"/>
    </row>
    <row r="11852">
      <c r="A11852" s="458"/>
      <c r="B11852" s="458"/>
      <c r="C11852" s="458"/>
      <c r="D11852" s="458"/>
      <c r="E11852" s="458"/>
      <c r="F11852" s="459"/>
    </row>
    <row r="11853">
      <c r="A11853" s="458"/>
      <c r="B11853" s="458"/>
      <c r="C11853" s="458"/>
      <c r="D11853" s="458"/>
      <c r="E11853" s="458"/>
      <c r="F11853" s="459"/>
    </row>
    <row r="11854">
      <c r="A11854" s="458"/>
      <c r="B11854" s="458"/>
      <c r="C11854" s="458"/>
      <c r="D11854" s="458"/>
      <c r="E11854" s="458"/>
      <c r="F11854" s="459"/>
    </row>
    <row r="11855">
      <c r="A11855" s="458"/>
      <c r="B11855" s="458"/>
      <c r="C11855" s="458"/>
      <c r="D11855" s="458"/>
      <c r="E11855" s="458"/>
      <c r="F11855" s="459"/>
    </row>
    <row r="11856">
      <c r="A11856" s="458"/>
      <c r="B11856" s="458"/>
      <c r="C11856" s="458"/>
      <c r="D11856" s="458"/>
      <c r="E11856" s="458"/>
      <c r="F11856" s="459"/>
    </row>
    <row r="11857">
      <c r="A11857" s="458"/>
      <c r="B11857" s="458"/>
      <c r="C11857" s="458"/>
      <c r="D11857" s="458"/>
      <c r="E11857" s="458"/>
      <c r="F11857" s="459"/>
    </row>
    <row r="11858">
      <c r="A11858" s="458"/>
      <c r="B11858" s="458"/>
      <c r="C11858" s="458"/>
      <c r="D11858" s="458"/>
      <c r="E11858" s="458"/>
      <c r="F11858" s="459"/>
    </row>
    <row r="11859">
      <c r="A11859" s="458"/>
      <c r="B11859" s="458"/>
      <c r="C11859" s="458"/>
      <c r="D11859" s="458"/>
      <c r="E11859" s="458"/>
      <c r="F11859" s="459"/>
    </row>
    <row r="11860">
      <c r="A11860" s="458"/>
      <c r="B11860" s="458"/>
      <c r="C11860" s="458"/>
      <c r="D11860" s="458"/>
      <c r="E11860" s="458"/>
      <c r="F11860" s="459"/>
    </row>
    <row r="11861">
      <c r="A11861" s="458"/>
      <c r="B11861" s="458"/>
      <c r="C11861" s="458"/>
      <c r="D11861" s="458"/>
      <c r="E11861" s="458"/>
      <c r="F11861" s="459"/>
    </row>
    <row r="11862">
      <c r="A11862" s="458"/>
      <c r="B11862" s="458"/>
      <c r="C11862" s="458"/>
      <c r="D11862" s="458"/>
      <c r="E11862" s="458"/>
      <c r="F11862" s="459"/>
    </row>
    <row r="11863">
      <c r="A11863" s="458"/>
      <c r="B11863" s="458"/>
      <c r="C11863" s="458"/>
      <c r="D11863" s="458"/>
      <c r="E11863" s="458"/>
      <c r="F11863" s="459"/>
    </row>
    <row r="11864">
      <c r="A11864" s="458"/>
      <c r="B11864" s="458"/>
      <c r="C11864" s="458"/>
      <c r="D11864" s="458"/>
      <c r="E11864" s="458"/>
      <c r="F11864" s="459"/>
    </row>
    <row r="11865">
      <c r="A11865" s="458"/>
      <c r="B11865" s="458"/>
      <c r="C11865" s="458"/>
      <c r="D11865" s="458"/>
      <c r="E11865" s="458"/>
      <c r="F11865" s="459"/>
    </row>
    <row r="11866">
      <c r="A11866" s="458"/>
      <c r="B11866" s="458"/>
      <c r="C11866" s="458"/>
      <c r="D11866" s="458"/>
      <c r="E11866" s="458"/>
      <c r="F11866" s="459"/>
    </row>
    <row r="11867">
      <c r="A11867" s="458"/>
      <c r="B11867" s="458"/>
      <c r="C11867" s="458"/>
      <c r="D11867" s="458"/>
      <c r="E11867" s="458"/>
      <c r="F11867" s="459"/>
    </row>
    <row r="11868">
      <c r="A11868" s="458"/>
      <c r="B11868" s="458"/>
      <c r="C11868" s="458"/>
      <c r="D11868" s="458"/>
      <c r="E11868" s="458"/>
      <c r="F11868" s="459"/>
    </row>
    <row r="11869">
      <c r="A11869" s="458"/>
      <c r="B11869" s="458"/>
      <c r="C11869" s="458"/>
      <c r="D11869" s="458"/>
      <c r="E11869" s="458"/>
      <c r="F11869" s="459"/>
    </row>
    <row r="11870">
      <c r="A11870" s="458"/>
      <c r="B11870" s="458"/>
      <c r="C11870" s="458"/>
      <c r="D11870" s="458"/>
      <c r="E11870" s="458"/>
      <c r="F11870" s="459"/>
    </row>
    <row r="11871">
      <c r="A11871" s="458"/>
      <c r="B11871" s="458"/>
      <c r="C11871" s="458"/>
      <c r="D11871" s="458"/>
      <c r="E11871" s="458"/>
      <c r="F11871" s="459"/>
    </row>
    <row r="11872">
      <c r="A11872" s="458"/>
      <c r="B11872" s="458"/>
      <c r="C11872" s="458"/>
      <c r="D11872" s="458"/>
      <c r="E11872" s="458"/>
      <c r="F11872" s="459"/>
    </row>
    <row r="11873">
      <c r="A11873" s="458"/>
      <c r="B11873" s="458"/>
      <c r="C11873" s="458"/>
      <c r="D11873" s="458"/>
      <c r="E11873" s="458"/>
      <c r="F11873" s="459"/>
    </row>
    <row r="11874">
      <c r="A11874" s="458"/>
      <c r="B11874" s="458"/>
      <c r="C11874" s="458"/>
      <c r="D11874" s="458"/>
      <c r="E11874" s="458"/>
      <c r="F11874" s="459"/>
    </row>
    <row r="11875">
      <c r="A11875" s="458"/>
      <c r="B11875" s="458"/>
      <c r="C11875" s="458"/>
      <c r="D11875" s="458"/>
      <c r="E11875" s="458"/>
      <c r="F11875" s="459"/>
    </row>
    <row r="11876">
      <c r="A11876" s="458"/>
      <c r="B11876" s="458"/>
      <c r="C11876" s="458"/>
      <c r="D11876" s="458"/>
      <c r="E11876" s="458"/>
      <c r="F11876" s="459"/>
    </row>
    <row r="11877">
      <c r="A11877" s="458"/>
      <c r="B11877" s="458"/>
      <c r="C11877" s="458"/>
      <c r="D11877" s="458"/>
      <c r="E11877" s="458"/>
      <c r="F11877" s="459"/>
    </row>
    <row r="11878">
      <c r="A11878" s="458"/>
      <c r="B11878" s="458"/>
      <c r="C11878" s="458"/>
      <c r="D11878" s="458"/>
      <c r="E11878" s="458"/>
      <c r="F11878" s="459"/>
    </row>
    <row r="11879">
      <c r="A11879" s="458"/>
      <c r="B11879" s="458"/>
      <c r="C11879" s="458"/>
      <c r="D11879" s="458"/>
      <c r="E11879" s="458"/>
      <c r="F11879" s="459"/>
    </row>
    <row r="11880">
      <c r="A11880" s="458"/>
      <c r="B11880" s="458"/>
      <c r="C11880" s="458"/>
      <c r="D11880" s="458"/>
      <c r="E11880" s="458"/>
      <c r="F11880" s="459"/>
    </row>
    <row r="11881">
      <c r="A11881" s="458"/>
      <c r="B11881" s="458"/>
      <c r="C11881" s="458"/>
      <c r="D11881" s="458"/>
      <c r="E11881" s="458"/>
      <c r="F11881" s="459"/>
    </row>
    <row r="11882">
      <c r="A11882" s="458"/>
      <c r="B11882" s="458"/>
      <c r="C11882" s="458"/>
      <c r="D11882" s="458"/>
      <c r="E11882" s="458"/>
      <c r="F11882" s="459"/>
    </row>
    <row r="11883">
      <c r="A11883" s="458"/>
      <c r="B11883" s="458"/>
      <c r="C11883" s="458"/>
      <c r="D11883" s="458"/>
      <c r="E11883" s="458"/>
      <c r="F11883" s="459"/>
    </row>
    <row r="11884">
      <c r="A11884" s="458"/>
      <c r="B11884" s="458"/>
      <c r="C11884" s="458"/>
      <c r="D11884" s="458"/>
      <c r="E11884" s="458"/>
      <c r="F11884" s="459"/>
    </row>
    <row r="11885">
      <c r="A11885" s="458"/>
      <c r="B11885" s="458"/>
      <c r="C11885" s="458"/>
      <c r="D11885" s="458"/>
      <c r="E11885" s="458"/>
      <c r="F11885" s="459"/>
    </row>
    <row r="11886">
      <c r="A11886" s="458"/>
      <c r="B11886" s="458"/>
      <c r="C11886" s="458"/>
      <c r="D11886" s="458"/>
      <c r="E11886" s="458"/>
      <c r="F11886" s="459"/>
    </row>
    <row r="11887">
      <c r="A11887" s="458"/>
      <c r="B11887" s="458"/>
      <c r="C11887" s="458"/>
      <c r="D11887" s="458"/>
      <c r="E11887" s="458"/>
      <c r="F11887" s="459"/>
    </row>
    <row r="11888">
      <c r="A11888" s="458"/>
      <c r="B11888" s="458"/>
      <c r="C11888" s="458"/>
      <c r="D11888" s="458"/>
      <c r="E11888" s="458"/>
      <c r="F11888" s="459"/>
    </row>
    <row r="11889">
      <c r="A11889" s="458"/>
      <c r="B11889" s="458"/>
      <c r="C11889" s="458"/>
      <c r="D11889" s="458"/>
      <c r="E11889" s="458"/>
      <c r="F11889" s="459"/>
    </row>
    <row r="11890">
      <c r="A11890" s="458"/>
      <c r="B11890" s="458"/>
      <c r="C11890" s="458"/>
      <c r="D11890" s="458"/>
      <c r="E11890" s="458"/>
      <c r="F11890" s="459"/>
    </row>
    <row r="11891">
      <c r="A11891" s="458"/>
      <c r="B11891" s="458"/>
      <c r="C11891" s="458"/>
      <c r="D11891" s="458"/>
      <c r="E11891" s="458"/>
      <c r="F11891" s="459"/>
    </row>
    <row r="11892">
      <c r="A11892" s="458"/>
      <c r="B11892" s="458"/>
      <c r="C11892" s="458"/>
      <c r="D11892" s="458"/>
      <c r="E11892" s="458"/>
      <c r="F11892" s="459"/>
    </row>
    <row r="11893">
      <c r="A11893" s="458"/>
      <c r="B11893" s="458"/>
      <c r="C11893" s="458"/>
      <c r="D11893" s="458"/>
      <c r="E11893" s="458"/>
      <c r="F11893" s="459"/>
    </row>
    <row r="11894">
      <c r="A11894" s="458"/>
      <c r="B11894" s="458"/>
      <c r="C11894" s="458"/>
      <c r="D11894" s="458"/>
      <c r="E11894" s="458"/>
      <c r="F11894" s="459"/>
    </row>
    <row r="11895">
      <c r="A11895" s="458"/>
      <c r="B11895" s="458"/>
      <c r="C11895" s="458"/>
      <c r="D11895" s="458"/>
      <c r="E11895" s="458"/>
      <c r="F11895" s="459"/>
    </row>
    <row r="11896">
      <c r="A11896" s="458"/>
      <c r="B11896" s="458"/>
      <c r="C11896" s="458"/>
      <c r="D11896" s="458"/>
      <c r="E11896" s="458"/>
      <c r="F11896" s="459"/>
    </row>
    <row r="11897">
      <c r="A11897" s="458"/>
      <c r="B11897" s="458"/>
      <c r="C11897" s="458"/>
      <c r="D11897" s="458"/>
      <c r="E11897" s="458"/>
      <c r="F11897" s="459"/>
    </row>
    <row r="11898">
      <c r="A11898" s="458"/>
      <c r="B11898" s="458"/>
      <c r="C11898" s="458"/>
      <c r="D11898" s="458"/>
      <c r="E11898" s="458"/>
      <c r="F11898" s="459"/>
    </row>
    <row r="11899">
      <c r="A11899" s="458"/>
      <c r="B11899" s="458"/>
      <c r="C11899" s="458"/>
      <c r="D11899" s="458"/>
      <c r="E11899" s="458"/>
      <c r="F11899" s="459"/>
    </row>
    <row r="11900">
      <c r="A11900" s="458"/>
      <c r="B11900" s="458"/>
      <c r="C11900" s="458"/>
      <c r="D11900" s="458"/>
      <c r="E11900" s="458"/>
      <c r="F11900" s="459"/>
    </row>
    <row r="11901">
      <c r="A11901" s="458"/>
      <c r="B11901" s="458"/>
      <c r="C11901" s="458"/>
      <c r="D11901" s="458"/>
      <c r="E11901" s="458"/>
      <c r="F11901" s="459"/>
    </row>
    <row r="11902">
      <c r="A11902" s="458"/>
      <c r="B11902" s="458"/>
      <c r="C11902" s="458"/>
      <c r="D11902" s="458"/>
      <c r="E11902" s="458"/>
      <c r="F11902" s="459"/>
    </row>
    <row r="11903">
      <c r="A11903" s="458"/>
      <c r="B11903" s="458"/>
      <c r="C11903" s="458"/>
      <c r="D11903" s="458"/>
      <c r="E11903" s="458"/>
      <c r="F11903" s="459"/>
    </row>
    <row r="11904">
      <c r="A11904" s="458"/>
      <c r="B11904" s="458"/>
      <c r="C11904" s="458"/>
      <c r="D11904" s="458"/>
      <c r="E11904" s="458"/>
      <c r="F11904" s="459"/>
    </row>
    <row r="11905">
      <c r="A11905" s="458"/>
      <c r="B11905" s="458"/>
      <c r="C11905" s="458"/>
      <c r="D11905" s="458"/>
      <c r="E11905" s="458"/>
      <c r="F11905" s="459"/>
    </row>
    <row r="11906">
      <c r="A11906" s="458"/>
      <c r="B11906" s="458"/>
      <c r="C11906" s="458"/>
      <c r="D11906" s="458"/>
      <c r="E11906" s="458"/>
      <c r="F11906" s="459"/>
    </row>
    <row r="11907">
      <c r="A11907" s="458"/>
      <c r="B11907" s="458"/>
      <c r="C11907" s="458"/>
      <c r="D11907" s="458"/>
      <c r="E11907" s="458"/>
      <c r="F11907" s="459"/>
    </row>
    <row r="11908">
      <c r="A11908" s="458"/>
      <c r="B11908" s="458"/>
      <c r="C11908" s="458"/>
      <c r="D11908" s="458"/>
      <c r="E11908" s="458"/>
      <c r="F11908" s="459"/>
    </row>
    <row r="11909">
      <c r="A11909" s="458"/>
      <c r="B11909" s="458"/>
      <c r="C11909" s="458"/>
      <c r="D11909" s="458"/>
      <c r="E11909" s="458"/>
      <c r="F11909" s="459"/>
    </row>
    <row r="11910">
      <c r="A11910" s="458"/>
      <c r="B11910" s="458"/>
      <c r="C11910" s="458"/>
      <c r="D11910" s="458"/>
      <c r="E11910" s="458"/>
      <c r="F11910" s="459"/>
    </row>
    <row r="11911">
      <c r="A11911" s="458"/>
      <c r="B11911" s="458"/>
      <c r="C11911" s="458"/>
      <c r="D11911" s="458"/>
      <c r="E11911" s="458"/>
      <c r="F11911" s="459"/>
    </row>
    <row r="11912">
      <c r="A11912" s="458"/>
      <c r="B11912" s="458"/>
      <c r="C11912" s="458"/>
      <c r="D11912" s="458"/>
      <c r="E11912" s="458"/>
      <c r="F11912" s="459"/>
    </row>
    <row r="11913">
      <c r="A11913" s="458"/>
      <c r="B11913" s="458"/>
      <c r="C11913" s="458"/>
      <c r="D11913" s="458"/>
      <c r="E11913" s="458"/>
      <c r="F11913" s="459"/>
    </row>
    <row r="11914">
      <c r="A11914" s="458"/>
      <c r="B11914" s="458"/>
      <c r="C11914" s="458"/>
      <c r="D11914" s="458"/>
      <c r="E11914" s="458"/>
      <c r="F11914" s="459"/>
    </row>
    <row r="11915">
      <c r="A11915" s="458"/>
      <c r="B11915" s="458"/>
      <c r="C11915" s="458"/>
      <c r="D11915" s="458"/>
      <c r="E11915" s="458"/>
      <c r="F11915" s="459"/>
    </row>
    <row r="11916">
      <c r="A11916" s="458"/>
      <c r="B11916" s="458"/>
      <c r="C11916" s="458"/>
      <c r="D11916" s="458"/>
      <c r="E11916" s="458"/>
      <c r="F11916" s="459"/>
    </row>
    <row r="11917">
      <c r="A11917" s="458"/>
      <c r="B11917" s="458"/>
      <c r="C11917" s="458"/>
      <c r="D11917" s="458"/>
      <c r="E11917" s="458"/>
      <c r="F11917" s="459"/>
    </row>
    <row r="11918">
      <c r="A11918" s="458"/>
      <c r="B11918" s="458"/>
      <c r="C11918" s="458"/>
      <c r="D11918" s="458"/>
      <c r="E11918" s="458"/>
      <c r="F11918" s="459"/>
    </row>
    <row r="11919">
      <c r="A11919" s="458"/>
      <c r="B11919" s="458"/>
      <c r="C11919" s="458"/>
      <c r="D11919" s="458"/>
      <c r="E11919" s="458"/>
      <c r="F11919" s="459"/>
    </row>
    <row r="11920">
      <c r="A11920" s="458"/>
      <c r="B11920" s="458"/>
      <c r="C11920" s="458"/>
      <c r="D11920" s="458"/>
      <c r="E11920" s="458"/>
      <c r="F11920" s="459"/>
    </row>
    <row r="11921">
      <c r="A11921" s="458"/>
      <c r="B11921" s="458"/>
      <c r="C11921" s="458"/>
      <c r="D11921" s="458"/>
      <c r="E11921" s="458"/>
      <c r="F11921" s="459"/>
    </row>
    <row r="11922">
      <c r="A11922" s="458"/>
      <c r="B11922" s="458"/>
      <c r="C11922" s="458"/>
      <c r="D11922" s="458"/>
      <c r="E11922" s="458"/>
      <c r="F11922" s="459"/>
    </row>
    <row r="11923">
      <c r="A11923" s="458"/>
      <c r="B11923" s="458"/>
      <c r="C11923" s="458"/>
      <c r="D11923" s="458"/>
      <c r="E11923" s="458"/>
      <c r="F11923" s="459"/>
    </row>
    <row r="11924">
      <c r="A11924" s="458"/>
      <c r="B11924" s="458"/>
      <c r="C11924" s="458"/>
      <c r="D11924" s="458"/>
      <c r="E11924" s="458"/>
      <c r="F11924" s="459"/>
    </row>
    <row r="11925">
      <c r="A11925" s="458"/>
      <c r="B11925" s="458"/>
      <c r="C11925" s="458"/>
      <c r="D11925" s="458"/>
      <c r="E11925" s="458"/>
      <c r="F11925" s="459"/>
    </row>
    <row r="11926">
      <c r="A11926" s="458"/>
      <c r="B11926" s="458"/>
      <c r="C11926" s="458"/>
      <c r="D11926" s="458"/>
      <c r="E11926" s="458"/>
      <c r="F11926" s="459"/>
    </row>
    <row r="11927">
      <c r="A11927" s="458"/>
      <c r="B11927" s="458"/>
      <c r="C11927" s="458"/>
      <c r="D11927" s="458"/>
      <c r="E11927" s="458"/>
      <c r="F11927" s="459"/>
    </row>
    <row r="11928">
      <c r="A11928" s="458"/>
      <c r="B11928" s="458"/>
      <c r="C11928" s="458"/>
      <c r="D11928" s="458"/>
      <c r="E11928" s="458"/>
      <c r="F11928" s="459"/>
    </row>
    <row r="11929">
      <c r="A11929" s="458"/>
      <c r="B11929" s="458"/>
      <c r="C11929" s="458"/>
      <c r="D11929" s="458"/>
      <c r="E11929" s="458"/>
      <c r="F11929" s="459"/>
    </row>
    <row r="11930">
      <c r="A11930" s="458"/>
      <c r="B11930" s="458"/>
      <c r="C11930" s="458"/>
      <c r="D11930" s="458"/>
      <c r="E11930" s="458"/>
      <c r="F11930" s="459"/>
    </row>
    <row r="11931">
      <c r="A11931" s="458"/>
      <c r="B11931" s="458"/>
      <c r="C11931" s="458"/>
      <c r="D11931" s="458"/>
      <c r="E11931" s="458"/>
      <c r="F11931" s="459"/>
    </row>
    <row r="11932">
      <c r="A11932" s="458"/>
      <c r="B11932" s="458"/>
      <c r="C11932" s="458"/>
      <c r="D11932" s="458"/>
      <c r="E11932" s="458"/>
      <c r="F11932" s="459"/>
    </row>
    <row r="11933">
      <c r="A11933" s="458"/>
      <c r="B11933" s="458"/>
      <c r="C11933" s="458"/>
      <c r="D11933" s="458"/>
      <c r="E11933" s="458"/>
      <c r="F11933" s="459"/>
    </row>
    <row r="11934">
      <c r="A11934" s="458"/>
      <c r="B11934" s="458"/>
      <c r="C11934" s="458"/>
      <c r="D11934" s="458"/>
      <c r="E11934" s="458"/>
      <c r="F11934" s="459"/>
    </row>
    <row r="11935">
      <c r="A11935" s="458"/>
      <c r="B11935" s="458"/>
      <c r="C11935" s="458"/>
      <c r="D11935" s="458"/>
      <c r="E11935" s="458"/>
      <c r="F11935" s="459"/>
    </row>
    <row r="11936">
      <c r="A11936" s="458"/>
      <c r="B11936" s="458"/>
      <c r="C11936" s="458"/>
      <c r="D11936" s="458"/>
      <c r="E11936" s="458"/>
      <c r="F11936" s="459"/>
    </row>
    <row r="11937">
      <c r="A11937" s="458"/>
      <c r="B11937" s="458"/>
      <c r="C11937" s="458"/>
      <c r="D11937" s="458"/>
      <c r="E11937" s="458"/>
      <c r="F11937" s="459"/>
    </row>
    <row r="11938">
      <c r="A11938" s="458"/>
      <c r="B11938" s="458"/>
      <c r="C11938" s="458"/>
      <c r="D11938" s="458"/>
      <c r="E11938" s="458"/>
      <c r="F11938" s="459"/>
    </row>
    <row r="11939">
      <c r="A11939" s="458"/>
      <c r="B11939" s="458"/>
      <c r="C11939" s="458"/>
      <c r="D11939" s="458"/>
      <c r="E11939" s="458"/>
      <c r="F11939" s="459"/>
    </row>
    <row r="11940">
      <c r="A11940" s="458"/>
      <c r="B11940" s="458"/>
      <c r="C11940" s="458"/>
      <c r="D11940" s="458"/>
      <c r="E11940" s="458"/>
      <c r="F11940" s="459"/>
    </row>
    <row r="11941">
      <c r="A11941" s="458"/>
      <c r="B11941" s="458"/>
      <c r="C11941" s="458"/>
      <c r="D11941" s="458"/>
      <c r="E11941" s="458"/>
      <c r="F11941" s="459"/>
    </row>
    <row r="11942">
      <c r="A11942" s="458"/>
      <c r="B11942" s="458"/>
      <c r="C11942" s="458"/>
      <c r="D11942" s="458"/>
      <c r="E11942" s="458"/>
      <c r="F11942" s="459"/>
    </row>
    <row r="11943">
      <c r="A11943" s="458"/>
      <c r="B11943" s="458"/>
      <c r="C11943" s="458"/>
      <c r="D11943" s="458"/>
      <c r="E11943" s="458"/>
      <c r="F11943" s="459"/>
    </row>
    <row r="11944">
      <c r="A11944" s="458"/>
      <c r="B11944" s="458"/>
      <c r="C11944" s="458"/>
      <c r="D11944" s="458"/>
      <c r="E11944" s="458"/>
      <c r="F11944" s="459"/>
    </row>
    <row r="11945">
      <c r="A11945" s="458"/>
      <c r="B11945" s="458"/>
      <c r="C11945" s="458"/>
      <c r="D11945" s="458"/>
      <c r="E11945" s="458"/>
      <c r="F11945" s="459"/>
    </row>
    <row r="11946">
      <c r="A11946" s="458"/>
      <c r="B11946" s="458"/>
      <c r="C11946" s="458"/>
      <c r="D11946" s="458"/>
      <c r="E11946" s="458"/>
      <c r="F11946" s="459"/>
    </row>
    <row r="11947">
      <c r="A11947" s="458"/>
      <c r="B11947" s="458"/>
      <c r="C11947" s="458"/>
      <c r="D11947" s="458"/>
      <c r="E11947" s="458"/>
      <c r="F11947" s="459"/>
    </row>
    <row r="11948">
      <c r="A11948" s="458"/>
      <c r="B11948" s="458"/>
      <c r="C11948" s="458"/>
      <c r="D11948" s="458"/>
      <c r="E11948" s="458"/>
      <c r="F11948" s="459"/>
    </row>
    <row r="11949">
      <c r="A11949" s="458"/>
      <c r="B11949" s="458"/>
      <c r="C11949" s="458"/>
      <c r="D11949" s="458"/>
      <c r="E11949" s="458"/>
      <c r="F11949" s="459"/>
    </row>
    <row r="11950">
      <c r="A11950" s="458"/>
      <c r="B11950" s="458"/>
      <c r="C11950" s="458"/>
      <c r="D11950" s="458"/>
      <c r="E11950" s="458"/>
      <c r="F11950" s="459"/>
    </row>
    <row r="11951">
      <c r="A11951" s="458"/>
      <c r="B11951" s="458"/>
      <c r="C11951" s="458"/>
      <c r="D11951" s="458"/>
      <c r="E11951" s="458"/>
      <c r="F11951" s="459"/>
    </row>
    <row r="11952">
      <c r="A11952" s="458"/>
      <c r="B11952" s="458"/>
      <c r="C11952" s="458"/>
      <c r="D11952" s="458"/>
      <c r="E11952" s="458"/>
      <c r="F11952" s="459"/>
    </row>
    <row r="11953">
      <c r="A11953" s="458"/>
      <c r="B11953" s="458"/>
      <c r="C11953" s="458"/>
      <c r="D11953" s="458"/>
      <c r="E11953" s="458"/>
      <c r="F11953" s="459"/>
    </row>
    <row r="11954">
      <c r="A11954" s="458"/>
      <c r="B11954" s="458"/>
      <c r="C11954" s="458"/>
      <c r="D11954" s="458"/>
      <c r="E11954" s="458"/>
      <c r="F11954" s="459"/>
    </row>
    <row r="11955">
      <c r="A11955" s="458"/>
      <c r="B11955" s="458"/>
      <c r="C11955" s="458"/>
      <c r="D11955" s="458"/>
      <c r="E11955" s="458"/>
      <c r="F11955" s="459"/>
    </row>
    <row r="11956">
      <c r="A11956" s="458"/>
      <c r="B11956" s="458"/>
      <c r="C11956" s="458"/>
      <c r="D11956" s="458"/>
      <c r="E11956" s="458"/>
      <c r="F11956" s="459"/>
    </row>
    <row r="11957">
      <c r="A11957" s="458"/>
      <c r="B11957" s="458"/>
      <c r="C11957" s="458"/>
      <c r="D11957" s="458"/>
      <c r="E11957" s="458"/>
      <c r="F11957" s="459"/>
    </row>
    <row r="11958">
      <c r="A11958" s="458"/>
      <c r="B11958" s="458"/>
      <c r="C11958" s="458"/>
      <c r="D11958" s="458"/>
      <c r="E11958" s="458"/>
      <c r="F11958" s="459"/>
    </row>
    <row r="11959">
      <c r="A11959" s="458"/>
      <c r="B11959" s="458"/>
      <c r="C11959" s="458"/>
      <c r="D11959" s="458"/>
      <c r="E11959" s="458"/>
      <c r="F11959" s="459"/>
    </row>
    <row r="11960">
      <c r="A11960" s="458"/>
      <c r="B11960" s="458"/>
      <c r="C11960" s="458"/>
      <c r="D11960" s="458"/>
      <c r="E11960" s="458"/>
      <c r="F11960" s="459"/>
    </row>
    <row r="11961">
      <c r="A11961" s="458"/>
      <c r="B11961" s="458"/>
      <c r="C11961" s="458"/>
      <c r="D11961" s="458"/>
      <c r="E11961" s="458"/>
      <c r="F11961" s="459"/>
    </row>
    <row r="11962">
      <c r="A11962" s="458"/>
      <c r="B11962" s="458"/>
      <c r="C11962" s="458"/>
      <c r="D11962" s="458"/>
      <c r="E11962" s="458"/>
      <c r="F11962" s="459"/>
    </row>
    <row r="11963">
      <c r="A11963" s="458"/>
      <c r="B11963" s="458"/>
      <c r="C11963" s="458"/>
      <c r="D11963" s="458"/>
      <c r="E11963" s="458"/>
      <c r="F11963" s="459"/>
    </row>
    <row r="11964">
      <c r="A11964" s="458"/>
      <c r="B11964" s="458"/>
      <c r="C11964" s="458"/>
      <c r="D11964" s="458"/>
      <c r="E11964" s="458"/>
      <c r="F11964" s="459"/>
    </row>
    <row r="11965">
      <c r="A11965" s="458"/>
      <c r="B11965" s="458"/>
      <c r="C11965" s="458"/>
      <c r="D11965" s="458"/>
      <c r="E11965" s="458"/>
      <c r="F11965" s="459"/>
    </row>
    <row r="11966">
      <c r="A11966" s="458"/>
      <c r="B11966" s="458"/>
      <c r="C11966" s="458"/>
      <c r="D11966" s="458"/>
      <c r="E11966" s="458"/>
      <c r="F11966" s="459"/>
    </row>
    <row r="11967">
      <c r="A11967" s="458"/>
      <c r="B11967" s="458"/>
      <c r="C11967" s="458"/>
      <c r="D11967" s="458"/>
      <c r="E11967" s="458"/>
      <c r="F11967" s="459"/>
    </row>
    <row r="11968">
      <c r="A11968" s="458"/>
      <c r="B11968" s="458"/>
      <c r="C11968" s="458"/>
      <c r="D11968" s="458"/>
      <c r="E11968" s="458"/>
      <c r="F11968" s="459"/>
    </row>
    <row r="11969">
      <c r="A11969" s="458"/>
      <c r="B11969" s="458"/>
      <c r="C11969" s="458"/>
      <c r="D11969" s="458"/>
      <c r="E11969" s="458"/>
      <c r="F11969" s="459"/>
    </row>
    <row r="11970">
      <c r="A11970" s="458"/>
      <c r="B11970" s="458"/>
      <c r="C11970" s="458"/>
      <c r="D11970" s="458"/>
      <c r="E11970" s="458"/>
      <c r="F11970" s="459"/>
    </row>
    <row r="11971">
      <c r="A11971" s="458"/>
      <c r="B11971" s="458"/>
      <c r="C11971" s="458"/>
      <c r="D11971" s="458"/>
      <c r="E11971" s="458"/>
      <c r="F11971" s="459"/>
    </row>
    <row r="11972">
      <c r="A11972" s="458"/>
      <c r="B11972" s="458"/>
      <c r="C11972" s="458"/>
      <c r="D11972" s="458"/>
      <c r="E11972" s="458"/>
      <c r="F11972" s="459"/>
    </row>
    <row r="11973">
      <c r="A11973" s="458"/>
      <c r="B11973" s="458"/>
      <c r="C11973" s="458"/>
      <c r="D11973" s="458"/>
      <c r="E11973" s="458"/>
      <c r="F11973" s="459"/>
    </row>
    <row r="11974">
      <c r="A11974" s="458"/>
      <c r="B11974" s="458"/>
      <c r="C11974" s="458"/>
      <c r="D11974" s="458"/>
      <c r="E11974" s="458"/>
      <c r="F11974" s="459"/>
    </row>
    <row r="11975">
      <c r="A11975" s="458"/>
      <c r="B11975" s="458"/>
      <c r="C11975" s="458"/>
      <c r="D11975" s="458"/>
      <c r="E11975" s="458"/>
      <c r="F11975" s="459"/>
    </row>
    <row r="11976">
      <c r="A11976" s="458"/>
      <c r="B11976" s="458"/>
      <c r="C11976" s="458"/>
      <c r="D11976" s="458"/>
      <c r="E11976" s="458"/>
      <c r="F11976" s="459"/>
    </row>
    <row r="11977">
      <c r="A11977" s="458"/>
      <c r="B11977" s="458"/>
      <c r="C11977" s="458"/>
      <c r="D11977" s="458"/>
      <c r="E11977" s="458"/>
      <c r="F11977" s="459"/>
    </row>
    <row r="11978">
      <c r="A11978" s="458"/>
      <c r="B11978" s="458"/>
      <c r="C11978" s="458"/>
      <c r="D11978" s="458"/>
      <c r="E11978" s="458"/>
      <c r="F11978" s="459"/>
    </row>
    <row r="11979">
      <c r="A11979" s="458"/>
      <c r="B11979" s="458"/>
      <c r="C11979" s="458"/>
      <c r="D11979" s="458"/>
      <c r="E11979" s="458"/>
      <c r="F11979" s="459"/>
    </row>
    <row r="11980">
      <c r="A11980" s="458"/>
      <c r="B11980" s="458"/>
      <c r="C11980" s="458"/>
      <c r="D11980" s="458"/>
      <c r="E11980" s="458"/>
      <c r="F11980" s="459"/>
    </row>
    <row r="11981">
      <c r="A11981" s="458"/>
      <c r="B11981" s="458"/>
      <c r="C11981" s="458"/>
      <c r="D11981" s="458"/>
      <c r="E11981" s="458"/>
      <c r="F11981" s="459"/>
    </row>
    <row r="11982">
      <c r="A11982" s="458"/>
      <c r="B11982" s="458"/>
      <c r="C11982" s="458"/>
      <c r="D11982" s="458"/>
      <c r="E11982" s="458"/>
      <c r="F11982" s="459"/>
    </row>
    <row r="11983">
      <c r="A11983" s="458"/>
      <c r="B11983" s="458"/>
      <c r="C11983" s="458"/>
      <c r="D11983" s="458"/>
      <c r="E11983" s="458"/>
      <c r="F11983" s="459"/>
    </row>
    <row r="11984">
      <c r="A11984" s="458"/>
      <c r="B11984" s="458"/>
      <c r="C11984" s="458"/>
      <c r="D11984" s="458"/>
      <c r="E11984" s="458"/>
      <c r="F11984" s="459"/>
    </row>
    <row r="11985">
      <c r="A11985" s="458"/>
      <c r="B11985" s="458"/>
      <c r="C11985" s="458"/>
      <c r="D11985" s="458"/>
      <c r="E11985" s="458"/>
      <c r="F11985" s="459"/>
    </row>
    <row r="11986">
      <c r="A11986" s="458"/>
      <c r="B11986" s="458"/>
      <c r="C11986" s="458"/>
      <c r="D11986" s="458"/>
      <c r="E11986" s="458"/>
      <c r="F11986" s="459"/>
    </row>
    <row r="11987">
      <c r="A11987" s="458"/>
      <c r="B11987" s="458"/>
      <c r="C11987" s="458"/>
      <c r="D11987" s="458"/>
      <c r="E11987" s="458"/>
      <c r="F11987" s="459"/>
    </row>
    <row r="11988">
      <c r="A11988" s="458"/>
      <c r="B11988" s="458"/>
      <c r="C11988" s="458"/>
      <c r="D11988" s="458"/>
      <c r="E11988" s="458"/>
      <c r="F11988" s="459"/>
    </row>
    <row r="11989">
      <c r="A11989" s="458"/>
      <c r="B11989" s="458"/>
      <c r="C11989" s="458"/>
      <c r="D11989" s="458"/>
      <c r="E11989" s="458"/>
      <c r="F11989" s="459"/>
    </row>
    <row r="11990">
      <c r="A11990" s="458"/>
      <c r="B11990" s="458"/>
      <c r="C11990" s="458"/>
      <c r="D11990" s="458"/>
      <c r="E11990" s="458"/>
      <c r="F11990" s="459"/>
    </row>
    <row r="11991">
      <c r="A11991" s="458"/>
      <c r="B11991" s="458"/>
      <c r="C11991" s="458"/>
      <c r="D11991" s="458"/>
      <c r="E11991" s="458"/>
      <c r="F11991" s="459"/>
    </row>
    <row r="11992">
      <c r="A11992" s="458"/>
      <c r="B11992" s="458"/>
      <c r="C11992" s="458"/>
      <c r="D11992" s="458"/>
      <c r="E11992" s="458"/>
      <c r="F11992" s="459"/>
    </row>
    <row r="11993">
      <c r="A11993" s="458"/>
      <c r="B11993" s="458"/>
      <c r="C11993" s="458"/>
      <c r="D11993" s="458"/>
      <c r="E11993" s="458"/>
      <c r="F11993" s="459"/>
    </row>
    <row r="11994">
      <c r="A11994" s="458"/>
      <c r="B11994" s="458"/>
      <c r="C11994" s="458"/>
      <c r="D11994" s="458"/>
      <c r="E11994" s="458"/>
      <c r="F11994" s="459"/>
    </row>
    <row r="11995">
      <c r="A11995" s="458"/>
      <c r="B11995" s="458"/>
      <c r="C11995" s="458"/>
      <c r="D11995" s="458"/>
      <c r="E11995" s="458"/>
      <c r="F11995" s="459"/>
    </row>
    <row r="11996">
      <c r="A11996" s="458"/>
      <c r="B11996" s="458"/>
      <c r="C11996" s="458"/>
      <c r="D11996" s="458"/>
      <c r="E11996" s="458"/>
      <c r="F11996" s="459"/>
    </row>
    <row r="11997">
      <c r="A11997" s="458"/>
      <c r="B11997" s="458"/>
      <c r="C11997" s="458"/>
      <c r="D11997" s="458"/>
      <c r="E11997" s="458"/>
      <c r="F11997" s="459"/>
    </row>
    <row r="11998">
      <c r="A11998" s="458"/>
      <c r="B11998" s="458"/>
      <c r="C11998" s="458"/>
      <c r="D11998" s="458"/>
      <c r="E11998" s="458"/>
      <c r="F11998" s="459"/>
    </row>
    <row r="11999">
      <c r="A11999" s="458"/>
      <c r="B11999" s="458"/>
      <c r="C11999" s="458"/>
      <c r="D11999" s="458"/>
      <c r="E11999" s="458"/>
      <c r="F11999" s="459"/>
    </row>
    <row r="12000">
      <c r="A12000" s="458"/>
      <c r="B12000" s="458"/>
      <c r="C12000" s="458"/>
      <c r="D12000" s="458"/>
      <c r="E12000" s="458"/>
      <c r="F12000" s="459"/>
    </row>
    <row r="12001">
      <c r="A12001" s="458"/>
      <c r="B12001" s="458"/>
      <c r="C12001" s="458"/>
      <c r="D12001" s="458"/>
      <c r="E12001" s="458"/>
      <c r="F12001" s="459"/>
    </row>
    <row r="12002">
      <c r="A12002" s="458"/>
      <c r="B12002" s="458"/>
      <c r="C12002" s="458"/>
      <c r="D12002" s="458"/>
      <c r="E12002" s="458"/>
      <c r="F12002" s="459"/>
    </row>
    <row r="12003">
      <c r="A12003" s="458"/>
      <c r="B12003" s="458"/>
      <c r="C12003" s="458"/>
      <c r="D12003" s="458"/>
      <c r="E12003" s="458"/>
      <c r="F12003" s="459"/>
    </row>
    <row r="12004">
      <c r="A12004" s="458"/>
      <c r="B12004" s="458"/>
      <c r="C12004" s="458"/>
      <c r="D12004" s="458"/>
      <c r="E12004" s="458"/>
      <c r="F12004" s="459"/>
    </row>
    <row r="12005">
      <c r="A12005" s="458"/>
      <c r="B12005" s="458"/>
      <c r="C12005" s="458"/>
      <c r="D12005" s="458"/>
      <c r="E12005" s="458"/>
      <c r="F12005" s="459"/>
    </row>
    <row r="12006">
      <c r="A12006" s="458"/>
      <c r="B12006" s="458"/>
      <c r="C12006" s="458"/>
      <c r="D12006" s="458"/>
      <c r="E12006" s="458"/>
      <c r="F12006" s="459"/>
    </row>
    <row r="12007">
      <c r="A12007" s="458"/>
      <c r="B12007" s="458"/>
      <c r="C12007" s="458"/>
      <c r="D12007" s="458"/>
      <c r="E12007" s="458"/>
      <c r="F12007" s="459"/>
    </row>
    <row r="12008">
      <c r="A12008" s="458"/>
      <c r="B12008" s="458"/>
      <c r="C12008" s="458"/>
      <c r="D12008" s="458"/>
      <c r="E12008" s="458"/>
      <c r="F12008" s="459"/>
    </row>
    <row r="12009">
      <c r="A12009" s="458"/>
      <c r="B12009" s="458"/>
      <c r="C12009" s="458"/>
      <c r="D12009" s="458"/>
      <c r="E12009" s="458"/>
      <c r="F12009" s="459"/>
    </row>
    <row r="12010">
      <c r="A12010" s="458"/>
      <c r="B12010" s="458"/>
      <c r="C12010" s="458"/>
      <c r="D12010" s="458"/>
      <c r="E12010" s="458"/>
      <c r="F12010" s="459"/>
    </row>
    <row r="12011">
      <c r="A12011" s="458"/>
      <c r="B12011" s="458"/>
      <c r="C12011" s="458"/>
      <c r="D12011" s="458"/>
      <c r="E12011" s="458"/>
      <c r="F12011" s="459"/>
    </row>
    <row r="12012">
      <c r="A12012" s="458"/>
      <c r="B12012" s="458"/>
      <c r="C12012" s="458"/>
      <c r="D12012" s="458"/>
      <c r="E12012" s="458"/>
      <c r="F12012" s="459"/>
    </row>
    <row r="12013">
      <c r="A12013" s="458"/>
      <c r="B12013" s="458"/>
      <c r="C12013" s="458"/>
      <c r="D12013" s="458"/>
      <c r="E12013" s="458"/>
      <c r="F12013" s="459"/>
    </row>
    <row r="12014">
      <c r="A12014" s="458"/>
      <c r="B12014" s="458"/>
      <c r="C12014" s="458"/>
      <c r="D12014" s="458"/>
      <c r="E12014" s="458"/>
      <c r="F12014" s="459"/>
    </row>
    <row r="12015">
      <c r="A12015" s="458"/>
      <c r="B12015" s="458"/>
      <c r="C12015" s="458"/>
      <c r="D12015" s="458"/>
      <c r="E12015" s="458"/>
      <c r="F12015" s="459"/>
    </row>
    <row r="12016">
      <c r="A12016" s="458"/>
      <c r="B12016" s="458"/>
      <c r="C12016" s="458"/>
      <c r="D12016" s="458"/>
      <c r="E12016" s="458"/>
      <c r="F12016" s="459"/>
    </row>
    <row r="12017">
      <c r="A12017" s="458"/>
      <c r="B12017" s="458"/>
      <c r="C12017" s="458"/>
      <c r="D12017" s="458"/>
      <c r="E12017" s="458"/>
      <c r="F12017" s="459"/>
    </row>
    <row r="12018">
      <c r="A12018" s="458"/>
      <c r="B12018" s="458"/>
      <c r="C12018" s="458"/>
      <c r="D12018" s="458"/>
      <c r="E12018" s="458"/>
      <c r="F12018" s="459"/>
    </row>
    <row r="12019">
      <c r="A12019" s="458"/>
      <c r="B12019" s="458"/>
      <c r="C12019" s="458"/>
      <c r="D12019" s="458"/>
      <c r="E12019" s="458"/>
      <c r="F12019" s="459"/>
    </row>
    <row r="12020">
      <c r="A12020" s="458"/>
      <c r="B12020" s="458"/>
      <c r="C12020" s="458"/>
      <c r="D12020" s="458"/>
      <c r="E12020" s="458"/>
      <c r="F12020" s="459"/>
    </row>
    <row r="12021">
      <c r="A12021" s="458"/>
      <c r="B12021" s="458"/>
      <c r="C12021" s="458"/>
      <c r="D12021" s="458"/>
      <c r="E12021" s="458"/>
      <c r="F12021" s="459"/>
    </row>
    <row r="12022">
      <c r="A12022" s="458"/>
      <c r="B12022" s="458"/>
      <c r="C12022" s="458"/>
      <c r="D12022" s="458"/>
      <c r="E12022" s="458"/>
      <c r="F12022" s="459"/>
    </row>
    <row r="12023">
      <c r="A12023" s="458"/>
      <c r="B12023" s="458"/>
      <c r="C12023" s="458"/>
      <c r="D12023" s="458"/>
      <c r="E12023" s="458"/>
      <c r="F12023" s="459"/>
    </row>
    <row r="12024">
      <c r="A12024" s="458"/>
      <c r="B12024" s="458"/>
      <c r="C12024" s="458"/>
      <c r="D12024" s="458"/>
      <c r="E12024" s="458"/>
      <c r="F12024" s="459"/>
    </row>
    <row r="12025">
      <c r="A12025" s="458"/>
      <c r="B12025" s="458"/>
      <c r="C12025" s="458"/>
      <c r="D12025" s="458"/>
      <c r="E12025" s="458"/>
      <c r="F12025" s="459"/>
    </row>
    <row r="12026">
      <c r="A12026" s="458"/>
      <c r="B12026" s="458"/>
      <c r="C12026" s="458"/>
      <c r="D12026" s="458"/>
      <c r="E12026" s="458"/>
      <c r="F12026" s="459"/>
    </row>
    <row r="12027">
      <c r="A12027" s="458"/>
      <c r="B12027" s="458"/>
      <c r="C12027" s="458"/>
      <c r="D12027" s="458"/>
      <c r="E12027" s="458"/>
      <c r="F12027" s="459"/>
    </row>
    <row r="12028">
      <c r="A12028" s="458"/>
      <c r="B12028" s="458"/>
      <c r="C12028" s="458"/>
      <c r="D12028" s="458"/>
      <c r="E12028" s="458"/>
      <c r="F12028" s="459"/>
    </row>
    <row r="12029">
      <c r="A12029" s="458"/>
      <c r="B12029" s="458"/>
      <c r="C12029" s="458"/>
      <c r="D12029" s="458"/>
      <c r="E12029" s="458"/>
      <c r="F12029" s="459"/>
    </row>
    <row r="12030">
      <c r="A12030" s="458"/>
      <c r="B12030" s="458"/>
      <c r="C12030" s="458"/>
      <c r="D12030" s="458"/>
      <c r="E12030" s="458"/>
      <c r="F12030" s="459"/>
    </row>
    <row r="12031">
      <c r="A12031" s="458"/>
      <c r="B12031" s="458"/>
      <c r="C12031" s="458"/>
      <c r="D12031" s="458"/>
      <c r="E12031" s="458"/>
      <c r="F12031" s="459"/>
    </row>
    <row r="12032">
      <c r="A12032" s="458"/>
      <c r="B12032" s="458"/>
      <c r="C12032" s="458"/>
      <c r="D12032" s="458"/>
      <c r="E12032" s="458"/>
      <c r="F12032" s="459"/>
    </row>
    <row r="12033">
      <c r="A12033" s="458"/>
      <c r="B12033" s="458"/>
      <c r="C12033" s="458"/>
      <c r="D12033" s="458"/>
      <c r="E12033" s="458"/>
      <c r="F12033" s="459"/>
    </row>
    <row r="12034">
      <c r="A12034" s="458"/>
      <c r="B12034" s="458"/>
      <c r="C12034" s="458"/>
      <c r="D12034" s="458"/>
      <c r="E12034" s="458"/>
      <c r="F12034" s="459"/>
    </row>
    <row r="12035">
      <c r="A12035" s="458"/>
      <c r="B12035" s="458"/>
      <c r="C12035" s="458"/>
      <c r="D12035" s="458"/>
      <c r="E12035" s="458"/>
      <c r="F12035" s="459"/>
    </row>
    <row r="12036">
      <c r="A12036" s="458"/>
      <c r="B12036" s="458"/>
      <c r="C12036" s="458"/>
      <c r="D12036" s="458"/>
      <c r="E12036" s="458"/>
      <c r="F12036" s="459"/>
    </row>
    <row r="12037">
      <c r="A12037" s="458"/>
      <c r="B12037" s="458"/>
      <c r="C12037" s="458"/>
      <c r="D12037" s="458"/>
      <c r="E12037" s="458"/>
      <c r="F12037" s="459"/>
    </row>
    <row r="12038">
      <c r="A12038" s="458"/>
      <c r="B12038" s="458"/>
      <c r="C12038" s="458"/>
      <c r="D12038" s="458"/>
      <c r="E12038" s="458"/>
      <c r="F12038" s="459"/>
    </row>
    <row r="12039">
      <c r="A12039" s="458"/>
      <c r="B12039" s="458"/>
      <c r="C12039" s="458"/>
      <c r="D12039" s="458"/>
      <c r="E12039" s="458"/>
      <c r="F12039" s="459"/>
    </row>
    <row r="12040">
      <c r="A12040" s="458"/>
      <c r="B12040" s="458"/>
      <c r="C12040" s="458"/>
      <c r="D12040" s="458"/>
      <c r="E12040" s="458"/>
      <c r="F12040" s="459"/>
    </row>
    <row r="12041">
      <c r="A12041" s="458"/>
      <c r="B12041" s="458"/>
      <c r="C12041" s="458"/>
      <c r="D12041" s="458"/>
      <c r="E12041" s="458"/>
      <c r="F12041" s="459"/>
    </row>
    <row r="12042">
      <c r="A12042" s="458"/>
      <c r="B12042" s="458"/>
      <c r="C12042" s="458"/>
      <c r="D12042" s="458"/>
      <c r="E12042" s="458"/>
      <c r="F12042" s="459"/>
    </row>
    <row r="12043">
      <c r="A12043" s="458"/>
      <c r="B12043" s="458"/>
      <c r="C12043" s="458"/>
      <c r="D12043" s="458"/>
      <c r="E12043" s="458"/>
      <c r="F12043" s="459"/>
    </row>
    <row r="12044">
      <c r="A12044" s="458"/>
      <c r="B12044" s="458"/>
      <c r="C12044" s="458"/>
      <c r="D12044" s="458"/>
      <c r="E12044" s="458"/>
      <c r="F12044" s="459"/>
    </row>
    <row r="12045">
      <c r="A12045" s="458"/>
      <c r="B12045" s="458"/>
      <c r="C12045" s="458"/>
      <c r="D12045" s="458"/>
      <c r="E12045" s="458"/>
      <c r="F12045" s="459"/>
    </row>
    <row r="12046">
      <c r="A12046" s="458"/>
      <c r="B12046" s="458"/>
      <c r="C12046" s="458"/>
      <c r="D12046" s="458"/>
      <c r="E12046" s="458"/>
      <c r="F12046" s="459"/>
    </row>
    <row r="12047">
      <c r="A12047" s="458"/>
      <c r="B12047" s="458"/>
      <c r="C12047" s="458"/>
      <c r="D12047" s="458"/>
      <c r="E12047" s="458"/>
      <c r="F12047" s="459"/>
    </row>
    <row r="12048">
      <c r="A12048" s="458"/>
      <c r="B12048" s="458"/>
      <c r="C12048" s="458"/>
      <c r="D12048" s="458"/>
      <c r="E12048" s="458"/>
      <c r="F12048" s="459"/>
    </row>
    <row r="12049">
      <c r="A12049" s="458"/>
      <c r="B12049" s="458"/>
      <c r="C12049" s="458"/>
      <c r="D12049" s="458"/>
      <c r="E12049" s="458"/>
      <c r="F12049" s="459"/>
    </row>
    <row r="12050">
      <c r="A12050" s="458"/>
      <c r="B12050" s="458"/>
      <c r="C12050" s="458"/>
      <c r="D12050" s="458"/>
      <c r="E12050" s="458"/>
      <c r="F12050" s="459"/>
    </row>
    <row r="12051">
      <c r="A12051" s="458"/>
      <c r="B12051" s="458"/>
      <c r="C12051" s="458"/>
      <c r="D12051" s="458"/>
      <c r="E12051" s="458"/>
      <c r="F12051" s="459"/>
    </row>
    <row r="12052">
      <c r="A12052" s="458"/>
      <c r="B12052" s="458"/>
      <c r="C12052" s="458"/>
      <c r="D12052" s="458"/>
      <c r="E12052" s="458"/>
      <c r="F12052" s="459"/>
    </row>
    <row r="12053">
      <c r="A12053" s="458"/>
      <c r="B12053" s="458"/>
      <c r="C12053" s="458"/>
      <c r="D12053" s="458"/>
      <c r="E12053" s="458"/>
      <c r="F12053" s="459"/>
    </row>
    <row r="12054">
      <c r="A12054" s="458"/>
      <c r="B12054" s="458"/>
      <c r="C12054" s="458"/>
      <c r="D12054" s="458"/>
      <c r="E12054" s="458"/>
      <c r="F12054" s="459"/>
    </row>
    <row r="12055">
      <c r="A12055" s="458"/>
      <c r="B12055" s="458"/>
      <c r="C12055" s="458"/>
      <c r="D12055" s="458"/>
      <c r="E12055" s="458"/>
      <c r="F12055" s="459"/>
    </row>
    <row r="12056">
      <c r="A12056" s="458"/>
      <c r="B12056" s="458"/>
      <c r="C12056" s="458"/>
      <c r="D12056" s="458"/>
      <c r="E12056" s="458"/>
      <c r="F12056" s="459"/>
    </row>
    <row r="12057">
      <c r="A12057" s="458"/>
      <c r="B12057" s="458"/>
      <c r="C12057" s="458"/>
      <c r="D12057" s="458"/>
      <c r="E12057" s="458"/>
      <c r="F12057" s="459"/>
    </row>
    <row r="12058">
      <c r="A12058" s="458"/>
      <c r="B12058" s="458"/>
      <c r="C12058" s="458"/>
      <c r="D12058" s="458"/>
      <c r="E12058" s="458"/>
      <c r="F12058" s="459"/>
    </row>
    <row r="12059">
      <c r="A12059" s="458"/>
      <c r="B12059" s="458"/>
      <c r="C12059" s="458"/>
      <c r="D12059" s="458"/>
      <c r="E12059" s="458"/>
      <c r="F12059" s="459"/>
    </row>
    <row r="12060">
      <c r="A12060" s="458"/>
      <c r="B12060" s="458"/>
      <c r="C12060" s="458"/>
      <c r="D12060" s="458"/>
      <c r="E12060" s="458"/>
      <c r="F12060" s="459"/>
    </row>
    <row r="12061">
      <c r="A12061" s="458"/>
      <c r="B12061" s="458"/>
      <c r="C12061" s="458"/>
      <c r="D12061" s="458"/>
      <c r="E12061" s="458"/>
      <c r="F12061" s="459"/>
    </row>
    <row r="12062">
      <c r="A12062" s="458"/>
      <c r="B12062" s="458"/>
      <c r="C12062" s="458"/>
      <c r="D12062" s="458"/>
      <c r="E12062" s="458"/>
      <c r="F12062" s="459"/>
    </row>
    <row r="12063">
      <c r="A12063" s="458"/>
      <c r="B12063" s="458"/>
      <c r="C12063" s="458"/>
      <c r="D12063" s="458"/>
      <c r="E12063" s="458"/>
      <c r="F12063" s="459"/>
    </row>
    <row r="12064">
      <c r="A12064" s="458"/>
      <c r="B12064" s="458"/>
      <c r="C12064" s="458"/>
      <c r="D12064" s="458"/>
      <c r="E12064" s="458"/>
      <c r="F12064" s="459"/>
    </row>
    <row r="12065">
      <c r="A12065" s="458"/>
      <c r="B12065" s="458"/>
      <c r="C12065" s="458"/>
      <c r="D12065" s="458"/>
      <c r="E12065" s="458"/>
      <c r="F12065" s="459"/>
    </row>
    <row r="12066">
      <c r="A12066" s="458"/>
      <c r="B12066" s="458"/>
      <c r="C12066" s="458"/>
      <c r="D12066" s="458"/>
      <c r="E12066" s="458"/>
      <c r="F12066" s="459"/>
    </row>
    <row r="12067">
      <c r="A12067" s="458"/>
      <c r="B12067" s="458"/>
      <c r="C12067" s="458"/>
      <c r="D12067" s="458"/>
      <c r="E12067" s="458"/>
      <c r="F12067" s="459"/>
    </row>
    <row r="12068">
      <c r="A12068" s="458"/>
      <c r="B12068" s="458"/>
      <c r="C12068" s="458"/>
      <c r="D12068" s="458"/>
      <c r="E12068" s="458"/>
      <c r="F12068" s="459"/>
    </row>
    <row r="12069">
      <c r="A12069" s="458"/>
      <c r="B12069" s="458"/>
      <c r="C12069" s="458"/>
      <c r="D12069" s="458"/>
      <c r="E12069" s="458"/>
      <c r="F12069" s="459"/>
    </row>
    <row r="12070">
      <c r="A12070" s="458"/>
      <c r="B12070" s="458"/>
      <c r="C12070" s="458"/>
      <c r="D12070" s="458"/>
      <c r="E12070" s="458"/>
      <c r="F12070" s="459"/>
    </row>
    <row r="12071">
      <c r="A12071" s="458"/>
      <c r="B12071" s="458"/>
      <c r="C12071" s="458"/>
      <c r="D12071" s="458"/>
      <c r="E12071" s="458"/>
      <c r="F12071" s="459"/>
    </row>
    <row r="12072">
      <c r="A12072" s="458"/>
      <c r="B12072" s="458"/>
      <c r="C12072" s="458"/>
      <c r="D12072" s="458"/>
      <c r="E12072" s="458"/>
      <c r="F12072" s="459"/>
    </row>
    <row r="12073">
      <c r="A12073" s="458"/>
      <c r="B12073" s="458"/>
      <c r="C12073" s="458"/>
      <c r="D12073" s="458"/>
      <c r="E12073" s="458"/>
      <c r="F12073" s="459"/>
    </row>
    <row r="12074">
      <c r="A12074" s="458"/>
      <c r="B12074" s="458"/>
      <c r="C12074" s="458"/>
      <c r="D12074" s="458"/>
      <c r="E12074" s="458"/>
      <c r="F12074" s="459"/>
    </row>
    <row r="12075">
      <c r="A12075" s="458"/>
      <c r="B12075" s="458"/>
      <c r="C12075" s="458"/>
      <c r="D12075" s="458"/>
      <c r="E12075" s="458"/>
      <c r="F12075" s="459"/>
    </row>
    <row r="12076">
      <c r="A12076" s="458"/>
      <c r="B12076" s="458"/>
      <c r="C12076" s="458"/>
      <c r="D12076" s="458"/>
      <c r="E12076" s="458"/>
      <c r="F12076" s="459"/>
    </row>
    <row r="12077">
      <c r="A12077" s="458"/>
      <c r="B12077" s="458"/>
      <c r="C12077" s="458"/>
      <c r="D12077" s="458"/>
      <c r="E12077" s="458"/>
      <c r="F12077" s="459"/>
    </row>
    <row r="12078">
      <c r="A12078" s="458"/>
      <c r="B12078" s="458"/>
      <c r="C12078" s="458"/>
      <c r="D12078" s="458"/>
      <c r="E12078" s="458"/>
      <c r="F12078" s="459"/>
    </row>
    <row r="12079">
      <c r="A12079" s="458"/>
      <c r="B12079" s="458"/>
      <c r="C12079" s="458"/>
      <c r="D12079" s="458"/>
      <c r="E12079" s="458"/>
      <c r="F12079" s="459"/>
    </row>
    <row r="12080">
      <c r="A12080" s="458"/>
      <c r="B12080" s="458"/>
      <c r="C12080" s="458"/>
      <c r="D12080" s="458"/>
      <c r="E12080" s="458"/>
      <c r="F12080" s="459"/>
    </row>
    <row r="12081">
      <c r="A12081" s="458"/>
      <c r="B12081" s="458"/>
      <c r="C12081" s="458"/>
      <c r="D12081" s="458"/>
      <c r="E12081" s="458"/>
      <c r="F12081" s="459"/>
    </row>
    <row r="12082">
      <c r="A12082" s="458"/>
      <c r="B12082" s="458"/>
      <c r="C12082" s="458"/>
      <c r="D12082" s="458"/>
      <c r="E12082" s="458"/>
      <c r="F12082" s="459"/>
    </row>
    <row r="12083">
      <c r="A12083" s="458"/>
      <c r="B12083" s="458"/>
      <c r="C12083" s="458"/>
      <c r="D12083" s="458"/>
      <c r="E12083" s="458"/>
      <c r="F12083" s="459"/>
    </row>
    <row r="12084">
      <c r="A12084" s="458"/>
      <c r="B12084" s="458"/>
      <c r="C12084" s="458"/>
      <c r="D12084" s="458"/>
      <c r="E12084" s="458"/>
      <c r="F12084" s="459"/>
    </row>
    <row r="12085">
      <c r="A12085" s="458"/>
      <c r="B12085" s="458"/>
      <c r="C12085" s="458"/>
      <c r="D12085" s="458"/>
      <c r="E12085" s="458"/>
      <c r="F12085" s="459"/>
    </row>
    <row r="12086">
      <c r="A12086" s="458"/>
      <c r="B12086" s="458"/>
      <c r="C12086" s="458"/>
      <c r="D12086" s="458"/>
      <c r="E12086" s="458"/>
      <c r="F12086" s="459"/>
    </row>
    <row r="12087">
      <c r="A12087" s="458"/>
      <c r="B12087" s="458"/>
      <c r="C12087" s="458"/>
      <c r="D12087" s="458"/>
      <c r="E12087" s="458"/>
      <c r="F12087" s="459"/>
    </row>
    <row r="12088">
      <c r="A12088" s="458"/>
      <c r="B12088" s="458"/>
      <c r="C12088" s="458"/>
      <c r="D12088" s="458"/>
      <c r="E12088" s="458"/>
      <c r="F12088" s="459"/>
    </row>
    <row r="12089">
      <c r="A12089" s="458"/>
      <c r="B12089" s="458"/>
      <c r="C12089" s="458"/>
      <c r="D12089" s="458"/>
      <c r="E12089" s="458"/>
      <c r="F12089" s="459"/>
    </row>
    <row r="12090">
      <c r="A12090" s="458"/>
      <c r="B12090" s="458"/>
      <c r="C12090" s="458"/>
      <c r="D12090" s="458"/>
      <c r="E12090" s="458"/>
      <c r="F12090" s="459"/>
    </row>
    <row r="12091">
      <c r="A12091" s="458"/>
      <c r="B12091" s="458"/>
      <c r="C12091" s="458"/>
      <c r="D12091" s="458"/>
      <c r="E12091" s="458"/>
      <c r="F12091" s="459"/>
    </row>
    <row r="12092">
      <c r="A12092" s="458"/>
      <c r="B12092" s="458"/>
      <c r="C12092" s="458"/>
      <c r="D12092" s="458"/>
      <c r="E12092" s="458"/>
      <c r="F12092" s="459"/>
    </row>
    <row r="12093">
      <c r="A12093" s="458"/>
      <c r="B12093" s="458"/>
      <c r="C12093" s="458"/>
      <c r="D12093" s="458"/>
      <c r="E12093" s="458"/>
      <c r="F12093" s="459"/>
    </row>
    <row r="12094">
      <c r="A12094" s="458"/>
      <c r="B12094" s="458"/>
      <c r="C12094" s="458"/>
      <c r="D12094" s="458"/>
      <c r="E12094" s="458"/>
      <c r="F12094" s="459"/>
    </row>
    <row r="12095">
      <c r="A12095" s="458"/>
      <c r="B12095" s="458"/>
      <c r="C12095" s="458"/>
      <c r="D12095" s="458"/>
      <c r="E12095" s="458"/>
      <c r="F12095" s="459"/>
    </row>
    <row r="12096">
      <c r="A12096" s="458"/>
      <c r="B12096" s="458"/>
      <c r="C12096" s="458"/>
      <c r="D12096" s="458"/>
      <c r="E12096" s="458"/>
      <c r="F12096" s="459"/>
    </row>
    <row r="12097">
      <c r="A12097" s="458"/>
      <c r="B12097" s="458"/>
      <c r="C12097" s="458"/>
      <c r="D12097" s="458"/>
      <c r="E12097" s="458"/>
      <c r="F12097" s="459"/>
    </row>
    <row r="12098">
      <c r="A12098" s="458"/>
      <c r="B12098" s="458"/>
      <c r="C12098" s="458"/>
      <c r="D12098" s="458"/>
      <c r="E12098" s="458"/>
      <c r="F12098" s="459"/>
    </row>
    <row r="12099">
      <c r="A12099" s="458"/>
      <c r="B12099" s="458"/>
      <c r="C12099" s="458"/>
      <c r="D12099" s="458"/>
      <c r="E12099" s="458"/>
      <c r="F12099" s="459"/>
    </row>
    <row r="12100">
      <c r="A12100" s="458"/>
      <c r="B12100" s="458"/>
      <c r="C12100" s="458"/>
      <c r="D12100" s="458"/>
      <c r="E12100" s="458"/>
      <c r="F12100" s="459"/>
    </row>
    <row r="12101">
      <c r="A12101" s="458"/>
      <c r="B12101" s="458"/>
      <c r="C12101" s="458"/>
      <c r="D12101" s="458"/>
      <c r="E12101" s="458"/>
      <c r="F12101" s="459"/>
    </row>
    <row r="12102">
      <c r="A12102" s="458"/>
      <c r="B12102" s="458"/>
      <c r="C12102" s="458"/>
      <c r="D12102" s="458"/>
      <c r="E12102" s="458"/>
      <c r="F12102" s="459"/>
    </row>
    <row r="12103">
      <c r="A12103" s="458"/>
      <c r="B12103" s="458"/>
      <c r="C12103" s="458"/>
      <c r="D12103" s="458"/>
      <c r="E12103" s="458"/>
      <c r="F12103" s="459"/>
    </row>
    <row r="12104">
      <c r="A12104" s="458"/>
      <c r="B12104" s="458"/>
      <c r="C12104" s="458"/>
      <c r="D12104" s="458"/>
      <c r="E12104" s="458"/>
      <c r="F12104" s="459"/>
    </row>
    <row r="12105">
      <c r="A12105" s="458"/>
      <c r="B12105" s="458"/>
      <c r="C12105" s="458"/>
      <c r="D12105" s="458"/>
      <c r="E12105" s="458"/>
      <c r="F12105" s="459"/>
    </row>
    <row r="12106">
      <c r="A12106" s="458"/>
      <c r="B12106" s="458"/>
      <c r="C12106" s="458"/>
      <c r="D12106" s="458"/>
      <c r="E12106" s="458"/>
      <c r="F12106" s="459"/>
    </row>
    <row r="12107">
      <c r="A12107" s="458"/>
      <c r="B12107" s="458"/>
      <c r="C12107" s="458"/>
      <c r="D12107" s="458"/>
      <c r="E12107" s="458"/>
      <c r="F12107" s="459"/>
    </row>
    <row r="12108">
      <c r="A12108" s="458"/>
      <c r="B12108" s="458"/>
      <c r="C12108" s="458"/>
      <c r="D12108" s="458"/>
      <c r="E12108" s="458"/>
      <c r="F12108" s="459"/>
    </row>
    <row r="12109">
      <c r="A12109" s="458"/>
      <c r="B12109" s="458"/>
      <c r="C12109" s="458"/>
      <c r="D12109" s="458"/>
      <c r="E12109" s="458"/>
      <c r="F12109" s="459"/>
    </row>
    <row r="12110">
      <c r="A12110" s="458"/>
      <c r="B12110" s="458"/>
      <c r="C12110" s="458"/>
      <c r="D12110" s="458"/>
      <c r="E12110" s="458"/>
      <c r="F12110" s="459"/>
    </row>
    <row r="12111">
      <c r="A12111" s="458"/>
      <c r="B12111" s="458"/>
      <c r="C12111" s="458"/>
      <c r="D12111" s="458"/>
      <c r="E12111" s="458"/>
      <c r="F12111" s="459"/>
    </row>
    <row r="12112">
      <c r="A12112" s="458"/>
      <c r="B12112" s="458"/>
      <c r="C12112" s="458"/>
      <c r="D12112" s="458"/>
      <c r="E12112" s="458"/>
      <c r="F12112" s="459"/>
    </row>
    <row r="12113">
      <c r="A12113" s="458"/>
      <c r="B12113" s="458"/>
      <c r="C12113" s="458"/>
      <c r="D12113" s="458"/>
      <c r="E12113" s="458"/>
      <c r="F12113" s="459"/>
    </row>
    <row r="12114">
      <c r="A12114" s="458"/>
      <c r="B12114" s="458"/>
      <c r="C12114" s="458"/>
      <c r="D12114" s="458"/>
      <c r="E12114" s="458"/>
      <c r="F12114" s="459"/>
    </row>
    <row r="12115">
      <c r="A12115" s="458"/>
      <c r="B12115" s="458"/>
      <c r="C12115" s="458"/>
      <c r="D12115" s="458"/>
      <c r="E12115" s="458"/>
      <c r="F12115" s="459"/>
    </row>
    <row r="12116">
      <c r="A12116" s="458"/>
      <c r="B12116" s="458"/>
      <c r="C12116" s="458"/>
      <c r="D12116" s="458"/>
      <c r="E12116" s="458"/>
      <c r="F12116" s="459"/>
    </row>
    <row r="12117">
      <c r="A12117" s="458"/>
      <c r="B12117" s="458"/>
      <c r="C12117" s="458"/>
      <c r="D12117" s="458"/>
      <c r="E12117" s="458"/>
      <c r="F12117" s="459"/>
    </row>
    <row r="12118">
      <c r="A12118" s="458"/>
      <c r="B12118" s="458"/>
      <c r="C12118" s="458"/>
      <c r="D12118" s="458"/>
      <c r="E12118" s="458"/>
      <c r="F12118" s="459"/>
    </row>
    <row r="12119">
      <c r="A12119" s="458"/>
      <c r="B12119" s="458"/>
      <c r="C12119" s="458"/>
      <c r="D12119" s="458"/>
      <c r="E12119" s="458"/>
      <c r="F12119" s="459"/>
    </row>
    <row r="12120">
      <c r="A12120" s="458"/>
      <c r="B12120" s="458"/>
      <c r="C12120" s="458"/>
      <c r="D12120" s="458"/>
      <c r="E12120" s="458"/>
      <c r="F12120" s="459"/>
    </row>
    <row r="12121">
      <c r="A12121" s="458"/>
      <c r="B12121" s="458"/>
      <c r="C12121" s="458"/>
      <c r="D12121" s="458"/>
      <c r="E12121" s="458"/>
      <c r="F12121" s="459"/>
    </row>
    <row r="12122">
      <c r="A12122" s="458"/>
      <c r="B12122" s="458"/>
      <c r="C12122" s="458"/>
      <c r="D12122" s="458"/>
      <c r="E12122" s="458"/>
      <c r="F12122" s="459"/>
    </row>
    <row r="12123">
      <c r="A12123" s="458"/>
      <c r="B12123" s="458"/>
      <c r="C12123" s="458"/>
      <c r="D12123" s="458"/>
      <c r="E12123" s="458"/>
      <c r="F12123" s="459"/>
    </row>
    <row r="12124">
      <c r="A12124" s="458"/>
      <c r="B12124" s="458"/>
      <c r="C12124" s="458"/>
      <c r="D12124" s="458"/>
      <c r="E12124" s="458"/>
      <c r="F12124" s="459"/>
    </row>
    <row r="12125">
      <c r="A12125" s="458"/>
      <c r="B12125" s="458"/>
      <c r="C12125" s="458"/>
      <c r="D12125" s="458"/>
      <c r="E12125" s="458"/>
      <c r="F12125" s="459"/>
    </row>
    <row r="12126">
      <c r="A12126" s="458"/>
      <c r="B12126" s="458"/>
      <c r="C12126" s="458"/>
      <c r="D12126" s="458"/>
      <c r="E12126" s="458"/>
      <c r="F12126" s="459"/>
    </row>
    <row r="12127">
      <c r="A12127" s="458"/>
      <c r="B12127" s="458"/>
      <c r="C12127" s="458"/>
      <c r="D12127" s="458"/>
      <c r="E12127" s="458"/>
      <c r="F12127" s="459"/>
    </row>
    <row r="12128">
      <c r="A12128" s="458"/>
      <c r="B12128" s="458"/>
      <c r="C12128" s="458"/>
      <c r="D12128" s="458"/>
      <c r="E12128" s="458"/>
      <c r="F12128" s="459"/>
    </row>
    <row r="12129">
      <c r="A12129" s="458"/>
      <c r="B12129" s="458"/>
      <c r="C12129" s="458"/>
      <c r="D12129" s="458"/>
      <c r="E12129" s="458"/>
      <c r="F12129" s="459"/>
    </row>
    <row r="12130">
      <c r="A12130" s="458"/>
      <c r="B12130" s="458"/>
      <c r="C12130" s="458"/>
      <c r="D12130" s="458"/>
      <c r="E12130" s="458"/>
      <c r="F12130" s="459"/>
    </row>
    <row r="12131">
      <c r="A12131" s="458"/>
      <c r="B12131" s="458"/>
      <c r="C12131" s="458"/>
      <c r="D12131" s="458"/>
      <c r="E12131" s="458"/>
      <c r="F12131" s="459"/>
    </row>
    <row r="12132">
      <c r="A12132" s="458"/>
      <c r="B12132" s="458"/>
      <c r="C12132" s="458"/>
      <c r="D12132" s="458"/>
      <c r="E12132" s="458"/>
      <c r="F12132" s="459"/>
    </row>
    <row r="12133">
      <c r="A12133" s="458"/>
      <c r="B12133" s="458"/>
      <c r="C12133" s="458"/>
      <c r="D12133" s="458"/>
      <c r="E12133" s="458"/>
      <c r="F12133" s="459"/>
    </row>
    <row r="12134">
      <c r="A12134" s="458"/>
      <c r="B12134" s="458"/>
      <c r="C12134" s="458"/>
      <c r="D12134" s="458"/>
      <c r="E12134" s="458"/>
      <c r="F12134" s="459"/>
    </row>
    <row r="12135">
      <c r="A12135" s="458"/>
      <c r="B12135" s="458"/>
      <c r="C12135" s="458"/>
      <c r="D12135" s="458"/>
      <c r="E12135" s="458"/>
      <c r="F12135" s="459"/>
    </row>
    <row r="12136">
      <c r="A12136" s="458"/>
      <c r="B12136" s="458"/>
      <c r="C12136" s="458"/>
      <c r="D12136" s="458"/>
      <c r="E12136" s="458"/>
      <c r="F12136" s="459"/>
    </row>
    <row r="12137">
      <c r="A12137" s="458"/>
      <c r="B12137" s="458"/>
      <c r="C12137" s="458"/>
      <c r="D12137" s="458"/>
      <c r="E12137" s="458"/>
      <c r="F12137" s="459"/>
    </row>
    <row r="12138">
      <c r="A12138" s="458"/>
      <c r="B12138" s="458"/>
      <c r="C12138" s="458"/>
      <c r="D12138" s="458"/>
      <c r="E12138" s="458"/>
      <c r="F12138" s="459"/>
    </row>
    <row r="12139">
      <c r="A12139" s="458"/>
      <c r="B12139" s="458"/>
      <c r="C12139" s="458"/>
      <c r="D12139" s="458"/>
      <c r="E12139" s="458"/>
      <c r="F12139" s="459"/>
    </row>
    <row r="12140">
      <c r="A12140" s="458"/>
      <c r="B12140" s="458"/>
      <c r="C12140" s="458"/>
      <c r="D12140" s="458"/>
      <c r="E12140" s="458"/>
      <c r="F12140" s="459"/>
    </row>
    <row r="12141">
      <c r="A12141" s="458"/>
      <c r="B12141" s="458"/>
      <c r="C12141" s="458"/>
      <c r="D12141" s="458"/>
      <c r="E12141" s="458"/>
      <c r="F12141" s="459"/>
    </row>
    <row r="12142">
      <c r="A12142" s="458"/>
      <c r="B12142" s="458"/>
      <c r="C12142" s="458"/>
      <c r="D12142" s="458"/>
      <c r="E12142" s="458"/>
      <c r="F12142" s="459"/>
    </row>
    <row r="12143">
      <c r="A12143" s="458"/>
      <c r="B12143" s="458"/>
      <c r="C12143" s="458"/>
      <c r="D12143" s="458"/>
      <c r="E12143" s="458"/>
      <c r="F12143" s="459"/>
    </row>
    <row r="12144">
      <c r="A12144" s="458"/>
      <c r="B12144" s="458"/>
      <c r="C12144" s="458"/>
      <c r="D12144" s="458"/>
      <c r="E12144" s="458"/>
      <c r="F12144" s="459"/>
    </row>
    <row r="12145">
      <c r="A12145" s="458"/>
      <c r="B12145" s="458"/>
      <c r="C12145" s="458"/>
      <c r="D12145" s="458"/>
      <c r="E12145" s="458"/>
      <c r="F12145" s="459"/>
    </row>
    <row r="12146">
      <c r="A12146" s="458"/>
      <c r="B12146" s="458"/>
      <c r="C12146" s="458"/>
      <c r="D12146" s="458"/>
      <c r="E12146" s="458"/>
      <c r="F12146" s="459"/>
    </row>
    <row r="12147">
      <c r="A12147" s="458"/>
      <c r="B12147" s="458"/>
      <c r="C12147" s="458"/>
      <c r="D12147" s="458"/>
      <c r="E12147" s="458"/>
      <c r="F12147" s="459"/>
    </row>
    <row r="12148">
      <c r="A12148" s="458"/>
      <c r="B12148" s="458"/>
      <c r="C12148" s="458"/>
      <c r="D12148" s="458"/>
      <c r="E12148" s="458"/>
      <c r="F12148" s="459"/>
    </row>
    <row r="12149">
      <c r="A12149" s="458"/>
      <c r="B12149" s="458"/>
      <c r="C12149" s="458"/>
      <c r="D12149" s="458"/>
      <c r="E12149" s="458"/>
      <c r="F12149" s="459"/>
    </row>
    <row r="12150">
      <c r="A12150" s="458"/>
      <c r="B12150" s="458"/>
      <c r="C12150" s="458"/>
      <c r="D12150" s="458"/>
      <c r="E12150" s="458"/>
      <c r="F12150" s="459"/>
    </row>
    <row r="12151">
      <c r="A12151" s="458"/>
      <c r="B12151" s="458"/>
      <c r="C12151" s="458"/>
      <c r="D12151" s="458"/>
      <c r="E12151" s="458"/>
      <c r="F12151" s="459"/>
    </row>
    <row r="12152">
      <c r="A12152" s="458"/>
      <c r="B12152" s="458"/>
      <c r="C12152" s="458"/>
      <c r="D12152" s="458"/>
      <c r="E12152" s="458"/>
      <c r="F12152" s="459"/>
    </row>
    <row r="12153">
      <c r="A12153" s="458"/>
      <c r="B12153" s="458"/>
      <c r="C12153" s="458"/>
      <c r="D12153" s="458"/>
      <c r="E12153" s="458"/>
      <c r="F12153" s="459"/>
    </row>
    <row r="12154">
      <c r="A12154" s="458"/>
      <c r="B12154" s="458"/>
      <c r="C12154" s="458"/>
      <c r="D12154" s="458"/>
      <c r="E12154" s="458"/>
      <c r="F12154" s="459"/>
    </row>
    <row r="12155">
      <c r="A12155" s="458"/>
      <c r="B12155" s="458"/>
      <c r="C12155" s="458"/>
      <c r="D12155" s="458"/>
      <c r="E12155" s="458"/>
      <c r="F12155" s="459"/>
    </row>
    <row r="12156">
      <c r="A12156" s="458"/>
      <c r="B12156" s="458"/>
      <c r="C12156" s="458"/>
      <c r="D12156" s="458"/>
      <c r="E12156" s="458"/>
      <c r="F12156" s="459"/>
    </row>
    <row r="12157">
      <c r="A12157" s="458"/>
      <c r="B12157" s="458"/>
      <c r="C12157" s="458"/>
      <c r="D12157" s="458"/>
      <c r="E12157" s="458"/>
      <c r="F12157" s="459"/>
    </row>
    <row r="12158">
      <c r="A12158" s="458"/>
      <c r="B12158" s="458"/>
      <c r="C12158" s="458"/>
      <c r="D12158" s="458"/>
      <c r="E12158" s="458"/>
      <c r="F12158" s="459"/>
    </row>
    <row r="12159">
      <c r="A12159" s="458"/>
      <c r="B12159" s="458"/>
      <c r="C12159" s="458"/>
      <c r="D12159" s="458"/>
      <c r="E12159" s="458"/>
      <c r="F12159" s="459"/>
    </row>
    <row r="12160">
      <c r="A12160" s="458"/>
      <c r="B12160" s="458"/>
      <c r="C12160" s="458"/>
      <c r="D12160" s="458"/>
      <c r="E12160" s="458"/>
      <c r="F12160" s="459"/>
    </row>
    <row r="12161">
      <c r="A12161" s="458"/>
      <c r="B12161" s="458"/>
      <c r="C12161" s="458"/>
      <c r="D12161" s="458"/>
      <c r="E12161" s="458"/>
      <c r="F12161" s="459"/>
    </row>
    <row r="12162">
      <c r="A12162" s="458"/>
      <c r="B12162" s="458"/>
      <c r="C12162" s="458"/>
      <c r="D12162" s="458"/>
      <c r="E12162" s="458"/>
      <c r="F12162" s="459"/>
    </row>
    <row r="12163">
      <c r="A12163" s="458"/>
      <c r="B12163" s="458"/>
      <c r="C12163" s="458"/>
      <c r="D12163" s="458"/>
      <c r="E12163" s="458"/>
      <c r="F12163" s="459"/>
    </row>
    <row r="12164">
      <c r="A12164" s="458"/>
      <c r="B12164" s="458"/>
      <c r="C12164" s="458"/>
      <c r="D12164" s="458"/>
      <c r="E12164" s="458"/>
      <c r="F12164" s="459"/>
    </row>
    <row r="12165">
      <c r="A12165" s="458"/>
      <c r="B12165" s="458"/>
      <c r="C12165" s="458"/>
      <c r="D12165" s="458"/>
      <c r="E12165" s="458"/>
      <c r="F12165" s="459"/>
    </row>
    <row r="12166">
      <c r="A12166" s="458"/>
      <c r="B12166" s="458"/>
      <c r="C12166" s="458"/>
      <c r="D12166" s="458"/>
      <c r="E12166" s="458"/>
      <c r="F12166" s="459"/>
    </row>
    <row r="12167">
      <c r="A12167" s="458"/>
      <c r="B12167" s="458"/>
      <c r="C12167" s="458"/>
      <c r="D12167" s="458"/>
      <c r="E12167" s="458"/>
      <c r="F12167" s="459"/>
    </row>
    <row r="12168">
      <c r="A12168" s="458"/>
      <c r="B12168" s="458"/>
      <c r="C12168" s="458"/>
      <c r="D12168" s="458"/>
      <c r="E12168" s="458"/>
      <c r="F12168" s="459"/>
    </row>
    <row r="12169">
      <c r="A12169" s="458"/>
      <c r="B12169" s="458"/>
      <c r="C12169" s="458"/>
      <c r="D12169" s="458"/>
      <c r="E12169" s="458"/>
      <c r="F12169" s="459"/>
    </row>
    <row r="12170">
      <c r="A12170" s="458"/>
      <c r="B12170" s="458"/>
      <c r="C12170" s="458"/>
      <c r="D12170" s="458"/>
      <c r="E12170" s="458"/>
      <c r="F12170" s="459"/>
    </row>
    <row r="12171">
      <c r="A12171" s="458"/>
      <c r="B12171" s="458"/>
      <c r="C12171" s="458"/>
      <c r="D12171" s="458"/>
      <c r="E12171" s="458"/>
      <c r="F12171" s="459"/>
    </row>
    <row r="12172">
      <c r="A12172" s="458"/>
      <c r="B12172" s="458"/>
      <c r="C12172" s="458"/>
      <c r="D12172" s="458"/>
      <c r="E12172" s="458"/>
      <c r="F12172" s="459"/>
    </row>
    <row r="12173">
      <c r="A12173" s="458"/>
      <c r="B12173" s="458"/>
      <c r="C12173" s="458"/>
      <c r="D12173" s="458"/>
      <c r="E12173" s="458"/>
      <c r="F12173" s="459"/>
    </row>
    <row r="12174">
      <c r="A12174" s="458"/>
      <c r="B12174" s="458"/>
      <c r="C12174" s="458"/>
      <c r="D12174" s="458"/>
      <c r="E12174" s="458"/>
      <c r="F12174" s="459"/>
    </row>
    <row r="12175">
      <c r="A12175" s="458"/>
      <c r="B12175" s="458"/>
      <c r="C12175" s="458"/>
      <c r="D12175" s="458"/>
      <c r="E12175" s="458"/>
      <c r="F12175" s="459"/>
    </row>
    <row r="12176">
      <c r="A12176" s="458"/>
      <c r="B12176" s="458"/>
      <c r="C12176" s="458"/>
      <c r="D12176" s="458"/>
      <c r="E12176" s="458"/>
      <c r="F12176" s="459"/>
    </row>
    <row r="12177">
      <c r="A12177" s="458"/>
      <c r="B12177" s="458"/>
      <c r="C12177" s="458"/>
      <c r="D12177" s="458"/>
      <c r="E12177" s="458"/>
      <c r="F12177" s="459"/>
    </row>
    <row r="12178">
      <c r="A12178" s="458"/>
      <c r="B12178" s="458"/>
      <c r="C12178" s="458"/>
      <c r="D12178" s="458"/>
      <c r="E12178" s="458"/>
      <c r="F12178" s="459"/>
    </row>
    <row r="12179">
      <c r="A12179" s="458"/>
      <c r="B12179" s="458"/>
      <c r="C12179" s="458"/>
      <c r="D12179" s="458"/>
      <c r="E12179" s="458"/>
      <c r="F12179" s="459"/>
    </row>
    <row r="12180">
      <c r="A12180" s="458"/>
      <c r="B12180" s="458"/>
      <c r="C12180" s="458"/>
      <c r="D12180" s="458"/>
      <c r="E12180" s="458"/>
      <c r="F12180" s="459"/>
    </row>
    <row r="12181">
      <c r="A12181" s="458"/>
      <c r="B12181" s="458"/>
      <c r="C12181" s="458"/>
      <c r="D12181" s="458"/>
      <c r="E12181" s="458"/>
      <c r="F12181" s="459"/>
    </row>
    <row r="12182">
      <c r="A12182" s="458"/>
      <c r="B12182" s="458"/>
      <c r="C12182" s="458"/>
      <c r="D12182" s="458"/>
      <c r="E12182" s="458"/>
      <c r="F12182" s="459"/>
    </row>
    <row r="12183">
      <c r="A12183" s="458"/>
      <c r="B12183" s="458"/>
      <c r="C12183" s="458"/>
      <c r="D12183" s="458"/>
      <c r="E12183" s="458"/>
      <c r="F12183" s="459"/>
    </row>
    <row r="12184">
      <c r="A12184" s="458"/>
      <c r="B12184" s="458"/>
      <c r="C12184" s="458"/>
      <c r="D12184" s="458"/>
      <c r="E12184" s="458"/>
      <c r="F12184" s="459"/>
    </row>
    <row r="12185">
      <c r="A12185" s="458"/>
      <c r="B12185" s="458"/>
      <c r="C12185" s="458"/>
      <c r="D12185" s="458"/>
      <c r="E12185" s="458"/>
      <c r="F12185" s="459"/>
    </row>
    <row r="12186">
      <c r="A12186" s="458"/>
      <c r="B12186" s="458"/>
      <c r="C12186" s="458"/>
      <c r="D12186" s="458"/>
      <c r="E12186" s="458"/>
      <c r="F12186" s="459"/>
    </row>
    <row r="12187">
      <c r="A12187" s="458"/>
      <c r="B12187" s="458"/>
      <c r="C12187" s="458"/>
      <c r="D12187" s="458"/>
      <c r="E12187" s="458"/>
      <c r="F12187" s="459"/>
    </row>
    <row r="12188">
      <c r="A12188" s="458"/>
      <c r="B12188" s="458"/>
      <c r="C12188" s="458"/>
      <c r="D12188" s="458"/>
      <c r="E12188" s="458"/>
      <c r="F12188" s="459"/>
    </row>
    <row r="12189">
      <c r="A12189" s="458"/>
      <c r="B12189" s="458"/>
      <c r="C12189" s="458"/>
      <c r="D12189" s="458"/>
      <c r="E12189" s="458"/>
      <c r="F12189" s="459"/>
    </row>
    <row r="12190">
      <c r="A12190" s="458"/>
      <c r="B12190" s="458"/>
      <c r="C12190" s="458"/>
      <c r="D12190" s="458"/>
      <c r="E12190" s="458"/>
      <c r="F12190" s="459"/>
    </row>
    <row r="12191">
      <c r="A12191" s="458"/>
      <c r="B12191" s="458"/>
      <c r="C12191" s="458"/>
      <c r="D12191" s="458"/>
      <c r="E12191" s="458"/>
      <c r="F12191" s="459"/>
    </row>
    <row r="12192">
      <c r="A12192" s="458"/>
      <c r="B12192" s="458"/>
      <c r="C12192" s="458"/>
      <c r="D12192" s="458"/>
      <c r="E12192" s="458"/>
      <c r="F12192" s="459"/>
    </row>
    <row r="12193">
      <c r="A12193" s="458"/>
      <c r="B12193" s="458"/>
      <c r="C12193" s="458"/>
      <c r="D12193" s="458"/>
      <c r="E12193" s="458"/>
      <c r="F12193" s="459"/>
    </row>
    <row r="12194">
      <c r="A12194" s="458"/>
      <c r="B12194" s="458"/>
      <c r="C12194" s="458"/>
      <c r="D12194" s="458"/>
      <c r="E12194" s="458"/>
      <c r="F12194" s="459"/>
    </row>
    <row r="12195">
      <c r="A12195" s="458"/>
      <c r="B12195" s="458"/>
      <c r="C12195" s="458"/>
      <c r="D12195" s="458"/>
      <c r="E12195" s="458"/>
      <c r="F12195" s="459"/>
    </row>
    <row r="12196">
      <c r="A12196" s="458"/>
      <c r="B12196" s="458"/>
      <c r="C12196" s="458"/>
      <c r="D12196" s="458"/>
      <c r="E12196" s="458"/>
      <c r="F12196" s="459"/>
    </row>
    <row r="12197">
      <c r="A12197" s="458"/>
      <c r="B12197" s="458"/>
      <c r="C12197" s="458"/>
      <c r="D12197" s="458"/>
      <c r="E12197" s="458"/>
      <c r="F12197" s="459"/>
    </row>
    <row r="12198">
      <c r="A12198" s="458"/>
      <c r="B12198" s="458"/>
      <c r="C12198" s="458"/>
      <c r="D12198" s="458"/>
      <c r="E12198" s="458"/>
      <c r="F12198" s="459"/>
    </row>
    <row r="12199">
      <c r="A12199" s="458"/>
      <c r="B12199" s="458"/>
      <c r="C12199" s="458"/>
      <c r="D12199" s="458"/>
      <c r="E12199" s="458"/>
      <c r="F12199" s="459"/>
    </row>
    <row r="12200">
      <c r="A12200" s="458"/>
      <c r="B12200" s="458"/>
      <c r="C12200" s="458"/>
      <c r="D12200" s="458"/>
      <c r="E12200" s="458"/>
      <c r="F12200" s="459"/>
    </row>
    <row r="12201">
      <c r="A12201" s="458"/>
      <c r="B12201" s="458"/>
      <c r="C12201" s="458"/>
      <c r="D12201" s="458"/>
      <c r="E12201" s="458"/>
      <c r="F12201" s="459"/>
    </row>
    <row r="12202">
      <c r="A12202" s="458"/>
      <c r="B12202" s="458"/>
      <c r="C12202" s="458"/>
      <c r="D12202" s="458"/>
      <c r="E12202" s="458"/>
      <c r="F12202" s="459"/>
    </row>
    <row r="12203">
      <c r="A12203" s="458"/>
      <c r="B12203" s="458"/>
      <c r="C12203" s="458"/>
      <c r="D12203" s="458"/>
      <c r="E12203" s="458"/>
      <c r="F12203" s="459"/>
    </row>
    <row r="12204">
      <c r="A12204" s="458"/>
      <c r="B12204" s="458"/>
      <c r="C12204" s="458"/>
      <c r="D12204" s="458"/>
      <c r="E12204" s="458"/>
      <c r="F12204" s="459"/>
    </row>
    <row r="12205">
      <c r="A12205" s="458"/>
      <c r="B12205" s="458"/>
      <c r="C12205" s="458"/>
      <c r="D12205" s="458"/>
      <c r="E12205" s="458"/>
      <c r="F12205" s="459"/>
    </row>
    <row r="12206">
      <c r="A12206" s="458"/>
      <c r="B12206" s="458"/>
      <c r="C12206" s="458"/>
      <c r="D12206" s="458"/>
      <c r="E12206" s="458"/>
      <c r="F12206" s="459"/>
    </row>
    <row r="12207">
      <c r="A12207" s="458"/>
      <c r="B12207" s="458"/>
      <c r="C12207" s="458"/>
      <c r="D12207" s="458"/>
      <c r="E12207" s="458"/>
      <c r="F12207" s="459"/>
    </row>
    <row r="12208">
      <c r="A12208" s="458"/>
      <c r="B12208" s="458"/>
      <c r="C12208" s="458"/>
      <c r="D12208" s="458"/>
      <c r="E12208" s="458"/>
      <c r="F12208" s="459"/>
    </row>
    <row r="12209">
      <c r="A12209" s="458"/>
      <c r="B12209" s="458"/>
      <c r="C12209" s="458"/>
      <c r="D12209" s="458"/>
      <c r="E12209" s="458"/>
      <c r="F12209" s="459"/>
    </row>
    <row r="12210">
      <c r="A12210" s="458"/>
      <c r="B12210" s="458"/>
      <c r="C12210" s="458"/>
      <c r="D12210" s="458"/>
      <c r="E12210" s="458"/>
      <c r="F12210" s="459"/>
    </row>
    <row r="12211">
      <c r="A12211" s="458"/>
      <c r="B12211" s="458"/>
      <c r="C12211" s="458"/>
      <c r="D12211" s="458"/>
      <c r="E12211" s="458"/>
      <c r="F12211" s="459"/>
    </row>
    <row r="12212">
      <c r="A12212" s="458"/>
      <c r="B12212" s="458"/>
      <c r="C12212" s="458"/>
      <c r="D12212" s="458"/>
      <c r="E12212" s="458"/>
      <c r="F12212" s="459"/>
    </row>
    <row r="12213">
      <c r="A12213" s="458"/>
      <c r="B12213" s="458"/>
      <c r="C12213" s="458"/>
      <c r="D12213" s="458"/>
      <c r="E12213" s="458"/>
      <c r="F12213" s="459"/>
    </row>
    <row r="12214">
      <c r="A12214" s="458"/>
      <c r="B12214" s="458"/>
      <c r="C12214" s="458"/>
      <c r="D12214" s="458"/>
      <c r="E12214" s="458"/>
      <c r="F12214" s="459"/>
    </row>
    <row r="12215">
      <c r="A12215" s="458"/>
      <c r="B12215" s="458"/>
      <c r="C12215" s="458"/>
      <c r="D12215" s="458"/>
      <c r="E12215" s="458"/>
      <c r="F12215" s="459"/>
    </row>
    <row r="12216">
      <c r="A12216" s="458"/>
      <c r="B12216" s="458"/>
      <c r="C12216" s="458"/>
      <c r="D12216" s="458"/>
      <c r="E12216" s="458"/>
      <c r="F12216" s="459"/>
    </row>
    <row r="12217">
      <c r="A12217" s="458"/>
      <c r="B12217" s="458"/>
      <c r="C12217" s="458"/>
      <c r="D12217" s="458"/>
      <c r="E12217" s="458"/>
      <c r="F12217" s="459"/>
    </row>
    <row r="12218">
      <c r="A12218" s="458"/>
      <c r="B12218" s="458"/>
      <c r="C12218" s="458"/>
      <c r="D12218" s="458"/>
      <c r="E12218" s="458"/>
      <c r="F12218" s="459"/>
    </row>
    <row r="12219">
      <c r="A12219" s="458"/>
      <c r="B12219" s="458"/>
      <c r="C12219" s="458"/>
      <c r="D12219" s="458"/>
      <c r="E12219" s="458"/>
      <c r="F12219" s="459"/>
    </row>
    <row r="12220">
      <c r="A12220" s="458"/>
      <c r="B12220" s="458"/>
      <c r="C12220" s="458"/>
      <c r="D12220" s="458"/>
      <c r="E12220" s="458"/>
      <c r="F12220" s="459"/>
    </row>
    <row r="12221">
      <c r="A12221" s="458"/>
      <c r="B12221" s="458"/>
      <c r="C12221" s="458"/>
      <c r="D12221" s="458"/>
      <c r="E12221" s="458"/>
      <c r="F12221" s="459"/>
    </row>
    <row r="12222">
      <c r="A12222" s="458"/>
      <c r="B12222" s="458"/>
      <c r="C12222" s="458"/>
      <c r="D12222" s="458"/>
      <c r="E12222" s="458"/>
      <c r="F12222" s="459"/>
    </row>
    <row r="12223">
      <c r="A12223" s="458"/>
      <c r="B12223" s="458"/>
      <c r="C12223" s="458"/>
      <c r="D12223" s="458"/>
      <c r="E12223" s="458"/>
      <c r="F12223" s="459"/>
    </row>
    <row r="12224">
      <c r="A12224" s="458"/>
      <c r="B12224" s="458"/>
      <c r="C12224" s="458"/>
      <c r="D12224" s="458"/>
      <c r="E12224" s="458"/>
      <c r="F12224" s="459"/>
    </row>
    <row r="12225">
      <c r="A12225" s="458"/>
      <c r="B12225" s="458"/>
      <c r="C12225" s="458"/>
      <c r="D12225" s="458"/>
      <c r="E12225" s="458"/>
      <c r="F12225" s="459"/>
    </row>
    <row r="12226">
      <c r="A12226" s="458"/>
      <c r="B12226" s="458"/>
      <c r="C12226" s="458"/>
      <c r="D12226" s="458"/>
      <c r="E12226" s="458"/>
      <c r="F12226" s="459"/>
    </row>
    <row r="12227">
      <c r="A12227" s="458"/>
      <c r="B12227" s="458"/>
      <c r="C12227" s="458"/>
      <c r="D12227" s="458"/>
      <c r="E12227" s="458"/>
      <c r="F12227" s="459"/>
    </row>
    <row r="12228">
      <c r="A12228" s="458"/>
      <c r="B12228" s="458"/>
      <c r="C12228" s="458"/>
      <c r="D12228" s="458"/>
      <c r="E12228" s="458"/>
      <c r="F12228" s="459"/>
    </row>
    <row r="12229">
      <c r="A12229" s="458"/>
      <c r="B12229" s="458"/>
      <c r="C12229" s="458"/>
      <c r="D12229" s="458"/>
      <c r="E12229" s="458"/>
      <c r="F12229" s="459"/>
    </row>
    <row r="12230">
      <c r="A12230" s="458"/>
      <c r="B12230" s="458"/>
      <c r="C12230" s="458"/>
      <c r="D12230" s="458"/>
      <c r="E12230" s="458"/>
      <c r="F12230" s="459"/>
    </row>
    <row r="12231">
      <c r="A12231" s="458"/>
      <c r="B12231" s="458"/>
      <c r="C12231" s="458"/>
      <c r="D12231" s="458"/>
      <c r="E12231" s="458"/>
      <c r="F12231" s="459"/>
    </row>
    <row r="12232">
      <c r="A12232" s="458"/>
      <c r="B12232" s="458"/>
      <c r="C12232" s="458"/>
      <c r="D12232" s="458"/>
      <c r="E12232" s="458"/>
      <c r="F12232" s="459"/>
    </row>
    <row r="12233">
      <c r="A12233" s="458"/>
      <c r="B12233" s="458"/>
      <c r="C12233" s="458"/>
      <c r="D12233" s="458"/>
      <c r="E12233" s="458"/>
      <c r="F12233" s="459"/>
    </row>
    <row r="12234">
      <c r="A12234" s="458"/>
      <c r="B12234" s="458"/>
      <c r="C12234" s="458"/>
      <c r="D12234" s="458"/>
      <c r="E12234" s="458"/>
      <c r="F12234" s="459"/>
    </row>
    <row r="12235">
      <c r="A12235" s="458"/>
      <c r="B12235" s="458"/>
      <c r="C12235" s="458"/>
      <c r="D12235" s="458"/>
      <c r="E12235" s="458"/>
      <c r="F12235" s="459"/>
    </row>
    <row r="12236">
      <c r="A12236" s="458"/>
      <c r="B12236" s="458"/>
      <c r="C12236" s="458"/>
      <c r="D12236" s="458"/>
      <c r="E12236" s="458"/>
      <c r="F12236" s="459"/>
    </row>
    <row r="12237">
      <c r="A12237" s="458"/>
      <c r="B12237" s="458"/>
      <c r="C12237" s="458"/>
      <c r="D12237" s="458"/>
      <c r="E12237" s="458"/>
      <c r="F12237" s="459"/>
    </row>
    <row r="12238">
      <c r="A12238" s="458"/>
      <c r="B12238" s="458"/>
      <c r="C12238" s="458"/>
      <c r="D12238" s="458"/>
      <c r="E12238" s="458"/>
      <c r="F12238" s="459"/>
    </row>
    <row r="12239">
      <c r="A12239" s="458"/>
      <c r="B12239" s="458"/>
      <c r="C12239" s="458"/>
      <c r="D12239" s="458"/>
      <c r="E12239" s="458"/>
      <c r="F12239" s="459"/>
    </row>
    <row r="12240">
      <c r="A12240" s="458"/>
      <c r="B12240" s="458"/>
      <c r="C12240" s="458"/>
      <c r="D12240" s="458"/>
      <c r="E12240" s="458"/>
      <c r="F12240" s="459"/>
    </row>
    <row r="12241">
      <c r="A12241" s="458"/>
      <c r="B12241" s="458"/>
      <c r="C12241" s="458"/>
      <c r="D12241" s="458"/>
      <c r="E12241" s="458"/>
      <c r="F12241" s="459"/>
    </row>
    <row r="12242">
      <c r="A12242" s="458"/>
      <c r="B12242" s="458"/>
      <c r="C12242" s="458"/>
      <c r="D12242" s="458"/>
      <c r="E12242" s="458"/>
      <c r="F12242" s="459"/>
    </row>
    <row r="12243">
      <c r="A12243" s="458"/>
      <c r="B12243" s="458"/>
      <c r="C12243" s="458"/>
      <c r="D12243" s="458"/>
      <c r="E12243" s="458"/>
      <c r="F12243" s="459"/>
    </row>
    <row r="12244">
      <c r="A12244" s="458"/>
      <c r="B12244" s="458"/>
      <c r="C12244" s="458"/>
      <c r="D12244" s="458"/>
      <c r="E12244" s="458"/>
      <c r="F12244" s="459"/>
    </row>
    <row r="12245">
      <c r="A12245" s="458"/>
      <c r="B12245" s="458"/>
      <c r="C12245" s="458"/>
      <c r="D12245" s="458"/>
      <c r="E12245" s="458"/>
      <c r="F12245" s="459"/>
    </row>
    <row r="12246">
      <c r="A12246" s="458"/>
      <c r="B12246" s="458"/>
      <c r="C12246" s="458"/>
      <c r="D12246" s="458"/>
      <c r="E12246" s="458"/>
      <c r="F12246" s="459"/>
    </row>
    <row r="12247">
      <c r="A12247" s="458"/>
      <c r="B12247" s="458"/>
      <c r="C12247" s="458"/>
      <c r="D12247" s="458"/>
      <c r="E12247" s="458"/>
      <c r="F12247" s="459"/>
    </row>
    <row r="12248">
      <c r="A12248" s="458"/>
      <c r="B12248" s="458"/>
      <c r="C12248" s="458"/>
      <c r="D12248" s="458"/>
      <c r="E12248" s="458"/>
      <c r="F12248" s="459"/>
    </row>
    <row r="12249">
      <c r="A12249" s="458"/>
      <c r="B12249" s="458"/>
      <c r="C12249" s="458"/>
      <c r="D12249" s="458"/>
      <c r="E12249" s="458"/>
      <c r="F12249" s="459"/>
    </row>
    <row r="12250">
      <c r="A12250" s="458"/>
      <c r="B12250" s="458"/>
      <c r="C12250" s="458"/>
      <c r="D12250" s="458"/>
      <c r="E12250" s="458"/>
      <c r="F12250" s="459"/>
    </row>
    <row r="12251">
      <c r="A12251" s="458"/>
      <c r="B12251" s="458"/>
      <c r="C12251" s="458"/>
      <c r="D12251" s="458"/>
      <c r="E12251" s="458"/>
      <c r="F12251" s="459"/>
    </row>
    <row r="12252">
      <c r="A12252" s="458"/>
      <c r="B12252" s="458"/>
      <c r="C12252" s="458"/>
      <c r="D12252" s="458"/>
      <c r="E12252" s="458"/>
      <c r="F12252" s="459"/>
    </row>
    <row r="12253">
      <c r="A12253" s="458"/>
      <c r="B12253" s="458"/>
      <c r="C12253" s="458"/>
      <c r="D12253" s="458"/>
      <c r="E12253" s="458"/>
      <c r="F12253" s="459"/>
    </row>
    <row r="12254">
      <c r="A12254" s="458"/>
      <c r="B12254" s="458"/>
      <c r="C12254" s="458"/>
      <c r="D12254" s="458"/>
      <c r="E12254" s="458"/>
      <c r="F12254" s="459"/>
    </row>
    <row r="12255">
      <c r="A12255" s="458"/>
      <c r="B12255" s="458"/>
      <c r="C12255" s="458"/>
      <c r="D12255" s="458"/>
      <c r="E12255" s="458"/>
      <c r="F12255" s="459"/>
    </row>
    <row r="12256">
      <c r="A12256" s="458"/>
      <c r="B12256" s="458"/>
      <c r="C12256" s="458"/>
      <c r="D12256" s="458"/>
      <c r="E12256" s="458"/>
      <c r="F12256" s="459"/>
    </row>
    <row r="12257">
      <c r="A12257" s="458"/>
      <c r="B12257" s="458"/>
      <c r="C12257" s="458"/>
      <c r="D12257" s="458"/>
      <c r="E12257" s="458"/>
      <c r="F12257" s="459"/>
    </row>
    <row r="12258">
      <c r="A12258" s="458"/>
      <c r="B12258" s="458"/>
      <c r="C12258" s="458"/>
      <c r="D12258" s="458"/>
      <c r="E12258" s="458"/>
      <c r="F12258" s="459"/>
    </row>
    <row r="12259">
      <c r="A12259" s="458"/>
      <c r="B12259" s="458"/>
      <c r="C12259" s="458"/>
      <c r="D12259" s="458"/>
      <c r="E12259" s="458"/>
      <c r="F12259" s="459"/>
    </row>
    <row r="12260">
      <c r="A12260" s="458"/>
      <c r="B12260" s="458"/>
      <c r="C12260" s="458"/>
      <c r="D12260" s="458"/>
      <c r="E12260" s="458"/>
      <c r="F12260" s="459"/>
    </row>
    <row r="12261">
      <c r="A12261" s="458"/>
      <c r="B12261" s="458"/>
      <c r="C12261" s="458"/>
      <c r="D12261" s="458"/>
      <c r="E12261" s="458"/>
      <c r="F12261" s="459"/>
    </row>
    <row r="12262">
      <c r="A12262" s="458"/>
      <c r="B12262" s="458"/>
      <c r="C12262" s="458"/>
      <c r="D12262" s="458"/>
      <c r="E12262" s="458"/>
      <c r="F12262" s="459"/>
    </row>
    <row r="12263">
      <c r="A12263" s="458"/>
      <c r="B12263" s="458"/>
      <c r="C12263" s="458"/>
      <c r="D12263" s="458"/>
      <c r="E12263" s="458"/>
      <c r="F12263" s="459"/>
    </row>
    <row r="12264">
      <c r="A12264" s="458"/>
      <c r="B12264" s="458"/>
      <c r="C12264" s="458"/>
      <c r="D12264" s="458"/>
      <c r="E12264" s="458"/>
      <c r="F12264" s="459"/>
    </row>
    <row r="12265">
      <c r="A12265" s="458"/>
      <c r="B12265" s="458"/>
      <c r="C12265" s="458"/>
      <c r="D12265" s="458"/>
      <c r="E12265" s="458"/>
      <c r="F12265" s="459"/>
    </row>
    <row r="12266">
      <c r="A12266" s="458"/>
      <c r="B12266" s="458"/>
      <c r="C12266" s="458"/>
      <c r="D12266" s="458"/>
      <c r="E12266" s="458"/>
      <c r="F12266" s="459"/>
    </row>
    <row r="12267">
      <c r="A12267" s="458"/>
      <c r="B12267" s="458"/>
      <c r="C12267" s="458"/>
      <c r="D12267" s="458"/>
      <c r="E12267" s="458"/>
      <c r="F12267" s="459"/>
    </row>
    <row r="12268">
      <c r="A12268" s="458"/>
      <c r="B12268" s="458"/>
      <c r="C12268" s="458"/>
      <c r="D12268" s="458"/>
      <c r="E12268" s="458"/>
      <c r="F12268" s="459"/>
    </row>
    <row r="12269">
      <c r="A12269" s="458"/>
      <c r="B12269" s="458"/>
      <c r="C12269" s="458"/>
      <c r="D12269" s="458"/>
      <c r="E12269" s="458"/>
      <c r="F12269" s="459"/>
    </row>
    <row r="12270">
      <c r="A12270" s="458"/>
      <c r="B12270" s="458"/>
      <c r="C12270" s="458"/>
      <c r="D12270" s="458"/>
      <c r="E12270" s="458"/>
      <c r="F12270" s="459"/>
    </row>
    <row r="12271">
      <c r="A12271" s="458"/>
      <c r="B12271" s="458"/>
      <c r="C12271" s="458"/>
      <c r="D12271" s="458"/>
      <c r="E12271" s="458"/>
      <c r="F12271" s="459"/>
    </row>
    <row r="12272">
      <c r="A12272" s="458"/>
      <c r="B12272" s="458"/>
      <c r="C12272" s="458"/>
      <c r="D12272" s="458"/>
      <c r="E12272" s="458"/>
      <c r="F12272" s="459"/>
    </row>
    <row r="12273">
      <c r="A12273" s="458"/>
      <c r="B12273" s="458"/>
      <c r="C12273" s="458"/>
      <c r="D12273" s="458"/>
      <c r="E12273" s="458"/>
      <c r="F12273" s="459"/>
    </row>
    <row r="12274">
      <c r="A12274" s="458"/>
      <c r="B12274" s="458"/>
      <c r="C12274" s="458"/>
      <c r="D12274" s="458"/>
      <c r="E12274" s="458"/>
      <c r="F12274" s="459"/>
    </row>
    <row r="12275">
      <c r="A12275" s="458"/>
      <c r="B12275" s="458"/>
      <c r="C12275" s="458"/>
      <c r="D12275" s="458"/>
      <c r="E12275" s="458"/>
      <c r="F12275" s="459"/>
    </row>
    <row r="12276">
      <c r="A12276" s="458"/>
      <c r="B12276" s="458"/>
      <c r="C12276" s="458"/>
      <c r="D12276" s="458"/>
      <c r="E12276" s="458"/>
      <c r="F12276" s="459"/>
    </row>
    <row r="12277">
      <c r="A12277" s="458"/>
      <c r="B12277" s="458"/>
      <c r="C12277" s="458"/>
      <c r="D12277" s="458"/>
      <c r="E12277" s="458"/>
      <c r="F12277" s="459"/>
    </row>
    <row r="12278">
      <c r="A12278" s="458"/>
      <c r="B12278" s="458"/>
      <c r="C12278" s="458"/>
      <c r="D12278" s="458"/>
      <c r="E12278" s="458"/>
      <c r="F12278" s="459"/>
    </row>
    <row r="12279">
      <c r="A12279" s="458"/>
      <c r="B12279" s="458"/>
      <c r="C12279" s="458"/>
      <c r="D12279" s="458"/>
      <c r="E12279" s="458"/>
      <c r="F12279" s="459"/>
    </row>
    <row r="12280">
      <c r="A12280" s="458"/>
      <c r="B12280" s="458"/>
      <c r="C12280" s="458"/>
      <c r="D12280" s="458"/>
      <c r="E12280" s="458"/>
      <c r="F12280" s="459"/>
    </row>
    <row r="12281">
      <c r="A12281" s="458"/>
      <c r="B12281" s="458"/>
      <c r="C12281" s="458"/>
      <c r="D12281" s="458"/>
      <c r="E12281" s="458"/>
      <c r="F12281" s="459"/>
    </row>
    <row r="12282">
      <c r="A12282" s="458"/>
      <c r="B12282" s="458"/>
      <c r="C12282" s="458"/>
      <c r="D12282" s="458"/>
      <c r="E12282" s="458"/>
      <c r="F12282" s="459"/>
    </row>
    <row r="12283">
      <c r="A12283" s="458"/>
      <c r="B12283" s="458"/>
      <c r="C12283" s="458"/>
      <c r="D12283" s="458"/>
      <c r="E12283" s="458"/>
      <c r="F12283" s="459"/>
    </row>
    <row r="12284">
      <c r="A12284" s="458"/>
      <c r="B12284" s="458"/>
      <c r="C12284" s="458"/>
      <c r="D12284" s="458"/>
      <c r="E12284" s="458"/>
      <c r="F12284" s="459"/>
    </row>
    <row r="12285">
      <c r="A12285" s="458"/>
      <c r="B12285" s="458"/>
      <c r="C12285" s="458"/>
      <c r="D12285" s="458"/>
      <c r="E12285" s="458"/>
      <c r="F12285" s="459"/>
    </row>
    <row r="12286">
      <c r="A12286" s="458"/>
      <c r="B12286" s="458"/>
      <c r="C12286" s="458"/>
      <c r="D12286" s="458"/>
      <c r="E12286" s="458"/>
      <c r="F12286" s="459"/>
    </row>
    <row r="12287">
      <c r="A12287" s="458"/>
      <c r="B12287" s="458"/>
      <c r="C12287" s="458"/>
      <c r="D12287" s="458"/>
      <c r="E12287" s="458"/>
      <c r="F12287" s="459"/>
    </row>
    <row r="12288">
      <c r="A12288" s="458"/>
      <c r="B12288" s="458"/>
      <c r="C12288" s="458"/>
      <c r="D12288" s="458"/>
      <c r="E12288" s="458"/>
      <c r="F12288" s="459"/>
    </row>
    <row r="12289">
      <c r="A12289" s="458"/>
      <c r="B12289" s="458"/>
      <c r="C12289" s="458"/>
      <c r="D12289" s="458"/>
      <c r="E12289" s="458"/>
      <c r="F12289" s="459"/>
    </row>
    <row r="12290">
      <c r="A12290" s="458"/>
      <c r="B12290" s="458"/>
      <c r="C12290" s="458"/>
      <c r="D12290" s="458"/>
      <c r="E12290" s="458"/>
      <c r="F12290" s="459"/>
    </row>
    <row r="12291">
      <c r="A12291" s="458"/>
      <c r="B12291" s="458"/>
      <c r="C12291" s="458"/>
      <c r="D12291" s="458"/>
      <c r="E12291" s="458"/>
      <c r="F12291" s="459"/>
    </row>
    <row r="12292">
      <c r="A12292" s="458"/>
      <c r="B12292" s="458"/>
      <c r="C12292" s="458"/>
      <c r="D12292" s="458"/>
      <c r="E12292" s="458"/>
      <c r="F12292" s="459"/>
    </row>
    <row r="12293">
      <c r="A12293" s="458"/>
      <c r="B12293" s="458"/>
      <c r="C12293" s="458"/>
      <c r="D12293" s="458"/>
      <c r="E12293" s="458"/>
      <c r="F12293" s="459"/>
    </row>
    <row r="12294">
      <c r="A12294" s="458"/>
      <c r="B12294" s="458"/>
      <c r="C12294" s="458"/>
      <c r="D12294" s="458"/>
      <c r="E12294" s="458"/>
      <c r="F12294" s="459"/>
    </row>
    <row r="12295">
      <c r="A12295" s="458"/>
      <c r="B12295" s="458"/>
      <c r="C12295" s="458"/>
      <c r="D12295" s="458"/>
      <c r="E12295" s="458"/>
      <c r="F12295" s="459"/>
    </row>
    <row r="12296">
      <c r="A12296" s="458"/>
      <c r="B12296" s="458"/>
      <c r="C12296" s="458"/>
      <c r="D12296" s="458"/>
      <c r="E12296" s="458"/>
      <c r="F12296" s="459"/>
    </row>
    <row r="12297">
      <c r="A12297" s="458"/>
      <c r="B12297" s="458"/>
      <c r="C12297" s="458"/>
      <c r="D12297" s="458"/>
      <c r="E12297" s="458"/>
      <c r="F12297" s="459"/>
    </row>
    <row r="12298">
      <c r="A12298" s="458"/>
      <c r="B12298" s="458"/>
      <c r="C12298" s="458"/>
      <c r="D12298" s="458"/>
      <c r="E12298" s="458"/>
      <c r="F12298" s="459"/>
    </row>
    <row r="12299">
      <c r="A12299" s="458"/>
      <c r="B12299" s="458"/>
      <c r="C12299" s="458"/>
      <c r="D12299" s="458"/>
      <c r="E12299" s="458"/>
      <c r="F12299" s="459"/>
    </row>
    <row r="12300">
      <c r="A12300" s="458"/>
      <c r="B12300" s="458"/>
      <c r="C12300" s="458"/>
      <c r="D12300" s="458"/>
      <c r="E12300" s="458"/>
      <c r="F12300" s="459"/>
    </row>
    <row r="12301">
      <c r="A12301" s="458"/>
      <c r="B12301" s="458"/>
      <c r="C12301" s="458"/>
      <c r="D12301" s="458"/>
      <c r="E12301" s="458"/>
      <c r="F12301" s="459"/>
    </row>
    <row r="12302">
      <c r="A12302" s="458"/>
      <c r="B12302" s="458"/>
      <c r="C12302" s="458"/>
      <c r="D12302" s="458"/>
      <c r="E12302" s="458"/>
      <c r="F12302" s="459"/>
    </row>
    <row r="12303">
      <c r="A12303" s="458"/>
      <c r="B12303" s="458"/>
      <c r="C12303" s="458"/>
      <c r="D12303" s="458"/>
      <c r="E12303" s="458"/>
      <c r="F12303" s="459"/>
    </row>
    <row r="12304">
      <c r="A12304" s="458"/>
      <c r="B12304" s="458"/>
      <c r="C12304" s="458"/>
      <c r="D12304" s="458"/>
      <c r="E12304" s="458"/>
      <c r="F12304" s="459"/>
    </row>
    <row r="12305">
      <c r="A12305" s="458"/>
      <c r="B12305" s="458"/>
      <c r="C12305" s="458"/>
      <c r="D12305" s="458"/>
      <c r="E12305" s="458"/>
      <c r="F12305" s="459"/>
    </row>
    <row r="12306">
      <c r="A12306" s="458"/>
      <c r="B12306" s="458"/>
      <c r="C12306" s="458"/>
      <c r="D12306" s="458"/>
      <c r="E12306" s="458"/>
      <c r="F12306" s="459"/>
    </row>
    <row r="12307">
      <c r="A12307" s="458"/>
      <c r="B12307" s="458"/>
      <c r="C12307" s="458"/>
      <c r="D12307" s="458"/>
      <c r="E12307" s="458"/>
      <c r="F12307" s="459"/>
    </row>
    <row r="12308">
      <c r="A12308" s="458"/>
      <c r="B12308" s="458"/>
      <c r="C12308" s="458"/>
      <c r="D12308" s="458"/>
      <c r="E12308" s="458"/>
      <c r="F12308" s="459"/>
    </row>
    <row r="12309">
      <c r="A12309" s="458"/>
      <c r="B12309" s="458"/>
      <c r="C12309" s="458"/>
      <c r="D12309" s="458"/>
      <c r="E12309" s="458"/>
      <c r="F12309" s="459"/>
    </row>
    <row r="12310">
      <c r="A12310" s="458"/>
      <c r="B12310" s="458"/>
      <c r="C12310" s="458"/>
      <c r="D12310" s="458"/>
      <c r="E12310" s="458"/>
      <c r="F12310" s="459"/>
    </row>
    <row r="12311">
      <c r="A12311" s="458"/>
      <c r="B12311" s="458"/>
      <c r="C12311" s="458"/>
      <c r="D12311" s="458"/>
      <c r="E12311" s="458"/>
      <c r="F12311" s="459"/>
    </row>
    <row r="12312">
      <c r="A12312" s="458"/>
      <c r="B12312" s="458"/>
      <c r="C12312" s="458"/>
      <c r="D12312" s="458"/>
      <c r="E12312" s="458"/>
      <c r="F12312" s="459"/>
    </row>
    <row r="12313">
      <c r="A12313" s="458"/>
      <c r="B12313" s="458"/>
      <c r="C12313" s="458"/>
      <c r="D12313" s="458"/>
      <c r="E12313" s="458"/>
      <c r="F12313" s="459"/>
    </row>
    <row r="12314">
      <c r="A12314" s="458"/>
      <c r="B12314" s="458"/>
      <c r="C12314" s="458"/>
      <c r="D12314" s="458"/>
      <c r="E12314" s="458"/>
      <c r="F12314" s="459"/>
    </row>
    <row r="12315">
      <c r="A12315" s="458"/>
      <c r="B12315" s="458"/>
      <c r="C12315" s="458"/>
      <c r="D12315" s="458"/>
      <c r="E12315" s="458"/>
      <c r="F12315" s="459"/>
    </row>
    <row r="12316">
      <c r="A12316" s="458"/>
      <c r="B12316" s="458"/>
      <c r="C12316" s="458"/>
      <c r="D12316" s="458"/>
      <c r="E12316" s="458"/>
      <c r="F12316" s="459"/>
    </row>
    <row r="12317">
      <c r="A12317" s="458"/>
      <c r="B12317" s="458"/>
      <c r="C12317" s="458"/>
      <c r="D12317" s="458"/>
      <c r="E12317" s="458"/>
      <c r="F12317" s="459"/>
    </row>
    <row r="12318">
      <c r="A12318" s="458"/>
      <c r="B12318" s="458"/>
      <c r="C12318" s="458"/>
      <c r="D12318" s="458"/>
      <c r="E12318" s="458"/>
      <c r="F12318" s="459"/>
    </row>
    <row r="12319">
      <c r="A12319" s="458"/>
      <c r="B12319" s="458"/>
      <c r="C12319" s="458"/>
      <c r="D12319" s="458"/>
      <c r="E12319" s="458"/>
      <c r="F12319" s="459"/>
    </row>
    <row r="12320">
      <c r="A12320" s="458"/>
      <c r="B12320" s="458"/>
      <c r="C12320" s="458"/>
      <c r="D12320" s="458"/>
      <c r="E12320" s="458"/>
      <c r="F12320" s="459"/>
    </row>
    <row r="12321">
      <c r="A12321" s="458"/>
      <c r="B12321" s="458"/>
      <c r="C12321" s="458"/>
      <c r="D12321" s="458"/>
      <c r="E12321" s="458"/>
      <c r="F12321" s="459"/>
    </row>
    <row r="12322">
      <c r="A12322" s="458"/>
      <c r="B12322" s="458"/>
      <c r="C12322" s="458"/>
      <c r="D12322" s="458"/>
      <c r="E12322" s="458"/>
      <c r="F12322" s="459"/>
    </row>
    <row r="12323">
      <c r="A12323" s="458"/>
      <c r="B12323" s="458"/>
      <c r="C12323" s="458"/>
      <c r="D12323" s="458"/>
      <c r="E12323" s="458"/>
      <c r="F12323" s="459"/>
    </row>
    <row r="12324">
      <c r="A12324" s="458"/>
      <c r="B12324" s="458"/>
      <c r="C12324" s="458"/>
      <c r="D12324" s="458"/>
      <c r="E12324" s="458"/>
      <c r="F12324" s="459"/>
    </row>
    <row r="12325">
      <c r="A12325" s="458"/>
      <c r="B12325" s="458"/>
      <c r="C12325" s="458"/>
      <c r="D12325" s="458"/>
      <c r="E12325" s="458"/>
      <c r="F12325" s="459"/>
    </row>
    <row r="12326">
      <c r="A12326" s="458"/>
      <c r="B12326" s="458"/>
      <c r="C12326" s="458"/>
      <c r="D12326" s="458"/>
      <c r="E12326" s="458"/>
      <c r="F12326" s="459"/>
    </row>
    <row r="12327">
      <c r="A12327" s="458"/>
      <c r="B12327" s="458"/>
      <c r="C12327" s="458"/>
      <c r="D12327" s="458"/>
      <c r="E12327" s="458"/>
      <c r="F12327" s="459"/>
    </row>
    <row r="12328">
      <c r="A12328" s="458"/>
      <c r="B12328" s="458"/>
      <c r="C12328" s="458"/>
      <c r="D12328" s="458"/>
      <c r="E12328" s="458"/>
      <c r="F12328" s="459"/>
    </row>
    <row r="12329">
      <c r="A12329" s="458"/>
      <c r="B12329" s="458"/>
      <c r="C12329" s="458"/>
      <c r="D12329" s="458"/>
      <c r="E12329" s="458"/>
      <c r="F12329" s="459"/>
    </row>
    <row r="12330">
      <c r="A12330" s="458"/>
      <c r="B12330" s="458"/>
      <c r="C12330" s="458"/>
      <c r="D12330" s="458"/>
      <c r="E12330" s="458"/>
      <c r="F12330" s="459"/>
    </row>
    <row r="12331">
      <c r="A12331" s="458"/>
      <c r="B12331" s="458"/>
      <c r="C12331" s="458"/>
      <c r="D12331" s="458"/>
      <c r="E12331" s="458"/>
      <c r="F12331" s="459"/>
    </row>
    <row r="12332">
      <c r="A12332" s="458"/>
      <c r="B12332" s="458"/>
      <c r="C12332" s="458"/>
      <c r="D12332" s="458"/>
      <c r="E12332" s="458"/>
      <c r="F12332" s="459"/>
    </row>
    <row r="12333">
      <c r="A12333" s="458"/>
      <c r="B12333" s="458"/>
      <c r="C12333" s="458"/>
      <c r="D12333" s="458"/>
      <c r="E12333" s="458"/>
      <c r="F12333" s="459"/>
    </row>
    <row r="12334">
      <c r="A12334" s="458"/>
      <c r="B12334" s="458"/>
      <c r="C12334" s="458"/>
      <c r="D12334" s="458"/>
      <c r="E12334" s="458"/>
      <c r="F12334" s="459"/>
    </row>
    <row r="12335">
      <c r="A12335" s="458"/>
      <c r="B12335" s="458"/>
      <c r="C12335" s="458"/>
      <c r="D12335" s="458"/>
      <c r="E12335" s="458"/>
      <c r="F12335" s="459"/>
    </row>
    <row r="12336">
      <c r="A12336" s="458"/>
      <c r="B12336" s="458"/>
      <c r="C12336" s="458"/>
      <c r="D12336" s="458"/>
      <c r="E12336" s="458"/>
      <c r="F12336" s="459"/>
    </row>
    <row r="12337">
      <c r="A12337" s="458"/>
      <c r="B12337" s="458"/>
      <c r="C12337" s="458"/>
      <c r="D12337" s="458"/>
      <c r="E12337" s="458"/>
      <c r="F12337" s="459"/>
    </row>
    <row r="12338">
      <c r="A12338" s="458"/>
      <c r="B12338" s="458"/>
      <c r="C12338" s="458"/>
      <c r="D12338" s="458"/>
      <c r="E12338" s="458"/>
      <c r="F12338" s="459"/>
    </row>
    <row r="12339">
      <c r="A12339" s="458"/>
      <c r="B12339" s="458"/>
      <c r="C12339" s="458"/>
      <c r="D12339" s="458"/>
      <c r="E12339" s="458"/>
      <c r="F12339" s="459"/>
    </row>
    <row r="12340">
      <c r="A12340" s="458"/>
      <c r="B12340" s="458"/>
      <c r="C12340" s="458"/>
      <c r="D12340" s="458"/>
      <c r="E12340" s="458"/>
      <c r="F12340" s="459"/>
    </row>
    <row r="12341">
      <c r="A12341" s="458"/>
      <c r="B12341" s="458"/>
      <c r="C12341" s="458"/>
      <c r="D12341" s="458"/>
      <c r="E12341" s="458"/>
      <c r="F12341" s="459"/>
    </row>
    <row r="12342">
      <c r="A12342" s="458"/>
      <c r="B12342" s="458"/>
      <c r="C12342" s="458"/>
      <c r="D12342" s="458"/>
      <c r="E12342" s="458"/>
      <c r="F12342" s="459"/>
    </row>
    <row r="12343">
      <c r="A12343" s="458"/>
      <c r="B12343" s="458"/>
      <c r="C12343" s="458"/>
      <c r="D12343" s="458"/>
      <c r="E12343" s="458"/>
      <c r="F12343" s="459"/>
    </row>
    <row r="12344">
      <c r="A12344" s="458"/>
      <c r="B12344" s="458"/>
      <c r="C12344" s="458"/>
      <c r="D12344" s="458"/>
      <c r="E12344" s="458"/>
      <c r="F12344" s="459"/>
    </row>
    <row r="12345">
      <c r="A12345" s="458"/>
      <c r="B12345" s="458"/>
      <c r="C12345" s="458"/>
      <c r="D12345" s="458"/>
      <c r="E12345" s="458"/>
      <c r="F12345" s="459"/>
    </row>
    <row r="12346">
      <c r="A12346" s="458"/>
      <c r="B12346" s="458"/>
      <c r="C12346" s="458"/>
      <c r="D12346" s="458"/>
      <c r="E12346" s="458"/>
      <c r="F12346" s="459"/>
    </row>
    <row r="12347">
      <c r="A12347" s="458"/>
      <c r="B12347" s="458"/>
      <c r="C12347" s="458"/>
      <c r="D12347" s="458"/>
      <c r="E12347" s="458"/>
      <c r="F12347" s="459"/>
    </row>
    <row r="12348">
      <c r="A12348" s="458"/>
      <c r="B12348" s="458"/>
      <c r="C12348" s="458"/>
      <c r="D12348" s="458"/>
      <c r="E12348" s="458"/>
      <c r="F12348" s="459"/>
    </row>
    <row r="12349">
      <c r="A12349" s="458"/>
      <c r="B12349" s="458"/>
      <c r="C12349" s="458"/>
      <c r="D12349" s="458"/>
      <c r="E12349" s="458"/>
      <c r="F12349" s="459"/>
    </row>
    <row r="12350">
      <c r="A12350" s="458"/>
      <c r="B12350" s="458"/>
      <c r="C12350" s="458"/>
      <c r="D12350" s="458"/>
      <c r="E12350" s="458"/>
      <c r="F12350" s="459"/>
    </row>
    <row r="12351">
      <c r="A12351" s="458"/>
      <c r="B12351" s="458"/>
      <c r="C12351" s="458"/>
      <c r="D12351" s="458"/>
      <c r="E12351" s="458"/>
      <c r="F12351" s="459"/>
    </row>
    <row r="12352">
      <c r="A12352" s="458"/>
      <c r="B12352" s="458"/>
      <c r="C12352" s="458"/>
      <c r="D12352" s="458"/>
      <c r="E12352" s="458"/>
      <c r="F12352" s="459"/>
    </row>
    <row r="12353">
      <c r="A12353" s="458"/>
      <c r="B12353" s="458"/>
      <c r="C12353" s="458"/>
      <c r="D12353" s="458"/>
      <c r="E12353" s="458"/>
      <c r="F12353" s="459"/>
    </row>
    <row r="12354">
      <c r="A12354" s="458"/>
      <c r="B12354" s="458"/>
      <c r="C12354" s="458"/>
      <c r="D12354" s="458"/>
      <c r="E12354" s="458"/>
      <c r="F12354" s="459"/>
    </row>
    <row r="12355">
      <c r="A12355" s="458"/>
      <c r="B12355" s="458"/>
      <c r="C12355" s="458"/>
      <c r="D12355" s="458"/>
      <c r="E12355" s="458"/>
      <c r="F12355" s="459"/>
    </row>
    <row r="12356">
      <c r="A12356" s="458"/>
      <c r="B12356" s="458"/>
      <c r="C12356" s="458"/>
      <c r="D12356" s="458"/>
      <c r="E12356" s="458"/>
      <c r="F12356" s="459"/>
    </row>
    <row r="12357">
      <c r="A12357" s="458"/>
      <c r="B12357" s="458"/>
      <c r="C12357" s="458"/>
      <c r="D12357" s="458"/>
      <c r="E12357" s="458"/>
      <c r="F12357" s="459"/>
    </row>
    <row r="12358">
      <c r="A12358" s="458"/>
      <c r="B12358" s="458"/>
      <c r="C12358" s="458"/>
      <c r="D12358" s="458"/>
      <c r="E12358" s="458"/>
      <c r="F12358" s="459"/>
    </row>
    <row r="12359">
      <c r="A12359" s="458"/>
      <c r="B12359" s="458"/>
      <c r="C12359" s="458"/>
      <c r="D12359" s="458"/>
      <c r="E12359" s="458"/>
      <c r="F12359" s="459"/>
    </row>
    <row r="12360">
      <c r="A12360" s="458"/>
      <c r="B12360" s="458"/>
      <c r="C12360" s="458"/>
      <c r="D12360" s="458"/>
      <c r="E12360" s="458"/>
      <c r="F12360" s="459"/>
    </row>
    <row r="12361">
      <c r="A12361" s="458"/>
      <c r="B12361" s="458"/>
      <c r="C12361" s="458"/>
      <c r="D12361" s="458"/>
      <c r="E12361" s="458"/>
      <c r="F12361" s="459"/>
    </row>
    <row r="12362">
      <c r="A12362" s="458"/>
      <c r="B12362" s="458"/>
      <c r="C12362" s="458"/>
      <c r="D12362" s="458"/>
      <c r="E12362" s="458"/>
      <c r="F12362" s="459"/>
    </row>
    <row r="12363">
      <c r="A12363" s="458"/>
      <c r="B12363" s="458"/>
      <c r="C12363" s="458"/>
      <c r="D12363" s="458"/>
      <c r="E12363" s="458"/>
      <c r="F12363" s="459"/>
    </row>
    <row r="12364">
      <c r="A12364" s="458"/>
      <c r="B12364" s="458"/>
      <c r="C12364" s="458"/>
      <c r="D12364" s="458"/>
      <c r="E12364" s="458"/>
      <c r="F12364" s="459"/>
    </row>
    <row r="12365">
      <c r="A12365" s="458"/>
      <c r="B12365" s="458"/>
      <c r="C12365" s="458"/>
      <c r="D12365" s="458"/>
      <c r="E12365" s="458"/>
      <c r="F12365" s="459"/>
    </row>
    <row r="12366">
      <c r="A12366" s="458"/>
      <c r="B12366" s="458"/>
      <c r="C12366" s="458"/>
      <c r="D12366" s="458"/>
      <c r="E12366" s="458"/>
      <c r="F12366" s="459"/>
    </row>
    <row r="12367">
      <c r="A12367" s="458"/>
      <c r="B12367" s="458"/>
      <c r="C12367" s="458"/>
      <c r="D12367" s="458"/>
      <c r="E12367" s="458"/>
      <c r="F12367" s="459"/>
    </row>
    <row r="12368">
      <c r="A12368" s="458"/>
      <c r="B12368" s="458"/>
      <c r="C12368" s="458"/>
      <c r="D12368" s="458"/>
      <c r="E12368" s="458"/>
      <c r="F12368" s="459"/>
    </row>
    <row r="12369">
      <c r="A12369" s="458"/>
      <c r="B12369" s="458"/>
      <c r="C12369" s="458"/>
      <c r="D12369" s="458"/>
      <c r="E12369" s="458"/>
      <c r="F12369" s="459"/>
    </row>
    <row r="12370">
      <c r="A12370" s="458"/>
      <c r="B12370" s="458"/>
      <c r="C12370" s="458"/>
      <c r="D12370" s="458"/>
      <c r="E12370" s="458"/>
      <c r="F12370" s="459"/>
    </row>
    <row r="12371">
      <c r="A12371" s="458"/>
      <c r="B12371" s="458"/>
      <c r="C12371" s="458"/>
      <c r="D12371" s="458"/>
      <c r="E12371" s="458"/>
      <c r="F12371" s="459"/>
    </row>
    <row r="12372">
      <c r="A12372" s="458"/>
      <c r="B12372" s="458"/>
      <c r="C12372" s="458"/>
      <c r="D12372" s="458"/>
      <c r="E12372" s="458"/>
      <c r="F12372" s="459"/>
    </row>
    <row r="12373">
      <c r="A12373" s="458"/>
      <c r="B12373" s="458"/>
      <c r="C12373" s="458"/>
      <c r="D12373" s="458"/>
      <c r="E12373" s="458"/>
      <c r="F12373" s="459"/>
    </row>
    <row r="12374">
      <c r="A12374" s="458"/>
      <c r="B12374" s="458"/>
      <c r="C12374" s="458"/>
      <c r="D12374" s="458"/>
      <c r="E12374" s="458"/>
      <c r="F12374" s="459"/>
    </row>
    <row r="12375">
      <c r="A12375" s="458"/>
      <c r="B12375" s="458"/>
      <c r="C12375" s="458"/>
      <c r="D12375" s="458"/>
      <c r="E12375" s="458"/>
      <c r="F12375" s="459"/>
    </row>
    <row r="12376">
      <c r="A12376" s="458"/>
      <c r="B12376" s="458"/>
      <c r="C12376" s="458"/>
      <c r="D12376" s="458"/>
      <c r="E12376" s="458"/>
      <c r="F12376" s="459"/>
    </row>
    <row r="12377">
      <c r="A12377" s="458"/>
      <c r="B12377" s="458"/>
      <c r="C12377" s="458"/>
      <c r="D12377" s="458"/>
      <c r="E12377" s="458"/>
      <c r="F12377" s="459"/>
    </row>
    <row r="12378">
      <c r="A12378" s="458"/>
      <c r="B12378" s="458"/>
      <c r="C12378" s="458"/>
      <c r="D12378" s="458"/>
      <c r="E12378" s="458"/>
      <c r="F12378" s="459"/>
    </row>
    <row r="12379">
      <c r="A12379" s="458"/>
      <c r="B12379" s="458"/>
      <c r="C12379" s="458"/>
      <c r="D12379" s="458"/>
      <c r="E12379" s="458"/>
      <c r="F12379" s="459"/>
    </row>
    <row r="12380">
      <c r="A12380" s="458"/>
      <c r="B12380" s="458"/>
      <c r="C12380" s="458"/>
      <c r="D12380" s="458"/>
      <c r="E12380" s="458"/>
      <c r="F12380" s="459"/>
    </row>
    <row r="12381">
      <c r="A12381" s="458"/>
      <c r="B12381" s="458"/>
      <c r="C12381" s="458"/>
      <c r="D12381" s="458"/>
      <c r="E12381" s="458"/>
      <c r="F12381" s="459"/>
    </row>
    <row r="12382">
      <c r="A12382" s="458"/>
      <c r="B12382" s="458"/>
      <c r="C12382" s="458"/>
      <c r="D12382" s="458"/>
      <c r="E12382" s="458"/>
      <c r="F12382" s="459"/>
    </row>
    <row r="12383">
      <c r="A12383" s="458"/>
      <c r="B12383" s="458"/>
      <c r="C12383" s="458"/>
      <c r="D12383" s="458"/>
      <c r="E12383" s="458"/>
      <c r="F12383" s="459"/>
    </row>
    <row r="12384">
      <c r="A12384" s="458"/>
      <c r="B12384" s="458"/>
      <c r="C12384" s="458"/>
      <c r="D12384" s="458"/>
      <c r="E12384" s="458"/>
      <c r="F12384" s="459"/>
    </row>
    <row r="12385">
      <c r="A12385" s="458"/>
      <c r="B12385" s="458"/>
      <c r="C12385" s="458"/>
      <c r="D12385" s="458"/>
      <c r="E12385" s="458"/>
      <c r="F12385" s="459"/>
    </row>
    <row r="12386">
      <c r="A12386" s="458"/>
      <c r="B12386" s="458"/>
      <c r="C12386" s="458"/>
      <c r="D12386" s="458"/>
      <c r="E12386" s="458"/>
      <c r="F12386" s="459"/>
    </row>
    <row r="12387">
      <c r="A12387" s="458"/>
      <c r="B12387" s="458"/>
      <c r="C12387" s="458"/>
      <c r="D12387" s="458"/>
      <c r="E12387" s="458"/>
      <c r="F12387" s="459"/>
    </row>
    <row r="12388">
      <c r="A12388" s="458"/>
      <c r="B12388" s="458"/>
      <c r="C12388" s="458"/>
      <c r="D12388" s="458"/>
      <c r="E12388" s="458"/>
      <c r="F12388" s="459"/>
    </row>
    <row r="12389">
      <c r="A12389" s="458"/>
      <c r="B12389" s="458"/>
      <c r="C12389" s="458"/>
      <c r="D12389" s="458"/>
      <c r="E12389" s="458"/>
      <c r="F12389" s="459"/>
    </row>
    <row r="12390">
      <c r="A12390" s="458"/>
      <c r="B12390" s="458"/>
      <c r="C12390" s="458"/>
      <c r="D12390" s="458"/>
      <c r="E12390" s="458"/>
      <c r="F12390" s="459"/>
    </row>
    <row r="12391">
      <c r="A12391" s="458"/>
      <c r="B12391" s="458"/>
      <c r="C12391" s="458"/>
      <c r="D12391" s="458"/>
      <c r="E12391" s="458"/>
      <c r="F12391" s="459"/>
    </row>
    <row r="12392">
      <c r="A12392" s="458"/>
      <c r="B12392" s="458"/>
      <c r="C12392" s="458"/>
      <c r="D12392" s="458"/>
      <c r="E12392" s="458"/>
      <c r="F12392" s="459"/>
    </row>
    <row r="12393">
      <c r="A12393" s="458"/>
      <c r="B12393" s="458"/>
      <c r="C12393" s="458"/>
      <c r="D12393" s="458"/>
      <c r="E12393" s="458"/>
      <c r="F12393" s="459"/>
    </row>
    <row r="12394">
      <c r="A12394" s="458"/>
      <c r="B12394" s="458"/>
      <c r="C12394" s="458"/>
      <c r="D12394" s="458"/>
      <c r="E12394" s="458"/>
      <c r="F12394" s="459"/>
    </row>
    <row r="12395">
      <c r="A12395" s="458"/>
      <c r="B12395" s="458"/>
      <c r="C12395" s="458"/>
      <c r="D12395" s="458"/>
      <c r="E12395" s="458"/>
      <c r="F12395" s="459"/>
    </row>
    <row r="12396">
      <c r="A12396" s="458"/>
      <c r="B12396" s="458"/>
      <c r="C12396" s="458"/>
      <c r="D12396" s="458"/>
      <c r="E12396" s="458"/>
      <c r="F12396" s="459"/>
    </row>
    <row r="12397">
      <c r="A12397" s="458"/>
      <c r="B12397" s="458"/>
      <c r="C12397" s="458"/>
      <c r="D12397" s="458"/>
      <c r="E12397" s="458"/>
      <c r="F12397" s="459"/>
    </row>
    <row r="12398">
      <c r="A12398" s="458"/>
      <c r="B12398" s="458"/>
      <c r="C12398" s="458"/>
      <c r="D12398" s="458"/>
      <c r="E12398" s="458"/>
      <c r="F12398" s="459"/>
    </row>
    <row r="12399">
      <c r="A12399" s="458"/>
      <c r="B12399" s="458"/>
      <c r="C12399" s="458"/>
      <c r="D12399" s="458"/>
      <c r="E12399" s="458"/>
      <c r="F12399" s="459"/>
    </row>
    <row r="12400">
      <c r="A12400" s="458"/>
      <c r="B12400" s="458"/>
      <c r="C12400" s="458"/>
      <c r="D12400" s="458"/>
      <c r="E12400" s="458"/>
      <c r="F12400" s="459"/>
    </row>
    <row r="12401">
      <c r="A12401" s="458"/>
      <c r="B12401" s="458"/>
      <c r="C12401" s="458"/>
      <c r="D12401" s="458"/>
      <c r="E12401" s="458"/>
      <c r="F12401" s="459"/>
    </row>
    <row r="12402">
      <c r="A12402" s="458"/>
      <c r="B12402" s="458"/>
      <c r="C12402" s="458"/>
      <c r="D12402" s="458"/>
      <c r="E12402" s="458"/>
      <c r="F12402" s="459"/>
    </row>
    <row r="12403">
      <c r="A12403" s="458"/>
      <c r="B12403" s="458"/>
      <c r="C12403" s="458"/>
      <c r="D12403" s="458"/>
      <c r="E12403" s="458"/>
      <c r="F12403" s="459"/>
    </row>
    <row r="12404">
      <c r="A12404" s="458"/>
      <c r="B12404" s="458"/>
      <c r="C12404" s="458"/>
      <c r="D12404" s="458"/>
      <c r="E12404" s="458"/>
      <c r="F12404" s="459"/>
    </row>
    <row r="12405">
      <c r="A12405" s="458"/>
      <c r="B12405" s="458"/>
      <c r="C12405" s="458"/>
      <c r="D12405" s="458"/>
      <c r="E12405" s="458"/>
      <c r="F12405" s="459"/>
    </row>
    <row r="12406">
      <c r="A12406" s="458"/>
      <c r="B12406" s="458"/>
      <c r="C12406" s="458"/>
      <c r="D12406" s="458"/>
      <c r="E12406" s="458"/>
      <c r="F12406" s="459"/>
    </row>
    <row r="12407">
      <c r="A12407" s="458"/>
      <c r="B12407" s="458"/>
      <c r="C12407" s="458"/>
      <c r="D12407" s="458"/>
      <c r="E12407" s="458"/>
      <c r="F12407" s="459"/>
    </row>
    <row r="12408">
      <c r="A12408" s="458"/>
      <c r="B12408" s="458"/>
      <c r="C12408" s="458"/>
      <c r="D12408" s="458"/>
      <c r="E12408" s="458"/>
      <c r="F12408" s="459"/>
    </row>
    <row r="12409">
      <c r="A12409" s="458"/>
      <c r="B12409" s="458"/>
      <c r="C12409" s="458"/>
      <c r="D12409" s="458"/>
      <c r="E12409" s="458"/>
      <c r="F12409" s="459"/>
    </row>
    <row r="12410">
      <c r="A12410" s="458"/>
      <c r="B12410" s="458"/>
      <c r="C12410" s="458"/>
      <c r="D12410" s="458"/>
      <c r="E12410" s="458"/>
      <c r="F12410" s="459"/>
    </row>
    <row r="12411">
      <c r="A12411" s="458"/>
      <c r="B12411" s="458"/>
      <c r="C12411" s="458"/>
      <c r="D12411" s="458"/>
      <c r="E12411" s="458"/>
      <c r="F12411" s="459"/>
    </row>
    <row r="12412">
      <c r="A12412" s="458"/>
      <c r="B12412" s="458"/>
      <c r="C12412" s="458"/>
      <c r="D12412" s="458"/>
      <c r="E12412" s="458"/>
      <c r="F12412" s="459"/>
    </row>
    <row r="12413">
      <c r="A12413" s="458"/>
      <c r="B12413" s="458"/>
      <c r="C12413" s="458"/>
      <c r="D12413" s="458"/>
      <c r="E12413" s="458"/>
      <c r="F12413" s="459"/>
    </row>
    <row r="12414">
      <c r="A12414" s="458"/>
      <c r="B12414" s="458"/>
      <c r="C12414" s="458"/>
      <c r="D12414" s="458"/>
      <c r="E12414" s="458"/>
      <c r="F12414" s="459"/>
    </row>
    <row r="12415">
      <c r="A12415" s="458"/>
      <c r="B12415" s="458"/>
      <c r="C12415" s="458"/>
      <c r="D12415" s="458"/>
      <c r="E12415" s="458"/>
      <c r="F12415" s="459"/>
    </row>
    <row r="12416">
      <c r="A12416" s="458"/>
      <c r="B12416" s="458"/>
      <c r="C12416" s="458"/>
      <c r="D12416" s="458"/>
      <c r="E12416" s="458"/>
      <c r="F12416" s="459"/>
    </row>
    <row r="12417">
      <c r="A12417" s="458"/>
      <c r="B12417" s="458"/>
      <c r="C12417" s="458"/>
      <c r="D12417" s="458"/>
      <c r="E12417" s="458"/>
      <c r="F12417" s="459"/>
    </row>
    <row r="12418">
      <c r="A12418" s="458"/>
      <c r="B12418" s="458"/>
      <c r="C12418" s="458"/>
      <c r="D12418" s="458"/>
      <c r="E12418" s="458"/>
      <c r="F12418" s="459"/>
    </row>
    <row r="12419">
      <c r="A12419" s="458"/>
      <c r="B12419" s="458"/>
      <c r="C12419" s="458"/>
      <c r="D12419" s="458"/>
      <c r="E12419" s="458"/>
      <c r="F12419" s="459"/>
    </row>
    <row r="12420">
      <c r="A12420" s="458"/>
      <c r="B12420" s="458"/>
      <c r="C12420" s="458"/>
      <c r="D12420" s="458"/>
      <c r="E12420" s="458"/>
      <c r="F12420" s="459"/>
    </row>
    <row r="12421">
      <c r="A12421" s="458"/>
      <c r="B12421" s="458"/>
      <c r="C12421" s="458"/>
      <c r="D12421" s="458"/>
      <c r="E12421" s="458"/>
      <c r="F12421" s="459"/>
    </row>
    <row r="12422">
      <c r="A12422" s="458"/>
      <c r="B12422" s="458"/>
      <c r="C12422" s="458"/>
      <c r="D12422" s="458"/>
      <c r="E12422" s="458"/>
      <c r="F12422" s="459"/>
    </row>
    <row r="12423">
      <c r="A12423" s="458"/>
      <c r="B12423" s="458"/>
      <c r="C12423" s="458"/>
      <c r="D12423" s="458"/>
      <c r="E12423" s="458"/>
      <c r="F12423" s="459"/>
    </row>
    <row r="12424">
      <c r="A12424" s="458"/>
      <c r="B12424" s="458"/>
      <c r="C12424" s="458"/>
      <c r="D12424" s="458"/>
      <c r="E12424" s="458"/>
      <c r="F12424" s="459"/>
    </row>
    <row r="12425">
      <c r="A12425" s="458"/>
      <c r="B12425" s="458"/>
      <c r="C12425" s="458"/>
      <c r="D12425" s="458"/>
      <c r="E12425" s="458"/>
      <c r="F12425" s="459"/>
    </row>
    <row r="12426">
      <c r="A12426" s="458"/>
      <c r="B12426" s="458"/>
      <c r="C12426" s="458"/>
      <c r="D12426" s="458"/>
      <c r="E12426" s="458"/>
      <c r="F12426" s="459"/>
    </row>
    <row r="12427">
      <c r="A12427" s="458"/>
      <c r="B12427" s="458"/>
      <c r="C12427" s="458"/>
      <c r="D12427" s="458"/>
      <c r="E12427" s="458"/>
      <c r="F12427" s="459"/>
    </row>
    <row r="12428">
      <c r="A12428" s="458"/>
      <c r="B12428" s="458"/>
      <c r="C12428" s="458"/>
      <c r="D12428" s="458"/>
      <c r="E12428" s="458"/>
      <c r="F12428" s="459"/>
    </row>
    <row r="12429">
      <c r="A12429" s="458"/>
      <c r="B12429" s="458"/>
      <c r="C12429" s="458"/>
      <c r="D12429" s="458"/>
      <c r="E12429" s="458"/>
      <c r="F12429" s="459"/>
    </row>
    <row r="12430">
      <c r="A12430" s="458"/>
      <c r="B12430" s="458"/>
      <c r="C12430" s="458"/>
      <c r="D12430" s="458"/>
      <c r="E12430" s="458"/>
      <c r="F12430" s="459"/>
    </row>
    <row r="12431">
      <c r="A12431" s="458"/>
      <c r="B12431" s="458"/>
      <c r="C12431" s="458"/>
      <c r="D12431" s="458"/>
      <c r="E12431" s="458"/>
      <c r="F12431" s="459"/>
    </row>
    <row r="12432">
      <c r="A12432" s="458"/>
      <c r="B12432" s="458"/>
      <c r="C12432" s="458"/>
      <c r="D12432" s="458"/>
      <c r="E12432" s="458"/>
      <c r="F12432" s="459"/>
    </row>
    <row r="12433">
      <c r="A12433" s="458"/>
      <c r="B12433" s="458"/>
      <c r="C12433" s="458"/>
      <c r="D12433" s="458"/>
      <c r="E12433" s="458"/>
      <c r="F12433" s="459"/>
    </row>
    <row r="12434">
      <c r="A12434" s="458"/>
      <c r="B12434" s="458"/>
      <c r="C12434" s="458"/>
      <c r="D12434" s="458"/>
      <c r="E12434" s="458"/>
      <c r="F12434" s="459"/>
    </row>
    <row r="12435">
      <c r="A12435" s="458"/>
      <c r="B12435" s="458"/>
      <c r="C12435" s="458"/>
      <c r="D12435" s="458"/>
      <c r="E12435" s="458"/>
      <c r="F12435" s="459"/>
    </row>
    <row r="12436">
      <c r="A12436" s="458"/>
      <c r="B12436" s="458"/>
      <c r="C12436" s="458"/>
      <c r="D12436" s="458"/>
      <c r="E12436" s="458"/>
      <c r="F12436" s="459"/>
    </row>
    <row r="12437">
      <c r="A12437" s="458"/>
      <c r="B12437" s="458"/>
      <c r="C12437" s="458"/>
      <c r="D12437" s="458"/>
      <c r="E12437" s="458"/>
      <c r="F12437" s="459"/>
    </row>
    <row r="12438">
      <c r="A12438" s="458"/>
      <c r="B12438" s="458"/>
      <c r="C12438" s="458"/>
      <c r="D12438" s="458"/>
      <c r="E12438" s="458"/>
      <c r="F12438" s="459"/>
    </row>
    <row r="12439">
      <c r="A12439" s="458"/>
      <c r="B12439" s="458"/>
      <c r="C12439" s="458"/>
      <c r="D12439" s="458"/>
      <c r="E12439" s="458"/>
      <c r="F12439" s="459"/>
    </row>
    <row r="12440">
      <c r="A12440" s="458"/>
      <c r="B12440" s="458"/>
      <c r="C12440" s="458"/>
      <c r="D12440" s="458"/>
      <c r="E12440" s="458"/>
      <c r="F12440" s="459"/>
    </row>
    <row r="12441">
      <c r="A12441" s="458"/>
      <c r="B12441" s="458"/>
      <c r="C12441" s="458"/>
      <c r="D12441" s="458"/>
      <c r="E12441" s="458"/>
      <c r="F12441" s="459"/>
    </row>
    <row r="12442">
      <c r="A12442" s="458"/>
      <c r="B12442" s="458"/>
      <c r="C12442" s="458"/>
      <c r="D12442" s="458"/>
      <c r="E12442" s="458"/>
      <c r="F12442" s="459"/>
    </row>
    <row r="12443">
      <c r="A12443" s="458"/>
      <c r="B12443" s="458"/>
      <c r="C12443" s="458"/>
      <c r="D12443" s="458"/>
      <c r="E12443" s="458"/>
      <c r="F12443" s="459"/>
    </row>
    <row r="12444">
      <c r="A12444" s="458"/>
      <c r="B12444" s="458"/>
      <c r="C12444" s="458"/>
      <c r="D12444" s="458"/>
      <c r="E12444" s="458"/>
      <c r="F12444" s="459"/>
    </row>
    <row r="12445">
      <c r="A12445" s="458"/>
      <c r="B12445" s="458"/>
      <c r="C12445" s="458"/>
      <c r="D12445" s="458"/>
      <c r="E12445" s="458"/>
      <c r="F12445" s="459"/>
    </row>
    <row r="12446">
      <c r="A12446" s="458"/>
      <c r="B12446" s="458"/>
      <c r="C12446" s="458"/>
      <c r="D12446" s="458"/>
      <c r="E12446" s="458"/>
      <c r="F12446" s="459"/>
    </row>
    <row r="12447">
      <c r="A12447" s="458"/>
      <c r="B12447" s="458"/>
      <c r="C12447" s="458"/>
      <c r="D12447" s="458"/>
      <c r="E12447" s="458"/>
      <c r="F12447" s="459"/>
    </row>
    <row r="12448">
      <c r="A12448" s="458"/>
      <c r="B12448" s="458"/>
      <c r="C12448" s="458"/>
      <c r="D12448" s="458"/>
      <c r="E12448" s="458"/>
      <c r="F12448" s="459"/>
    </row>
    <row r="12449">
      <c r="A12449" s="458"/>
      <c r="B12449" s="458"/>
      <c r="C12449" s="458"/>
      <c r="D12449" s="458"/>
      <c r="E12449" s="458"/>
      <c r="F12449" s="459"/>
    </row>
    <row r="12450">
      <c r="A12450" s="458"/>
      <c r="B12450" s="458"/>
      <c r="C12450" s="458"/>
      <c r="D12450" s="458"/>
      <c r="E12450" s="458"/>
      <c r="F12450" s="459"/>
    </row>
    <row r="12451">
      <c r="A12451" s="458"/>
      <c r="B12451" s="458"/>
      <c r="C12451" s="458"/>
      <c r="D12451" s="458"/>
      <c r="E12451" s="458"/>
      <c r="F12451" s="459"/>
    </row>
    <row r="12452">
      <c r="A12452" s="458"/>
      <c r="B12452" s="458"/>
      <c r="C12452" s="458"/>
      <c r="D12452" s="458"/>
      <c r="E12452" s="458"/>
      <c r="F12452" s="459"/>
    </row>
    <row r="12453">
      <c r="A12453" s="458"/>
      <c r="B12453" s="458"/>
      <c r="C12453" s="458"/>
      <c r="D12453" s="458"/>
      <c r="E12453" s="458"/>
      <c r="F12453" s="459"/>
    </row>
    <row r="12454">
      <c r="A12454" s="458"/>
      <c r="B12454" s="458"/>
      <c r="C12454" s="458"/>
      <c r="D12454" s="458"/>
      <c r="E12454" s="458"/>
      <c r="F12454" s="459"/>
    </row>
    <row r="12455">
      <c r="A12455" s="458"/>
      <c r="B12455" s="458"/>
      <c r="C12455" s="458"/>
      <c r="D12455" s="458"/>
      <c r="E12455" s="458"/>
      <c r="F12455" s="459"/>
    </row>
    <row r="12456">
      <c r="A12456" s="458"/>
      <c r="B12456" s="458"/>
      <c r="C12456" s="458"/>
      <c r="D12456" s="458"/>
      <c r="E12456" s="458"/>
      <c r="F12456" s="459"/>
    </row>
    <row r="12457">
      <c r="A12457" s="458"/>
      <c r="B12457" s="458"/>
      <c r="C12457" s="458"/>
      <c r="D12457" s="458"/>
      <c r="E12457" s="458"/>
      <c r="F12457" s="459"/>
    </row>
    <row r="12458">
      <c r="A12458" s="458"/>
      <c r="B12458" s="458"/>
      <c r="C12458" s="458"/>
      <c r="D12458" s="458"/>
      <c r="E12458" s="458"/>
      <c r="F12458" s="459"/>
    </row>
    <row r="12459">
      <c r="A12459" s="458"/>
      <c r="B12459" s="458"/>
      <c r="C12459" s="458"/>
      <c r="D12459" s="458"/>
      <c r="E12459" s="458"/>
      <c r="F12459" s="459"/>
    </row>
    <row r="12460">
      <c r="A12460" s="458"/>
      <c r="B12460" s="458"/>
      <c r="C12460" s="458"/>
      <c r="D12460" s="458"/>
      <c r="E12460" s="458"/>
      <c r="F12460" s="459"/>
    </row>
    <row r="12461">
      <c r="A12461" s="458"/>
      <c r="B12461" s="458"/>
      <c r="C12461" s="458"/>
      <c r="D12461" s="458"/>
      <c r="E12461" s="458"/>
      <c r="F12461" s="459"/>
    </row>
    <row r="12462">
      <c r="A12462" s="458"/>
      <c r="B12462" s="458"/>
      <c r="C12462" s="458"/>
      <c r="D12462" s="458"/>
      <c r="E12462" s="458"/>
      <c r="F12462" s="459"/>
    </row>
    <row r="12463">
      <c r="A12463" s="458"/>
      <c r="B12463" s="458"/>
      <c r="C12463" s="458"/>
      <c r="D12463" s="458"/>
      <c r="E12463" s="458"/>
      <c r="F12463" s="459"/>
    </row>
    <row r="12464">
      <c r="A12464" s="458"/>
      <c r="B12464" s="458"/>
      <c r="C12464" s="458"/>
      <c r="D12464" s="458"/>
      <c r="E12464" s="458"/>
      <c r="F12464" s="459"/>
    </row>
    <row r="12465">
      <c r="A12465" s="458"/>
      <c r="B12465" s="458"/>
      <c r="C12465" s="458"/>
      <c r="D12465" s="458"/>
      <c r="E12465" s="458"/>
      <c r="F12465" s="459"/>
    </row>
    <row r="12466">
      <c r="A12466" s="458"/>
      <c r="B12466" s="458"/>
      <c r="C12466" s="458"/>
      <c r="D12466" s="458"/>
      <c r="E12466" s="458"/>
      <c r="F12466" s="459"/>
    </row>
    <row r="12467">
      <c r="A12467" s="458"/>
      <c r="B12467" s="458"/>
      <c r="C12467" s="458"/>
      <c r="D12467" s="458"/>
      <c r="E12467" s="458"/>
      <c r="F12467" s="459"/>
    </row>
    <row r="12468">
      <c r="A12468" s="458"/>
      <c r="B12468" s="458"/>
      <c r="C12468" s="458"/>
      <c r="D12468" s="458"/>
      <c r="E12468" s="458"/>
      <c r="F12468" s="459"/>
    </row>
    <row r="12469">
      <c r="A12469" s="458"/>
      <c r="B12469" s="458"/>
      <c r="C12469" s="458"/>
      <c r="D12469" s="458"/>
      <c r="E12469" s="458"/>
      <c r="F12469" s="459"/>
    </row>
    <row r="12470">
      <c r="A12470" s="458"/>
      <c r="B12470" s="458"/>
      <c r="C12470" s="458"/>
      <c r="D12470" s="458"/>
      <c r="E12470" s="458"/>
      <c r="F12470" s="459"/>
    </row>
    <row r="12471">
      <c r="A12471" s="458"/>
      <c r="B12471" s="458"/>
      <c r="C12471" s="458"/>
      <c r="D12471" s="458"/>
      <c r="E12471" s="458"/>
      <c r="F12471" s="459"/>
    </row>
    <row r="12472">
      <c r="A12472" s="458"/>
      <c r="B12472" s="458"/>
      <c r="C12472" s="458"/>
      <c r="D12472" s="458"/>
      <c r="E12472" s="458"/>
      <c r="F12472" s="459"/>
    </row>
    <row r="12473">
      <c r="A12473" s="458"/>
      <c r="B12473" s="458"/>
      <c r="C12473" s="458"/>
      <c r="D12473" s="458"/>
      <c r="E12473" s="458"/>
      <c r="F12473" s="459"/>
    </row>
    <row r="12474">
      <c r="A12474" s="458"/>
      <c r="B12474" s="458"/>
      <c r="C12474" s="458"/>
      <c r="D12474" s="458"/>
      <c r="E12474" s="458"/>
      <c r="F12474" s="459"/>
    </row>
    <row r="12475">
      <c r="A12475" s="458"/>
      <c r="B12475" s="458"/>
      <c r="C12475" s="458"/>
      <c r="D12475" s="458"/>
      <c r="E12475" s="458"/>
      <c r="F12475" s="459"/>
    </row>
    <row r="12476">
      <c r="A12476" s="458"/>
      <c r="B12476" s="458"/>
      <c r="C12476" s="458"/>
      <c r="D12476" s="458"/>
      <c r="E12476" s="458"/>
      <c r="F12476" s="459"/>
    </row>
    <row r="12477">
      <c r="A12477" s="458"/>
      <c r="B12477" s="458"/>
      <c r="C12477" s="458"/>
      <c r="D12477" s="458"/>
      <c r="E12477" s="458"/>
      <c r="F12477" s="459"/>
    </row>
    <row r="12478">
      <c r="A12478" s="458"/>
      <c r="B12478" s="458"/>
      <c r="C12478" s="458"/>
      <c r="D12478" s="458"/>
      <c r="E12478" s="458"/>
      <c r="F12478" s="459"/>
    </row>
    <row r="12479">
      <c r="A12479" s="458"/>
      <c r="B12479" s="458"/>
      <c r="C12479" s="458"/>
      <c r="D12479" s="458"/>
      <c r="E12479" s="458"/>
      <c r="F12479" s="459"/>
    </row>
    <row r="12480">
      <c r="A12480" s="458"/>
      <c r="B12480" s="458"/>
      <c r="C12480" s="458"/>
      <c r="D12480" s="458"/>
      <c r="E12480" s="458"/>
      <c r="F12480" s="459"/>
    </row>
    <row r="12481">
      <c r="A12481" s="458"/>
      <c r="B12481" s="458"/>
      <c r="C12481" s="458"/>
      <c r="D12481" s="458"/>
      <c r="E12481" s="458"/>
      <c r="F12481" s="459"/>
    </row>
    <row r="12482">
      <c r="A12482" s="458"/>
      <c r="B12482" s="458"/>
      <c r="C12482" s="458"/>
      <c r="D12482" s="458"/>
      <c r="E12482" s="458"/>
      <c r="F12482" s="459"/>
    </row>
    <row r="12483">
      <c r="A12483" s="458"/>
      <c r="B12483" s="458"/>
      <c r="C12483" s="458"/>
      <c r="D12483" s="458"/>
      <c r="E12483" s="458"/>
      <c r="F12483" s="459"/>
    </row>
    <row r="12484">
      <c r="A12484" s="458"/>
      <c r="B12484" s="458"/>
      <c r="C12484" s="458"/>
      <c r="D12484" s="458"/>
      <c r="E12484" s="458"/>
      <c r="F12484" s="459"/>
    </row>
    <row r="12485">
      <c r="A12485" s="458"/>
      <c r="B12485" s="458"/>
      <c r="C12485" s="458"/>
      <c r="D12485" s="458"/>
      <c r="E12485" s="458"/>
      <c r="F12485" s="459"/>
    </row>
    <row r="12486">
      <c r="A12486" s="458"/>
      <c r="B12486" s="458"/>
      <c r="C12486" s="458"/>
      <c r="D12486" s="458"/>
      <c r="E12486" s="458"/>
      <c r="F12486" s="459"/>
    </row>
    <row r="12487">
      <c r="A12487" s="458"/>
      <c r="B12487" s="458"/>
      <c r="C12487" s="458"/>
      <c r="D12487" s="458"/>
      <c r="E12487" s="458"/>
      <c r="F12487" s="459"/>
    </row>
    <row r="12488">
      <c r="A12488" s="458"/>
      <c r="B12488" s="458"/>
      <c r="C12488" s="458"/>
      <c r="D12488" s="458"/>
      <c r="E12488" s="458"/>
      <c r="F12488" s="459"/>
    </row>
    <row r="12489">
      <c r="A12489" s="458"/>
      <c r="B12489" s="458"/>
      <c r="C12489" s="458"/>
      <c r="D12489" s="458"/>
      <c r="E12489" s="458"/>
      <c r="F12489" s="459"/>
    </row>
    <row r="12490">
      <c r="A12490" s="458"/>
      <c r="B12490" s="458"/>
      <c r="C12490" s="458"/>
      <c r="D12490" s="458"/>
      <c r="E12490" s="458"/>
      <c r="F12490" s="459"/>
    </row>
    <row r="12491">
      <c r="A12491" s="458"/>
      <c r="B12491" s="458"/>
      <c r="C12491" s="458"/>
      <c r="D12491" s="458"/>
      <c r="E12491" s="458"/>
      <c r="F12491" s="459"/>
    </row>
    <row r="12492">
      <c r="A12492" s="458"/>
      <c r="B12492" s="458"/>
      <c r="C12492" s="458"/>
      <c r="D12492" s="458"/>
      <c r="E12492" s="458"/>
      <c r="F12492" s="459"/>
    </row>
    <row r="12493">
      <c r="A12493" s="458"/>
      <c r="B12493" s="458"/>
      <c r="C12493" s="458"/>
      <c r="D12493" s="458"/>
      <c r="E12493" s="458"/>
      <c r="F12493" s="459"/>
    </row>
    <row r="12494">
      <c r="A12494" s="458"/>
      <c r="B12494" s="458"/>
      <c r="C12494" s="458"/>
      <c r="D12494" s="458"/>
      <c r="E12494" s="458"/>
      <c r="F12494" s="459"/>
    </row>
    <row r="12495">
      <c r="A12495" s="458"/>
      <c r="B12495" s="458"/>
      <c r="C12495" s="458"/>
      <c r="D12495" s="458"/>
      <c r="E12495" s="458"/>
      <c r="F12495" s="459"/>
    </row>
    <row r="12496">
      <c r="A12496" s="458"/>
      <c r="B12496" s="458"/>
      <c r="C12496" s="458"/>
      <c r="D12496" s="458"/>
      <c r="E12496" s="458"/>
      <c r="F12496" s="459"/>
    </row>
    <row r="12497">
      <c r="A12497" s="458"/>
      <c r="B12497" s="458"/>
      <c r="C12497" s="458"/>
      <c r="D12497" s="458"/>
      <c r="E12497" s="458"/>
      <c r="F12497" s="459"/>
    </row>
    <row r="12498">
      <c r="A12498" s="458"/>
      <c r="B12498" s="458"/>
      <c r="C12498" s="458"/>
      <c r="D12498" s="458"/>
      <c r="E12498" s="458"/>
      <c r="F12498" s="459"/>
    </row>
    <row r="12499">
      <c r="A12499" s="458"/>
      <c r="B12499" s="458"/>
      <c r="C12499" s="458"/>
      <c r="D12499" s="458"/>
      <c r="E12499" s="458"/>
      <c r="F12499" s="459"/>
    </row>
    <row r="12500">
      <c r="A12500" s="458"/>
      <c r="B12500" s="458"/>
      <c r="C12500" s="458"/>
      <c r="D12500" s="458"/>
      <c r="E12500" s="458"/>
      <c r="F12500" s="459"/>
    </row>
    <row r="12501">
      <c r="A12501" s="458"/>
      <c r="B12501" s="458"/>
      <c r="C12501" s="458"/>
      <c r="D12501" s="458"/>
      <c r="E12501" s="458"/>
      <c r="F12501" s="459"/>
    </row>
    <row r="12502">
      <c r="A12502" s="458"/>
      <c r="B12502" s="458"/>
      <c r="C12502" s="458"/>
      <c r="D12502" s="458"/>
      <c r="E12502" s="458"/>
      <c r="F12502" s="459"/>
    </row>
    <row r="12503">
      <c r="A12503" s="458"/>
      <c r="B12503" s="458"/>
      <c r="C12503" s="458"/>
      <c r="D12503" s="458"/>
      <c r="E12503" s="458"/>
      <c r="F12503" s="459"/>
    </row>
    <row r="12504">
      <c r="A12504" s="458"/>
      <c r="B12504" s="458"/>
      <c r="C12504" s="458"/>
      <c r="D12504" s="458"/>
      <c r="E12504" s="458"/>
      <c r="F12504" s="459"/>
    </row>
    <row r="12505">
      <c r="A12505" s="458"/>
      <c r="B12505" s="458"/>
      <c r="C12505" s="458"/>
      <c r="D12505" s="458"/>
      <c r="E12505" s="458"/>
      <c r="F12505" s="459"/>
    </row>
    <row r="12506">
      <c r="A12506" s="458"/>
      <c r="B12506" s="458"/>
      <c r="C12506" s="458"/>
      <c r="D12506" s="458"/>
      <c r="E12506" s="458"/>
      <c r="F12506" s="459"/>
    </row>
    <row r="12507">
      <c r="A12507" s="458"/>
      <c r="B12507" s="458"/>
      <c r="C12507" s="458"/>
      <c r="D12507" s="458"/>
      <c r="E12507" s="458"/>
      <c r="F12507" s="459"/>
    </row>
    <row r="12508">
      <c r="A12508" s="458"/>
      <c r="B12508" s="458"/>
      <c r="C12508" s="458"/>
      <c r="D12508" s="458"/>
      <c r="E12508" s="458"/>
      <c r="F12508" s="459"/>
    </row>
    <row r="12509">
      <c r="A12509" s="458"/>
      <c r="B12509" s="458"/>
      <c r="C12509" s="458"/>
      <c r="D12509" s="458"/>
      <c r="E12509" s="458"/>
      <c r="F12509" s="459"/>
    </row>
    <row r="12510">
      <c r="A12510" s="458"/>
      <c r="B12510" s="458"/>
      <c r="C12510" s="458"/>
      <c r="D12510" s="458"/>
      <c r="E12510" s="458"/>
      <c r="F12510" s="459"/>
    </row>
    <row r="12511">
      <c r="A12511" s="458"/>
      <c r="B12511" s="458"/>
      <c r="C12511" s="458"/>
      <c r="D12511" s="458"/>
      <c r="E12511" s="458"/>
      <c r="F12511" s="459"/>
    </row>
    <row r="12512">
      <c r="A12512" s="458"/>
      <c r="B12512" s="458"/>
      <c r="C12512" s="458"/>
      <c r="D12512" s="458"/>
      <c r="E12512" s="458"/>
      <c r="F12512" s="459"/>
    </row>
    <row r="12513">
      <c r="A12513" s="458"/>
      <c r="B12513" s="458"/>
      <c r="C12513" s="458"/>
      <c r="D12513" s="458"/>
      <c r="E12513" s="458"/>
      <c r="F12513" s="459"/>
    </row>
    <row r="12514">
      <c r="A12514" s="458"/>
      <c r="B12514" s="458"/>
      <c r="C12514" s="458"/>
      <c r="D12514" s="458"/>
      <c r="E12514" s="458"/>
      <c r="F12514" s="459"/>
    </row>
    <row r="12515">
      <c r="A12515" s="458"/>
      <c r="B12515" s="458"/>
      <c r="C12515" s="458"/>
      <c r="D12515" s="458"/>
      <c r="E12515" s="458"/>
      <c r="F12515" s="459"/>
    </row>
    <row r="12516">
      <c r="A12516" s="458"/>
      <c r="B12516" s="458"/>
      <c r="C12516" s="458"/>
      <c r="D12516" s="458"/>
      <c r="E12516" s="458"/>
      <c r="F12516" s="459"/>
    </row>
    <row r="12517">
      <c r="A12517" s="458"/>
      <c r="B12517" s="458"/>
      <c r="C12517" s="458"/>
      <c r="D12517" s="458"/>
      <c r="E12517" s="458"/>
      <c r="F12517" s="459"/>
    </row>
    <row r="12518">
      <c r="A12518" s="458"/>
      <c r="B12518" s="458"/>
      <c r="C12518" s="458"/>
      <c r="D12518" s="458"/>
      <c r="E12518" s="458"/>
      <c r="F12518" s="459"/>
    </row>
    <row r="12519">
      <c r="A12519" s="458"/>
      <c r="B12519" s="458"/>
      <c r="C12519" s="458"/>
      <c r="D12519" s="458"/>
      <c r="E12519" s="458"/>
      <c r="F12519" s="459"/>
    </row>
    <row r="12520">
      <c r="A12520" s="458"/>
      <c r="B12520" s="458"/>
      <c r="C12520" s="458"/>
      <c r="D12520" s="458"/>
      <c r="E12520" s="458"/>
      <c r="F12520" s="459"/>
    </row>
    <row r="12521">
      <c r="A12521" s="458"/>
      <c r="B12521" s="458"/>
      <c r="C12521" s="458"/>
      <c r="D12521" s="458"/>
      <c r="E12521" s="458"/>
      <c r="F12521" s="459"/>
    </row>
    <row r="12522">
      <c r="A12522" s="458"/>
      <c r="B12522" s="458"/>
      <c r="C12522" s="458"/>
      <c r="D12522" s="458"/>
      <c r="E12522" s="458"/>
      <c r="F12522" s="459"/>
    </row>
    <row r="12523">
      <c r="A12523" s="458"/>
      <c r="B12523" s="458"/>
      <c r="C12523" s="458"/>
      <c r="D12523" s="458"/>
      <c r="E12523" s="458"/>
      <c r="F12523" s="459"/>
    </row>
    <row r="12524">
      <c r="A12524" s="458"/>
      <c r="B12524" s="458"/>
      <c r="C12524" s="458"/>
      <c r="D12524" s="458"/>
      <c r="E12524" s="458"/>
      <c r="F12524" s="459"/>
    </row>
    <row r="12525">
      <c r="A12525" s="458"/>
      <c r="B12525" s="458"/>
      <c r="C12525" s="458"/>
      <c r="D12525" s="458"/>
      <c r="E12525" s="458"/>
      <c r="F12525" s="459"/>
    </row>
    <row r="12526">
      <c r="A12526" s="458"/>
      <c r="B12526" s="458"/>
      <c r="C12526" s="458"/>
      <c r="D12526" s="458"/>
      <c r="E12526" s="458"/>
      <c r="F12526" s="459"/>
    </row>
    <row r="12527">
      <c r="A12527" s="458"/>
      <c r="B12527" s="458"/>
      <c r="C12527" s="458"/>
      <c r="D12527" s="458"/>
      <c r="E12527" s="458"/>
      <c r="F12527" s="459"/>
    </row>
    <row r="12528">
      <c r="A12528" s="458"/>
      <c r="B12528" s="458"/>
      <c r="C12528" s="458"/>
      <c r="D12528" s="458"/>
      <c r="E12528" s="458"/>
      <c r="F12528" s="459"/>
    </row>
    <row r="12529">
      <c r="A12529" s="458"/>
      <c r="B12529" s="458"/>
      <c r="C12529" s="458"/>
      <c r="D12529" s="458"/>
      <c r="E12529" s="458"/>
      <c r="F12529" s="459"/>
    </row>
    <row r="12530">
      <c r="A12530" s="458"/>
      <c r="B12530" s="458"/>
      <c r="C12530" s="458"/>
      <c r="D12530" s="458"/>
      <c r="E12530" s="458"/>
      <c r="F12530" s="459"/>
    </row>
    <row r="12531">
      <c r="A12531" s="458"/>
      <c r="B12531" s="458"/>
      <c r="C12531" s="458"/>
      <c r="D12531" s="458"/>
      <c r="E12531" s="458"/>
      <c r="F12531" s="459"/>
    </row>
    <row r="12532">
      <c r="A12532" s="458"/>
      <c r="B12532" s="458"/>
      <c r="C12532" s="458"/>
      <c r="D12532" s="458"/>
      <c r="E12532" s="458"/>
      <c r="F12532" s="459"/>
    </row>
    <row r="12533">
      <c r="A12533" s="458"/>
      <c r="B12533" s="458"/>
      <c r="C12533" s="458"/>
      <c r="D12533" s="458"/>
      <c r="E12533" s="458"/>
      <c r="F12533" s="459"/>
    </row>
    <row r="12534">
      <c r="A12534" s="458"/>
      <c r="B12534" s="458"/>
      <c r="C12534" s="458"/>
      <c r="D12534" s="458"/>
      <c r="E12534" s="458"/>
      <c r="F12534" s="459"/>
    </row>
    <row r="12535">
      <c r="A12535" s="458"/>
      <c r="B12535" s="458"/>
      <c r="C12535" s="458"/>
      <c r="D12535" s="458"/>
      <c r="E12535" s="458"/>
      <c r="F12535" s="459"/>
    </row>
    <row r="12536">
      <c r="A12536" s="458"/>
      <c r="B12536" s="458"/>
      <c r="C12536" s="458"/>
      <c r="D12536" s="458"/>
      <c r="E12536" s="458"/>
      <c r="F12536" s="459"/>
    </row>
    <row r="12537">
      <c r="A12537" s="458"/>
      <c r="B12537" s="458"/>
      <c r="C12537" s="458"/>
      <c r="D12537" s="458"/>
      <c r="E12537" s="458"/>
      <c r="F12537" s="459"/>
    </row>
    <row r="12538">
      <c r="A12538" s="458"/>
      <c r="B12538" s="458"/>
      <c r="C12538" s="458"/>
      <c r="D12538" s="458"/>
      <c r="E12538" s="458"/>
      <c r="F12538" s="459"/>
    </row>
    <row r="12539">
      <c r="A12539" s="458"/>
      <c r="B12539" s="458"/>
      <c r="C12539" s="458"/>
      <c r="D12539" s="458"/>
      <c r="E12539" s="458"/>
      <c r="F12539" s="459"/>
    </row>
    <row r="12540">
      <c r="A12540" s="458"/>
      <c r="B12540" s="458"/>
      <c r="C12540" s="458"/>
      <c r="D12540" s="458"/>
      <c r="E12540" s="458"/>
      <c r="F12540" s="459"/>
    </row>
    <row r="12541">
      <c r="A12541" s="458"/>
      <c r="B12541" s="458"/>
      <c r="C12541" s="458"/>
      <c r="D12541" s="458"/>
      <c r="E12541" s="458"/>
      <c r="F12541" s="459"/>
    </row>
    <row r="12542">
      <c r="A12542" s="458"/>
      <c r="B12542" s="458"/>
      <c r="C12542" s="458"/>
      <c r="D12542" s="458"/>
      <c r="E12542" s="458"/>
      <c r="F12542" s="459"/>
    </row>
    <row r="12543">
      <c r="A12543" s="458"/>
      <c r="B12543" s="458"/>
      <c r="C12543" s="458"/>
      <c r="D12543" s="458"/>
      <c r="E12543" s="458"/>
      <c r="F12543" s="459"/>
    </row>
    <row r="12544">
      <c r="A12544" s="458"/>
      <c r="B12544" s="458"/>
      <c r="C12544" s="458"/>
      <c r="D12544" s="458"/>
      <c r="E12544" s="458"/>
      <c r="F12544" s="459"/>
    </row>
    <row r="12545">
      <c r="A12545" s="458"/>
      <c r="B12545" s="458"/>
      <c r="C12545" s="458"/>
      <c r="D12545" s="458"/>
      <c r="E12545" s="458"/>
      <c r="F12545" s="459"/>
    </row>
    <row r="12546">
      <c r="A12546" s="458"/>
      <c r="B12546" s="458"/>
      <c r="C12546" s="458"/>
      <c r="D12546" s="458"/>
      <c r="E12546" s="458"/>
      <c r="F12546" s="459"/>
    </row>
    <row r="12547">
      <c r="A12547" s="458"/>
      <c r="B12547" s="458"/>
      <c r="C12547" s="458"/>
      <c r="D12547" s="458"/>
      <c r="E12547" s="458"/>
      <c r="F12547" s="459"/>
    </row>
    <row r="12548">
      <c r="A12548" s="458"/>
      <c r="B12548" s="458"/>
      <c r="C12548" s="458"/>
      <c r="D12548" s="458"/>
      <c r="E12548" s="458"/>
      <c r="F12548" s="459"/>
    </row>
    <row r="12549">
      <c r="A12549" s="458"/>
      <c r="B12549" s="458"/>
      <c r="C12549" s="458"/>
      <c r="D12549" s="458"/>
      <c r="E12549" s="458"/>
      <c r="F12549" s="459"/>
    </row>
    <row r="12550">
      <c r="A12550" s="458"/>
      <c r="B12550" s="458"/>
      <c r="C12550" s="458"/>
      <c r="D12550" s="458"/>
      <c r="E12550" s="458"/>
      <c r="F12550" s="459"/>
    </row>
    <row r="12551">
      <c r="A12551" s="458"/>
      <c r="B12551" s="458"/>
      <c r="C12551" s="458"/>
      <c r="D12551" s="458"/>
      <c r="E12551" s="458"/>
      <c r="F12551" s="459"/>
    </row>
    <row r="12552">
      <c r="A12552" s="458"/>
      <c r="B12552" s="458"/>
      <c r="C12552" s="458"/>
      <c r="D12552" s="458"/>
      <c r="E12552" s="458"/>
      <c r="F12552" s="459"/>
    </row>
    <row r="12553">
      <c r="A12553" s="458"/>
      <c r="B12553" s="458"/>
      <c r="C12553" s="458"/>
      <c r="D12553" s="458"/>
      <c r="E12553" s="458"/>
      <c r="F12553" s="459"/>
    </row>
    <row r="12554">
      <c r="A12554" s="458"/>
      <c r="B12554" s="458"/>
      <c r="C12554" s="458"/>
      <c r="D12554" s="458"/>
      <c r="E12554" s="458"/>
      <c r="F12554" s="459"/>
    </row>
    <row r="12555">
      <c r="A12555" s="458"/>
      <c r="B12555" s="458"/>
      <c r="C12555" s="458"/>
      <c r="D12555" s="458"/>
      <c r="E12555" s="458"/>
      <c r="F12555" s="459"/>
    </row>
    <row r="12556">
      <c r="A12556" s="458"/>
      <c r="B12556" s="458"/>
      <c r="C12556" s="458"/>
      <c r="D12556" s="458"/>
      <c r="E12556" s="458"/>
      <c r="F12556" s="459"/>
    </row>
    <row r="12557">
      <c r="A12557" s="458"/>
      <c r="B12557" s="458"/>
      <c r="C12557" s="458"/>
      <c r="D12557" s="458"/>
      <c r="E12557" s="458"/>
      <c r="F12557" s="459"/>
    </row>
    <row r="12558">
      <c r="A12558" s="458"/>
      <c r="B12558" s="458"/>
      <c r="C12558" s="458"/>
      <c r="D12558" s="458"/>
      <c r="E12558" s="458"/>
      <c r="F12558" s="459"/>
    </row>
    <row r="12559">
      <c r="A12559" s="458"/>
      <c r="B12559" s="458"/>
      <c r="C12559" s="458"/>
      <c r="D12559" s="458"/>
      <c r="E12559" s="458"/>
      <c r="F12559" s="459"/>
    </row>
    <row r="12560">
      <c r="A12560" s="458"/>
      <c r="B12560" s="458"/>
      <c r="C12560" s="458"/>
      <c r="D12560" s="458"/>
      <c r="E12560" s="458"/>
      <c r="F12560" s="459"/>
    </row>
    <row r="12561">
      <c r="A12561" s="458"/>
      <c r="B12561" s="458"/>
      <c r="C12561" s="458"/>
      <c r="D12561" s="458"/>
      <c r="E12561" s="458"/>
      <c r="F12561" s="459"/>
    </row>
    <row r="12562">
      <c r="A12562" s="458"/>
      <c r="B12562" s="458"/>
      <c r="C12562" s="458"/>
      <c r="D12562" s="458"/>
      <c r="E12562" s="458"/>
      <c r="F12562" s="459"/>
    </row>
    <row r="12563">
      <c r="A12563" s="458"/>
      <c r="B12563" s="458"/>
      <c r="C12563" s="458"/>
      <c r="D12563" s="458"/>
      <c r="E12563" s="458"/>
      <c r="F12563" s="459"/>
    </row>
    <row r="12564">
      <c r="A12564" s="458"/>
      <c r="B12564" s="458"/>
      <c r="C12564" s="458"/>
      <c r="D12564" s="458"/>
      <c r="E12564" s="458"/>
      <c r="F12564" s="459"/>
    </row>
    <row r="12565">
      <c r="A12565" s="458"/>
      <c r="B12565" s="458"/>
      <c r="C12565" s="458"/>
      <c r="D12565" s="458"/>
      <c r="E12565" s="458"/>
      <c r="F12565" s="459"/>
    </row>
    <row r="12566">
      <c r="A12566" s="458"/>
      <c r="B12566" s="458"/>
      <c r="C12566" s="458"/>
      <c r="D12566" s="458"/>
      <c r="E12566" s="458"/>
      <c r="F12566" s="459"/>
    </row>
    <row r="12567">
      <c r="A12567" s="458"/>
      <c r="B12567" s="458"/>
      <c r="C12567" s="458"/>
      <c r="D12567" s="458"/>
      <c r="E12567" s="458"/>
      <c r="F12567" s="459"/>
    </row>
    <row r="12568">
      <c r="A12568" s="458"/>
      <c r="B12568" s="458"/>
      <c r="C12568" s="458"/>
      <c r="D12568" s="458"/>
      <c r="E12568" s="458"/>
      <c r="F12568" s="459"/>
    </row>
    <row r="12569">
      <c r="A12569" s="458"/>
      <c r="B12569" s="458"/>
      <c r="C12569" s="458"/>
      <c r="D12569" s="458"/>
      <c r="E12569" s="458"/>
      <c r="F12569" s="459"/>
    </row>
    <row r="12570">
      <c r="A12570" s="458"/>
      <c r="B12570" s="458"/>
      <c r="C12570" s="458"/>
      <c r="D12570" s="458"/>
      <c r="E12570" s="458"/>
      <c r="F12570" s="459"/>
    </row>
    <row r="12571">
      <c r="A12571" s="458"/>
      <c r="B12571" s="458"/>
      <c r="C12571" s="458"/>
      <c r="D12571" s="458"/>
      <c r="E12571" s="458"/>
      <c r="F12571" s="459"/>
    </row>
    <row r="12572">
      <c r="A12572" s="458"/>
      <c r="B12572" s="458"/>
      <c r="C12572" s="458"/>
      <c r="D12572" s="458"/>
      <c r="E12572" s="458"/>
      <c r="F12572" s="459"/>
    </row>
    <row r="12573">
      <c r="A12573" s="458"/>
      <c r="B12573" s="458"/>
      <c r="C12573" s="458"/>
      <c r="D12573" s="458"/>
      <c r="E12573" s="458"/>
      <c r="F12573" s="459"/>
    </row>
    <row r="12574">
      <c r="A12574" s="458"/>
      <c r="B12574" s="458"/>
      <c r="C12574" s="458"/>
      <c r="D12574" s="458"/>
      <c r="E12574" s="458"/>
      <c r="F12574" s="459"/>
    </row>
    <row r="12575">
      <c r="A12575" s="458"/>
      <c r="B12575" s="458"/>
      <c r="C12575" s="458"/>
      <c r="D12575" s="458"/>
      <c r="E12575" s="458"/>
      <c r="F12575" s="459"/>
    </row>
    <row r="12576">
      <c r="A12576" s="458"/>
      <c r="B12576" s="458"/>
      <c r="C12576" s="458"/>
      <c r="D12576" s="458"/>
      <c r="E12576" s="458"/>
      <c r="F12576" s="459"/>
    </row>
    <row r="12577">
      <c r="A12577" s="458"/>
      <c r="B12577" s="458"/>
      <c r="C12577" s="458"/>
      <c r="D12577" s="458"/>
      <c r="E12577" s="458"/>
      <c r="F12577" s="459"/>
    </row>
    <row r="12578">
      <c r="A12578" s="458"/>
      <c r="B12578" s="458"/>
      <c r="C12578" s="458"/>
      <c r="D12578" s="458"/>
      <c r="E12578" s="458"/>
      <c r="F12578" s="459"/>
    </row>
    <row r="12579">
      <c r="A12579" s="458"/>
      <c r="B12579" s="458"/>
      <c r="C12579" s="458"/>
      <c r="D12579" s="458"/>
      <c r="E12579" s="458"/>
      <c r="F12579" s="459"/>
    </row>
    <row r="12580">
      <c r="A12580" s="458"/>
      <c r="B12580" s="458"/>
      <c r="C12580" s="458"/>
      <c r="D12580" s="458"/>
      <c r="E12580" s="458"/>
      <c r="F12580" s="459"/>
    </row>
    <row r="12581">
      <c r="A12581" s="458"/>
      <c r="B12581" s="458"/>
      <c r="C12581" s="458"/>
      <c r="D12581" s="458"/>
      <c r="E12581" s="458"/>
      <c r="F12581" s="459"/>
    </row>
    <row r="12582">
      <c r="A12582" s="458"/>
      <c r="B12582" s="458"/>
      <c r="C12582" s="458"/>
      <c r="D12582" s="458"/>
      <c r="E12582" s="458"/>
      <c r="F12582" s="459"/>
    </row>
    <row r="12583">
      <c r="A12583" s="458"/>
      <c r="B12583" s="458"/>
      <c r="C12583" s="458"/>
      <c r="D12583" s="458"/>
      <c r="E12583" s="458"/>
      <c r="F12583" s="459"/>
    </row>
    <row r="12584">
      <c r="A12584" s="458"/>
      <c r="B12584" s="458"/>
      <c r="C12584" s="458"/>
      <c r="D12584" s="458"/>
      <c r="E12584" s="458"/>
      <c r="F12584" s="459"/>
    </row>
    <row r="12585">
      <c r="A12585" s="458"/>
      <c r="B12585" s="458"/>
      <c r="C12585" s="458"/>
      <c r="D12585" s="458"/>
      <c r="E12585" s="458"/>
      <c r="F12585" s="459"/>
    </row>
    <row r="12586">
      <c r="A12586" s="458"/>
      <c r="B12586" s="458"/>
      <c r="C12586" s="458"/>
      <c r="D12586" s="458"/>
      <c r="E12586" s="458"/>
      <c r="F12586" s="459"/>
    </row>
    <row r="12587">
      <c r="A12587" s="458"/>
      <c r="B12587" s="458"/>
      <c r="C12587" s="458"/>
      <c r="D12587" s="458"/>
      <c r="E12587" s="458"/>
      <c r="F12587" s="459"/>
    </row>
    <row r="12588">
      <c r="A12588" s="458"/>
      <c r="B12588" s="458"/>
      <c r="C12588" s="458"/>
      <c r="D12588" s="458"/>
      <c r="E12588" s="458"/>
      <c r="F12588" s="459"/>
    </row>
    <row r="12589">
      <c r="A12589" s="458"/>
      <c r="B12589" s="458"/>
      <c r="C12589" s="458"/>
      <c r="D12589" s="458"/>
      <c r="E12589" s="458"/>
      <c r="F12589" s="459"/>
    </row>
    <row r="12590">
      <c r="A12590" s="458"/>
      <c r="B12590" s="458"/>
      <c r="C12590" s="458"/>
      <c r="D12590" s="458"/>
      <c r="E12590" s="458"/>
      <c r="F12590" s="459"/>
    </row>
    <row r="12591">
      <c r="A12591" s="458"/>
      <c r="B12591" s="458"/>
      <c r="C12591" s="458"/>
      <c r="D12591" s="458"/>
      <c r="E12591" s="458"/>
      <c r="F12591" s="459"/>
    </row>
    <row r="12592">
      <c r="A12592" s="458"/>
      <c r="B12592" s="458"/>
      <c r="C12592" s="458"/>
      <c r="D12592" s="458"/>
      <c r="E12592" s="458"/>
      <c r="F12592" s="459"/>
    </row>
    <row r="12593">
      <c r="A12593" s="458"/>
      <c r="B12593" s="458"/>
      <c r="C12593" s="458"/>
      <c r="D12593" s="458"/>
      <c r="E12593" s="458"/>
      <c r="F12593" s="459"/>
    </row>
    <row r="12594">
      <c r="A12594" s="458"/>
      <c r="B12594" s="458"/>
      <c r="C12594" s="458"/>
      <c r="D12594" s="458"/>
      <c r="E12594" s="458"/>
      <c r="F12594" s="459"/>
    </row>
    <row r="12595">
      <c r="A12595" s="458"/>
      <c r="B12595" s="458"/>
      <c r="C12595" s="458"/>
      <c r="D12595" s="458"/>
      <c r="E12595" s="458"/>
      <c r="F12595" s="459"/>
    </row>
    <row r="12596">
      <c r="A12596" s="458"/>
      <c r="B12596" s="458"/>
      <c r="C12596" s="458"/>
      <c r="D12596" s="458"/>
      <c r="E12596" s="458"/>
      <c r="F12596" s="459"/>
    </row>
    <row r="12597">
      <c r="A12597" s="458"/>
      <c r="B12597" s="458"/>
      <c r="C12597" s="458"/>
      <c r="D12597" s="458"/>
      <c r="E12597" s="458"/>
      <c r="F12597" s="459"/>
    </row>
    <row r="12598">
      <c r="A12598" s="458"/>
      <c r="B12598" s="458"/>
      <c r="C12598" s="458"/>
      <c r="D12598" s="458"/>
      <c r="E12598" s="458"/>
      <c r="F12598" s="459"/>
    </row>
    <row r="12599">
      <c r="A12599" s="458"/>
      <c r="B12599" s="458"/>
      <c r="C12599" s="458"/>
      <c r="D12599" s="458"/>
      <c r="E12599" s="458"/>
      <c r="F12599" s="459"/>
    </row>
    <row r="12600">
      <c r="A12600" s="458"/>
      <c r="B12600" s="458"/>
      <c r="C12600" s="458"/>
      <c r="D12600" s="458"/>
      <c r="E12600" s="458"/>
      <c r="F12600" s="459"/>
    </row>
    <row r="12601">
      <c r="A12601" s="458"/>
      <c r="B12601" s="458"/>
      <c r="C12601" s="458"/>
      <c r="D12601" s="458"/>
      <c r="E12601" s="458"/>
      <c r="F12601" s="459"/>
    </row>
    <row r="12602">
      <c r="A12602" s="458"/>
      <c r="B12602" s="458"/>
      <c r="C12602" s="458"/>
      <c r="D12602" s="458"/>
      <c r="E12602" s="458"/>
      <c r="F12602" s="459"/>
    </row>
    <row r="12603">
      <c r="A12603" s="458"/>
      <c r="B12603" s="458"/>
      <c r="C12603" s="458"/>
      <c r="D12603" s="458"/>
      <c r="E12603" s="458"/>
      <c r="F12603" s="459"/>
    </row>
    <row r="12604">
      <c r="A12604" s="458"/>
      <c r="B12604" s="458"/>
      <c r="C12604" s="458"/>
      <c r="D12604" s="458"/>
      <c r="E12604" s="458"/>
      <c r="F12604" s="459"/>
    </row>
    <row r="12605">
      <c r="A12605" s="458"/>
      <c r="B12605" s="458"/>
      <c r="C12605" s="458"/>
      <c r="D12605" s="458"/>
      <c r="E12605" s="458"/>
      <c r="F12605" s="459"/>
    </row>
    <row r="12606">
      <c r="A12606" s="458"/>
      <c r="B12606" s="458"/>
      <c r="C12606" s="458"/>
      <c r="D12606" s="458"/>
      <c r="E12606" s="458"/>
      <c r="F12606" s="459"/>
    </row>
    <row r="12607">
      <c r="A12607" s="458"/>
      <c r="B12607" s="458"/>
      <c r="C12607" s="458"/>
      <c r="D12607" s="458"/>
      <c r="E12607" s="458"/>
      <c r="F12607" s="459"/>
    </row>
    <row r="12608">
      <c r="A12608" s="458"/>
      <c r="B12608" s="458"/>
      <c r="C12608" s="458"/>
      <c r="D12608" s="458"/>
      <c r="E12608" s="458"/>
      <c r="F12608" s="459"/>
    </row>
    <row r="12609">
      <c r="A12609" s="458"/>
      <c r="B12609" s="458"/>
      <c r="C12609" s="458"/>
      <c r="D12609" s="458"/>
      <c r="E12609" s="458"/>
      <c r="F12609" s="459"/>
    </row>
    <row r="12610">
      <c r="A12610" s="458"/>
      <c r="B12610" s="458"/>
      <c r="C12610" s="458"/>
      <c r="D12610" s="458"/>
      <c r="E12610" s="458"/>
      <c r="F12610" s="459"/>
    </row>
    <row r="12611">
      <c r="A12611" s="458"/>
      <c r="B12611" s="458"/>
      <c r="C12611" s="458"/>
      <c r="D12611" s="458"/>
      <c r="E12611" s="458"/>
      <c r="F12611" s="459"/>
    </row>
    <row r="12612">
      <c r="A12612" s="458"/>
      <c r="B12612" s="458"/>
      <c r="C12612" s="458"/>
      <c r="D12612" s="458"/>
      <c r="E12612" s="458"/>
      <c r="F12612" s="459"/>
    </row>
    <row r="12613">
      <c r="A12613" s="458"/>
      <c r="B12613" s="458"/>
      <c r="C12613" s="458"/>
      <c r="D12613" s="458"/>
      <c r="E12613" s="458"/>
      <c r="F12613" s="459"/>
    </row>
    <row r="12614">
      <c r="A12614" s="458"/>
      <c r="B12614" s="458"/>
      <c r="C12614" s="458"/>
      <c r="D12614" s="458"/>
      <c r="E12614" s="458"/>
      <c r="F12614" s="459"/>
    </row>
    <row r="12615">
      <c r="A12615" s="458"/>
      <c r="B12615" s="458"/>
      <c r="C12615" s="458"/>
      <c r="D12615" s="458"/>
      <c r="E12615" s="458"/>
      <c r="F12615" s="459"/>
    </row>
    <row r="12616">
      <c r="A12616" s="458"/>
      <c r="B12616" s="458"/>
      <c r="C12616" s="458"/>
      <c r="D12616" s="458"/>
      <c r="E12616" s="458"/>
      <c r="F12616" s="459"/>
    </row>
    <row r="12617">
      <c r="A12617" s="458"/>
      <c r="B12617" s="458"/>
      <c r="C12617" s="458"/>
      <c r="D12617" s="458"/>
      <c r="E12617" s="458"/>
      <c r="F12617" s="459"/>
    </row>
    <row r="12618">
      <c r="A12618" s="458"/>
      <c r="B12618" s="458"/>
      <c r="C12618" s="458"/>
      <c r="D12618" s="458"/>
      <c r="E12618" s="458"/>
      <c r="F12618" s="459"/>
    </row>
    <row r="12619">
      <c r="A12619" s="458"/>
      <c r="B12619" s="458"/>
      <c r="C12619" s="458"/>
      <c r="D12619" s="458"/>
      <c r="E12619" s="458"/>
      <c r="F12619" s="459"/>
    </row>
    <row r="12620">
      <c r="A12620" s="458"/>
      <c r="B12620" s="458"/>
      <c r="C12620" s="458"/>
      <c r="D12620" s="458"/>
      <c r="E12620" s="458"/>
      <c r="F12620" s="459"/>
    </row>
    <row r="12621">
      <c r="A12621" s="458"/>
      <c r="B12621" s="458"/>
      <c r="C12621" s="458"/>
      <c r="D12621" s="458"/>
      <c r="E12621" s="458"/>
      <c r="F12621" s="459"/>
    </row>
    <row r="12622">
      <c r="A12622" s="458"/>
      <c r="B12622" s="458"/>
      <c r="C12622" s="458"/>
      <c r="D12622" s="458"/>
      <c r="E12622" s="458"/>
      <c r="F12622" s="459"/>
    </row>
    <row r="12623">
      <c r="A12623" s="458"/>
      <c r="B12623" s="458"/>
      <c r="C12623" s="458"/>
      <c r="D12623" s="458"/>
      <c r="E12623" s="458"/>
      <c r="F12623" s="459"/>
    </row>
    <row r="12624">
      <c r="A12624" s="458"/>
      <c r="B12624" s="458"/>
      <c r="C12624" s="458"/>
      <c r="D12624" s="458"/>
      <c r="E12624" s="458"/>
      <c r="F12624" s="459"/>
    </row>
    <row r="12625">
      <c r="A12625" s="458"/>
      <c r="B12625" s="458"/>
      <c r="C12625" s="458"/>
      <c r="D12625" s="458"/>
      <c r="E12625" s="458"/>
      <c r="F12625" s="459"/>
    </row>
    <row r="12626">
      <c r="A12626" s="458"/>
      <c r="B12626" s="458"/>
      <c r="C12626" s="458"/>
      <c r="D12626" s="458"/>
      <c r="E12626" s="458"/>
      <c r="F12626" s="459"/>
    </row>
    <row r="12627">
      <c r="A12627" s="458"/>
      <c r="B12627" s="458"/>
      <c r="C12627" s="458"/>
      <c r="D12627" s="458"/>
      <c r="E12627" s="458"/>
      <c r="F12627" s="459"/>
    </row>
    <row r="12628">
      <c r="A12628" s="458"/>
      <c r="B12628" s="458"/>
      <c r="C12628" s="458"/>
      <c r="D12628" s="458"/>
      <c r="E12628" s="458"/>
      <c r="F12628" s="459"/>
    </row>
    <row r="12629">
      <c r="A12629" s="458"/>
      <c r="B12629" s="458"/>
      <c r="C12629" s="458"/>
      <c r="D12629" s="458"/>
      <c r="E12629" s="458"/>
      <c r="F12629" s="459"/>
    </row>
    <row r="12630">
      <c r="A12630" s="458"/>
      <c r="B12630" s="458"/>
      <c r="C12630" s="458"/>
      <c r="D12630" s="458"/>
      <c r="E12630" s="458"/>
      <c r="F12630" s="459"/>
    </row>
    <row r="12631">
      <c r="A12631" s="458"/>
      <c r="B12631" s="458"/>
      <c r="C12631" s="458"/>
      <c r="D12631" s="458"/>
      <c r="E12631" s="458"/>
      <c r="F12631" s="459"/>
    </row>
    <row r="12632">
      <c r="A12632" s="458"/>
      <c r="B12632" s="458"/>
      <c r="C12632" s="458"/>
      <c r="D12632" s="458"/>
      <c r="E12632" s="458"/>
      <c r="F12632" s="459"/>
    </row>
    <row r="12633">
      <c r="A12633" s="458"/>
      <c r="B12633" s="458"/>
      <c r="C12633" s="458"/>
      <c r="D12633" s="458"/>
      <c r="E12633" s="458"/>
      <c r="F12633" s="459"/>
    </row>
    <row r="12634">
      <c r="A12634" s="458"/>
      <c r="B12634" s="458"/>
      <c r="C12634" s="458"/>
      <c r="D12634" s="458"/>
      <c r="E12634" s="458"/>
      <c r="F12634" s="459"/>
    </row>
    <row r="12635">
      <c r="A12635" s="458"/>
      <c r="B12635" s="458"/>
      <c r="C12635" s="458"/>
      <c r="D12635" s="458"/>
      <c r="E12635" s="458"/>
      <c r="F12635" s="459"/>
    </row>
    <row r="12636">
      <c r="A12636" s="458"/>
      <c r="B12636" s="458"/>
      <c r="C12636" s="458"/>
      <c r="D12636" s="458"/>
      <c r="E12636" s="458"/>
      <c r="F12636" s="459"/>
    </row>
    <row r="12637">
      <c r="A12637" s="458"/>
      <c r="B12637" s="458"/>
      <c r="C12637" s="458"/>
      <c r="D12637" s="458"/>
      <c r="E12637" s="458"/>
      <c r="F12637" s="459"/>
    </row>
    <row r="12638">
      <c r="A12638" s="458"/>
      <c r="B12638" s="458"/>
      <c r="C12638" s="458"/>
      <c r="D12638" s="458"/>
      <c r="E12638" s="458"/>
      <c r="F12638" s="459"/>
    </row>
    <row r="12639">
      <c r="A12639" s="458"/>
      <c r="B12639" s="458"/>
      <c r="C12639" s="458"/>
      <c r="D12639" s="458"/>
      <c r="E12639" s="458"/>
      <c r="F12639" s="459"/>
    </row>
    <row r="12640">
      <c r="A12640" s="458"/>
      <c r="B12640" s="458"/>
      <c r="C12640" s="458"/>
      <c r="D12640" s="458"/>
      <c r="E12640" s="458"/>
      <c r="F12640" s="459"/>
    </row>
    <row r="12641">
      <c r="A12641" s="458"/>
      <c r="B12641" s="458"/>
      <c r="C12641" s="458"/>
      <c r="D12641" s="458"/>
      <c r="E12641" s="458"/>
      <c r="F12641" s="459"/>
    </row>
    <row r="12642">
      <c r="A12642" s="458"/>
      <c r="B12642" s="458"/>
      <c r="C12642" s="458"/>
      <c r="D12642" s="458"/>
      <c r="E12642" s="458"/>
      <c r="F12642" s="459"/>
    </row>
    <row r="12643">
      <c r="A12643" s="458"/>
      <c r="B12643" s="458"/>
      <c r="C12643" s="458"/>
      <c r="D12643" s="458"/>
      <c r="E12643" s="458"/>
      <c r="F12643" s="459"/>
    </row>
    <row r="12644">
      <c r="A12644" s="458"/>
      <c r="B12644" s="458"/>
      <c r="C12644" s="458"/>
      <c r="D12644" s="458"/>
      <c r="E12644" s="458"/>
      <c r="F12644" s="459"/>
    </row>
    <row r="12645">
      <c r="A12645" s="458"/>
      <c r="B12645" s="458"/>
      <c r="C12645" s="458"/>
      <c r="D12645" s="458"/>
      <c r="E12645" s="458"/>
      <c r="F12645" s="459"/>
    </row>
    <row r="12646">
      <c r="A12646" s="458"/>
      <c r="B12646" s="458"/>
      <c r="C12646" s="458"/>
      <c r="D12646" s="458"/>
      <c r="E12646" s="458"/>
      <c r="F12646" s="459"/>
    </row>
    <row r="12647">
      <c r="A12647" s="458"/>
      <c r="B12647" s="458"/>
      <c r="C12647" s="458"/>
      <c r="D12647" s="458"/>
      <c r="E12647" s="458"/>
      <c r="F12647" s="459"/>
    </row>
    <row r="12648">
      <c r="A12648" s="458"/>
      <c r="B12648" s="458"/>
      <c r="C12648" s="458"/>
      <c r="D12648" s="458"/>
      <c r="E12648" s="458"/>
      <c r="F12648" s="459"/>
    </row>
    <row r="12649">
      <c r="A12649" s="458"/>
      <c r="B12649" s="458"/>
      <c r="C12649" s="458"/>
      <c r="D12649" s="458"/>
      <c r="E12649" s="458"/>
      <c r="F12649" s="459"/>
    </row>
    <row r="12650">
      <c r="A12650" s="458"/>
      <c r="B12650" s="458"/>
      <c r="C12650" s="458"/>
      <c r="D12650" s="458"/>
      <c r="E12650" s="458"/>
      <c r="F12650" s="459"/>
    </row>
    <row r="12651">
      <c r="A12651" s="458"/>
      <c r="B12651" s="458"/>
      <c r="C12651" s="458"/>
      <c r="D12651" s="458"/>
      <c r="E12651" s="458"/>
      <c r="F12651" s="459"/>
    </row>
    <row r="12652">
      <c r="A12652" s="458"/>
      <c r="B12652" s="458"/>
      <c r="C12652" s="458"/>
      <c r="D12652" s="458"/>
      <c r="E12652" s="458"/>
      <c r="F12652" s="459"/>
    </row>
    <row r="12653">
      <c r="A12653" s="458"/>
      <c r="B12653" s="458"/>
      <c r="C12653" s="458"/>
      <c r="D12653" s="458"/>
      <c r="E12653" s="458"/>
      <c r="F12653" s="459"/>
    </row>
    <row r="12654">
      <c r="A12654" s="458"/>
      <c r="B12654" s="458"/>
      <c r="C12654" s="458"/>
      <c r="D12654" s="458"/>
      <c r="E12654" s="458"/>
      <c r="F12654" s="459"/>
    </row>
    <row r="12655">
      <c r="A12655" s="458"/>
      <c r="B12655" s="458"/>
      <c r="C12655" s="458"/>
      <c r="D12655" s="458"/>
      <c r="E12655" s="458"/>
      <c r="F12655" s="459"/>
    </row>
    <row r="12656">
      <c r="A12656" s="458"/>
      <c r="B12656" s="458"/>
      <c r="C12656" s="458"/>
      <c r="D12656" s="458"/>
      <c r="E12656" s="458"/>
      <c r="F12656" s="459"/>
    </row>
    <row r="12657">
      <c r="A12657" s="458"/>
      <c r="B12657" s="458"/>
      <c r="C12657" s="458"/>
      <c r="D12657" s="458"/>
      <c r="E12657" s="458"/>
      <c r="F12657" s="459"/>
    </row>
    <row r="12658">
      <c r="A12658" s="458"/>
      <c r="B12658" s="458"/>
      <c r="C12658" s="458"/>
      <c r="D12658" s="458"/>
      <c r="E12658" s="458"/>
      <c r="F12658" s="459"/>
    </row>
    <row r="12659">
      <c r="A12659" s="458"/>
      <c r="B12659" s="458"/>
      <c r="C12659" s="458"/>
      <c r="D12659" s="458"/>
      <c r="E12659" s="458"/>
      <c r="F12659" s="459"/>
    </row>
    <row r="12660">
      <c r="A12660" s="458"/>
      <c r="B12660" s="458"/>
      <c r="C12660" s="458"/>
      <c r="D12660" s="458"/>
      <c r="E12660" s="458"/>
      <c r="F12660" s="459"/>
    </row>
    <row r="12661">
      <c r="A12661" s="458"/>
      <c r="B12661" s="458"/>
      <c r="C12661" s="458"/>
      <c r="D12661" s="458"/>
      <c r="E12661" s="458"/>
      <c r="F12661" s="459"/>
    </row>
    <row r="12662">
      <c r="A12662" s="458"/>
      <c r="B12662" s="458"/>
      <c r="C12662" s="458"/>
      <c r="D12662" s="458"/>
      <c r="E12662" s="458"/>
      <c r="F12662" s="459"/>
    </row>
    <row r="12663">
      <c r="A12663" s="458"/>
      <c r="B12663" s="458"/>
      <c r="C12663" s="458"/>
      <c r="D12663" s="458"/>
      <c r="E12663" s="458"/>
      <c r="F12663" s="459"/>
    </row>
    <row r="12664">
      <c r="A12664" s="458"/>
      <c r="B12664" s="458"/>
      <c r="C12664" s="458"/>
      <c r="D12664" s="458"/>
      <c r="E12664" s="458"/>
      <c r="F12664" s="459"/>
    </row>
    <row r="12665">
      <c r="A12665" s="458"/>
      <c r="B12665" s="458"/>
      <c r="C12665" s="458"/>
      <c r="D12665" s="458"/>
      <c r="E12665" s="458"/>
      <c r="F12665" s="459"/>
    </row>
    <row r="12666">
      <c r="A12666" s="458"/>
      <c r="B12666" s="458"/>
      <c r="C12666" s="458"/>
      <c r="D12666" s="458"/>
      <c r="E12666" s="458"/>
      <c r="F12666" s="459"/>
    </row>
    <row r="12667">
      <c r="A12667" s="458"/>
      <c r="B12667" s="458"/>
      <c r="C12667" s="458"/>
      <c r="D12667" s="458"/>
      <c r="E12667" s="458"/>
      <c r="F12667" s="459"/>
    </row>
    <row r="12668">
      <c r="A12668" s="458"/>
      <c r="B12668" s="458"/>
      <c r="C12668" s="458"/>
      <c r="D12668" s="458"/>
      <c r="E12668" s="458"/>
      <c r="F12668" s="459"/>
    </row>
    <row r="12669">
      <c r="A12669" s="458"/>
      <c r="B12669" s="458"/>
      <c r="C12669" s="458"/>
      <c r="D12669" s="458"/>
      <c r="E12669" s="458"/>
      <c r="F12669" s="459"/>
    </row>
    <row r="12670">
      <c r="A12670" s="458"/>
      <c r="B12670" s="458"/>
      <c r="C12670" s="458"/>
      <c r="D12670" s="458"/>
      <c r="E12670" s="458"/>
      <c r="F12670" s="459"/>
    </row>
    <row r="12671">
      <c r="A12671" s="458"/>
      <c r="B12671" s="458"/>
      <c r="C12671" s="458"/>
      <c r="D12671" s="458"/>
      <c r="E12671" s="458"/>
      <c r="F12671" s="459"/>
    </row>
    <row r="12672">
      <c r="A12672" s="458"/>
      <c r="B12672" s="458"/>
      <c r="C12672" s="458"/>
      <c r="D12672" s="458"/>
      <c r="E12672" s="458"/>
      <c r="F12672" s="459"/>
    </row>
    <row r="12673">
      <c r="A12673" s="458"/>
      <c r="B12673" s="458"/>
      <c r="C12673" s="458"/>
      <c r="D12673" s="458"/>
      <c r="E12673" s="458"/>
      <c r="F12673" s="459"/>
    </row>
    <row r="12674">
      <c r="A12674" s="458"/>
      <c r="B12674" s="458"/>
      <c r="C12674" s="458"/>
      <c r="D12674" s="458"/>
      <c r="E12674" s="458"/>
      <c r="F12674" s="459"/>
    </row>
    <row r="12675">
      <c r="A12675" s="458"/>
      <c r="B12675" s="458"/>
      <c r="C12675" s="458"/>
      <c r="D12675" s="458"/>
      <c r="E12675" s="458"/>
      <c r="F12675" s="459"/>
    </row>
    <row r="12676">
      <c r="A12676" s="458"/>
      <c r="B12676" s="458"/>
      <c r="C12676" s="458"/>
      <c r="D12676" s="458"/>
      <c r="E12676" s="458"/>
      <c r="F12676" s="459"/>
    </row>
    <row r="12677">
      <c r="A12677" s="458"/>
      <c r="B12677" s="458"/>
      <c r="C12677" s="458"/>
      <c r="D12677" s="458"/>
      <c r="E12677" s="458"/>
      <c r="F12677" s="459"/>
    </row>
    <row r="12678">
      <c r="A12678" s="458"/>
      <c r="B12678" s="458"/>
      <c r="C12678" s="458"/>
      <c r="D12678" s="458"/>
      <c r="E12678" s="458"/>
      <c r="F12678" s="459"/>
    </row>
    <row r="12679">
      <c r="A12679" s="458"/>
      <c r="B12679" s="458"/>
      <c r="C12679" s="458"/>
      <c r="D12679" s="458"/>
      <c r="E12679" s="458"/>
      <c r="F12679" s="459"/>
    </row>
    <row r="12680">
      <c r="A12680" s="458"/>
      <c r="B12680" s="458"/>
      <c r="C12680" s="458"/>
      <c r="D12680" s="458"/>
      <c r="E12680" s="458"/>
      <c r="F12680" s="459"/>
    </row>
    <row r="12681">
      <c r="A12681" s="458"/>
      <c r="B12681" s="458"/>
      <c r="C12681" s="458"/>
      <c r="D12681" s="458"/>
      <c r="E12681" s="458"/>
      <c r="F12681" s="459"/>
    </row>
    <row r="12682">
      <c r="A12682" s="458"/>
      <c r="B12682" s="458"/>
      <c r="C12682" s="458"/>
      <c r="D12682" s="458"/>
      <c r="E12682" s="458"/>
      <c r="F12682" s="459"/>
    </row>
    <row r="12683">
      <c r="A12683" s="458"/>
      <c r="B12683" s="458"/>
      <c r="C12683" s="458"/>
      <c r="D12683" s="458"/>
      <c r="E12683" s="458"/>
      <c r="F12683" s="459"/>
    </row>
    <row r="12684">
      <c r="A12684" s="458"/>
      <c r="B12684" s="458"/>
      <c r="C12684" s="458"/>
      <c r="D12684" s="458"/>
      <c r="E12684" s="458"/>
      <c r="F12684" s="459"/>
    </row>
    <row r="12685">
      <c r="A12685" s="458"/>
      <c r="B12685" s="458"/>
      <c r="C12685" s="458"/>
      <c r="D12685" s="458"/>
      <c r="E12685" s="458"/>
      <c r="F12685" s="459"/>
    </row>
    <row r="12686">
      <c r="A12686" s="458"/>
      <c r="B12686" s="458"/>
      <c r="C12686" s="458"/>
      <c r="D12686" s="458"/>
      <c r="E12686" s="458"/>
      <c r="F12686" s="459"/>
    </row>
    <row r="12687">
      <c r="A12687" s="458"/>
      <c r="B12687" s="458"/>
      <c r="C12687" s="458"/>
      <c r="D12687" s="458"/>
      <c r="E12687" s="458"/>
      <c r="F12687" s="459"/>
    </row>
    <row r="12688">
      <c r="A12688" s="458"/>
      <c r="B12688" s="458"/>
      <c r="C12688" s="458"/>
      <c r="D12688" s="458"/>
      <c r="E12688" s="458"/>
      <c r="F12688" s="459"/>
    </row>
    <row r="12689">
      <c r="A12689" s="458"/>
      <c r="B12689" s="458"/>
      <c r="C12689" s="458"/>
      <c r="D12689" s="458"/>
      <c r="E12689" s="458"/>
      <c r="F12689" s="459"/>
    </row>
    <row r="12690">
      <c r="A12690" s="458"/>
      <c r="B12690" s="458"/>
      <c r="C12690" s="458"/>
      <c r="D12690" s="458"/>
      <c r="E12690" s="458"/>
      <c r="F12690" s="459"/>
    </row>
    <row r="12691">
      <c r="A12691" s="458"/>
      <c r="B12691" s="458"/>
      <c r="C12691" s="458"/>
      <c r="D12691" s="458"/>
      <c r="E12691" s="458"/>
      <c r="F12691" s="459"/>
    </row>
    <row r="12692">
      <c r="A12692" s="458"/>
      <c r="B12692" s="458"/>
      <c r="C12692" s="458"/>
      <c r="D12692" s="458"/>
      <c r="E12692" s="458"/>
      <c r="F12692" s="459"/>
    </row>
    <row r="12693">
      <c r="A12693" s="458"/>
      <c r="B12693" s="458"/>
      <c r="C12693" s="458"/>
      <c r="D12693" s="458"/>
      <c r="E12693" s="458"/>
      <c r="F12693" s="459"/>
    </row>
    <row r="12694">
      <c r="A12694" s="458"/>
      <c r="B12694" s="458"/>
      <c r="C12694" s="458"/>
      <c r="D12694" s="458"/>
      <c r="E12694" s="458"/>
      <c r="F12694" s="459"/>
    </row>
    <row r="12695">
      <c r="A12695" s="458"/>
      <c r="B12695" s="458"/>
      <c r="C12695" s="458"/>
      <c r="D12695" s="458"/>
      <c r="E12695" s="458"/>
      <c r="F12695" s="459"/>
    </row>
    <row r="12696">
      <c r="A12696" s="458"/>
      <c r="B12696" s="458"/>
      <c r="C12696" s="458"/>
      <c r="D12696" s="458"/>
      <c r="E12696" s="458"/>
      <c r="F12696" s="459"/>
    </row>
    <row r="12697">
      <c r="A12697" s="458"/>
      <c r="B12697" s="458"/>
      <c r="C12697" s="458"/>
      <c r="D12697" s="458"/>
      <c r="E12697" s="458"/>
      <c r="F12697" s="459"/>
    </row>
    <row r="12698">
      <c r="A12698" s="458"/>
      <c r="B12698" s="458"/>
      <c r="C12698" s="458"/>
      <c r="D12698" s="458"/>
      <c r="E12698" s="458"/>
      <c r="F12698" s="459"/>
    </row>
    <row r="12699">
      <c r="A12699" s="458"/>
      <c r="B12699" s="458"/>
      <c r="C12699" s="458"/>
      <c r="D12699" s="458"/>
      <c r="E12699" s="458"/>
      <c r="F12699" s="459"/>
    </row>
    <row r="12700">
      <c r="A12700" s="458"/>
      <c r="B12700" s="458"/>
      <c r="C12700" s="458"/>
      <c r="D12700" s="458"/>
      <c r="E12700" s="458"/>
      <c r="F12700" s="459"/>
    </row>
    <row r="12701">
      <c r="A12701" s="458"/>
      <c r="B12701" s="458"/>
      <c r="C12701" s="458"/>
      <c r="D12701" s="458"/>
      <c r="E12701" s="458"/>
      <c r="F12701" s="459"/>
    </row>
    <row r="12702">
      <c r="A12702" s="458"/>
      <c r="B12702" s="458"/>
      <c r="C12702" s="458"/>
      <c r="D12702" s="458"/>
      <c r="E12702" s="458"/>
      <c r="F12702" s="459"/>
    </row>
    <row r="12703">
      <c r="A12703" s="458"/>
      <c r="B12703" s="458"/>
      <c r="C12703" s="458"/>
      <c r="D12703" s="458"/>
      <c r="E12703" s="458"/>
      <c r="F12703" s="459"/>
    </row>
    <row r="12704">
      <c r="A12704" s="458"/>
      <c r="B12704" s="458"/>
      <c r="C12704" s="458"/>
      <c r="D12704" s="458"/>
      <c r="E12704" s="458"/>
      <c r="F12704" s="459"/>
    </row>
    <row r="12705">
      <c r="A12705" s="458"/>
      <c r="B12705" s="458"/>
      <c r="C12705" s="458"/>
      <c r="D12705" s="458"/>
      <c r="E12705" s="458"/>
      <c r="F12705" s="459"/>
    </row>
    <row r="12706">
      <c r="A12706" s="458"/>
      <c r="B12706" s="458"/>
      <c r="C12706" s="458"/>
      <c r="D12706" s="458"/>
      <c r="E12706" s="458"/>
      <c r="F12706" s="459"/>
    </row>
    <row r="12707">
      <c r="A12707" s="458"/>
      <c r="B12707" s="458"/>
      <c r="C12707" s="458"/>
      <c r="D12707" s="458"/>
      <c r="E12707" s="458"/>
      <c r="F12707" s="459"/>
    </row>
    <row r="12708">
      <c r="A12708" s="458"/>
      <c r="B12708" s="458"/>
      <c r="C12708" s="458"/>
      <c r="D12708" s="458"/>
      <c r="E12708" s="458"/>
      <c r="F12708" s="459"/>
    </row>
    <row r="12709">
      <c r="A12709" s="458"/>
      <c r="B12709" s="458"/>
      <c r="C12709" s="458"/>
      <c r="D12709" s="458"/>
      <c r="E12709" s="458"/>
      <c r="F12709" s="459"/>
    </row>
    <row r="12710">
      <c r="A12710" s="458"/>
      <c r="B12710" s="458"/>
      <c r="C12710" s="458"/>
      <c r="D12710" s="458"/>
      <c r="E12710" s="458"/>
      <c r="F12710" s="459"/>
    </row>
    <row r="12711">
      <c r="A12711" s="458"/>
      <c r="B12711" s="458"/>
      <c r="C12711" s="458"/>
      <c r="D12711" s="458"/>
      <c r="E12711" s="458"/>
      <c r="F12711" s="459"/>
    </row>
    <row r="12712">
      <c r="A12712" s="458"/>
      <c r="B12712" s="458"/>
      <c r="C12712" s="458"/>
      <c r="D12712" s="458"/>
      <c r="E12712" s="458"/>
      <c r="F12712" s="459"/>
    </row>
    <row r="12713">
      <c r="A12713" s="458"/>
      <c r="B12713" s="458"/>
      <c r="C12713" s="458"/>
      <c r="D12713" s="458"/>
      <c r="E12713" s="458"/>
      <c r="F12713" s="459"/>
    </row>
    <row r="12714">
      <c r="A12714" s="458"/>
      <c r="B12714" s="458"/>
      <c r="C12714" s="458"/>
      <c r="D12714" s="458"/>
      <c r="E12714" s="458"/>
      <c r="F12714" s="459"/>
    </row>
    <row r="12715">
      <c r="A12715" s="458"/>
      <c r="B12715" s="458"/>
      <c r="C12715" s="458"/>
      <c r="D12715" s="458"/>
      <c r="E12715" s="458"/>
      <c r="F12715" s="459"/>
    </row>
    <row r="12716">
      <c r="A12716" s="458"/>
      <c r="B12716" s="458"/>
      <c r="C12716" s="458"/>
      <c r="D12716" s="458"/>
      <c r="E12716" s="458"/>
      <c r="F12716" s="459"/>
    </row>
    <row r="12717">
      <c r="A12717" s="458"/>
      <c r="B12717" s="458"/>
      <c r="C12717" s="458"/>
      <c r="D12717" s="458"/>
      <c r="E12717" s="458"/>
      <c r="F12717" s="459"/>
    </row>
    <row r="12718">
      <c r="A12718" s="458"/>
      <c r="B12718" s="458"/>
      <c r="C12718" s="458"/>
      <c r="D12718" s="458"/>
      <c r="E12718" s="458"/>
      <c r="F12718" s="459"/>
    </row>
    <row r="12719">
      <c r="A12719" s="458"/>
      <c r="B12719" s="458"/>
      <c r="C12719" s="458"/>
      <c r="D12719" s="458"/>
      <c r="E12719" s="458"/>
      <c r="F12719" s="459"/>
    </row>
    <row r="12720">
      <c r="A12720" s="458"/>
      <c r="B12720" s="458"/>
      <c r="C12720" s="458"/>
      <c r="D12720" s="458"/>
      <c r="E12720" s="458"/>
      <c r="F12720" s="459"/>
    </row>
    <row r="12721">
      <c r="A12721" s="458"/>
      <c r="B12721" s="458"/>
      <c r="C12721" s="458"/>
      <c r="D12721" s="458"/>
      <c r="E12721" s="458"/>
      <c r="F12721" s="459"/>
    </row>
    <row r="12722">
      <c r="A12722" s="458"/>
      <c r="B12722" s="458"/>
      <c r="C12722" s="458"/>
      <c r="D12722" s="458"/>
      <c r="E12722" s="458"/>
      <c r="F12722" s="459"/>
    </row>
    <row r="12723">
      <c r="A12723" s="458"/>
      <c r="B12723" s="458"/>
      <c r="C12723" s="458"/>
      <c r="D12723" s="458"/>
      <c r="E12723" s="458"/>
      <c r="F12723" s="459"/>
    </row>
    <row r="12724">
      <c r="A12724" s="458"/>
      <c r="B12724" s="458"/>
      <c r="C12724" s="458"/>
      <c r="D12724" s="458"/>
      <c r="E12724" s="458"/>
      <c r="F12724" s="459"/>
    </row>
    <row r="12725">
      <c r="A12725" s="458"/>
      <c r="B12725" s="458"/>
      <c r="C12725" s="458"/>
      <c r="D12725" s="458"/>
      <c r="E12725" s="458"/>
      <c r="F12725" s="459"/>
    </row>
    <row r="12726">
      <c r="A12726" s="458"/>
      <c r="B12726" s="458"/>
      <c r="C12726" s="458"/>
      <c r="D12726" s="458"/>
      <c r="E12726" s="458"/>
      <c r="F12726" s="459"/>
    </row>
    <row r="12727">
      <c r="A12727" s="458"/>
      <c r="B12727" s="458"/>
      <c r="C12727" s="458"/>
      <c r="D12727" s="458"/>
      <c r="E12727" s="458"/>
      <c r="F12727" s="459"/>
    </row>
    <row r="12728">
      <c r="A12728" s="458"/>
      <c r="B12728" s="458"/>
      <c r="C12728" s="458"/>
      <c r="D12728" s="458"/>
      <c r="E12728" s="458"/>
      <c r="F12728" s="459"/>
    </row>
    <row r="12729">
      <c r="A12729" s="458"/>
      <c r="B12729" s="458"/>
      <c r="C12729" s="458"/>
      <c r="D12729" s="458"/>
      <c r="E12729" s="458"/>
      <c r="F12729" s="459"/>
    </row>
    <row r="12730">
      <c r="A12730" s="458"/>
      <c r="B12730" s="458"/>
      <c r="C12730" s="458"/>
      <c r="D12730" s="458"/>
      <c r="E12730" s="458"/>
      <c r="F12730" s="459"/>
    </row>
    <row r="12731">
      <c r="A12731" s="458"/>
      <c r="B12731" s="458"/>
      <c r="C12731" s="458"/>
      <c r="D12731" s="458"/>
      <c r="E12731" s="458"/>
      <c r="F12731" s="459"/>
    </row>
    <row r="12732">
      <c r="A12732" s="458"/>
      <c r="B12732" s="458"/>
      <c r="C12732" s="458"/>
      <c r="D12732" s="458"/>
      <c r="E12732" s="458"/>
      <c r="F12732" s="459"/>
    </row>
    <row r="12733">
      <c r="A12733" s="458"/>
      <c r="B12733" s="458"/>
      <c r="C12733" s="458"/>
      <c r="D12733" s="458"/>
      <c r="E12733" s="458"/>
      <c r="F12733" s="459"/>
    </row>
    <row r="12734">
      <c r="A12734" s="458"/>
      <c r="B12734" s="458"/>
      <c r="C12734" s="458"/>
      <c r="D12734" s="458"/>
      <c r="E12734" s="458"/>
      <c r="F12734" s="459"/>
    </row>
    <row r="12735">
      <c r="A12735" s="458"/>
      <c r="B12735" s="458"/>
      <c r="C12735" s="458"/>
      <c r="D12735" s="458"/>
      <c r="E12735" s="458"/>
      <c r="F12735" s="459"/>
    </row>
    <row r="12736">
      <c r="A12736" s="458"/>
      <c r="B12736" s="458"/>
      <c r="C12736" s="458"/>
      <c r="D12736" s="458"/>
      <c r="E12736" s="458"/>
      <c r="F12736" s="459"/>
    </row>
    <row r="12737">
      <c r="A12737" s="458"/>
      <c r="B12737" s="458"/>
      <c r="C12737" s="458"/>
      <c r="D12737" s="458"/>
      <c r="E12737" s="458"/>
      <c r="F12737" s="459"/>
    </row>
    <row r="12738">
      <c r="A12738" s="458"/>
      <c r="B12738" s="458"/>
      <c r="C12738" s="458"/>
      <c r="D12738" s="458"/>
      <c r="E12738" s="458"/>
      <c r="F12738" s="459"/>
    </row>
    <row r="12739">
      <c r="A12739" s="458"/>
      <c r="B12739" s="458"/>
      <c r="C12739" s="458"/>
      <c r="D12739" s="458"/>
      <c r="E12739" s="458"/>
      <c r="F12739" s="459"/>
    </row>
    <row r="12740">
      <c r="A12740" s="458"/>
      <c r="B12740" s="458"/>
      <c r="C12740" s="458"/>
      <c r="D12740" s="458"/>
      <c r="E12740" s="458"/>
      <c r="F12740" s="459"/>
    </row>
    <row r="12741">
      <c r="A12741" s="458"/>
      <c r="B12741" s="458"/>
      <c r="C12741" s="458"/>
      <c r="D12741" s="458"/>
      <c r="E12741" s="458"/>
      <c r="F12741" s="459"/>
    </row>
    <row r="12742">
      <c r="A12742" s="458"/>
      <c r="B12742" s="458"/>
      <c r="C12742" s="458"/>
      <c r="D12742" s="458"/>
      <c r="E12742" s="458"/>
      <c r="F12742" s="459"/>
    </row>
    <row r="12743">
      <c r="A12743" s="458"/>
      <c r="B12743" s="458"/>
      <c r="C12743" s="458"/>
      <c r="D12743" s="458"/>
      <c r="E12743" s="458"/>
      <c r="F12743" s="459"/>
    </row>
    <row r="12744">
      <c r="A12744" s="458"/>
      <c r="B12744" s="458"/>
      <c r="C12744" s="458"/>
      <c r="D12744" s="458"/>
      <c r="E12744" s="458"/>
      <c r="F12744" s="459"/>
    </row>
    <row r="12745">
      <c r="A12745" s="458"/>
      <c r="B12745" s="458"/>
      <c r="C12745" s="458"/>
      <c r="D12745" s="458"/>
      <c r="E12745" s="458"/>
      <c r="F12745" s="459"/>
    </row>
    <row r="12746">
      <c r="A12746" s="458"/>
      <c r="B12746" s="458"/>
      <c r="C12746" s="458"/>
      <c r="D12746" s="458"/>
      <c r="E12746" s="458"/>
      <c r="F12746" s="459"/>
    </row>
    <row r="12747">
      <c r="A12747" s="458"/>
      <c r="B12747" s="458"/>
      <c r="C12747" s="458"/>
      <c r="D12747" s="458"/>
      <c r="E12747" s="458"/>
      <c r="F12747" s="459"/>
    </row>
    <row r="12748">
      <c r="A12748" s="458"/>
      <c r="B12748" s="458"/>
      <c r="C12748" s="458"/>
      <c r="D12748" s="458"/>
      <c r="E12748" s="458"/>
      <c r="F12748" s="459"/>
    </row>
    <row r="12749">
      <c r="A12749" s="458"/>
      <c r="B12749" s="458"/>
      <c r="C12749" s="458"/>
      <c r="D12749" s="458"/>
      <c r="E12749" s="458"/>
      <c r="F12749" s="459"/>
    </row>
    <row r="12750">
      <c r="A12750" s="458"/>
      <c r="B12750" s="458"/>
      <c r="C12750" s="458"/>
      <c r="D12750" s="458"/>
      <c r="E12750" s="458"/>
      <c r="F12750" s="459"/>
    </row>
    <row r="12751">
      <c r="A12751" s="458"/>
      <c r="B12751" s="458"/>
      <c r="C12751" s="458"/>
      <c r="D12751" s="458"/>
      <c r="E12751" s="458"/>
      <c r="F12751" s="459"/>
    </row>
    <row r="12752">
      <c r="A12752" s="458"/>
      <c r="B12752" s="458"/>
      <c r="C12752" s="458"/>
      <c r="D12752" s="458"/>
      <c r="E12752" s="458"/>
      <c r="F12752" s="459"/>
    </row>
    <row r="12753">
      <c r="A12753" s="458"/>
      <c r="B12753" s="458"/>
      <c r="C12753" s="458"/>
      <c r="D12753" s="458"/>
      <c r="E12753" s="458"/>
      <c r="F12753" s="459"/>
    </row>
    <row r="12754">
      <c r="A12754" s="458"/>
      <c r="B12754" s="458"/>
      <c r="C12754" s="458"/>
      <c r="D12754" s="458"/>
      <c r="E12754" s="458"/>
      <c r="F12754" s="459"/>
    </row>
    <row r="12755">
      <c r="A12755" s="458"/>
      <c r="B12755" s="458"/>
      <c r="C12755" s="458"/>
      <c r="D12755" s="458"/>
      <c r="E12755" s="458"/>
      <c r="F12755" s="459"/>
    </row>
    <row r="12756">
      <c r="A12756" s="458"/>
      <c r="B12756" s="458"/>
      <c r="C12756" s="458"/>
      <c r="D12756" s="458"/>
      <c r="E12756" s="458"/>
      <c r="F12756" s="459"/>
    </row>
    <row r="12757">
      <c r="A12757" s="458"/>
      <c r="B12757" s="458"/>
      <c r="C12757" s="458"/>
      <c r="D12757" s="458"/>
      <c r="E12757" s="458"/>
      <c r="F12757" s="459"/>
    </row>
    <row r="12758">
      <c r="A12758" s="458"/>
      <c r="B12758" s="458"/>
      <c r="C12758" s="458"/>
      <c r="D12758" s="458"/>
      <c r="E12758" s="458"/>
      <c r="F12758" s="459"/>
    </row>
    <row r="12759">
      <c r="A12759" s="458"/>
      <c r="B12759" s="458"/>
      <c r="C12759" s="458"/>
      <c r="D12759" s="458"/>
      <c r="E12759" s="458"/>
      <c r="F12759" s="459"/>
    </row>
    <row r="12760">
      <c r="A12760" s="458"/>
      <c r="B12760" s="458"/>
      <c r="C12760" s="458"/>
      <c r="D12760" s="458"/>
      <c r="E12760" s="458"/>
      <c r="F12760" s="459"/>
    </row>
    <row r="12761">
      <c r="A12761" s="458"/>
      <c r="B12761" s="458"/>
      <c r="C12761" s="458"/>
      <c r="D12761" s="458"/>
      <c r="E12761" s="458"/>
      <c r="F12761" s="459"/>
    </row>
    <row r="12762">
      <c r="A12762" s="458"/>
      <c r="B12762" s="458"/>
      <c r="C12762" s="458"/>
      <c r="D12762" s="458"/>
      <c r="E12762" s="458"/>
      <c r="F12762" s="459"/>
    </row>
    <row r="12763">
      <c r="A12763" s="458"/>
      <c r="B12763" s="458"/>
      <c r="C12763" s="458"/>
      <c r="D12763" s="458"/>
      <c r="E12763" s="458"/>
      <c r="F12763" s="459"/>
    </row>
    <row r="12764">
      <c r="A12764" s="458"/>
      <c r="B12764" s="458"/>
      <c r="C12764" s="458"/>
      <c r="D12764" s="458"/>
      <c r="E12764" s="458"/>
      <c r="F12764" s="459"/>
    </row>
    <row r="12765">
      <c r="A12765" s="458"/>
      <c r="B12765" s="458"/>
      <c r="C12765" s="458"/>
      <c r="D12765" s="458"/>
      <c r="E12765" s="458"/>
      <c r="F12765" s="459"/>
    </row>
    <row r="12766">
      <c r="A12766" s="458"/>
      <c r="B12766" s="458"/>
      <c r="C12766" s="458"/>
      <c r="D12766" s="458"/>
      <c r="E12766" s="458"/>
      <c r="F12766" s="459"/>
    </row>
    <row r="12767">
      <c r="A12767" s="458"/>
      <c r="B12767" s="458"/>
      <c r="C12767" s="458"/>
      <c r="D12767" s="458"/>
      <c r="E12767" s="458"/>
      <c r="F12767" s="459"/>
    </row>
    <row r="12768">
      <c r="A12768" s="458"/>
      <c r="B12768" s="458"/>
      <c r="C12768" s="458"/>
      <c r="D12768" s="458"/>
      <c r="E12768" s="458"/>
      <c r="F12768" s="459"/>
    </row>
    <row r="12769">
      <c r="A12769" s="458"/>
      <c r="B12769" s="458"/>
      <c r="C12769" s="458"/>
      <c r="D12769" s="458"/>
      <c r="E12769" s="458"/>
      <c r="F12769" s="459"/>
    </row>
    <row r="12770">
      <c r="A12770" s="458"/>
      <c r="B12770" s="458"/>
      <c r="C12770" s="458"/>
      <c r="D12770" s="458"/>
      <c r="E12770" s="458"/>
      <c r="F12770" s="459"/>
    </row>
    <row r="12771">
      <c r="A12771" s="458"/>
      <c r="B12771" s="458"/>
      <c r="C12771" s="458"/>
      <c r="D12771" s="458"/>
      <c r="E12771" s="458"/>
      <c r="F12771" s="459"/>
    </row>
    <row r="12772">
      <c r="A12772" s="458"/>
      <c r="B12772" s="458"/>
      <c r="C12772" s="458"/>
      <c r="D12772" s="458"/>
      <c r="E12772" s="458"/>
      <c r="F12772" s="459"/>
    </row>
    <row r="12773">
      <c r="A12773" s="458"/>
      <c r="B12773" s="458"/>
      <c r="C12773" s="458"/>
      <c r="D12773" s="458"/>
      <c r="E12773" s="458"/>
      <c r="F12773" s="459"/>
    </row>
    <row r="12774">
      <c r="A12774" s="458"/>
      <c r="B12774" s="458"/>
      <c r="C12774" s="458"/>
      <c r="D12774" s="458"/>
      <c r="E12774" s="458"/>
      <c r="F12774" s="459"/>
    </row>
    <row r="12775">
      <c r="A12775" s="458"/>
      <c r="B12775" s="458"/>
      <c r="C12775" s="458"/>
      <c r="D12775" s="458"/>
      <c r="E12775" s="458"/>
      <c r="F12775" s="459"/>
    </row>
    <row r="12776">
      <c r="A12776" s="458"/>
      <c r="B12776" s="458"/>
      <c r="C12776" s="458"/>
      <c r="D12776" s="458"/>
      <c r="E12776" s="458"/>
      <c r="F12776" s="459"/>
    </row>
    <row r="12777">
      <c r="A12777" s="458"/>
      <c r="B12777" s="458"/>
      <c r="C12777" s="458"/>
      <c r="D12777" s="458"/>
      <c r="E12777" s="458"/>
      <c r="F12777" s="459"/>
    </row>
    <row r="12778">
      <c r="A12778" s="458"/>
      <c r="B12778" s="458"/>
      <c r="C12778" s="458"/>
      <c r="D12778" s="458"/>
      <c r="E12778" s="458"/>
      <c r="F12778" s="459"/>
    </row>
    <row r="12779">
      <c r="A12779" s="458"/>
      <c r="B12779" s="458"/>
      <c r="C12779" s="458"/>
      <c r="D12779" s="458"/>
      <c r="E12779" s="458"/>
      <c r="F12779" s="459"/>
    </row>
    <row r="12780">
      <c r="A12780" s="458"/>
      <c r="B12780" s="458"/>
      <c r="C12780" s="458"/>
      <c r="D12780" s="458"/>
      <c r="E12780" s="458"/>
      <c r="F12780" s="459"/>
    </row>
    <row r="12781">
      <c r="A12781" s="458"/>
      <c r="B12781" s="458"/>
      <c r="C12781" s="458"/>
      <c r="D12781" s="458"/>
      <c r="E12781" s="458"/>
      <c r="F12781" s="459"/>
    </row>
    <row r="12782">
      <c r="A12782" s="458"/>
      <c r="B12782" s="458"/>
      <c r="C12782" s="458"/>
      <c r="D12782" s="458"/>
      <c r="E12782" s="458"/>
      <c r="F12782" s="459"/>
    </row>
    <row r="12783">
      <c r="A12783" s="458"/>
      <c r="B12783" s="458"/>
      <c r="C12783" s="458"/>
      <c r="D12783" s="458"/>
      <c r="E12783" s="458"/>
      <c r="F12783" s="459"/>
    </row>
    <row r="12784">
      <c r="A12784" s="458"/>
      <c r="B12784" s="458"/>
      <c r="C12784" s="458"/>
      <c r="D12784" s="458"/>
      <c r="E12784" s="458"/>
      <c r="F12784" s="459"/>
    </row>
    <row r="12785">
      <c r="A12785" s="458"/>
      <c r="B12785" s="458"/>
      <c r="C12785" s="458"/>
      <c r="D12785" s="458"/>
      <c r="E12785" s="458"/>
      <c r="F12785" s="459"/>
    </row>
    <row r="12786">
      <c r="A12786" s="458"/>
      <c r="B12786" s="458"/>
      <c r="C12786" s="458"/>
      <c r="D12786" s="458"/>
      <c r="E12786" s="458"/>
      <c r="F12786" s="459"/>
    </row>
    <row r="12787">
      <c r="A12787" s="458"/>
      <c r="B12787" s="458"/>
      <c r="C12787" s="458"/>
      <c r="D12787" s="458"/>
      <c r="E12787" s="458"/>
      <c r="F12787" s="459"/>
    </row>
    <row r="12788">
      <c r="A12788" s="458"/>
      <c r="B12788" s="458"/>
      <c r="C12788" s="458"/>
      <c r="D12788" s="458"/>
      <c r="E12788" s="458"/>
      <c r="F12788" s="459"/>
    </row>
    <row r="12789">
      <c r="A12789" s="458"/>
      <c r="B12789" s="458"/>
      <c r="C12789" s="458"/>
      <c r="D12789" s="458"/>
      <c r="E12789" s="458"/>
      <c r="F12789" s="459"/>
    </row>
    <row r="12790">
      <c r="A12790" s="458"/>
      <c r="B12790" s="458"/>
      <c r="C12790" s="458"/>
      <c r="D12790" s="458"/>
      <c r="E12790" s="458"/>
      <c r="F12790" s="459"/>
    </row>
    <row r="12791">
      <c r="A12791" s="458"/>
      <c r="B12791" s="458"/>
      <c r="C12791" s="458"/>
      <c r="D12791" s="458"/>
      <c r="E12791" s="458"/>
      <c r="F12791" s="459"/>
    </row>
    <row r="12792">
      <c r="A12792" s="458"/>
      <c r="B12792" s="458"/>
      <c r="C12792" s="458"/>
      <c r="D12792" s="458"/>
      <c r="E12792" s="458"/>
      <c r="F12792" s="459"/>
    </row>
    <row r="12793">
      <c r="A12793" s="458"/>
      <c r="B12793" s="458"/>
      <c r="C12793" s="458"/>
      <c r="D12793" s="458"/>
      <c r="E12793" s="458"/>
      <c r="F12793" s="459"/>
    </row>
    <row r="12794">
      <c r="A12794" s="458"/>
      <c r="B12794" s="458"/>
      <c r="C12794" s="458"/>
      <c r="D12794" s="458"/>
      <c r="E12794" s="458"/>
      <c r="F12794" s="459"/>
    </row>
    <row r="12795">
      <c r="A12795" s="458"/>
      <c r="B12795" s="458"/>
      <c r="C12795" s="458"/>
      <c r="D12795" s="458"/>
      <c r="E12795" s="458"/>
      <c r="F12795" s="459"/>
    </row>
    <row r="12796">
      <c r="A12796" s="458"/>
      <c r="B12796" s="458"/>
      <c r="C12796" s="458"/>
      <c r="D12796" s="458"/>
      <c r="E12796" s="458"/>
      <c r="F12796" s="459"/>
    </row>
    <row r="12797">
      <c r="A12797" s="458"/>
      <c r="B12797" s="458"/>
      <c r="C12797" s="458"/>
      <c r="D12797" s="458"/>
      <c r="E12797" s="458"/>
      <c r="F12797" s="459"/>
    </row>
    <row r="12798">
      <c r="A12798" s="458"/>
      <c r="B12798" s="458"/>
      <c r="C12798" s="458"/>
      <c r="D12798" s="458"/>
      <c r="E12798" s="458"/>
      <c r="F12798" s="459"/>
    </row>
    <row r="12799">
      <c r="A12799" s="458"/>
      <c r="B12799" s="458"/>
      <c r="C12799" s="458"/>
      <c r="D12799" s="458"/>
      <c r="E12799" s="458"/>
      <c r="F12799" s="459"/>
    </row>
    <row r="12800">
      <c r="A12800" s="458"/>
      <c r="B12800" s="458"/>
      <c r="C12800" s="458"/>
      <c r="D12800" s="458"/>
      <c r="E12800" s="458"/>
      <c r="F12800" s="459"/>
    </row>
    <row r="12801">
      <c r="A12801" s="458"/>
      <c r="B12801" s="458"/>
      <c r="C12801" s="458"/>
      <c r="D12801" s="458"/>
      <c r="E12801" s="458"/>
      <c r="F12801" s="459"/>
    </row>
    <row r="12802">
      <c r="A12802" s="458"/>
      <c r="B12802" s="458"/>
      <c r="C12802" s="458"/>
      <c r="D12802" s="458"/>
      <c r="E12802" s="458"/>
      <c r="F12802" s="459"/>
    </row>
    <row r="12803">
      <c r="A12803" s="458"/>
      <c r="B12803" s="458"/>
      <c r="C12803" s="458"/>
      <c r="D12803" s="458"/>
      <c r="E12803" s="458"/>
      <c r="F12803" s="459"/>
    </row>
    <row r="12804">
      <c r="A12804" s="458"/>
      <c r="B12804" s="458"/>
      <c r="C12804" s="458"/>
      <c r="D12804" s="458"/>
      <c r="E12804" s="458"/>
      <c r="F12804" s="459"/>
    </row>
    <row r="12805">
      <c r="A12805" s="458"/>
      <c r="B12805" s="458"/>
      <c r="C12805" s="458"/>
      <c r="D12805" s="458"/>
      <c r="E12805" s="458"/>
      <c r="F12805" s="459"/>
    </row>
    <row r="12806">
      <c r="A12806" s="458"/>
      <c r="B12806" s="458"/>
      <c r="C12806" s="458"/>
      <c r="D12806" s="458"/>
      <c r="E12806" s="458"/>
      <c r="F12806" s="459"/>
    </row>
    <row r="12807">
      <c r="A12807" s="458"/>
      <c r="B12807" s="458"/>
      <c r="C12807" s="458"/>
      <c r="D12807" s="458"/>
      <c r="E12807" s="458"/>
      <c r="F12807" s="459"/>
    </row>
    <row r="12808">
      <c r="A12808" s="458"/>
      <c r="B12808" s="458"/>
      <c r="C12808" s="458"/>
      <c r="D12808" s="458"/>
      <c r="E12808" s="458"/>
      <c r="F12808" s="459"/>
    </row>
    <row r="12809">
      <c r="A12809" s="458"/>
      <c r="B12809" s="458"/>
      <c r="C12809" s="458"/>
      <c r="D12809" s="458"/>
      <c r="E12809" s="458"/>
      <c r="F12809" s="459"/>
    </row>
    <row r="12810">
      <c r="A12810" s="458"/>
      <c r="B12810" s="458"/>
      <c r="C12810" s="458"/>
      <c r="D12810" s="458"/>
      <c r="E12810" s="458"/>
      <c r="F12810" s="459"/>
    </row>
    <row r="12811">
      <c r="A12811" s="458"/>
      <c r="B12811" s="458"/>
      <c r="C12811" s="458"/>
      <c r="D12811" s="458"/>
      <c r="E12811" s="458"/>
      <c r="F12811" s="459"/>
    </row>
    <row r="12812">
      <c r="A12812" s="458"/>
      <c r="B12812" s="458"/>
      <c r="C12812" s="458"/>
      <c r="D12812" s="458"/>
      <c r="E12812" s="458"/>
      <c r="F12812" s="459"/>
    </row>
    <row r="12813">
      <c r="A12813" s="458"/>
      <c r="B12813" s="458"/>
      <c r="C12813" s="458"/>
      <c r="D12813" s="458"/>
      <c r="E12813" s="458"/>
      <c r="F12813" s="459"/>
    </row>
    <row r="12814">
      <c r="A12814" s="458"/>
      <c r="B12814" s="458"/>
      <c r="C12814" s="458"/>
      <c r="D12814" s="458"/>
      <c r="E12814" s="458"/>
      <c r="F12814" s="459"/>
    </row>
    <row r="12815">
      <c r="A12815" s="458"/>
      <c r="B12815" s="458"/>
      <c r="C12815" s="458"/>
      <c r="D12815" s="458"/>
      <c r="E12815" s="458"/>
      <c r="F12815" s="459"/>
    </row>
    <row r="12816">
      <c r="A12816" s="458"/>
      <c r="B12816" s="458"/>
      <c r="C12816" s="458"/>
      <c r="D12816" s="458"/>
      <c r="E12816" s="458"/>
      <c r="F12816" s="459"/>
    </row>
    <row r="12817">
      <c r="A12817" s="458"/>
      <c r="B12817" s="458"/>
      <c r="C12817" s="458"/>
      <c r="D12817" s="458"/>
      <c r="E12817" s="458"/>
      <c r="F12817" s="459"/>
    </row>
    <row r="12818">
      <c r="A12818" s="458"/>
      <c r="B12818" s="458"/>
      <c r="C12818" s="458"/>
      <c r="D12818" s="458"/>
      <c r="E12818" s="458"/>
      <c r="F12818" s="459"/>
    </row>
    <row r="12819">
      <c r="A12819" s="458"/>
      <c r="B12819" s="458"/>
      <c r="C12819" s="458"/>
      <c r="D12819" s="458"/>
      <c r="E12819" s="458"/>
      <c r="F12819" s="459"/>
    </row>
    <row r="12820">
      <c r="A12820" s="458"/>
      <c r="B12820" s="458"/>
      <c r="C12820" s="458"/>
      <c r="D12820" s="458"/>
      <c r="E12820" s="458"/>
      <c r="F12820" s="459"/>
    </row>
    <row r="12821">
      <c r="A12821" s="458"/>
      <c r="B12821" s="458"/>
      <c r="C12821" s="458"/>
      <c r="D12821" s="458"/>
      <c r="E12821" s="458"/>
      <c r="F12821" s="459"/>
    </row>
    <row r="12822">
      <c r="A12822" s="458"/>
      <c r="B12822" s="458"/>
      <c r="C12822" s="458"/>
      <c r="D12822" s="458"/>
      <c r="E12822" s="458"/>
      <c r="F12822" s="459"/>
    </row>
    <row r="12823">
      <c r="A12823" s="458"/>
      <c r="B12823" s="458"/>
      <c r="C12823" s="458"/>
      <c r="D12823" s="458"/>
      <c r="E12823" s="458"/>
      <c r="F12823" s="459"/>
    </row>
    <row r="12824">
      <c r="A12824" s="458"/>
      <c r="B12824" s="458"/>
      <c r="C12824" s="458"/>
      <c r="D12824" s="458"/>
      <c r="E12824" s="458"/>
      <c r="F12824" s="459"/>
    </row>
    <row r="12825">
      <c r="A12825" s="458"/>
      <c r="B12825" s="458"/>
      <c r="C12825" s="458"/>
      <c r="D12825" s="458"/>
      <c r="E12825" s="458"/>
      <c r="F12825" s="459"/>
    </row>
    <row r="12826">
      <c r="A12826" s="458"/>
      <c r="B12826" s="458"/>
      <c r="C12826" s="458"/>
      <c r="D12826" s="458"/>
      <c r="E12826" s="458"/>
      <c r="F12826" s="459"/>
    </row>
    <row r="12827">
      <c r="A12827" s="458"/>
      <c r="B12827" s="458"/>
      <c r="C12827" s="458"/>
      <c r="D12827" s="458"/>
      <c r="E12827" s="458"/>
      <c r="F12827" s="459"/>
    </row>
    <row r="12828">
      <c r="A12828" s="458"/>
      <c r="B12828" s="458"/>
      <c r="C12828" s="458"/>
      <c r="D12828" s="458"/>
      <c r="E12828" s="458"/>
      <c r="F12828" s="459"/>
    </row>
    <row r="12829">
      <c r="A12829" s="458"/>
      <c r="B12829" s="458"/>
      <c r="C12829" s="458"/>
      <c r="D12829" s="458"/>
      <c r="E12829" s="458"/>
      <c r="F12829" s="459"/>
    </row>
    <row r="12830">
      <c r="A12830" s="458"/>
      <c r="B12830" s="458"/>
      <c r="C12830" s="458"/>
      <c r="D12830" s="458"/>
      <c r="E12830" s="458"/>
      <c r="F12830" s="459"/>
    </row>
    <row r="12831">
      <c r="A12831" s="458"/>
      <c r="B12831" s="458"/>
      <c r="C12831" s="458"/>
      <c r="D12831" s="458"/>
      <c r="E12831" s="458"/>
      <c r="F12831" s="459"/>
    </row>
    <row r="12832">
      <c r="A12832" s="458"/>
      <c r="B12832" s="458"/>
      <c r="C12832" s="458"/>
      <c r="D12832" s="458"/>
      <c r="E12832" s="458"/>
      <c r="F12832" s="459"/>
    </row>
    <row r="12833">
      <c r="A12833" s="458"/>
      <c r="B12833" s="458"/>
      <c r="C12833" s="458"/>
      <c r="D12833" s="458"/>
      <c r="E12833" s="458"/>
      <c r="F12833" s="459"/>
    </row>
    <row r="12834">
      <c r="A12834" s="458"/>
      <c r="B12834" s="458"/>
      <c r="C12834" s="458"/>
      <c r="D12834" s="458"/>
      <c r="E12834" s="458"/>
      <c r="F12834" s="459"/>
    </row>
    <row r="12835">
      <c r="A12835" s="458"/>
      <c r="B12835" s="458"/>
      <c r="C12835" s="458"/>
      <c r="D12835" s="458"/>
      <c r="E12835" s="458"/>
      <c r="F12835" s="459"/>
    </row>
    <row r="12836">
      <c r="A12836" s="458"/>
      <c r="B12836" s="458"/>
      <c r="C12836" s="458"/>
      <c r="D12836" s="458"/>
      <c r="E12836" s="458"/>
      <c r="F12836" s="459"/>
    </row>
    <row r="12837">
      <c r="A12837" s="458"/>
      <c r="B12837" s="458"/>
      <c r="C12837" s="458"/>
      <c r="D12837" s="458"/>
      <c r="E12837" s="458"/>
      <c r="F12837" s="459"/>
    </row>
    <row r="12838">
      <c r="A12838" s="458"/>
      <c r="B12838" s="458"/>
      <c r="C12838" s="458"/>
      <c r="D12838" s="458"/>
      <c r="E12838" s="458"/>
      <c r="F12838" s="459"/>
    </row>
    <row r="12839">
      <c r="A12839" s="458"/>
      <c r="B12839" s="458"/>
      <c r="C12839" s="458"/>
      <c r="D12839" s="458"/>
      <c r="E12839" s="458"/>
      <c r="F12839" s="459"/>
    </row>
    <row r="12840">
      <c r="A12840" s="458"/>
      <c r="B12840" s="458"/>
      <c r="C12840" s="458"/>
      <c r="D12840" s="458"/>
      <c r="E12840" s="458"/>
      <c r="F12840" s="459"/>
    </row>
    <row r="12841">
      <c r="A12841" s="458"/>
      <c r="B12841" s="458"/>
      <c r="C12841" s="458"/>
      <c r="D12841" s="458"/>
      <c r="E12841" s="458"/>
      <c r="F12841" s="459"/>
    </row>
    <row r="12842">
      <c r="A12842" s="458"/>
      <c r="B12842" s="458"/>
      <c r="C12842" s="458"/>
      <c r="D12842" s="458"/>
      <c r="E12842" s="458"/>
      <c r="F12842" s="459"/>
    </row>
    <row r="12843">
      <c r="A12843" s="458"/>
      <c r="B12843" s="458"/>
      <c r="C12843" s="458"/>
      <c r="D12843" s="458"/>
      <c r="E12843" s="458"/>
      <c r="F12843" s="459"/>
    </row>
    <row r="12844">
      <c r="A12844" s="458"/>
      <c r="B12844" s="458"/>
      <c r="C12844" s="458"/>
      <c r="D12844" s="458"/>
      <c r="E12844" s="458"/>
      <c r="F12844" s="459"/>
    </row>
    <row r="12845">
      <c r="A12845" s="458"/>
      <c r="B12845" s="458"/>
      <c r="C12845" s="458"/>
      <c r="D12845" s="458"/>
      <c r="E12845" s="458"/>
      <c r="F12845" s="459"/>
    </row>
    <row r="12846">
      <c r="A12846" s="458"/>
      <c r="B12846" s="458"/>
      <c r="C12846" s="458"/>
      <c r="D12846" s="458"/>
      <c r="E12846" s="458"/>
      <c r="F12846" s="459"/>
    </row>
    <row r="12847">
      <c r="A12847" s="458"/>
      <c r="B12847" s="458"/>
      <c r="C12847" s="458"/>
      <c r="D12847" s="458"/>
      <c r="E12847" s="458"/>
      <c r="F12847" s="459"/>
    </row>
    <row r="12848">
      <c r="A12848" s="458"/>
      <c r="B12848" s="458"/>
      <c r="C12848" s="458"/>
      <c r="D12848" s="458"/>
      <c r="E12848" s="458"/>
      <c r="F12848" s="459"/>
    </row>
    <row r="12849">
      <c r="A12849" s="458"/>
      <c r="B12849" s="458"/>
      <c r="C12849" s="458"/>
      <c r="D12849" s="458"/>
      <c r="E12849" s="458"/>
      <c r="F12849" s="459"/>
    </row>
    <row r="12850">
      <c r="A12850" s="458"/>
      <c r="B12850" s="458"/>
      <c r="C12850" s="458"/>
      <c r="D12850" s="458"/>
      <c r="E12850" s="458"/>
      <c r="F12850" s="459"/>
    </row>
    <row r="12851">
      <c r="A12851" s="458"/>
      <c r="B12851" s="458"/>
      <c r="C12851" s="458"/>
      <c r="D12851" s="458"/>
      <c r="E12851" s="458"/>
      <c r="F12851" s="459"/>
    </row>
    <row r="12852">
      <c r="A12852" s="458"/>
      <c r="B12852" s="458"/>
      <c r="C12852" s="458"/>
      <c r="D12852" s="458"/>
      <c r="E12852" s="458"/>
      <c r="F12852" s="459"/>
    </row>
    <row r="12853">
      <c r="A12853" s="458"/>
      <c r="B12853" s="458"/>
      <c r="C12853" s="458"/>
      <c r="D12853" s="458"/>
      <c r="E12853" s="458"/>
      <c r="F12853" s="459"/>
    </row>
    <row r="12854">
      <c r="A12854" s="458"/>
      <c r="B12854" s="458"/>
      <c r="C12854" s="458"/>
      <c r="D12854" s="458"/>
      <c r="E12854" s="458"/>
      <c r="F12854" s="459"/>
    </row>
    <row r="12855">
      <c r="A12855" s="458"/>
      <c r="B12855" s="458"/>
      <c r="C12855" s="458"/>
      <c r="D12855" s="458"/>
      <c r="E12855" s="458"/>
      <c r="F12855" s="459"/>
    </row>
    <row r="12856">
      <c r="A12856" s="458"/>
      <c r="B12856" s="458"/>
      <c r="C12856" s="458"/>
      <c r="D12856" s="458"/>
      <c r="E12856" s="458"/>
      <c r="F12856" s="459"/>
    </row>
    <row r="12857">
      <c r="A12857" s="458"/>
      <c r="B12857" s="458"/>
      <c r="C12857" s="458"/>
      <c r="D12857" s="458"/>
      <c r="E12857" s="458"/>
      <c r="F12857" s="459"/>
    </row>
    <row r="12858">
      <c r="A12858" s="458"/>
      <c r="B12858" s="458"/>
      <c r="C12858" s="458"/>
      <c r="D12858" s="458"/>
      <c r="E12858" s="458"/>
      <c r="F12858" s="459"/>
    </row>
    <row r="12859">
      <c r="A12859" s="458"/>
      <c r="B12859" s="458"/>
      <c r="C12859" s="458"/>
      <c r="D12859" s="458"/>
      <c r="E12859" s="458"/>
      <c r="F12859" s="459"/>
    </row>
    <row r="12860">
      <c r="A12860" s="458"/>
      <c r="B12860" s="458"/>
      <c r="C12860" s="458"/>
      <c r="D12860" s="458"/>
      <c r="E12860" s="458"/>
      <c r="F12860" s="459"/>
    </row>
    <row r="12861">
      <c r="A12861" s="458"/>
      <c r="B12861" s="458"/>
      <c r="C12861" s="458"/>
      <c r="D12861" s="458"/>
      <c r="E12861" s="458"/>
      <c r="F12861" s="459"/>
    </row>
    <row r="12862">
      <c r="A12862" s="458"/>
      <c r="B12862" s="458"/>
      <c r="C12862" s="458"/>
      <c r="D12862" s="458"/>
      <c r="E12862" s="458"/>
      <c r="F12862" s="459"/>
    </row>
    <row r="12863">
      <c r="A12863" s="458"/>
      <c r="B12863" s="458"/>
      <c r="C12863" s="458"/>
      <c r="D12863" s="458"/>
      <c r="E12863" s="458"/>
      <c r="F12863" s="459"/>
    </row>
    <row r="12864">
      <c r="A12864" s="458"/>
      <c r="B12864" s="458"/>
      <c r="C12864" s="458"/>
      <c r="D12864" s="458"/>
      <c r="E12864" s="458"/>
      <c r="F12864" s="459"/>
    </row>
    <row r="12865">
      <c r="A12865" s="458"/>
      <c r="B12865" s="458"/>
      <c r="C12865" s="458"/>
      <c r="D12865" s="458"/>
      <c r="E12865" s="458"/>
      <c r="F12865" s="459"/>
    </row>
    <row r="12866">
      <c r="A12866" s="458"/>
      <c r="B12866" s="458"/>
      <c r="C12866" s="458"/>
      <c r="D12866" s="458"/>
      <c r="E12866" s="458"/>
      <c r="F12866" s="459"/>
    </row>
    <row r="12867">
      <c r="A12867" s="458"/>
      <c r="B12867" s="458"/>
      <c r="C12867" s="458"/>
      <c r="D12867" s="458"/>
      <c r="E12867" s="458"/>
      <c r="F12867" s="459"/>
    </row>
    <row r="12868">
      <c r="A12868" s="458"/>
      <c r="B12868" s="458"/>
      <c r="C12868" s="458"/>
      <c r="D12868" s="458"/>
      <c r="E12868" s="458"/>
      <c r="F12868" s="459"/>
    </row>
    <row r="12869">
      <c r="A12869" s="458"/>
      <c r="B12869" s="458"/>
      <c r="C12869" s="458"/>
      <c r="D12869" s="458"/>
      <c r="E12869" s="458"/>
      <c r="F12869" s="459"/>
    </row>
    <row r="12870">
      <c r="A12870" s="458"/>
      <c r="B12870" s="458"/>
      <c r="C12870" s="458"/>
      <c r="D12870" s="458"/>
      <c r="E12870" s="458"/>
      <c r="F12870" s="459"/>
    </row>
    <row r="12871">
      <c r="A12871" s="458"/>
      <c r="B12871" s="458"/>
      <c r="C12871" s="458"/>
      <c r="D12871" s="458"/>
      <c r="E12871" s="458"/>
      <c r="F12871" s="459"/>
    </row>
    <row r="12872">
      <c r="A12872" s="458"/>
      <c r="B12872" s="458"/>
      <c r="C12872" s="458"/>
      <c r="D12872" s="458"/>
      <c r="E12872" s="458"/>
      <c r="F12872" s="459"/>
    </row>
    <row r="12873">
      <c r="A12873" s="458"/>
      <c r="B12873" s="458"/>
      <c r="C12873" s="458"/>
      <c r="D12873" s="458"/>
      <c r="E12873" s="458"/>
      <c r="F12873" s="459"/>
    </row>
    <row r="12874">
      <c r="A12874" s="458"/>
      <c r="B12874" s="458"/>
      <c r="C12874" s="458"/>
      <c r="D12874" s="458"/>
      <c r="E12874" s="458"/>
      <c r="F12874" s="459"/>
    </row>
    <row r="12875">
      <c r="A12875" s="458"/>
      <c r="B12875" s="458"/>
      <c r="C12875" s="458"/>
      <c r="D12875" s="458"/>
      <c r="E12875" s="458"/>
      <c r="F12875" s="459"/>
    </row>
    <row r="12876">
      <c r="A12876" s="458"/>
      <c r="B12876" s="458"/>
      <c r="C12876" s="458"/>
      <c r="D12876" s="458"/>
      <c r="E12876" s="458"/>
      <c r="F12876" s="459"/>
    </row>
    <row r="12877">
      <c r="A12877" s="458"/>
      <c r="B12877" s="458"/>
      <c r="C12877" s="458"/>
      <c r="D12877" s="458"/>
      <c r="E12877" s="458"/>
      <c r="F12877" s="459"/>
    </row>
    <row r="12878">
      <c r="A12878" s="458"/>
      <c r="B12878" s="458"/>
      <c r="C12878" s="458"/>
      <c r="D12878" s="458"/>
      <c r="E12878" s="458"/>
      <c r="F12878" s="459"/>
    </row>
    <row r="12879">
      <c r="A12879" s="458"/>
      <c r="B12879" s="458"/>
      <c r="C12879" s="458"/>
      <c r="D12879" s="458"/>
      <c r="E12879" s="458"/>
      <c r="F12879" s="459"/>
    </row>
    <row r="12880">
      <c r="A12880" s="458"/>
      <c r="B12880" s="458"/>
      <c r="C12880" s="458"/>
      <c r="D12880" s="458"/>
      <c r="E12880" s="458"/>
      <c r="F12880" s="459"/>
    </row>
    <row r="12881">
      <c r="A12881" s="458"/>
      <c r="B12881" s="458"/>
      <c r="C12881" s="458"/>
      <c r="D12881" s="458"/>
      <c r="E12881" s="458"/>
      <c r="F12881" s="459"/>
    </row>
    <row r="12882">
      <c r="A12882" s="458"/>
      <c r="B12882" s="458"/>
      <c r="C12882" s="458"/>
      <c r="D12882" s="458"/>
      <c r="E12882" s="458"/>
      <c r="F12882" s="459"/>
    </row>
    <row r="12883">
      <c r="A12883" s="458"/>
      <c r="B12883" s="458"/>
      <c r="C12883" s="458"/>
      <c r="D12883" s="458"/>
      <c r="E12883" s="458"/>
      <c r="F12883" s="459"/>
    </row>
    <row r="12884">
      <c r="A12884" s="458"/>
      <c r="B12884" s="458"/>
      <c r="C12884" s="458"/>
      <c r="D12884" s="458"/>
      <c r="E12884" s="458"/>
      <c r="F12884" s="459"/>
    </row>
    <row r="12885">
      <c r="A12885" s="458"/>
      <c r="B12885" s="458"/>
      <c r="C12885" s="458"/>
      <c r="D12885" s="458"/>
      <c r="E12885" s="458"/>
      <c r="F12885" s="459"/>
    </row>
    <row r="12886">
      <c r="A12886" s="458"/>
      <c r="B12886" s="458"/>
      <c r="C12886" s="458"/>
      <c r="D12886" s="458"/>
      <c r="E12886" s="458"/>
      <c r="F12886" s="459"/>
    </row>
    <row r="12887">
      <c r="A12887" s="458"/>
      <c r="B12887" s="458"/>
      <c r="C12887" s="458"/>
      <c r="D12887" s="458"/>
      <c r="E12887" s="458"/>
      <c r="F12887" s="459"/>
    </row>
    <row r="12888">
      <c r="A12888" s="458"/>
      <c r="B12888" s="458"/>
      <c r="C12888" s="458"/>
      <c r="D12888" s="458"/>
      <c r="E12888" s="458"/>
      <c r="F12888" s="459"/>
    </row>
    <row r="12889">
      <c r="A12889" s="458"/>
      <c r="B12889" s="458"/>
      <c r="C12889" s="458"/>
      <c r="D12889" s="458"/>
      <c r="E12889" s="458"/>
      <c r="F12889" s="459"/>
    </row>
    <row r="12890">
      <c r="A12890" s="458"/>
      <c r="B12890" s="458"/>
      <c r="C12890" s="458"/>
      <c r="D12890" s="458"/>
      <c r="E12890" s="458"/>
      <c r="F12890" s="459"/>
    </row>
    <row r="12891">
      <c r="A12891" s="458"/>
      <c r="B12891" s="458"/>
      <c r="C12891" s="458"/>
      <c r="D12891" s="458"/>
      <c r="E12891" s="458"/>
      <c r="F12891" s="459"/>
    </row>
    <row r="12892">
      <c r="A12892" s="458"/>
      <c r="B12892" s="458"/>
      <c r="C12892" s="458"/>
      <c r="D12892" s="458"/>
      <c r="E12892" s="458"/>
      <c r="F12892" s="459"/>
    </row>
    <row r="12893">
      <c r="A12893" s="458"/>
      <c r="B12893" s="458"/>
      <c r="C12893" s="458"/>
      <c r="D12893" s="458"/>
      <c r="E12893" s="458"/>
      <c r="F12893" s="459"/>
    </row>
    <row r="12894">
      <c r="A12894" s="458"/>
      <c r="B12894" s="458"/>
      <c r="C12894" s="458"/>
      <c r="D12894" s="458"/>
      <c r="E12894" s="458"/>
      <c r="F12894" s="459"/>
    </row>
    <row r="12895">
      <c r="A12895" s="458"/>
      <c r="B12895" s="458"/>
      <c r="C12895" s="458"/>
      <c r="D12895" s="458"/>
      <c r="E12895" s="458"/>
      <c r="F12895" s="459"/>
    </row>
    <row r="12896">
      <c r="A12896" s="458"/>
      <c r="B12896" s="458"/>
      <c r="C12896" s="458"/>
      <c r="D12896" s="458"/>
      <c r="E12896" s="458"/>
      <c r="F12896" s="459"/>
    </row>
    <row r="12897">
      <c r="A12897" s="458"/>
      <c r="B12897" s="458"/>
      <c r="C12897" s="458"/>
      <c r="D12897" s="458"/>
      <c r="E12897" s="458"/>
      <c r="F12897" s="459"/>
    </row>
    <row r="12898">
      <c r="A12898" s="458"/>
      <c r="B12898" s="458"/>
      <c r="C12898" s="458"/>
      <c r="D12898" s="458"/>
      <c r="E12898" s="458"/>
      <c r="F12898" s="459"/>
    </row>
    <row r="12899">
      <c r="A12899" s="458"/>
      <c r="B12899" s="458"/>
      <c r="C12899" s="458"/>
      <c r="D12899" s="458"/>
      <c r="E12899" s="458"/>
      <c r="F12899" s="459"/>
    </row>
    <row r="12900">
      <c r="A12900" s="458"/>
      <c r="B12900" s="458"/>
      <c r="C12900" s="458"/>
      <c r="D12900" s="458"/>
      <c r="E12900" s="458"/>
      <c r="F12900" s="459"/>
    </row>
    <row r="12901">
      <c r="A12901" s="458"/>
      <c r="B12901" s="458"/>
      <c r="C12901" s="458"/>
      <c r="D12901" s="458"/>
      <c r="E12901" s="458"/>
      <c r="F12901" s="459"/>
    </row>
    <row r="12902">
      <c r="A12902" s="458"/>
      <c r="B12902" s="458"/>
      <c r="C12902" s="458"/>
      <c r="D12902" s="458"/>
      <c r="E12902" s="458"/>
      <c r="F12902" s="459"/>
    </row>
    <row r="12903">
      <c r="A12903" s="458"/>
      <c r="B12903" s="458"/>
      <c r="C12903" s="458"/>
      <c r="D12903" s="458"/>
      <c r="E12903" s="458"/>
      <c r="F12903" s="459"/>
    </row>
    <row r="12904">
      <c r="A12904" s="458"/>
      <c r="B12904" s="458"/>
      <c r="C12904" s="458"/>
      <c r="D12904" s="458"/>
      <c r="E12904" s="458"/>
      <c r="F12904" s="459"/>
    </row>
    <row r="12905">
      <c r="A12905" s="458"/>
      <c r="B12905" s="458"/>
      <c r="C12905" s="458"/>
      <c r="D12905" s="458"/>
      <c r="E12905" s="458"/>
      <c r="F12905" s="459"/>
    </row>
    <row r="12906">
      <c r="A12906" s="458"/>
      <c r="B12906" s="458"/>
      <c r="C12906" s="458"/>
      <c r="D12906" s="458"/>
      <c r="E12906" s="458"/>
      <c r="F12906" s="459"/>
    </row>
    <row r="12907">
      <c r="A12907" s="458"/>
      <c r="B12907" s="458"/>
      <c r="C12907" s="458"/>
      <c r="D12907" s="458"/>
      <c r="E12907" s="458"/>
      <c r="F12907" s="459"/>
    </row>
    <row r="12908">
      <c r="A12908" s="458"/>
      <c r="B12908" s="458"/>
      <c r="C12908" s="458"/>
      <c r="D12908" s="458"/>
      <c r="E12908" s="458"/>
      <c r="F12908" s="459"/>
    </row>
    <row r="12909">
      <c r="A12909" s="458"/>
      <c r="B12909" s="458"/>
      <c r="C12909" s="458"/>
      <c r="D12909" s="458"/>
      <c r="E12909" s="458"/>
      <c r="F12909" s="459"/>
    </row>
    <row r="12910">
      <c r="A12910" s="458"/>
      <c r="B12910" s="458"/>
      <c r="C12910" s="458"/>
      <c r="D12910" s="458"/>
      <c r="E12910" s="458"/>
      <c r="F12910" s="459"/>
    </row>
    <row r="12911">
      <c r="A12911" s="458"/>
      <c r="B12911" s="458"/>
      <c r="C12911" s="458"/>
      <c r="D12911" s="458"/>
      <c r="E12911" s="458"/>
      <c r="F12911" s="459"/>
    </row>
    <row r="12912">
      <c r="A12912" s="458"/>
      <c r="B12912" s="458"/>
      <c r="C12912" s="458"/>
      <c r="D12912" s="458"/>
      <c r="E12912" s="458"/>
      <c r="F12912" s="459"/>
    </row>
    <row r="12913">
      <c r="A12913" s="458"/>
      <c r="B12913" s="458"/>
      <c r="C12913" s="458"/>
      <c r="D12913" s="458"/>
      <c r="E12913" s="458"/>
      <c r="F12913" s="459"/>
    </row>
    <row r="12914">
      <c r="A12914" s="458"/>
      <c r="B12914" s="458"/>
      <c r="C12914" s="458"/>
      <c r="D12914" s="458"/>
      <c r="E12914" s="458"/>
      <c r="F12914" s="459"/>
    </row>
    <row r="12915">
      <c r="A12915" s="458"/>
      <c r="B12915" s="458"/>
      <c r="C12915" s="458"/>
      <c r="D12915" s="458"/>
      <c r="E12915" s="458"/>
      <c r="F12915" s="459"/>
    </row>
    <row r="12916">
      <c r="A12916" s="458"/>
      <c r="B12916" s="458"/>
      <c r="C12916" s="458"/>
      <c r="D12916" s="458"/>
      <c r="E12916" s="458"/>
      <c r="F12916" s="459"/>
    </row>
    <row r="12917">
      <c r="A12917" s="458"/>
      <c r="B12917" s="458"/>
      <c r="C12917" s="458"/>
      <c r="D12917" s="458"/>
      <c r="E12917" s="458"/>
      <c r="F12917" s="459"/>
    </row>
    <row r="12918">
      <c r="A12918" s="458"/>
      <c r="B12918" s="458"/>
      <c r="C12918" s="458"/>
      <c r="D12918" s="458"/>
      <c r="E12918" s="458"/>
      <c r="F12918" s="459"/>
    </row>
    <row r="12919">
      <c r="A12919" s="458"/>
      <c r="B12919" s="458"/>
      <c r="C12919" s="458"/>
      <c r="D12919" s="458"/>
      <c r="E12919" s="458"/>
      <c r="F12919" s="459"/>
    </row>
    <row r="12920">
      <c r="A12920" s="458"/>
      <c r="B12920" s="458"/>
      <c r="C12920" s="458"/>
      <c r="D12920" s="458"/>
      <c r="E12920" s="458"/>
      <c r="F12920" s="459"/>
    </row>
    <row r="12921">
      <c r="A12921" s="458"/>
      <c r="B12921" s="458"/>
      <c r="C12921" s="458"/>
      <c r="D12921" s="458"/>
      <c r="E12921" s="458"/>
      <c r="F12921" s="459"/>
    </row>
    <row r="12922">
      <c r="A12922" s="458"/>
      <c r="B12922" s="458"/>
      <c r="C12922" s="458"/>
      <c r="D12922" s="458"/>
      <c r="E12922" s="458"/>
      <c r="F12922" s="459"/>
    </row>
    <row r="12923">
      <c r="A12923" s="458"/>
      <c r="B12923" s="458"/>
      <c r="C12923" s="458"/>
      <c r="D12923" s="458"/>
      <c r="E12923" s="458"/>
      <c r="F12923" s="459"/>
    </row>
    <row r="12924">
      <c r="A12924" s="458"/>
      <c r="B12924" s="458"/>
      <c r="C12924" s="458"/>
      <c r="D12924" s="458"/>
      <c r="E12924" s="458"/>
      <c r="F12924" s="459"/>
    </row>
    <row r="12925">
      <c r="A12925" s="458"/>
      <c r="B12925" s="458"/>
      <c r="C12925" s="458"/>
      <c r="D12925" s="458"/>
      <c r="E12925" s="458"/>
      <c r="F12925" s="459"/>
    </row>
    <row r="12926">
      <c r="A12926" s="458"/>
      <c r="B12926" s="458"/>
      <c r="C12926" s="458"/>
      <c r="D12926" s="458"/>
      <c r="E12926" s="458"/>
      <c r="F12926" s="459"/>
    </row>
    <row r="12927">
      <c r="A12927" s="458"/>
      <c r="B12927" s="458"/>
      <c r="C12927" s="458"/>
      <c r="D12927" s="458"/>
      <c r="E12927" s="458"/>
      <c r="F12927" s="459"/>
    </row>
    <row r="12928">
      <c r="A12928" s="458"/>
      <c r="B12928" s="458"/>
      <c r="C12928" s="458"/>
      <c r="D12928" s="458"/>
      <c r="E12928" s="458"/>
      <c r="F12928" s="459"/>
    </row>
    <row r="12929">
      <c r="A12929" s="458"/>
      <c r="B12929" s="458"/>
      <c r="C12929" s="458"/>
      <c r="D12929" s="458"/>
      <c r="E12929" s="458"/>
      <c r="F12929" s="459"/>
    </row>
    <row r="12930">
      <c r="A12930" s="458"/>
      <c r="B12930" s="458"/>
      <c r="C12930" s="458"/>
      <c r="D12930" s="458"/>
      <c r="E12930" s="458"/>
      <c r="F12930" s="459"/>
    </row>
    <row r="12931">
      <c r="A12931" s="458"/>
      <c r="B12931" s="458"/>
      <c r="C12931" s="458"/>
      <c r="D12931" s="458"/>
      <c r="E12931" s="458"/>
      <c r="F12931" s="459"/>
    </row>
    <row r="12932">
      <c r="A12932" s="458"/>
      <c r="B12932" s="458"/>
      <c r="C12932" s="458"/>
      <c r="D12932" s="458"/>
      <c r="E12932" s="458"/>
      <c r="F12932" s="459"/>
    </row>
    <row r="12933">
      <c r="A12933" s="458"/>
      <c r="B12933" s="458"/>
      <c r="C12933" s="458"/>
      <c r="D12933" s="458"/>
      <c r="E12933" s="458"/>
      <c r="F12933" s="459"/>
    </row>
    <row r="12934">
      <c r="A12934" s="458"/>
      <c r="B12934" s="458"/>
      <c r="C12934" s="458"/>
      <c r="D12934" s="458"/>
      <c r="E12934" s="458"/>
      <c r="F12934" s="459"/>
    </row>
    <row r="12935">
      <c r="A12935" s="458"/>
      <c r="B12935" s="458"/>
      <c r="C12935" s="458"/>
      <c r="D12935" s="458"/>
      <c r="E12935" s="458"/>
      <c r="F12935" s="459"/>
    </row>
    <row r="12936">
      <c r="A12936" s="458"/>
      <c r="B12936" s="458"/>
      <c r="C12936" s="458"/>
      <c r="D12936" s="458"/>
      <c r="E12936" s="458"/>
      <c r="F12936" s="459"/>
    </row>
    <row r="12937">
      <c r="A12937" s="458"/>
      <c r="B12937" s="458"/>
      <c r="C12937" s="458"/>
      <c r="D12937" s="458"/>
      <c r="E12937" s="458"/>
      <c r="F12937" s="459"/>
    </row>
    <row r="12938">
      <c r="A12938" s="458"/>
      <c r="B12938" s="458"/>
      <c r="C12938" s="458"/>
      <c r="D12938" s="458"/>
      <c r="E12938" s="458"/>
      <c r="F12938" s="459"/>
    </row>
    <row r="12939">
      <c r="A12939" s="458"/>
      <c r="B12939" s="458"/>
      <c r="C12939" s="458"/>
      <c r="D12939" s="458"/>
      <c r="E12939" s="458"/>
      <c r="F12939" s="459"/>
    </row>
    <row r="12940">
      <c r="A12940" s="458"/>
      <c r="B12940" s="458"/>
      <c r="C12940" s="458"/>
      <c r="D12940" s="458"/>
      <c r="E12940" s="458"/>
      <c r="F12940" s="459"/>
    </row>
    <row r="12941">
      <c r="A12941" s="458"/>
      <c r="B12941" s="458"/>
      <c r="C12941" s="458"/>
      <c r="D12941" s="458"/>
      <c r="E12941" s="458"/>
      <c r="F12941" s="459"/>
    </row>
    <row r="12942">
      <c r="A12942" s="458"/>
      <c r="B12942" s="458"/>
      <c r="C12942" s="458"/>
      <c r="D12942" s="458"/>
      <c r="E12942" s="458"/>
      <c r="F12942" s="459"/>
    </row>
    <row r="12943">
      <c r="A12943" s="458"/>
      <c r="B12943" s="458"/>
      <c r="C12943" s="458"/>
      <c r="D12943" s="458"/>
      <c r="E12943" s="458"/>
      <c r="F12943" s="459"/>
    </row>
    <row r="12944">
      <c r="A12944" s="458"/>
      <c r="B12944" s="458"/>
      <c r="C12944" s="458"/>
      <c r="D12944" s="458"/>
      <c r="E12944" s="458"/>
      <c r="F12944" s="459"/>
    </row>
    <row r="12945">
      <c r="A12945" s="458"/>
      <c r="B12945" s="458"/>
      <c r="C12945" s="458"/>
      <c r="D12945" s="458"/>
      <c r="E12945" s="458"/>
      <c r="F12945" s="459"/>
    </row>
    <row r="12946">
      <c r="A12946" s="458"/>
      <c r="B12946" s="458"/>
      <c r="C12946" s="458"/>
      <c r="D12946" s="458"/>
      <c r="E12946" s="458"/>
      <c r="F12946" s="459"/>
    </row>
    <row r="12947">
      <c r="A12947" s="458"/>
      <c r="B12947" s="458"/>
      <c r="C12947" s="458"/>
      <c r="D12947" s="458"/>
      <c r="E12947" s="458"/>
      <c r="F12947" s="459"/>
    </row>
    <row r="12948">
      <c r="A12948" s="458"/>
      <c r="B12948" s="458"/>
      <c r="C12948" s="458"/>
      <c r="D12948" s="458"/>
      <c r="E12948" s="458"/>
      <c r="F12948" s="459"/>
    </row>
    <row r="12949">
      <c r="A12949" s="458"/>
      <c r="B12949" s="458"/>
      <c r="C12949" s="458"/>
      <c r="D12949" s="458"/>
      <c r="E12949" s="458"/>
      <c r="F12949" s="459"/>
    </row>
    <row r="12950">
      <c r="A12950" s="458"/>
      <c r="B12950" s="458"/>
      <c r="C12950" s="458"/>
      <c r="D12950" s="458"/>
      <c r="E12950" s="458"/>
      <c r="F12950" s="459"/>
    </row>
    <row r="12951">
      <c r="A12951" s="458"/>
      <c r="B12951" s="458"/>
      <c r="C12951" s="458"/>
      <c r="D12951" s="458"/>
      <c r="E12951" s="458"/>
      <c r="F12951" s="459"/>
    </row>
    <row r="12952">
      <c r="A12952" s="458"/>
      <c r="B12952" s="458"/>
      <c r="C12952" s="458"/>
      <c r="D12952" s="458"/>
      <c r="E12952" s="458"/>
      <c r="F12952" s="459"/>
    </row>
    <row r="12953">
      <c r="A12953" s="458"/>
      <c r="B12953" s="458"/>
      <c r="C12953" s="458"/>
      <c r="D12953" s="458"/>
      <c r="E12953" s="458"/>
      <c r="F12953" s="459"/>
    </row>
    <row r="12954">
      <c r="A12954" s="458"/>
      <c r="B12954" s="458"/>
      <c r="C12954" s="458"/>
      <c r="D12954" s="458"/>
      <c r="E12954" s="458"/>
      <c r="F12954" s="459"/>
    </row>
    <row r="12955">
      <c r="A12955" s="458"/>
      <c r="B12955" s="458"/>
      <c r="C12955" s="458"/>
      <c r="D12955" s="458"/>
      <c r="E12955" s="458"/>
      <c r="F12955" s="459"/>
    </row>
    <row r="12956">
      <c r="A12956" s="458"/>
      <c r="B12956" s="458"/>
      <c r="C12956" s="458"/>
      <c r="D12956" s="458"/>
      <c r="E12956" s="458"/>
      <c r="F12956" s="459"/>
    </row>
    <row r="12957">
      <c r="A12957" s="458"/>
      <c r="B12957" s="458"/>
      <c r="C12957" s="458"/>
      <c r="D12957" s="458"/>
      <c r="E12957" s="458"/>
      <c r="F12957" s="459"/>
    </row>
    <row r="12958">
      <c r="A12958" s="458"/>
      <c r="B12958" s="458"/>
      <c r="C12958" s="458"/>
      <c r="D12958" s="458"/>
      <c r="E12958" s="458"/>
      <c r="F12958" s="459"/>
    </row>
    <row r="12959">
      <c r="A12959" s="458"/>
      <c r="B12959" s="458"/>
      <c r="C12959" s="458"/>
      <c r="D12959" s="458"/>
      <c r="E12959" s="458"/>
      <c r="F12959" s="459"/>
    </row>
    <row r="12960">
      <c r="A12960" s="458"/>
      <c r="B12960" s="458"/>
      <c r="C12960" s="458"/>
      <c r="D12960" s="458"/>
      <c r="E12960" s="458"/>
      <c r="F12960" s="459"/>
    </row>
    <row r="12961">
      <c r="A12961" s="458"/>
      <c r="B12961" s="458"/>
      <c r="C12961" s="458"/>
      <c r="D12961" s="458"/>
      <c r="E12961" s="458"/>
      <c r="F12961" s="459"/>
    </row>
    <row r="12962">
      <c r="A12962" s="458"/>
      <c r="B12962" s="458"/>
      <c r="C12962" s="458"/>
      <c r="D12962" s="458"/>
      <c r="E12962" s="458"/>
      <c r="F12962" s="459"/>
    </row>
    <row r="12963">
      <c r="A12963" s="458"/>
      <c r="B12963" s="458"/>
      <c r="C12963" s="458"/>
      <c r="D12963" s="458"/>
      <c r="E12963" s="458"/>
      <c r="F12963" s="459"/>
    </row>
    <row r="12964">
      <c r="A12964" s="458"/>
      <c r="B12964" s="458"/>
      <c r="C12964" s="458"/>
      <c r="D12964" s="458"/>
      <c r="E12964" s="458"/>
      <c r="F12964" s="459"/>
    </row>
    <row r="12965">
      <c r="A12965" s="458"/>
      <c r="B12965" s="458"/>
      <c r="C12965" s="458"/>
      <c r="D12965" s="458"/>
      <c r="E12965" s="458"/>
      <c r="F12965" s="459"/>
    </row>
    <row r="12966">
      <c r="A12966" s="458"/>
      <c r="B12966" s="458"/>
      <c r="C12966" s="458"/>
      <c r="D12966" s="458"/>
      <c r="E12966" s="458"/>
      <c r="F12966" s="459"/>
    </row>
    <row r="12967">
      <c r="A12967" s="458"/>
      <c r="B12967" s="458"/>
      <c r="C12967" s="458"/>
      <c r="D12967" s="458"/>
      <c r="E12967" s="458"/>
      <c r="F12967" s="459"/>
    </row>
    <row r="12968">
      <c r="A12968" s="458"/>
      <c r="B12968" s="458"/>
      <c r="C12968" s="458"/>
      <c r="D12968" s="458"/>
      <c r="E12968" s="458"/>
      <c r="F12968" s="459"/>
    </row>
    <row r="12969">
      <c r="A12969" s="458"/>
      <c r="B12969" s="458"/>
      <c r="C12969" s="458"/>
      <c r="D12969" s="458"/>
      <c r="E12969" s="458"/>
      <c r="F12969" s="459"/>
    </row>
    <row r="12970">
      <c r="A12970" s="458"/>
      <c r="B12970" s="458"/>
      <c r="C12970" s="458"/>
      <c r="D12970" s="458"/>
      <c r="E12970" s="458"/>
      <c r="F12970" s="459"/>
    </row>
    <row r="12971">
      <c r="A12971" s="458"/>
      <c r="B12971" s="458"/>
      <c r="C12971" s="458"/>
      <c r="D12971" s="458"/>
      <c r="E12971" s="458"/>
      <c r="F12971" s="459"/>
    </row>
    <row r="12972">
      <c r="A12972" s="458"/>
      <c r="B12972" s="458"/>
      <c r="C12972" s="458"/>
      <c r="D12972" s="458"/>
      <c r="E12972" s="458"/>
      <c r="F12972" s="459"/>
    </row>
    <row r="12973">
      <c r="A12973" s="458"/>
      <c r="B12973" s="458"/>
      <c r="C12973" s="458"/>
      <c r="D12973" s="458"/>
      <c r="E12973" s="458"/>
      <c r="F12973" s="459"/>
    </row>
    <row r="12974">
      <c r="A12974" s="458"/>
      <c r="B12974" s="458"/>
      <c r="C12974" s="458"/>
      <c r="D12974" s="458"/>
      <c r="E12974" s="458"/>
      <c r="F12974" s="459"/>
    </row>
    <row r="12975">
      <c r="A12975" s="458"/>
      <c r="B12975" s="458"/>
      <c r="C12975" s="458"/>
      <c r="D12975" s="458"/>
      <c r="E12975" s="458"/>
      <c r="F12975" s="459"/>
    </row>
    <row r="12976">
      <c r="A12976" s="458"/>
      <c r="B12976" s="458"/>
      <c r="C12976" s="458"/>
      <c r="D12976" s="458"/>
      <c r="E12976" s="458"/>
      <c r="F12976" s="459"/>
    </row>
    <row r="12977">
      <c r="A12977" s="458"/>
      <c r="B12977" s="458"/>
      <c r="C12977" s="458"/>
      <c r="D12977" s="458"/>
      <c r="E12977" s="458"/>
      <c r="F12977" s="459"/>
    </row>
    <row r="12978">
      <c r="A12978" s="458"/>
      <c r="B12978" s="458"/>
      <c r="C12978" s="458"/>
      <c r="D12978" s="458"/>
      <c r="E12978" s="458"/>
      <c r="F12978" s="459"/>
    </row>
    <row r="12979">
      <c r="A12979" s="458"/>
      <c r="B12979" s="458"/>
      <c r="C12979" s="458"/>
      <c r="D12979" s="458"/>
      <c r="E12979" s="458"/>
      <c r="F12979" s="459"/>
    </row>
    <row r="12980">
      <c r="A12980" s="458"/>
      <c r="B12980" s="458"/>
      <c r="C12980" s="458"/>
      <c r="D12980" s="458"/>
      <c r="E12980" s="458"/>
      <c r="F12980" s="459"/>
    </row>
    <row r="12981">
      <c r="A12981" s="458"/>
      <c r="B12981" s="458"/>
      <c r="C12981" s="458"/>
      <c r="D12981" s="458"/>
      <c r="E12981" s="458"/>
      <c r="F12981" s="459"/>
    </row>
    <row r="12982">
      <c r="A12982" s="458"/>
      <c r="B12982" s="458"/>
      <c r="C12982" s="458"/>
      <c r="D12982" s="458"/>
      <c r="E12982" s="458"/>
      <c r="F12982" s="459"/>
    </row>
    <row r="12983">
      <c r="A12983" s="458"/>
      <c r="B12983" s="458"/>
      <c r="C12983" s="458"/>
      <c r="D12983" s="458"/>
      <c r="E12983" s="458"/>
      <c r="F12983" s="459"/>
    </row>
    <row r="12984">
      <c r="A12984" s="458"/>
      <c r="B12984" s="458"/>
      <c r="C12984" s="458"/>
      <c r="D12984" s="458"/>
      <c r="E12984" s="458"/>
      <c r="F12984" s="459"/>
    </row>
    <row r="12985">
      <c r="A12985" s="458"/>
      <c r="B12985" s="458"/>
      <c r="C12985" s="458"/>
      <c r="D12985" s="458"/>
      <c r="E12985" s="458"/>
      <c r="F12985" s="459"/>
    </row>
    <row r="12986">
      <c r="A12986" s="458"/>
      <c r="B12986" s="458"/>
      <c r="C12986" s="458"/>
      <c r="D12986" s="458"/>
      <c r="E12986" s="458"/>
      <c r="F12986" s="459"/>
    </row>
    <row r="12987">
      <c r="A12987" s="458"/>
      <c r="B12987" s="458"/>
      <c r="C12987" s="458"/>
      <c r="D12987" s="458"/>
      <c r="E12987" s="458"/>
      <c r="F12987" s="459"/>
    </row>
    <row r="12988">
      <c r="A12988" s="458"/>
      <c r="B12988" s="458"/>
      <c r="C12988" s="458"/>
      <c r="D12988" s="458"/>
      <c r="E12988" s="458"/>
      <c r="F12988" s="459"/>
    </row>
    <row r="12989">
      <c r="A12989" s="458"/>
      <c r="B12989" s="458"/>
      <c r="C12989" s="458"/>
      <c r="D12989" s="458"/>
      <c r="E12989" s="458"/>
      <c r="F12989" s="459"/>
    </row>
    <row r="12990">
      <c r="A12990" s="458"/>
      <c r="B12990" s="458"/>
      <c r="C12990" s="458"/>
      <c r="D12990" s="458"/>
      <c r="E12990" s="458"/>
      <c r="F12990" s="459"/>
    </row>
    <row r="12991">
      <c r="A12991" s="458"/>
      <c r="B12991" s="458"/>
      <c r="C12991" s="458"/>
      <c r="D12991" s="458"/>
      <c r="E12991" s="458"/>
      <c r="F12991" s="459"/>
    </row>
    <row r="12992">
      <c r="A12992" s="458"/>
      <c r="B12992" s="458"/>
      <c r="C12992" s="458"/>
      <c r="D12992" s="458"/>
      <c r="E12992" s="458"/>
      <c r="F12992" s="459"/>
    </row>
    <row r="12993">
      <c r="A12993" s="458"/>
      <c r="B12993" s="458"/>
      <c r="C12993" s="458"/>
      <c r="D12993" s="458"/>
      <c r="E12993" s="458"/>
      <c r="F12993" s="459"/>
    </row>
    <row r="12994">
      <c r="A12994" s="458"/>
      <c r="B12994" s="458"/>
      <c r="C12994" s="458"/>
      <c r="D12994" s="458"/>
      <c r="E12994" s="458"/>
      <c r="F12994" s="459"/>
    </row>
    <row r="12995">
      <c r="A12995" s="458"/>
      <c r="B12995" s="458"/>
      <c r="C12995" s="458"/>
      <c r="D12995" s="458"/>
      <c r="E12995" s="458"/>
      <c r="F12995" s="459"/>
    </row>
    <row r="12996">
      <c r="A12996" s="458"/>
      <c r="B12996" s="458"/>
      <c r="C12996" s="458"/>
      <c r="D12996" s="458"/>
      <c r="E12996" s="458"/>
      <c r="F12996" s="459"/>
    </row>
    <row r="12997">
      <c r="A12997" s="458"/>
      <c r="B12997" s="458"/>
      <c r="C12997" s="458"/>
      <c r="D12997" s="458"/>
      <c r="E12997" s="458"/>
      <c r="F12997" s="459"/>
    </row>
    <row r="12998">
      <c r="A12998" s="458"/>
      <c r="B12998" s="458"/>
      <c r="C12998" s="458"/>
      <c r="D12998" s="458"/>
      <c r="E12998" s="458"/>
      <c r="F12998" s="459"/>
    </row>
    <row r="12999">
      <c r="A12999" s="458"/>
      <c r="B12999" s="458"/>
      <c r="C12999" s="458"/>
      <c r="D12999" s="458"/>
      <c r="E12999" s="458"/>
      <c r="F12999" s="459"/>
    </row>
    <row r="13000">
      <c r="A13000" s="458"/>
      <c r="B13000" s="458"/>
      <c r="C13000" s="458"/>
      <c r="D13000" s="458"/>
      <c r="E13000" s="458"/>
      <c r="F13000" s="459"/>
    </row>
    <row r="13001">
      <c r="A13001" s="458"/>
      <c r="B13001" s="458"/>
      <c r="C13001" s="458"/>
      <c r="D13001" s="458"/>
      <c r="E13001" s="458"/>
      <c r="F13001" s="459"/>
    </row>
    <row r="13002">
      <c r="A13002" s="458"/>
      <c r="B13002" s="458"/>
      <c r="C13002" s="458"/>
      <c r="D13002" s="458"/>
      <c r="E13002" s="458"/>
      <c r="F13002" s="459"/>
    </row>
    <row r="13003">
      <c r="A13003" s="458"/>
      <c r="B13003" s="458"/>
      <c r="C13003" s="458"/>
      <c r="D13003" s="458"/>
      <c r="E13003" s="458"/>
      <c r="F13003" s="459"/>
    </row>
    <row r="13004">
      <c r="A13004" s="458"/>
      <c r="B13004" s="458"/>
      <c r="C13004" s="458"/>
      <c r="D13004" s="458"/>
      <c r="E13004" s="458"/>
      <c r="F13004" s="459"/>
    </row>
    <row r="13005">
      <c r="A13005" s="458"/>
      <c r="B13005" s="458"/>
      <c r="C13005" s="458"/>
      <c r="D13005" s="458"/>
      <c r="E13005" s="458"/>
      <c r="F13005" s="459"/>
    </row>
    <row r="13006">
      <c r="A13006" s="458"/>
      <c r="B13006" s="458"/>
      <c r="C13006" s="458"/>
      <c r="D13006" s="458"/>
      <c r="E13006" s="458"/>
      <c r="F13006" s="459"/>
    </row>
    <row r="13007">
      <c r="A13007" s="458"/>
      <c r="B13007" s="458"/>
      <c r="C13007" s="458"/>
      <c r="D13007" s="458"/>
      <c r="E13007" s="458"/>
      <c r="F13007" s="459"/>
    </row>
    <row r="13008">
      <c r="A13008" s="458"/>
      <c r="B13008" s="458"/>
      <c r="C13008" s="458"/>
      <c r="D13008" s="458"/>
      <c r="E13008" s="458"/>
      <c r="F13008" s="459"/>
    </row>
    <row r="13009">
      <c r="A13009" s="458"/>
      <c r="B13009" s="458"/>
      <c r="C13009" s="458"/>
      <c r="D13009" s="458"/>
      <c r="E13009" s="458"/>
      <c r="F13009" s="459"/>
    </row>
    <row r="13010">
      <c r="A13010" s="458"/>
      <c r="B13010" s="458"/>
      <c r="C13010" s="458"/>
      <c r="D13010" s="458"/>
      <c r="E13010" s="458"/>
      <c r="F13010" s="459"/>
    </row>
    <row r="13011">
      <c r="A13011" s="458"/>
      <c r="B13011" s="458"/>
      <c r="C13011" s="458"/>
      <c r="D13011" s="458"/>
      <c r="E13011" s="458"/>
      <c r="F13011" s="459"/>
    </row>
    <row r="13012">
      <c r="A13012" s="458"/>
      <c r="B13012" s="458"/>
      <c r="C13012" s="458"/>
      <c r="D13012" s="458"/>
      <c r="E13012" s="458"/>
      <c r="F13012" s="459"/>
    </row>
    <row r="13013">
      <c r="A13013" s="458"/>
      <c r="B13013" s="458"/>
      <c r="C13013" s="458"/>
      <c r="D13013" s="458"/>
      <c r="E13013" s="458"/>
      <c r="F13013" s="459"/>
    </row>
    <row r="13014">
      <c r="A13014" s="458"/>
      <c r="B13014" s="458"/>
      <c r="C13014" s="458"/>
      <c r="D13014" s="458"/>
      <c r="E13014" s="458"/>
      <c r="F13014" s="459"/>
    </row>
    <row r="13015">
      <c r="A13015" s="458"/>
      <c r="B13015" s="458"/>
      <c r="C13015" s="458"/>
      <c r="D13015" s="458"/>
      <c r="E13015" s="458"/>
      <c r="F13015" s="459"/>
    </row>
    <row r="13016">
      <c r="A13016" s="458"/>
      <c r="B13016" s="458"/>
      <c r="C13016" s="458"/>
      <c r="D13016" s="458"/>
      <c r="E13016" s="458"/>
      <c r="F13016" s="459"/>
    </row>
    <row r="13017">
      <c r="A13017" s="458"/>
      <c r="B13017" s="458"/>
      <c r="C13017" s="458"/>
      <c r="D13017" s="458"/>
      <c r="E13017" s="458"/>
      <c r="F13017" s="459"/>
    </row>
    <row r="13018">
      <c r="A13018" s="458"/>
      <c r="B13018" s="458"/>
      <c r="C13018" s="458"/>
      <c r="D13018" s="458"/>
      <c r="E13018" s="458"/>
      <c r="F13018" s="459"/>
    </row>
    <row r="13019">
      <c r="A13019" s="458"/>
      <c r="B13019" s="458"/>
      <c r="C13019" s="458"/>
      <c r="D13019" s="458"/>
      <c r="E13019" s="458"/>
      <c r="F13019" s="459"/>
    </row>
    <row r="13020">
      <c r="A13020" s="458"/>
      <c r="B13020" s="458"/>
      <c r="C13020" s="458"/>
      <c r="D13020" s="458"/>
      <c r="E13020" s="458"/>
      <c r="F13020" s="459"/>
    </row>
    <row r="13021">
      <c r="A13021" s="458"/>
      <c r="B13021" s="458"/>
      <c r="C13021" s="458"/>
      <c r="D13021" s="458"/>
      <c r="E13021" s="458"/>
      <c r="F13021" s="459"/>
    </row>
    <row r="13022">
      <c r="A13022" s="458"/>
      <c r="B13022" s="458"/>
      <c r="C13022" s="458"/>
      <c r="D13022" s="458"/>
      <c r="E13022" s="458"/>
      <c r="F13022" s="459"/>
    </row>
    <row r="13023">
      <c r="A13023" s="458"/>
      <c r="B13023" s="458"/>
      <c r="C13023" s="458"/>
      <c r="D13023" s="458"/>
      <c r="E13023" s="458"/>
      <c r="F13023" s="459"/>
    </row>
    <row r="13024">
      <c r="A13024" s="458"/>
      <c r="B13024" s="458"/>
      <c r="C13024" s="458"/>
      <c r="D13024" s="458"/>
      <c r="E13024" s="458"/>
      <c r="F13024" s="459"/>
    </row>
    <row r="13025">
      <c r="A13025" s="458"/>
      <c r="B13025" s="458"/>
      <c r="C13025" s="458"/>
      <c r="D13025" s="458"/>
      <c r="E13025" s="458"/>
      <c r="F13025" s="459"/>
    </row>
    <row r="13026">
      <c r="A13026" s="458"/>
      <c r="B13026" s="458"/>
      <c r="C13026" s="458"/>
      <c r="D13026" s="458"/>
      <c r="E13026" s="458"/>
      <c r="F13026" s="459"/>
    </row>
    <row r="13027">
      <c r="A13027" s="458"/>
      <c r="B13027" s="458"/>
      <c r="C13027" s="458"/>
      <c r="D13027" s="458"/>
      <c r="E13027" s="458"/>
      <c r="F13027" s="459"/>
    </row>
    <row r="13028">
      <c r="A13028" s="458"/>
      <c r="B13028" s="458"/>
      <c r="C13028" s="458"/>
      <c r="D13028" s="458"/>
      <c r="E13028" s="458"/>
      <c r="F13028" s="459"/>
    </row>
    <row r="13029">
      <c r="A13029" s="458"/>
      <c r="B13029" s="458"/>
      <c r="C13029" s="458"/>
      <c r="D13029" s="458"/>
      <c r="E13029" s="458"/>
      <c r="F13029" s="459"/>
    </row>
    <row r="13030">
      <c r="A13030" s="458"/>
      <c r="B13030" s="458"/>
      <c r="C13030" s="458"/>
      <c r="D13030" s="458"/>
      <c r="E13030" s="458"/>
      <c r="F13030" s="459"/>
    </row>
    <row r="13031">
      <c r="A13031" s="458"/>
      <c r="B13031" s="458"/>
      <c r="C13031" s="458"/>
      <c r="D13031" s="458"/>
      <c r="E13031" s="458"/>
      <c r="F13031" s="459"/>
    </row>
    <row r="13032">
      <c r="A13032" s="458"/>
      <c r="B13032" s="458"/>
      <c r="C13032" s="458"/>
      <c r="D13032" s="458"/>
      <c r="E13032" s="458"/>
      <c r="F13032" s="459"/>
    </row>
    <row r="13033">
      <c r="A13033" s="458"/>
      <c r="B13033" s="458"/>
      <c r="C13033" s="458"/>
      <c r="D13033" s="458"/>
      <c r="E13033" s="458"/>
      <c r="F13033" s="459"/>
    </row>
    <row r="13034">
      <c r="A13034" s="458"/>
      <c r="B13034" s="458"/>
      <c r="C13034" s="458"/>
      <c r="D13034" s="458"/>
      <c r="E13034" s="458"/>
      <c r="F13034" s="459"/>
    </row>
    <row r="13035">
      <c r="A13035" s="458"/>
      <c r="B13035" s="458"/>
      <c r="C13035" s="458"/>
      <c r="D13035" s="458"/>
      <c r="E13035" s="458"/>
      <c r="F13035" s="459"/>
    </row>
    <row r="13036">
      <c r="A13036" s="458"/>
      <c r="B13036" s="458"/>
      <c r="C13036" s="458"/>
      <c r="D13036" s="458"/>
      <c r="E13036" s="458"/>
      <c r="F13036" s="459"/>
    </row>
    <row r="13037">
      <c r="A13037" s="458"/>
      <c r="B13037" s="458"/>
      <c r="C13037" s="458"/>
      <c r="D13037" s="458"/>
      <c r="E13037" s="458"/>
      <c r="F13037" s="459"/>
    </row>
    <row r="13038">
      <c r="A13038" s="458"/>
      <c r="B13038" s="458"/>
      <c r="C13038" s="458"/>
      <c r="D13038" s="458"/>
      <c r="E13038" s="458"/>
      <c r="F13038" s="459"/>
    </row>
    <row r="13039">
      <c r="A13039" s="458"/>
      <c r="B13039" s="458"/>
      <c r="C13039" s="458"/>
      <c r="D13039" s="458"/>
      <c r="E13039" s="458"/>
      <c r="F13039" s="459"/>
    </row>
    <row r="13040">
      <c r="A13040" s="458"/>
      <c r="B13040" s="458"/>
      <c r="C13040" s="458"/>
      <c r="D13040" s="458"/>
      <c r="E13040" s="458"/>
      <c r="F13040" s="459"/>
    </row>
    <row r="13041">
      <c r="A13041" s="458"/>
      <c r="B13041" s="458"/>
      <c r="C13041" s="458"/>
      <c r="D13041" s="458"/>
      <c r="E13041" s="458"/>
      <c r="F13041" s="459"/>
    </row>
    <row r="13042">
      <c r="A13042" s="458"/>
      <c r="B13042" s="458"/>
      <c r="C13042" s="458"/>
      <c r="D13042" s="458"/>
      <c r="E13042" s="458"/>
      <c r="F13042" s="459"/>
    </row>
    <row r="13043">
      <c r="A13043" s="458"/>
      <c r="B13043" s="458"/>
      <c r="C13043" s="458"/>
      <c r="D13043" s="458"/>
      <c r="E13043" s="458"/>
      <c r="F13043" s="459"/>
    </row>
    <row r="13044">
      <c r="A13044" s="458"/>
      <c r="B13044" s="458"/>
      <c r="C13044" s="458"/>
      <c r="D13044" s="458"/>
      <c r="E13044" s="458"/>
      <c r="F13044" s="459"/>
    </row>
    <row r="13045">
      <c r="A13045" s="458"/>
      <c r="B13045" s="458"/>
      <c r="C13045" s="458"/>
      <c r="D13045" s="458"/>
      <c r="E13045" s="458"/>
      <c r="F13045" s="459"/>
    </row>
    <row r="13046">
      <c r="A13046" s="458"/>
      <c r="B13046" s="458"/>
      <c r="C13046" s="458"/>
      <c r="D13046" s="458"/>
      <c r="E13046" s="458"/>
      <c r="F13046" s="459"/>
    </row>
    <row r="13047">
      <c r="A13047" s="458"/>
      <c r="B13047" s="458"/>
      <c r="C13047" s="458"/>
      <c r="D13047" s="458"/>
      <c r="E13047" s="458"/>
      <c r="F13047" s="459"/>
    </row>
    <row r="13048">
      <c r="A13048" s="458"/>
      <c r="B13048" s="458"/>
      <c r="C13048" s="458"/>
      <c r="D13048" s="458"/>
      <c r="E13048" s="458"/>
      <c r="F13048" s="459"/>
    </row>
    <row r="13049">
      <c r="A13049" s="458"/>
      <c r="B13049" s="458"/>
      <c r="C13049" s="458"/>
      <c r="D13049" s="458"/>
      <c r="E13049" s="458"/>
      <c r="F13049" s="459"/>
    </row>
    <row r="13050">
      <c r="A13050" s="458"/>
      <c r="B13050" s="458"/>
      <c r="C13050" s="458"/>
      <c r="D13050" s="458"/>
      <c r="E13050" s="458"/>
      <c r="F13050" s="459"/>
    </row>
    <row r="13051">
      <c r="A13051" s="458"/>
      <c r="B13051" s="458"/>
      <c r="C13051" s="458"/>
      <c r="D13051" s="458"/>
      <c r="E13051" s="458"/>
      <c r="F13051" s="459"/>
    </row>
    <row r="13052">
      <c r="A13052" s="458"/>
      <c r="B13052" s="458"/>
      <c r="C13052" s="458"/>
      <c r="D13052" s="458"/>
      <c r="E13052" s="458"/>
      <c r="F13052" s="459"/>
    </row>
    <row r="13053">
      <c r="A13053" s="458"/>
      <c r="B13053" s="458"/>
      <c r="C13053" s="458"/>
      <c r="D13053" s="458"/>
      <c r="E13053" s="458"/>
      <c r="F13053" s="459"/>
    </row>
    <row r="13054">
      <c r="A13054" s="458"/>
      <c r="B13054" s="458"/>
      <c r="C13054" s="458"/>
      <c r="D13054" s="458"/>
      <c r="E13054" s="458"/>
      <c r="F13054" s="459"/>
    </row>
    <row r="13055">
      <c r="A13055" s="458"/>
      <c r="B13055" s="458"/>
      <c r="C13055" s="458"/>
      <c r="D13055" s="458"/>
      <c r="E13055" s="458"/>
      <c r="F13055" s="459"/>
    </row>
    <row r="13056">
      <c r="A13056" s="458"/>
      <c r="B13056" s="458"/>
      <c r="C13056" s="458"/>
      <c r="D13056" s="458"/>
      <c r="E13056" s="458"/>
      <c r="F13056" s="459"/>
    </row>
    <row r="13057">
      <c r="A13057" s="458"/>
      <c r="B13057" s="458"/>
      <c r="C13057" s="458"/>
      <c r="D13057" s="458"/>
      <c r="E13057" s="458"/>
      <c r="F13057" s="459"/>
    </row>
    <row r="13058">
      <c r="A13058" s="458"/>
      <c r="B13058" s="458"/>
      <c r="C13058" s="458"/>
      <c r="D13058" s="458"/>
      <c r="E13058" s="458"/>
      <c r="F13058" s="459"/>
    </row>
    <row r="13059">
      <c r="A13059" s="458"/>
      <c r="B13059" s="458"/>
      <c r="C13059" s="458"/>
      <c r="D13059" s="458"/>
      <c r="E13059" s="458"/>
      <c r="F13059" s="459"/>
    </row>
    <row r="13060">
      <c r="A13060" s="458"/>
      <c r="B13060" s="458"/>
      <c r="C13060" s="458"/>
      <c r="D13060" s="458"/>
      <c r="E13060" s="458"/>
      <c r="F13060" s="459"/>
    </row>
    <row r="13061">
      <c r="A13061" s="458"/>
      <c r="B13061" s="458"/>
      <c r="C13061" s="458"/>
      <c r="D13061" s="458"/>
      <c r="E13061" s="458"/>
      <c r="F13061" s="459"/>
    </row>
    <row r="13062">
      <c r="A13062" s="458"/>
      <c r="B13062" s="458"/>
      <c r="C13062" s="458"/>
      <c r="D13062" s="458"/>
      <c r="E13062" s="458"/>
      <c r="F13062" s="459"/>
    </row>
    <row r="13063">
      <c r="A13063" s="458"/>
      <c r="B13063" s="458"/>
      <c r="C13063" s="458"/>
      <c r="D13063" s="458"/>
      <c r="E13063" s="458"/>
      <c r="F13063" s="459"/>
    </row>
    <row r="13064">
      <c r="A13064" s="458"/>
      <c r="B13064" s="458"/>
      <c r="C13064" s="458"/>
      <c r="D13064" s="458"/>
      <c r="E13064" s="458"/>
      <c r="F13064" s="459"/>
    </row>
    <row r="13065">
      <c r="A13065" s="458"/>
      <c r="B13065" s="458"/>
      <c r="C13065" s="458"/>
      <c r="D13065" s="458"/>
      <c r="E13065" s="458"/>
      <c r="F13065" s="459"/>
    </row>
    <row r="13066">
      <c r="A13066" s="458"/>
      <c r="B13066" s="458"/>
      <c r="C13066" s="458"/>
      <c r="D13066" s="458"/>
      <c r="E13066" s="458"/>
      <c r="F13066" s="459"/>
    </row>
    <row r="13067">
      <c r="A13067" s="458"/>
      <c r="B13067" s="458"/>
      <c r="C13067" s="458"/>
      <c r="D13067" s="458"/>
      <c r="E13067" s="458"/>
      <c r="F13067" s="459"/>
    </row>
    <row r="13068">
      <c r="A13068" s="458"/>
      <c r="B13068" s="458"/>
      <c r="C13068" s="458"/>
      <c r="D13068" s="458"/>
      <c r="E13068" s="458"/>
      <c r="F13068" s="459"/>
    </row>
    <row r="13069">
      <c r="A13069" s="458"/>
      <c r="B13069" s="458"/>
      <c r="C13069" s="458"/>
      <c r="D13069" s="458"/>
      <c r="E13069" s="458"/>
      <c r="F13069" s="459"/>
    </row>
    <row r="13070">
      <c r="A13070" s="458"/>
      <c r="B13070" s="458"/>
      <c r="C13070" s="458"/>
      <c r="D13070" s="458"/>
      <c r="E13070" s="458"/>
      <c r="F13070" s="459"/>
    </row>
    <row r="13071">
      <c r="A13071" s="458"/>
      <c r="B13071" s="458"/>
      <c r="C13071" s="458"/>
      <c r="D13071" s="458"/>
      <c r="E13071" s="458"/>
      <c r="F13071" s="459"/>
    </row>
    <row r="13072">
      <c r="A13072" s="458"/>
      <c r="B13072" s="458"/>
      <c r="C13072" s="458"/>
      <c r="D13072" s="458"/>
      <c r="E13072" s="458"/>
      <c r="F13072" s="459"/>
    </row>
    <row r="13073">
      <c r="A13073" s="458"/>
      <c r="B13073" s="458"/>
      <c r="C13073" s="458"/>
      <c r="D13073" s="458"/>
      <c r="E13073" s="458"/>
      <c r="F13073" s="459"/>
    </row>
    <row r="13074">
      <c r="A13074" s="458"/>
      <c r="B13074" s="458"/>
      <c r="C13074" s="458"/>
      <c r="D13074" s="458"/>
      <c r="E13074" s="458"/>
      <c r="F13074" s="459"/>
    </row>
    <row r="13075">
      <c r="A13075" s="458"/>
      <c r="B13075" s="458"/>
      <c r="C13075" s="458"/>
      <c r="D13075" s="458"/>
      <c r="E13075" s="458"/>
      <c r="F13075" s="459"/>
    </row>
    <row r="13076">
      <c r="A13076" s="458"/>
      <c r="B13076" s="458"/>
      <c r="C13076" s="458"/>
      <c r="D13076" s="458"/>
      <c r="E13076" s="458"/>
      <c r="F13076" s="459"/>
    </row>
    <row r="13077">
      <c r="A13077" s="458"/>
      <c r="B13077" s="458"/>
      <c r="C13077" s="458"/>
      <c r="D13077" s="458"/>
      <c r="E13077" s="458"/>
      <c r="F13077" s="459"/>
    </row>
    <row r="13078">
      <c r="A13078" s="458"/>
      <c r="B13078" s="458"/>
      <c r="C13078" s="458"/>
      <c r="D13078" s="458"/>
      <c r="E13078" s="458"/>
      <c r="F13078" s="459"/>
    </row>
    <row r="13079">
      <c r="A13079" s="458"/>
      <c r="B13079" s="458"/>
      <c r="C13079" s="458"/>
      <c r="D13079" s="458"/>
      <c r="E13079" s="458"/>
      <c r="F13079" s="459"/>
    </row>
    <row r="13080">
      <c r="A13080" s="458"/>
      <c r="B13080" s="458"/>
      <c r="C13080" s="458"/>
      <c r="D13080" s="458"/>
      <c r="E13080" s="458"/>
      <c r="F13080" s="459"/>
    </row>
    <row r="13081">
      <c r="A13081" s="458"/>
      <c r="B13081" s="458"/>
      <c r="C13081" s="458"/>
      <c r="D13081" s="458"/>
      <c r="E13081" s="458"/>
      <c r="F13081" s="459"/>
    </row>
    <row r="13082">
      <c r="A13082" s="458"/>
      <c r="B13082" s="458"/>
      <c r="C13082" s="458"/>
      <c r="D13082" s="458"/>
      <c r="E13082" s="458"/>
      <c r="F13082" s="459"/>
    </row>
    <row r="13083">
      <c r="A13083" s="458"/>
      <c r="B13083" s="458"/>
      <c r="C13083" s="458"/>
      <c r="D13083" s="458"/>
      <c r="E13083" s="458"/>
      <c r="F13083" s="459"/>
    </row>
    <row r="13084">
      <c r="A13084" s="458"/>
      <c r="B13084" s="458"/>
      <c r="C13084" s="458"/>
      <c r="D13084" s="458"/>
      <c r="E13084" s="458"/>
      <c r="F13084" s="459"/>
    </row>
    <row r="13085">
      <c r="A13085" s="458"/>
      <c r="B13085" s="458"/>
      <c r="C13085" s="458"/>
      <c r="D13085" s="458"/>
      <c r="E13085" s="458"/>
      <c r="F13085" s="459"/>
    </row>
    <row r="13086">
      <c r="A13086" s="458"/>
      <c r="B13086" s="458"/>
      <c r="C13086" s="458"/>
      <c r="D13086" s="458"/>
      <c r="E13086" s="458"/>
      <c r="F13086" s="459"/>
    </row>
    <row r="13087">
      <c r="A13087" s="458"/>
      <c r="B13087" s="458"/>
      <c r="C13087" s="458"/>
      <c r="D13087" s="458"/>
      <c r="E13087" s="458"/>
      <c r="F13087" s="459"/>
    </row>
    <row r="13088">
      <c r="A13088" s="458"/>
      <c r="B13088" s="458"/>
      <c r="C13088" s="458"/>
      <c r="D13088" s="458"/>
      <c r="E13088" s="458"/>
      <c r="F13088" s="459"/>
    </row>
    <row r="13089">
      <c r="A13089" s="458"/>
      <c r="B13089" s="458"/>
      <c r="C13089" s="458"/>
      <c r="D13089" s="458"/>
      <c r="E13089" s="458"/>
      <c r="F13089" s="459"/>
    </row>
    <row r="13090">
      <c r="A13090" s="458"/>
      <c r="B13090" s="458"/>
      <c r="C13090" s="458"/>
      <c r="D13090" s="458"/>
      <c r="E13090" s="458"/>
      <c r="F13090" s="459"/>
    </row>
    <row r="13091">
      <c r="A13091" s="458"/>
      <c r="B13091" s="458"/>
      <c r="C13091" s="458"/>
      <c r="D13091" s="458"/>
      <c r="E13091" s="458"/>
      <c r="F13091" s="459"/>
    </row>
    <row r="13092">
      <c r="A13092" s="458"/>
      <c r="B13092" s="458"/>
      <c r="C13092" s="458"/>
      <c r="D13092" s="458"/>
      <c r="E13092" s="458"/>
      <c r="F13092" s="459"/>
    </row>
    <row r="13093">
      <c r="A13093" s="458"/>
      <c r="B13093" s="458"/>
      <c r="C13093" s="458"/>
      <c r="D13093" s="458"/>
      <c r="E13093" s="458"/>
      <c r="F13093" s="459"/>
    </row>
    <row r="13094">
      <c r="A13094" s="458"/>
      <c r="B13094" s="458"/>
      <c r="C13094" s="458"/>
      <c r="D13094" s="458"/>
      <c r="E13094" s="458"/>
      <c r="F13094" s="459"/>
    </row>
    <row r="13095">
      <c r="A13095" s="458"/>
      <c r="B13095" s="458"/>
      <c r="C13095" s="458"/>
      <c r="D13095" s="458"/>
      <c r="E13095" s="458"/>
      <c r="F13095" s="459"/>
    </row>
    <row r="13096">
      <c r="A13096" s="458"/>
      <c r="B13096" s="458"/>
      <c r="C13096" s="458"/>
      <c r="D13096" s="458"/>
      <c r="E13096" s="458"/>
      <c r="F13096" s="459"/>
    </row>
    <row r="13097">
      <c r="A13097" s="458"/>
      <c r="B13097" s="458"/>
      <c r="C13097" s="458"/>
      <c r="D13097" s="458"/>
      <c r="E13097" s="458"/>
      <c r="F13097" s="459"/>
    </row>
    <row r="13098">
      <c r="A13098" s="458"/>
      <c r="B13098" s="458"/>
      <c r="C13098" s="458"/>
      <c r="D13098" s="458"/>
      <c r="E13098" s="458"/>
      <c r="F13098" s="459"/>
    </row>
    <row r="13099">
      <c r="A13099" s="458"/>
      <c r="B13099" s="458"/>
      <c r="C13099" s="458"/>
      <c r="D13099" s="458"/>
      <c r="E13099" s="458"/>
      <c r="F13099" s="459"/>
    </row>
    <row r="13100">
      <c r="A13100" s="458"/>
      <c r="B13100" s="458"/>
      <c r="C13100" s="458"/>
      <c r="D13100" s="458"/>
      <c r="E13100" s="458"/>
      <c r="F13100" s="459"/>
    </row>
    <row r="13101">
      <c r="A13101" s="458"/>
      <c r="B13101" s="458"/>
      <c r="C13101" s="458"/>
      <c r="D13101" s="458"/>
      <c r="E13101" s="458"/>
      <c r="F13101" s="459"/>
    </row>
    <row r="13102">
      <c r="A13102" s="458"/>
      <c r="B13102" s="458"/>
      <c r="C13102" s="458"/>
      <c r="D13102" s="458"/>
      <c r="E13102" s="458"/>
      <c r="F13102" s="459"/>
    </row>
    <row r="13103">
      <c r="A13103" s="458"/>
      <c r="B13103" s="458"/>
      <c r="C13103" s="458"/>
      <c r="D13103" s="458"/>
      <c r="E13103" s="458"/>
      <c r="F13103" s="459"/>
    </row>
    <row r="13104">
      <c r="A13104" s="458"/>
      <c r="B13104" s="458"/>
      <c r="C13104" s="458"/>
      <c r="D13104" s="458"/>
      <c r="E13104" s="458"/>
      <c r="F13104" s="459"/>
    </row>
    <row r="13105">
      <c r="A13105" s="458"/>
      <c r="B13105" s="458"/>
      <c r="C13105" s="458"/>
      <c r="D13105" s="458"/>
      <c r="E13105" s="458"/>
      <c r="F13105" s="459"/>
    </row>
    <row r="13106">
      <c r="A13106" s="458"/>
      <c r="B13106" s="458"/>
      <c r="C13106" s="458"/>
      <c r="D13106" s="458"/>
      <c r="E13106" s="458"/>
      <c r="F13106" s="459"/>
    </row>
    <row r="13107">
      <c r="A13107" s="458"/>
      <c r="B13107" s="458"/>
      <c r="C13107" s="458"/>
      <c r="D13107" s="458"/>
      <c r="E13107" s="458"/>
      <c r="F13107" s="459"/>
    </row>
    <row r="13108">
      <c r="A13108" s="458"/>
      <c r="B13108" s="458"/>
      <c r="C13108" s="458"/>
      <c r="D13108" s="458"/>
      <c r="E13108" s="458"/>
      <c r="F13108" s="459"/>
    </row>
    <row r="13109">
      <c r="A13109" s="458"/>
      <c r="B13109" s="458"/>
      <c r="C13109" s="458"/>
      <c r="D13109" s="458"/>
      <c r="E13109" s="458"/>
      <c r="F13109" s="459"/>
    </row>
    <row r="13110">
      <c r="A13110" s="458"/>
      <c r="B13110" s="458"/>
      <c r="C13110" s="458"/>
      <c r="D13110" s="458"/>
      <c r="E13110" s="458"/>
      <c r="F13110" s="459"/>
    </row>
    <row r="13111">
      <c r="A13111" s="458"/>
      <c r="B13111" s="458"/>
      <c r="C13111" s="458"/>
      <c r="D13111" s="458"/>
      <c r="E13111" s="458"/>
      <c r="F13111" s="459"/>
    </row>
    <row r="13112">
      <c r="A13112" s="458"/>
      <c r="B13112" s="458"/>
      <c r="C13112" s="458"/>
      <c r="D13112" s="458"/>
      <c r="E13112" s="458"/>
      <c r="F13112" s="459"/>
    </row>
    <row r="13113">
      <c r="A13113" s="458"/>
      <c r="B13113" s="458"/>
      <c r="C13113" s="458"/>
      <c r="D13113" s="458"/>
      <c r="E13113" s="458"/>
      <c r="F13113" s="459"/>
    </row>
    <row r="13114">
      <c r="A13114" s="458"/>
      <c r="B13114" s="458"/>
      <c r="C13114" s="458"/>
      <c r="D13114" s="458"/>
      <c r="E13114" s="458"/>
      <c r="F13114" s="459"/>
    </row>
    <row r="13115">
      <c r="A13115" s="458"/>
      <c r="B13115" s="458"/>
      <c r="C13115" s="458"/>
      <c r="D13115" s="458"/>
      <c r="E13115" s="458"/>
      <c r="F13115" s="459"/>
    </row>
    <row r="13116">
      <c r="A13116" s="458"/>
      <c r="B13116" s="458"/>
      <c r="C13116" s="458"/>
      <c r="D13116" s="458"/>
      <c r="E13116" s="458"/>
      <c r="F13116" s="459"/>
    </row>
    <row r="13117">
      <c r="A13117" s="458"/>
      <c r="B13117" s="458"/>
      <c r="C13117" s="458"/>
      <c r="D13117" s="458"/>
      <c r="E13117" s="458"/>
      <c r="F13117" s="459"/>
    </row>
    <row r="13118">
      <c r="A13118" s="458"/>
      <c r="B13118" s="458"/>
      <c r="C13118" s="458"/>
      <c r="D13118" s="458"/>
      <c r="E13118" s="458"/>
      <c r="F13118" s="459"/>
    </row>
    <row r="13119">
      <c r="A13119" s="458"/>
      <c r="B13119" s="458"/>
      <c r="C13119" s="458"/>
      <c r="D13119" s="458"/>
      <c r="E13119" s="458"/>
      <c r="F13119" s="459"/>
    </row>
    <row r="13120">
      <c r="A13120" s="458"/>
      <c r="B13120" s="458"/>
      <c r="C13120" s="458"/>
      <c r="D13120" s="458"/>
      <c r="E13120" s="458"/>
      <c r="F13120" s="459"/>
    </row>
    <row r="13121">
      <c r="A13121" s="458"/>
      <c r="B13121" s="458"/>
      <c r="C13121" s="458"/>
      <c r="D13121" s="458"/>
      <c r="E13121" s="458"/>
      <c r="F13121" s="459"/>
    </row>
    <row r="13122">
      <c r="A13122" s="458"/>
      <c r="B13122" s="458"/>
      <c r="C13122" s="458"/>
      <c r="D13122" s="458"/>
      <c r="E13122" s="458"/>
      <c r="F13122" s="459"/>
    </row>
    <row r="13123">
      <c r="A13123" s="458"/>
      <c r="B13123" s="458"/>
      <c r="C13123" s="458"/>
      <c r="D13123" s="458"/>
      <c r="E13123" s="458"/>
      <c r="F13123" s="459"/>
    </row>
    <row r="13124">
      <c r="A13124" s="458"/>
      <c r="B13124" s="458"/>
      <c r="C13124" s="458"/>
      <c r="D13124" s="458"/>
      <c r="E13124" s="458"/>
      <c r="F13124" s="459"/>
    </row>
    <row r="13125">
      <c r="A13125" s="458"/>
      <c r="B13125" s="458"/>
      <c r="C13125" s="458"/>
      <c r="D13125" s="458"/>
      <c r="E13125" s="458"/>
      <c r="F13125" s="459"/>
    </row>
    <row r="13126">
      <c r="A13126" s="458"/>
      <c r="B13126" s="458"/>
      <c r="C13126" s="458"/>
      <c r="D13126" s="458"/>
      <c r="E13126" s="458"/>
      <c r="F13126" s="459"/>
    </row>
    <row r="13127">
      <c r="A13127" s="458"/>
      <c r="B13127" s="458"/>
      <c r="C13127" s="458"/>
      <c r="D13127" s="458"/>
      <c r="E13127" s="458"/>
      <c r="F13127" s="459"/>
    </row>
    <row r="13128">
      <c r="A13128" s="458"/>
      <c r="B13128" s="458"/>
      <c r="C13128" s="458"/>
      <c r="D13128" s="458"/>
      <c r="E13128" s="458"/>
      <c r="F13128" s="459"/>
    </row>
    <row r="13129">
      <c r="A13129" s="458"/>
      <c r="B13129" s="458"/>
      <c r="C13129" s="458"/>
      <c r="D13129" s="458"/>
      <c r="E13129" s="458"/>
      <c r="F13129" s="459"/>
    </row>
    <row r="13130">
      <c r="A13130" s="458"/>
      <c r="B13130" s="458"/>
      <c r="C13130" s="458"/>
      <c r="D13130" s="458"/>
      <c r="E13130" s="458"/>
      <c r="F13130" s="459"/>
    </row>
    <row r="13131">
      <c r="A13131" s="458"/>
      <c r="B13131" s="458"/>
      <c r="C13131" s="458"/>
      <c r="D13131" s="458"/>
      <c r="E13131" s="458"/>
      <c r="F13131" s="459"/>
    </row>
    <row r="13132">
      <c r="A13132" s="458"/>
      <c r="B13132" s="458"/>
      <c r="C13132" s="458"/>
      <c r="D13132" s="458"/>
      <c r="E13132" s="458"/>
      <c r="F13132" s="459"/>
    </row>
    <row r="13133">
      <c r="A13133" s="458"/>
      <c r="B13133" s="458"/>
      <c r="C13133" s="458"/>
      <c r="D13133" s="458"/>
      <c r="E13133" s="458"/>
      <c r="F13133" s="459"/>
    </row>
    <row r="13134">
      <c r="A13134" s="458"/>
      <c r="B13134" s="458"/>
      <c r="C13134" s="458"/>
      <c r="D13134" s="458"/>
      <c r="E13134" s="458"/>
      <c r="F13134" s="459"/>
    </row>
    <row r="13135">
      <c r="A13135" s="458"/>
      <c r="B13135" s="458"/>
      <c r="C13135" s="458"/>
      <c r="D13135" s="458"/>
      <c r="E13135" s="458"/>
      <c r="F13135" s="459"/>
    </row>
    <row r="13136">
      <c r="A13136" s="458"/>
      <c r="B13136" s="458"/>
      <c r="C13136" s="458"/>
      <c r="D13136" s="458"/>
      <c r="E13136" s="458"/>
      <c r="F13136" s="459"/>
    </row>
    <row r="13137">
      <c r="A13137" s="458"/>
      <c r="B13137" s="458"/>
      <c r="C13137" s="458"/>
      <c r="D13137" s="458"/>
      <c r="E13137" s="458"/>
      <c r="F13137" s="459"/>
    </row>
    <row r="13138">
      <c r="A13138" s="458"/>
      <c r="B13138" s="458"/>
      <c r="C13138" s="458"/>
      <c r="D13138" s="458"/>
      <c r="E13138" s="458"/>
      <c r="F13138" s="459"/>
    </row>
    <row r="13139">
      <c r="A13139" s="458"/>
      <c r="B13139" s="458"/>
      <c r="C13139" s="458"/>
      <c r="D13139" s="458"/>
      <c r="E13139" s="458"/>
      <c r="F13139" s="459"/>
    </row>
    <row r="13140">
      <c r="A13140" s="458"/>
      <c r="B13140" s="458"/>
      <c r="C13140" s="458"/>
      <c r="D13140" s="458"/>
      <c r="E13140" s="458"/>
      <c r="F13140" s="459"/>
    </row>
    <row r="13141">
      <c r="A13141" s="458"/>
      <c r="B13141" s="458"/>
      <c r="C13141" s="458"/>
      <c r="D13141" s="458"/>
      <c r="E13141" s="458"/>
      <c r="F13141" s="459"/>
    </row>
    <row r="13142">
      <c r="A13142" s="458"/>
      <c r="B13142" s="458"/>
      <c r="C13142" s="458"/>
      <c r="D13142" s="458"/>
      <c r="E13142" s="458"/>
      <c r="F13142" s="459"/>
    </row>
    <row r="13143">
      <c r="A13143" s="458"/>
      <c r="B13143" s="458"/>
      <c r="C13143" s="458"/>
      <c r="D13143" s="458"/>
      <c r="E13143" s="458"/>
      <c r="F13143" s="459"/>
    </row>
    <row r="13144">
      <c r="A13144" s="458"/>
      <c r="B13144" s="458"/>
      <c r="C13144" s="458"/>
      <c r="D13144" s="458"/>
      <c r="E13144" s="458"/>
      <c r="F13144" s="459"/>
    </row>
    <row r="13145">
      <c r="A13145" s="458"/>
      <c r="B13145" s="458"/>
      <c r="C13145" s="458"/>
      <c r="D13145" s="458"/>
      <c r="E13145" s="458"/>
      <c r="F13145" s="459"/>
    </row>
    <row r="13146">
      <c r="A13146" s="458"/>
      <c r="B13146" s="458"/>
      <c r="C13146" s="458"/>
      <c r="D13146" s="458"/>
      <c r="E13146" s="458"/>
      <c r="F13146" s="459"/>
    </row>
    <row r="13147">
      <c r="A13147" s="458"/>
      <c r="B13147" s="458"/>
      <c r="C13147" s="458"/>
      <c r="D13147" s="458"/>
      <c r="E13147" s="458"/>
      <c r="F13147" s="459"/>
    </row>
    <row r="13148">
      <c r="A13148" s="458"/>
      <c r="B13148" s="458"/>
      <c r="C13148" s="458"/>
      <c r="D13148" s="458"/>
      <c r="E13148" s="458"/>
      <c r="F13148" s="459"/>
    </row>
    <row r="13149">
      <c r="A13149" s="458"/>
      <c r="B13149" s="458"/>
      <c r="C13149" s="458"/>
      <c r="D13149" s="458"/>
      <c r="E13149" s="458"/>
      <c r="F13149" s="459"/>
    </row>
    <row r="13150">
      <c r="A13150" s="458"/>
      <c r="B13150" s="458"/>
      <c r="C13150" s="458"/>
      <c r="D13150" s="458"/>
      <c r="E13150" s="458"/>
      <c r="F13150" s="459"/>
    </row>
    <row r="13151">
      <c r="A13151" s="458"/>
      <c r="B13151" s="458"/>
      <c r="C13151" s="458"/>
      <c r="D13151" s="458"/>
      <c r="E13151" s="458"/>
      <c r="F13151" s="459"/>
    </row>
    <row r="13152">
      <c r="A13152" s="458"/>
      <c r="B13152" s="458"/>
      <c r="C13152" s="458"/>
      <c r="D13152" s="458"/>
      <c r="E13152" s="458"/>
      <c r="F13152" s="459"/>
    </row>
    <row r="13153">
      <c r="A13153" s="458"/>
      <c r="B13153" s="458"/>
      <c r="C13153" s="458"/>
      <c r="D13153" s="458"/>
      <c r="E13153" s="458"/>
      <c r="F13153" s="459"/>
    </row>
    <row r="13154">
      <c r="A13154" s="458"/>
      <c r="B13154" s="458"/>
      <c r="C13154" s="458"/>
      <c r="D13154" s="458"/>
      <c r="E13154" s="458"/>
      <c r="F13154" s="459"/>
    </row>
    <row r="13155">
      <c r="A13155" s="458"/>
      <c r="B13155" s="458"/>
      <c r="C13155" s="458"/>
      <c r="D13155" s="458"/>
      <c r="E13155" s="458"/>
      <c r="F13155" s="459"/>
    </row>
    <row r="13156">
      <c r="A13156" s="458"/>
      <c r="B13156" s="458"/>
      <c r="C13156" s="458"/>
      <c r="D13156" s="458"/>
      <c r="E13156" s="458"/>
      <c r="F13156" s="459"/>
    </row>
    <row r="13157">
      <c r="A13157" s="458"/>
      <c r="B13157" s="458"/>
      <c r="C13157" s="458"/>
      <c r="D13157" s="458"/>
      <c r="E13157" s="458"/>
      <c r="F13157" s="459"/>
    </row>
    <row r="13158">
      <c r="A13158" s="458"/>
      <c r="B13158" s="458"/>
      <c r="C13158" s="458"/>
      <c r="D13158" s="458"/>
      <c r="E13158" s="458"/>
      <c r="F13158" s="459"/>
    </row>
    <row r="13159">
      <c r="A13159" s="458"/>
      <c r="B13159" s="458"/>
      <c r="C13159" s="458"/>
      <c r="D13159" s="458"/>
      <c r="E13159" s="458"/>
      <c r="F13159" s="459"/>
    </row>
    <row r="13160">
      <c r="A13160" s="458"/>
      <c r="B13160" s="458"/>
      <c r="C13160" s="458"/>
      <c r="D13160" s="458"/>
      <c r="E13160" s="458"/>
      <c r="F13160" s="459"/>
    </row>
    <row r="13161">
      <c r="A13161" s="458"/>
      <c r="B13161" s="458"/>
      <c r="C13161" s="458"/>
      <c r="D13161" s="458"/>
      <c r="E13161" s="458"/>
      <c r="F13161" s="459"/>
    </row>
    <row r="13162">
      <c r="A13162" s="458"/>
      <c r="B13162" s="458"/>
      <c r="C13162" s="458"/>
      <c r="D13162" s="458"/>
      <c r="E13162" s="458"/>
      <c r="F13162" s="459"/>
    </row>
    <row r="13163">
      <c r="A13163" s="458"/>
      <c r="B13163" s="458"/>
      <c r="C13163" s="458"/>
      <c r="D13163" s="458"/>
      <c r="E13163" s="458"/>
      <c r="F13163" s="459"/>
    </row>
    <row r="13164">
      <c r="A13164" s="458"/>
      <c r="B13164" s="458"/>
      <c r="C13164" s="458"/>
      <c r="D13164" s="458"/>
      <c r="E13164" s="458"/>
      <c r="F13164" s="459"/>
    </row>
    <row r="13165">
      <c r="A13165" s="458"/>
      <c r="B13165" s="458"/>
      <c r="C13165" s="458"/>
      <c r="D13165" s="458"/>
      <c r="E13165" s="458"/>
      <c r="F13165" s="459"/>
    </row>
    <row r="13166">
      <c r="A13166" s="458"/>
      <c r="B13166" s="458"/>
      <c r="C13166" s="458"/>
      <c r="D13166" s="458"/>
      <c r="E13166" s="458"/>
      <c r="F13166" s="459"/>
    </row>
    <row r="13167">
      <c r="A13167" s="458"/>
      <c r="B13167" s="458"/>
      <c r="C13167" s="458"/>
      <c r="D13167" s="458"/>
      <c r="E13167" s="458"/>
      <c r="F13167" s="459"/>
    </row>
    <row r="13168">
      <c r="A13168" s="458"/>
      <c r="B13168" s="458"/>
      <c r="C13168" s="458"/>
      <c r="D13168" s="458"/>
      <c r="E13168" s="458"/>
      <c r="F13168" s="459"/>
    </row>
    <row r="13169">
      <c r="A13169" s="458"/>
      <c r="B13169" s="458"/>
      <c r="C13169" s="458"/>
      <c r="D13169" s="458"/>
      <c r="E13169" s="458"/>
      <c r="F13169" s="459"/>
    </row>
    <row r="13170">
      <c r="A13170" s="458"/>
      <c r="B13170" s="458"/>
      <c r="C13170" s="458"/>
      <c r="D13170" s="458"/>
      <c r="E13170" s="458"/>
      <c r="F13170" s="459"/>
    </row>
    <row r="13171">
      <c r="A13171" s="458"/>
      <c r="B13171" s="458"/>
      <c r="C13171" s="458"/>
      <c r="D13171" s="458"/>
      <c r="E13171" s="458"/>
      <c r="F13171" s="459"/>
    </row>
    <row r="13172">
      <c r="A13172" s="458"/>
      <c r="B13172" s="458"/>
      <c r="C13172" s="458"/>
      <c r="D13172" s="458"/>
      <c r="E13172" s="458"/>
      <c r="F13172" s="459"/>
    </row>
    <row r="13173">
      <c r="A13173" s="458"/>
      <c r="B13173" s="458"/>
      <c r="C13173" s="458"/>
      <c r="D13173" s="458"/>
      <c r="E13173" s="458"/>
      <c r="F13173" s="459"/>
    </row>
    <row r="13174">
      <c r="A13174" s="458"/>
      <c r="B13174" s="458"/>
      <c r="C13174" s="458"/>
      <c r="D13174" s="458"/>
      <c r="E13174" s="458"/>
      <c r="F13174" s="459"/>
    </row>
    <row r="13175">
      <c r="A13175" s="458"/>
      <c r="B13175" s="458"/>
      <c r="C13175" s="458"/>
      <c r="D13175" s="458"/>
      <c r="E13175" s="458"/>
      <c r="F13175" s="459"/>
    </row>
    <row r="13176">
      <c r="A13176" s="458"/>
      <c r="B13176" s="458"/>
      <c r="C13176" s="458"/>
      <c r="D13176" s="458"/>
      <c r="E13176" s="458"/>
      <c r="F13176" s="459"/>
    </row>
    <row r="13177">
      <c r="A13177" s="458"/>
      <c r="B13177" s="458"/>
      <c r="C13177" s="458"/>
      <c r="D13177" s="458"/>
      <c r="E13177" s="458"/>
      <c r="F13177" s="459"/>
    </row>
    <row r="13178">
      <c r="A13178" s="458"/>
      <c r="B13178" s="458"/>
      <c r="C13178" s="458"/>
      <c r="D13178" s="458"/>
      <c r="E13178" s="458"/>
      <c r="F13178" s="459"/>
    </row>
    <row r="13179">
      <c r="A13179" s="458"/>
      <c r="B13179" s="458"/>
      <c r="C13179" s="458"/>
      <c r="D13179" s="458"/>
      <c r="E13179" s="458"/>
      <c r="F13179" s="459"/>
    </row>
    <row r="13180">
      <c r="A13180" s="458"/>
      <c r="B13180" s="458"/>
      <c r="C13180" s="458"/>
      <c r="D13180" s="458"/>
      <c r="E13180" s="458"/>
      <c r="F13180" s="459"/>
    </row>
    <row r="13181">
      <c r="A13181" s="458"/>
      <c r="B13181" s="458"/>
      <c r="C13181" s="458"/>
      <c r="D13181" s="458"/>
      <c r="E13181" s="458"/>
      <c r="F13181" s="459"/>
    </row>
    <row r="13182">
      <c r="A13182" s="458"/>
      <c r="B13182" s="458"/>
      <c r="C13182" s="458"/>
      <c r="D13182" s="458"/>
      <c r="E13182" s="458"/>
      <c r="F13182" s="459"/>
    </row>
    <row r="13183">
      <c r="A13183" s="458"/>
      <c r="B13183" s="458"/>
      <c r="C13183" s="458"/>
      <c r="D13183" s="458"/>
      <c r="E13183" s="458"/>
      <c r="F13183" s="459"/>
    </row>
    <row r="13184">
      <c r="A13184" s="458"/>
      <c r="B13184" s="458"/>
      <c r="C13184" s="458"/>
      <c r="D13184" s="458"/>
      <c r="E13184" s="458"/>
      <c r="F13184" s="459"/>
    </row>
    <row r="13185">
      <c r="A13185" s="458"/>
      <c r="B13185" s="458"/>
      <c r="C13185" s="458"/>
      <c r="D13185" s="458"/>
      <c r="E13185" s="458"/>
      <c r="F13185" s="459"/>
    </row>
    <row r="13186">
      <c r="A13186" s="458"/>
      <c r="B13186" s="458"/>
      <c r="C13186" s="458"/>
      <c r="D13186" s="458"/>
      <c r="E13186" s="458"/>
      <c r="F13186" s="459"/>
    </row>
    <row r="13187">
      <c r="A13187" s="458"/>
      <c r="B13187" s="458"/>
      <c r="C13187" s="458"/>
      <c r="D13187" s="458"/>
      <c r="E13187" s="458"/>
      <c r="F13187" s="459"/>
    </row>
    <row r="13188">
      <c r="A13188" s="458"/>
      <c r="B13188" s="458"/>
      <c r="C13188" s="458"/>
      <c r="D13188" s="458"/>
      <c r="E13188" s="458"/>
      <c r="F13188" s="459"/>
    </row>
    <row r="13189">
      <c r="A13189" s="458"/>
      <c r="B13189" s="458"/>
      <c r="C13189" s="458"/>
      <c r="D13189" s="458"/>
      <c r="E13189" s="458"/>
      <c r="F13189" s="459"/>
    </row>
    <row r="13190">
      <c r="A13190" s="458"/>
      <c r="B13190" s="458"/>
      <c r="C13190" s="458"/>
      <c r="D13190" s="458"/>
      <c r="E13190" s="458"/>
      <c r="F13190" s="459"/>
    </row>
    <row r="13191">
      <c r="A13191" s="458"/>
      <c r="B13191" s="458"/>
      <c r="C13191" s="458"/>
      <c r="D13191" s="458"/>
      <c r="E13191" s="458"/>
      <c r="F13191" s="459"/>
    </row>
    <row r="13192">
      <c r="A13192" s="458"/>
      <c r="B13192" s="458"/>
      <c r="C13192" s="458"/>
      <c r="D13192" s="458"/>
      <c r="E13192" s="458"/>
      <c r="F13192" s="459"/>
    </row>
    <row r="13193">
      <c r="A13193" s="458"/>
      <c r="B13193" s="458"/>
      <c r="C13193" s="458"/>
      <c r="D13193" s="458"/>
      <c r="E13193" s="458"/>
      <c r="F13193" s="459"/>
    </row>
    <row r="13194">
      <c r="A13194" s="458"/>
      <c r="B13194" s="458"/>
      <c r="C13194" s="458"/>
      <c r="D13194" s="458"/>
      <c r="E13194" s="458"/>
      <c r="F13194" s="459"/>
    </row>
    <row r="13195">
      <c r="A13195" s="458"/>
      <c r="B13195" s="458"/>
      <c r="C13195" s="458"/>
      <c r="D13195" s="458"/>
      <c r="E13195" s="458"/>
      <c r="F13195" s="459"/>
    </row>
    <row r="13196">
      <c r="A13196" s="458"/>
      <c r="B13196" s="458"/>
      <c r="C13196" s="458"/>
      <c r="D13196" s="458"/>
      <c r="E13196" s="458"/>
      <c r="F13196" s="459"/>
    </row>
    <row r="13197">
      <c r="A13197" s="458"/>
      <c r="B13197" s="458"/>
      <c r="C13197" s="458"/>
      <c r="D13197" s="458"/>
      <c r="E13197" s="458"/>
      <c r="F13197" s="459"/>
    </row>
    <row r="13198">
      <c r="A13198" s="458"/>
      <c r="B13198" s="458"/>
      <c r="C13198" s="458"/>
      <c r="D13198" s="458"/>
      <c r="E13198" s="458"/>
      <c r="F13198" s="459"/>
    </row>
    <row r="13199">
      <c r="A13199" s="458"/>
      <c r="B13199" s="458"/>
      <c r="C13199" s="458"/>
      <c r="D13199" s="458"/>
      <c r="E13199" s="458"/>
      <c r="F13199" s="459"/>
    </row>
    <row r="13200">
      <c r="A13200" s="458"/>
      <c r="B13200" s="458"/>
      <c r="C13200" s="458"/>
      <c r="D13200" s="458"/>
      <c r="E13200" s="458"/>
      <c r="F13200" s="459"/>
    </row>
    <row r="13201">
      <c r="A13201" s="458"/>
      <c r="B13201" s="458"/>
      <c r="C13201" s="458"/>
      <c r="D13201" s="458"/>
      <c r="E13201" s="458"/>
      <c r="F13201" s="459"/>
    </row>
    <row r="13202">
      <c r="A13202" s="458"/>
      <c r="B13202" s="458"/>
      <c r="C13202" s="458"/>
      <c r="D13202" s="458"/>
      <c r="E13202" s="458"/>
      <c r="F13202" s="459"/>
    </row>
    <row r="13203">
      <c r="A13203" s="458"/>
      <c r="B13203" s="458"/>
      <c r="C13203" s="458"/>
      <c r="D13203" s="458"/>
      <c r="E13203" s="458"/>
      <c r="F13203" s="459"/>
    </row>
    <row r="13204">
      <c r="A13204" s="458"/>
      <c r="B13204" s="458"/>
      <c r="C13204" s="458"/>
      <c r="D13204" s="458"/>
      <c r="E13204" s="458"/>
      <c r="F13204" s="459"/>
    </row>
    <row r="13205">
      <c r="A13205" s="458"/>
      <c r="B13205" s="458"/>
      <c r="C13205" s="458"/>
      <c r="D13205" s="458"/>
      <c r="E13205" s="458"/>
      <c r="F13205" s="459"/>
    </row>
    <row r="13206">
      <c r="A13206" s="458"/>
      <c r="B13206" s="458"/>
      <c r="C13206" s="458"/>
      <c r="D13206" s="458"/>
      <c r="E13206" s="458"/>
      <c r="F13206" s="459"/>
    </row>
    <row r="13207">
      <c r="A13207" s="458"/>
      <c r="B13207" s="458"/>
      <c r="C13207" s="458"/>
      <c r="D13207" s="458"/>
      <c r="E13207" s="458"/>
      <c r="F13207" s="459"/>
    </row>
    <row r="13208">
      <c r="A13208" s="458"/>
      <c r="B13208" s="458"/>
      <c r="C13208" s="458"/>
      <c r="D13208" s="458"/>
      <c r="E13208" s="458"/>
      <c r="F13208" s="459"/>
    </row>
    <row r="13209">
      <c r="A13209" s="458"/>
      <c r="B13209" s="458"/>
      <c r="C13209" s="458"/>
      <c r="D13209" s="458"/>
      <c r="E13209" s="458"/>
      <c r="F13209" s="459"/>
    </row>
    <row r="13210">
      <c r="A13210" s="458"/>
      <c r="B13210" s="458"/>
      <c r="C13210" s="458"/>
      <c r="D13210" s="458"/>
      <c r="E13210" s="458"/>
      <c r="F13210" s="459"/>
    </row>
    <row r="13211">
      <c r="A13211" s="458"/>
      <c r="B13211" s="458"/>
      <c r="C13211" s="458"/>
      <c r="D13211" s="458"/>
      <c r="E13211" s="458"/>
      <c r="F13211" s="459"/>
    </row>
    <row r="13212">
      <c r="A13212" s="458"/>
      <c r="B13212" s="458"/>
      <c r="C13212" s="458"/>
      <c r="D13212" s="458"/>
      <c r="E13212" s="458"/>
      <c r="F13212" s="459"/>
    </row>
    <row r="13213">
      <c r="A13213" s="458"/>
      <c r="B13213" s="458"/>
      <c r="C13213" s="458"/>
      <c r="D13213" s="458"/>
      <c r="E13213" s="458"/>
      <c r="F13213" s="459"/>
    </row>
    <row r="13214">
      <c r="A13214" s="458"/>
      <c r="B13214" s="458"/>
      <c r="C13214" s="458"/>
      <c r="D13214" s="458"/>
      <c r="E13214" s="458"/>
      <c r="F13214" s="459"/>
    </row>
    <row r="13215">
      <c r="A13215" s="458"/>
      <c r="B13215" s="458"/>
      <c r="C13215" s="458"/>
      <c r="D13215" s="458"/>
      <c r="E13215" s="458"/>
      <c r="F13215" s="459"/>
    </row>
    <row r="13216">
      <c r="A13216" s="458"/>
      <c r="B13216" s="458"/>
      <c r="C13216" s="458"/>
      <c r="D13216" s="458"/>
      <c r="E13216" s="458"/>
      <c r="F13216" s="459"/>
    </row>
    <row r="13217">
      <c r="A13217" s="458"/>
      <c r="B13217" s="458"/>
      <c r="C13217" s="458"/>
      <c r="D13217" s="458"/>
      <c r="E13217" s="458"/>
      <c r="F13217" s="459"/>
    </row>
    <row r="13218">
      <c r="A13218" s="458"/>
      <c r="B13218" s="458"/>
      <c r="C13218" s="458"/>
      <c r="D13218" s="458"/>
      <c r="E13218" s="458"/>
      <c r="F13218" s="459"/>
    </row>
    <row r="13219">
      <c r="A13219" s="458"/>
      <c r="B13219" s="458"/>
      <c r="C13219" s="458"/>
      <c r="D13219" s="458"/>
      <c r="E13219" s="458"/>
      <c r="F13219" s="459"/>
    </row>
    <row r="13220">
      <c r="A13220" s="458"/>
      <c r="B13220" s="458"/>
      <c r="C13220" s="458"/>
      <c r="D13220" s="458"/>
      <c r="E13220" s="458"/>
      <c r="F13220" s="459"/>
    </row>
    <row r="13221">
      <c r="A13221" s="458"/>
      <c r="B13221" s="458"/>
      <c r="C13221" s="458"/>
      <c r="D13221" s="458"/>
      <c r="E13221" s="458"/>
      <c r="F13221" s="459"/>
    </row>
    <row r="13222">
      <c r="A13222" s="458"/>
      <c r="B13222" s="458"/>
      <c r="C13222" s="458"/>
      <c r="D13222" s="458"/>
      <c r="E13222" s="458"/>
      <c r="F13222" s="459"/>
    </row>
    <row r="13223">
      <c r="A13223" s="458"/>
      <c r="B13223" s="458"/>
      <c r="C13223" s="458"/>
      <c r="D13223" s="458"/>
      <c r="E13223" s="458"/>
      <c r="F13223" s="459"/>
    </row>
    <row r="13224">
      <c r="A13224" s="458"/>
      <c r="B13224" s="458"/>
      <c r="C13224" s="458"/>
      <c r="D13224" s="458"/>
      <c r="E13224" s="458"/>
      <c r="F13224" s="459"/>
    </row>
    <row r="13225">
      <c r="A13225" s="458"/>
      <c r="B13225" s="458"/>
      <c r="C13225" s="458"/>
      <c r="D13225" s="458"/>
      <c r="E13225" s="458"/>
      <c r="F13225" s="459"/>
    </row>
    <row r="13226">
      <c r="A13226" s="458"/>
      <c r="B13226" s="458"/>
      <c r="C13226" s="458"/>
      <c r="D13226" s="458"/>
      <c r="E13226" s="458"/>
      <c r="F13226" s="459"/>
    </row>
    <row r="13227">
      <c r="A13227" s="458"/>
      <c r="B13227" s="458"/>
      <c r="C13227" s="458"/>
      <c r="D13227" s="458"/>
      <c r="E13227" s="458"/>
      <c r="F13227" s="459"/>
    </row>
    <row r="13228">
      <c r="A13228" s="458"/>
      <c r="B13228" s="458"/>
      <c r="C13228" s="458"/>
      <c r="D13228" s="458"/>
      <c r="E13228" s="458"/>
      <c r="F13228" s="459"/>
    </row>
    <row r="13229">
      <c r="A13229" s="458"/>
      <c r="B13229" s="458"/>
      <c r="C13229" s="458"/>
      <c r="D13229" s="458"/>
      <c r="E13229" s="458"/>
      <c r="F13229" s="459"/>
    </row>
    <row r="13230">
      <c r="A13230" s="458"/>
      <c r="B13230" s="458"/>
      <c r="C13230" s="458"/>
      <c r="D13230" s="458"/>
      <c r="E13230" s="458"/>
      <c r="F13230" s="459"/>
    </row>
    <row r="13231">
      <c r="A13231" s="458"/>
      <c r="B13231" s="458"/>
      <c r="C13231" s="458"/>
      <c r="D13231" s="458"/>
      <c r="E13231" s="458"/>
      <c r="F13231" s="459"/>
    </row>
    <row r="13232">
      <c r="A13232" s="458"/>
      <c r="B13232" s="458"/>
      <c r="C13232" s="458"/>
      <c r="D13232" s="458"/>
      <c r="E13232" s="458"/>
      <c r="F13232" s="459"/>
    </row>
    <row r="13233">
      <c r="A13233" s="458"/>
      <c r="B13233" s="458"/>
      <c r="C13233" s="458"/>
      <c r="D13233" s="458"/>
      <c r="E13233" s="458"/>
      <c r="F13233" s="459"/>
    </row>
    <row r="13234">
      <c r="A13234" s="458"/>
      <c r="B13234" s="458"/>
      <c r="C13234" s="458"/>
      <c r="D13234" s="458"/>
      <c r="E13234" s="458"/>
      <c r="F13234" s="459"/>
    </row>
    <row r="13235">
      <c r="A13235" s="458"/>
      <c r="B13235" s="458"/>
      <c r="C13235" s="458"/>
      <c r="D13235" s="458"/>
      <c r="E13235" s="458"/>
      <c r="F13235" s="459"/>
    </row>
    <row r="13236">
      <c r="A13236" s="458"/>
      <c r="B13236" s="458"/>
      <c r="C13236" s="458"/>
      <c r="D13236" s="458"/>
      <c r="E13236" s="458"/>
      <c r="F13236" s="459"/>
    </row>
    <row r="13237">
      <c r="A13237" s="458"/>
      <c r="B13237" s="458"/>
      <c r="C13237" s="458"/>
      <c r="D13237" s="458"/>
      <c r="E13237" s="458"/>
      <c r="F13237" s="459"/>
    </row>
    <row r="13238">
      <c r="A13238" s="458"/>
      <c r="B13238" s="458"/>
      <c r="C13238" s="458"/>
      <c r="D13238" s="458"/>
      <c r="E13238" s="458"/>
      <c r="F13238" s="459"/>
    </row>
    <row r="13239">
      <c r="A13239" s="458"/>
      <c r="B13239" s="458"/>
      <c r="C13239" s="458"/>
      <c r="D13239" s="458"/>
      <c r="E13239" s="458"/>
      <c r="F13239" s="459"/>
    </row>
    <row r="13240">
      <c r="A13240" s="458"/>
      <c r="B13240" s="458"/>
      <c r="C13240" s="458"/>
      <c r="D13240" s="458"/>
      <c r="E13240" s="458"/>
      <c r="F13240" s="459"/>
    </row>
    <row r="13241">
      <c r="A13241" s="458"/>
      <c r="B13241" s="458"/>
      <c r="C13241" s="458"/>
      <c r="D13241" s="458"/>
      <c r="E13241" s="458"/>
      <c r="F13241" s="459"/>
    </row>
    <row r="13242">
      <c r="A13242" s="458"/>
      <c r="B13242" s="458"/>
      <c r="C13242" s="458"/>
      <c r="D13242" s="458"/>
      <c r="E13242" s="458"/>
      <c r="F13242" s="459"/>
    </row>
    <row r="13243">
      <c r="A13243" s="458"/>
      <c r="B13243" s="458"/>
      <c r="C13243" s="458"/>
      <c r="D13243" s="458"/>
      <c r="E13243" s="458"/>
      <c r="F13243" s="459"/>
    </row>
    <row r="13244">
      <c r="A13244" s="458"/>
      <c r="B13244" s="458"/>
      <c r="C13244" s="458"/>
      <c r="D13244" s="458"/>
      <c r="E13244" s="458"/>
      <c r="F13244" s="459"/>
    </row>
    <row r="13245">
      <c r="A13245" s="458"/>
      <c r="B13245" s="458"/>
      <c r="C13245" s="458"/>
      <c r="D13245" s="458"/>
      <c r="E13245" s="458"/>
      <c r="F13245" s="459"/>
    </row>
    <row r="13246">
      <c r="A13246" s="458"/>
      <c r="B13246" s="458"/>
      <c r="C13246" s="458"/>
      <c r="D13246" s="458"/>
      <c r="E13246" s="458"/>
      <c r="F13246" s="459"/>
    </row>
    <row r="13247">
      <c r="A13247" s="458"/>
      <c r="B13247" s="458"/>
      <c r="C13247" s="458"/>
      <c r="D13247" s="458"/>
      <c r="E13247" s="458"/>
      <c r="F13247" s="459"/>
    </row>
    <row r="13248">
      <c r="A13248" s="458"/>
      <c r="B13248" s="458"/>
      <c r="C13248" s="458"/>
      <c r="D13248" s="458"/>
      <c r="E13248" s="458"/>
      <c r="F13248" s="459"/>
    </row>
    <row r="13249">
      <c r="A13249" s="458"/>
      <c r="B13249" s="458"/>
      <c r="C13249" s="458"/>
      <c r="D13249" s="458"/>
      <c r="E13249" s="458"/>
      <c r="F13249" s="459"/>
    </row>
    <row r="13250">
      <c r="A13250" s="458"/>
      <c r="B13250" s="458"/>
      <c r="C13250" s="458"/>
      <c r="D13250" s="458"/>
      <c r="E13250" s="458"/>
      <c r="F13250" s="459"/>
    </row>
    <row r="13251">
      <c r="A13251" s="458"/>
      <c r="B13251" s="458"/>
      <c r="C13251" s="458"/>
      <c r="D13251" s="458"/>
      <c r="E13251" s="458"/>
      <c r="F13251" s="459"/>
    </row>
    <row r="13252">
      <c r="A13252" s="458"/>
      <c r="B13252" s="458"/>
      <c r="C13252" s="458"/>
      <c r="D13252" s="458"/>
      <c r="E13252" s="458"/>
      <c r="F13252" s="459"/>
    </row>
    <row r="13253">
      <c r="A13253" s="458"/>
      <c r="B13253" s="458"/>
      <c r="C13253" s="458"/>
      <c r="D13253" s="458"/>
      <c r="E13253" s="458"/>
      <c r="F13253" s="459"/>
    </row>
    <row r="13254">
      <c r="A13254" s="458"/>
      <c r="B13254" s="458"/>
      <c r="C13254" s="458"/>
      <c r="D13254" s="458"/>
      <c r="E13254" s="458"/>
      <c r="F13254" s="459"/>
    </row>
    <row r="13255">
      <c r="A13255" s="458"/>
      <c r="B13255" s="458"/>
      <c r="C13255" s="458"/>
      <c r="D13255" s="458"/>
      <c r="E13255" s="458"/>
      <c r="F13255" s="459"/>
    </row>
    <row r="13256">
      <c r="A13256" s="458"/>
      <c r="B13256" s="458"/>
      <c r="C13256" s="458"/>
      <c r="D13256" s="458"/>
      <c r="E13256" s="458"/>
      <c r="F13256" s="459"/>
    </row>
    <row r="13257">
      <c r="A13257" s="458"/>
      <c r="B13257" s="458"/>
      <c r="C13257" s="458"/>
      <c r="D13257" s="458"/>
      <c r="E13257" s="458"/>
      <c r="F13257" s="459"/>
    </row>
    <row r="13258">
      <c r="A13258" s="458"/>
      <c r="B13258" s="458"/>
      <c r="C13258" s="458"/>
      <c r="D13258" s="458"/>
      <c r="E13258" s="458"/>
      <c r="F13258" s="459"/>
    </row>
    <row r="13259">
      <c r="A13259" s="458"/>
      <c r="B13259" s="458"/>
      <c r="C13259" s="458"/>
      <c r="D13259" s="458"/>
      <c r="E13259" s="458"/>
      <c r="F13259" s="459"/>
    </row>
    <row r="13260">
      <c r="A13260" s="458"/>
      <c r="B13260" s="458"/>
      <c r="C13260" s="458"/>
      <c r="D13260" s="458"/>
      <c r="E13260" s="458"/>
      <c r="F13260" s="459"/>
    </row>
    <row r="13261">
      <c r="A13261" s="458"/>
      <c r="B13261" s="458"/>
      <c r="C13261" s="458"/>
      <c r="D13261" s="458"/>
      <c r="E13261" s="458"/>
      <c r="F13261" s="459"/>
    </row>
    <row r="13262">
      <c r="A13262" s="458"/>
      <c r="B13262" s="458"/>
      <c r="C13262" s="458"/>
      <c r="D13262" s="458"/>
      <c r="E13262" s="458"/>
      <c r="F13262" s="459"/>
    </row>
    <row r="13263">
      <c r="A13263" s="458"/>
      <c r="B13263" s="458"/>
      <c r="C13263" s="458"/>
      <c r="D13263" s="458"/>
      <c r="E13263" s="458"/>
      <c r="F13263" s="459"/>
    </row>
    <row r="13264">
      <c r="A13264" s="458"/>
      <c r="B13264" s="458"/>
      <c r="C13264" s="458"/>
      <c r="D13264" s="458"/>
      <c r="E13264" s="458"/>
      <c r="F13264" s="459"/>
    </row>
    <row r="13265">
      <c r="A13265" s="458"/>
      <c r="B13265" s="458"/>
      <c r="C13265" s="458"/>
      <c r="D13265" s="458"/>
      <c r="E13265" s="458"/>
      <c r="F13265" s="459"/>
    </row>
    <row r="13266">
      <c r="A13266" s="458"/>
      <c r="B13266" s="458"/>
      <c r="C13266" s="458"/>
      <c r="D13266" s="458"/>
      <c r="E13266" s="458"/>
      <c r="F13266" s="459"/>
    </row>
    <row r="13267">
      <c r="A13267" s="458"/>
      <c r="B13267" s="458"/>
      <c r="C13267" s="458"/>
      <c r="D13267" s="458"/>
      <c r="E13267" s="458"/>
      <c r="F13267" s="459"/>
    </row>
    <row r="13268">
      <c r="A13268" s="458"/>
      <c r="B13268" s="458"/>
      <c r="C13268" s="458"/>
      <c r="D13268" s="458"/>
      <c r="E13268" s="458"/>
      <c r="F13268" s="459"/>
    </row>
    <row r="13269">
      <c r="A13269" s="458"/>
      <c r="B13269" s="458"/>
      <c r="C13269" s="458"/>
      <c r="D13269" s="458"/>
      <c r="E13269" s="458"/>
      <c r="F13269" s="459"/>
    </row>
    <row r="13270">
      <c r="A13270" s="458"/>
      <c r="B13270" s="458"/>
      <c r="C13270" s="458"/>
      <c r="D13270" s="458"/>
      <c r="E13270" s="458"/>
      <c r="F13270" s="459"/>
    </row>
    <row r="13271">
      <c r="A13271" s="458"/>
      <c r="B13271" s="458"/>
      <c r="C13271" s="458"/>
      <c r="D13271" s="458"/>
      <c r="E13271" s="458"/>
      <c r="F13271" s="459"/>
    </row>
    <row r="13272">
      <c r="A13272" s="458"/>
      <c r="B13272" s="458"/>
      <c r="C13272" s="458"/>
      <c r="D13272" s="458"/>
      <c r="E13272" s="458"/>
      <c r="F13272" s="459"/>
    </row>
    <row r="13273">
      <c r="A13273" s="458"/>
      <c r="B13273" s="458"/>
      <c r="C13273" s="458"/>
      <c r="D13273" s="458"/>
      <c r="E13273" s="458"/>
      <c r="F13273" s="459"/>
    </row>
    <row r="13274">
      <c r="A13274" s="458"/>
      <c r="B13274" s="458"/>
      <c r="C13274" s="458"/>
      <c r="D13274" s="458"/>
      <c r="E13274" s="458"/>
      <c r="F13274" s="459"/>
    </row>
    <row r="13275">
      <c r="A13275" s="458"/>
      <c r="B13275" s="458"/>
      <c r="C13275" s="458"/>
      <c r="D13275" s="458"/>
      <c r="E13275" s="458"/>
      <c r="F13275" s="459"/>
    </row>
    <row r="13276">
      <c r="A13276" s="458"/>
      <c r="B13276" s="458"/>
      <c r="C13276" s="458"/>
      <c r="D13276" s="458"/>
      <c r="E13276" s="458"/>
      <c r="F13276" s="459"/>
    </row>
    <row r="13277">
      <c r="A13277" s="458"/>
      <c r="B13277" s="458"/>
      <c r="C13277" s="458"/>
      <c r="D13277" s="458"/>
      <c r="E13277" s="458"/>
      <c r="F13277" s="459"/>
    </row>
    <row r="13278">
      <c r="A13278" s="458"/>
      <c r="B13278" s="458"/>
      <c r="C13278" s="458"/>
      <c r="D13278" s="458"/>
      <c r="E13278" s="458"/>
      <c r="F13278" s="459"/>
    </row>
    <row r="13279">
      <c r="A13279" s="458"/>
      <c r="B13279" s="458"/>
      <c r="C13279" s="458"/>
      <c r="D13279" s="458"/>
      <c r="E13279" s="458"/>
      <c r="F13279" s="459"/>
    </row>
    <row r="13280">
      <c r="A13280" s="458"/>
      <c r="B13280" s="458"/>
      <c r="C13280" s="458"/>
      <c r="D13280" s="458"/>
      <c r="E13280" s="458"/>
      <c r="F13280" s="459"/>
    </row>
    <row r="13281">
      <c r="A13281" s="458"/>
      <c r="B13281" s="458"/>
      <c r="C13281" s="458"/>
      <c r="D13281" s="458"/>
      <c r="E13281" s="458"/>
      <c r="F13281" s="459"/>
    </row>
    <row r="13282">
      <c r="A13282" s="458"/>
      <c r="B13282" s="458"/>
      <c r="C13282" s="458"/>
      <c r="D13282" s="458"/>
      <c r="E13282" s="458"/>
      <c r="F13282" s="459"/>
    </row>
    <row r="13283">
      <c r="A13283" s="458"/>
      <c r="B13283" s="458"/>
      <c r="C13283" s="458"/>
      <c r="D13283" s="458"/>
      <c r="E13283" s="458"/>
      <c r="F13283" s="459"/>
    </row>
    <row r="13284">
      <c r="A13284" s="458"/>
      <c r="B13284" s="458"/>
      <c r="C13284" s="458"/>
      <c r="D13284" s="458"/>
      <c r="E13284" s="458"/>
      <c r="F13284" s="459"/>
    </row>
    <row r="13285">
      <c r="A13285" s="458"/>
      <c r="B13285" s="458"/>
      <c r="C13285" s="458"/>
      <c r="D13285" s="458"/>
      <c r="E13285" s="458"/>
      <c r="F13285" s="459"/>
    </row>
    <row r="13286">
      <c r="A13286" s="458"/>
      <c r="B13286" s="458"/>
      <c r="C13286" s="458"/>
      <c r="D13286" s="458"/>
      <c r="E13286" s="458"/>
      <c r="F13286" s="459"/>
    </row>
    <row r="13287">
      <c r="A13287" s="458"/>
      <c r="B13287" s="458"/>
      <c r="C13287" s="458"/>
      <c r="D13287" s="458"/>
      <c r="E13287" s="458"/>
      <c r="F13287" s="459"/>
    </row>
    <row r="13288">
      <c r="A13288" s="458"/>
      <c r="B13288" s="458"/>
      <c r="C13288" s="458"/>
      <c r="D13288" s="458"/>
      <c r="E13288" s="458"/>
      <c r="F13288" s="459"/>
    </row>
    <row r="13289">
      <c r="A13289" s="458"/>
      <c r="B13289" s="458"/>
      <c r="C13289" s="458"/>
      <c r="D13289" s="458"/>
      <c r="E13289" s="458"/>
      <c r="F13289" s="459"/>
    </row>
    <row r="13290">
      <c r="A13290" s="458"/>
      <c r="B13290" s="458"/>
      <c r="C13290" s="458"/>
      <c r="D13290" s="458"/>
      <c r="E13290" s="458"/>
      <c r="F13290" s="459"/>
    </row>
    <row r="13291">
      <c r="A13291" s="458"/>
      <c r="B13291" s="458"/>
      <c r="C13291" s="458"/>
      <c r="D13291" s="458"/>
      <c r="E13291" s="458"/>
      <c r="F13291" s="459"/>
    </row>
    <row r="13292">
      <c r="A13292" s="458"/>
      <c r="B13292" s="458"/>
      <c r="C13292" s="458"/>
      <c r="D13292" s="458"/>
      <c r="E13292" s="458"/>
      <c r="F13292" s="459"/>
    </row>
    <row r="13293">
      <c r="A13293" s="458"/>
      <c r="B13293" s="458"/>
      <c r="C13293" s="458"/>
      <c r="D13293" s="458"/>
      <c r="E13293" s="458"/>
      <c r="F13293" s="459"/>
    </row>
    <row r="13294">
      <c r="A13294" s="458"/>
      <c r="B13294" s="458"/>
      <c r="C13294" s="458"/>
      <c r="D13294" s="458"/>
      <c r="E13294" s="458"/>
      <c r="F13294" s="459"/>
    </row>
    <row r="13295">
      <c r="A13295" s="458"/>
      <c r="B13295" s="458"/>
      <c r="C13295" s="458"/>
      <c r="D13295" s="458"/>
      <c r="E13295" s="458"/>
      <c r="F13295" s="459"/>
    </row>
    <row r="13296">
      <c r="A13296" s="458"/>
      <c r="B13296" s="458"/>
      <c r="C13296" s="458"/>
      <c r="D13296" s="458"/>
      <c r="E13296" s="458"/>
      <c r="F13296" s="459"/>
    </row>
    <row r="13297">
      <c r="A13297" s="458"/>
      <c r="B13297" s="458"/>
      <c r="C13297" s="458"/>
      <c r="D13297" s="458"/>
      <c r="E13297" s="458"/>
      <c r="F13297" s="459"/>
    </row>
    <row r="13298">
      <c r="A13298" s="458"/>
      <c r="B13298" s="458"/>
      <c r="C13298" s="458"/>
      <c r="D13298" s="458"/>
      <c r="E13298" s="458"/>
      <c r="F13298" s="459"/>
    </row>
    <row r="13299">
      <c r="A13299" s="458"/>
      <c r="B13299" s="458"/>
      <c r="C13299" s="458"/>
      <c r="D13299" s="458"/>
      <c r="E13299" s="458"/>
      <c r="F13299" s="459"/>
    </row>
    <row r="13300">
      <c r="A13300" s="458"/>
      <c r="B13300" s="458"/>
      <c r="C13300" s="458"/>
      <c r="D13300" s="458"/>
      <c r="E13300" s="458"/>
      <c r="F13300" s="459"/>
    </row>
    <row r="13301">
      <c r="A13301" s="458"/>
      <c r="B13301" s="458"/>
      <c r="C13301" s="458"/>
      <c r="D13301" s="458"/>
      <c r="E13301" s="458"/>
      <c r="F13301" s="459"/>
    </row>
    <row r="13302">
      <c r="A13302" s="458"/>
      <c r="B13302" s="458"/>
      <c r="C13302" s="458"/>
      <c r="D13302" s="458"/>
      <c r="E13302" s="458"/>
      <c r="F13302" s="459"/>
    </row>
    <row r="13303">
      <c r="A13303" s="458"/>
      <c r="B13303" s="458"/>
      <c r="C13303" s="458"/>
      <c r="D13303" s="458"/>
      <c r="E13303" s="458"/>
      <c r="F13303" s="459"/>
    </row>
    <row r="13304">
      <c r="A13304" s="458"/>
      <c r="B13304" s="458"/>
      <c r="C13304" s="458"/>
      <c r="D13304" s="458"/>
      <c r="E13304" s="458"/>
      <c r="F13304" s="459"/>
    </row>
    <row r="13305">
      <c r="A13305" s="458"/>
      <c r="B13305" s="458"/>
      <c r="C13305" s="458"/>
      <c r="D13305" s="458"/>
      <c r="E13305" s="458"/>
      <c r="F13305" s="459"/>
    </row>
    <row r="13306">
      <c r="A13306" s="458"/>
      <c r="B13306" s="458"/>
      <c r="C13306" s="458"/>
      <c r="D13306" s="458"/>
      <c r="E13306" s="458"/>
      <c r="F13306" s="459"/>
    </row>
    <row r="13307">
      <c r="A13307" s="458"/>
      <c r="B13307" s="458"/>
      <c r="C13307" s="458"/>
      <c r="D13307" s="458"/>
      <c r="E13307" s="458"/>
      <c r="F13307" s="459"/>
    </row>
    <row r="13308">
      <c r="A13308" s="458"/>
      <c r="B13308" s="458"/>
      <c r="C13308" s="458"/>
      <c r="D13308" s="458"/>
      <c r="E13308" s="458"/>
      <c r="F13308" s="459"/>
    </row>
    <row r="13309">
      <c r="A13309" s="458"/>
      <c r="B13309" s="458"/>
      <c r="C13309" s="458"/>
      <c r="D13309" s="458"/>
      <c r="E13309" s="458"/>
      <c r="F13309" s="459"/>
    </row>
    <row r="13310">
      <c r="A13310" s="458"/>
      <c r="B13310" s="458"/>
      <c r="C13310" s="458"/>
      <c r="D13310" s="458"/>
      <c r="E13310" s="458"/>
      <c r="F13310" s="459"/>
    </row>
    <row r="13311">
      <c r="A13311" s="458"/>
      <c r="B13311" s="458"/>
      <c r="C13311" s="458"/>
      <c r="D13311" s="458"/>
      <c r="E13311" s="458"/>
      <c r="F13311" s="459"/>
    </row>
    <row r="13312">
      <c r="A13312" s="458"/>
      <c r="B13312" s="458"/>
      <c r="C13312" s="458"/>
      <c r="D13312" s="458"/>
      <c r="E13312" s="458"/>
      <c r="F13312" s="459"/>
    </row>
    <row r="13313">
      <c r="A13313" s="458"/>
      <c r="B13313" s="458"/>
      <c r="C13313" s="458"/>
      <c r="D13313" s="458"/>
      <c r="E13313" s="458"/>
      <c r="F13313" s="459"/>
    </row>
    <row r="13314">
      <c r="A13314" s="458"/>
      <c r="B13314" s="458"/>
      <c r="C13314" s="458"/>
      <c r="D13314" s="458"/>
      <c r="E13314" s="458"/>
      <c r="F13314" s="459"/>
    </row>
    <row r="13315">
      <c r="A13315" s="458"/>
      <c r="B13315" s="458"/>
      <c r="C13315" s="458"/>
      <c r="D13315" s="458"/>
      <c r="E13315" s="458"/>
      <c r="F13315" s="459"/>
    </row>
    <row r="13316">
      <c r="A13316" s="458"/>
      <c r="B13316" s="458"/>
      <c r="C13316" s="458"/>
      <c r="D13316" s="458"/>
      <c r="E13316" s="458"/>
      <c r="F13316" s="459"/>
    </row>
    <row r="13317">
      <c r="A13317" s="458"/>
      <c r="B13317" s="458"/>
      <c r="C13317" s="458"/>
      <c r="D13317" s="458"/>
      <c r="E13317" s="458"/>
      <c r="F13317" s="459"/>
    </row>
    <row r="13318">
      <c r="A13318" s="458"/>
      <c r="B13318" s="458"/>
      <c r="C13318" s="458"/>
      <c r="D13318" s="458"/>
      <c r="E13318" s="458"/>
      <c r="F13318" s="459"/>
    </row>
    <row r="13319">
      <c r="A13319" s="458"/>
      <c r="B13319" s="458"/>
      <c r="C13319" s="458"/>
      <c r="D13319" s="458"/>
      <c r="E13319" s="458"/>
      <c r="F13319" s="459"/>
    </row>
    <row r="13320">
      <c r="A13320" s="458"/>
      <c r="B13320" s="458"/>
      <c r="C13320" s="458"/>
      <c r="D13320" s="458"/>
      <c r="E13320" s="458"/>
      <c r="F13320" s="459"/>
    </row>
    <row r="13321">
      <c r="A13321" s="458"/>
      <c r="B13321" s="458"/>
      <c r="C13321" s="458"/>
      <c r="D13321" s="458"/>
      <c r="E13321" s="458"/>
      <c r="F13321" s="459"/>
    </row>
    <row r="13322">
      <c r="A13322" s="458"/>
      <c r="B13322" s="458"/>
      <c r="C13322" s="458"/>
      <c r="D13322" s="458"/>
      <c r="E13322" s="458"/>
      <c r="F13322" s="459"/>
    </row>
    <row r="13323">
      <c r="A13323" s="458"/>
      <c r="B13323" s="458"/>
      <c r="C13323" s="458"/>
      <c r="D13323" s="458"/>
      <c r="E13323" s="458"/>
      <c r="F13323" s="459"/>
    </row>
    <row r="13324">
      <c r="A13324" s="458"/>
      <c r="B13324" s="458"/>
      <c r="C13324" s="458"/>
      <c r="D13324" s="458"/>
      <c r="E13324" s="458"/>
      <c r="F13324" s="459"/>
    </row>
    <row r="13325">
      <c r="A13325" s="458"/>
      <c r="B13325" s="458"/>
      <c r="C13325" s="458"/>
      <c r="D13325" s="458"/>
      <c r="E13325" s="458"/>
      <c r="F13325" s="459"/>
    </row>
    <row r="13326">
      <c r="A13326" s="458"/>
      <c r="B13326" s="458"/>
      <c r="C13326" s="458"/>
      <c r="D13326" s="458"/>
      <c r="E13326" s="458"/>
      <c r="F13326" s="459"/>
    </row>
    <row r="13327">
      <c r="A13327" s="458"/>
      <c r="B13327" s="458"/>
      <c r="C13327" s="458"/>
      <c r="D13327" s="458"/>
      <c r="E13327" s="458"/>
      <c r="F13327" s="459"/>
    </row>
    <row r="13328">
      <c r="A13328" s="458"/>
      <c r="B13328" s="458"/>
      <c r="C13328" s="458"/>
      <c r="D13328" s="458"/>
      <c r="E13328" s="458"/>
      <c r="F13328" s="459"/>
    </row>
    <row r="13329">
      <c r="A13329" s="458"/>
      <c r="B13329" s="458"/>
      <c r="C13329" s="458"/>
      <c r="D13329" s="458"/>
      <c r="E13329" s="458"/>
      <c r="F13329" s="459"/>
    </row>
    <row r="13330">
      <c r="A13330" s="458"/>
      <c r="B13330" s="458"/>
      <c r="C13330" s="458"/>
      <c r="D13330" s="458"/>
      <c r="E13330" s="458"/>
      <c r="F13330" s="459"/>
    </row>
    <row r="13331">
      <c r="A13331" s="458"/>
      <c r="B13331" s="458"/>
      <c r="C13331" s="458"/>
      <c r="D13331" s="458"/>
      <c r="E13331" s="458"/>
      <c r="F13331" s="459"/>
    </row>
    <row r="13332">
      <c r="A13332" s="458"/>
      <c r="B13332" s="458"/>
      <c r="C13332" s="458"/>
      <c r="D13332" s="458"/>
      <c r="E13332" s="458"/>
      <c r="F13332" s="459"/>
    </row>
    <row r="13333">
      <c r="A13333" s="458"/>
      <c r="B13333" s="458"/>
      <c r="C13333" s="458"/>
      <c r="D13333" s="458"/>
      <c r="E13333" s="458"/>
      <c r="F13333" s="459"/>
    </row>
    <row r="13334">
      <c r="A13334" s="458"/>
      <c r="B13334" s="458"/>
      <c r="C13334" s="458"/>
      <c r="D13334" s="458"/>
      <c r="E13334" s="458"/>
      <c r="F13334" s="459"/>
    </row>
    <row r="13335">
      <c r="A13335" s="458"/>
      <c r="B13335" s="458"/>
      <c r="C13335" s="458"/>
      <c r="D13335" s="458"/>
      <c r="E13335" s="458"/>
      <c r="F13335" s="459"/>
    </row>
    <row r="13336">
      <c r="A13336" s="458"/>
      <c r="B13336" s="458"/>
      <c r="C13336" s="458"/>
      <c r="D13336" s="458"/>
      <c r="E13336" s="458"/>
      <c r="F13336" s="459"/>
    </row>
    <row r="13337">
      <c r="A13337" s="458"/>
      <c r="B13337" s="458"/>
      <c r="C13337" s="458"/>
      <c r="D13337" s="458"/>
      <c r="E13337" s="458"/>
      <c r="F13337" s="459"/>
    </row>
    <row r="13338">
      <c r="A13338" s="458"/>
      <c r="B13338" s="458"/>
      <c r="C13338" s="458"/>
      <c r="D13338" s="458"/>
      <c r="E13338" s="458"/>
      <c r="F13338" s="459"/>
    </row>
    <row r="13339">
      <c r="A13339" s="458"/>
      <c r="B13339" s="458"/>
      <c r="C13339" s="458"/>
      <c r="D13339" s="458"/>
      <c r="E13339" s="458"/>
      <c r="F13339" s="459"/>
    </row>
    <row r="13340">
      <c r="A13340" s="458"/>
      <c r="B13340" s="458"/>
      <c r="C13340" s="458"/>
      <c r="D13340" s="458"/>
      <c r="E13340" s="458"/>
      <c r="F13340" s="459"/>
    </row>
    <row r="13341">
      <c r="A13341" s="458"/>
      <c r="B13341" s="458"/>
      <c r="C13341" s="458"/>
      <c r="D13341" s="458"/>
      <c r="E13341" s="458"/>
      <c r="F13341" s="459"/>
    </row>
    <row r="13342">
      <c r="A13342" s="458"/>
      <c r="B13342" s="458"/>
      <c r="C13342" s="458"/>
      <c r="D13342" s="458"/>
      <c r="E13342" s="458"/>
      <c r="F13342" s="459"/>
    </row>
    <row r="13343">
      <c r="A13343" s="458"/>
      <c r="B13343" s="458"/>
      <c r="C13343" s="458"/>
      <c r="D13343" s="458"/>
      <c r="E13343" s="458"/>
      <c r="F13343" s="459"/>
    </row>
    <row r="13344">
      <c r="A13344" s="458"/>
      <c r="B13344" s="458"/>
      <c r="C13344" s="458"/>
      <c r="D13344" s="458"/>
      <c r="E13344" s="458"/>
      <c r="F13344" s="459"/>
    </row>
    <row r="13345">
      <c r="A13345" s="458"/>
      <c r="B13345" s="458"/>
      <c r="C13345" s="458"/>
      <c r="D13345" s="458"/>
      <c r="E13345" s="458"/>
      <c r="F13345" s="459"/>
    </row>
    <row r="13346">
      <c r="A13346" s="458"/>
      <c r="B13346" s="458"/>
      <c r="C13346" s="458"/>
      <c r="D13346" s="458"/>
      <c r="E13346" s="458"/>
      <c r="F13346" s="459"/>
    </row>
    <row r="13347">
      <c r="A13347" s="458"/>
      <c r="B13347" s="458"/>
      <c r="C13347" s="458"/>
      <c r="D13347" s="458"/>
      <c r="E13347" s="458"/>
      <c r="F13347" s="459"/>
    </row>
    <row r="13348">
      <c r="A13348" s="458"/>
      <c r="B13348" s="458"/>
      <c r="C13348" s="458"/>
      <c r="D13348" s="458"/>
      <c r="E13348" s="458"/>
      <c r="F13348" s="459"/>
    </row>
    <row r="13349">
      <c r="A13349" s="458"/>
      <c r="B13349" s="458"/>
      <c r="C13349" s="458"/>
      <c r="D13349" s="458"/>
      <c r="E13349" s="458"/>
      <c r="F13349" s="459"/>
    </row>
    <row r="13350">
      <c r="A13350" s="458"/>
      <c r="B13350" s="458"/>
      <c r="C13350" s="458"/>
      <c r="D13350" s="458"/>
      <c r="E13350" s="458"/>
      <c r="F13350" s="459"/>
    </row>
    <row r="13351">
      <c r="A13351" s="458"/>
      <c r="B13351" s="458"/>
      <c r="C13351" s="458"/>
      <c r="D13351" s="458"/>
      <c r="E13351" s="458"/>
      <c r="F13351" s="459"/>
    </row>
    <row r="13352">
      <c r="A13352" s="458"/>
      <c r="B13352" s="458"/>
      <c r="C13352" s="458"/>
      <c r="D13352" s="458"/>
      <c r="E13352" s="458"/>
      <c r="F13352" s="459"/>
    </row>
    <row r="13353">
      <c r="A13353" s="458"/>
      <c r="B13353" s="458"/>
      <c r="C13353" s="458"/>
      <c r="D13353" s="458"/>
      <c r="E13353" s="458"/>
      <c r="F13353" s="459"/>
    </row>
    <row r="13354">
      <c r="A13354" s="458"/>
      <c r="B13354" s="458"/>
      <c r="C13354" s="458"/>
      <c r="D13354" s="458"/>
      <c r="E13354" s="458"/>
      <c r="F13354" s="459"/>
    </row>
    <row r="13355">
      <c r="A13355" s="458"/>
      <c r="B13355" s="458"/>
      <c r="C13355" s="458"/>
      <c r="D13355" s="458"/>
      <c r="E13355" s="458"/>
      <c r="F13355" s="459"/>
    </row>
    <row r="13356">
      <c r="A13356" s="458"/>
      <c r="B13356" s="458"/>
      <c r="C13356" s="458"/>
      <c r="D13356" s="458"/>
      <c r="E13356" s="458"/>
      <c r="F13356" s="459"/>
    </row>
    <row r="13357">
      <c r="A13357" s="458"/>
      <c r="B13357" s="458"/>
      <c r="C13357" s="458"/>
      <c r="D13357" s="458"/>
      <c r="E13357" s="458"/>
      <c r="F13357" s="459"/>
    </row>
    <row r="13358">
      <c r="A13358" s="458"/>
      <c r="B13358" s="458"/>
      <c r="C13358" s="458"/>
      <c r="D13358" s="458"/>
      <c r="E13358" s="458"/>
      <c r="F13358" s="459"/>
    </row>
    <row r="13359">
      <c r="A13359" s="458"/>
      <c r="B13359" s="458"/>
      <c r="C13359" s="458"/>
      <c r="D13359" s="458"/>
      <c r="E13359" s="458"/>
      <c r="F13359" s="459"/>
    </row>
    <row r="13360">
      <c r="A13360" s="458"/>
      <c r="B13360" s="458"/>
      <c r="C13360" s="458"/>
      <c r="D13360" s="458"/>
      <c r="E13360" s="458"/>
      <c r="F13360" s="459"/>
    </row>
    <row r="13361">
      <c r="A13361" s="458"/>
      <c r="B13361" s="458"/>
      <c r="C13361" s="458"/>
      <c r="D13361" s="458"/>
      <c r="E13361" s="458"/>
      <c r="F13361" s="459"/>
    </row>
    <row r="13362">
      <c r="A13362" s="458"/>
      <c r="B13362" s="458"/>
      <c r="C13362" s="458"/>
      <c r="D13362" s="458"/>
      <c r="E13362" s="458"/>
      <c r="F13362" s="459"/>
    </row>
    <row r="13363">
      <c r="A13363" s="458"/>
      <c r="B13363" s="458"/>
      <c r="C13363" s="458"/>
      <c r="D13363" s="458"/>
      <c r="E13363" s="458"/>
      <c r="F13363" s="459"/>
    </row>
    <row r="13364">
      <c r="A13364" s="458"/>
      <c r="B13364" s="458"/>
      <c r="C13364" s="458"/>
      <c r="D13364" s="458"/>
      <c r="E13364" s="458"/>
      <c r="F13364" s="459"/>
    </row>
    <row r="13365">
      <c r="A13365" s="458"/>
      <c r="B13365" s="458"/>
      <c r="C13365" s="458"/>
      <c r="D13365" s="458"/>
      <c r="E13365" s="458"/>
      <c r="F13365" s="459"/>
    </row>
    <row r="13366">
      <c r="A13366" s="458"/>
      <c r="B13366" s="458"/>
      <c r="C13366" s="458"/>
      <c r="D13366" s="458"/>
      <c r="E13366" s="458"/>
      <c r="F13366" s="459"/>
    </row>
    <row r="13367">
      <c r="A13367" s="458"/>
      <c r="B13367" s="458"/>
      <c r="C13367" s="458"/>
      <c r="D13367" s="458"/>
      <c r="E13367" s="458"/>
      <c r="F13367" s="459"/>
    </row>
    <row r="13368">
      <c r="A13368" s="458"/>
      <c r="B13368" s="458"/>
      <c r="C13368" s="458"/>
      <c r="D13368" s="458"/>
      <c r="E13368" s="458"/>
      <c r="F13368" s="459"/>
    </row>
    <row r="13369">
      <c r="A13369" s="458"/>
      <c r="B13369" s="458"/>
      <c r="C13369" s="458"/>
      <c r="D13369" s="458"/>
      <c r="E13369" s="458"/>
      <c r="F13369" s="459"/>
    </row>
    <row r="13370">
      <c r="A13370" s="458"/>
      <c r="B13370" s="458"/>
      <c r="C13370" s="458"/>
      <c r="D13370" s="458"/>
      <c r="E13370" s="458"/>
      <c r="F13370" s="459"/>
    </row>
    <row r="13371">
      <c r="A13371" s="458"/>
      <c r="B13371" s="458"/>
      <c r="C13371" s="458"/>
      <c r="D13371" s="458"/>
      <c r="E13371" s="458"/>
      <c r="F13371" s="459"/>
    </row>
    <row r="13372">
      <c r="A13372" s="458"/>
      <c r="B13372" s="458"/>
      <c r="C13372" s="458"/>
      <c r="D13372" s="458"/>
      <c r="E13372" s="458"/>
      <c r="F13372" s="459"/>
    </row>
    <row r="13373">
      <c r="A13373" s="458"/>
      <c r="B13373" s="458"/>
      <c r="C13373" s="458"/>
      <c r="D13373" s="458"/>
      <c r="E13373" s="458"/>
      <c r="F13373" s="459"/>
    </row>
    <row r="13374">
      <c r="A13374" s="458"/>
      <c r="B13374" s="458"/>
      <c r="C13374" s="458"/>
      <c r="D13374" s="458"/>
      <c r="E13374" s="458"/>
      <c r="F13374" s="459"/>
    </row>
    <row r="13375">
      <c r="A13375" s="458"/>
      <c r="B13375" s="458"/>
      <c r="C13375" s="458"/>
      <c r="D13375" s="458"/>
      <c r="E13375" s="458"/>
      <c r="F13375" s="459"/>
    </row>
    <row r="13376">
      <c r="A13376" s="458"/>
      <c r="B13376" s="458"/>
      <c r="C13376" s="458"/>
      <c r="D13376" s="458"/>
      <c r="E13376" s="458"/>
      <c r="F13376" s="459"/>
    </row>
    <row r="13377">
      <c r="A13377" s="458"/>
      <c r="B13377" s="458"/>
      <c r="C13377" s="458"/>
      <c r="D13377" s="458"/>
      <c r="E13377" s="458"/>
      <c r="F13377" s="459"/>
    </row>
    <row r="13378">
      <c r="A13378" s="458"/>
      <c r="B13378" s="458"/>
      <c r="C13378" s="458"/>
      <c r="D13378" s="458"/>
      <c r="E13378" s="458"/>
      <c r="F13378" s="459"/>
    </row>
    <row r="13379">
      <c r="A13379" s="458"/>
      <c r="B13379" s="458"/>
      <c r="C13379" s="458"/>
      <c r="D13379" s="458"/>
      <c r="E13379" s="458"/>
      <c r="F13379" s="459"/>
    </row>
    <row r="13380">
      <c r="A13380" s="458"/>
      <c r="B13380" s="458"/>
      <c r="C13380" s="458"/>
      <c r="D13380" s="458"/>
      <c r="E13380" s="458"/>
      <c r="F13380" s="459"/>
    </row>
    <row r="13381">
      <c r="A13381" s="458"/>
      <c r="B13381" s="458"/>
      <c r="C13381" s="458"/>
      <c r="D13381" s="458"/>
      <c r="E13381" s="458"/>
      <c r="F13381" s="459"/>
    </row>
    <row r="13382">
      <c r="A13382" s="458"/>
      <c r="B13382" s="458"/>
      <c r="C13382" s="458"/>
      <c r="D13382" s="458"/>
      <c r="E13382" s="458"/>
      <c r="F13382" s="459"/>
    </row>
    <row r="13383">
      <c r="A13383" s="458"/>
      <c r="B13383" s="458"/>
      <c r="C13383" s="458"/>
      <c r="D13383" s="458"/>
      <c r="E13383" s="458"/>
      <c r="F13383" s="459"/>
    </row>
    <row r="13384">
      <c r="A13384" s="458"/>
      <c r="B13384" s="458"/>
      <c r="C13384" s="458"/>
      <c r="D13384" s="458"/>
      <c r="E13384" s="458"/>
      <c r="F13384" s="459"/>
    </row>
    <row r="13385">
      <c r="A13385" s="458"/>
      <c r="B13385" s="458"/>
      <c r="C13385" s="458"/>
      <c r="D13385" s="458"/>
      <c r="E13385" s="458"/>
      <c r="F13385" s="459"/>
    </row>
    <row r="13386">
      <c r="A13386" s="458"/>
      <c r="B13386" s="458"/>
      <c r="C13386" s="458"/>
      <c r="D13386" s="458"/>
      <c r="E13386" s="458"/>
      <c r="F13386" s="459"/>
    </row>
    <row r="13387">
      <c r="A13387" s="458"/>
      <c r="B13387" s="458"/>
      <c r="C13387" s="458"/>
      <c r="D13387" s="458"/>
      <c r="E13387" s="458"/>
      <c r="F13387" s="459"/>
    </row>
    <row r="13388">
      <c r="A13388" s="458"/>
      <c r="B13388" s="458"/>
      <c r="C13388" s="458"/>
      <c r="D13388" s="458"/>
      <c r="E13388" s="458"/>
      <c r="F13388" s="459"/>
    </row>
    <row r="13389">
      <c r="A13389" s="458"/>
      <c r="B13389" s="458"/>
      <c r="C13389" s="458"/>
      <c r="D13389" s="458"/>
      <c r="E13389" s="458"/>
      <c r="F13389" s="459"/>
    </row>
    <row r="13390">
      <c r="A13390" s="458"/>
      <c r="B13390" s="458"/>
      <c r="C13390" s="458"/>
      <c r="D13390" s="458"/>
      <c r="E13390" s="458"/>
      <c r="F13390" s="459"/>
    </row>
    <row r="13391">
      <c r="A13391" s="458"/>
      <c r="B13391" s="458"/>
      <c r="C13391" s="458"/>
      <c r="D13391" s="458"/>
      <c r="E13391" s="458"/>
      <c r="F13391" s="459"/>
    </row>
    <row r="13392">
      <c r="A13392" s="458"/>
      <c r="B13392" s="458"/>
      <c r="C13392" s="458"/>
      <c r="D13392" s="458"/>
      <c r="E13392" s="458"/>
      <c r="F13392" s="459"/>
    </row>
    <row r="13393">
      <c r="A13393" s="458"/>
      <c r="B13393" s="458"/>
      <c r="C13393" s="458"/>
      <c r="D13393" s="458"/>
      <c r="E13393" s="458"/>
      <c r="F13393" s="459"/>
    </row>
    <row r="13394">
      <c r="A13394" s="458"/>
      <c r="B13394" s="458"/>
      <c r="C13394" s="458"/>
      <c r="D13394" s="458"/>
      <c r="E13394" s="458"/>
      <c r="F13394" s="459"/>
    </row>
    <row r="13395">
      <c r="A13395" s="458"/>
      <c r="B13395" s="458"/>
      <c r="C13395" s="458"/>
      <c r="D13395" s="458"/>
      <c r="E13395" s="458"/>
      <c r="F13395" s="459"/>
    </row>
    <row r="13396">
      <c r="A13396" s="458"/>
      <c r="B13396" s="458"/>
      <c r="C13396" s="458"/>
      <c r="D13396" s="458"/>
      <c r="E13396" s="458"/>
      <c r="F13396" s="459"/>
    </row>
    <row r="13397">
      <c r="A13397" s="458"/>
      <c r="B13397" s="458"/>
      <c r="C13397" s="458"/>
      <c r="D13397" s="458"/>
      <c r="E13397" s="458"/>
      <c r="F13397" s="459"/>
    </row>
    <row r="13398">
      <c r="A13398" s="458"/>
      <c r="B13398" s="458"/>
      <c r="C13398" s="458"/>
      <c r="D13398" s="458"/>
      <c r="E13398" s="458"/>
      <c r="F13398" s="459"/>
    </row>
    <row r="13399">
      <c r="A13399" s="458"/>
      <c r="B13399" s="458"/>
      <c r="C13399" s="458"/>
      <c r="D13399" s="458"/>
      <c r="E13399" s="458"/>
      <c r="F13399" s="459"/>
    </row>
    <row r="13400">
      <c r="A13400" s="458"/>
      <c r="B13400" s="458"/>
      <c r="C13400" s="458"/>
      <c r="D13400" s="458"/>
      <c r="E13400" s="458"/>
      <c r="F13400" s="459"/>
    </row>
    <row r="13401">
      <c r="A13401" s="458"/>
      <c r="B13401" s="458"/>
      <c r="C13401" s="458"/>
      <c r="D13401" s="458"/>
      <c r="E13401" s="458"/>
      <c r="F13401" s="459"/>
    </row>
    <row r="13402">
      <c r="A13402" s="458"/>
      <c r="B13402" s="458"/>
      <c r="C13402" s="458"/>
      <c r="D13402" s="458"/>
      <c r="E13402" s="458"/>
      <c r="F13402" s="459"/>
    </row>
    <row r="13403">
      <c r="A13403" s="458"/>
      <c r="B13403" s="458"/>
      <c r="C13403" s="458"/>
      <c r="D13403" s="458"/>
      <c r="E13403" s="458"/>
      <c r="F13403" s="459"/>
    </row>
    <row r="13404">
      <c r="A13404" s="458"/>
      <c r="B13404" s="458"/>
      <c r="C13404" s="458"/>
      <c r="D13404" s="458"/>
      <c r="E13404" s="458"/>
      <c r="F13404" s="459"/>
    </row>
    <row r="13405">
      <c r="A13405" s="458"/>
      <c r="B13405" s="458"/>
      <c r="C13405" s="458"/>
      <c r="D13405" s="458"/>
      <c r="E13405" s="458"/>
      <c r="F13405" s="459"/>
    </row>
    <row r="13406">
      <c r="A13406" s="458"/>
      <c r="B13406" s="458"/>
      <c r="C13406" s="458"/>
      <c r="D13406" s="458"/>
      <c r="E13406" s="458"/>
      <c r="F13406" s="459"/>
    </row>
    <row r="13407">
      <c r="A13407" s="458"/>
      <c r="B13407" s="458"/>
      <c r="C13407" s="458"/>
      <c r="D13407" s="458"/>
      <c r="E13407" s="458"/>
      <c r="F13407" s="459"/>
    </row>
    <row r="13408">
      <c r="A13408" s="458"/>
      <c r="B13408" s="458"/>
      <c r="C13408" s="458"/>
      <c r="D13408" s="458"/>
      <c r="E13408" s="458"/>
      <c r="F13408" s="459"/>
    </row>
    <row r="13409">
      <c r="A13409" s="458"/>
      <c r="B13409" s="458"/>
      <c r="C13409" s="458"/>
      <c r="D13409" s="458"/>
      <c r="E13409" s="458"/>
      <c r="F13409" s="459"/>
    </row>
    <row r="13410">
      <c r="A13410" s="458"/>
      <c r="B13410" s="458"/>
      <c r="C13410" s="458"/>
      <c r="D13410" s="458"/>
      <c r="E13410" s="458"/>
      <c r="F13410" s="459"/>
    </row>
    <row r="13411">
      <c r="A13411" s="458"/>
      <c r="B13411" s="458"/>
      <c r="C13411" s="458"/>
      <c r="D13411" s="458"/>
      <c r="E13411" s="458"/>
      <c r="F13411" s="459"/>
    </row>
    <row r="13412">
      <c r="A13412" s="458"/>
      <c r="B13412" s="458"/>
      <c r="C13412" s="458"/>
      <c r="D13412" s="458"/>
      <c r="E13412" s="458"/>
      <c r="F13412" s="459"/>
    </row>
    <row r="13413">
      <c r="A13413" s="458"/>
      <c r="B13413" s="458"/>
      <c r="C13413" s="458"/>
      <c r="D13413" s="458"/>
      <c r="E13413" s="458"/>
      <c r="F13413" s="459"/>
    </row>
    <row r="13414">
      <c r="A13414" s="458"/>
      <c r="B13414" s="458"/>
      <c r="C13414" s="458"/>
      <c r="D13414" s="458"/>
      <c r="E13414" s="458"/>
      <c r="F13414" s="459"/>
    </row>
    <row r="13415">
      <c r="A13415" s="458"/>
      <c r="B13415" s="458"/>
      <c r="C13415" s="458"/>
      <c r="D13415" s="458"/>
      <c r="E13415" s="458"/>
      <c r="F13415" s="459"/>
    </row>
    <row r="13416">
      <c r="A13416" s="458"/>
      <c r="B13416" s="458"/>
      <c r="C13416" s="458"/>
      <c r="D13416" s="458"/>
      <c r="E13416" s="458"/>
      <c r="F13416" s="459"/>
    </row>
    <row r="13417">
      <c r="A13417" s="458"/>
      <c r="B13417" s="458"/>
      <c r="C13417" s="458"/>
      <c r="D13417" s="458"/>
      <c r="E13417" s="458"/>
      <c r="F13417" s="459"/>
    </row>
    <row r="13418">
      <c r="A13418" s="458"/>
      <c r="B13418" s="458"/>
      <c r="C13418" s="458"/>
      <c r="D13418" s="458"/>
      <c r="E13418" s="458"/>
      <c r="F13418" s="459"/>
    </row>
    <row r="13419">
      <c r="A13419" s="458"/>
      <c r="B13419" s="458"/>
      <c r="C13419" s="458"/>
      <c r="D13419" s="458"/>
      <c r="E13419" s="458"/>
      <c r="F13419" s="459"/>
    </row>
    <row r="13420">
      <c r="A13420" s="458"/>
      <c r="B13420" s="458"/>
      <c r="C13420" s="458"/>
      <c r="D13420" s="458"/>
      <c r="E13420" s="458"/>
      <c r="F13420" s="459"/>
    </row>
    <row r="13421">
      <c r="A13421" s="458"/>
      <c r="B13421" s="458"/>
      <c r="C13421" s="458"/>
      <c r="D13421" s="458"/>
      <c r="E13421" s="458"/>
      <c r="F13421" s="459"/>
    </row>
    <row r="13422">
      <c r="A13422" s="458"/>
      <c r="B13422" s="458"/>
      <c r="C13422" s="458"/>
      <c r="D13422" s="458"/>
      <c r="E13422" s="458"/>
      <c r="F13422" s="459"/>
    </row>
    <row r="13423">
      <c r="A13423" s="458"/>
      <c r="B13423" s="458"/>
      <c r="C13423" s="458"/>
      <c r="D13423" s="458"/>
      <c r="E13423" s="458"/>
      <c r="F13423" s="459"/>
    </row>
    <row r="13424">
      <c r="A13424" s="458"/>
      <c r="B13424" s="458"/>
      <c r="C13424" s="458"/>
      <c r="D13424" s="458"/>
      <c r="E13424" s="458"/>
      <c r="F13424" s="459"/>
    </row>
    <row r="13425">
      <c r="A13425" s="458"/>
      <c r="B13425" s="458"/>
      <c r="C13425" s="458"/>
      <c r="D13425" s="458"/>
      <c r="E13425" s="458"/>
      <c r="F13425" s="459"/>
    </row>
    <row r="13426">
      <c r="A13426" s="458"/>
      <c r="B13426" s="458"/>
      <c r="C13426" s="458"/>
      <c r="D13426" s="458"/>
      <c r="E13426" s="458"/>
      <c r="F13426" s="459"/>
    </row>
    <row r="13427">
      <c r="A13427" s="458"/>
      <c r="B13427" s="458"/>
      <c r="C13427" s="458"/>
      <c r="D13427" s="458"/>
      <c r="E13427" s="458"/>
      <c r="F13427" s="459"/>
    </row>
    <row r="13428">
      <c r="A13428" s="458"/>
      <c r="B13428" s="458"/>
      <c r="C13428" s="458"/>
      <c r="D13428" s="458"/>
      <c r="E13428" s="458"/>
      <c r="F13428" s="459"/>
    </row>
    <row r="13429">
      <c r="A13429" s="458"/>
      <c r="B13429" s="458"/>
      <c r="C13429" s="458"/>
      <c r="D13429" s="458"/>
      <c r="E13429" s="458"/>
      <c r="F13429" s="459"/>
    </row>
    <row r="13430">
      <c r="A13430" s="458"/>
      <c r="B13430" s="458"/>
      <c r="C13430" s="458"/>
      <c r="D13430" s="458"/>
      <c r="E13430" s="458"/>
      <c r="F13430" s="459"/>
    </row>
    <row r="13431">
      <c r="A13431" s="458"/>
      <c r="B13431" s="458"/>
      <c r="C13431" s="458"/>
      <c r="D13431" s="458"/>
      <c r="E13431" s="458"/>
      <c r="F13431" s="459"/>
    </row>
    <row r="13432">
      <c r="A13432" s="458"/>
      <c r="B13432" s="458"/>
      <c r="C13432" s="458"/>
      <c r="D13432" s="458"/>
      <c r="E13432" s="458"/>
      <c r="F13432" s="459"/>
    </row>
    <row r="13433">
      <c r="A13433" s="458"/>
      <c r="B13433" s="458"/>
      <c r="C13433" s="458"/>
      <c r="D13433" s="458"/>
      <c r="E13433" s="458"/>
      <c r="F13433" s="459"/>
    </row>
    <row r="13434">
      <c r="A13434" s="458"/>
      <c r="B13434" s="458"/>
      <c r="C13434" s="458"/>
      <c r="D13434" s="458"/>
      <c r="E13434" s="458"/>
      <c r="F13434" s="459"/>
    </row>
    <row r="13435">
      <c r="A13435" s="458"/>
      <c r="B13435" s="458"/>
      <c r="C13435" s="458"/>
      <c r="D13435" s="458"/>
      <c r="E13435" s="458"/>
      <c r="F13435" s="459"/>
    </row>
    <row r="13436">
      <c r="A13436" s="458"/>
      <c r="B13436" s="458"/>
      <c r="C13436" s="458"/>
      <c r="D13436" s="458"/>
      <c r="E13436" s="458"/>
      <c r="F13436" s="459"/>
    </row>
    <row r="13437">
      <c r="A13437" s="458"/>
      <c r="B13437" s="458"/>
      <c r="C13437" s="458"/>
      <c r="D13437" s="458"/>
      <c r="E13437" s="458"/>
      <c r="F13437" s="459"/>
    </row>
    <row r="13438">
      <c r="A13438" s="458"/>
      <c r="B13438" s="458"/>
      <c r="C13438" s="458"/>
      <c r="D13438" s="458"/>
      <c r="E13438" s="458"/>
      <c r="F13438" s="459"/>
    </row>
    <row r="13439">
      <c r="A13439" s="458"/>
      <c r="B13439" s="458"/>
      <c r="C13439" s="458"/>
      <c r="D13439" s="458"/>
      <c r="E13439" s="458"/>
      <c r="F13439" s="459"/>
    </row>
    <row r="13440">
      <c r="A13440" s="458"/>
      <c r="B13440" s="458"/>
      <c r="C13440" s="458"/>
      <c r="D13440" s="458"/>
      <c r="E13440" s="458"/>
      <c r="F13440" s="459"/>
    </row>
    <row r="13441">
      <c r="A13441" s="458"/>
      <c r="B13441" s="458"/>
      <c r="C13441" s="458"/>
      <c r="D13441" s="458"/>
      <c r="E13441" s="458"/>
      <c r="F13441" s="459"/>
    </row>
    <row r="13442">
      <c r="A13442" s="458"/>
      <c r="B13442" s="458"/>
      <c r="C13442" s="458"/>
      <c r="D13442" s="458"/>
      <c r="E13442" s="458"/>
      <c r="F13442" s="459"/>
    </row>
    <row r="13443">
      <c r="A13443" s="458"/>
      <c r="B13443" s="458"/>
      <c r="C13443" s="458"/>
      <c r="D13443" s="458"/>
      <c r="E13443" s="458"/>
      <c r="F13443" s="459"/>
    </row>
    <row r="13444">
      <c r="A13444" s="458"/>
      <c r="B13444" s="458"/>
      <c r="C13444" s="458"/>
      <c r="D13444" s="458"/>
      <c r="E13444" s="458"/>
      <c r="F13444" s="459"/>
    </row>
    <row r="13445">
      <c r="A13445" s="458"/>
      <c r="B13445" s="458"/>
      <c r="C13445" s="458"/>
      <c r="D13445" s="458"/>
      <c r="E13445" s="458"/>
      <c r="F13445" s="459"/>
    </row>
    <row r="13446">
      <c r="A13446" s="458"/>
      <c r="B13446" s="458"/>
      <c r="C13446" s="458"/>
      <c r="D13446" s="458"/>
      <c r="E13446" s="458"/>
      <c r="F13446" s="459"/>
    </row>
    <row r="13447">
      <c r="A13447" s="458"/>
      <c r="B13447" s="458"/>
      <c r="C13447" s="458"/>
      <c r="D13447" s="458"/>
      <c r="E13447" s="458"/>
      <c r="F13447" s="459"/>
    </row>
    <row r="13448">
      <c r="A13448" s="458"/>
      <c r="B13448" s="458"/>
      <c r="C13448" s="458"/>
      <c r="D13448" s="458"/>
      <c r="E13448" s="458"/>
      <c r="F13448" s="459"/>
    </row>
    <row r="13449">
      <c r="A13449" s="458"/>
      <c r="B13449" s="458"/>
      <c r="C13449" s="458"/>
      <c r="D13449" s="458"/>
      <c r="E13449" s="458"/>
      <c r="F13449" s="459"/>
    </row>
    <row r="13450">
      <c r="A13450" s="458"/>
      <c r="B13450" s="458"/>
      <c r="C13450" s="458"/>
      <c r="D13450" s="458"/>
      <c r="E13450" s="458"/>
      <c r="F13450" s="459"/>
    </row>
    <row r="13451">
      <c r="A13451" s="458"/>
      <c r="B13451" s="458"/>
      <c r="C13451" s="458"/>
      <c r="D13451" s="458"/>
      <c r="E13451" s="458"/>
      <c r="F13451" s="459"/>
    </row>
    <row r="13452">
      <c r="A13452" s="458"/>
      <c r="B13452" s="458"/>
      <c r="C13452" s="458"/>
      <c r="D13452" s="458"/>
      <c r="E13452" s="458"/>
      <c r="F13452" s="459"/>
    </row>
    <row r="13453">
      <c r="A13453" s="458"/>
      <c r="B13453" s="458"/>
      <c r="C13453" s="458"/>
      <c r="D13453" s="458"/>
      <c r="E13453" s="458"/>
      <c r="F13453" s="459"/>
    </row>
    <row r="13454">
      <c r="A13454" s="458"/>
      <c r="B13454" s="458"/>
      <c r="C13454" s="458"/>
      <c r="D13454" s="458"/>
      <c r="E13454" s="458"/>
      <c r="F13454" s="459"/>
    </row>
    <row r="13455">
      <c r="A13455" s="458"/>
      <c r="B13455" s="458"/>
      <c r="C13455" s="458"/>
      <c r="D13455" s="458"/>
      <c r="E13455" s="458"/>
      <c r="F13455" s="459"/>
    </row>
    <row r="13456">
      <c r="A13456" s="458"/>
      <c r="B13456" s="458"/>
      <c r="C13456" s="458"/>
      <c r="D13456" s="458"/>
      <c r="E13456" s="458"/>
      <c r="F13456" s="459"/>
    </row>
    <row r="13457">
      <c r="A13457" s="458"/>
      <c r="B13457" s="458"/>
      <c r="C13457" s="458"/>
      <c r="D13457" s="458"/>
      <c r="E13457" s="458"/>
      <c r="F13457" s="459"/>
    </row>
    <row r="13458">
      <c r="A13458" s="458"/>
      <c r="B13458" s="458"/>
      <c r="C13458" s="458"/>
      <c r="D13458" s="458"/>
      <c r="E13458" s="458"/>
      <c r="F13458" s="459"/>
    </row>
    <row r="13459">
      <c r="A13459" s="458"/>
      <c r="B13459" s="458"/>
      <c r="C13459" s="458"/>
      <c r="D13459" s="458"/>
      <c r="E13459" s="458"/>
      <c r="F13459" s="459"/>
    </row>
    <row r="13460">
      <c r="A13460" s="458"/>
      <c r="B13460" s="458"/>
      <c r="C13460" s="458"/>
      <c r="D13460" s="458"/>
      <c r="E13460" s="458"/>
      <c r="F13460" s="459"/>
    </row>
    <row r="13461">
      <c r="A13461" s="458"/>
      <c r="B13461" s="458"/>
      <c r="C13461" s="458"/>
      <c r="D13461" s="458"/>
      <c r="E13461" s="458"/>
      <c r="F13461" s="459"/>
    </row>
    <row r="13462">
      <c r="A13462" s="458"/>
      <c r="B13462" s="458"/>
      <c r="C13462" s="458"/>
      <c r="D13462" s="458"/>
      <c r="E13462" s="458"/>
      <c r="F13462" s="459"/>
    </row>
    <row r="13463">
      <c r="A13463" s="458"/>
      <c r="B13463" s="458"/>
      <c r="C13463" s="458"/>
      <c r="D13463" s="458"/>
      <c r="E13463" s="458"/>
      <c r="F13463" s="459"/>
    </row>
    <row r="13464">
      <c r="A13464" s="458"/>
      <c r="B13464" s="458"/>
      <c r="C13464" s="458"/>
      <c r="D13464" s="458"/>
      <c r="E13464" s="458"/>
      <c r="F13464" s="459"/>
    </row>
    <row r="13465">
      <c r="A13465" s="458"/>
      <c r="B13465" s="458"/>
      <c r="C13465" s="458"/>
      <c r="D13465" s="458"/>
      <c r="E13465" s="458"/>
      <c r="F13465" s="459"/>
    </row>
    <row r="13466">
      <c r="A13466" s="458"/>
      <c r="B13466" s="458"/>
      <c r="C13466" s="458"/>
      <c r="D13466" s="458"/>
      <c r="E13466" s="458"/>
      <c r="F13466" s="459"/>
    </row>
    <row r="13467">
      <c r="A13467" s="458"/>
      <c r="B13467" s="458"/>
      <c r="C13467" s="458"/>
      <c r="D13467" s="458"/>
      <c r="E13467" s="458"/>
      <c r="F13467" s="459"/>
    </row>
    <row r="13468">
      <c r="A13468" s="458"/>
      <c r="B13468" s="458"/>
      <c r="C13468" s="458"/>
      <c r="D13468" s="458"/>
      <c r="E13468" s="458"/>
      <c r="F13468" s="459"/>
    </row>
    <row r="13469">
      <c r="A13469" s="458"/>
      <c r="B13469" s="458"/>
      <c r="C13469" s="458"/>
      <c r="D13469" s="458"/>
      <c r="E13469" s="458"/>
      <c r="F13469" s="459"/>
    </row>
    <row r="13470">
      <c r="A13470" s="458"/>
      <c r="B13470" s="458"/>
      <c r="C13470" s="458"/>
      <c r="D13470" s="458"/>
      <c r="E13470" s="458"/>
      <c r="F13470" s="459"/>
    </row>
    <row r="13471">
      <c r="A13471" s="458"/>
      <c r="B13471" s="458"/>
      <c r="C13471" s="458"/>
      <c r="D13471" s="458"/>
      <c r="E13471" s="458"/>
      <c r="F13471" s="459"/>
    </row>
    <row r="13472">
      <c r="A13472" s="458"/>
      <c r="B13472" s="458"/>
      <c r="C13472" s="458"/>
      <c r="D13472" s="458"/>
      <c r="E13472" s="458"/>
      <c r="F13472" s="459"/>
    </row>
    <row r="13473">
      <c r="A13473" s="458"/>
      <c r="B13473" s="458"/>
      <c r="C13473" s="458"/>
      <c r="D13473" s="458"/>
      <c r="E13473" s="458"/>
      <c r="F13473" s="459"/>
    </row>
    <row r="13474">
      <c r="A13474" s="458"/>
      <c r="B13474" s="458"/>
      <c r="C13474" s="458"/>
      <c r="D13474" s="458"/>
      <c r="E13474" s="458"/>
      <c r="F13474" s="459"/>
    </row>
    <row r="13475">
      <c r="A13475" s="458"/>
      <c r="B13475" s="458"/>
      <c r="C13475" s="458"/>
      <c r="D13475" s="458"/>
      <c r="E13475" s="458"/>
      <c r="F13475" s="459"/>
    </row>
    <row r="13476">
      <c r="A13476" s="458"/>
      <c r="B13476" s="458"/>
      <c r="C13476" s="458"/>
      <c r="D13476" s="458"/>
      <c r="E13476" s="458"/>
      <c r="F13476" s="459"/>
    </row>
    <row r="13477">
      <c r="A13477" s="458"/>
      <c r="B13477" s="458"/>
      <c r="C13477" s="458"/>
      <c r="D13477" s="458"/>
      <c r="E13477" s="458"/>
      <c r="F13477" s="459"/>
    </row>
    <row r="13478">
      <c r="A13478" s="458"/>
      <c r="B13478" s="458"/>
      <c r="C13478" s="458"/>
      <c r="D13478" s="458"/>
      <c r="E13478" s="458"/>
      <c r="F13478" s="459"/>
    </row>
    <row r="13479">
      <c r="A13479" s="458"/>
      <c r="B13479" s="458"/>
      <c r="C13479" s="458"/>
      <c r="D13479" s="458"/>
      <c r="E13479" s="458"/>
      <c r="F13479" s="459"/>
    </row>
    <row r="13480">
      <c r="A13480" s="458"/>
      <c r="B13480" s="458"/>
      <c r="C13480" s="458"/>
      <c r="D13480" s="458"/>
      <c r="E13480" s="458"/>
      <c r="F13480" s="459"/>
    </row>
    <row r="13481">
      <c r="A13481" s="458"/>
      <c r="B13481" s="458"/>
      <c r="C13481" s="458"/>
      <c r="D13481" s="458"/>
      <c r="E13481" s="458"/>
      <c r="F13481" s="459"/>
    </row>
    <row r="13482">
      <c r="A13482" s="458"/>
      <c r="B13482" s="458"/>
      <c r="C13482" s="458"/>
      <c r="D13482" s="458"/>
      <c r="E13482" s="458"/>
      <c r="F13482" s="459"/>
    </row>
    <row r="13483">
      <c r="A13483" s="458"/>
      <c r="B13483" s="458"/>
      <c r="C13483" s="458"/>
      <c r="D13483" s="458"/>
      <c r="E13483" s="458"/>
      <c r="F13483" s="459"/>
    </row>
    <row r="13484">
      <c r="A13484" s="458"/>
      <c r="B13484" s="458"/>
      <c r="C13484" s="458"/>
      <c r="D13484" s="458"/>
      <c r="E13484" s="458"/>
      <c r="F13484" s="459"/>
    </row>
    <row r="13485">
      <c r="A13485" s="458"/>
      <c r="B13485" s="458"/>
      <c r="C13485" s="458"/>
      <c r="D13485" s="458"/>
      <c r="E13485" s="458"/>
      <c r="F13485" s="459"/>
    </row>
    <row r="13486">
      <c r="A13486" s="458"/>
      <c r="B13486" s="458"/>
      <c r="C13486" s="458"/>
      <c r="D13486" s="458"/>
      <c r="E13486" s="458"/>
      <c r="F13486" s="459"/>
    </row>
    <row r="13487">
      <c r="A13487" s="458"/>
      <c r="B13487" s="458"/>
      <c r="C13487" s="458"/>
      <c r="D13487" s="458"/>
      <c r="E13487" s="458"/>
      <c r="F13487" s="459"/>
    </row>
    <row r="13488">
      <c r="A13488" s="458"/>
      <c r="B13488" s="458"/>
      <c r="C13488" s="458"/>
      <c r="D13488" s="458"/>
      <c r="E13488" s="458"/>
      <c r="F13488" s="459"/>
    </row>
    <row r="13489">
      <c r="A13489" s="458"/>
      <c r="B13489" s="458"/>
      <c r="C13489" s="458"/>
      <c r="D13489" s="458"/>
      <c r="E13489" s="458"/>
      <c r="F13489" s="459"/>
    </row>
    <row r="13490">
      <c r="A13490" s="458"/>
      <c r="B13490" s="458"/>
      <c r="C13490" s="458"/>
      <c r="D13490" s="458"/>
      <c r="E13490" s="458"/>
      <c r="F13490" s="459"/>
    </row>
    <row r="13491">
      <c r="A13491" s="458"/>
      <c r="B13491" s="458"/>
      <c r="C13491" s="458"/>
      <c r="D13491" s="458"/>
      <c r="E13491" s="458"/>
      <c r="F13491" s="459"/>
    </row>
    <row r="13492">
      <c r="A13492" s="458"/>
      <c r="B13492" s="458"/>
      <c r="C13492" s="458"/>
      <c r="D13492" s="458"/>
      <c r="E13492" s="458"/>
      <c r="F13492" s="459"/>
    </row>
    <row r="13493">
      <c r="A13493" s="458"/>
      <c r="B13493" s="458"/>
      <c r="C13493" s="458"/>
      <c r="D13493" s="458"/>
      <c r="E13493" s="458"/>
      <c r="F13493" s="459"/>
    </row>
    <row r="13494">
      <c r="A13494" s="458"/>
      <c r="B13494" s="458"/>
      <c r="C13494" s="458"/>
      <c r="D13494" s="458"/>
      <c r="E13494" s="458"/>
      <c r="F13494" s="459"/>
    </row>
    <row r="13495">
      <c r="A13495" s="458"/>
      <c r="B13495" s="458"/>
      <c r="C13495" s="458"/>
      <c r="D13495" s="458"/>
      <c r="E13495" s="458"/>
      <c r="F13495" s="459"/>
    </row>
    <row r="13496">
      <c r="A13496" s="458"/>
      <c r="B13496" s="458"/>
      <c r="C13496" s="458"/>
      <c r="D13496" s="458"/>
      <c r="E13496" s="458"/>
      <c r="F13496" s="459"/>
    </row>
    <row r="13497">
      <c r="A13497" s="458"/>
      <c r="B13497" s="458"/>
      <c r="C13497" s="458"/>
      <c r="D13497" s="458"/>
      <c r="E13497" s="458"/>
      <c r="F13497" s="459"/>
    </row>
    <row r="13498">
      <c r="A13498" s="458"/>
      <c r="B13498" s="458"/>
      <c r="C13498" s="458"/>
      <c r="D13498" s="458"/>
      <c r="E13498" s="458"/>
      <c r="F13498" s="459"/>
    </row>
    <row r="13499">
      <c r="A13499" s="458"/>
      <c r="B13499" s="458"/>
      <c r="C13499" s="458"/>
      <c r="D13499" s="458"/>
      <c r="E13499" s="458"/>
      <c r="F13499" s="459"/>
    </row>
    <row r="13500">
      <c r="A13500" s="458"/>
      <c r="B13500" s="458"/>
      <c r="C13500" s="458"/>
      <c r="D13500" s="458"/>
      <c r="E13500" s="458"/>
      <c r="F13500" s="459"/>
    </row>
    <row r="13501">
      <c r="A13501" s="458"/>
      <c r="B13501" s="458"/>
      <c r="C13501" s="458"/>
      <c r="D13501" s="458"/>
      <c r="E13501" s="458"/>
      <c r="F13501" s="459"/>
    </row>
    <row r="13502">
      <c r="A13502" s="458"/>
      <c r="B13502" s="458"/>
      <c r="C13502" s="458"/>
      <c r="D13502" s="458"/>
      <c r="E13502" s="458"/>
      <c r="F13502" s="459"/>
    </row>
    <row r="13503">
      <c r="A13503" s="458"/>
      <c r="B13503" s="458"/>
      <c r="C13503" s="458"/>
      <c r="D13503" s="458"/>
      <c r="E13503" s="458"/>
      <c r="F13503" s="459"/>
    </row>
    <row r="13504">
      <c r="A13504" s="458"/>
      <c r="B13504" s="458"/>
      <c r="C13504" s="458"/>
      <c r="D13504" s="458"/>
      <c r="E13504" s="458"/>
      <c r="F13504" s="459"/>
    </row>
    <row r="13505">
      <c r="A13505" s="458"/>
      <c r="B13505" s="458"/>
      <c r="C13505" s="458"/>
      <c r="D13505" s="458"/>
      <c r="E13505" s="458"/>
      <c r="F13505" s="459"/>
    </row>
    <row r="13506">
      <c r="A13506" s="458"/>
      <c r="B13506" s="458"/>
      <c r="C13506" s="458"/>
      <c r="D13506" s="458"/>
      <c r="E13506" s="458"/>
      <c r="F13506" s="459"/>
    </row>
    <row r="13507">
      <c r="A13507" s="458"/>
      <c r="B13507" s="458"/>
      <c r="C13507" s="458"/>
      <c r="D13507" s="458"/>
      <c r="E13507" s="458"/>
      <c r="F13507" s="459"/>
    </row>
    <row r="13508">
      <c r="A13508" s="458"/>
      <c r="B13508" s="458"/>
      <c r="C13508" s="458"/>
      <c r="D13508" s="458"/>
      <c r="E13508" s="458"/>
      <c r="F13508" s="459"/>
    </row>
    <row r="13509">
      <c r="A13509" s="458"/>
      <c r="B13509" s="458"/>
      <c r="C13509" s="458"/>
      <c r="D13509" s="458"/>
      <c r="E13509" s="458"/>
      <c r="F13509" s="459"/>
    </row>
    <row r="13510">
      <c r="A13510" s="458"/>
      <c r="B13510" s="458"/>
      <c r="C13510" s="458"/>
      <c r="D13510" s="458"/>
      <c r="E13510" s="458"/>
      <c r="F13510" s="459"/>
    </row>
    <row r="13511">
      <c r="A13511" s="458"/>
      <c r="B13511" s="458"/>
      <c r="C13511" s="458"/>
      <c r="D13511" s="458"/>
      <c r="E13511" s="458"/>
      <c r="F13511" s="459"/>
    </row>
    <row r="13512">
      <c r="A13512" s="458"/>
      <c r="B13512" s="458"/>
      <c r="C13512" s="458"/>
      <c r="D13512" s="458"/>
      <c r="E13512" s="458"/>
      <c r="F13512" s="459"/>
    </row>
    <row r="13513">
      <c r="A13513" s="458"/>
      <c r="B13513" s="458"/>
      <c r="C13513" s="458"/>
      <c r="D13513" s="458"/>
      <c r="E13513" s="458"/>
      <c r="F13513" s="459"/>
    </row>
    <row r="13514">
      <c r="A13514" s="458"/>
      <c r="B13514" s="458"/>
      <c r="C13514" s="458"/>
      <c r="D13514" s="458"/>
      <c r="E13514" s="458"/>
      <c r="F13514" s="459"/>
    </row>
    <row r="13515">
      <c r="A13515" s="458"/>
      <c r="B13515" s="458"/>
      <c r="C13515" s="458"/>
      <c r="D13515" s="458"/>
      <c r="E13515" s="458"/>
      <c r="F13515" s="459"/>
    </row>
    <row r="13516">
      <c r="A13516" s="458"/>
      <c r="B13516" s="458"/>
      <c r="C13516" s="458"/>
      <c r="D13516" s="458"/>
      <c r="E13516" s="458"/>
      <c r="F13516" s="459"/>
    </row>
    <row r="13517">
      <c r="A13517" s="458"/>
      <c r="B13517" s="458"/>
      <c r="C13517" s="458"/>
      <c r="D13517" s="458"/>
      <c r="E13517" s="458"/>
      <c r="F13517" s="459"/>
    </row>
    <row r="13518">
      <c r="A13518" s="458"/>
      <c r="B13518" s="458"/>
      <c r="C13518" s="458"/>
      <c r="D13518" s="458"/>
      <c r="E13518" s="458"/>
      <c r="F13518" s="459"/>
    </row>
    <row r="13519">
      <c r="A13519" s="458"/>
      <c r="B13519" s="458"/>
      <c r="C13519" s="458"/>
      <c r="D13519" s="458"/>
      <c r="E13519" s="458"/>
      <c r="F13519" s="459"/>
    </row>
    <row r="13520">
      <c r="A13520" s="458"/>
      <c r="B13520" s="458"/>
      <c r="C13520" s="458"/>
      <c r="D13520" s="458"/>
      <c r="E13520" s="458"/>
      <c r="F13520" s="459"/>
    </row>
    <row r="13521">
      <c r="A13521" s="458"/>
      <c r="B13521" s="458"/>
      <c r="C13521" s="458"/>
      <c r="D13521" s="458"/>
      <c r="E13521" s="458"/>
      <c r="F13521" s="459"/>
    </row>
    <row r="13522">
      <c r="A13522" s="458"/>
      <c r="B13522" s="458"/>
      <c r="C13522" s="458"/>
      <c r="D13522" s="458"/>
      <c r="E13522" s="458"/>
      <c r="F13522" s="459"/>
    </row>
    <row r="13523">
      <c r="A13523" s="458"/>
      <c r="B13523" s="458"/>
      <c r="C13523" s="458"/>
      <c r="D13523" s="458"/>
      <c r="E13523" s="458"/>
      <c r="F13523" s="459"/>
    </row>
    <row r="13524">
      <c r="A13524" s="458"/>
      <c r="B13524" s="458"/>
      <c r="C13524" s="458"/>
      <c r="D13524" s="458"/>
      <c r="E13524" s="458"/>
      <c r="F13524" s="459"/>
    </row>
    <row r="13525">
      <c r="A13525" s="458"/>
      <c r="B13525" s="458"/>
      <c r="C13525" s="458"/>
      <c r="D13525" s="458"/>
      <c r="E13525" s="458"/>
      <c r="F13525" s="459"/>
    </row>
    <row r="13526">
      <c r="A13526" s="458"/>
      <c r="B13526" s="458"/>
      <c r="C13526" s="458"/>
      <c r="D13526" s="458"/>
      <c r="E13526" s="458"/>
      <c r="F13526" s="459"/>
    </row>
    <row r="13527">
      <c r="A13527" s="458"/>
      <c r="B13527" s="458"/>
      <c r="C13527" s="458"/>
      <c r="D13527" s="458"/>
      <c r="E13527" s="458"/>
      <c r="F13527" s="459"/>
    </row>
    <row r="13528">
      <c r="A13528" s="458"/>
      <c r="B13528" s="458"/>
      <c r="C13528" s="458"/>
      <c r="D13528" s="458"/>
      <c r="E13528" s="458"/>
      <c r="F13528" s="459"/>
    </row>
    <row r="13529">
      <c r="A13529" s="458"/>
      <c r="B13529" s="458"/>
      <c r="C13529" s="458"/>
      <c r="D13529" s="458"/>
      <c r="E13529" s="458"/>
      <c r="F13529" s="459"/>
    </row>
    <row r="13530">
      <c r="A13530" s="458"/>
      <c r="B13530" s="458"/>
      <c r="C13530" s="458"/>
      <c r="D13530" s="458"/>
      <c r="E13530" s="458"/>
      <c r="F13530" s="459"/>
    </row>
    <row r="13531">
      <c r="A13531" s="458"/>
      <c r="B13531" s="458"/>
      <c r="C13531" s="458"/>
      <c r="D13531" s="458"/>
      <c r="E13531" s="458"/>
      <c r="F13531" s="459"/>
    </row>
    <row r="13532">
      <c r="A13532" s="458"/>
      <c r="B13532" s="458"/>
      <c r="C13532" s="458"/>
      <c r="D13532" s="458"/>
      <c r="E13532" s="458"/>
      <c r="F13532" s="459"/>
    </row>
    <row r="13533">
      <c r="A13533" s="458"/>
      <c r="B13533" s="458"/>
      <c r="C13533" s="458"/>
      <c r="D13533" s="458"/>
      <c r="E13533" s="458"/>
      <c r="F13533" s="459"/>
    </row>
    <row r="13534">
      <c r="A13534" s="458"/>
      <c r="B13534" s="458"/>
      <c r="C13534" s="458"/>
      <c r="D13534" s="458"/>
      <c r="E13534" s="458"/>
      <c r="F13534" s="459"/>
    </row>
    <row r="13535">
      <c r="A13535" s="458"/>
      <c r="B13535" s="458"/>
      <c r="C13535" s="458"/>
      <c r="D13535" s="458"/>
      <c r="E13535" s="458"/>
      <c r="F13535" s="459"/>
    </row>
    <row r="13536">
      <c r="A13536" s="458"/>
      <c r="B13536" s="458"/>
      <c r="C13536" s="458"/>
      <c r="D13536" s="458"/>
      <c r="E13536" s="458"/>
      <c r="F13536" s="459"/>
    </row>
    <row r="13537">
      <c r="A13537" s="458"/>
      <c r="B13537" s="458"/>
      <c r="C13537" s="458"/>
      <c r="D13537" s="458"/>
      <c r="E13537" s="458"/>
      <c r="F13537" s="459"/>
    </row>
    <row r="13538">
      <c r="A13538" s="458"/>
      <c r="B13538" s="458"/>
      <c r="C13538" s="458"/>
      <c r="D13538" s="458"/>
      <c r="E13538" s="458"/>
      <c r="F13538" s="459"/>
    </row>
    <row r="13539">
      <c r="A13539" s="458"/>
      <c r="B13539" s="458"/>
      <c r="C13539" s="458"/>
      <c r="D13539" s="458"/>
      <c r="E13539" s="458"/>
      <c r="F13539" s="459"/>
    </row>
    <row r="13540">
      <c r="A13540" s="458"/>
      <c r="B13540" s="458"/>
      <c r="C13540" s="458"/>
      <c r="D13540" s="458"/>
      <c r="E13540" s="458"/>
      <c r="F13540" s="459"/>
    </row>
    <row r="13541">
      <c r="A13541" s="458"/>
      <c r="B13541" s="458"/>
      <c r="C13541" s="458"/>
      <c r="D13541" s="458"/>
      <c r="E13541" s="458"/>
      <c r="F13541" s="459"/>
    </row>
    <row r="13542">
      <c r="A13542" s="458"/>
      <c r="B13542" s="458"/>
      <c r="C13542" s="458"/>
      <c r="D13542" s="458"/>
      <c r="E13542" s="458"/>
      <c r="F13542" s="459"/>
    </row>
    <row r="13543">
      <c r="A13543" s="458"/>
      <c r="B13543" s="458"/>
      <c r="C13543" s="458"/>
      <c r="D13543" s="458"/>
      <c r="E13543" s="458"/>
      <c r="F13543" s="459"/>
    </row>
    <row r="13544">
      <c r="A13544" s="458"/>
      <c r="B13544" s="458"/>
      <c r="C13544" s="458"/>
      <c r="D13544" s="458"/>
      <c r="E13544" s="458"/>
      <c r="F13544" s="459"/>
    </row>
    <row r="13545">
      <c r="A13545" s="458"/>
      <c r="B13545" s="458"/>
      <c r="C13545" s="458"/>
      <c r="D13545" s="458"/>
      <c r="E13545" s="458"/>
      <c r="F13545" s="459"/>
    </row>
    <row r="13546">
      <c r="A13546" s="458"/>
      <c r="B13546" s="458"/>
      <c r="C13546" s="458"/>
      <c r="D13546" s="458"/>
      <c r="E13546" s="458"/>
      <c r="F13546" s="459"/>
    </row>
    <row r="13547">
      <c r="A13547" s="458"/>
      <c r="B13547" s="458"/>
      <c r="C13547" s="458"/>
      <c r="D13547" s="458"/>
      <c r="E13547" s="458"/>
      <c r="F13547" s="459"/>
    </row>
    <row r="13548">
      <c r="A13548" s="458"/>
      <c r="B13548" s="458"/>
      <c r="C13548" s="458"/>
      <c r="D13548" s="458"/>
      <c r="E13548" s="458"/>
      <c r="F13548" s="459"/>
    </row>
    <row r="13549">
      <c r="A13549" s="458"/>
      <c r="B13549" s="458"/>
      <c r="C13549" s="458"/>
      <c r="D13549" s="458"/>
      <c r="E13549" s="458"/>
      <c r="F13549" s="459"/>
    </row>
    <row r="13550">
      <c r="A13550" s="458"/>
      <c r="B13550" s="458"/>
      <c r="C13550" s="458"/>
      <c r="D13550" s="458"/>
      <c r="E13550" s="458"/>
      <c r="F13550" s="459"/>
    </row>
    <row r="13551">
      <c r="A13551" s="458"/>
      <c r="B13551" s="458"/>
      <c r="C13551" s="458"/>
      <c r="D13551" s="458"/>
      <c r="E13551" s="458"/>
      <c r="F13551" s="459"/>
    </row>
    <row r="13552">
      <c r="A13552" s="458"/>
      <c r="B13552" s="458"/>
      <c r="C13552" s="458"/>
      <c r="D13552" s="458"/>
      <c r="E13552" s="458"/>
      <c r="F13552" s="459"/>
    </row>
    <row r="13553">
      <c r="A13553" s="458"/>
      <c r="B13553" s="458"/>
      <c r="C13553" s="458"/>
      <c r="D13553" s="458"/>
      <c r="E13553" s="458"/>
      <c r="F13553" s="459"/>
    </row>
    <row r="13554">
      <c r="A13554" s="458"/>
      <c r="B13554" s="458"/>
      <c r="C13554" s="458"/>
      <c r="D13554" s="458"/>
      <c r="E13554" s="458"/>
      <c r="F13554" s="459"/>
    </row>
    <row r="13555">
      <c r="A13555" s="458"/>
      <c r="B13555" s="458"/>
      <c r="C13555" s="458"/>
      <c r="D13555" s="458"/>
      <c r="E13555" s="458"/>
      <c r="F13555" s="459"/>
    </row>
    <row r="13556">
      <c r="A13556" s="458"/>
      <c r="B13556" s="458"/>
      <c r="C13556" s="458"/>
      <c r="D13556" s="458"/>
      <c r="E13556" s="458"/>
      <c r="F13556" s="459"/>
    </row>
    <row r="13557">
      <c r="A13557" s="458"/>
      <c r="B13557" s="458"/>
      <c r="C13557" s="458"/>
      <c r="D13557" s="458"/>
      <c r="E13557" s="458"/>
      <c r="F13557" s="459"/>
    </row>
    <row r="13558">
      <c r="A13558" s="458"/>
      <c r="B13558" s="458"/>
      <c r="C13558" s="458"/>
      <c r="D13558" s="458"/>
      <c r="E13558" s="458"/>
      <c r="F13558" s="459"/>
    </row>
    <row r="13559">
      <c r="A13559" s="458"/>
      <c r="B13559" s="458"/>
      <c r="C13559" s="458"/>
      <c r="D13559" s="458"/>
      <c r="E13559" s="458"/>
      <c r="F13559" s="459"/>
    </row>
    <row r="13560">
      <c r="A13560" s="458"/>
      <c r="B13560" s="458"/>
      <c r="C13560" s="458"/>
      <c r="D13560" s="458"/>
      <c r="E13560" s="458"/>
      <c r="F13560" s="459"/>
    </row>
    <row r="13561">
      <c r="A13561" s="458"/>
      <c r="B13561" s="458"/>
      <c r="C13561" s="458"/>
      <c r="D13561" s="458"/>
      <c r="E13561" s="458"/>
      <c r="F13561" s="459"/>
    </row>
    <row r="13562">
      <c r="A13562" s="458"/>
      <c r="B13562" s="458"/>
      <c r="C13562" s="458"/>
      <c r="D13562" s="458"/>
      <c r="E13562" s="458"/>
      <c r="F13562" s="459"/>
    </row>
    <row r="13563">
      <c r="A13563" s="458"/>
      <c r="B13563" s="458"/>
      <c r="C13563" s="458"/>
      <c r="D13563" s="458"/>
      <c r="E13563" s="458"/>
      <c r="F13563" s="459"/>
    </row>
    <row r="13564">
      <c r="A13564" s="458"/>
      <c r="B13564" s="458"/>
      <c r="C13564" s="458"/>
      <c r="D13564" s="458"/>
      <c r="E13564" s="458"/>
      <c r="F13564" s="459"/>
    </row>
    <row r="13565">
      <c r="A13565" s="458"/>
      <c r="B13565" s="458"/>
      <c r="C13565" s="458"/>
      <c r="D13565" s="458"/>
      <c r="E13565" s="458"/>
      <c r="F13565" s="459"/>
    </row>
    <row r="13566">
      <c r="A13566" s="458"/>
      <c r="B13566" s="458"/>
      <c r="C13566" s="458"/>
      <c r="D13566" s="458"/>
      <c r="E13566" s="458"/>
      <c r="F13566" s="459"/>
    </row>
    <row r="13567">
      <c r="A13567" s="458"/>
      <c r="B13567" s="458"/>
      <c r="C13567" s="458"/>
      <c r="D13567" s="458"/>
      <c r="E13567" s="458"/>
      <c r="F13567" s="459"/>
    </row>
    <row r="13568">
      <c r="A13568" s="458"/>
      <c r="B13568" s="458"/>
      <c r="C13568" s="458"/>
      <c r="D13568" s="458"/>
      <c r="E13568" s="458"/>
      <c r="F13568" s="459"/>
    </row>
    <row r="13569">
      <c r="A13569" s="458"/>
      <c r="B13569" s="458"/>
      <c r="C13569" s="458"/>
      <c r="D13569" s="458"/>
      <c r="E13569" s="458"/>
      <c r="F13569" s="459"/>
    </row>
    <row r="13570">
      <c r="A13570" s="458"/>
      <c r="B13570" s="458"/>
      <c r="C13570" s="458"/>
      <c r="D13570" s="458"/>
      <c r="E13570" s="458"/>
      <c r="F13570" s="459"/>
    </row>
    <row r="13571">
      <c r="A13571" s="458"/>
      <c r="B13571" s="458"/>
      <c r="C13571" s="458"/>
      <c r="D13571" s="458"/>
      <c r="E13571" s="458"/>
      <c r="F13571" s="459"/>
    </row>
    <row r="13572">
      <c r="A13572" s="458"/>
      <c r="B13572" s="458"/>
      <c r="C13572" s="458"/>
      <c r="D13572" s="458"/>
      <c r="E13572" s="458"/>
      <c r="F13572" s="459"/>
    </row>
    <row r="13573">
      <c r="A13573" s="458"/>
      <c r="B13573" s="458"/>
      <c r="C13573" s="458"/>
      <c r="D13573" s="458"/>
      <c r="E13573" s="458"/>
      <c r="F13573" s="459"/>
    </row>
    <row r="13574">
      <c r="A13574" s="458"/>
      <c r="B13574" s="458"/>
      <c r="C13574" s="458"/>
      <c r="D13574" s="458"/>
      <c r="E13574" s="458"/>
      <c r="F13574" s="459"/>
    </row>
    <row r="13575">
      <c r="A13575" s="458"/>
      <c r="B13575" s="458"/>
      <c r="C13575" s="458"/>
      <c r="D13575" s="458"/>
      <c r="E13575" s="458"/>
      <c r="F13575" s="459"/>
    </row>
    <row r="13576">
      <c r="A13576" s="458"/>
      <c r="B13576" s="458"/>
      <c r="C13576" s="458"/>
      <c r="D13576" s="458"/>
      <c r="E13576" s="458"/>
      <c r="F13576" s="459"/>
    </row>
    <row r="13577">
      <c r="A13577" s="458"/>
      <c r="B13577" s="458"/>
      <c r="C13577" s="458"/>
      <c r="D13577" s="458"/>
      <c r="E13577" s="458"/>
      <c r="F13577" s="459"/>
    </row>
    <row r="13578">
      <c r="A13578" s="458"/>
      <c r="B13578" s="458"/>
      <c r="C13578" s="458"/>
      <c r="D13578" s="458"/>
      <c r="E13578" s="458"/>
      <c r="F13578" s="459"/>
    </row>
    <row r="13579">
      <c r="A13579" s="458"/>
      <c r="B13579" s="458"/>
      <c r="C13579" s="458"/>
      <c r="D13579" s="458"/>
      <c r="E13579" s="458"/>
      <c r="F13579" s="459"/>
    </row>
    <row r="13580">
      <c r="A13580" s="458"/>
      <c r="B13580" s="458"/>
      <c r="C13580" s="458"/>
      <c r="D13580" s="458"/>
      <c r="E13580" s="458"/>
      <c r="F13580" s="459"/>
    </row>
    <row r="13581">
      <c r="A13581" s="458"/>
      <c r="B13581" s="458"/>
      <c r="C13581" s="458"/>
      <c r="D13581" s="458"/>
      <c r="E13581" s="458"/>
      <c r="F13581" s="459"/>
    </row>
    <row r="13582">
      <c r="A13582" s="458"/>
      <c r="B13582" s="458"/>
      <c r="C13582" s="458"/>
      <c r="D13582" s="458"/>
      <c r="E13582" s="458"/>
      <c r="F13582" s="459"/>
    </row>
    <row r="13583">
      <c r="A13583" s="458"/>
      <c r="B13583" s="458"/>
      <c r="C13583" s="458"/>
      <c r="D13583" s="458"/>
      <c r="E13583" s="458"/>
      <c r="F13583" s="459"/>
    </row>
    <row r="13584">
      <c r="A13584" s="458"/>
      <c r="B13584" s="458"/>
      <c r="C13584" s="458"/>
      <c r="D13584" s="458"/>
      <c r="E13584" s="458"/>
      <c r="F13584" s="459"/>
    </row>
    <row r="13585">
      <c r="A13585" s="458"/>
      <c r="B13585" s="458"/>
      <c r="C13585" s="458"/>
      <c r="D13585" s="458"/>
      <c r="E13585" s="458"/>
      <c r="F13585" s="459"/>
    </row>
    <row r="13586">
      <c r="A13586" s="458"/>
      <c r="B13586" s="458"/>
      <c r="C13586" s="458"/>
      <c r="D13586" s="458"/>
      <c r="E13586" s="458"/>
      <c r="F13586" s="459"/>
    </row>
    <row r="13587">
      <c r="A13587" s="458"/>
      <c r="B13587" s="458"/>
      <c r="C13587" s="458"/>
      <c r="D13587" s="458"/>
      <c r="E13587" s="458"/>
      <c r="F13587" s="459"/>
    </row>
    <row r="13588">
      <c r="A13588" s="458"/>
      <c r="B13588" s="458"/>
      <c r="C13588" s="458"/>
      <c r="D13588" s="458"/>
      <c r="E13588" s="458"/>
      <c r="F13588" s="459"/>
    </row>
    <row r="13589">
      <c r="A13589" s="458"/>
      <c r="B13589" s="458"/>
      <c r="C13589" s="458"/>
      <c r="D13589" s="458"/>
      <c r="E13589" s="458"/>
      <c r="F13589" s="459"/>
    </row>
    <row r="13590">
      <c r="A13590" s="458"/>
      <c r="B13590" s="458"/>
      <c r="C13590" s="458"/>
      <c r="D13590" s="458"/>
      <c r="E13590" s="458"/>
      <c r="F13590" s="459"/>
    </row>
    <row r="13591">
      <c r="A13591" s="458"/>
      <c r="B13591" s="458"/>
      <c r="C13591" s="458"/>
      <c r="D13591" s="458"/>
      <c r="E13591" s="458"/>
      <c r="F13591" s="459"/>
    </row>
    <row r="13592">
      <c r="A13592" s="458"/>
      <c r="B13592" s="458"/>
      <c r="C13592" s="458"/>
      <c r="D13592" s="458"/>
      <c r="E13592" s="458"/>
      <c r="F13592" s="459"/>
    </row>
    <row r="13593">
      <c r="A13593" s="458"/>
      <c r="B13593" s="458"/>
      <c r="C13593" s="458"/>
      <c r="D13593" s="458"/>
      <c r="E13593" s="458"/>
      <c r="F13593" s="459"/>
    </row>
    <row r="13594">
      <c r="A13594" s="458"/>
      <c r="B13594" s="458"/>
      <c r="C13594" s="458"/>
      <c r="D13594" s="458"/>
      <c r="E13594" s="458"/>
      <c r="F13594" s="459"/>
    </row>
    <row r="13595">
      <c r="A13595" s="458"/>
      <c r="B13595" s="458"/>
      <c r="C13595" s="458"/>
      <c r="D13595" s="458"/>
      <c r="E13595" s="458"/>
      <c r="F13595" s="459"/>
    </row>
    <row r="13596">
      <c r="A13596" s="458"/>
      <c r="B13596" s="458"/>
      <c r="C13596" s="458"/>
      <c r="D13596" s="458"/>
      <c r="E13596" s="458"/>
      <c r="F13596" s="459"/>
    </row>
    <row r="13597">
      <c r="A13597" s="458"/>
      <c r="B13597" s="458"/>
      <c r="C13597" s="458"/>
      <c r="D13597" s="458"/>
      <c r="E13597" s="458"/>
      <c r="F13597" s="459"/>
    </row>
    <row r="13598">
      <c r="A13598" s="458"/>
      <c r="B13598" s="458"/>
      <c r="C13598" s="458"/>
      <c r="D13598" s="458"/>
      <c r="E13598" s="458"/>
      <c r="F13598" s="459"/>
    </row>
    <row r="13599">
      <c r="A13599" s="458"/>
      <c r="B13599" s="458"/>
      <c r="C13599" s="458"/>
      <c r="D13599" s="458"/>
      <c r="E13599" s="458"/>
      <c r="F13599" s="459"/>
    </row>
    <row r="13600">
      <c r="A13600" s="458"/>
      <c r="B13600" s="458"/>
      <c r="C13600" s="458"/>
      <c r="D13600" s="458"/>
      <c r="E13600" s="458"/>
      <c r="F13600" s="459"/>
    </row>
    <row r="13601">
      <c r="A13601" s="458"/>
      <c r="B13601" s="458"/>
      <c r="C13601" s="458"/>
      <c r="D13601" s="458"/>
      <c r="E13601" s="458"/>
      <c r="F13601" s="459"/>
    </row>
    <row r="13602">
      <c r="A13602" s="458"/>
      <c r="B13602" s="458"/>
      <c r="C13602" s="458"/>
      <c r="D13602" s="458"/>
      <c r="E13602" s="458"/>
      <c r="F13602" s="459"/>
    </row>
    <row r="13603">
      <c r="A13603" s="458"/>
      <c r="B13603" s="458"/>
      <c r="C13603" s="458"/>
      <c r="D13603" s="458"/>
      <c r="E13603" s="458"/>
      <c r="F13603" s="459"/>
    </row>
    <row r="13604">
      <c r="A13604" s="458"/>
      <c r="B13604" s="458"/>
      <c r="C13604" s="458"/>
      <c r="D13604" s="458"/>
      <c r="E13604" s="458"/>
      <c r="F13604" s="459"/>
    </row>
    <row r="13605">
      <c r="A13605" s="458"/>
      <c r="B13605" s="458"/>
      <c r="C13605" s="458"/>
      <c r="D13605" s="458"/>
      <c r="E13605" s="458"/>
      <c r="F13605" s="459"/>
    </row>
    <row r="13606">
      <c r="A13606" s="458"/>
      <c r="B13606" s="458"/>
      <c r="C13606" s="458"/>
      <c r="D13606" s="458"/>
      <c r="E13606" s="458"/>
      <c r="F13606" s="459"/>
    </row>
    <row r="13607">
      <c r="A13607" s="458"/>
      <c r="B13607" s="458"/>
      <c r="C13607" s="458"/>
      <c r="D13607" s="458"/>
      <c r="E13607" s="458"/>
      <c r="F13607" s="459"/>
    </row>
    <row r="13608">
      <c r="A13608" s="458"/>
      <c r="B13608" s="458"/>
      <c r="C13608" s="458"/>
      <c r="D13608" s="458"/>
      <c r="E13608" s="458"/>
      <c r="F13608" s="459"/>
    </row>
    <row r="13609">
      <c r="A13609" s="458"/>
      <c r="B13609" s="458"/>
      <c r="C13609" s="458"/>
      <c r="D13609" s="458"/>
      <c r="E13609" s="458"/>
      <c r="F13609" s="459"/>
    </row>
    <row r="13610">
      <c r="A13610" s="458"/>
      <c r="B13610" s="458"/>
      <c r="C13610" s="458"/>
      <c r="D13610" s="458"/>
      <c r="E13610" s="458"/>
      <c r="F13610" s="459"/>
    </row>
    <row r="13611">
      <c r="A13611" s="458"/>
      <c r="B13611" s="458"/>
      <c r="C13611" s="458"/>
      <c r="D13611" s="458"/>
      <c r="E13611" s="458"/>
      <c r="F13611" s="459"/>
    </row>
    <row r="13612">
      <c r="A13612" s="458"/>
      <c r="B13612" s="458"/>
      <c r="C13612" s="458"/>
      <c r="D13612" s="458"/>
      <c r="E13612" s="458"/>
      <c r="F13612" s="459"/>
    </row>
    <row r="13613">
      <c r="A13613" s="458"/>
      <c r="B13613" s="458"/>
      <c r="C13613" s="458"/>
      <c r="D13613" s="458"/>
      <c r="E13613" s="458"/>
      <c r="F13613" s="459"/>
    </row>
    <row r="13614">
      <c r="A13614" s="458"/>
      <c r="B13614" s="458"/>
      <c r="C13614" s="458"/>
      <c r="D13614" s="458"/>
      <c r="E13614" s="458"/>
      <c r="F13614" s="459"/>
    </row>
    <row r="13615">
      <c r="A13615" s="458"/>
      <c r="B13615" s="458"/>
      <c r="C13615" s="458"/>
      <c r="D13615" s="458"/>
      <c r="E13615" s="458"/>
      <c r="F13615" s="459"/>
    </row>
    <row r="13616">
      <c r="A13616" s="458"/>
      <c r="B13616" s="458"/>
      <c r="C13616" s="458"/>
      <c r="D13616" s="458"/>
      <c r="E13616" s="458"/>
      <c r="F13616" s="459"/>
    </row>
    <row r="13617">
      <c r="A13617" s="458"/>
      <c r="B13617" s="458"/>
      <c r="C13617" s="458"/>
      <c r="D13617" s="458"/>
      <c r="E13617" s="458"/>
      <c r="F13617" s="459"/>
    </row>
    <row r="13618">
      <c r="A13618" s="458"/>
      <c r="B13618" s="458"/>
      <c r="C13618" s="458"/>
      <c r="D13618" s="458"/>
      <c r="E13618" s="458"/>
      <c r="F13618" s="459"/>
    </row>
    <row r="13619">
      <c r="A13619" s="458"/>
      <c r="B13619" s="458"/>
      <c r="C13619" s="458"/>
      <c r="D13619" s="458"/>
      <c r="E13619" s="458"/>
      <c r="F13619" s="459"/>
    </row>
    <row r="13620">
      <c r="A13620" s="458"/>
      <c r="B13620" s="458"/>
      <c r="C13620" s="458"/>
      <c r="D13620" s="458"/>
      <c r="E13620" s="458"/>
      <c r="F13620" s="459"/>
    </row>
    <row r="13621">
      <c r="A13621" s="458"/>
      <c r="B13621" s="458"/>
      <c r="C13621" s="458"/>
      <c r="D13621" s="458"/>
      <c r="E13621" s="458"/>
      <c r="F13621" s="459"/>
    </row>
    <row r="13622">
      <c r="A13622" s="458"/>
      <c r="B13622" s="458"/>
      <c r="C13622" s="458"/>
      <c r="D13622" s="458"/>
      <c r="E13622" s="458"/>
      <c r="F13622" s="459"/>
    </row>
    <row r="13623">
      <c r="A13623" s="458"/>
      <c r="B13623" s="458"/>
      <c r="C13623" s="458"/>
      <c r="D13623" s="458"/>
      <c r="E13623" s="458"/>
      <c r="F13623" s="459"/>
    </row>
    <row r="13624">
      <c r="A13624" s="458"/>
      <c r="B13624" s="458"/>
      <c r="C13624" s="458"/>
      <c r="D13624" s="458"/>
      <c r="E13624" s="458"/>
      <c r="F13624" s="459"/>
    </row>
    <row r="13625">
      <c r="A13625" s="458"/>
      <c r="B13625" s="458"/>
      <c r="C13625" s="458"/>
      <c r="D13625" s="458"/>
      <c r="E13625" s="458"/>
      <c r="F13625" s="459"/>
    </row>
    <row r="13626">
      <c r="A13626" s="458"/>
      <c r="B13626" s="458"/>
      <c r="C13626" s="458"/>
      <c r="D13626" s="458"/>
      <c r="E13626" s="458"/>
      <c r="F13626" s="459"/>
    </row>
    <row r="13627">
      <c r="A13627" s="458"/>
      <c r="B13627" s="458"/>
      <c r="C13627" s="458"/>
      <c r="D13627" s="458"/>
      <c r="E13627" s="458"/>
      <c r="F13627" s="459"/>
    </row>
    <row r="13628">
      <c r="A13628" s="458"/>
      <c r="B13628" s="458"/>
      <c r="C13628" s="458"/>
      <c r="D13628" s="458"/>
      <c r="E13628" s="458"/>
      <c r="F13628" s="459"/>
    </row>
    <row r="13629">
      <c r="A13629" s="458"/>
      <c r="B13629" s="458"/>
      <c r="C13629" s="458"/>
      <c r="D13629" s="458"/>
      <c r="E13629" s="458"/>
      <c r="F13629" s="459"/>
    </row>
    <row r="13630">
      <c r="A13630" s="458"/>
      <c r="B13630" s="458"/>
      <c r="C13630" s="458"/>
      <c r="D13630" s="458"/>
      <c r="E13630" s="458"/>
      <c r="F13630" s="459"/>
    </row>
    <row r="13631">
      <c r="A13631" s="458"/>
      <c r="B13631" s="458"/>
      <c r="C13631" s="458"/>
      <c r="D13631" s="458"/>
      <c r="E13631" s="458"/>
      <c r="F13631" s="459"/>
    </row>
    <row r="13632">
      <c r="A13632" s="458"/>
      <c r="B13632" s="458"/>
      <c r="C13632" s="458"/>
      <c r="D13632" s="458"/>
      <c r="E13632" s="458"/>
      <c r="F13632" s="459"/>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7.75"/>
  </cols>
  <sheetData>
    <row r="1">
      <c r="A1" s="451" t="s">
        <v>663</v>
      </c>
    </row>
    <row r="2">
      <c r="A2" s="31" t="s">
        <v>1021</v>
      </c>
      <c r="B2" s="31" t="s">
        <v>1137</v>
      </c>
    </row>
    <row r="3">
      <c r="A3" s="31" t="s">
        <v>1023</v>
      </c>
      <c r="B3" s="31" t="s">
        <v>1024</v>
      </c>
    </row>
    <row r="4">
      <c r="A4" s="31" t="s">
        <v>756</v>
      </c>
      <c r="B4" s="31" t="s">
        <v>1138</v>
      </c>
    </row>
    <row r="5">
      <c r="A5" s="31" t="s">
        <v>1026</v>
      </c>
      <c r="B5" s="452">
        <v>19.0</v>
      </c>
    </row>
    <row r="6">
      <c r="A6" s="31" t="s">
        <v>1027</v>
      </c>
      <c r="B6" s="452">
        <v>19.0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118.0</v>
      </c>
    </row>
    <row r="15">
      <c r="A15" s="455" t="s">
        <v>1031</v>
      </c>
      <c r="B15" s="455" t="s">
        <v>1032</v>
      </c>
      <c r="C15" s="455" t="s">
        <v>1033</v>
      </c>
      <c r="D15" s="455" t="s">
        <v>1034</v>
      </c>
      <c r="E15" s="455" t="s">
        <v>1035</v>
      </c>
      <c r="F15" s="455" t="s">
        <v>1036</v>
      </c>
    </row>
    <row r="16">
      <c r="A16" s="436" t="s">
        <v>1139</v>
      </c>
      <c r="B16" s="436" t="s">
        <v>1140</v>
      </c>
      <c r="C16" s="436" t="s">
        <v>9</v>
      </c>
      <c r="D16" s="436" t="s">
        <v>1040</v>
      </c>
      <c r="E16" s="436" t="s">
        <v>915</v>
      </c>
      <c r="F16" s="454">
        <v>38.0</v>
      </c>
    </row>
    <row r="17">
      <c r="A17" s="436" t="s">
        <v>1139</v>
      </c>
      <c r="B17" s="436" t="s">
        <v>1141</v>
      </c>
      <c r="C17" s="436" t="s">
        <v>9</v>
      </c>
      <c r="D17" s="436" t="s">
        <v>1040</v>
      </c>
      <c r="E17" s="436" t="s">
        <v>915</v>
      </c>
      <c r="F17" s="454">
        <v>23.0</v>
      </c>
    </row>
    <row r="18">
      <c r="A18" s="436" t="s">
        <v>1139</v>
      </c>
      <c r="B18" s="436" t="s">
        <v>1142</v>
      </c>
      <c r="C18" s="436" t="s">
        <v>9</v>
      </c>
      <c r="D18" s="436" t="s">
        <v>1040</v>
      </c>
      <c r="E18" s="436" t="s">
        <v>915</v>
      </c>
      <c r="F18" s="454">
        <v>16.0</v>
      </c>
    </row>
    <row r="19">
      <c r="A19" s="436" t="s">
        <v>1139</v>
      </c>
      <c r="B19" s="436" t="s">
        <v>1143</v>
      </c>
      <c r="C19" s="436" t="s">
        <v>9</v>
      </c>
      <c r="D19" s="436" t="s">
        <v>1040</v>
      </c>
      <c r="E19" s="436" t="s">
        <v>915</v>
      </c>
      <c r="F19" s="454">
        <v>7.0</v>
      </c>
    </row>
    <row r="20">
      <c r="A20" s="436" t="s">
        <v>1139</v>
      </c>
      <c r="B20" s="436" t="s">
        <v>1140</v>
      </c>
      <c r="C20" s="436" t="s">
        <v>9</v>
      </c>
      <c r="D20" s="436" t="s">
        <v>1040</v>
      </c>
      <c r="E20" s="436" t="s">
        <v>1014</v>
      </c>
      <c r="F20" s="454">
        <v>7.0</v>
      </c>
    </row>
    <row r="21">
      <c r="A21" s="436" t="s">
        <v>1139</v>
      </c>
      <c r="B21" s="436" t="s">
        <v>1140</v>
      </c>
      <c r="C21" s="436" t="s">
        <v>8</v>
      </c>
      <c r="D21" s="436" t="s">
        <v>1040</v>
      </c>
      <c r="E21" s="436" t="s">
        <v>915</v>
      </c>
      <c r="F21" s="454">
        <v>6.0</v>
      </c>
    </row>
    <row r="22">
      <c r="A22" s="436" t="s">
        <v>1139</v>
      </c>
      <c r="B22" s="436" t="s">
        <v>1144</v>
      </c>
      <c r="C22" s="436" t="s">
        <v>9</v>
      </c>
      <c r="D22" s="436" t="s">
        <v>1040</v>
      </c>
      <c r="E22" s="436" t="s">
        <v>915</v>
      </c>
      <c r="F22" s="454">
        <v>3.0</v>
      </c>
    </row>
    <row r="23">
      <c r="A23" s="436" t="s">
        <v>1139</v>
      </c>
      <c r="B23" s="436" t="s">
        <v>1140</v>
      </c>
      <c r="C23" s="436" t="s">
        <v>9</v>
      </c>
      <c r="D23" s="436" t="s">
        <v>1058</v>
      </c>
      <c r="E23" s="436" t="s">
        <v>915</v>
      </c>
      <c r="F23" s="454">
        <v>3.0</v>
      </c>
    </row>
    <row r="24">
      <c r="A24" s="436" t="s">
        <v>1139</v>
      </c>
      <c r="B24" s="436" t="s">
        <v>1141</v>
      </c>
      <c r="C24" s="436" t="s">
        <v>9</v>
      </c>
      <c r="D24" s="436" t="s">
        <v>1040</v>
      </c>
      <c r="E24" s="436" t="s">
        <v>1014</v>
      </c>
      <c r="F24" s="454">
        <v>2.0</v>
      </c>
    </row>
    <row r="25">
      <c r="A25" s="436" t="s">
        <v>1139</v>
      </c>
      <c r="B25" s="436" t="s">
        <v>1140</v>
      </c>
      <c r="C25" s="436" t="s">
        <v>10</v>
      </c>
      <c r="D25" s="436" t="s">
        <v>1040</v>
      </c>
      <c r="E25" s="436" t="s">
        <v>915</v>
      </c>
      <c r="F25" s="454">
        <v>2.0</v>
      </c>
    </row>
    <row r="26">
      <c r="A26" s="436" t="s">
        <v>1139</v>
      </c>
      <c r="B26" s="436" t="s">
        <v>1140</v>
      </c>
      <c r="C26" s="436" t="s">
        <v>8</v>
      </c>
      <c r="D26" s="436" t="s">
        <v>1040</v>
      </c>
      <c r="E26" s="436" t="s">
        <v>1014</v>
      </c>
      <c r="F26" s="454">
        <v>2.0</v>
      </c>
    </row>
    <row r="27">
      <c r="A27" s="436" t="s">
        <v>1139</v>
      </c>
      <c r="B27" s="436" t="s">
        <v>1145</v>
      </c>
      <c r="C27" s="436" t="s">
        <v>9</v>
      </c>
      <c r="D27" s="436" t="s">
        <v>1040</v>
      </c>
      <c r="E27" s="436" t="s">
        <v>915</v>
      </c>
      <c r="F27" s="454">
        <v>2.0</v>
      </c>
    </row>
    <row r="28">
      <c r="A28" s="436" t="s">
        <v>1068</v>
      </c>
      <c r="B28" s="436" t="s">
        <v>1068</v>
      </c>
      <c r="C28" s="436" t="s">
        <v>9</v>
      </c>
      <c r="D28" s="436" t="s">
        <v>1040</v>
      </c>
      <c r="E28" s="436" t="s">
        <v>1014</v>
      </c>
      <c r="F28" s="454">
        <v>1.0</v>
      </c>
    </row>
    <row r="29">
      <c r="A29" s="436" t="s">
        <v>1139</v>
      </c>
      <c r="B29" s="436" t="s">
        <v>1146</v>
      </c>
      <c r="C29" s="436" t="s">
        <v>9</v>
      </c>
      <c r="D29" s="436" t="s">
        <v>1040</v>
      </c>
      <c r="E29" s="436" t="s">
        <v>915</v>
      </c>
      <c r="F29" s="454">
        <v>1.0</v>
      </c>
    </row>
    <row r="30">
      <c r="A30" s="436" t="s">
        <v>1139</v>
      </c>
      <c r="B30" s="436" t="s">
        <v>1143</v>
      </c>
      <c r="C30" s="436" t="s">
        <v>9</v>
      </c>
      <c r="D30" s="436" t="s">
        <v>1040</v>
      </c>
      <c r="E30" s="436" t="s">
        <v>1014</v>
      </c>
      <c r="F30" s="454">
        <v>1.0</v>
      </c>
    </row>
    <row r="31">
      <c r="A31" s="436" t="s">
        <v>1139</v>
      </c>
      <c r="B31" s="436" t="s">
        <v>1141</v>
      </c>
      <c r="C31" s="436" t="s">
        <v>10</v>
      </c>
      <c r="D31" s="436" t="s">
        <v>1040</v>
      </c>
      <c r="E31" s="436" t="s">
        <v>1014</v>
      </c>
      <c r="F31" s="454">
        <v>1.0</v>
      </c>
    </row>
    <row r="32">
      <c r="A32" s="436" t="s">
        <v>1139</v>
      </c>
      <c r="B32" s="436" t="s">
        <v>1141</v>
      </c>
      <c r="C32" s="436" t="s">
        <v>8</v>
      </c>
      <c r="D32" s="436" t="s">
        <v>1040</v>
      </c>
      <c r="E32" s="436" t="s">
        <v>915</v>
      </c>
      <c r="F32" s="454">
        <v>1.0</v>
      </c>
    </row>
    <row r="33">
      <c r="A33" s="436" t="s">
        <v>1139</v>
      </c>
      <c r="B33" s="436" t="s">
        <v>1145</v>
      </c>
      <c r="C33" s="436" t="s">
        <v>10</v>
      </c>
      <c r="D33" s="436" t="s">
        <v>1040</v>
      </c>
      <c r="E33" s="436" t="s">
        <v>915</v>
      </c>
      <c r="F33" s="454">
        <v>1.0</v>
      </c>
    </row>
    <row r="34">
      <c r="A34" s="436" t="s">
        <v>1147</v>
      </c>
      <c r="B34" s="436" t="s">
        <v>1148</v>
      </c>
      <c r="C34" s="436" t="s">
        <v>10</v>
      </c>
      <c r="D34" s="436" t="s">
        <v>1040</v>
      </c>
      <c r="E34" s="436" t="s">
        <v>915</v>
      </c>
      <c r="F34" s="454">
        <v>1.0</v>
      </c>
    </row>
    <row r="35">
      <c r="A35" s="458"/>
      <c r="B35" s="458"/>
      <c r="C35" s="458"/>
      <c r="D35" s="458"/>
      <c r="E35" s="458"/>
      <c r="F35" s="459"/>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9.75"/>
  </cols>
  <sheetData>
    <row r="1">
      <c r="A1" s="451" t="s">
        <v>662</v>
      </c>
    </row>
    <row r="2">
      <c r="A2" s="31" t="s">
        <v>1021</v>
      </c>
      <c r="B2" s="31" t="s">
        <v>1149</v>
      </c>
    </row>
    <row r="3">
      <c r="A3" s="31" t="s">
        <v>1023</v>
      </c>
      <c r="B3" s="31" t="s">
        <v>1024</v>
      </c>
    </row>
    <row r="4">
      <c r="A4" s="31" t="s">
        <v>756</v>
      </c>
      <c r="B4" s="31" t="s">
        <v>1150</v>
      </c>
    </row>
    <row r="5">
      <c r="A5" s="31" t="s">
        <v>1026</v>
      </c>
      <c r="B5" s="452">
        <v>36.0</v>
      </c>
    </row>
    <row r="6">
      <c r="A6" s="31" t="s">
        <v>1027</v>
      </c>
      <c r="B6" s="452">
        <v>36.0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174.0</v>
      </c>
    </row>
    <row r="15">
      <c r="A15" s="455" t="s">
        <v>1031</v>
      </c>
      <c r="B15" s="455" t="s">
        <v>1032</v>
      </c>
      <c r="C15" s="455" t="s">
        <v>1033</v>
      </c>
      <c r="D15" s="455" t="s">
        <v>1034</v>
      </c>
      <c r="E15" s="455" t="s">
        <v>1035</v>
      </c>
      <c r="F15" s="455" t="s">
        <v>1036</v>
      </c>
    </row>
    <row r="16">
      <c r="A16" s="436" t="s">
        <v>1139</v>
      </c>
      <c r="B16" s="436" t="s">
        <v>1140</v>
      </c>
      <c r="C16" s="436" t="s">
        <v>9</v>
      </c>
      <c r="D16" s="436" t="s">
        <v>1040</v>
      </c>
      <c r="E16" s="436" t="s">
        <v>912</v>
      </c>
      <c r="F16" s="454">
        <v>48.0</v>
      </c>
    </row>
    <row r="17">
      <c r="A17" s="436" t="s">
        <v>1139</v>
      </c>
      <c r="B17" s="436" t="s">
        <v>1140</v>
      </c>
      <c r="C17" s="436" t="s">
        <v>10</v>
      </c>
      <c r="D17" s="436" t="s">
        <v>1040</v>
      </c>
      <c r="E17" s="436" t="s">
        <v>912</v>
      </c>
      <c r="F17" s="454">
        <v>21.0</v>
      </c>
    </row>
    <row r="18">
      <c r="A18" s="436" t="s">
        <v>1139</v>
      </c>
      <c r="B18" s="436" t="s">
        <v>1141</v>
      </c>
      <c r="C18" s="436" t="s">
        <v>9</v>
      </c>
      <c r="D18" s="436" t="s">
        <v>1040</v>
      </c>
      <c r="E18" s="436" t="s">
        <v>912</v>
      </c>
      <c r="F18" s="454">
        <v>12.0</v>
      </c>
    </row>
    <row r="19">
      <c r="A19" s="436" t="s">
        <v>1139</v>
      </c>
      <c r="B19" s="436" t="s">
        <v>1151</v>
      </c>
      <c r="C19" s="436" t="s">
        <v>9</v>
      </c>
      <c r="D19" s="436" t="s">
        <v>1040</v>
      </c>
      <c r="E19" s="436" t="s">
        <v>912</v>
      </c>
      <c r="F19" s="454">
        <v>9.0</v>
      </c>
    </row>
    <row r="20">
      <c r="A20" s="436" t="s">
        <v>1139</v>
      </c>
      <c r="B20" s="436" t="s">
        <v>1141</v>
      </c>
      <c r="C20" s="436" t="s">
        <v>10</v>
      </c>
      <c r="D20" s="436" t="s">
        <v>1040</v>
      </c>
      <c r="E20" s="436" t="s">
        <v>912</v>
      </c>
      <c r="F20" s="454">
        <v>7.0</v>
      </c>
    </row>
    <row r="21">
      <c r="A21" s="436" t="s">
        <v>1139</v>
      </c>
      <c r="B21" s="436" t="s">
        <v>1141</v>
      </c>
      <c r="C21" s="436" t="s">
        <v>9</v>
      </c>
      <c r="D21" s="436" t="s">
        <v>1040</v>
      </c>
      <c r="E21" s="436" t="s">
        <v>1012</v>
      </c>
      <c r="F21" s="454">
        <v>7.0</v>
      </c>
    </row>
    <row r="22">
      <c r="A22" s="436" t="s">
        <v>1139</v>
      </c>
      <c r="B22" s="436" t="s">
        <v>1140</v>
      </c>
      <c r="C22" s="436" t="s">
        <v>9</v>
      </c>
      <c r="D22" s="436" t="s">
        <v>1040</v>
      </c>
      <c r="E22" s="436" t="s">
        <v>1012</v>
      </c>
      <c r="F22" s="454">
        <v>6.0</v>
      </c>
    </row>
    <row r="23">
      <c r="A23" s="436" t="s">
        <v>1139</v>
      </c>
      <c r="B23" s="436" t="s">
        <v>1140</v>
      </c>
      <c r="C23" s="436" t="s">
        <v>10</v>
      </c>
      <c r="D23" s="436" t="s">
        <v>1040</v>
      </c>
      <c r="E23" s="436" t="s">
        <v>1012</v>
      </c>
      <c r="F23" s="454">
        <v>5.0</v>
      </c>
    </row>
    <row r="24">
      <c r="A24" s="436" t="s">
        <v>1139</v>
      </c>
      <c r="B24" s="436" t="s">
        <v>1140</v>
      </c>
      <c r="C24" s="436" t="s">
        <v>9</v>
      </c>
      <c r="D24" s="436" t="s">
        <v>1058</v>
      </c>
      <c r="E24" s="436" t="s">
        <v>912</v>
      </c>
      <c r="F24" s="454">
        <v>5.0</v>
      </c>
    </row>
    <row r="25">
      <c r="A25" s="436" t="s">
        <v>1139</v>
      </c>
      <c r="B25" s="436" t="s">
        <v>1151</v>
      </c>
      <c r="C25" s="436" t="s">
        <v>10</v>
      </c>
      <c r="D25" s="436" t="s">
        <v>1040</v>
      </c>
      <c r="E25" s="436" t="s">
        <v>912</v>
      </c>
      <c r="F25" s="454">
        <v>4.0</v>
      </c>
    </row>
    <row r="26">
      <c r="A26" s="436" t="s">
        <v>1139</v>
      </c>
      <c r="B26" s="436" t="s">
        <v>1151</v>
      </c>
      <c r="C26" s="436" t="s">
        <v>9</v>
      </c>
      <c r="D26" s="436" t="s">
        <v>1040</v>
      </c>
      <c r="E26" s="436" t="s">
        <v>1012</v>
      </c>
      <c r="F26" s="454">
        <v>4.0</v>
      </c>
    </row>
    <row r="27">
      <c r="A27" s="436" t="s">
        <v>1139</v>
      </c>
      <c r="B27" s="436" t="s">
        <v>1151</v>
      </c>
      <c r="C27" s="436" t="s">
        <v>10</v>
      </c>
      <c r="D27" s="436" t="s">
        <v>1058</v>
      </c>
      <c r="E27" s="436" t="s">
        <v>912</v>
      </c>
      <c r="F27" s="454">
        <v>3.0</v>
      </c>
    </row>
    <row r="28">
      <c r="A28" s="436" t="s">
        <v>1139</v>
      </c>
      <c r="B28" s="436" t="s">
        <v>1151</v>
      </c>
      <c r="C28" s="436" t="s">
        <v>9</v>
      </c>
      <c r="D28" s="436" t="s">
        <v>1058</v>
      </c>
      <c r="E28" s="436" t="s">
        <v>912</v>
      </c>
      <c r="F28" s="454">
        <v>3.0</v>
      </c>
    </row>
    <row r="29">
      <c r="A29" s="436" t="s">
        <v>1139</v>
      </c>
      <c r="B29" s="436" t="s">
        <v>1140</v>
      </c>
      <c r="C29" s="436" t="s">
        <v>10</v>
      </c>
      <c r="D29" s="436" t="s">
        <v>1058</v>
      </c>
      <c r="E29" s="436" t="s">
        <v>912</v>
      </c>
      <c r="F29" s="454">
        <v>3.0</v>
      </c>
    </row>
    <row r="30">
      <c r="A30" s="436" t="s">
        <v>1139</v>
      </c>
      <c r="B30" s="436" t="s">
        <v>1145</v>
      </c>
      <c r="C30" s="436" t="s">
        <v>9</v>
      </c>
      <c r="D30" s="436" t="s">
        <v>1040</v>
      </c>
      <c r="E30" s="436" t="s">
        <v>912</v>
      </c>
      <c r="F30" s="454">
        <v>3.0</v>
      </c>
    </row>
    <row r="31">
      <c r="A31" s="436" t="s">
        <v>1147</v>
      </c>
      <c r="B31" s="436" t="s">
        <v>1152</v>
      </c>
      <c r="C31" s="436" t="s">
        <v>9</v>
      </c>
      <c r="D31" s="436" t="s">
        <v>1040</v>
      </c>
      <c r="E31" s="436" t="s">
        <v>912</v>
      </c>
      <c r="F31" s="454">
        <v>3.0</v>
      </c>
    </row>
    <row r="32">
      <c r="A32" s="436" t="s">
        <v>1153</v>
      </c>
      <c r="B32" s="436" t="s">
        <v>1154</v>
      </c>
      <c r="C32" s="436" t="s">
        <v>9</v>
      </c>
      <c r="D32" s="436" t="s">
        <v>1040</v>
      </c>
      <c r="E32" s="436" t="s">
        <v>912</v>
      </c>
      <c r="F32" s="454">
        <v>3.0</v>
      </c>
    </row>
    <row r="33">
      <c r="A33" s="436" t="s">
        <v>1139</v>
      </c>
      <c r="B33" s="436" t="s">
        <v>1151</v>
      </c>
      <c r="C33" s="436" t="s">
        <v>8</v>
      </c>
      <c r="D33" s="436" t="s">
        <v>1040</v>
      </c>
      <c r="E33" s="436" t="s">
        <v>912</v>
      </c>
      <c r="F33" s="454">
        <v>2.0</v>
      </c>
    </row>
    <row r="34">
      <c r="A34" s="436" t="s">
        <v>1139</v>
      </c>
      <c r="B34" s="436" t="s">
        <v>1140</v>
      </c>
      <c r="C34" s="436" t="s">
        <v>8</v>
      </c>
      <c r="D34" s="436" t="s">
        <v>1040</v>
      </c>
      <c r="E34" s="436" t="s">
        <v>912</v>
      </c>
      <c r="F34" s="454">
        <v>2.0</v>
      </c>
    </row>
    <row r="35">
      <c r="A35" s="436" t="s">
        <v>1147</v>
      </c>
      <c r="B35" s="436" t="s">
        <v>1155</v>
      </c>
      <c r="C35" s="436" t="s">
        <v>10</v>
      </c>
      <c r="D35" s="436" t="s">
        <v>1040</v>
      </c>
      <c r="E35" s="436" t="s">
        <v>912</v>
      </c>
      <c r="F35" s="454">
        <v>2.0</v>
      </c>
    </row>
    <row r="36">
      <c r="A36" s="436" t="s">
        <v>1147</v>
      </c>
      <c r="B36" s="436" t="s">
        <v>1155</v>
      </c>
      <c r="C36" s="436" t="s">
        <v>10</v>
      </c>
      <c r="D36" s="436" t="s">
        <v>1058</v>
      </c>
      <c r="E36" s="436" t="s">
        <v>912</v>
      </c>
      <c r="F36" s="454">
        <v>2.0</v>
      </c>
    </row>
    <row r="37">
      <c r="A37" s="436" t="s">
        <v>1147</v>
      </c>
      <c r="B37" s="436" t="s">
        <v>1155</v>
      </c>
      <c r="C37" s="436" t="s">
        <v>9</v>
      </c>
      <c r="D37" s="436" t="s">
        <v>1040</v>
      </c>
      <c r="E37" s="436" t="s">
        <v>912</v>
      </c>
      <c r="F37" s="454">
        <v>2.0</v>
      </c>
    </row>
    <row r="38">
      <c r="A38" s="436" t="s">
        <v>1153</v>
      </c>
      <c r="B38" s="436" t="s">
        <v>1154</v>
      </c>
      <c r="C38" s="436" t="s">
        <v>10</v>
      </c>
      <c r="D38" s="436" t="s">
        <v>1040</v>
      </c>
      <c r="E38" s="436" t="s">
        <v>912</v>
      </c>
      <c r="F38" s="454">
        <v>2.0</v>
      </c>
    </row>
    <row r="39">
      <c r="A39" s="436" t="s">
        <v>1156</v>
      </c>
      <c r="B39" s="436" t="s">
        <v>1154</v>
      </c>
      <c r="C39" s="436" t="s">
        <v>10</v>
      </c>
      <c r="D39" s="436" t="s">
        <v>1040</v>
      </c>
      <c r="E39" s="436" t="s">
        <v>912</v>
      </c>
      <c r="F39" s="454">
        <v>2.0</v>
      </c>
    </row>
    <row r="40">
      <c r="A40" s="436" t="s">
        <v>1156</v>
      </c>
      <c r="B40" s="436" t="s">
        <v>1154</v>
      </c>
      <c r="C40" s="436" t="s">
        <v>10</v>
      </c>
      <c r="D40" s="436" t="s">
        <v>1040</v>
      </c>
      <c r="E40" s="436" t="s">
        <v>1012</v>
      </c>
      <c r="F40" s="454">
        <v>2.0</v>
      </c>
    </row>
    <row r="41">
      <c r="A41" s="436" t="s">
        <v>1156</v>
      </c>
      <c r="B41" s="436" t="s">
        <v>1154</v>
      </c>
      <c r="C41" s="436" t="s">
        <v>9</v>
      </c>
      <c r="D41" s="436" t="s">
        <v>1040</v>
      </c>
      <c r="E41" s="436" t="s">
        <v>1012</v>
      </c>
      <c r="F41" s="454">
        <v>2.0</v>
      </c>
    </row>
    <row r="42">
      <c r="A42" s="436" t="s">
        <v>1139</v>
      </c>
      <c r="B42" s="436" t="s">
        <v>1151</v>
      </c>
      <c r="C42" s="436" t="s">
        <v>10</v>
      </c>
      <c r="D42" s="436" t="s">
        <v>1040</v>
      </c>
      <c r="E42" s="436" t="s">
        <v>1012</v>
      </c>
      <c r="F42" s="454">
        <v>1.0</v>
      </c>
    </row>
    <row r="43">
      <c r="A43" s="436" t="s">
        <v>1139</v>
      </c>
      <c r="B43" s="436" t="s">
        <v>1151</v>
      </c>
      <c r="C43" s="436" t="s">
        <v>8</v>
      </c>
      <c r="D43" s="436" t="s">
        <v>1040</v>
      </c>
      <c r="E43" s="436" t="s">
        <v>1012</v>
      </c>
      <c r="F43" s="454">
        <v>1.0</v>
      </c>
    </row>
    <row r="44">
      <c r="A44" s="436" t="s">
        <v>1139</v>
      </c>
      <c r="B44" s="436" t="s">
        <v>1151</v>
      </c>
      <c r="C44" s="436" t="s">
        <v>8</v>
      </c>
      <c r="D44" s="436" t="s">
        <v>1058</v>
      </c>
      <c r="E44" s="436" t="s">
        <v>912</v>
      </c>
      <c r="F44" s="454">
        <v>1.0</v>
      </c>
    </row>
    <row r="45">
      <c r="A45" s="436" t="s">
        <v>1139</v>
      </c>
      <c r="B45" s="436" t="s">
        <v>1140</v>
      </c>
      <c r="C45" s="436" t="s">
        <v>8</v>
      </c>
      <c r="D45" s="436" t="s">
        <v>1058</v>
      </c>
      <c r="E45" s="436" t="s">
        <v>912</v>
      </c>
      <c r="F45" s="454">
        <v>1.0</v>
      </c>
    </row>
    <row r="46">
      <c r="A46" s="436" t="s">
        <v>1147</v>
      </c>
      <c r="B46" s="436" t="s">
        <v>1155</v>
      </c>
      <c r="C46" s="436" t="s">
        <v>9</v>
      </c>
      <c r="D46" s="436" t="s">
        <v>1058</v>
      </c>
      <c r="E46" s="436" t="s">
        <v>912</v>
      </c>
      <c r="F46" s="454">
        <v>1.0</v>
      </c>
    </row>
    <row r="47">
      <c r="A47" s="436" t="s">
        <v>1147</v>
      </c>
      <c r="B47" s="436" t="s">
        <v>1152</v>
      </c>
      <c r="C47" s="436" t="s">
        <v>10</v>
      </c>
      <c r="D47" s="436" t="s">
        <v>1040</v>
      </c>
      <c r="E47" s="436" t="s">
        <v>912</v>
      </c>
      <c r="F47" s="454">
        <v>1.0</v>
      </c>
    </row>
    <row r="48">
      <c r="A48" s="436" t="s">
        <v>1153</v>
      </c>
      <c r="B48" s="436" t="s">
        <v>1157</v>
      </c>
      <c r="C48" s="436" t="s">
        <v>9</v>
      </c>
      <c r="D48" s="436" t="s">
        <v>1040</v>
      </c>
      <c r="E48" s="436" t="s">
        <v>912</v>
      </c>
      <c r="F48" s="454">
        <v>1.0</v>
      </c>
    </row>
    <row r="49">
      <c r="A49" s="436" t="s">
        <v>1153</v>
      </c>
      <c r="B49" s="436" t="s">
        <v>1154</v>
      </c>
      <c r="C49" s="436" t="s">
        <v>9</v>
      </c>
      <c r="D49" s="436" t="s">
        <v>1040</v>
      </c>
      <c r="E49" s="436" t="s">
        <v>1012</v>
      </c>
      <c r="F49" s="454">
        <v>1.0</v>
      </c>
    </row>
    <row r="50">
      <c r="A50" s="436" t="s">
        <v>1153</v>
      </c>
      <c r="B50" s="436" t="s">
        <v>1154</v>
      </c>
      <c r="C50" s="436" t="s">
        <v>8</v>
      </c>
      <c r="D50" s="436" t="s">
        <v>1040</v>
      </c>
      <c r="E50" s="436" t="s">
        <v>912</v>
      </c>
      <c r="F50" s="454">
        <v>1.0</v>
      </c>
    </row>
    <row r="51">
      <c r="A51" s="436" t="s">
        <v>1156</v>
      </c>
      <c r="B51" s="436" t="s">
        <v>1154</v>
      </c>
      <c r="C51" s="436" t="s">
        <v>9</v>
      </c>
      <c r="D51" s="436" t="s">
        <v>1040</v>
      </c>
      <c r="E51" s="436" t="s">
        <v>912</v>
      </c>
      <c r="F51" s="454">
        <v>1.0</v>
      </c>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3.75"/>
  </cols>
  <sheetData>
    <row r="1">
      <c r="A1" s="451" t="s">
        <v>661</v>
      </c>
    </row>
    <row r="2">
      <c r="A2" s="31" t="s">
        <v>1021</v>
      </c>
      <c r="B2" s="31" t="s">
        <v>1158</v>
      </c>
    </row>
    <row r="3">
      <c r="A3" s="31" t="s">
        <v>1023</v>
      </c>
      <c r="B3" s="31" t="s">
        <v>1024</v>
      </c>
    </row>
    <row r="4">
      <c r="A4" s="31" t="s">
        <v>756</v>
      </c>
      <c r="B4" s="31" t="s">
        <v>1159</v>
      </c>
    </row>
    <row r="5">
      <c r="A5" s="31" t="s">
        <v>1026</v>
      </c>
      <c r="B5" s="452">
        <v>24.0</v>
      </c>
    </row>
    <row r="6">
      <c r="A6" s="31" t="s">
        <v>1027</v>
      </c>
      <c r="B6" s="452">
        <v>24.0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107.0</v>
      </c>
    </row>
    <row r="15">
      <c r="A15" s="455" t="s">
        <v>1031</v>
      </c>
      <c r="B15" s="455" t="s">
        <v>1032</v>
      </c>
      <c r="C15" s="455" t="s">
        <v>1033</v>
      </c>
      <c r="D15" s="455" t="s">
        <v>1034</v>
      </c>
      <c r="E15" s="455" t="s">
        <v>1035</v>
      </c>
      <c r="F15" s="455" t="s">
        <v>1036</v>
      </c>
    </row>
    <row r="16">
      <c r="A16" s="436" t="s">
        <v>1139</v>
      </c>
      <c r="B16" s="436" t="s">
        <v>1140</v>
      </c>
      <c r="C16" s="436" t="s">
        <v>9</v>
      </c>
      <c r="D16" s="436" t="s">
        <v>1040</v>
      </c>
      <c r="E16" s="436" t="s">
        <v>1009</v>
      </c>
      <c r="F16" s="454">
        <v>24.0</v>
      </c>
    </row>
    <row r="17">
      <c r="A17" s="436" t="s">
        <v>1139</v>
      </c>
      <c r="B17" s="436" t="s">
        <v>1140</v>
      </c>
      <c r="C17" s="436" t="s">
        <v>9</v>
      </c>
      <c r="D17" s="436" t="s">
        <v>1040</v>
      </c>
      <c r="E17" s="436" t="s">
        <v>1008</v>
      </c>
      <c r="F17" s="454">
        <v>11.0</v>
      </c>
    </row>
    <row r="18">
      <c r="A18" s="436" t="s">
        <v>1139</v>
      </c>
      <c r="B18" s="436" t="s">
        <v>1151</v>
      </c>
      <c r="C18" s="436" t="s">
        <v>8</v>
      </c>
      <c r="D18" s="436" t="s">
        <v>1040</v>
      </c>
      <c r="E18" s="436" t="s">
        <v>1009</v>
      </c>
      <c r="F18" s="454">
        <v>10.0</v>
      </c>
    </row>
    <row r="19">
      <c r="A19" s="436" t="s">
        <v>1139</v>
      </c>
      <c r="B19" s="436" t="s">
        <v>1151</v>
      </c>
      <c r="C19" s="436" t="s">
        <v>9</v>
      </c>
      <c r="D19" s="436" t="s">
        <v>1040</v>
      </c>
      <c r="E19" s="436" t="s">
        <v>1009</v>
      </c>
      <c r="F19" s="454">
        <v>7.0</v>
      </c>
    </row>
    <row r="20">
      <c r="A20" s="436" t="s">
        <v>1139</v>
      </c>
      <c r="B20" s="436" t="s">
        <v>1140</v>
      </c>
      <c r="C20" s="436" t="s">
        <v>10</v>
      </c>
      <c r="D20" s="436" t="s">
        <v>1040</v>
      </c>
      <c r="E20" s="436" t="s">
        <v>1009</v>
      </c>
      <c r="F20" s="454">
        <v>7.0</v>
      </c>
    </row>
    <row r="21">
      <c r="A21" s="436" t="s">
        <v>1139</v>
      </c>
      <c r="B21" s="436" t="s">
        <v>1143</v>
      </c>
      <c r="C21" s="436" t="s">
        <v>9</v>
      </c>
      <c r="D21" s="436" t="s">
        <v>1040</v>
      </c>
      <c r="E21" s="436" t="s">
        <v>1009</v>
      </c>
      <c r="F21" s="454">
        <v>6.0</v>
      </c>
    </row>
    <row r="22">
      <c r="A22" s="436" t="s">
        <v>1139</v>
      </c>
      <c r="B22" s="436" t="s">
        <v>1141</v>
      </c>
      <c r="C22" s="436" t="s">
        <v>9</v>
      </c>
      <c r="D22" s="436" t="s">
        <v>1040</v>
      </c>
      <c r="E22" s="436" t="s">
        <v>1009</v>
      </c>
      <c r="F22" s="454">
        <v>6.0</v>
      </c>
    </row>
    <row r="23">
      <c r="A23" s="436" t="s">
        <v>1139</v>
      </c>
      <c r="B23" s="436" t="s">
        <v>1141</v>
      </c>
      <c r="C23" s="436" t="s">
        <v>9</v>
      </c>
      <c r="D23" s="436" t="s">
        <v>1040</v>
      </c>
      <c r="E23" s="436" t="s">
        <v>1008</v>
      </c>
      <c r="F23" s="454">
        <v>6.0</v>
      </c>
    </row>
    <row r="24">
      <c r="A24" s="436" t="s">
        <v>1139</v>
      </c>
      <c r="B24" s="436" t="s">
        <v>1140</v>
      </c>
      <c r="C24" s="436" t="s">
        <v>8</v>
      </c>
      <c r="D24" s="436" t="s">
        <v>1040</v>
      </c>
      <c r="E24" s="436" t="s">
        <v>1009</v>
      </c>
      <c r="F24" s="454">
        <v>6.0</v>
      </c>
    </row>
    <row r="25">
      <c r="A25" s="436" t="s">
        <v>1139</v>
      </c>
      <c r="B25" s="436" t="s">
        <v>1142</v>
      </c>
      <c r="C25" s="436" t="s">
        <v>10</v>
      </c>
      <c r="D25" s="436" t="s">
        <v>1040</v>
      </c>
      <c r="E25" s="436" t="s">
        <v>1008</v>
      </c>
      <c r="F25" s="454">
        <v>4.0</v>
      </c>
    </row>
    <row r="26">
      <c r="A26" s="436" t="s">
        <v>1139</v>
      </c>
      <c r="B26" s="436" t="s">
        <v>1142</v>
      </c>
      <c r="C26" s="436" t="s">
        <v>9</v>
      </c>
      <c r="D26" s="436" t="s">
        <v>1040</v>
      </c>
      <c r="E26" s="436" t="s">
        <v>1008</v>
      </c>
      <c r="F26" s="454">
        <v>4.0</v>
      </c>
    </row>
    <row r="27">
      <c r="A27" s="436" t="s">
        <v>1153</v>
      </c>
      <c r="B27" s="436" t="s">
        <v>1160</v>
      </c>
      <c r="C27" s="436" t="s">
        <v>9</v>
      </c>
      <c r="D27" s="436" t="s">
        <v>1040</v>
      </c>
      <c r="E27" s="436" t="s">
        <v>1009</v>
      </c>
      <c r="F27" s="454">
        <v>4.0</v>
      </c>
    </row>
    <row r="28">
      <c r="A28" s="436" t="s">
        <v>1139</v>
      </c>
      <c r="B28" s="436" t="s">
        <v>1143</v>
      </c>
      <c r="C28" s="436" t="s">
        <v>10</v>
      </c>
      <c r="D28" s="436" t="s">
        <v>1040</v>
      </c>
      <c r="E28" s="436" t="s">
        <v>1009</v>
      </c>
      <c r="F28" s="454">
        <v>1.0</v>
      </c>
    </row>
    <row r="29">
      <c r="A29" s="436" t="s">
        <v>1139</v>
      </c>
      <c r="B29" s="436" t="s">
        <v>1143</v>
      </c>
      <c r="C29" s="436" t="s">
        <v>9</v>
      </c>
      <c r="D29" s="436" t="s">
        <v>1040</v>
      </c>
      <c r="E29" s="436" t="s">
        <v>1008</v>
      </c>
      <c r="F29" s="454">
        <v>1.0</v>
      </c>
    </row>
    <row r="30">
      <c r="A30" s="436" t="s">
        <v>1139</v>
      </c>
      <c r="B30" s="436" t="s">
        <v>1142</v>
      </c>
      <c r="C30" s="436" t="s">
        <v>8</v>
      </c>
      <c r="D30" s="436" t="s">
        <v>1040</v>
      </c>
      <c r="E30" s="436" t="s">
        <v>1008</v>
      </c>
      <c r="F30" s="454">
        <v>1.0</v>
      </c>
    </row>
    <row r="31">
      <c r="A31" s="436" t="s">
        <v>1139</v>
      </c>
      <c r="B31" s="436" t="s">
        <v>1151</v>
      </c>
      <c r="C31" s="436" t="s">
        <v>10</v>
      </c>
      <c r="D31" s="436" t="s">
        <v>1040</v>
      </c>
      <c r="E31" s="436" t="s">
        <v>1009</v>
      </c>
      <c r="F31" s="454">
        <v>1.0</v>
      </c>
    </row>
    <row r="32">
      <c r="A32" s="436" t="s">
        <v>1139</v>
      </c>
      <c r="B32" s="436" t="s">
        <v>1151</v>
      </c>
      <c r="C32" s="436" t="s">
        <v>9</v>
      </c>
      <c r="D32" s="436" t="s">
        <v>1040</v>
      </c>
      <c r="E32" s="436" t="s">
        <v>1008</v>
      </c>
      <c r="F32" s="454">
        <v>1.0</v>
      </c>
    </row>
    <row r="33">
      <c r="A33" s="436" t="s">
        <v>1139</v>
      </c>
      <c r="B33" s="436" t="s">
        <v>1140</v>
      </c>
      <c r="C33" s="436" t="s">
        <v>10</v>
      </c>
      <c r="D33" s="436" t="s">
        <v>1040</v>
      </c>
      <c r="E33" s="436" t="s">
        <v>1008</v>
      </c>
      <c r="F33" s="454">
        <v>1.0</v>
      </c>
    </row>
    <row r="34">
      <c r="A34" s="436" t="s">
        <v>1139</v>
      </c>
      <c r="B34" s="436" t="s">
        <v>1140</v>
      </c>
      <c r="C34" s="436" t="s">
        <v>8</v>
      </c>
      <c r="D34" s="436" t="s">
        <v>1040</v>
      </c>
      <c r="E34" s="436" t="s">
        <v>1008</v>
      </c>
      <c r="F34" s="454">
        <v>1.0</v>
      </c>
    </row>
    <row r="35">
      <c r="A35" s="436" t="s">
        <v>1153</v>
      </c>
      <c r="B35" s="436" t="s">
        <v>1160</v>
      </c>
      <c r="C35" s="436" t="s">
        <v>9</v>
      </c>
      <c r="D35" s="436" t="s">
        <v>1040</v>
      </c>
      <c r="E35" s="436" t="s">
        <v>1008</v>
      </c>
      <c r="F35" s="454">
        <v>1.0</v>
      </c>
    </row>
    <row r="36">
      <c r="A36" s="436" t="s">
        <v>1153</v>
      </c>
      <c r="B36" s="436" t="s">
        <v>1161</v>
      </c>
      <c r="C36" s="436" t="s">
        <v>9</v>
      </c>
      <c r="D36" s="436" t="s">
        <v>1040</v>
      </c>
      <c r="E36" s="436" t="s">
        <v>1009</v>
      </c>
      <c r="F36" s="454">
        <v>1.0</v>
      </c>
    </row>
    <row r="37">
      <c r="A37" s="436" t="s">
        <v>1156</v>
      </c>
      <c r="B37" s="436" t="s">
        <v>1160</v>
      </c>
      <c r="C37" s="436" t="s">
        <v>9</v>
      </c>
      <c r="D37" s="436" t="s">
        <v>1040</v>
      </c>
      <c r="E37" s="436" t="s">
        <v>1009</v>
      </c>
      <c r="F37" s="454">
        <v>1.0</v>
      </c>
    </row>
    <row r="38">
      <c r="A38" s="436" t="s">
        <v>1156</v>
      </c>
      <c r="B38" s="436" t="s">
        <v>1161</v>
      </c>
      <c r="C38" s="436" t="s">
        <v>10</v>
      </c>
      <c r="D38" s="436" t="s">
        <v>1040</v>
      </c>
      <c r="E38" s="436" t="s">
        <v>1009</v>
      </c>
      <c r="F38" s="454">
        <v>1.0</v>
      </c>
    </row>
    <row r="39">
      <c r="A39" s="436" t="s">
        <v>1156</v>
      </c>
      <c r="B39" s="436" t="s">
        <v>1161</v>
      </c>
      <c r="C39" s="436" t="s">
        <v>9</v>
      </c>
      <c r="D39" s="436" t="s">
        <v>1040</v>
      </c>
      <c r="E39" s="436" t="s">
        <v>1008</v>
      </c>
      <c r="F39" s="454">
        <v>1.0</v>
      </c>
    </row>
    <row r="40">
      <c r="A40" s="458"/>
      <c r="B40" s="458"/>
      <c r="C40" s="458"/>
      <c r="D40" s="458"/>
      <c r="E40" s="458"/>
      <c r="F40" s="459"/>
    </row>
    <row r="41">
      <c r="A41" s="458"/>
      <c r="B41" s="458"/>
      <c r="C41" s="458"/>
      <c r="D41" s="458"/>
      <c r="E41" s="458"/>
      <c r="F41" s="459"/>
    </row>
    <row r="42">
      <c r="A42" s="458"/>
      <c r="B42" s="458"/>
      <c r="C42" s="458"/>
      <c r="D42" s="458"/>
      <c r="E42" s="458"/>
      <c r="F42" s="459"/>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1" t="s">
        <v>660</v>
      </c>
    </row>
    <row r="2">
      <c r="A2" s="31" t="s">
        <v>1021</v>
      </c>
      <c r="B2" s="31" t="s">
        <v>1162</v>
      </c>
    </row>
    <row r="3">
      <c r="A3" s="31" t="s">
        <v>1023</v>
      </c>
      <c r="B3" s="31" t="s">
        <v>1024</v>
      </c>
    </row>
    <row r="4">
      <c r="A4" s="31" t="s">
        <v>756</v>
      </c>
      <c r="B4" s="31" t="s">
        <v>1163</v>
      </c>
    </row>
    <row r="5">
      <c r="A5" s="31" t="s">
        <v>1026</v>
      </c>
      <c r="B5" s="452">
        <v>12.0</v>
      </c>
    </row>
    <row r="6">
      <c r="A6" s="31" t="s">
        <v>1027</v>
      </c>
      <c r="B6" s="452">
        <v>12.0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20.0</v>
      </c>
    </row>
    <row r="15">
      <c r="A15" s="455" t="s">
        <v>1031</v>
      </c>
      <c r="B15" s="455" t="s">
        <v>1032</v>
      </c>
      <c r="C15" s="455" t="s">
        <v>1033</v>
      </c>
      <c r="D15" s="455" t="s">
        <v>1034</v>
      </c>
      <c r="E15" s="455" t="s">
        <v>1035</v>
      </c>
      <c r="F15" s="455" t="s">
        <v>1036</v>
      </c>
    </row>
    <row r="16">
      <c r="A16" s="436" t="s">
        <v>1139</v>
      </c>
      <c r="B16" s="436" t="s">
        <v>1141</v>
      </c>
      <c r="C16" s="436" t="s">
        <v>9</v>
      </c>
      <c r="D16" s="436" t="s">
        <v>1040</v>
      </c>
      <c r="E16" s="436" t="s">
        <v>1005</v>
      </c>
      <c r="F16" s="454">
        <v>4.0</v>
      </c>
    </row>
    <row r="17">
      <c r="A17" s="436" t="s">
        <v>1139</v>
      </c>
      <c r="B17" s="436" t="s">
        <v>1141</v>
      </c>
      <c r="C17" s="436" t="s">
        <v>8</v>
      </c>
      <c r="D17" s="436" t="s">
        <v>1040</v>
      </c>
      <c r="E17" s="436" t="s">
        <v>1005</v>
      </c>
      <c r="F17" s="454">
        <v>4.0</v>
      </c>
    </row>
    <row r="18">
      <c r="A18" s="436" t="s">
        <v>1139</v>
      </c>
      <c r="B18" s="436" t="s">
        <v>1140</v>
      </c>
      <c r="C18" s="436" t="s">
        <v>8</v>
      </c>
      <c r="D18" s="436" t="s">
        <v>1040</v>
      </c>
      <c r="E18" s="436" t="s">
        <v>1005</v>
      </c>
      <c r="F18" s="454">
        <v>2.0</v>
      </c>
    </row>
    <row r="19">
      <c r="A19" s="436" t="s">
        <v>1153</v>
      </c>
      <c r="B19" s="436" t="s">
        <v>1154</v>
      </c>
      <c r="C19" s="436" t="s">
        <v>9</v>
      </c>
      <c r="D19" s="436" t="s">
        <v>1040</v>
      </c>
      <c r="E19" s="436" t="s">
        <v>1005</v>
      </c>
      <c r="F19" s="454">
        <v>2.0</v>
      </c>
    </row>
    <row r="20">
      <c r="A20" s="436" t="s">
        <v>1139</v>
      </c>
      <c r="B20" s="436" t="s">
        <v>1140</v>
      </c>
      <c r="C20" s="436" t="s">
        <v>10</v>
      </c>
      <c r="D20" s="436" t="s">
        <v>1040</v>
      </c>
      <c r="E20" s="436" t="s">
        <v>1005</v>
      </c>
      <c r="F20" s="454">
        <v>1.0</v>
      </c>
    </row>
    <row r="21">
      <c r="A21" s="436" t="s">
        <v>1139</v>
      </c>
      <c r="B21" s="436" t="s">
        <v>1140</v>
      </c>
      <c r="C21" s="436" t="s">
        <v>9</v>
      </c>
      <c r="D21" s="436" t="s">
        <v>1040</v>
      </c>
      <c r="E21" s="436" t="s">
        <v>1005</v>
      </c>
      <c r="F21" s="454">
        <v>1.0</v>
      </c>
    </row>
    <row r="22">
      <c r="A22" s="436" t="s">
        <v>1147</v>
      </c>
      <c r="B22" s="436" t="s">
        <v>1164</v>
      </c>
      <c r="C22" s="436" t="s">
        <v>9</v>
      </c>
      <c r="D22" s="436" t="s">
        <v>1040</v>
      </c>
      <c r="E22" s="436" t="s">
        <v>1005</v>
      </c>
      <c r="F22" s="454">
        <v>1.0</v>
      </c>
    </row>
    <row r="23">
      <c r="A23" s="436" t="s">
        <v>1165</v>
      </c>
      <c r="B23" s="436" t="s">
        <v>1166</v>
      </c>
      <c r="C23" s="436" t="s">
        <v>9</v>
      </c>
      <c r="D23" s="436" t="s">
        <v>1040</v>
      </c>
      <c r="E23" s="436" t="s">
        <v>1005</v>
      </c>
      <c r="F23" s="454">
        <v>1.0</v>
      </c>
    </row>
    <row r="24">
      <c r="A24" s="436" t="s">
        <v>1167</v>
      </c>
      <c r="B24" s="436" t="s">
        <v>1168</v>
      </c>
      <c r="C24" s="436" t="s">
        <v>9</v>
      </c>
      <c r="D24" s="436" t="s">
        <v>1040</v>
      </c>
      <c r="E24" s="436" t="s">
        <v>1005</v>
      </c>
      <c r="F24" s="454">
        <v>1.0</v>
      </c>
    </row>
    <row r="25">
      <c r="A25" s="436" t="s">
        <v>1153</v>
      </c>
      <c r="B25" s="436" t="s">
        <v>1154</v>
      </c>
      <c r="C25" s="436" t="s">
        <v>8</v>
      </c>
      <c r="D25" s="436" t="s">
        <v>1040</v>
      </c>
      <c r="E25" s="436" t="s">
        <v>1005</v>
      </c>
      <c r="F25" s="454">
        <v>1.0</v>
      </c>
    </row>
    <row r="26">
      <c r="A26" s="436" t="s">
        <v>1156</v>
      </c>
      <c r="B26" s="436" t="s">
        <v>1154</v>
      </c>
      <c r="C26" s="436" t="s">
        <v>8</v>
      </c>
      <c r="D26" s="436" t="s">
        <v>1040</v>
      </c>
      <c r="E26" s="436" t="s">
        <v>1005</v>
      </c>
      <c r="F26" s="454">
        <v>1.0</v>
      </c>
    </row>
    <row r="27">
      <c r="A27" s="436" t="s">
        <v>1156</v>
      </c>
      <c r="B27" s="436" t="s">
        <v>1161</v>
      </c>
      <c r="C27" s="436" t="s">
        <v>9</v>
      </c>
      <c r="D27" s="436" t="s">
        <v>1040</v>
      </c>
      <c r="E27" s="436" t="s">
        <v>1005</v>
      </c>
      <c r="F27" s="454">
        <v>1.0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1" t="s">
        <v>659</v>
      </c>
    </row>
    <row r="2">
      <c r="A2" s="31" t="s">
        <v>1021</v>
      </c>
      <c r="B2" s="31" t="s">
        <v>1169</v>
      </c>
    </row>
    <row r="3">
      <c r="A3" s="31" t="s">
        <v>1023</v>
      </c>
      <c r="B3" s="31" t="s">
        <v>1024</v>
      </c>
    </row>
    <row r="4">
      <c r="A4" s="31" t="s">
        <v>756</v>
      </c>
      <c r="B4" s="31" t="s">
        <v>1170</v>
      </c>
    </row>
    <row r="5">
      <c r="A5" s="31" t="s">
        <v>1026</v>
      </c>
      <c r="B5" s="452">
        <v>2.0</v>
      </c>
    </row>
    <row r="6">
      <c r="A6" s="31" t="s">
        <v>1027</v>
      </c>
      <c r="B6" s="452">
        <v>2.0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2.0</v>
      </c>
    </row>
    <row r="15">
      <c r="A15" s="455" t="s">
        <v>1031</v>
      </c>
      <c r="B15" s="455" t="s">
        <v>1032</v>
      </c>
      <c r="C15" s="455" t="s">
        <v>1033</v>
      </c>
      <c r="D15" s="455" t="s">
        <v>1034</v>
      </c>
      <c r="E15" s="455" t="s">
        <v>1035</v>
      </c>
      <c r="F15" s="455" t="s">
        <v>1036</v>
      </c>
    </row>
    <row r="16">
      <c r="A16" s="436" t="s">
        <v>1139</v>
      </c>
      <c r="B16" s="436" t="s">
        <v>1141</v>
      </c>
      <c r="C16" s="436" t="s">
        <v>10</v>
      </c>
      <c r="D16" s="436" t="s">
        <v>1040</v>
      </c>
      <c r="E16" s="436" t="s">
        <v>474</v>
      </c>
      <c r="F16" s="454">
        <v>1.0</v>
      </c>
    </row>
    <row r="17">
      <c r="A17" s="436" t="s">
        <v>1139</v>
      </c>
      <c r="B17" s="436" t="s">
        <v>1171</v>
      </c>
      <c r="C17" s="436" t="s">
        <v>8</v>
      </c>
      <c r="D17" s="436" t="s">
        <v>1040</v>
      </c>
      <c r="E17" s="436" t="s">
        <v>474</v>
      </c>
      <c r="F17" s="454">
        <v>1.0</v>
      </c>
    </row>
    <row r="18">
      <c r="A18" s="458"/>
      <c r="B18" s="458"/>
      <c r="C18" s="458"/>
      <c r="D18" s="458"/>
      <c r="E18" s="458"/>
      <c r="F18" s="459"/>
    </row>
    <row r="19">
      <c r="A19" s="458"/>
      <c r="B19" s="458"/>
      <c r="C19" s="458"/>
      <c r="D19" s="458"/>
      <c r="E19" s="458"/>
      <c r="F19" s="459"/>
    </row>
    <row r="20">
      <c r="A20" s="458"/>
      <c r="B20" s="458"/>
      <c r="C20" s="458"/>
      <c r="D20" s="458"/>
      <c r="E20" s="458"/>
      <c r="F20" s="459"/>
    </row>
    <row r="21">
      <c r="A21" s="458"/>
      <c r="B21" s="458"/>
      <c r="C21" s="458"/>
      <c r="D21" s="458"/>
      <c r="E21" s="458"/>
      <c r="F21" s="459"/>
    </row>
    <row r="22">
      <c r="A22" s="458"/>
      <c r="B22" s="458"/>
      <c r="C22" s="458"/>
      <c r="D22" s="458"/>
      <c r="E22" s="458"/>
      <c r="F22" s="459"/>
    </row>
    <row r="23">
      <c r="A23" s="458"/>
      <c r="B23" s="458"/>
      <c r="C23" s="458"/>
      <c r="D23" s="458"/>
      <c r="E23" s="458"/>
      <c r="F23" s="459"/>
    </row>
    <row r="24">
      <c r="A24" s="458"/>
      <c r="B24" s="458"/>
      <c r="C24" s="458"/>
      <c r="D24" s="458"/>
      <c r="E24" s="458"/>
      <c r="F24" s="459"/>
    </row>
    <row r="25">
      <c r="A25" s="458"/>
      <c r="B25" s="458"/>
      <c r="C25" s="458"/>
      <c r="D25" s="458"/>
      <c r="E25" s="458"/>
      <c r="F25" s="459"/>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5.38"/>
  </cols>
  <sheetData>
    <row r="1">
      <c r="A1" s="451" t="s">
        <v>657</v>
      </c>
    </row>
    <row r="2">
      <c r="A2" s="31" t="s">
        <v>1021</v>
      </c>
      <c r="B2" s="31" t="s">
        <v>1172</v>
      </c>
    </row>
    <row r="3">
      <c r="A3" s="31" t="s">
        <v>1023</v>
      </c>
      <c r="B3" s="31" t="s">
        <v>1024</v>
      </c>
    </row>
    <row r="4">
      <c r="A4" s="31" t="s">
        <v>756</v>
      </c>
      <c r="B4" s="31" t="s">
        <v>1173</v>
      </c>
    </row>
    <row r="5">
      <c r="A5" s="31" t="s">
        <v>1026</v>
      </c>
      <c r="B5" s="452">
        <v>60.0</v>
      </c>
    </row>
    <row r="6">
      <c r="A6" s="31" t="s">
        <v>1027</v>
      </c>
      <c r="B6" s="452">
        <v>60.0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287.0</v>
      </c>
    </row>
    <row r="15">
      <c r="A15" s="455" t="s">
        <v>1031</v>
      </c>
      <c r="B15" s="455" t="s">
        <v>1032</v>
      </c>
      <c r="C15" s="455" t="s">
        <v>1033</v>
      </c>
      <c r="D15" s="455" t="s">
        <v>1034</v>
      </c>
      <c r="E15" s="455" t="s">
        <v>1035</v>
      </c>
      <c r="F15" s="455" t="s">
        <v>1036</v>
      </c>
    </row>
    <row r="16">
      <c r="A16" s="436" t="s">
        <v>1174</v>
      </c>
      <c r="B16" s="436" t="s">
        <v>1175</v>
      </c>
      <c r="C16" s="436" t="s">
        <v>9</v>
      </c>
      <c r="D16" s="436" t="s">
        <v>1040</v>
      </c>
      <c r="E16" s="436" t="s">
        <v>467</v>
      </c>
      <c r="F16" s="454">
        <v>40.0</v>
      </c>
    </row>
    <row r="17">
      <c r="A17" s="436" t="s">
        <v>1174</v>
      </c>
      <c r="B17" s="436" t="s">
        <v>1176</v>
      </c>
      <c r="C17" s="436" t="s">
        <v>9</v>
      </c>
      <c r="D17" s="436" t="s">
        <v>1040</v>
      </c>
      <c r="E17" s="436" t="s">
        <v>467</v>
      </c>
      <c r="F17" s="454">
        <v>29.0</v>
      </c>
    </row>
    <row r="18">
      <c r="A18" s="436" t="s">
        <v>1174</v>
      </c>
      <c r="B18" s="436" t="s">
        <v>1177</v>
      </c>
      <c r="C18" s="436" t="s">
        <v>9</v>
      </c>
      <c r="D18" s="436" t="s">
        <v>1040</v>
      </c>
      <c r="E18" s="436" t="s">
        <v>467</v>
      </c>
      <c r="F18" s="454">
        <v>24.0</v>
      </c>
    </row>
    <row r="19">
      <c r="A19" s="436" t="s">
        <v>1174</v>
      </c>
      <c r="B19" s="436" t="s">
        <v>1178</v>
      </c>
      <c r="C19" s="436" t="s">
        <v>9</v>
      </c>
      <c r="D19" s="436" t="s">
        <v>1040</v>
      </c>
      <c r="E19" s="436" t="s">
        <v>467</v>
      </c>
      <c r="F19" s="454">
        <v>21.0</v>
      </c>
    </row>
    <row r="20">
      <c r="A20" s="436" t="s">
        <v>1153</v>
      </c>
      <c r="B20" s="436" t="s">
        <v>1140</v>
      </c>
      <c r="C20" s="436" t="s">
        <v>9</v>
      </c>
      <c r="D20" s="436" t="s">
        <v>1111</v>
      </c>
      <c r="E20" s="436" t="s">
        <v>469</v>
      </c>
      <c r="F20" s="454">
        <v>18.0</v>
      </c>
    </row>
    <row r="21">
      <c r="A21" s="436" t="s">
        <v>1174</v>
      </c>
      <c r="B21" s="436" t="s">
        <v>1179</v>
      </c>
      <c r="C21" s="436" t="s">
        <v>9</v>
      </c>
      <c r="D21" s="436" t="s">
        <v>1040</v>
      </c>
      <c r="E21" s="436" t="s">
        <v>467</v>
      </c>
      <c r="F21" s="454">
        <v>13.0</v>
      </c>
    </row>
    <row r="22">
      <c r="A22" s="436" t="s">
        <v>1174</v>
      </c>
      <c r="B22" s="436" t="s">
        <v>1178</v>
      </c>
      <c r="C22" s="436" t="s">
        <v>9</v>
      </c>
      <c r="D22" s="436" t="s">
        <v>1040</v>
      </c>
      <c r="E22" s="436" t="s">
        <v>471</v>
      </c>
      <c r="F22" s="454">
        <v>12.0</v>
      </c>
    </row>
    <row r="23">
      <c r="A23" s="436" t="s">
        <v>1174</v>
      </c>
      <c r="B23" s="436" t="s">
        <v>1180</v>
      </c>
      <c r="C23" s="436" t="s">
        <v>9</v>
      </c>
      <c r="D23" s="436" t="s">
        <v>1040</v>
      </c>
      <c r="E23" s="436" t="s">
        <v>467</v>
      </c>
      <c r="F23" s="454">
        <v>10.0</v>
      </c>
    </row>
    <row r="24">
      <c r="A24" s="436" t="s">
        <v>1174</v>
      </c>
      <c r="B24" s="436" t="s">
        <v>1175</v>
      </c>
      <c r="C24" s="436" t="s">
        <v>9</v>
      </c>
      <c r="D24" s="436" t="s">
        <v>1040</v>
      </c>
      <c r="E24" s="436" t="s">
        <v>471</v>
      </c>
      <c r="F24" s="454">
        <v>9.0</v>
      </c>
    </row>
    <row r="25">
      <c r="A25" s="436" t="s">
        <v>1181</v>
      </c>
      <c r="B25" s="436" t="s">
        <v>1182</v>
      </c>
      <c r="C25" s="436" t="s">
        <v>9</v>
      </c>
      <c r="D25" s="436" t="s">
        <v>1040</v>
      </c>
      <c r="E25" s="436" t="s">
        <v>467</v>
      </c>
      <c r="F25" s="454">
        <v>5.0</v>
      </c>
    </row>
    <row r="26">
      <c r="A26" s="436" t="s">
        <v>1174</v>
      </c>
      <c r="B26" s="436" t="s">
        <v>1183</v>
      </c>
      <c r="C26" s="436" t="s">
        <v>9</v>
      </c>
      <c r="D26" s="436" t="s">
        <v>1040</v>
      </c>
      <c r="E26" s="436" t="s">
        <v>467</v>
      </c>
      <c r="F26" s="454">
        <v>5.0</v>
      </c>
    </row>
    <row r="27">
      <c r="A27" s="436" t="s">
        <v>1174</v>
      </c>
      <c r="B27" s="436" t="s">
        <v>1179</v>
      </c>
      <c r="C27" s="436" t="s">
        <v>9</v>
      </c>
      <c r="D27" s="436" t="s">
        <v>1058</v>
      </c>
      <c r="E27" s="436" t="s">
        <v>467</v>
      </c>
      <c r="F27" s="454">
        <v>5.0</v>
      </c>
    </row>
    <row r="28">
      <c r="A28" s="436" t="s">
        <v>1181</v>
      </c>
      <c r="B28" s="436" t="s">
        <v>1184</v>
      </c>
      <c r="C28" s="436" t="s">
        <v>9</v>
      </c>
      <c r="D28" s="436" t="s">
        <v>1040</v>
      </c>
      <c r="E28" s="436" t="s">
        <v>467</v>
      </c>
      <c r="F28" s="454">
        <v>4.0</v>
      </c>
    </row>
    <row r="29">
      <c r="A29" s="436" t="s">
        <v>1181</v>
      </c>
      <c r="B29" s="436" t="s">
        <v>1185</v>
      </c>
      <c r="C29" s="436" t="s">
        <v>9</v>
      </c>
      <c r="D29" s="436" t="s">
        <v>1040</v>
      </c>
      <c r="E29" s="436" t="s">
        <v>471</v>
      </c>
      <c r="F29" s="454">
        <v>4.0</v>
      </c>
    </row>
    <row r="30">
      <c r="A30" s="436" t="s">
        <v>1174</v>
      </c>
      <c r="B30" s="436" t="s">
        <v>1176</v>
      </c>
      <c r="C30" s="436" t="s">
        <v>9</v>
      </c>
      <c r="D30" s="436" t="s">
        <v>1040</v>
      </c>
      <c r="E30" s="436" t="s">
        <v>471</v>
      </c>
      <c r="F30" s="454">
        <v>4.0</v>
      </c>
    </row>
    <row r="31">
      <c r="A31" s="436" t="s">
        <v>1174</v>
      </c>
      <c r="B31" s="436" t="s">
        <v>1186</v>
      </c>
      <c r="C31" s="436" t="s">
        <v>9</v>
      </c>
      <c r="D31" s="436" t="s">
        <v>1040</v>
      </c>
      <c r="E31" s="436" t="s">
        <v>467</v>
      </c>
      <c r="F31" s="454">
        <v>4.0</v>
      </c>
    </row>
    <row r="32">
      <c r="A32" s="436" t="s">
        <v>1174</v>
      </c>
      <c r="B32" s="436" t="s">
        <v>1187</v>
      </c>
      <c r="C32" s="436" t="s">
        <v>9</v>
      </c>
      <c r="D32" s="436" t="s">
        <v>1040</v>
      </c>
      <c r="E32" s="436" t="s">
        <v>467</v>
      </c>
      <c r="F32" s="454">
        <v>4.0</v>
      </c>
    </row>
    <row r="33">
      <c r="A33" s="436" t="s">
        <v>1174</v>
      </c>
      <c r="B33" s="436" t="s">
        <v>1188</v>
      </c>
      <c r="C33" s="436" t="s">
        <v>9</v>
      </c>
      <c r="D33" s="436" t="s">
        <v>1040</v>
      </c>
      <c r="E33" s="436" t="s">
        <v>467</v>
      </c>
      <c r="F33" s="454">
        <v>4.0</v>
      </c>
    </row>
    <row r="34">
      <c r="A34" s="436" t="s">
        <v>1174</v>
      </c>
      <c r="B34" s="436" t="s">
        <v>1188</v>
      </c>
      <c r="C34" s="436" t="s">
        <v>9</v>
      </c>
      <c r="D34" s="436" t="s">
        <v>1058</v>
      </c>
      <c r="E34" s="436" t="s">
        <v>467</v>
      </c>
      <c r="F34" s="454">
        <v>4.0</v>
      </c>
    </row>
    <row r="35">
      <c r="A35" s="436" t="s">
        <v>1174</v>
      </c>
      <c r="B35" s="436" t="s">
        <v>1189</v>
      </c>
      <c r="C35" s="436" t="s">
        <v>9</v>
      </c>
      <c r="D35" s="436" t="s">
        <v>1040</v>
      </c>
      <c r="E35" s="436" t="s">
        <v>467</v>
      </c>
      <c r="F35" s="454">
        <v>4.0</v>
      </c>
    </row>
    <row r="36">
      <c r="A36" s="436" t="s">
        <v>1068</v>
      </c>
      <c r="B36" s="436" t="s">
        <v>1068</v>
      </c>
      <c r="C36" s="436" t="s">
        <v>9</v>
      </c>
      <c r="D36" s="436" t="s">
        <v>1040</v>
      </c>
      <c r="E36" s="436" t="s">
        <v>467</v>
      </c>
      <c r="F36" s="454">
        <v>3.0</v>
      </c>
    </row>
    <row r="37">
      <c r="A37" s="436" t="s">
        <v>1174</v>
      </c>
      <c r="B37" s="436" t="s">
        <v>1176</v>
      </c>
      <c r="C37" s="436" t="s">
        <v>9</v>
      </c>
      <c r="D37" s="436" t="s">
        <v>1058</v>
      </c>
      <c r="E37" s="436" t="s">
        <v>467</v>
      </c>
      <c r="F37" s="454">
        <v>3.0</v>
      </c>
    </row>
    <row r="38">
      <c r="A38" s="436" t="s">
        <v>1174</v>
      </c>
      <c r="B38" s="436" t="s">
        <v>1177</v>
      </c>
      <c r="C38" s="436" t="s">
        <v>9</v>
      </c>
      <c r="D38" s="436" t="s">
        <v>1040</v>
      </c>
      <c r="E38" s="436" t="s">
        <v>471</v>
      </c>
      <c r="F38" s="454">
        <v>3.0</v>
      </c>
    </row>
    <row r="39">
      <c r="A39" s="436" t="s">
        <v>1174</v>
      </c>
      <c r="B39" s="436" t="s">
        <v>1175</v>
      </c>
      <c r="C39" s="436" t="s">
        <v>10</v>
      </c>
      <c r="D39" s="436" t="s">
        <v>1040</v>
      </c>
      <c r="E39" s="436" t="s">
        <v>467</v>
      </c>
      <c r="F39" s="454">
        <v>3.0</v>
      </c>
    </row>
    <row r="40">
      <c r="A40" s="436" t="s">
        <v>1153</v>
      </c>
      <c r="B40" s="436" t="s">
        <v>1140</v>
      </c>
      <c r="C40" s="436" t="s">
        <v>10</v>
      </c>
      <c r="D40" s="436" t="s">
        <v>1111</v>
      </c>
      <c r="E40" s="436" t="s">
        <v>469</v>
      </c>
      <c r="F40" s="454">
        <v>2.0</v>
      </c>
    </row>
    <row r="41">
      <c r="A41" s="436" t="s">
        <v>1174</v>
      </c>
      <c r="B41" s="436" t="s">
        <v>1190</v>
      </c>
      <c r="C41" s="436" t="s">
        <v>10</v>
      </c>
      <c r="D41" s="436" t="s">
        <v>1040</v>
      </c>
      <c r="E41" s="436" t="s">
        <v>467</v>
      </c>
      <c r="F41" s="454">
        <v>2.0</v>
      </c>
    </row>
    <row r="42">
      <c r="A42" s="436" t="s">
        <v>1174</v>
      </c>
      <c r="B42" s="436" t="s">
        <v>1190</v>
      </c>
      <c r="C42" s="436" t="s">
        <v>9</v>
      </c>
      <c r="D42" s="436" t="s">
        <v>1040</v>
      </c>
      <c r="E42" s="436" t="s">
        <v>467</v>
      </c>
      <c r="F42" s="454">
        <v>2.0</v>
      </c>
    </row>
    <row r="43">
      <c r="A43" s="436" t="s">
        <v>1174</v>
      </c>
      <c r="B43" s="436" t="s">
        <v>1176</v>
      </c>
      <c r="C43" s="436" t="s">
        <v>10</v>
      </c>
      <c r="D43" s="436" t="s">
        <v>1040</v>
      </c>
      <c r="E43" s="436" t="s">
        <v>467</v>
      </c>
      <c r="F43" s="454">
        <v>2.0</v>
      </c>
    </row>
    <row r="44">
      <c r="A44" s="436" t="s">
        <v>1174</v>
      </c>
      <c r="B44" s="436" t="s">
        <v>1180</v>
      </c>
      <c r="C44" s="436" t="s">
        <v>9</v>
      </c>
      <c r="D44" s="436" t="s">
        <v>1040</v>
      </c>
      <c r="E44" s="436" t="s">
        <v>471</v>
      </c>
      <c r="F44" s="454">
        <v>2.0</v>
      </c>
    </row>
    <row r="45">
      <c r="A45" s="436" t="s">
        <v>1174</v>
      </c>
      <c r="B45" s="436" t="s">
        <v>1179</v>
      </c>
      <c r="C45" s="436" t="s">
        <v>10</v>
      </c>
      <c r="D45" s="436" t="s">
        <v>1040</v>
      </c>
      <c r="E45" s="436" t="s">
        <v>467</v>
      </c>
      <c r="F45" s="454">
        <v>2.0</v>
      </c>
    </row>
    <row r="46">
      <c r="A46" s="436" t="s">
        <v>1174</v>
      </c>
      <c r="B46" s="436" t="s">
        <v>1179</v>
      </c>
      <c r="C46" s="436" t="s">
        <v>9</v>
      </c>
      <c r="D46" s="436" t="s">
        <v>1040</v>
      </c>
      <c r="E46" s="436" t="s">
        <v>471</v>
      </c>
      <c r="F46" s="454">
        <v>2.0</v>
      </c>
    </row>
    <row r="47">
      <c r="A47" s="436" t="s">
        <v>1174</v>
      </c>
      <c r="B47" s="436" t="s">
        <v>1178</v>
      </c>
      <c r="C47" s="436" t="s">
        <v>10</v>
      </c>
      <c r="D47" s="436" t="s">
        <v>1040</v>
      </c>
      <c r="E47" s="436" t="s">
        <v>471</v>
      </c>
      <c r="F47" s="454">
        <v>2.0</v>
      </c>
    </row>
    <row r="48">
      <c r="A48" s="436" t="s">
        <v>1174</v>
      </c>
      <c r="B48" s="436" t="s">
        <v>1178</v>
      </c>
      <c r="C48" s="436" t="s">
        <v>9</v>
      </c>
      <c r="D48" s="436" t="s">
        <v>1058</v>
      </c>
      <c r="E48" s="436" t="s">
        <v>467</v>
      </c>
      <c r="F48" s="454">
        <v>2.0</v>
      </c>
    </row>
    <row r="49">
      <c r="A49" s="436" t="s">
        <v>1174</v>
      </c>
      <c r="B49" s="436" t="s">
        <v>1178</v>
      </c>
      <c r="C49" s="436" t="s">
        <v>8</v>
      </c>
      <c r="D49" s="436" t="s">
        <v>1040</v>
      </c>
      <c r="E49" s="436" t="s">
        <v>467</v>
      </c>
      <c r="F49" s="454">
        <v>2.0</v>
      </c>
    </row>
    <row r="50">
      <c r="A50" s="436" t="s">
        <v>1174</v>
      </c>
      <c r="B50" s="436" t="s">
        <v>1191</v>
      </c>
      <c r="C50" s="436" t="s">
        <v>9</v>
      </c>
      <c r="D50" s="436" t="s">
        <v>1040</v>
      </c>
      <c r="E50" s="436" t="s">
        <v>467</v>
      </c>
      <c r="F50" s="454">
        <v>2.0</v>
      </c>
    </row>
    <row r="51">
      <c r="A51" s="436" t="s">
        <v>1174</v>
      </c>
      <c r="B51" s="436" t="s">
        <v>1192</v>
      </c>
      <c r="C51" s="436" t="s">
        <v>9</v>
      </c>
      <c r="D51" s="436" t="s">
        <v>1040</v>
      </c>
      <c r="E51" s="436" t="s">
        <v>467</v>
      </c>
      <c r="F51" s="454">
        <v>2.0</v>
      </c>
    </row>
    <row r="52">
      <c r="A52" s="436" t="s">
        <v>1174</v>
      </c>
      <c r="B52" s="436" t="s">
        <v>1175</v>
      </c>
      <c r="C52" s="436" t="s">
        <v>10</v>
      </c>
      <c r="D52" s="436" t="s">
        <v>1040</v>
      </c>
      <c r="E52" s="436" t="s">
        <v>471</v>
      </c>
      <c r="F52" s="454">
        <v>2.0</v>
      </c>
    </row>
    <row r="53">
      <c r="A53" s="436" t="s">
        <v>1174</v>
      </c>
      <c r="B53" s="436" t="s">
        <v>1175</v>
      </c>
      <c r="C53" s="436" t="s">
        <v>9</v>
      </c>
      <c r="D53" s="436" t="s">
        <v>1058</v>
      </c>
      <c r="E53" s="436" t="s">
        <v>467</v>
      </c>
      <c r="F53" s="454">
        <v>2.0</v>
      </c>
    </row>
    <row r="54">
      <c r="A54" s="436" t="s">
        <v>1174</v>
      </c>
      <c r="B54" s="436" t="s">
        <v>1175</v>
      </c>
      <c r="C54" s="436" t="s">
        <v>8</v>
      </c>
      <c r="D54" s="436" t="s">
        <v>1040</v>
      </c>
      <c r="E54" s="436" t="s">
        <v>467</v>
      </c>
      <c r="F54" s="454">
        <v>2.0</v>
      </c>
    </row>
    <row r="55">
      <c r="A55" s="436" t="s">
        <v>1174</v>
      </c>
      <c r="B55" s="436" t="s">
        <v>1175</v>
      </c>
      <c r="C55" s="436" t="s">
        <v>8</v>
      </c>
      <c r="D55" s="436" t="s">
        <v>1040</v>
      </c>
      <c r="E55" s="436" t="s">
        <v>471</v>
      </c>
      <c r="F55" s="454">
        <v>2.0</v>
      </c>
    </row>
    <row r="56">
      <c r="A56" s="436" t="s">
        <v>1068</v>
      </c>
      <c r="B56" s="436" t="s">
        <v>1068</v>
      </c>
      <c r="C56" s="436" t="s">
        <v>9</v>
      </c>
      <c r="D56" s="436" t="s">
        <v>1040</v>
      </c>
      <c r="E56" s="436" t="s">
        <v>471</v>
      </c>
      <c r="F56" s="454">
        <v>1.0</v>
      </c>
    </row>
    <row r="57">
      <c r="A57" s="436" t="s">
        <v>1181</v>
      </c>
      <c r="B57" s="436" t="s">
        <v>1184</v>
      </c>
      <c r="C57" s="436" t="s">
        <v>9</v>
      </c>
      <c r="D57" s="436" t="s">
        <v>1040</v>
      </c>
      <c r="E57" s="436" t="s">
        <v>471</v>
      </c>
      <c r="F57" s="454">
        <v>1.0</v>
      </c>
    </row>
    <row r="58">
      <c r="A58" s="436" t="s">
        <v>1181</v>
      </c>
      <c r="B58" s="436" t="s">
        <v>1185</v>
      </c>
      <c r="C58" s="436" t="s">
        <v>10</v>
      </c>
      <c r="D58" s="436" t="s">
        <v>1040</v>
      </c>
      <c r="E58" s="436" t="s">
        <v>471</v>
      </c>
      <c r="F58" s="454">
        <v>1.0</v>
      </c>
    </row>
    <row r="59">
      <c r="A59" s="436" t="s">
        <v>1153</v>
      </c>
      <c r="B59" s="436" t="s">
        <v>1140</v>
      </c>
      <c r="C59" s="436" t="s">
        <v>9</v>
      </c>
      <c r="D59" s="436" t="s">
        <v>1040</v>
      </c>
      <c r="E59" s="436" t="s">
        <v>467</v>
      </c>
      <c r="F59" s="454">
        <v>1.0</v>
      </c>
    </row>
    <row r="60">
      <c r="A60" s="436" t="s">
        <v>1153</v>
      </c>
      <c r="B60" s="436" t="s">
        <v>1140</v>
      </c>
      <c r="C60" s="436" t="s">
        <v>8</v>
      </c>
      <c r="D60" s="436" t="s">
        <v>1111</v>
      </c>
      <c r="E60" s="436" t="s">
        <v>469</v>
      </c>
      <c r="F60" s="454">
        <v>1.0</v>
      </c>
    </row>
    <row r="61">
      <c r="A61" s="436" t="s">
        <v>1174</v>
      </c>
      <c r="B61" s="436" t="s">
        <v>1186</v>
      </c>
      <c r="C61" s="436" t="s">
        <v>9</v>
      </c>
      <c r="D61" s="436" t="s">
        <v>1040</v>
      </c>
      <c r="E61" s="436" t="s">
        <v>471</v>
      </c>
      <c r="F61" s="454">
        <v>1.0</v>
      </c>
    </row>
    <row r="62">
      <c r="A62" s="436" t="s">
        <v>1174</v>
      </c>
      <c r="B62" s="436" t="s">
        <v>1193</v>
      </c>
      <c r="C62" s="436" t="s">
        <v>9</v>
      </c>
      <c r="D62" s="436" t="s">
        <v>1040</v>
      </c>
      <c r="E62" s="436" t="s">
        <v>467</v>
      </c>
      <c r="F62" s="454">
        <v>1.0</v>
      </c>
    </row>
    <row r="63">
      <c r="A63" s="436" t="s">
        <v>1174</v>
      </c>
      <c r="B63" s="436" t="s">
        <v>1193</v>
      </c>
      <c r="C63" s="436" t="s">
        <v>9</v>
      </c>
      <c r="D63" s="436" t="s">
        <v>1040</v>
      </c>
      <c r="E63" s="436" t="s">
        <v>471</v>
      </c>
      <c r="F63" s="454">
        <v>1.0</v>
      </c>
    </row>
    <row r="64">
      <c r="A64" s="436" t="s">
        <v>1174</v>
      </c>
      <c r="B64" s="436" t="s">
        <v>1194</v>
      </c>
      <c r="C64" s="436" t="s">
        <v>10</v>
      </c>
      <c r="D64" s="436" t="s">
        <v>1040</v>
      </c>
      <c r="E64" s="436" t="s">
        <v>467</v>
      </c>
      <c r="F64" s="454">
        <v>1.0</v>
      </c>
    </row>
    <row r="65">
      <c r="A65" s="436" t="s">
        <v>1174</v>
      </c>
      <c r="B65" s="436" t="s">
        <v>1187</v>
      </c>
      <c r="C65" s="436" t="s">
        <v>10</v>
      </c>
      <c r="D65" s="436" t="s">
        <v>1040</v>
      </c>
      <c r="E65" s="436" t="s">
        <v>467</v>
      </c>
      <c r="F65" s="454">
        <v>1.0</v>
      </c>
    </row>
    <row r="66">
      <c r="A66" s="436" t="s">
        <v>1174</v>
      </c>
      <c r="B66" s="436" t="s">
        <v>1187</v>
      </c>
      <c r="C66" s="436" t="s">
        <v>9</v>
      </c>
      <c r="D66" s="436" t="s">
        <v>1058</v>
      </c>
      <c r="E66" s="436" t="s">
        <v>467</v>
      </c>
      <c r="F66" s="454">
        <v>1.0</v>
      </c>
    </row>
    <row r="67">
      <c r="A67" s="436" t="s">
        <v>1174</v>
      </c>
      <c r="B67" s="436" t="s">
        <v>1187</v>
      </c>
      <c r="C67" s="436" t="s">
        <v>9</v>
      </c>
      <c r="D67" s="436" t="s">
        <v>1058</v>
      </c>
      <c r="E67" s="436" t="s">
        <v>471</v>
      </c>
      <c r="F67" s="454">
        <v>1.0</v>
      </c>
    </row>
    <row r="68">
      <c r="A68" s="436" t="s">
        <v>1174</v>
      </c>
      <c r="B68" s="436" t="s">
        <v>1183</v>
      </c>
      <c r="C68" s="436" t="s">
        <v>9</v>
      </c>
      <c r="D68" s="436" t="s">
        <v>1040</v>
      </c>
      <c r="E68" s="436" t="s">
        <v>471</v>
      </c>
      <c r="F68" s="454">
        <v>1.0</v>
      </c>
    </row>
    <row r="69">
      <c r="A69" s="436" t="s">
        <v>1174</v>
      </c>
      <c r="B69" s="436" t="s">
        <v>1178</v>
      </c>
      <c r="C69" s="436" t="s">
        <v>10</v>
      </c>
      <c r="D69" s="436" t="s">
        <v>1040</v>
      </c>
      <c r="E69" s="436" t="s">
        <v>467</v>
      </c>
      <c r="F69" s="454">
        <v>1.0</v>
      </c>
    </row>
    <row r="70">
      <c r="A70" s="436" t="s">
        <v>1174</v>
      </c>
      <c r="B70" s="436" t="s">
        <v>1195</v>
      </c>
      <c r="C70" s="436" t="s">
        <v>9</v>
      </c>
      <c r="D70" s="436" t="s">
        <v>1040</v>
      </c>
      <c r="E70" s="436" t="s">
        <v>467</v>
      </c>
      <c r="F70" s="454">
        <v>1.0</v>
      </c>
    </row>
    <row r="71">
      <c r="A71" s="436" t="s">
        <v>1174</v>
      </c>
      <c r="B71" s="436" t="s">
        <v>1196</v>
      </c>
      <c r="C71" s="436" t="s">
        <v>9</v>
      </c>
      <c r="D71" s="436" t="s">
        <v>1040</v>
      </c>
      <c r="E71" s="436" t="s">
        <v>467</v>
      </c>
      <c r="F71" s="454">
        <v>1.0</v>
      </c>
    </row>
    <row r="72">
      <c r="A72" s="436" t="s">
        <v>1174</v>
      </c>
      <c r="B72" s="436" t="s">
        <v>1197</v>
      </c>
      <c r="C72" s="436" t="s">
        <v>9</v>
      </c>
      <c r="D72" s="436" t="s">
        <v>1040</v>
      </c>
      <c r="E72" s="436" t="s">
        <v>467</v>
      </c>
      <c r="F72" s="454">
        <v>1.0</v>
      </c>
    </row>
    <row r="73">
      <c r="A73" s="436" t="s">
        <v>1174</v>
      </c>
      <c r="B73" s="436" t="s">
        <v>1198</v>
      </c>
      <c r="C73" s="436" t="s">
        <v>9</v>
      </c>
      <c r="D73" s="436" t="s">
        <v>1040</v>
      </c>
      <c r="E73" s="436" t="s">
        <v>467</v>
      </c>
      <c r="F73" s="454">
        <v>1.0</v>
      </c>
    </row>
    <row r="74">
      <c r="A74" s="436" t="s">
        <v>1174</v>
      </c>
      <c r="B74" s="436" t="s">
        <v>1199</v>
      </c>
      <c r="C74" s="436" t="s">
        <v>9</v>
      </c>
      <c r="D74" s="436" t="s">
        <v>1040</v>
      </c>
      <c r="E74" s="436" t="s">
        <v>467</v>
      </c>
      <c r="F74" s="454">
        <v>1.0</v>
      </c>
    </row>
    <row r="75">
      <c r="A75" s="436" t="s">
        <v>1174</v>
      </c>
      <c r="B75" s="436" t="s">
        <v>1189</v>
      </c>
      <c r="C75" s="436" t="s">
        <v>10</v>
      </c>
      <c r="D75" s="436" t="s">
        <v>1040</v>
      </c>
      <c r="E75" s="436" t="s">
        <v>467</v>
      </c>
      <c r="F75" s="454">
        <v>1.0</v>
      </c>
    </row>
  </sheetData>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8.88"/>
  </cols>
  <sheetData>
    <row r="1">
      <c r="A1" s="451" t="s">
        <v>656</v>
      </c>
    </row>
    <row r="2">
      <c r="A2" s="31" t="s">
        <v>1021</v>
      </c>
      <c r="B2" s="31" t="s">
        <v>1200</v>
      </c>
    </row>
    <row r="3">
      <c r="A3" s="31" t="s">
        <v>1023</v>
      </c>
      <c r="B3" s="31" t="s">
        <v>1024</v>
      </c>
    </row>
    <row r="4">
      <c r="A4" s="31" t="s">
        <v>756</v>
      </c>
      <c r="B4" s="31" t="s">
        <v>1201</v>
      </c>
    </row>
    <row r="5">
      <c r="A5" s="31" t="s">
        <v>1026</v>
      </c>
      <c r="B5" s="452">
        <v>188.0</v>
      </c>
    </row>
    <row r="6">
      <c r="A6" s="31" t="s">
        <v>1027</v>
      </c>
      <c r="B6" s="452">
        <v>188.0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673.0</v>
      </c>
    </row>
    <row r="15">
      <c r="A15" s="455" t="s">
        <v>1031</v>
      </c>
      <c r="B15" s="455" t="s">
        <v>1032</v>
      </c>
      <c r="C15" s="455" t="s">
        <v>1033</v>
      </c>
      <c r="D15" s="455" t="s">
        <v>1034</v>
      </c>
      <c r="E15" s="455" t="s">
        <v>1035</v>
      </c>
      <c r="F15" s="455" t="s">
        <v>1036</v>
      </c>
    </row>
    <row r="16">
      <c r="A16" s="436" t="s">
        <v>1174</v>
      </c>
      <c r="B16" s="436" t="s">
        <v>1175</v>
      </c>
      <c r="C16" s="436" t="s">
        <v>10</v>
      </c>
      <c r="D16" s="436" t="s">
        <v>1040</v>
      </c>
      <c r="E16" s="436" t="s">
        <v>456</v>
      </c>
      <c r="F16" s="454">
        <v>42.0</v>
      </c>
    </row>
    <row r="17">
      <c r="A17" s="436" t="s">
        <v>1174</v>
      </c>
      <c r="B17" s="436" t="s">
        <v>1175</v>
      </c>
      <c r="C17" s="436" t="s">
        <v>9</v>
      </c>
      <c r="D17" s="436" t="s">
        <v>1040</v>
      </c>
      <c r="E17" s="436" t="s">
        <v>456</v>
      </c>
      <c r="F17" s="454">
        <v>40.0</v>
      </c>
    </row>
    <row r="18">
      <c r="A18" s="436" t="s">
        <v>1174</v>
      </c>
      <c r="B18" s="436" t="s">
        <v>1178</v>
      </c>
      <c r="C18" s="436" t="s">
        <v>10</v>
      </c>
      <c r="D18" s="436" t="s">
        <v>1040</v>
      </c>
      <c r="E18" s="436" t="s">
        <v>456</v>
      </c>
      <c r="F18" s="454">
        <v>24.0</v>
      </c>
    </row>
    <row r="19">
      <c r="A19" s="436" t="s">
        <v>1174</v>
      </c>
      <c r="B19" s="436" t="s">
        <v>1178</v>
      </c>
      <c r="C19" s="436" t="s">
        <v>9</v>
      </c>
      <c r="D19" s="436" t="s">
        <v>1040</v>
      </c>
      <c r="E19" s="436" t="s">
        <v>462</v>
      </c>
      <c r="F19" s="454">
        <v>23.0</v>
      </c>
    </row>
    <row r="20">
      <c r="A20" s="436" t="s">
        <v>1174</v>
      </c>
      <c r="B20" s="436" t="s">
        <v>1178</v>
      </c>
      <c r="C20" s="436" t="s">
        <v>9</v>
      </c>
      <c r="D20" s="436" t="s">
        <v>1040</v>
      </c>
      <c r="E20" s="436" t="s">
        <v>456</v>
      </c>
      <c r="F20" s="454">
        <v>22.0</v>
      </c>
    </row>
    <row r="21">
      <c r="A21" s="436" t="s">
        <v>1174</v>
      </c>
      <c r="B21" s="436" t="s">
        <v>1175</v>
      </c>
      <c r="C21" s="436" t="s">
        <v>10</v>
      </c>
      <c r="D21" s="436" t="s">
        <v>1040</v>
      </c>
      <c r="E21" s="436" t="s">
        <v>462</v>
      </c>
      <c r="F21" s="454">
        <v>18.0</v>
      </c>
    </row>
    <row r="22">
      <c r="A22" s="436" t="s">
        <v>1181</v>
      </c>
      <c r="B22" s="436" t="s">
        <v>1202</v>
      </c>
      <c r="C22" s="436" t="s">
        <v>9</v>
      </c>
      <c r="D22" s="436" t="s">
        <v>1040</v>
      </c>
      <c r="E22" s="436" t="s">
        <v>457</v>
      </c>
      <c r="F22" s="454">
        <v>17.0</v>
      </c>
    </row>
    <row r="23">
      <c r="A23" s="436" t="s">
        <v>1174</v>
      </c>
      <c r="B23" s="436" t="s">
        <v>1203</v>
      </c>
      <c r="C23" s="436" t="s">
        <v>10</v>
      </c>
      <c r="D23" s="436" t="s">
        <v>1040</v>
      </c>
      <c r="E23" s="436" t="s">
        <v>456</v>
      </c>
      <c r="F23" s="454">
        <v>17.0</v>
      </c>
    </row>
    <row r="24">
      <c r="A24" s="436" t="s">
        <v>1174</v>
      </c>
      <c r="B24" s="436" t="s">
        <v>1178</v>
      </c>
      <c r="C24" s="436" t="s">
        <v>10</v>
      </c>
      <c r="D24" s="436" t="s">
        <v>1040</v>
      </c>
      <c r="E24" s="436" t="s">
        <v>462</v>
      </c>
      <c r="F24" s="454">
        <v>17.0</v>
      </c>
    </row>
    <row r="25">
      <c r="A25" s="436" t="s">
        <v>1174</v>
      </c>
      <c r="B25" s="436" t="s">
        <v>1198</v>
      </c>
      <c r="C25" s="436" t="s">
        <v>10</v>
      </c>
      <c r="D25" s="436" t="s">
        <v>1040</v>
      </c>
      <c r="E25" s="436" t="s">
        <v>456</v>
      </c>
      <c r="F25" s="454">
        <v>17.0</v>
      </c>
    </row>
    <row r="26">
      <c r="A26" s="436" t="s">
        <v>1174</v>
      </c>
      <c r="B26" s="436" t="s">
        <v>1175</v>
      </c>
      <c r="C26" s="436" t="s">
        <v>9</v>
      </c>
      <c r="D26" s="436" t="s">
        <v>1040</v>
      </c>
      <c r="E26" s="436" t="s">
        <v>462</v>
      </c>
      <c r="F26" s="454">
        <v>14.0</v>
      </c>
    </row>
    <row r="27">
      <c r="A27" s="436" t="s">
        <v>1181</v>
      </c>
      <c r="B27" s="436" t="s">
        <v>1204</v>
      </c>
      <c r="C27" s="436" t="s">
        <v>9</v>
      </c>
      <c r="D27" s="436" t="s">
        <v>1040</v>
      </c>
      <c r="E27" s="436" t="s">
        <v>457</v>
      </c>
      <c r="F27" s="454">
        <v>12.0</v>
      </c>
    </row>
    <row r="28">
      <c r="A28" s="436" t="s">
        <v>1174</v>
      </c>
      <c r="B28" s="436" t="s">
        <v>1180</v>
      </c>
      <c r="C28" s="436" t="s">
        <v>9</v>
      </c>
      <c r="D28" s="436" t="s">
        <v>1040</v>
      </c>
      <c r="E28" s="436" t="s">
        <v>456</v>
      </c>
      <c r="F28" s="454">
        <v>12.0</v>
      </c>
    </row>
    <row r="29">
      <c r="A29" s="436" t="s">
        <v>1174</v>
      </c>
      <c r="B29" s="436" t="s">
        <v>1205</v>
      </c>
      <c r="C29" s="436" t="s">
        <v>9</v>
      </c>
      <c r="D29" s="436" t="s">
        <v>1040</v>
      </c>
      <c r="E29" s="436" t="s">
        <v>459</v>
      </c>
      <c r="F29" s="454">
        <v>11.0</v>
      </c>
    </row>
    <row r="30">
      <c r="A30" s="436" t="s">
        <v>1174</v>
      </c>
      <c r="B30" s="436" t="s">
        <v>1198</v>
      </c>
      <c r="C30" s="436" t="s">
        <v>9</v>
      </c>
      <c r="D30" s="436" t="s">
        <v>1040</v>
      </c>
      <c r="E30" s="436" t="s">
        <v>456</v>
      </c>
      <c r="F30" s="454">
        <v>11.0</v>
      </c>
    </row>
    <row r="31">
      <c r="A31" s="436" t="s">
        <v>1174</v>
      </c>
      <c r="B31" s="436" t="s">
        <v>1190</v>
      </c>
      <c r="C31" s="436" t="s">
        <v>9</v>
      </c>
      <c r="D31" s="436" t="s">
        <v>1040</v>
      </c>
      <c r="E31" s="436" t="s">
        <v>456</v>
      </c>
      <c r="F31" s="454">
        <v>10.0</v>
      </c>
    </row>
    <row r="32">
      <c r="A32" s="436" t="s">
        <v>1174</v>
      </c>
      <c r="B32" s="436" t="s">
        <v>1180</v>
      </c>
      <c r="C32" s="436" t="s">
        <v>10</v>
      </c>
      <c r="D32" s="436" t="s">
        <v>1040</v>
      </c>
      <c r="E32" s="436" t="s">
        <v>456</v>
      </c>
      <c r="F32" s="454">
        <v>8.0</v>
      </c>
    </row>
    <row r="33">
      <c r="A33" s="436" t="s">
        <v>1174</v>
      </c>
      <c r="B33" s="436" t="s">
        <v>1203</v>
      </c>
      <c r="C33" s="436" t="s">
        <v>9</v>
      </c>
      <c r="D33" s="436" t="s">
        <v>1040</v>
      </c>
      <c r="E33" s="436" t="s">
        <v>456</v>
      </c>
      <c r="F33" s="454">
        <v>8.0</v>
      </c>
    </row>
    <row r="34">
      <c r="A34" s="436" t="s">
        <v>1181</v>
      </c>
      <c r="B34" s="436" t="s">
        <v>1204</v>
      </c>
      <c r="C34" s="436" t="s">
        <v>10</v>
      </c>
      <c r="D34" s="436" t="s">
        <v>1040</v>
      </c>
      <c r="E34" s="436" t="s">
        <v>457</v>
      </c>
      <c r="F34" s="454">
        <v>7.0</v>
      </c>
    </row>
    <row r="35">
      <c r="A35" s="436" t="s">
        <v>1153</v>
      </c>
      <c r="B35" s="436" t="s">
        <v>1140</v>
      </c>
      <c r="C35" s="436" t="s">
        <v>9</v>
      </c>
      <c r="D35" s="436" t="s">
        <v>1111</v>
      </c>
      <c r="E35" s="436" t="s">
        <v>460</v>
      </c>
      <c r="F35" s="454">
        <v>7.0</v>
      </c>
    </row>
    <row r="36">
      <c r="A36" s="436" t="s">
        <v>1174</v>
      </c>
      <c r="B36" s="436" t="s">
        <v>1205</v>
      </c>
      <c r="C36" s="436" t="s">
        <v>10</v>
      </c>
      <c r="D36" s="436" t="s">
        <v>1040</v>
      </c>
      <c r="E36" s="436" t="s">
        <v>459</v>
      </c>
      <c r="F36" s="454">
        <v>7.0</v>
      </c>
    </row>
    <row r="37">
      <c r="A37" s="436" t="s">
        <v>1174</v>
      </c>
      <c r="B37" s="436" t="s">
        <v>1177</v>
      </c>
      <c r="C37" s="436" t="s">
        <v>9</v>
      </c>
      <c r="D37" s="436" t="s">
        <v>1040</v>
      </c>
      <c r="E37" s="436" t="s">
        <v>462</v>
      </c>
      <c r="F37" s="454">
        <v>7.0</v>
      </c>
    </row>
    <row r="38">
      <c r="A38" s="436" t="s">
        <v>1174</v>
      </c>
      <c r="B38" s="436" t="s">
        <v>1198</v>
      </c>
      <c r="C38" s="436" t="s">
        <v>9</v>
      </c>
      <c r="D38" s="436" t="s">
        <v>1040</v>
      </c>
      <c r="E38" s="436" t="s">
        <v>462</v>
      </c>
      <c r="F38" s="454">
        <v>7.0</v>
      </c>
    </row>
    <row r="39">
      <c r="A39" s="436" t="s">
        <v>1181</v>
      </c>
      <c r="B39" s="436" t="s">
        <v>1206</v>
      </c>
      <c r="C39" s="436" t="s">
        <v>9</v>
      </c>
      <c r="D39" s="436" t="s">
        <v>1040</v>
      </c>
      <c r="E39" s="436" t="s">
        <v>457</v>
      </c>
      <c r="F39" s="454">
        <v>6.0</v>
      </c>
    </row>
    <row r="40">
      <c r="A40" s="436" t="s">
        <v>1153</v>
      </c>
      <c r="B40" s="436" t="s">
        <v>1140</v>
      </c>
      <c r="C40" s="436" t="s">
        <v>10</v>
      </c>
      <c r="D40" s="436" t="s">
        <v>1111</v>
      </c>
      <c r="E40" s="436" t="s">
        <v>460</v>
      </c>
      <c r="F40" s="454">
        <v>6.0</v>
      </c>
    </row>
    <row r="41">
      <c r="A41" s="436" t="s">
        <v>1174</v>
      </c>
      <c r="B41" s="436" t="s">
        <v>1207</v>
      </c>
      <c r="C41" s="436" t="s">
        <v>10</v>
      </c>
      <c r="D41" s="436" t="s">
        <v>1040</v>
      </c>
      <c r="E41" s="436" t="s">
        <v>456</v>
      </c>
      <c r="F41" s="454">
        <v>6.0</v>
      </c>
    </row>
    <row r="42">
      <c r="A42" s="436" t="s">
        <v>1174</v>
      </c>
      <c r="B42" s="436" t="s">
        <v>1190</v>
      </c>
      <c r="C42" s="436" t="s">
        <v>10</v>
      </c>
      <c r="D42" s="436" t="s">
        <v>1040</v>
      </c>
      <c r="E42" s="436" t="s">
        <v>456</v>
      </c>
      <c r="F42" s="454">
        <v>6.0</v>
      </c>
    </row>
    <row r="43">
      <c r="A43" s="436" t="s">
        <v>1174</v>
      </c>
      <c r="B43" s="436" t="s">
        <v>1190</v>
      </c>
      <c r="C43" s="436" t="s">
        <v>10</v>
      </c>
      <c r="D43" s="436" t="s">
        <v>1040</v>
      </c>
      <c r="E43" s="436" t="s">
        <v>462</v>
      </c>
      <c r="F43" s="454">
        <v>6.0</v>
      </c>
    </row>
    <row r="44">
      <c r="A44" s="436" t="s">
        <v>1174</v>
      </c>
      <c r="B44" s="436" t="s">
        <v>1205</v>
      </c>
      <c r="C44" s="436" t="s">
        <v>10</v>
      </c>
      <c r="D44" s="436" t="s">
        <v>1040</v>
      </c>
      <c r="E44" s="436" t="s">
        <v>456</v>
      </c>
      <c r="F44" s="454">
        <v>6.0</v>
      </c>
    </row>
    <row r="45">
      <c r="A45" s="436" t="s">
        <v>1174</v>
      </c>
      <c r="B45" s="436" t="s">
        <v>1177</v>
      </c>
      <c r="C45" s="436" t="s">
        <v>9</v>
      </c>
      <c r="D45" s="436" t="s">
        <v>1040</v>
      </c>
      <c r="E45" s="436" t="s">
        <v>456</v>
      </c>
      <c r="F45" s="454">
        <v>6.0</v>
      </c>
    </row>
    <row r="46">
      <c r="A46" s="436" t="s">
        <v>1174</v>
      </c>
      <c r="B46" s="436" t="s">
        <v>1198</v>
      </c>
      <c r="C46" s="436" t="s">
        <v>10</v>
      </c>
      <c r="D46" s="436" t="s">
        <v>1040</v>
      </c>
      <c r="E46" s="436" t="s">
        <v>462</v>
      </c>
      <c r="F46" s="454">
        <v>6.0</v>
      </c>
    </row>
    <row r="47">
      <c r="A47" s="436" t="s">
        <v>1181</v>
      </c>
      <c r="B47" s="436" t="s">
        <v>1208</v>
      </c>
      <c r="C47" s="436" t="s">
        <v>9</v>
      </c>
      <c r="D47" s="436" t="s">
        <v>1040</v>
      </c>
      <c r="E47" s="436" t="s">
        <v>457</v>
      </c>
      <c r="F47" s="454">
        <v>5.0</v>
      </c>
    </row>
    <row r="48">
      <c r="A48" s="436" t="s">
        <v>1181</v>
      </c>
      <c r="B48" s="436" t="s">
        <v>1209</v>
      </c>
      <c r="C48" s="436" t="s">
        <v>9</v>
      </c>
      <c r="D48" s="436" t="s">
        <v>1040</v>
      </c>
      <c r="E48" s="436" t="s">
        <v>457</v>
      </c>
      <c r="F48" s="454">
        <v>5.0</v>
      </c>
    </row>
    <row r="49">
      <c r="A49" s="436" t="s">
        <v>1174</v>
      </c>
      <c r="B49" s="436" t="s">
        <v>1203</v>
      </c>
      <c r="C49" s="436" t="s">
        <v>9</v>
      </c>
      <c r="D49" s="436" t="s">
        <v>1040</v>
      </c>
      <c r="E49" s="436" t="s">
        <v>462</v>
      </c>
      <c r="F49" s="454">
        <v>5.0</v>
      </c>
    </row>
    <row r="50">
      <c r="A50" s="436" t="s">
        <v>1174</v>
      </c>
      <c r="B50" s="436" t="s">
        <v>1205</v>
      </c>
      <c r="C50" s="436" t="s">
        <v>9</v>
      </c>
      <c r="D50" s="436" t="s">
        <v>1040</v>
      </c>
      <c r="E50" s="436" t="s">
        <v>456</v>
      </c>
      <c r="F50" s="454">
        <v>5.0</v>
      </c>
    </row>
    <row r="51">
      <c r="A51" s="436" t="s">
        <v>1181</v>
      </c>
      <c r="B51" s="436" t="s">
        <v>1202</v>
      </c>
      <c r="C51" s="436" t="s">
        <v>10</v>
      </c>
      <c r="D51" s="436" t="s">
        <v>1040</v>
      </c>
      <c r="E51" s="436" t="s">
        <v>457</v>
      </c>
      <c r="F51" s="454">
        <v>4.0</v>
      </c>
    </row>
    <row r="52">
      <c r="A52" s="436" t="s">
        <v>1181</v>
      </c>
      <c r="B52" s="436" t="s">
        <v>1210</v>
      </c>
      <c r="C52" s="436" t="s">
        <v>9</v>
      </c>
      <c r="D52" s="436" t="s">
        <v>1040</v>
      </c>
      <c r="E52" s="436" t="s">
        <v>457</v>
      </c>
      <c r="F52" s="454">
        <v>4.0</v>
      </c>
    </row>
    <row r="53">
      <c r="A53" s="436" t="s">
        <v>1181</v>
      </c>
      <c r="B53" s="436" t="s">
        <v>1211</v>
      </c>
      <c r="C53" s="436" t="s">
        <v>9</v>
      </c>
      <c r="D53" s="436" t="s">
        <v>1040</v>
      </c>
      <c r="E53" s="436" t="s">
        <v>457</v>
      </c>
      <c r="F53" s="454">
        <v>4.0</v>
      </c>
    </row>
    <row r="54">
      <c r="A54" s="436" t="s">
        <v>1174</v>
      </c>
      <c r="B54" s="436" t="s">
        <v>1212</v>
      </c>
      <c r="C54" s="436" t="s">
        <v>9</v>
      </c>
      <c r="D54" s="436" t="s">
        <v>1040</v>
      </c>
      <c r="E54" s="436" t="s">
        <v>462</v>
      </c>
      <c r="F54" s="454">
        <v>4.0</v>
      </c>
    </row>
    <row r="55">
      <c r="A55" s="436" t="s">
        <v>1174</v>
      </c>
      <c r="B55" s="436" t="s">
        <v>1213</v>
      </c>
      <c r="C55" s="436" t="s">
        <v>8</v>
      </c>
      <c r="D55" s="436" t="s">
        <v>1040</v>
      </c>
      <c r="E55" s="436" t="s">
        <v>456</v>
      </c>
      <c r="F55" s="454">
        <v>4.0</v>
      </c>
    </row>
    <row r="56">
      <c r="A56" s="436" t="s">
        <v>1174</v>
      </c>
      <c r="B56" s="436" t="s">
        <v>1178</v>
      </c>
      <c r="C56" s="436" t="s">
        <v>8</v>
      </c>
      <c r="D56" s="436" t="s">
        <v>1040</v>
      </c>
      <c r="E56" s="436" t="s">
        <v>456</v>
      </c>
      <c r="F56" s="454">
        <v>4.0</v>
      </c>
    </row>
    <row r="57">
      <c r="A57" s="436" t="s">
        <v>1174</v>
      </c>
      <c r="B57" s="436" t="s">
        <v>1177</v>
      </c>
      <c r="C57" s="436" t="s">
        <v>10</v>
      </c>
      <c r="D57" s="436" t="s">
        <v>1040</v>
      </c>
      <c r="E57" s="436" t="s">
        <v>456</v>
      </c>
      <c r="F57" s="454">
        <v>4.0</v>
      </c>
    </row>
    <row r="58">
      <c r="A58" s="436" t="s">
        <v>1174</v>
      </c>
      <c r="B58" s="436" t="s">
        <v>1175</v>
      </c>
      <c r="C58" s="436" t="s">
        <v>10</v>
      </c>
      <c r="D58" s="436" t="s">
        <v>1040</v>
      </c>
      <c r="E58" s="436" t="s">
        <v>459</v>
      </c>
      <c r="F58" s="454">
        <v>4.0</v>
      </c>
    </row>
    <row r="59">
      <c r="A59" s="436" t="s">
        <v>1174</v>
      </c>
      <c r="B59" s="436" t="s">
        <v>1175</v>
      </c>
      <c r="C59" s="436" t="s">
        <v>8</v>
      </c>
      <c r="D59" s="436" t="s">
        <v>1040</v>
      </c>
      <c r="E59" s="436" t="s">
        <v>456</v>
      </c>
      <c r="F59" s="454">
        <v>4.0</v>
      </c>
    </row>
    <row r="60">
      <c r="A60" s="436" t="s">
        <v>1181</v>
      </c>
      <c r="B60" s="436" t="s">
        <v>1204</v>
      </c>
      <c r="C60" s="436" t="s">
        <v>9</v>
      </c>
      <c r="D60" s="436" t="s">
        <v>1040</v>
      </c>
      <c r="E60" s="436" t="s">
        <v>462</v>
      </c>
      <c r="F60" s="454">
        <v>3.0</v>
      </c>
    </row>
    <row r="61">
      <c r="A61" s="436" t="s">
        <v>1181</v>
      </c>
      <c r="B61" s="436" t="s">
        <v>1208</v>
      </c>
      <c r="C61" s="436" t="s">
        <v>10</v>
      </c>
      <c r="D61" s="436" t="s">
        <v>1040</v>
      </c>
      <c r="E61" s="436" t="s">
        <v>457</v>
      </c>
      <c r="F61" s="454">
        <v>3.0</v>
      </c>
    </row>
    <row r="62">
      <c r="A62" s="436" t="s">
        <v>1181</v>
      </c>
      <c r="B62" s="436" t="s">
        <v>1214</v>
      </c>
      <c r="C62" s="436" t="s">
        <v>9</v>
      </c>
      <c r="D62" s="436" t="s">
        <v>1040</v>
      </c>
      <c r="E62" s="436" t="s">
        <v>457</v>
      </c>
      <c r="F62" s="454">
        <v>3.0</v>
      </c>
    </row>
    <row r="63">
      <c r="A63" s="436" t="s">
        <v>1181</v>
      </c>
      <c r="B63" s="436" t="s">
        <v>1215</v>
      </c>
      <c r="C63" s="436" t="s">
        <v>10</v>
      </c>
      <c r="D63" s="436" t="s">
        <v>1040</v>
      </c>
      <c r="E63" s="436" t="s">
        <v>457</v>
      </c>
      <c r="F63" s="454">
        <v>3.0</v>
      </c>
    </row>
    <row r="64">
      <c r="A64" s="436" t="s">
        <v>1181</v>
      </c>
      <c r="B64" s="436" t="s">
        <v>1210</v>
      </c>
      <c r="C64" s="436" t="s">
        <v>10</v>
      </c>
      <c r="D64" s="436" t="s">
        <v>1040</v>
      </c>
      <c r="E64" s="436" t="s">
        <v>457</v>
      </c>
      <c r="F64" s="454">
        <v>3.0</v>
      </c>
    </row>
    <row r="65">
      <c r="A65" s="436" t="s">
        <v>1181</v>
      </c>
      <c r="B65" s="436" t="s">
        <v>1216</v>
      </c>
      <c r="C65" s="436" t="s">
        <v>10</v>
      </c>
      <c r="D65" s="436" t="s">
        <v>1040</v>
      </c>
      <c r="E65" s="436" t="s">
        <v>457</v>
      </c>
      <c r="F65" s="454">
        <v>3.0</v>
      </c>
    </row>
    <row r="66">
      <c r="A66" s="436" t="s">
        <v>1153</v>
      </c>
      <c r="B66" s="436" t="s">
        <v>1141</v>
      </c>
      <c r="C66" s="436" t="s">
        <v>9</v>
      </c>
      <c r="D66" s="436" t="s">
        <v>1111</v>
      </c>
      <c r="E66" s="436" t="s">
        <v>460</v>
      </c>
      <c r="F66" s="454">
        <v>3.0</v>
      </c>
    </row>
    <row r="67">
      <c r="A67" s="436" t="s">
        <v>1174</v>
      </c>
      <c r="B67" s="436" t="s">
        <v>1217</v>
      </c>
      <c r="C67" s="436" t="s">
        <v>9</v>
      </c>
      <c r="D67" s="436" t="s">
        <v>1040</v>
      </c>
      <c r="E67" s="436" t="s">
        <v>462</v>
      </c>
      <c r="F67" s="454">
        <v>3.0</v>
      </c>
    </row>
    <row r="68">
      <c r="A68" s="436" t="s">
        <v>1174</v>
      </c>
      <c r="B68" s="436" t="s">
        <v>1188</v>
      </c>
      <c r="C68" s="436" t="s">
        <v>9</v>
      </c>
      <c r="D68" s="436" t="s">
        <v>1040</v>
      </c>
      <c r="E68" s="436" t="s">
        <v>456</v>
      </c>
      <c r="F68" s="454">
        <v>3.0</v>
      </c>
    </row>
    <row r="69">
      <c r="A69" s="436" t="s">
        <v>1174</v>
      </c>
      <c r="B69" s="436" t="s">
        <v>1178</v>
      </c>
      <c r="C69" s="436" t="s">
        <v>9</v>
      </c>
      <c r="D69" s="436" t="s">
        <v>1040</v>
      </c>
      <c r="E69" s="436" t="s">
        <v>459</v>
      </c>
      <c r="F69" s="454">
        <v>3.0</v>
      </c>
    </row>
    <row r="70">
      <c r="A70" s="436" t="s">
        <v>1174</v>
      </c>
      <c r="B70" s="436" t="s">
        <v>1195</v>
      </c>
      <c r="C70" s="436" t="s">
        <v>10</v>
      </c>
      <c r="D70" s="436" t="s">
        <v>1040</v>
      </c>
      <c r="E70" s="436" t="s">
        <v>462</v>
      </c>
      <c r="F70" s="454">
        <v>3.0</v>
      </c>
    </row>
    <row r="71">
      <c r="A71" s="436" t="s">
        <v>1174</v>
      </c>
      <c r="B71" s="436" t="s">
        <v>1175</v>
      </c>
      <c r="C71" s="436" t="s">
        <v>9</v>
      </c>
      <c r="D71" s="436" t="s">
        <v>1040</v>
      </c>
      <c r="E71" s="436" t="s">
        <v>459</v>
      </c>
      <c r="F71" s="454">
        <v>3.0</v>
      </c>
    </row>
    <row r="72">
      <c r="A72" s="436" t="s">
        <v>1218</v>
      </c>
      <c r="B72" s="436" t="s">
        <v>1219</v>
      </c>
      <c r="C72" s="436" t="s">
        <v>9</v>
      </c>
      <c r="D72" s="436" t="s">
        <v>1040</v>
      </c>
      <c r="E72" s="436" t="s">
        <v>456</v>
      </c>
      <c r="F72" s="454">
        <v>2.0</v>
      </c>
    </row>
    <row r="73">
      <c r="A73" s="436" t="s">
        <v>1218</v>
      </c>
      <c r="B73" s="436" t="s">
        <v>1220</v>
      </c>
      <c r="C73" s="436" t="s">
        <v>9</v>
      </c>
      <c r="D73" s="436" t="s">
        <v>1040</v>
      </c>
      <c r="E73" s="436" t="s">
        <v>459</v>
      </c>
      <c r="F73" s="454">
        <v>2.0</v>
      </c>
    </row>
    <row r="74">
      <c r="A74" s="436" t="s">
        <v>1218</v>
      </c>
      <c r="B74" s="436" t="s">
        <v>1221</v>
      </c>
      <c r="C74" s="436" t="s">
        <v>9</v>
      </c>
      <c r="D74" s="436" t="s">
        <v>1040</v>
      </c>
      <c r="E74" s="436" t="s">
        <v>459</v>
      </c>
      <c r="F74" s="454">
        <v>2.0</v>
      </c>
    </row>
    <row r="75">
      <c r="A75" s="436" t="s">
        <v>1218</v>
      </c>
      <c r="B75" s="436" t="s">
        <v>1221</v>
      </c>
      <c r="C75" s="436" t="s">
        <v>9</v>
      </c>
      <c r="D75" s="436" t="s">
        <v>1040</v>
      </c>
      <c r="E75" s="436" t="s">
        <v>456</v>
      </c>
      <c r="F75" s="454">
        <v>2.0</v>
      </c>
    </row>
    <row r="76">
      <c r="A76" s="436" t="s">
        <v>1181</v>
      </c>
      <c r="B76" s="436" t="s">
        <v>1222</v>
      </c>
      <c r="C76" s="436" t="s">
        <v>9</v>
      </c>
      <c r="D76" s="436" t="s">
        <v>1040</v>
      </c>
      <c r="E76" s="436" t="s">
        <v>457</v>
      </c>
      <c r="F76" s="454">
        <v>2.0</v>
      </c>
    </row>
    <row r="77">
      <c r="A77" s="436" t="s">
        <v>1181</v>
      </c>
      <c r="B77" s="436" t="s">
        <v>1223</v>
      </c>
      <c r="C77" s="436" t="s">
        <v>9</v>
      </c>
      <c r="D77" s="436" t="s">
        <v>1058</v>
      </c>
      <c r="E77" s="436" t="s">
        <v>464</v>
      </c>
      <c r="F77" s="454">
        <v>2.0</v>
      </c>
    </row>
    <row r="78">
      <c r="A78" s="436" t="s">
        <v>1181</v>
      </c>
      <c r="B78" s="436" t="s">
        <v>1224</v>
      </c>
      <c r="C78" s="436" t="s">
        <v>10</v>
      </c>
      <c r="D78" s="436" t="s">
        <v>1040</v>
      </c>
      <c r="E78" s="436" t="s">
        <v>457</v>
      </c>
      <c r="F78" s="454">
        <v>2.0</v>
      </c>
    </row>
    <row r="79">
      <c r="A79" s="436" t="s">
        <v>1181</v>
      </c>
      <c r="B79" s="436" t="s">
        <v>1225</v>
      </c>
      <c r="C79" s="436" t="s">
        <v>9</v>
      </c>
      <c r="D79" s="436" t="s">
        <v>1040</v>
      </c>
      <c r="E79" s="436" t="s">
        <v>457</v>
      </c>
      <c r="F79" s="454">
        <v>2.0</v>
      </c>
    </row>
    <row r="80">
      <c r="A80" s="436" t="s">
        <v>1181</v>
      </c>
      <c r="B80" s="436" t="s">
        <v>1226</v>
      </c>
      <c r="C80" s="436" t="s">
        <v>9</v>
      </c>
      <c r="D80" s="436" t="s">
        <v>1040</v>
      </c>
      <c r="E80" s="436" t="s">
        <v>457</v>
      </c>
      <c r="F80" s="454">
        <v>2.0</v>
      </c>
    </row>
    <row r="81">
      <c r="A81" s="436" t="s">
        <v>1181</v>
      </c>
      <c r="B81" s="436" t="s">
        <v>1227</v>
      </c>
      <c r="C81" s="436" t="s">
        <v>10</v>
      </c>
      <c r="D81" s="436" t="s">
        <v>1040</v>
      </c>
      <c r="E81" s="436" t="s">
        <v>457</v>
      </c>
      <c r="F81" s="454">
        <v>2.0</v>
      </c>
    </row>
    <row r="82">
      <c r="A82" s="436" t="s">
        <v>1181</v>
      </c>
      <c r="B82" s="436" t="s">
        <v>1227</v>
      </c>
      <c r="C82" s="436" t="s">
        <v>9</v>
      </c>
      <c r="D82" s="436" t="s">
        <v>1040</v>
      </c>
      <c r="E82" s="436" t="s">
        <v>457</v>
      </c>
      <c r="F82" s="454">
        <v>2.0</v>
      </c>
    </row>
    <row r="83">
      <c r="A83" s="436" t="s">
        <v>1174</v>
      </c>
      <c r="B83" s="436" t="s">
        <v>1207</v>
      </c>
      <c r="C83" s="436" t="s">
        <v>10</v>
      </c>
      <c r="D83" s="436" t="s">
        <v>1040</v>
      </c>
      <c r="E83" s="436" t="s">
        <v>459</v>
      </c>
      <c r="F83" s="454">
        <v>2.0</v>
      </c>
    </row>
    <row r="84">
      <c r="A84" s="436" t="s">
        <v>1174</v>
      </c>
      <c r="B84" s="436" t="s">
        <v>1207</v>
      </c>
      <c r="C84" s="436" t="s">
        <v>10</v>
      </c>
      <c r="D84" s="436" t="s">
        <v>1040</v>
      </c>
      <c r="E84" s="436" t="s">
        <v>462</v>
      </c>
      <c r="F84" s="454">
        <v>2.0</v>
      </c>
    </row>
    <row r="85">
      <c r="A85" s="436" t="s">
        <v>1174</v>
      </c>
      <c r="B85" s="436" t="s">
        <v>1207</v>
      </c>
      <c r="C85" s="436" t="s">
        <v>9</v>
      </c>
      <c r="D85" s="436" t="s">
        <v>1040</v>
      </c>
      <c r="E85" s="436" t="s">
        <v>459</v>
      </c>
      <c r="F85" s="454">
        <v>2.0</v>
      </c>
    </row>
    <row r="86">
      <c r="A86" s="436" t="s">
        <v>1174</v>
      </c>
      <c r="B86" s="436" t="s">
        <v>1207</v>
      </c>
      <c r="C86" s="436" t="s">
        <v>9</v>
      </c>
      <c r="D86" s="436" t="s">
        <v>1040</v>
      </c>
      <c r="E86" s="436" t="s">
        <v>456</v>
      </c>
      <c r="F86" s="454">
        <v>2.0</v>
      </c>
    </row>
    <row r="87">
      <c r="A87" s="436" t="s">
        <v>1174</v>
      </c>
      <c r="B87" s="436" t="s">
        <v>1190</v>
      </c>
      <c r="C87" s="436" t="s">
        <v>9</v>
      </c>
      <c r="D87" s="436" t="s">
        <v>1040</v>
      </c>
      <c r="E87" s="436" t="s">
        <v>462</v>
      </c>
      <c r="F87" s="454">
        <v>2.0</v>
      </c>
    </row>
    <row r="88">
      <c r="A88" s="436" t="s">
        <v>1174</v>
      </c>
      <c r="B88" s="436" t="s">
        <v>1190</v>
      </c>
      <c r="C88" s="436" t="s">
        <v>8</v>
      </c>
      <c r="D88" s="436" t="s">
        <v>1040</v>
      </c>
      <c r="E88" s="436" t="s">
        <v>456</v>
      </c>
      <c r="F88" s="454">
        <v>2.0</v>
      </c>
    </row>
    <row r="89">
      <c r="A89" s="436" t="s">
        <v>1174</v>
      </c>
      <c r="B89" s="436" t="s">
        <v>1176</v>
      </c>
      <c r="C89" s="436" t="s">
        <v>9</v>
      </c>
      <c r="D89" s="436" t="s">
        <v>1040</v>
      </c>
      <c r="E89" s="436" t="s">
        <v>456</v>
      </c>
      <c r="F89" s="454">
        <v>2.0</v>
      </c>
    </row>
    <row r="90">
      <c r="A90" s="436" t="s">
        <v>1174</v>
      </c>
      <c r="B90" s="436" t="s">
        <v>1228</v>
      </c>
      <c r="C90" s="436" t="s">
        <v>10</v>
      </c>
      <c r="D90" s="436" t="s">
        <v>1040</v>
      </c>
      <c r="E90" s="436" t="s">
        <v>456</v>
      </c>
      <c r="F90" s="454">
        <v>2.0</v>
      </c>
    </row>
    <row r="91">
      <c r="A91" s="436" t="s">
        <v>1174</v>
      </c>
      <c r="B91" s="436" t="s">
        <v>1228</v>
      </c>
      <c r="C91" s="436" t="s">
        <v>9</v>
      </c>
      <c r="D91" s="436" t="s">
        <v>1040</v>
      </c>
      <c r="E91" s="436" t="s">
        <v>456</v>
      </c>
      <c r="F91" s="454">
        <v>2.0</v>
      </c>
    </row>
    <row r="92">
      <c r="A92" s="436" t="s">
        <v>1174</v>
      </c>
      <c r="B92" s="436" t="s">
        <v>1217</v>
      </c>
      <c r="C92" s="436" t="s">
        <v>10</v>
      </c>
      <c r="D92" s="436" t="s">
        <v>1040</v>
      </c>
      <c r="E92" s="436" t="s">
        <v>456</v>
      </c>
      <c r="F92" s="454">
        <v>2.0</v>
      </c>
    </row>
    <row r="93">
      <c r="A93" s="436" t="s">
        <v>1174</v>
      </c>
      <c r="B93" s="436" t="s">
        <v>1217</v>
      </c>
      <c r="C93" s="436" t="s">
        <v>9</v>
      </c>
      <c r="D93" s="436" t="s">
        <v>1040</v>
      </c>
      <c r="E93" s="436" t="s">
        <v>456</v>
      </c>
      <c r="F93" s="454">
        <v>2.0</v>
      </c>
    </row>
    <row r="94">
      <c r="A94" s="436" t="s">
        <v>1174</v>
      </c>
      <c r="B94" s="436" t="s">
        <v>1186</v>
      </c>
      <c r="C94" s="436" t="s">
        <v>9</v>
      </c>
      <c r="D94" s="436" t="s">
        <v>1040</v>
      </c>
      <c r="E94" s="436" t="s">
        <v>459</v>
      </c>
      <c r="F94" s="454">
        <v>2.0</v>
      </c>
    </row>
    <row r="95">
      <c r="A95" s="436" t="s">
        <v>1174</v>
      </c>
      <c r="B95" s="436" t="s">
        <v>1186</v>
      </c>
      <c r="C95" s="436" t="s">
        <v>8</v>
      </c>
      <c r="D95" s="436" t="s">
        <v>1040</v>
      </c>
      <c r="E95" s="436" t="s">
        <v>456</v>
      </c>
      <c r="F95" s="454">
        <v>2.0</v>
      </c>
    </row>
    <row r="96">
      <c r="A96" s="436" t="s">
        <v>1174</v>
      </c>
      <c r="B96" s="436" t="s">
        <v>1193</v>
      </c>
      <c r="C96" s="436" t="s">
        <v>9</v>
      </c>
      <c r="D96" s="436" t="s">
        <v>1040</v>
      </c>
      <c r="E96" s="436" t="s">
        <v>456</v>
      </c>
      <c r="F96" s="454">
        <v>2.0</v>
      </c>
    </row>
    <row r="97">
      <c r="A97" s="436" t="s">
        <v>1174</v>
      </c>
      <c r="B97" s="436" t="s">
        <v>1187</v>
      </c>
      <c r="C97" s="436" t="s">
        <v>9</v>
      </c>
      <c r="D97" s="436" t="s">
        <v>1040</v>
      </c>
      <c r="E97" s="436" t="s">
        <v>456</v>
      </c>
      <c r="F97" s="454">
        <v>2.0</v>
      </c>
    </row>
    <row r="98">
      <c r="A98" s="436" t="s">
        <v>1174</v>
      </c>
      <c r="B98" s="436" t="s">
        <v>1203</v>
      </c>
      <c r="C98" s="436" t="s">
        <v>10</v>
      </c>
      <c r="D98" s="436" t="s">
        <v>1040</v>
      </c>
      <c r="E98" s="436" t="s">
        <v>459</v>
      </c>
      <c r="F98" s="454">
        <v>2.0</v>
      </c>
    </row>
    <row r="99">
      <c r="A99" s="436" t="s">
        <v>1174</v>
      </c>
      <c r="B99" s="436" t="s">
        <v>1203</v>
      </c>
      <c r="C99" s="436" t="s">
        <v>10</v>
      </c>
      <c r="D99" s="436" t="s">
        <v>1040</v>
      </c>
      <c r="E99" s="436" t="s">
        <v>462</v>
      </c>
      <c r="F99" s="454">
        <v>2.0</v>
      </c>
    </row>
    <row r="100">
      <c r="A100" s="436" t="s">
        <v>1174</v>
      </c>
      <c r="B100" s="436" t="s">
        <v>1203</v>
      </c>
      <c r="C100" s="436" t="s">
        <v>9</v>
      </c>
      <c r="D100" s="436" t="s">
        <v>1040</v>
      </c>
      <c r="E100" s="436" t="s">
        <v>459</v>
      </c>
      <c r="F100" s="454">
        <v>2.0</v>
      </c>
    </row>
    <row r="101">
      <c r="A101" s="436" t="s">
        <v>1174</v>
      </c>
      <c r="B101" s="436" t="s">
        <v>1188</v>
      </c>
      <c r="C101" s="436" t="s">
        <v>10</v>
      </c>
      <c r="D101" s="436" t="s">
        <v>1040</v>
      </c>
      <c r="E101" s="436" t="s">
        <v>456</v>
      </c>
      <c r="F101" s="454">
        <v>2.0</v>
      </c>
    </row>
    <row r="102">
      <c r="A102" s="436" t="s">
        <v>1174</v>
      </c>
      <c r="B102" s="436" t="s">
        <v>1188</v>
      </c>
      <c r="C102" s="436" t="s">
        <v>10</v>
      </c>
      <c r="D102" s="436" t="s">
        <v>1040</v>
      </c>
      <c r="E102" s="436" t="s">
        <v>462</v>
      </c>
      <c r="F102" s="454">
        <v>2.0</v>
      </c>
    </row>
    <row r="103">
      <c r="A103" s="436" t="s">
        <v>1174</v>
      </c>
      <c r="B103" s="436" t="s">
        <v>1178</v>
      </c>
      <c r="C103" s="436" t="s">
        <v>10</v>
      </c>
      <c r="D103" s="436" t="s">
        <v>1040</v>
      </c>
      <c r="E103" s="436" t="s">
        <v>459</v>
      </c>
      <c r="F103" s="454">
        <v>2.0</v>
      </c>
    </row>
    <row r="104">
      <c r="A104" s="436" t="s">
        <v>1174</v>
      </c>
      <c r="B104" s="436" t="s">
        <v>1229</v>
      </c>
      <c r="C104" s="436" t="s">
        <v>10</v>
      </c>
      <c r="D104" s="436" t="s">
        <v>1040</v>
      </c>
      <c r="E104" s="436" t="s">
        <v>462</v>
      </c>
      <c r="F104" s="454">
        <v>2.0</v>
      </c>
    </row>
    <row r="105">
      <c r="A105" s="436" t="s">
        <v>1174</v>
      </c>
      <c r="B105" s="436" t="s">
        <v>1205</v>
      </c>
      <c r="C105" s="436" t="s">
        <v>10</v>
      </c>
      <c r="D105" s="436" t="s">
        <v>1040</v>
      </c>
      <c r="E105" s="436" t="s">
        <v>462</v>
      </c>
      <c r="F105" s="454">
        <v>2.0</v>
      </c>
    </row>
    <row r="106">
      <c r="A106" s="436" t="s">
        <v>1174</v>
      </c>
      <c r="B106" s="436" t="s">
        <v>1205</v>
      </c>
      <c r="C106" s="436" t="s">
        <v>9</v>
      </c>
      <c r="D106" s="436" t="s">
        <v>1040</v>
      </c>
      <c r="E106" s="436" t="s">
        <v>462</v>
      </c>
      <c r="F106" s="454">
        <v>2.0</v>
      </c>
    </row>
    <row r="107">
      <c r="A107" s="436" t="s">
        <v>1174</v>
      </c>
      <c r="B107" s="436" t="s">
        <v>1230</v>
      </c>
      <c r="C107" s="436" t="s">
        <v>10</v>
      </c>
      <c r="D107" s="436" t="s">
        <v>1040</v>
      </c>
      <c r="E107" s="436" t="s">
        <v>456</v>
      </c>
      <c r="F107" s="454">
        <v>2.0</v>
      </c>
    </row>
    <row r="108">
      <c r="A108" s="436" t="s">
        <v>1174</v>
      </c>
      <c r="B108" s="436" t="s">
        <v>1230</v>
      </c>
      <c r="C108" s="436" t="s">
        <v>9</v>
      </c>
      <c r="D108" s="436" t="s">
        <v>1040</v>
      </c>
      <c r="E108" s="436" t="s">
        <v>456</v>
      </c>
      <c r="F108" s="454">
        <v>2.0</v>
      </c>
    </row>
    <row r="109">
      <c r="A109" s="436" t="s">
        <v>1174</v>
      </c>
      <c r="B109" s="436" t="s">
        <v>1231</v>
      </c>
      <c r="C109" s="436" t="s">
        <v>9</v>
      </c>
      <c r="D109" s="436" t="s">
        <v>1040</v>
      </c>
      <c r="E109" s="436" t="s">
        <v>456</v>
      </c>
      <c r="F109" s="454">
        <v>2.0</v>
      </c>
    </row>
    <row r="110">
      <c r="A110" s="436" t="s">
        <v>1174</v>
      </c>
      <c r="B110" s="436" t="s">
        <v>1195</v>
      </c>
      <c r="C110" s="436" t="s">
        <v>10</v>
      </c>
      <c r="D110" s="436" t="s">
        <v>1040</v>
      </c>
      <c r="E110" s="436" t="s">
        <v>456</v>
      </c>
      <c r="F110" s="454">
        <v>2.0</v>
      </c>
    </row>
    <row r="111">
      <c r="A111" s="436" t="s">
        <v>1174</v>
      </c>
      <c r="B111" s="436" t="s">
        <v>1195</v>
      </c>
      <c r="C111" s="436" t="s">
        <v>9</v>
      </c>
      <c r="D111" s="436" t="s">
        <v>1040</v>
      </c>
      <c r="E111" s="436" t="s">
        <v>462</v>
      </c>
      <c r="F111" s="454">
        <v>2.0</v>
      </c>
    </row>
    <row r="112">
      <c r="A112" s="436" t="s">
        <v>1174</v>
      </c>
      <c r="B112" s="436" t="s">
        <v>1177</v>
      </c>
      <c r="C112" s="436" t="s">
        <v>10</v>
      </c>
      <c r="D112" s="436" t="s">
        <v>1040</v>
      </c>
      <c r="E112" s="436" t="s">
        <v>462</v>
      </c>
      <c r="F112" s="454">
        <v>2.0</v>
      </c>
    </row>
    <row r="113">
      <c r="A113" s="436" t="s">
        <v>1174</v>
      </c>
      <c r="B113" s="436" t="s">
        <v>1175</v>
      </c>
      <c r="C113" s="436" t="s">
        <v>10</v>
      </c>
      <c r="D113" s="436" t="s">
        <v>1058</v>
      </c>
      <c r="E113" s="436" t="s">
        <v>459</v>
      </c>
      <c r="F113" s="454">
        <v>2.0</v>
      </c>
    </row>
    <row r="114">
      <c r="A114" s="436" t="s">
        <v>1174</v>
      </c>
      <c r="B114" s="436" t="s">
        <v>1175</v>
      </c>
      <c r="C114" s="436" t="s">
        <v>8</v>
      </c>
      <c r="D114" s="436" t="s">
        <v>1040</v>
      </c>
      <c r="E114" s="436" t="s">
        <v>462</v>
      </c>
      <c r="F114" s="454">
        <v>2.0</v>
      </c>
    </row>
    <row r="115">
      <c r="A115" s="436" t="s">
        <v>1068</v>
      </c>
      <c r="B115" s="436" t="s">
        <v>1068</v>
      </c>
      <c r="C115" s="436" t="s">
        <v>10</v>
      </c>
      <c r="D115" s="436" t="s">
        <v>1040</v>
      </c>
      <c r="E115" s="436" t="s">
        <v>456</v>
      </c>
      <c r="F115" s="454">
        <v>1.0</v>
      </c>
    </row>
    <row r="116">
      <c r="A116" s="436" t="s">
        <v>1068</v>
      </c>
      <c r="B116" s="436" t="s">
        <v>1068</v>
      </c>
      <c r="C116" s="436" t="s">
        <v>10</v>
      </c>
      <c r="D116" s="436" t="s">
        <v>1040</v>
      </c>
      <c r="E116" s="436" t="s">
        <v>462</v>
      </c>
      <c r="F116" s="454">
        <v>1.0</v>
      </c>
    </row>
    <row r="117">
      <c r="A117" s="436" t="s">
        <v>1068</v>
      </c>
      <c r="B117" s="436" t="s">
        <v>1068</v>
      </c>
      <c r="C117" s="436" t="s">
        <v>10</v>
      </c>
      <c r="D117" s="436" t="s">
        <v>1058</v>
      </c>
      <c r="E117" s="436" t="s">
        <v>457</v>
      </c>
      <c r="F117" s="454">
        <v>1.0</v>
      </c>
    </row>
    <row r="118">
      <c r="A118" s="436" t="s">
        <v>1068</v>
      </c>
      <c r="B118" s="436" t="s">
        <v>1068</v>
      </c>
      <c r="C118" s="436" t="s">
        <v>9</v>
      </c>
      <c r="D118" s="436" t="s">
        <v>1040</v>
      </c>
      <c r="E118" s="436" t="s">
        <v>462</v>
      </c>
      <c r="F118" s="454">
        <v>1.0</v>
      </c>
    </row>
    <row r="119">
      <c r="A119" s="436" t="s">
        <v>1232</v>
      </c>
      <c r="B119" s="436" t="s">
        <v>1233</v>
      </c>
      <c r="C119" s="436" t="s">
        <v>10</v>
      </c>
      <c r="D119" s="436" t="s">
        <v>1040</v>
      </c>
      <c r="E119" s="436" t="s">
        <v>456</v>
      </c>
      <c r="F119" s="454">
        <v>1.0</v>
      </c>
    </row>
    <row r="120">
      <c r="A120" s="436" t="s">
        <v>1232</v>
      </c>
      <c r="B120" s="436" t="s">
        <v>1233</v>
      </c>
      <c r="C120" s="436" t="s">
        <v>9</v>
      </c>
      <c r="D120" s="436" t="s">
        <v>1040</v>
      </c>
      <c r="E120" s="436" t="s">
        <v>456</v>
      </c>
      <c r="F120" s="454">
        <v>1.0</v>
      </c>
    </row>
    <row r="121">
      <c r="A121" s="436" t="s">
        <v>1218</v>
      </c>
      <c r="B121" s="436" t="s">
        <v>1219</v>
      </c>
      <c r="C121" s="436" t="s">
        <v>10</v>
      </c>
      <c r="D121" s="436" t="s">
        <v>1040</v>
      </c>
      <c r="E121" s="436" t="s">
        <v>459</v>
      </c>
      <c r="F121" s="454">
        <v>1.0</v>
      </c>
    </row>
    <row r="122">
      <c r="A122" s="436" t="s">
        <v>1218</v>
      </c>
      <c r="B122" s="436" t="s">
        <v>1234</v>
      </c>
      <c r="C122" s="436" t="s">
        <v>9</v>
      </c>
      <c r="D122" s="436" t="s">
        <v>1040</v>
      </c>
      <c r="E122" s="436" t="s">
        <v>456</v>
      </c>
      <c r="F122" s="454">
        <v>1.0</v>
      </c>
    </row>
    <row r="123">
      <c r="A123" s="436" t="s">
        <v>1218</v>
      </c>
      <c r="B123" s="436" t="s">
        <v>1234</v>
      </c>
      <c r="C123" s="436" t="s">
        <v>9</v>
      </c>
      <c r="D123" s="436" t="s">
        <v>1058</v>
      </c>
      <c r="E123" s="436" t="s">
        <v>459</v>
      </c>
      <c r="F123" s="454">
        <v>1.0</v>
      </c>
    </row>
    <row r="124">
      <c r="A124" s="436" t="s">
        <v>1218</v>
      </c>
      <c r="B124" s="436" t="s">
        <v>1235</v>
      </c>
      <c r="C124" s="436" t="s">
        <v>9</v>
      </c>
      <c r="D124" s="436" t="s">
        <v>1040</v>
      </c>
      <c r="E124" s="436" t="s">
        <v>456</v>
      </c>
      <c r="F124" s="454">
        <v>1.0</v>
      </c>
    </row>
    <row r="125">
      <c r="A125" s="436" t="s">
        <v>1218</v>
      </c>
      <c r="B125" s="436" t="s">
        <v>1235</v>
      </c>
      <c r="C125" s="436" t="s">
        <v>8</v>
      </c>
      <c r="D125" s="436" t="s">
        <v>1040</v>
      </c>
      <c r="E125" s="436" t="s">
        <v>456</v>
      </c>
      <c r="F125" s="454">
        <v>1.0</v>
      </c>
    </row>
    <row r="126">
      <c r="A126" s="436" t="s">
        <v>1218</v>
      </c>
      <c r="B126" s="436" t="s">
        <v>1236</v>
      </c>
      <c r="C126" s="436" t="s">
        <v>10</v>
      </c>
      <c r="D126" s="436" t="s">
        <v>1040</v>
      </c>
      <c r="E126" s="436" t="s">
        <v>459</v>
      </c>
      <c r="F126" s="454">
        <v>1.0</v>
      </c>
    </row>
    <row r="127">
      <c r="A127" s="436" t="s">
        <v>1218</v>
      </c>
      <c r="B127" s="436" t="s">
        <v>1237</v>
      </c>
      <c r="C127" s="436" t="s">
        <v>9</v>
      </c>
      <c r="D127" s="436" t="s">
        <v>1040</v>
      </c>
      <c r="E127" s="436" t="s">
        <v>456</v>
      </c>
      <c r="F127" s="454">
        <v>1.0</v>
      </c>
    </row>
    <row r="128">
      <c r="A128" s="436" t="s">
        <v>1218</v>
      </c>
      <c r="B128" s="436" t="s">
        <v>1221</v>
      </c>
      <c r="C128" s="436" t="s">
        <v>10</v>
      </c>
      <c r="D128" s="436" t="s">
        <v>1040</v>
      </c>
      <c r="E128" s="436" t="s">
        <v>459</v>
      </c>
      <c r="F128" s="454">
        <v>1.0</v>
      </c>
    </row>
    <row r="129">
      <c r="A129" s="436" t="s">
        <v>1218</v>
      </c>
      <c r="B129" s="436" t="s">
        <v>1221</v>
      </c>
      <c r="C129" s="436" t="s">
        <v>10</v>
      </c>
      <c r="D129" s="436" t="s">
        <v>1040</v>
      </c>
      <c r="E129" s="436" t="s">
        <v>462</v>
      </c>
      <c r="F129" s="454">
        <v>1.0</v>
      </c>
    </row>
    <row r="130">
      <c r="A130" s="436" t="s">
        <v>1218</v>
      </c>
      <c r="B130" s="436" t="s">
        <v>1221</v>
      </c>
      <c r="C130" s="436" t="s">
        <v>9</v>
      </c>
      <c r="D130" s="436" t="s">
        <v>1040</v>
      </c>
      <c r="E130" s="436" t="s">
        <v>462</v>
      </c>
      <c r="F130" s="454">
        <v>1.0</v>
      </c>
    </row>
    <row r="131">
      <c r="A131" s="436" t="s">
        <v>1181</v>
      </c>
      <c r="B131" s="436" t="s">
        <v>1204</v>
      </c>
      <c r="C131" s="436" t="s">
        <v>10</v>
      </c>
      <c r="D131" s="436" t="s">
        <v>1040</v>
      </c>
      <c r="E131" s="436" t="s">
        <v>459</v>
      </c>
      <c r="F131" s="454">
        <v>1.0</v>
      </c>
    </row>
    <row r="132">
      <c r="A132" s="436" t="s">
        <v>1181</v>
      </c>
      <c r="B132" s="436" t="s">
        <v>1204</v>
      </c>
      <c r="C132" s="436" t="s">
        <v>10</v>
      </c>
      <c r="D132" s="436" t="s">
        <v>1040</v>
      </c>
      <c r="E132" s="436" t="s">
        <v>462</v>
      </c>
      <c r="F132" s="454">
        <v>1.0</v>
      </c>
    </row>
    <row r="133">
      <c r="A133" s="436" t="s">
        <v>1181</v>
      </c>
      <c r="B133" s="436" t="s">
        <v>1204</v>
      </c>
      <c r="C133" s="436" t="s">
        <v>9</v>
      </c>
      <c r="D133" s="436" t="s">
        <v>1058</v>
      </c>
      <c r="E133" s="436" t="s">
        <v>457</v>
      </c>
      <c r="F133" s="454">
        <v>1.0</v>
      </c>
    </row>
    <row r="134">
      <c r="A134" s="436" t="s">
        <v>1181</v>
      </c>
      <c r="B134" s="436" t="s">
        <v>1202</v>
      </c>
      <c r="C134" s="436" t="s">
        <v>10</v>
      </c>
      <c r="D134" s="436" t="s">
        <v>1040</v>
      </c>
      <c r="E134" s="436" t="s">
        <v>462</v>
      </c>
      <c r="F134" s="454">
        <v>1.0</v>
      </c>
    </row>
    <row r="135">
      <c r="A135" s="436" t="s">
        <v>1181</v>
      </c>
      <c r="B135" s="436" t="s">
        <v>1202</v>
      </c>
      <c r="C135" s="436" t="s">
        <v>9</v>
      </c>
      <c r="D135" s="436" t="s">
        <v>1040</v>
      </c>
      <c r="E135" s="436" t="s">
        <v>459</v>
      </c>
      <c r="F135" s="454">
        <v>1.0</v>
      </c>
    </row>
    <row r="136">
      <c r="A136" s="436" t="s">
        <v>1181</v>
      </c>
      <c r="B136" s="436" t="s">
        <v>1202</v>
      </c>
      <c r="C136" s="436" t="s">
        <v>9</v>
      </c>
      <c r="D136" s="436" t="s">
        <v>1058</v>
      </c>
      <c r="E136" s="436" t="s">
        <v>457</v>
      </c>
      <c r="F136" s="454">
        <v>1.0</v>
      </c>
    </row>
    <row r="137">
      <c r="A137" s="436" t="s">
        <v>1181</v>
      </c>
      <c r="B137" s="436" t="s">
        <v>1222</v>
      </c>
      <c r="C137" s="436" t="s">
        <v>10</v>
      </c>
      <c r="D137" s="436" t="s">
        <v>1040</v>
      </c>
      <c r="E137" s="436" t="s">
        <v>457</v>
      </c>
      <c r="F137" s="454">
        <v>1.0</v>
      </c>
    </row>
    <row r="138">
      <c r="A138" s="436" t="s">
        <v>1181</v>
      </c>
      <c r="B138" s="436" t="s">
        <v>1238</v>
      </c>
      <c r="C138" s="436" t="s">
        <v>10</v>
      </c>
      <c r="D138" s="436" t="s">
        <v>1040</v>
      </c>
      <c r="E138" s="436" t="s">
        <v>457</v>
      </c>
      <c r="F138" s="454">
        <v>1.0</v>
      </c>
    </row>
    <row r="139">
      <c r="A139" s="436" t="s">
        <v>1181</v>
      </c>
      <c r="B139" s="436" t="s">
        <v>1223</v>
      </c>
      <c r="C139" s="436" t="s">
        <v>8</v>
      </c>
      <c r="D139" s="436" t="s">
        <v>1058</v>
      </c>
      <c r="E139" s="436" t="s">
        <v>464</v>
      </c>
      <c r="F139" s="454">
        <v>1.0</v>
      </c>
    </row>
    <row r="140">
      <c r="A140" s="436" t="s">
        <v>1181</v>
      </c>
      <c r="B140" s="436" t="s">
        <v>1239</v>
      </c>
      <c r="C140" s="436" t="s">
        <v>9</v>
      </c>
      <c r="D140" s="436" t="s">
        <v>1040</v>
      </c>
      <c r="E140" s="436" t="s">
        <v>457</v>
      </c>
      <c r="F140" s="454">
        <v>1.0</v>
      </c>
    </row>
    <row r="141">
      <c r="A141" s="436" t="s">
        <v>1181</v>
      </c>
      <c r="B141" s="436" t="s">
        <v>1208</v>
      </c>
      <c r="C141" s="436" t="s">
        <v>10</v>
      </c>
      <c r="D141" s="436" t="s">
        <v>1040</v>
      </c>
      <c r="E141" s="436" t="s">
        <v>459</v>
      </c>
      <c r="F141" s="454">
        <v>1.0</v>
      </c>
    </row>
    <row r="142">
      <c r="A142" s="436" t="s">
        <v>1181</v>
      </c>
      <c r="B142" s="436" t="s">
        <v>1208</v>
      </c>
      <c r="C142" s="436" t="s">
        <v>10</v>
      </c>
      <c r="D142" s="436" t="s">
        <v>1070</v>
      </c>
      <c r="E142" s="436" t="s">
        <v>463</v>
      </c>
      <c r="F142" s="454">
        <v>1.0</v>
      </c>
    </row>
    <row r="143">
      <c r="A143" s="436" t="s">
        <v>1181</v>
      </c>
      <c r="B143" s="436" t="s">
        <v>1208</v>
      </c>
      <c r="C143" s="436" t="s">
        <v>9</v>
      </c>
      <c r="D143" s="436" t="s">
        <v>1040</v>
      </c>
      <c r="E143" s="436" t="s">
        <v>462</v>
      </c>
      <c r="F143" s="454">
        <v>1.0</v>
      </c>
    </row>
    <row r="144">
      <c r="A144" s="436" t="s">
        <v>1181</v>
      </c>
      <c r="B144" s="436" t="s">
        <v>1240</v>
      </c>
      <c r="C144" s="436" t="s">
        <v>10</v>
      </c>
      <c r="D144" s="436" t="s">
        <v>1040</v>
      </c>
      <c r="E144" s="436" t="s">
        <v>457</v>
      </c>
      <c r="F144" s="454">
        <v>1.0</v>
      </c>
    </row>
    <row r="145">
      <c r="A145" s="436" t="s">
        <v>1181</v>
      </c>
      <c r="B145" s="436" t="s">
        <v>1240</v>
      </c>
      <c r="C145" s="436" t="s">
        <v>10</v>
      </c>
      <c r="D145" s="436" t="s">
        <v>1040</v>
      </c>
      <c r="E145" s="436" t="s">
        <v>462</v>
      </c>
      <c r="F145" s="454">
        <v>1.0</v>
      </c>
    </row>
    <row r="146">
      <c r="A146" s="436" t="s">
        <v>1181</v>
      </c>
      <c r="B146" s="436" t="s">
        <v>1240</v>
      </c>
      <c r="C146" s="436" t="s">
        <v>9</v>
      </c>
      <c r="D146" s="436" t="s">
        <v>1040</v>
      </c>
      <c r="E146" s="436" t="s">
        <v>457</v>
      </c>
      <c r="F146" s="454">
        <v>1.0</v>
      </c>
    </row>
    <row r="147">
      <c r="A147" s="436" t="s">
        <v>1181</v>
      </c>
      <c r="B147" s="436" t="s">
        <v>1215</v>
      </c>
      <c r="C147" s="436" t="s">
        <v>9</v>
      </c>
      <c r="D147" s="436" t="s">
        <v>1040</v>
      </c>
      <c r="E147" s="436" t="s">
        <v>457</v>
      </c>
      <c r="F147" s="454">
        <v>1.0</v>
      </c>
    </row>
    <row r="148">
      <c r="A148" s="436" t="s">
        <v>1181</v>
      </c>
      <c r="B148" s="436" t="s">
        <v>1241</v>
      </c>
      <c r="C148" s="436" t="s">
        <v>9</v>
      </c>
      <c r="D148" s="436" t="s">
        <v>1040</v>
      </c>
      <c r="E148" s="436" t="s">
        <v>457</v>
      </c>
      <c r="F148" s="454">
        <v>1.0</v>
      </c>
    </row>
    <row r="149">
      <c r="A149" s="436" t="s">
        <v>1181</v>
      </c>
      <c r="B149" s="436" t="s">
        <v>1210</v>
      </c>
      <c r="C149" s="436" t="s">
        <v>10</v>
      </c>
      <c r="D149" s="436" t="s">
        <v>1040</v>
      </c>
      <c r="E149" s="436" t="s">
        <v>459</v>
      </c>
      <c r="F149" s="454">
        <v>1.0</v>
      </c>
    </row>
    <row r="150">
      <c r="A150" s="436" t="s">
        <v>1181</v>
      </c>
      <c r="B150" s="436" t="s">
        <v>1210</v>
      </c>
      <c r="C150" s="436" t="s">
        <v>10</v>
      </c>
      <c r="D150" s="436" t="s">
        <v>1058</v>
      </c>
      <c r="E150" s="436" t="s">
        <v>457</v>
      </c>
      <c r="F150" s="454">
        <v>1.0</v>
      </c>
    </row>
    <row r="151">
      <c r="A151" s="436" t="s">
        <v>1181</v>
      </c>
      <c r="B151" s="436" t="s">
        <v>1210</v>
      </c>
      <c r="C151" s="436" t="s">
        <v>9</v>
      </c>
      <c r="D151" s="436" t="s">
        <v>1040</v>
      </c>
      <c r="E151" s="436" t="s">
        <v>459</v>
      </c>
      <c r="F151" s="454">
        <v>1.0</v>
      </c>
    </row>
    <row r="152">
      <c r="A152" s="436" t="s">
        <v>1181</v>
      </c>
      <c r="B152" s="436" t="s">
        <v>1209</v>
      </c>
      <c r="C152" s="436" t="s">
        <v>10</v>
      </c>
      <c r="D152" s="436" t="s">
        <v>1040</v>
      </c>
      <c r="E152" s="436" t="s">
        <v>457</v>
      </c>
      <c r="F152" s="454">
        <v>1.0</v>
      </c>
    </row>
    <row r="153">
      <c r="A153" s="436" t="s">
        <v>1181</v>
      </c>
      <c r="B153" s="436" t="s">
        <v>1226</v>
      </c>
      <c r="C153" s="436" t="s">
        <v>10</v>
      </c>
      <c r="D153" s="436" t="s">
        <v>1040</v>
      </c>
      <c r="E153" s="436" t="s">
        <v>457</v>
      </c>
      <c r="F153" s="454">
        <v>1.0</v>
      </c>
    </row>
    <row r="154">
      <c r="A154" s="436" t="s">
        <v>1181</v>
      </c>
      <c r="B154" s="436" t="s">
        <v>1226</v>
      </c>
      <c r="C154" s="436" t="s">
        <v>9</v>
      </c>
      <c r="D154" s="436" t="s">
        <v>1058</v>
      </c>
      <c r="E154" s="436" t="s">
        <v>457</v>
      </c>
      <c r="F154" s="454">
        <v>1.0</v>
      </c>
    </row>
    <row r="155">
      <c r="A155" s="436" t="s">
        <v>1181</v>
      </c>
      <c r="B155" s="436" t="s">
        <v>1242</v>
      </c>
      <c r="C155" s="436" t="s">
        <v>10</v>
      </c>
      <c r="D155" s="436" t="s">
        <v>1040</v>
      </c>
      <c r="E155" s="436" t="s">
        <v>459</v>
      </c>
      <c r="F155" s="454">
        <v>1.0</v>
      </c>
    </row>
    <row r="156">
      <c r="A156" s="436" t="s">
        <v>1181</v>
      </c>
      <c r="B156" s="436" t="s">
        <v>1242</v>
      </c>
      <c r="C156" s="436" t="s">
        <v>9</v>
      </c>
      <c r="D156" s="436" t="s">
        <v>1040</v>
      </c>
      <c r="E156" s="436" t="s">
        <v>457</v>
      </c>
      <c r="F156" s="454">
        <v>1.0</v>
      </c>
    </row>
    <row r="157">
      <c r="A157" s="436" t="s">
        <v>1181</v>
      </c>
      <c r="B157" s="436" t="s">
        <v>1243</v>
      </c>
      <c r="C157" s="436" t="s">
        <v>10</v>
      </c>
      <c r="D157" s="436" t="s">
        <v>1040</v>
      </c>
      <c r="E157" s="436" t="s">
        <v>457</v>
      </c>
      <c r="F157" s="454">
        <v>1.0</v>
      </c>
    </row>
    <row r="158">
      <c r="A158" s="436" t="s">
        <v>1181</v>
      </c>
      <c r="B158" s="436" t="s">
        <v>1216</v>
      </c>
      <c r="C158" s="436" t="s">
        <v>10</v>
      </c>
      <c r="D158" s="436" t="s">
        <v>1040</v>
      </c>
      <c r="E158" s="436" t="s">
        <v>462</v>
      </c>
      <c r="F158" s="454">
        <v>1.0</v>
      </c>
    </row>
    <row r="159">
      <c r="A159" s="436" t="s">
        <v>1181</v>
      </c>
      <c r="B159" s="436" t="s">
        <v>1216</v>
      </c>
      <c r="C159" s="436" t="s">
        <v>9</v>
      </c>
      <c r="D159" s="436" t="s">
        <v>1040</v>
      </c>
      <c r="E159" s="436" t="s">
        <v>457</v>
      </c>
      <c r="F159" s="454">
        <v>1.0</v>
      </c>
    </row>
    <row r="160">
      <c r="A160" s="436" t="s">
        <v>1181</v>
      </c>
      <c r="B160" s="436" t="s">
        <v>1244</v>
      </c>
      <c r="C160" s="436" t="s">
        <v>10</v>
      </c>
      <c r="D160" s="436" t="s">
        <v>1040</v>
      </c>
      <c r="E160" s="436" t="s">
        <v>457</v>
      </c>
      <c r="F160" s="454">
        <v>1.0</v>
      </c>
    </row>
    <row r="161">
      <c r="A161" s="436" t="s">
        <v>1181</v>
      </c>
      <c r="B161" s="436" t="s">
        <v>1244</v>
      </c>
      <c r="C161" s="436" t="s">
        <v>9</v>
      </c>
      <c r="D161" s="436" t="s">
        <v>1040</v>
      </c>
      <c r="E161" s="436" t="s">
        <v>457</v>
      </c>
      <c r="F161" s="454">
        <v>1.0</v>
      </c>
    </row>
    <row r="162">
      <c r="A162" s="436" t="s">
        <v>1181</v>
      </c>
      <c r="B162" s="436" t="s">
        <v>1206</v>
      </c>
      <c r="C162" s="436" t="s">
        <v>10</v>
      </c>
      <c r="D162" s="436" t="s">
        <v>1040</v>
      </c>
      <c r="E162" s="436" t="s">
        <v>457</v>
      </c>
      <c r="F162" s="454">
        <v>1.0</v>
      </c>
    </row>
    <row r="163">
      <c r="A163" s="436" t="s">
        <v>1181</v>
      </c>
      <c r="B163" s="436" t="s">
        <v>1245</v>
      </c>
      <c r="C163" s="436" t="s">
        <v>9</v>
      </c>
      <c r="D163" s="436" t="s">
        <v>1040</v>
      </c>
      <c r="E163" s="436" t="s">
        <v>457</v>
      </c>
      <c r="F163" s="454">
        <v>1.0</v>
      </c>
    </row>
    <row r="164">
      <c r="A164" s="436" t="s">
        <v>1153</v>
      </c>
      <c r="B164" s="436" t="s">
        <v>1140</v>
      </c>
      <c r="C164" s="436" t="s">
        <v>8</v>
      </c>
      <c r="D164" s="436" t="s">
        <v>1111</v>
      </c>
      <c r="E164" s="436" t="s">
        <v>460</v>
      </c>
      <c r="F164" s="454">
        <v>1.0</v>
      </c>
    </row>
    <row r="165">
      <c r="A165" s="436" t="s">
        <v>1174</v>
      </c>
      <c r="B165" s="436" t="s">
        <v>1207</v>
      </c>
      <c r="C165" s="436" t="s">
        <v>9</v>
      </c>
      <c r="D165" s="436" t="s">
        <v>1040</v>
      </c>
      <c r="E165" s="436" t="s">
        <v>462</v>
      </c>
      <c r="F165" s="454">
        <v>1.0</v>
      </c>
    </row>
    <row r="166">
      <c r="A166" s="436" t="s">
        <v>1174</v>
      </c>
      <c r="B166" s="436" t="s">
        <v>1207</v>
      </c>
      <c r="C166" s="436" t="s">
        <v>8</v>
      </c>
      <c r="D166" s="436" t="s">
        <v>1040</v>
      </c>
      <c r="E166" s="436" t="s">
        <v>456</v>
      </c>
      <c r="F166" s="454">
        <v>1.0</v>
      </c>
    </row>
    <row r="167">
      <c r="A167" s="436" t="s">
        <v>1174</v>
      </c>
      <c r="B167" s="436" t="s">
        <v>1190</v>
      </c>
      <c r="C167" s="436" t="s">
        <v>10</v>
      </c>
      <c r="D167" s="436" t="s">
        <v>1040</v>
      </c>
      <c r="E167" s="436" t="s">
        <v>459</v>
      </c>
      <c r="F167" s="454">
        <v>1.0</v>
      </c>
    </row>
    <row r="168">
      <c r="A168" s="436" t="s">
        <v>1174</v>
      </c>
      <c r="B168" s="436" t="s">
        <v>1190</v>
      </c>
      <c r="C168" s="436" t="s">
        <v>9</v>
      </c>
      <c r="D168" s="436" t="s">
        <v>1040</v>
      </c>
      <c r="E168" s="436" t="s">
        <v>459</v>
      </c>
      <c r="F168" s="454">
        <v>1.0</v>
      </c>
    </row>
    <row r="169">
      <c r="A169" s="436" t="s">
        <v>1174</v>
      </c>
      <c r="B169" s="436" t="s">
        <v>1176</v>
      </c>
      <c r="C169" s="436" t="s">
        <v>10</v>
      </c>
      <c r="D169" s="436" t="s">
        <v>1040</v>
      </c>
      <c r="E169" s="436" t="s">
        <v>456</v>
      </c>
      <c r="F169" s="454">
        <v>1.0</v>
      </c>
    </row>
    <row r="170">
      <c r="A170" s="436" t="s">
        <v>1174</v>
      </c>
      <c r="B170" s="436" t="s">
        <v>1176</v>
      </c>
      <c r="C170" s="436" t="s">
        <v>9</v>
      </c>
      <c r="D170" s="436" t="s">
        <v>1058</v>
      </c>
      <c r="E170" s="436" t="s">
        <v>459</v>
      </c>
      <c r="F170" s="454">
        <v>1.0</v>
      </c>
    </row>
    <row r="171">
      <c r="A171" s="436" t="s">
        <v>1174</v>
      </c>
      <c r="B171" s="436" t="s">
        <v>1212</v>
      </c>
      <c r="C171" s="436" t="s">
        <v>10</v>
      </c>
      <c r="D171" s="436" t="s">
        <v>1040</v>
      </c>
      <c r="E171" s="436" t="s">
        <v>462</v>
      </c>
      <c r="F171" s="454">
        <v>1.0</v>
      </c>
    </row>
    <row r="172">
      <c r="A172" s="436" t="s">
        <v>1174</v>
      </c>
      <c r="B172" s="436" t="s">
        <v>1217</v>
      </c>
      <c r="C172" s="436" t="s">
        <v>10</v>
      </c>
      <c r="D172" s="436" t="s">
        <v>1040</v>
      </c>
      <c r="E172" s="436" t="s">
        <v>462</v>
      </c>
      <c r="F172" s="454">
        <v>1.0</v>
      </c>
    </row>
    <row r="173">
      <c r="A173" s="436" t="s">
        <v>1174</v>
      </c>
      <c r="B173" s="436" t="s">
        <v>1217</v>
      </c>
      <c r="C173" s="436" t="s">
        <v>10</v>
      </c>
      <c r="D173" s="436" t="s">
        <v>1070</v>
      </c>
      <c r="E173" s="436" t="s">
        <v>463</v>
      </c>
      <c r="F173" s="454">
        <v>1.0</v>
      </c>
    </row>
    <row r="174">
      <c r="A174" s="436" t="s">
        <v>1174</v>
      </c>
      <c r="B174" s="436" t="s">
        <v>1217</v>
      </c>
      <c r="C174" s="436" t="s">
        <v>10</v>
      </c>
      <c r="D174" s="436" t="s">
        <v>1058</v>
      </c>
      <c r="E174" s="436" t="s">
        <v>459</v>
      </c>
      <c r="F174" s="454">
        <v>1.0</v>
      </c>
    </row>
    <row r="175">
      <c r="A175" s="436" t="s">
        <v>1174</v>
      </c>
      <c r="B175" s="436" t="s">
        <v>1217</v>
      </c>
      <c r="C175" s="436" t="s">
        <v>9</v>
      </c>
      <c r="D175" s="436" t="s">
        <v>1070</v>
      </c>
      <c r="E175" s="436" t="s">
        <v>463</v>
      </c>
      <c r="F175" s="454">
        <v>1.0</v>
      </c>
    </row>
    <row r="176">
      <c r="A176" s="436" t="s">
        <v>1174</v>
      </c>
      <c r="B176" s="436" t="s">
        <v>1217</v>
      </c>
      <c r="C176" s="436" t="s">
        <v>9</v>
      </c>
      <c r="D176" s="436" t="s">
        <v>1058</v>
      </c>
      <c r="E176" s="436" t="s">
        <v>459</v>
      </c>
      <c r="F176" s="454">
        <v>1.0</v>
      </c>
    </row>
    <row r="177">
      <c r="A177" s="436" t="s">
        <v>1174</v>
      </c>
      <c r="B177" s="436" t="s">
        <v>1246</v>
      </c>
      <c r="C177" s="436" t="s">
        <v>10</v>
      </c>
      <c r="D177" s="436" t="s">
        <v>1040</v>
      </c>
      <c r="E177" s="436" t="s">
        <v>456</v>
      </c>
      <c r="F177" s="454">
        <v>1.0</v>
      </c>
    </row>
    <row r="178">
      <c r="A178" s="436" t="s">
        <v>1174</v>
      </c>
      <c r="B178" s="436" t="s">
        <v>1246</v>
      </c>
      <c r="C178" s="436" t="s">
        <v>10</v>
      </c>
      <c r="D178" s="436" t="s">
        <v>1040</v>
      </c>
      <c r="E178" s="436" t="s">
        <v>462</v>
      </c>
      <c r="F178" s="454">
        <v>1.0</v>
      </c>
    </row>
    <row r="179">
      <c r="A179" s="436" t="s">
        <v>1174</v>
      </c>
      <c r="B179" s="436" t="s">
        <v>1246</v>
      </c>
      <c r="C179" s="436" t="s">
        <v>9</v>
      </c>
      <c r="D179" s="436" t="s">
        <v>1040</v>
      </c>
      <c r="E179" s="436" t="s">
        <v>456</v>
      </c>
      <c r="F179" s="454">
        <v>1.0</v>
      </c>
    </row>
    <row r="180">
      <c r="A180" s="436" t="s">
        <v>1174</v>
      </c>
      <c r="B180" s="436" t="s">
        <v>1186</v>
      </c>
      <c r="C180" s="436" t="s">
        <v>9</v>
      </c>
      <c r="D180" s="436" t="s">
        <v>1040</v>
      </c>
      <c r="E180" s="436" t="s">
        <v>456</v>
      </c>
      <c r="F180" s="454">
        <v>1.0</v>
      </c>
    </row>
    <row r="181">
      <c r="A181" s="436" t="s">
        <v>1174</v>
      </c>
      <c r="B181" s="436" t="s">
        <v>1193</v>
      </c>
      <c r="C181" s="436" t="s">
        <v>10</v>
      </c>
      <c r="D181" s="436" t="s">
        <v>1040</v>
      </c>
      <c r="E181" s="436" t="s">
        <v>456</v>
      </c>
      <c r="F181" s="454">
        <v>1.0</v>
      </c>
    </row>
    <row r="182">
      <c r="A182" s="436" t="s">
        <v>1174</v>
      </c>
      <c r="B182" s="436" t="s">
        <v>1247</v>
      </c>
      <c r="C182" s="436" t="s">
        <v>10</v>
      </c>
      <c r="D182" s="436" t="s">
        <v>1040</v>
      </c>
      <c r="E182" s="436" t="s">
        <v>456</v>
      </c>
      <c r="F182" s="454">
        <v>1.0</v>
      </c>
    </row>
    <row r="183">
      <c r="A183" s="436" t="s">
        <v>1174</v>
      </c>
      <c r="B183" s="436" t="s">
        <v>1187</v>
      </c>
      <c r="C183" s="436" t="s">
        <v>9</v>
      </c>
      <c r="D183" s="436" t="s">
        <v>1058</v>
      </c>
      <c r="E183" s="436" t="s">
        <v>459</v>
      </c>
      <c r="F183" s="454">
        <v>1.0</v>
      </c>
    </row>
    <row r="184">
      <c r="A184" s="436" t="s">
        <v>1174</v>
      </c>
      <c r="B184" s="436" t="s">
        <v>1213</v>
      </c>
      <c r="C184" s="436" t="s">
        <v>10</v>
      </c>
      <c r="D184" s="436" t="s">
        <v>1040</v>
      </c>
      <c r="E184" s="436" t="s">
        <v>456</v>
      </c>
      <c r="F184" s="454">
        <v>1.0</v>
      </c>
    </row>
    <row r="185">
      <c r="A185" s="436" t="s">
        <v>1174</v>
      </c>
      <c r="B185" s="436" t="s">
        <v>1248</v>
      </c>
      <c r="C185" s="436" t="s">
        <v>9</v>
      </c>
      <c r="D185" s="436" t="s">
        <v>1040</v>
      </c>
      <c r="E185" s="436" t="s">
        <v>459</v>
      </c>
      <c r="F185" s="454">
        <v>1.0</v>
      </c>
    </row>
    <row r="186">
      <c r="A186" s="436" t="s">
        <v>1174</v>
      </c>
      <c r="B186" s="436" t="s">
        <v>1248</v>
      </c>
      <c r="C186" s="436" t="s">
        <v>9</v>
      </c>
      <c r="D186" s="436" t="s">
        <v>1040</v>
      </c>
      <c r="E186" s="436" t="s">
        <v>456</v>
      </c>
      <c r="F186" s="454">
        <v>1.0</v>
      </c>
    </row>
    <row r="187">
      <c r="A187" s="436" t="s">
        <v>1174</v>
      </c>
      <c r="B187" s="436" t="s">
        <v>1180</v>
      </c>
      <c r="C187" s="436" t="s">
        <v>10</v>
      </c>
      <c r="D187" s="436" t="s">
        <v>1040</v>
      </c>
      <c r="E187" s="436" t="s">
        <v>459</v>
      </c>
      <c r="F187" s="454">
        <v>1.0</v>
      </c>
    </row>
    <row r="188">
      <c r="A188" s="436" t="s">
        <v>1174</v>
      </c>
      <c r="B188" s="436" t="s">
        <v>1180</v>
      </c>
      <c r="C188" s="436" t="s">
        <v>10</v>
      </c>
      <c r="D188" s="436" t="s">
        <v>1040</v>
      </c>
      <c r="E188" s="436" t="s">
        <v>462</v>
      </c>
      <c r="F188" s="454">
        <v>1.0</v>
      </c>
    </row>
    <row r="189">
      <c r="A189" s="436" t="s">
        <v>1174</v>
      </c>
      <c r="B189" s="436" t="s">
        <v>1180</v>
      </c>
      <c r="C189" s="436" t="s">
        <v>9</v>
      </c>
      <c r="D189" s="436" t="s">
        <v>1040</v>
      </c>
      <c r="E189" s="436" t="s">
        <v>462</v>
      </c>
      <c r="F189" s="454">
        <v>1.0</v>
      </c>
    </row>
    <row r="190">
      <c r="A190" s="436" t="s">
        <v>1174</v>
      </c>
      <c r="B190" s="436" t="s">
        <v>1249</v>
      </c>
      <c r="C190" s="436" t="s">
        <v>10</v>
      </c>
      <c r="D190" s="436" t="s">
        <v>1040</v>
      </c>
      <c r="E190" s="436" t="s">
        <v>456</v>
      </c>
      <c r="F190" s="454">
        <v>1.0</v>
      </c>
    </row>
    <row r="191">
      <c r="A191" s="436" t="s">
        <v>1174</v>
      </c>
      <c r="B191" s="436" t="s">
        <v>1250</v>
      </c>
      <c r="C191" s="436" t="s">
        <v>9</v>
      </c>
      <c r="D191" s="436" t="s">
        <v>1040</v>
      </c>
      <c r="E191" s="436" t="s">
        <v>456</v>
      </c>
      <c r="F191" s="454">
        <v>1.0</v>
      </c>
    </row>
    <row r="192">
      <c r="A192" s="436" t="s">
        <v>1174</v>
      </c>
      <c r="B192" s="436" t="s">
        <v>1203</v>
      </c>
      <c r="C192" s="436" t="s">
        <v>8</v>
      </c>
      <c r="D192" s="436" t="s">
        <v>1040</v>
      </c>
      <c r="E192" s="436" t="s">
        <v>459</v>
      </c>
      <c r="F192" s="454">
        <v>1.0</v>
      </c>
    </row>
    <row r="193">
      <c r="A193" s="436" t="s">
        <v>1174</v>
      </c>
      <c r="B193" s="436" t="s">
        <v>1229</v>
      </c>
      <c r="C193" s="436" t="s">
        <v>9</v>
      </c>
      <c r="D193" s="436" t="s">
        <v>1040</v>
      </c>
      <c r="E193" s="436" t="s">
        <v>456</v>
      </c>
      <c r="F193" s="454">
        <v>1.0</v>
      </c>
    </row>
    <row r="194">
      <c r="A194" s="436" t="s">
        <v>1174</v>
      </c>
      <c r="B194" s="436" t="s">
        <v>1229</v>
      </c>
      <c r="C194" s="436" t="s">
        <v>9</v>
      </c>
      <c r="D194" s="436" t="s">
        <v>1040</v>
      </c>
      <c r="E194" s="436" t="s">
        <v>462</v>
      </c>
      <c r="F194" s="454">
        <v>1.0</v>
      </c>
    </row>
    <row r="195">
      <c r="A195" s="436" t="s">
        <v>1174</v>
      </c>
      <c r="B195" s="436" t="s">
        <v>1251</v>
      </c>
      <c r="C195" s="436" t="s">
        <v>10</v>
      </c>
      <c r="D195" s="436" t="s">
        <v>1040</v>
      </c>
      <c r="E195" s="436" t="s">
        <v>456</v>
      </c>
      <c r="F195" s="454">
        <v>1.0</v>
      </c>
    </row>
    <row r="196">
      <c r="A196" s="436" t="s">
        <v>1174</v>
      </c>
      <c r="B196" s="436" t="s">
        <v>1205</v>
      </c>
      <c r="C196" s="436" t="s">
        <v>10</v>
      </c>
      <c r="D196" s="436" t="s">
        <v>1058</v>
      </c>
      <c r="E196" s="436" t="s">
        <v>459</v>
      </c>
      <c r="F196" s="454">
        <v>1.0</v>
      </c>
    </row>
    <row r="197">
      <c r="A197" s="436" t="s">
        <v>1174</v>
      </c>
      <c r="B197" s="436" t="s">
        <v>1231</v>
      </c>
      <c r="C197" s="436" t="s">
        <v>10</v>
      </c>
      <c r="D197" s="436" t="s">
        <v>1040</v>
      </c>
      <c r="E197" s="436" t="s">
        <v>456</v>
      </c>
      <c r="F197" s="454">
        <v>1.0</v>
      </c>
    </row>
    <row r="198">
      <c r="A198" s="436" t="s">
        <v>1174</v>
      </c>
      <c r="B198" s="436" t="s">
        <v>1252</v>
      </c>
      <c r="C198" s="436" t="s">
        <v>9</v>
      </c>
      <c r="D198" s="436" t="s">
        <v>1070</v>
      </c>
      <c r="E198" s="436" t="s">
        <v>463</v>
      </c>
      <c r="F198" s="454">
        <v>1.0</v>
      </c>
    </row>
    <row r="199">
      <c r="A199" s="436" t="s">
        <v>1174</v>
      </c>
      <c r="B199" s="436" t="s">
        <v>1195</v>
      </c>
      <c r="C199" s="436" t="s">
        <v>10</v>
      </c>
      <c r="D199" s="436" t="s">
        <v>1040</v>
      </c>
      <c r="E199" s="436" t="s">
        <v>459</v>
      </c>
      <c r="F199" s="454">
        <v>1.0</v>
      </c>
    </row>
    <row r="200">
      <c r="A200" s="436" t="s">
        <v>1174</v>
      </c>
      <c r="B200" s="436" t="s">
        <v>1195</v>
      </c>
      <c r="C200" s="436" t="s">
        <v>9</v>
      </c>
      <c r="D200" s="436" t="s">
        <v>1040</v>
      </c>
      <c r="E200" s="436" t="s">
        <v>456</v>
      </c>
      <c r="F200" s="454">
        <v>1.0</v>
      </c>
    </row>
    <row r="201">
      <c r="A201" s="436" t="s">
        <v>1174</v>
      </c>
      <c r="B201" s="436" t="s">
        <v>1177</v>
      </c>
      <c r="C201" s="436" t="s">
        <v>10</v>
      </c>
      <c r="D201" s="436" t="s">
        <v>1040</v>
      </c>
      <c r="E201" s="436" t="s">
        <v>459</v>
      </c>
      <c r="F201" s="454">
        <v>1.0</v>
      </c>
    </row>
    <row r="202">
      <c r="A202" s="436" t="s">
        <v>1174</v>
      </c>
      <c r="B202" s="436" t="s">
        <v>1177</v>
      </c>
      <c r="C202" s="436" t="s">
        <v>9</v>
      </c>
      <c r="D202" s="436" t="s">
        <v>1040</v>
      </c>
      <c r="E202" s="436" t="s">
        <v>459</v>
      </c>
      <c r="F202" s="454">
        <v>1.0</v>
      </c>
    </row>
    <row r="203">
      <c r="A203" s="436" t="s">
        <v>1174</v>
      </c>
      <c r="B203" s="436" t="s">
        <v>1198</v>
      </c>
      <c r="C203" s="436" t="s">
        <v>9</v>
      </c>
      <c r="D203" s="436" t="s">
        <v>1040</v>
      </c>
      <c r="E203" s="436" t="s">
        <v>459</v>
      </c>
      <c r="F203" s="454">
        <v>1.0</v>
      </c>
    </row>
    <row r="204">
      <c r="A204" s="458"/>
      <c r="B204" s="458"/>
      <c r="C204" s="458"/>
      <c r="D204" s="458"/>
      <c r="E204" s="458"/>
      <c r="F204" s="459"/>
    </row>
    <row r="205">
      <c r="A205" s="458"/>
      <c r="B205" s="458"/>
      <c r="C205" s="458"/>
      <c r="D205" s="458"/>
      <c r="E205" s="458"/>
      <c r="F205" s="459"/>
    </row>
    <row r="206">
      <c r="A206" s="458"/>
      <c r="B206" s="458"/>
      <c r="C206" s="458"/>
      <c r="D206" s="458"/>
      <c r="E206" s="458"/>
      <c r="F206" s="459"/>
    </row>
    <row r="207">
      <c r="A207" s="458"/>
      <c r="B207" s="458"/>
      <c r="C207" s="458"/>
      <c r="D207" s="458"/>
      <c r="E207" s="458"/>
      <c r="F207" s="459"/>
    </row>
    <row r="208">
      <c r="A208" s="458"/>
      <c r="B208" s="458"/>
      <c r="C208" s="458"/>
      <c r="D208" s="458"/>
      <c r="E208" s="458"/>
      <c r="F208" s="459"/>
    </row>
    <row r="209">
      <c r="A209" s="458"/>
      <c r="B209" s="458"/>
      <c r="C209" s="458"/>
      <c r="D209" s="458"/>
      <c r="E209" s="458"/>
      <c r="F209" s="459"/>
    </row>
    <row r="210">
      <c r="A210" s="458"/>
      <c r="B210" s="458"/>
      <c r="C210" s="458"/>
      <c r="D210" s="458"/>
      <c r="E210" s="458"/>
      <c r="F210" s="459"/>
    </row>
    <row r="211">
      <c r="A211" s="458"/>
      <c r="B211" s="458"/>
      <c r="C211" s="458"/>
      <c r="D211" s="458"/>
      <c r="E211" s="458"/>
      <c r="F211" s="459"/>
    </row>
    <row r="212">
      <c r="A212" s="458"/>
      <c r="B212" s="458"/>
      <c r="C212" s="458"/>
      <c r="D212" s="458"/>
      <c r="E212" s="458"/>
      <c r="F212" s="459"/>
    </row>
    <row r="213">
      <c r="A213" s="458"/>
      <c r="B213" s="458"/>
      <c r="C213" s="458"/>
      <c r="D213" s="458"/>
      <c r="E213" s="458"/>
      <c r="F213" s="459"/>
    </row>
    <row r="214">
      <c r="A214" s="458"/>
      <c r="B214" s="458"/>
      <c r="C214" s="458"/>
      <c r="D214" s="458"/>
      <c r="E214" s="458"/>
      <c r="F214" s="459"/>
    </row>
    <row r="215">
      <c r="A215" s="458"/>
      <c r="B215" s="458"/>
      <c r="C215" s="458"/>
      <c r="D215" s="458"/>
      <c r="E215" s="458"/>
      <c r="F215" s="459"/>
    </row>
    <row r="216">
      <c r="A216" s="458"/>
      <c r="B216" s="458"/>
      <c r="C216" s="458"/>
      <c r="D216" s="458"/>
      <c r="E216" s="458"/>
      <c r="F216" s="459"/>
    </row>
    <row r="217">
      <c r="A217" s="458"/>
      <c r="B217" s="458"/>
      <c r="C217" s="458"/>
      <c r="D217" s="458"/>
      <c r="E217" s="458"/>
      <c r="F217" s="459"/>
    </row>
    <row r="218">
      <c r="A218" s="458"/>
      <c r="B218" s="458"/>
      <c r="C218" s="458"/>
      <c r="D218" s="458"/>
      <c r="E218" s="458"/>
      <c r="F218" s="459"/>
    </row>
    <row r="219">
      <c r="A219" s="458"/>
      <c r="B219" s="458"/>
      <c r="C219" s="458"/>
      <c r="D219" s="458"/>
      <c r="E219" s="458"/>
      <c r="F219" s="459"/>
    </row>
    <row r="220">
      <c r="A220" s="458"/>
      <c r="B220" s="458"/>
      <c r="C220" s="458"/>
      <c r="D220" s="458"/>
      <c r="E220" s="458"/>
      <c r="F220" s="459"/>
    </row>
    <row r="221">
      <c r="A221" s="458"/>
      <c r="B221" s="458"/>
      <c r="C221" s="458"/>
      <c r="D221" s="458"/>
      <c r="E221" s="458"/>
      <c r="F221" s="459"/>
    </row>
    <row r="222">
      <c r="A222" s="458"/>
      <c r="B222" s="458"/>
      <c r="C222" s="458"/>
      <c r="D222" s="458"/>
      <c r="E222" s="458"/>
      <c r="F222" s="459"/>
    </row>
    <row r="223">
      <c r="A223" s="458"/>
      <c r="B223" s="458"/>
      <c r="C223" s="458"/>
      <c r="D223" s="458"/>
      <c r="E223" s="458"/>
      <c r="F223" s="459"/>
    </row>
    <row r="224">
      <c r="A224" s="458"/>
      <c r="B224" s="458"/>
      <c r="C224" s="458"/>
      <c r="D224" s="458"/>
      <c r="E224" s="458"/>
      <c r="F224" s="459"/>
    </row>
    <row r="225">
      <c r="A225" s="458"/>
      <c r="B225" s="458"/>
      <c r="C225" s="458"/>
      <c r="D225" s="458"/>
      <c r="E225" s="458"/>
      <c r="F225" s="459"/>
    </row>
    <row r="226">
      <c r="A226" s="458"/>
      <c r="B226" s="458"/>
      <c r="C226" s="458"/>
      <c r="D226" s="458"/>
      <c r="E226" s="458"/>
      <c r="F226" s="459"/>
    </row>
    <row r="227">
      <c r="A227" s="458"/>
      <c r="B227" s="458"/>
      <c r="C227" s="458"/>
      <c r="D227" s="458"/>
      <c r="E227" s="458"/>
      <c r="F227" s="459"/>
    </row>
    <row r="228">
      <c r="A228" s="458"/>
      <c r="B228" s="458"/>
      <c r="C228" s="458"/>
      <c r="D228" s="458"/>
      <c r="E228" s="458"/>
      <c r="F228" s="459"/>
    </row>
    <row r="229">
      <c r="A229" s="458"/>
      <c r="B229" s="458"/>
      <c r="C229" s="458"/>
      <c r="D229" s="458"/>
      <c r="E229" s="458"/>
      <c r="F229" s="459"/>
    </row>
    <row r="230">
      <c r="A230" s="458"/>
      <c r="B230" s="458"/>
      <c r="C230" s="458"/>
      <c r="D230" s="458"/>
      <c r="E230" s="458"/>
      <c r="F230" s="459"/>
    </row>
    <row r="231">
      <c r="A231" s="458"/>
      <c r="B231" s="458"/>
      <c r="C231" s="458"/>
      <c r="D231" s="458"/>
      <c r="E231" s="458"/>
      <c r="F231" s="459"/>
    </row>
    <row r="232">
      <c r="A232" s="458"/>
      <c r="B232" s="458"/>
      <c r="C232" s="458"/>
      <c r="D232" s="458"/>
      <c r="E232" s="458"/>
      <c r="F232" s="459"/>
    </row>
    <row r="233">
      <c r="A233" s="458"/>
      <c r="B233" s="458"/>
      <c r="C233" s="458"/>
      <c r="D233" s="458"/>
      <c r="E233" s="458"/>
      <c r="F233" s="459"/>
    </row>
    <row r="234">
      <c r="A234" s="458"/>
      <c r="B234" s="458"/>
      <c r="C234" s="458"/>
      <c r="D234" s="458"/>
      <c r="E234" s="458"/>
      <c r="F234" s="459"/>
    </row>
    <row r="235">
      <c r="A235" s="458"/>
      <c r="B235" s="458"/>
      <c r="C235" s="458"/>
      <c r="D235" s="458"/>
      <c r="E235" s="458"/>
      <c r="F235" s="459"/>
    </row>
    <row r="236">
      <c r="A236" s="458"/>
      <c r="B236" s="458"/>
      <c r="C236" s="458"/>
      <c r="D236" s="458"/>
      <c r="E236" s="458"/>
      <c r="F236" s="459"/>
    </row>
    <row r="237">
      <c r="A237" s="458"/>
      <c r="B237" s="458"/>
      <c r="C237" s="458"/>
      <c r="D237" s="458"/>
      <c r="E237" s="458"/>
      <c r="F237" s="459"/>
    </row>
    <row r="238">
      <c r="A238" s="458"/>
      <c r="B238" s="458"/>
      <c r="C238" s="458"/>
      <c r="D238" s="458"/>
      <c r="E238" s="458"/>
      <c r="F238" s="459"/>
    </row>
    <row r="239">
      <c r="A239" s="458"/>
      <c r="B239" s="458"/>
      <c r="C239" s="458"/>
      <c r="D239" s="458"/>
      <c r="E239" s="458"/>
      <c r="F239" s="459"/>
    </row>
    <row r="240">
      <c r="A240" s="458"/>
      <c r="B240" s="458"/>
      <c r="C240" s="458"/>
      <c r="D240" s="458"/>
      <c r="E240" s="458"/>
      <c r="F240" s="459"/>
    </row>
    <row r="241">
      <c r="A241" s="458"/>
      <c r="B241" s="458"/>
      <c r="C241" s="458"/>
      <c r="D241" s="458"/>
      <c r="E241" s="458"/>
      <c r="F241" s="459"/>
    </row>
    <row r="242">
      <c r="A242" s="458"/>
      <c r="B242" s="458"/>
      <c r="C242" s="458"/>
      <c r="D242" s="458"/>
      <c r="E242" s="458"/>
      <c r="F242" s="459"/>
    </row>
    <row r="243">
      <c r="A243" s="458"/>
      <c r="B243" s="458"/>
      <c r="C243" s="458"/>
      <c r="D243" s="458"/>
      <c r="E243" s="458"/>
      <c r="F243" s="459"/>
    </row>
    <row r="244">
      <c r="A244" s="458"/>
      <c r="B244" s="458"/>
      <c r="C244" s="458"/>
      <c r="D244" s="458"/>
      <c r="E244" s="458"/>
      <c r="F244" s="459"/>
    </row>
    <row r="245">
      <c r="A245" s="458"/>
      <c r="B245" s="458"/>
      <c r="C245" s="458"/>
      <c r="D245" s="458"/>
      <c r="E245" s="458"/>
      <c r="F245" s="459"/>
    </row>
    <row r="246">
      <c r="A246" s="458"/>
      <c r="B246" s="458"/>
      <c r="C246" s="458"/>
      <c r="D246" s="458"/>
      <c r="E246" s="458"/>
      <c r="F246" s="459"/>
    </row>
    <row r="247">
      <c r="A247" s="458"/>
      <c r="B247" s="458"/>
      <c r="C247" s="458"/>
      <c r="D247" s="458"/>
      <c r="E247" s="458"/>
      <c r="F247" s="459"/>
    </row>
    <row r="248">
      <c r="A248" s="458"/>
      <c r="B248" s="458"/>
      <c r="C248" s="458"/>
      <c r="D248" s="458"/>
      <c r="E248" s="458"/>
      <c r="F248" s="459"/>
    </row>
    <row r="249">
      <c r="A249" s="458"/>
      <c r="B249" s="458"/>
      <c r="C249" s="458"/>
      <c r="D249" s="458"/>
      <c r="E249" s="458"/>
      <c r="F249" s="459"/>
    </row>
    <row r="250">
      <c r="A250" s="458"/>
      <c r="B250" s="458"/>
      <c r="C250" s="458"/>
      <c r="D250" s="458"/>
      <c r="E250" s="458"/>
      <c r="F250" s="459"/>
    </row>
    <row r="251">
      <c r="A251" s="458"/>
      <c r="B251" s="458"/>
      <c r="C251" s="458"/>
      <c r="D251" s="458"/>
      <c r="E251" s="458"/>
      <c r="F251" s="459"/>
    </row>
    <row r="252">
      <c r="A252" s="458"/>
      <c r="B252" s="458"/>
      <c r="C252" s="458"/>
      <c r="D252" s="458"/>
      <c r="E252" s="458"/>
      <c r="F252" s="459"/>
    </row>
    <row r="253">
      <c r="A253" s="458"/>
      <c r="B253" s="458"/>
      <c r="C253" s="458"/>
      <c r="D253" s="458"/>
      <c r="E253" s="458"/>
      <c r="F253" s="459"/>
    </row>
    <row r="254">
      <c r="A254" s="458"/>
      <c r="B254" s="458"/>
      <c r="C254" s="458"/>
      <c r="D254" s="458"/>
      <c r="E254" s="458"/>
      <c r="F254" s="459"/>
    </row>
    <row r="255">
      <c r="A255" s="458"/>
      <c r="B255" s="458"/>
      <c r="C255" s="458"/>
      <c r="D255" s="458"/>
      <c r="E255" s="458"/>
      <c r="F255" s="459"/>
    </row>
    <row r="256">
      <c r="A256" s="458"/>
      <c r="B256" s="458"/>
      <c r="C256" s="458"/>
      <c r="D256" s="458"/>
      <c r="E256" s="458"/>
      <c r="F256" s="459"/>
    </row>
    <row r="257">
      <c r="A257" s="458"/>
      <c r="B257" s="458"/>
      <c r="C257" s="458"/>
      <c r="D257" s="458"/>
      <c r="E257" s="458"/>
      <c r="F257" s="459"/>
    </row>
    <row r="258">
      <c r="A258" s="458"/>
      <c r="B258" s="458"/>
      <c r="C258" s="458"/>
      <c r="D258" s="458"/>
      <c r="E258" s="458"/>
      <c r="F258" s="459"/>
    </row>
    <row r="259">
      <c r="A259" s="458"/>
      <c r="B259" s="458"/>
      <c r="C259" s="458"/>
      <c r="D259" s="458"/>
      <c r="E259" s="458"/>
      <c r="F259" s="459"/>
    </row>
    <row r="260">
      <c r="A260" s="458"/>
      <c r="B260" s="458"/>
      <c r="C260" s="458"/>
      <c r="D260" s="458"/>
      <c r="E260" s="458"/>
      <c r="F260" s="459"/>
    </row>
    <row r="261">
      <c r="A261" s="458"/>
      <c r="B261" s="458"/>
      <c r="C261" s="458"/>
      <c r="D261" s="458"/>
      <c r="E261" s="458"/>
      <c r="F261" s="459"/>
    </row>
    <row r="262">
      <c r="A262" s="458"/>
      <c r="B262" s="458"/>
      <c r="C262" s="458"/>
      <c r="D262" s="458"/>
      <c r="E262" s="458"/>
      <c r="F262" s="459"/>
    </row>
    <row r="263">
      <c r="A263" s="458"/>
      <c r="B263" s="458"/>
      <c r="C263" s="458"/>
      <c r="D263" s="458"/>
      <c r="E263" s="458"/>
      <c r="F263" s="459"/>
    </row>
    <row r="264">
      <c r="A264" s="458"/>
      <c r="B264" s="458"/>
      <c r="C264" s="458"/>
      <c r="D264" s="458"/>
      <c r="E264" s="458"/>
      <c r="F264" s="459"/>
    </row>
    <row r="265">
      <c r="A265" s="458"/>
      <c r="B265" s="458"/>
      <c r="C265" s="458"/>
      <c r="D265" s="458"/>
      <c r="E265" s="458"/>
      <c r="F265" s="459"/>
    </row>
    <row r="266">
      <c r="A266" s="458"/>
      <c r="B266" s="458"/>
      <c r="C266" s="458"/>
      <c r="D266" s="458"/>
      <c r="E266" s="458"/>
      <c r="F266" s="459"/>
    </row>
    <row r="267">
      <c r="A267" s="458"/>
      <c r="B267" s="458"/>
      <c r="C267" s="458"/>
      <c r="D267" s="458"/>
      <c r="E267" s="458"/>
      <c r="F267" s="459"/>
    </row>
    <row r="268">
      <c r="A268" s="458"/>
      <c r="B268" s="458"/>
      <c r="C268" s="458"/>
      <c r="D268" s="458"/>
      <c r="E268" s="458"/>
      <c r="F268" s="459"/>
    </row>
    <row r="269">
      <c r="A269" s="458"/>
      <c r="B269" s="458"/>
      <c r="C269" s="458"/>
      <c r="D269" s="458"/>
      <c r="E269" s="458"/>
      <c r="F269" s="459"/>
    </row>
    <row r="270">
      <c r="A270" s="458"/>
      <c r="B270" s="458"/>
      <c r="C270" s="458"/>
      <c r="D270" s="458"/>
      <c r="E270" s="458"/>
      <c r="F270" s="459"/>
    </row>
    <row r="271">
      <c r="A271" s="458"/>
      <c r="B271" s="458"/>
      <c r="C271" s="458"/>
      <c r="D271" s="458"/>
      <c r="E271" s="458"/>
      <c r="F271" s="459"/>
    </row>
    <row r="272">
      <c r="A272" s="458"/>
      <c r="B272" s="458"/>
      <c r="C272" s="458"/>
      <c r="D272" s="458"/>
      <c r="E272" s="458"/>
      <c r="F272" s="459"/>
    </row>
    <row r="273">
      <c r="A273" s="458"/>
      <c r="B273" s="458"/>
      <c r="C273" s="458"/>
      <c r="D273" s="458"/>
      <c r="E273" s="458"/>
      <c r="F273" s="459"/>
    </row>
    <row r="274">
      <c r="A274" s="458"/>
      <c r="B274" s="458"/>
      <c r="C274" s="458"/>
      <c r="D274" s="458"/>
      <c r="E274" s="458"/>
      <c r="F274" s="459"/>
    </row>
    <row r="275">
      <c r="A275" s="458"/>
      <c r="B275" s="458"/>
      <c r="C275" s="458"/>
      <c r="D275" s="458"/>
      <c r="E275" s="458"/>
      <c r="F275" s="459"/>
    </row>
    <row r="276">
      <c r="A276" s="458"/>
      <c r="B276" s="458"/>
      <c r="C276" s="458"/>
      <c r="D276" s="458"/>
      <c r="E276" s="458"/>
      <c r="F276" s="459"/>
    </row>
    <row r="277">
      <c r="A277" s="458"/>
      <c r="B277" s="458"/>
      <c r="C277" s="458"/>
      <c r="D277" s="458"/>
      <c r="E277" s="458"/>
      <c r="F277" s="459"/>
    </row>
    <row r="278">
      <c r="A278" s="458"/>
      <c r="B278" s="458"/>
      <c r="C278" s="458"/>
      <c r="D278" s="458"/>
      <c r="E278" s="458"/>
      <c r="F278" s="459"/>
    </row>
    <row r="279">
      <c r="A279" s="458"/>
      <c r="B279" s="458"/>
      <c r="C279" s="458"/>
      <c r="D279" s="458"/>
      <c r="E279" s="458"/>
      <c r="F279" s="459"/>
    </row>
    <row r="280">
      <c r="A280" s="458"/>
      <c r="B280" s="458"/>
      <c r="C280" s="458"/>
      <c r="D280" s="458"/>
      <c r="E280" s="458"/>
      <c r="F280" s="459"/>
    </row>
    <row r="281">
      <c r="A281" s="458"/>
      <c r="B281" s="458"/>
      <c r="C281" s="458"/>
      <c r="D281" s="458"/>
      <c r="E281" s="458"/>
      <c r="F281" s="459"/>
    </row>
    <row r="282">
      <c r="A282" s="458"/>
      <c r="B282" s="458"/>
      <c r="C282" s="458"/>
      <c r="D282" s="458"/>
      <c r="E282" s="458"/>
      <c r="F282" s="459"/>
    </row>
    <row r="283">
      <c r="A283" s="458"/>
      <c r="B283" s="458"/>
      <c r="C283" s="458"/>
      <c r="D283" s="458"/>
      <c r="E283" s="458"/>
      <c r="F283" s="459"/>
    </row>
    <row r="284">
      <c r="A284" s="458"/>
      <c r="B284" s="458"/>
      <c r="C284" s="458"/>
      <c r="D284" s="458"/>
      <c r="E284" s="458"/>
      <c r="F284" s="459"/>
    </row>
    <row r="285">
      <c r="A285" s="458"/>
      <c r="B285" s="458"/>
      <c r="C285" s="458"/>
      <c r="D285" s="458"/>
      <c r="E285" s="458"/>
      <c r="F285" s="459"/>
    </row>
    <row r="286">
      <c r="A286" s="458"/>
      <c r="B286" s="458"/>
      <c r="C286" s="458"/>
      <c r="D286" s="458"/>
      <c r="E286" s="458"/>
      <c r="F286" s="459"/>
    </row>
    <row r="287">
      <c r="A287" s="458"/>
      <c r="B287" s="458"/>
      <c r="C287" s="458"/>
      <c r="D287" s="458"/>
      <c r="E287" s="458"/>
      <c r="F287" s="459"/>
    </row>
    <row r="288">
      <c r="A288" s="458"/>
      <c r="B288" s="458"/>
      <c r="C288" s="458"/>
      <c r="D288" s="458"/>
      <c r="E288" s="458"/>
      <c r="F288" s="459"/>
    </row>
    <row r="289">
      <c r="A289" s="458"/>
      <c r="B289" s="458"/>
      <c r="C289" s="458"/>
      <c r="D289" s="458"/>
      <c r="E289" s="458"/>
      <c r="F289" s="459"/>
    </row>
    <row r="290">
      <c r="A290" s="458"/>
      <c r="B290" s="458"/>
      <c r="C290" s="458"/>
      <c r="D290" s="458"/>
      <c r="E290" s="458"/>
      <c r="F290" s="459"/>
    </row>
    <row r="291">
      <c r="A291" s="458"/>
      <c r="B291" s="458"/>
      <c r="C291" s="458"/>
      <c r="D291" s="458"/>
      <c r="E291" s="458"/>
      <c r="F291" s="459"/>
    </row>
    <row r="292">
      <c r="A292" s="458"/>
      <c r="B292" s="458"/>
      <c r="C292" s="458"/>
      <c r="D292" s="458"/>
      <c r="E292" s="458"/>
      <c r="F292" s="459"/>
    </row>
    <row r="293">
      <c r="A293" s="458"/>
      <c r="B293" s="458"/>
      <c r="C293" s="458"/>
      <c r="D293" s="458"/>
      <c r="E293" s="458"/>
      <c r="F293" s="459"/>
    </row>
    <row r="294">
      <c r="A294" s="458"/>
      <c r="B294" s="458"/>
      <c r="C294" s="458"/>
      <c r="D294" s="458"/>
      <c r="E294" s="458"/>
      <c r="F294" s="459"/>
    </row>
    <row r="295">
      <c r="A295" s="458"/>
      <c r="B295" s="458"/>
      <c r="C295" s="458"/>
      <c r="D295" s="458"/>
      <c r="E295" s="458"/>
      <c r="F295" s="459"/>
    </row>
    <row r="296">
      <c r="A296" s="458"/>
      <c r="B296" s="458"/>
      <c r="C296" s="458"/>
      <c r="D296" s="458"/>
      <c r="E296" s="458"/>
      <c r="F296" s="459"/>
    </row>
    <row r="297">
      <c r="A297" s="458"/>
      <c r="B297" s="458"/>
      <c r="C297" s="458"/>
      <c r="D297" s="458"/>
      <c r="E297" s="458"/>
      <c r="F297" s="459"/>
    </row>
    <row r="298">
      <c r="A298" s="458"/>
      <c r="B298" s="458"/>
      <c r="C298" s="458"/>
      <c r="D298" s="458"/>
      <c r="E298" s="458"/>
      <c r="F298" s="459"/>
    </row>
    <row r="299">
      <c r="A299" s="458"/>
      <c r="B299" s="458"/>
      <c r="C299" s="458"/>
      <c r="D299" s="458"/>
      <c r="E299" s="458"/>
      <c r="F299" s="459"/>
    </row>
    <row r="300">
      <c r="A300" s="458"/>
      <c r="B300" s="458"/>
      <c r="C300" s="458"/>
      <c r="D300" s="458"/>
      <c r="E300" s="458"/>
      <c r="F300" s="459"/>
    </row>
    <row r="301">
      <c r="A301" s="458"/>
      <c r="B301" s="458"/>
      <c r="C301" s="458"/>
      <c r="D301" s="458"/>
      <c r="E301" s="458"/>
      <c r="F301" s="459"/>
    </row>
    <row r="302">
      <c r="A302" s="458"/>
      <c r="B302" s="458"/>
      <c r="C302" s="458"/>
      <c r="D302" s="458"/>
      <c r="E302" s="458"/>
      <c r="F302" s="459"/>
    </row>
    <row r="303">
      <c r="A303" s="458"/>
      <c r="B303" s="458"/>
      <c r="C303" s="458"/>
      <c r="D303" s="458"/>
      <c r="E303" s="458"/>
      <c r="F303" s="459"/>
    </row>
    <row r="304">
      <c r="A304" s="458"/>
      <c r="B304" s="458"/>
      <c r="C304" s="458"/>
      <c r="D304" s="458"/>
      <c r="E304" s="458"/>
      <c r="F304" s="459"/>
    </row>
    <row r="305">
      <c r="A305" s="458"/>
      <c r="B305" s="458"/>
      <c r="C305" s="458"/>
      <c r="D305" s="458"/>
      <c r="E305" s="458"/>
      <c r="F305" s="459"/>
    </row>
    <row r="306">
      <c r="A306" s="458"/>
      <c r="B306" s="458"/>
      <c r="C306" s="458"/>
      <c r="D306" s="458"/>
      <c r="E306" s="458"/>
      <c r="F306" s="459"/>
    </row>
    <row r="307">
      <c r="A307" s="458"/>
      <c r="B307" s="458"/>
      <c r="C307" s="458"/>
      <c r="D307" s="458"/>
      <c r="E307" s="458"/>
      <c r="F307" s="459"/>
    </row>
    <row r="308">
      <c r="A308" s="458"/>
      <c r="B308" s="458"/>
      <c r="C308" s="458"/>
      <c r="D308" s="458"/>
      <c r="E308" s="458"/>
      <c r="F308" s="459"/>
    </row>
    <row r="309">
      <c r="A309" s="458"/>
      <c r="B309" s="458"/>
      <c r="C309" s="458"/>
      <c r="D309" s="458"/>
      <c r="E309" s="458"/>
      <c r="F309" s="459"/>
    </row>
    <row r="310">
      <c r="A310" s="458"/>
      <c r="B310" s="458"/>
      <c r="C310" s="458"/>
      <c r="D310" s="458"/>
      <c r="E310" s="458"/>
      <c r="F310" s="459"/>
    </row>
    <row r="311">
      <c r="A311" s="458"/>
      <c r="B311" s="458"/>
      <c r="C311" s="458"/>
      <c r="D311" s="458"/>
      <c r="E311" s="458"/>
      <c r="F311" s="459"/>
    </row>
    <row r="312">
      <c r="A312" s="458"/>
      <c r="B312" s="458"/>
      <c r="C312" s="458"/>
      <c r="D312" s="458"/>
      <c r="E312" s="458"/>
      <c r="F312" s="459"/>
    </row>
    <row r="313">
      <c r="A313" s="458"/>
      <c r="B313" s="458"/>
      <c r="C313" s="458"/>
      <c r="D313" s="458"/>
      <c r="E313" s="458"/>
      <c r="F313" s="459"/>
    </row>
    <row r="314">
      <c r="A314" s="458"/>
      <c r="B314" s="458"/>
      <c r="C314" s="458"/>
      <c r="D314" s="458"/>
      <c r="E314" s="458"/>
      <c r="F314" s="459"/>
    </row>
    <row r="315">
      <c r="A315" s="458"/>
      <c r="B315" s="458"/>
      <c r="C315" s="458"/>
      <c r="D315" s="458"/>
      <c r="E315" s="458"/>
      <c r="F315" s="459"/>
    </row>
    <row r="316">
      <c r="A316" s="458"/>
      <c r="B316" s="458"/>
      <c r="C316" s="458"/>
      <c r="D316" s="458"/>
      <c r="E316" s="458"/>
      <c r="F316" s="459"/>
    </row>
    <row r="317">
      <c r="A317" s="458"/>
      <c r="B317" s="458"/>
      <c r="C317" s="458"/>
      <c r="D317" s="458"/>
      <c r="E317" s="458"/>
      <c r="F317" s="459"/>
    </row>
    <row r="318">
      <c r="A318" s="458"/>
      <c r="B318" s="458"/>
      <c r="C318" s="458"/>
      <c r="D318" s="458"/>
      <c r="E318" s="458"/>
      <c r="F318" s="459"/>
    </row>
    <row r="319">
      <c r="A319" s="458"/>
      <c r="B319" s="458"/>
      <c r="C319" s="458"/>
      <c r="D319" s="458"/>
      <c r="E319" s="458"/>
      <c r="F319" s="459"/>
    </row>
    <row r="320">
      <c r="A320" s="458"/>
      <c r="B320" s="458"/>
      <c r="C320" s="458"/>
      <c r="D320" s="458"/>
      <c r="E320" s="458"/>
      <c r="F320" s="459"/>
    </row>
    <row r="321">
      <c r="A321" s="458"/>
      <c r="B321" s="458"/>
      <c r="C321" s="458"/>
      <c r="D321" s="458"/>
      <c r="E321" s="458"/>
      <c r="F321" s="459"/>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7.0"/>
  </cols>
  <sheetData>
    <row r="1">
      <c r="A1" s="451" t="s">
        <v>655</v>
      </c>
    </row>
    <row r="2">
      <c r="A2" s="31" t="s">
        <v>1021</v>
      </c>
      <c r="B2" s="31" t="s">
        <v>1253</v>
      </c>
    </row>
    <row r="3">
      <c r="A3" s="31" t="s">
        <v>1023</v>
      </c>
      <c r="B3" s="31" t="s">
        <v>1024</v>
      </c>
    </row>
    <row r="4">
      <c r="A4" s="31" t="s">
        <v>756</v>
      </c>
      <c r="B4" s="31" t="s">
        <v>1254</v>
      </c>
    </row>
    <row r="5">
      <c r="A5" s="31" t="s">
        <v>1026</v>
      </c>
      <c r="B5" s="452">
        <v>29.0</v>
      </c>
    </row>
    <row r="6">
      <c r="A6" s="31" t="s">
        <v>1027</v>
      </c>
      <c r="B6" s="452">
        <v>29.0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52.0</v>
      </c>
    </row>
    <row r="15">
      <c r="A15" s="455" t="s">
        <v>1031</v>
      </c>
      <c r="B15" s="455" t="s">
        <v>1032</v>
      </c>
      <c r="C15" s="455" t="s">
        <v>1033</v>
      </c>
      <c r="D15" s="455" t="s">
        <v>1034</v>
      </c>
      <c r="E15" s="455" t="s">
        <v>1035</v>
      </c>
      <c r="F15" s="455" t="s">
        <v>1036</v>
      </c>
    </row>
    <row r="16">
      <c r="A16" s="436" t="s">
        <v>1174</v>
      </c>
      <c r="B16" s="436" t="s">
        <v>1178</v>
      </c>
      <c r="C16" s="436" t="s">
        <v>9</v>
      </c>
      <c r="D16" s="436" t="s">
        <v>1040</v>
      </c>
      <c r="E16" s="436" t="s">
        <v>447</v>
      </c>
      <c r="F16" s="454">
        <v>10.0</v>
      </c>
    </row>
    <row r="17">
      <c r="A17" s="436" t="s">
        <v>1174</v>
      </c>
      <c r="B17" s="436" t="s">
        <v>1176</v>
      </c>
      <c r="C17" s="436" t="s">
        <v>9</v>
      </c>
      <c r="D17" s="436" t="s">
        <v>1040</v>
      </c>
      <c r="E17" s="436" t="s">
        <v>447</v>
      </c>
      <c r="F17" s="454">
        <v>5.0</v>
      </c>
    </row>
    <row r="18">
      <c r="A18" s="436" t="s">
        <v>1174</v>
      </c>
      <c r="B18" s="436" t="s">
        <v>1175</v>
      </c>
      <c r="C18" s="436" t="s">
        <v>9</v>
      </c>
      <c r="D18" s="436" t="s">
        <v>1040</v>
      </c>
      <c r="E18" s="436" t="s">
        <v>451</v>
      </c>
      <c r="F18" s="454">
        <v>4.0</v>
      </c>
    </row>
    <row r="19">
      <c r="A19" s="436" t="s">
        <v>1174</v>
      </c>
      <c r="B19" s="436" t="s">
        <v>1179</v>
      </c>
      <c r="C19" s="436" t="s">
        <v>9</v>
      </c>
      <c r="D19" s="436" t="s">
        <v>1040</v>
      </c>
      <c r="E19" s="436" t="s">
        <v>447</v>
      </c>
      <c r="F19" s="454">
        <v>3.0</v>
      </c>
    </row>
    <row r="20">
      <c r="A20" s="436" t="s">
        <v>1174</v>
      </c>
      <c r="B20" s="436" t="s">
        <v>1175</v>
      </c>
      <c r="C20" s="436" t="s">
        <v>9</v>
      </c>
      <c r="D20" s="436" t="s">
        <v>1040</v>
      </c>
      <c r="E20" s="436" t="s">
        <v>447</v>
      </c>
      <c r="F20" s="454">
        <v>3.0</v>
      </c>
    </row>
    <row r="21">
      <c r="A21" s="436" t="s">
        <v>1181</v>
      </c>
      <c r="B21" s="436" t="s">
        <v>1255</v>
      </c>
      <c r="C21" s="436" t="s">
        <v>9</v>
      </c>
      <c r="D21" s="436" t="s">
        <v>1040</v>
      </c>
      <c r="E21" s="436" t="s">
        <v>447</v>
      </c>
      <c r="F21" s="454">
        <v>2.0</v>
      </c>
    </row>
    <row r="22">
      <c r="A22" s="436" t="s">
        <v>1174</v>
      </c>
      <c r="B22" s="436" t="s">
        <v>1190</v>
      </c>
      <c r="C22" s="436" t="s">
        <v>9</v>
      </c>
      <c r="D22" s="436" t="s">
        <v>1040</v>
      </c>
      <c r="E22" s="436" t="s">
        <v>447</v>
      </c>
      <c r="F22" s="454">
        <v>2.0</v>
      </c>
    </row>
    <row r="23">
      <c r="A23" s="436" t="s">
        <v>1174</v>
      </c>
      <c r="B23" s="436" t="s">
        <v>1203</v>
      </c>
      <c r="C23" s="436" t="s">
        <v>8</v>
      </c>
      <c r="D23" s="436" t="s">
        <v>1040</v>
      </c>
      <c r="E23" s="436" t="s">
        <v>447</v>
      </c>
      <c r="F23" s="454">
        <v>2.0</v>
      </c>
    </row>
    <row r="24">
      <c r="A24" s="436" t="s">
        <v>1068</v>
      </c>
      <c r="B24" s="436" t="s">
        <v>1068</v>
      </c>
      <c r="C24" s="436" t="s">
        <v>9</v>
      </c>
      <c r="D24" s="436" t="s">
        <v>1040</v>
      </c>
      <c r="E24" s="436" t="s">
        <v>447</v>
      </c>
      <c r="F24" s="454">
        <v>1.0</v>
      </c>
    </row>
    <row r="25">
      <c r="A25" s="436" t="s">
        <v>1218</v>
      </c>
      <c r="B25" s="436" t="s">
        <v>1219</v>
      </c>
      <c r="C25" s="436" t="s">
        <v>9</v>
      </c>
      <c r="D25" s="436" t="s">
        <v>1040</v>
      </c>
      <c r="E25" s="436" t="s">
        <v>447</v>
      </c>
      <c r="F25" s="454">
        <v>1.0</v>
      </c>
    </row>
    <row r="26">
      <c r="A26" s="436" t="s">
        <v>1181</v>
      </c>
      <c r="B26" s="436" t="s">
        <v>1256</v>
      </c>
      <c r="C26" s="436" t="s">
        <v>8</v>
      </c>
      <c r="D26" s="436" t="s">
        <v>1040</v>
      </c>
      <c r="E26" s="436" t="s">
        <v>447</v>
      </c>
      <c r="F26" s="454">
        <v>1.0</v>
      </c>
    </row>
    <row r="27">
      <c r="A27" s="436" t="s">
        <v>1181</v>
      </c>
      <c r="B27" s="436" t="s">
        <v>1257</v>
      </c>
      <c r="C27" s="436" t="s">
        <v>9</v>
      </c>
      <c r="D27" s="436" t="s">
        <v>1040</v>
      </c>
      <c r="E27" s="436" t="s">
        <v>447</v>
      </c>
      <c r="F27" s="454">
        <v>1.0</v>
      </c>
    </row>
    <row r="28">
      <c r="A28" s="436" t="s">
        <v>1174</v>
      </c>
      <c r="B28" s="436" t="s">
        <v>1207</v>
      </c>
      <c r="C28" s="436" t="s">
        <v>9</v>
      </c>
      <c r="D28" s="436" t="s">
        <v>1040</v>
      </c>
      <c r="E28" s="436" t="s">
        <v>447</v>
      </c>
      <c r="F28" s="454">
        <v>1.0</v>
      </c>
    </row>
    <row r="29">
      <c r="A29" s="436" t="s">
        <v>1174</v>
      </c>
      <c r="B29" s="436" t="s">
        <v>1186</v>
      </c>
      <c r="C29" s="436" t="s">
        <v>9</v>
      </c>
      <c r="D29" s="436" t="s">
        <v>1040</v>
      </c>
      <c r="E29" s="436" t="s">
        <v>447</v>
      </c>
      <c r="F29" s="454">
        <v>1.0</v>
      </c>
    </row>
    <row r="30">
      <c r="A30" s="436" t="s">
        <v>1174</v>
      </c>
      <c r="B30" s="436" t="s">
        <v>1180</v>
      </c>
      <c r="C30" s="436" t="s">
        <v>10</v>
      </c>
      <c r="D30" s="436" t="s">
        <v>1040</v>
      </c>
      <c r="E30" s="436" t="s">
        <v>447</v>
      </c>
      <c r="F30" s="454">
        <v>1.0</v>
      </c>
    </row>
    <row r="31">
      <c r="A31" s="436" t="s">
        <v>1174</v>
      </c>
      <c r="B31" s="436" t="s">
        <v>1180</v>
      </c>
      <c r="C31" s="436" t="s">
        <v>9</v>
      </c>
      <c r="D31" s="436" t="s">
        <v>1040</v>
      </c>
      <c r="E31" s="436" t="s">
        <v>447</v>
      </c>
      <c r="F31" s="454">
        <v>1.0</v>
      </c>
    </row>
    <row r="32">
      <c r="A32" s="436" t="s">
        <v>1174</v>
      </c>
      <c r="B32" s="436" t="s">
        <v>1203</v>
      </c>
      <c r="C32" s="436" t="s">
        <v>9</v>
      </c>
      <c r="D32" s="436" t="s">
        <v>1040</v>
      </c>
      <c r="E32" s="436" t="s">
        <v>451</v>
      </c>
      <c r="F32" s="454">
        <v>1.0</v>
      </c>
    </row>
    <row r="33">
      <c r="A33" s="436" t="s">
        <v>1174</v>
      </c>
      <c r="B33" s="436" t="s">
        <v>1203</v>
      </c>
      <c r="C33" s="436" t="s">
        <v>9</v>
      </c>
      <c r="D33" s="436" t="s">
        <v>1058</v>
      </c>
      <c r="E33" s="436" t="s">
        <v>447</v>
      </c>
      <c r="F33" s="454">
        <v>1.0</v>
      </c>
    </row>
    <row r="34">
      <c r="A34" s="436" t="s">
        <v>1174</v>
      </c>
      <c r="B34" s="436" t="s">
        <v>1188</v>
      </c>
      <c r="C34" s="436" t="s">
        <v>9</v>
      </c>
      <c r="D34" s="436" t="s">
        <v>1040</v>
      </c>
      <c r="E34" s="436" t="s">
        <v>447</v>
      </c>
      <c r="F34" s="454">
        <v>1.0</v>
      </c>
    </row>
    <row r="35">
      <c r="A35" s="436" t="s">
        <v>1174</v>
      </c>
      <c r="B35" s="436" t="s">
        <v>1188</v>
      </c>
      <c r="C35" s="436" t="s">
        <v>8</v>
      </c>
      <c r="D35" s="436" t="s">
        <v>1040</v>
      </c>
      <c r="E35" s="436" t="s">
        <v>447</v>
      </c>
      <c r="F35" s="454">
        <v>1.0</v>
      </c>
    </row>
    <row r="36">
      <c r="A36" s="436" t="s">
        <v>1174</v>
      </c>
      <c r="B36" s="436" t="s">
        <v>1178</v>
      </c>
      <c r="C36" s="436" t="s">
        <v>10</v>
      </c>
      <c r="D36" s="436" t="s">
        <v>1040</v>
      </c>
      <c r="E36" s="436" t="s">
        <v>447</v>
      </c>
      <c r="F36" s="454">
        <v>1.0</v>
      </c>
    </row>
    <row r="37">
      <c r="A37" s="436" t="s">
        <v>1174</v>
      </c>
      <c r="B37" s="436" t="s">
        <v>1178</v>
      </c>
      <c r="C37" s="436" t="s">
        <v>8</v>
      </c>
      <c r="D37" s="436" t="s">
        <v>1040</v>
      </c>
      <c r="E37" s="436" t="s">
        <v>447</v>
      </c>
      <c r="F37" s="454">
        <v>1.0</v>
      </c>
    </row>
    <row r="38">
      <c r="A38" s="436" t="s">
        <v>1174</v>
      </c>
      <c r="B38" s="436" t="s">
        <v>1258</v>
      </c>
      <c r="C38" s="436" t="s">
        <v>9</v>
      </c>
      <c r="D38" s="436" t="s">
        <v>1040</v>
      </c>
      <c r="E38" s="436" t="s">
        <v>451</v>
      </c>
      <c r="F38" s="454">
        <v>1.0</v>
      </c>
    </row>
    <row r="39">
      <c r="A39" s="436" t="s">
        <v>1174</v>
      </c>
      <c r="B39" s="436" t="s">
        <v>1252</v>
      </c>
      <c r="C39" s="436" t="s">
        <v>9</v>
      </c>
      <c r="D39" s="436" t="s">
        <v>1040</v>
      </c>
      <c r="E39" s="436" t="s">
        <v>447</v>
      </c>
      <c r="F39" s="454">
        <v>1.0</v>
      </c>
    </row>
    <row r="40">
      <c r="A40" s="436" t="s">
        <v>1174</v>
      </c>
      <c r="B40" s="436" t="s">
        <v>1252</v>
      </c>
      <c r="C40" s="436" t="s">
        <v>9</v>
      </c>
      <c r="D40" s="436" t="s">
        <v>1058</v>
      </c>
      <c r="E40" s="436" t="s">
        <v>451</v>
      </c>
      <c r="F40" s="454">
        <v>1.0</v>
      </c>
    </row>
    <row r="41">
      <c r="A41" s="436" t="s">
        <v>1174</v>
      </c>
      <c r="B41" s="436" t="s">
        <v>1259</v>
      </c>
      <c r="C41" s="436" t="s">
        <v>9</v>
      </c>
      <c r="D41" s="436" t="s">
        <v>1040</v>
      </c>
      <c r="E41" s="436" t="s">
        <v>447</v>
      </c>
      <c r="F41" s="454">
        <v>1.0</v>
      </c>
    </row>
    <row r="42">
      <c r="A42" s="436" t="s">
        <v>1174</v>
      </c>
      <c r="B42" s="436" t="s">
        <v>1177</v>
      </c>
      <c r="C42" s="436" t="s">
        <v>9</v>
      </c>
      <c r="D42" s="436" t="s">
        <v>1040</v>
      </c>
      <c r="E42" s="436" t="s">
        <v>447</v>
      </c>
      <c r="F42" s="454">
        <v>1.0</v>
      </c>
    </row>
    <row r="43">
      <c r="A43" s="436" t="s">
        <v>1174</v>
      </c>
      <c r="B43" s="436" t="s">
        <v>1177</v>
      </c>
      <c r="C43" s="436" t="s">
        <v>9</v>
      </c>
      <c r="D43" s="436" t="s">
        <v>1040</v>
      </c>
      <c r="E43" s="436" t="s">
        <v>451</v>
      </c>
      <c r="F43" s="454">
        <v>1.0</v>
      </c>
    </row>
    <row r="44">
      <c r="A44" s="436" t="s">
        <v>1174</v>
      </c>
      <c r="B44" s="436" t="s">
        <v>1175</v>
      </c>
      <c r="C44" s="436" t="s">
        <v>8</v>
      </c>
      <c r="D44" s="436" t="s">
        <v>1040</v>
      </c>
      <c r="E44" s="436" t="s">
        <v>447</v>
      </c>
      <c r="F44" s="454">
        <v>1.0</v>
      </c>
    </row>
    <row r="45">
      <c r="A45" s="458"/>
      <c r="B45" s="458"/>
      <c r="C45" s="458"/>
      <c r="D45" s="458"/>
      <c r="E45" s="458"/>
      <c r="F45" s="459"/>
    </row>
    <row r="46">
      <c r="A46" s="458"/>
      <c r="B46" s="458"/>
      <c r="C46" s="458"/>
      <c r="D46" s="458"/>
      <c r="E46" s="458"/>
      <c r="F46" s="459"/>
    </row>
    <row r="47">
      <c r="A47" s="458"/>
      <c r="B47" s="458"/>
      <c r="C47" s="458"/>
      <c r="D47" s="458"/>
      <c r="E47" s="458"/>
      <c r="F47" s="459"/>
    </row>
    <row r="48">
      <c r="A48" s="458"/>
      <c r="B48" s="458"/>
      <c r="C48" s="458"/>
      <c r="D48" s="458"/>
      <c r="E48" s="458"/>
      <c r="F48" s="459"/>
    </row>
    <row r="49">
      <c r="A49" s="458"/>
      <c r="B49" s="458"/>
      <c r="C49" s="458"/>
      <c r="D49" s="458"/>
      <c r="E49" s="458"/>
      <c r="F49" s="459"/>
    </row>
    <row r="50">
      <c r="A50" s="458"/>
      <c r="B50" s="458"/>
      <c r="C50" s="458"/>
      <c r="D50" s="458"/>
      <c r="E50" s="458"/>
      <c r="F50" s="459"/>
    </row>
    <row r="51">
      <c r="A51" s="458"/>
      <c r="B51" s="458"/>
      <c r="C51" s="458"/>
      <c r="D51" s="458"/>
      <c r="E51" s="458"/>
      <c r="F51" s="459"/>
    </row>
    <row r="52">
      <c r="A52" s="458"/>
      <c r="B52" s="458"/>
      <c r="C52" s="458"/>
      <c r="D52" s="458"/>
      <c r="E52" s="458"/>
      <c r="F52" s="459"/>
    </row>
    <row r="53">
      <c r="A53" s="458"/>
      <c r="B53" s="458"/>
      <c r="C53" s="458"/>
      <c r="D53" s="458"/>
      <c r="E53" s="458"/>
      <c r="F53" s="459"/>
    </row>
    <row r="54">
      <c r="A54" s="458"/>
      <c r="B54" s="458"/>
      <c r="C54" s="458"/>
      <c r="D54" s="458"/>
      <c r="E54" s="458"/>
      <c r="F54" s="459"/>
    </row>
    <row r="55">
      <c r="A55" s="458"/>
      <c r="B55" s="458"/>
      <c r="C55" s="458"/>
      <c r="D55" s="458"/>
      <c r="E55" s="458"/>
      <c r="F55" s="459"/>
    </row>
    <row r="56">
      <c r="A56" s="458"/>
      <c r="B56" s="458"/>
      <c r="C56" s="458"/>
      <c r="D56" s="458"/>
      <c r="E56" s="458"/>
      <c r="F56" s="459"/>
    </row>
    <row r="57">
      <c r="A57" s="458"/>
      <c r="B57" s="458"/>
      <c r="C57" s="458"/>
      <c r="D57" s="458"/>
      <c r="E57" s="458"/>
      <c r="F57" s="459"/>
    </row>
    <row r="58">
      <c r="A58" s="458"/>
      <c r="B58" s="458"/>
      <c r="C58" s="458"/>
      <c r="D58" s="458"/>
      <c r="E58" s="458"/>
      <c r="F58" s="459"/>
    </row>
    <row r="59">
      <c r="A59" s="458"/>
      <c r="B59" s="458"/>
      <c r="C59" s="458"/>
      <c r="D59" s="458"/>
      <c r="E59" s="458"/>
      <c r="F59" s="459"/>
    </row>
    <row r="60">
      <c r="A60" s="458"/>
      <c r="B60" s="458"/>
      <c r="C60" s="458"/>
      <c r="D60" s="458"/>
      <c r="E60" s="458"/>
      <c r="F60" s="459"/>
    </row>
    <row r="61">
      <c r="A61" s="458"/>
      <c r="B61" s="458"/>
      <c r="C61" s="458"/>
      <c r="D61" s="458"/>
      <c r="E61" s="458"/>
      <c r="F61" s="459"/>
    </row>
    <row r="62">
      <c r="A62" s="458"/>
      <c r="B62" s="458"/>
      <c r="C62" s="458"/>
      <c r="D62" s="458"/>
      <c r="E62" s="458"/>
      <c r="F62" s="459"/>
    </row>
    <row r="63">
      <c r="A63" s="458"/>
      <c r="B63" s="458"/>
      <c r="C63" s="458"/>
      <c r="D63" s="458"/>
      <c r="E63" s="458"/>
      <c r="F63" s="459"/>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6.63"/>
  </cols>
  <sheetData>
    <row r="1">
      <c r="A1" s="451" t="s">
        <v>654</v>
      </c>
    </row>
    <row r="2">
      <c r="A2" s="31" t="s">
        <v>1021</v>
      </c>
      <c r="B2" s="31" t="s">
        <v>1260</v>
      </c>
    </row>
    <row r="3">
      <c r="A3" s="31" t="s">
        <v>1023</v>
      </c>
      <c r="B3" s="31" t="s">
        <v>1024</v>
      </c>
    </row>
    <row r="4">
      <c r="A4" s="31" t="s">
        <v>756</v>
      </c>
      <c r="B4" s="31" t="s">
        <v>1261</v>
      </c>
    </row>
    <row r="5">
      <c r="A5" s="31" t="s">
        <v>1026</v>
      </c>
      <c r="B5" s="452">
        <v>167.0</v>
      </c>
    </row>
    <row r="6">
      <c r="A6" s="31" t="s">
        <v>1027</v>
      </c>
      <c r="B6" s="452">
        <v>167.0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814.0</v>
      </c>
    </row>
    <row r="15">
      <c r="A15" s="455" t="s">
        <v>1031</v>
      </c>
      <c r="B15" s="455" t="s">
        <v>1032</v>
      </c>
      <c r="C15" s="455" t="s">
        <v>1033</v>
      </c>
      <c r="D15" s="455" t="s">
        <v>1034</v>
      </c>
      <c r="E15" s="455" t="s">
        <v>1035</v>
      </c>
      <c r="F15" s="455" t="s">
        <v>1036</v>
      </c>
    </row>
    <row r="16">
      <c r="A16" s="436" t="s">
        <v>1174</v>
      </c>
      <c r="B16" s="436" t="s">
        <v>1175</v>
      </c>
      <c r="C16" s="436" t="s">
        <v>9</v>
      </c>
      <c r="D16" s="436" t="s">
        <v>1040</v>
      </c>
      <c r="E16" s="436" t="s">
        <v>440</v>
      </c>
      <c r="F16" s="454">
        <v>77.0</v>
      </c>
    </row>
    <row r="17">
      <c r="A17" s="436" t="s">
        <v>1174</v>
      </c>
      <c r="B17" s="436" t="s">
        <v>1178</v>
      </c>
      <c r="C17" s="436" t="s">
        <v>9</v>
      </c>
      <c r="D17" s="436" t="s">
        <v>1040</v>
      </c>
      <c r="E17" s="436" t="s">
        <v>440</v>
      </c>
      <c r="F17" s="454">
        <v>69.0</v>
      </c>
    </row>
    <row r="18">
      <c r="A18" s="436" t="s">
        <v>1174</v>
      </c>
      <c r="B18" s="436" t="s">
        <v>1178</v>
      </c>
      <c r="C18" s="436" t="s">
        <v>10</v>
      </c>
      <c r="D18" s="436" t="s">
        <v>1040</v>
      </c>
      <c r="E18" s="436" t="s">
        <v>440</v>
      </c>
      <c r="F18" s="454">
        <v>48.0</v>
      </c>
    </row>
    <row r="19">
      <c r="A19" s="436" t="s">
        <v>1174</v>
      </c>
      <c r="B19" s="436" t="s">
        <v>1175</v>
      </c>
      <c r="C19" s="436" t="s">
        <v>10</v>
      </c>
      <c r="D19" s="436" t="s">
        <v>1040</v>
      </c>
      <c r="E19" s="436" t="s">
        <v>440</v>
      </c>
      <c r="F19" s="454">
        <v>34.0</v>
      </c>
    </row>
    <row r="20">
      <c r="A20" s="436" t="s">
        <v>1174</v>
      </c>
      <c r="B20" s="436" t="s">
        <v>1178</v>
      </c>
      <c r="C20" s="436" t="s">
        <v>8</v>
      </c>
      <c r="D20" s="436" t="s">
        <v>1040</v>
      </c>
      <c r="E20" s="436" t="s">
        <v>440</v>
      </c>
      <c r="F20" s="454">
        <v>31.0</v>
      </c>
    </row>
    <row r="21">
      <c r="A21" s="436" t="s">
        <v>1174</v>
      </c>
      <c r="B21" s="436" t="s">
        <v>1175</v>
      </c>
      <c r="C21" s="436" t="s">
        <v>9</v>
      </c>
      <c r="D21" s="436" t="s">
        <v>1040</v>
      </c>
      <c r="E21" s="436" t="s">
        <v>437</v>
      </c>
      <c r="F21" s="454">
        <v>28.0</v>
      </c>
    </row>
    <row r="22">
      <c r="A22" s="436" t="s">
        <v>1174</v>
      </c>
      <c r="B22" s="436" t="s">
        <v>1178</v>
      </c>
      <c r="C22" s="436" t="s">
        <v>9</v>
      </c>
      <c r="D22" s="436" t="s">
        <v>1040</v>
      </c>
      <c r="E22" s="436" t="s">
        <v>437</v>
      </c>
      <c r="F22" s="454">
        <v>25.0</v>
      </c>
    </row>
    <row r="23">
      <c r="A23" s="436" t="s">
        <v>1174</v>
      </c>
      <c r="B23" s="436" t="s">
        <v>1175</v>
      </c>
      <c r="C23" s="436" t="s">
        <v>8</v>
      </c>
      <c r="D23" s="436" t="s">
        <v>1040</v>
      </c>
      <c r="E23" s="436" t="s">
        <v>440</v>
      </c>
      <c r="F23" s="454">
        <v>21.0</v>
      </c>
    </row>
    <row r="24">
      <c r="A24" s="436" t="s">
        <v>1174</v>
      </c>
      <c r="B24" s="436" t="s">
        <v>1178</v>
      </c>
      <c r="C24" s="436" t="s">
        <v>9</v>
      </c>
      <c r="D24" s="436" t="s">
        <v>1040</v>
      </c>
      <c r="E24" s="436" t="s">
        <v>441</v>
      </c>
      <c r="F24" s="454">
        <v>17.0</v>
      </c>
    </row>
    <row r="25">
      <c r="A25" s="436" t="s">
        <v>1174</v>
      </c>
      <c r="B25" s="436" t="s">
        <v>1175</v>
      </c>
      <c r="C25" s="436" t="s">
        <v>10</v>
      </c>
      <c r="D25" s="436" t="s">
        <v>1040</v>
      </c>
      <c r="E25" s="436" t="s">
        <v>437</v>
      </c>
      <c r="F25" s="454">
        <v>16.0</v>
      </c>
    </row>
    <row r="26">
      <c r="A26" s="436" t="s">
        <v>1174</v>
      </c>
      <c r="B26" s="436" t="s">
        <v>1180</v>
      </c>
      <c r="C26" s="436" t="s">
        <v>9</v>
      </c>
      <c r="D26" s="436" t="s">
        <v>1040</v>
      </c>
      <c r="E26" s="436" t="s">
        <v>440</v>
      </c>
      <c r="F26" s="454">
        <v>14.0</v>
      </c>
    </row>
    <row r="27">
      <c r="A27" s="436" t="s">
        <v>1174</v>
      </c>
      <c r="B27" s="436" t="s">
        <v>1188</v>
      </c>
      <c r="C27" s="436" t="s">
        <v>9</v>
      </c>
      <c r="D27" s="436" t="s">
        <v>1040</v>
      </c>
      <c r="E27" s="436" t="s">
        <v>440</v>
      </c>
      <c r="F27" s="454">
        <v>14.0</v>
      </c>
    </row>
    <row r="28">
      <c r="A28" s="436" t="s">
        <v>1174</v>
      </c>
      <c r="B28" s="436" t="s">
        <v>1193</v>
      </c>
      <c r="C28" s="436" t="s">
        <v>9</v>
      </c>
      <c r="D28" s="436" t="s">
        <v>1040</v>
      </c>
      <c r="E28" s="436" t="s">
        <v>440</v>
      </c>
      <c r="F28" s="454">
        <v>13.0</v>
      </c>
    </row>
    <row r="29">
      <c r="A29" s="436" t="s">
        <v>1174</v>
      </c>
      <c r="B29" s="436" t="s">
        <v>1178</v>
      </c>
      <c r="C29" s="436" t="s">
        <v>8</v>
      </c>
      <c r="D29" s="436" t="s">
        <v>1040</v>
      </c>
      <c r="E29" s="436" t="s">
        <v>437</v>
      </c>
      <c r="F29" s="454">
        <v>11.0</v>
      </c>
    </row>
    <row r="30">
      <c r="A30" s="436" t="s">
        <v>1174</v>
      </c>
      <c r="B30" s="436" t="s">
        <v>1262</v>
      </c>
      <c r="C30" s="436" t="s">
        <v>8</v>
      </c>
      <c r="D30" s="436" t="s">
        <v>1040</v>
      </c>
      <c r="E30" s="436" t="s">
        <v>440</v>
      </c>
      <c r="F30" s="454">
        <v>11.0</v>
      </c>
    </row>
    <row r="31">
      <c r="A31" s="436" t="s">
        <v>1174</v>
      </c>
      <c r="B31" s="436" t="s">
        <v>1177</v>
      </c>
      <c r="C31" s="436" t="s">
        <v>9</v>
      </c>
      <c r="D31" s="436" t="s">
        <v>1040</v>
      </c>
      <c r="E31" s="436" t="s">
        <v>437</v>
      </c>
      <c r="F31" s="454">
        <v>11.0</v>
      </c>
    </row>
    <row r="32">
      <c r="A32" s="436" t="s">
        <v>1174</v>
      </c>
      <c r="B32" s="436" t="s">
        <v>1263</v>
      </c>
      <c r="C32" s="436" t="s">
        <v>9</v>
      </c>
      <c r="D32" s="436" t="s">
        <v>1040</v>
      </c>
      <c r="E32" s="436" t="s">
        <v>440</v>
      </c>
      <c r="F32" s="454">
        <v>10.0</v>
      </c>
    </row>
    <row r="33">
      <c r="A33" s="436" t="s">
        <v>1174</v>
      </c>
      <c r="B33" s="436" t="s">
        <v>1178</v>
      </c>
      <c r="C33" s="436" t="s">
        <v>10</v>
      </c>
      <c r="D33" s="436" t="s">
        <v>1040</v>
      </c>
      <c r="E33" s="436" t="s">
        <v>437</v>
      </c>
      <c r="F33" s="454">
        <v>10.0</v>
      </c>
    </row>
    <row r="34">
      <c r="A34" s="436" t="s">
        <v>1174</v>
      </c>
      <c r="B34" s="436" t="s">
        <v>1177</v>
      </c>
      <c r="C34" s="436" t="s">
        <v>9</v>
      </c>
      <c r="D34" s="436" t="s">
        <v>1040</v>
      </c>
      <c r="E34" s="436" t="s">
        <v>440</v>
      </c>
      <c r="F34" s="454">
        <v>10.0</v>
      </c>
    </row>
    <row r="35">
      <c r="A35" s="436" t="s">
        <v>1174</v>
      </c>
      <c r="B35" s="436" t="s">
        <v>1262</v>
      </c>
      <c r="C35" s="436" t="s">
        <v>10</v>
      </c>
      <c r="D35" s="436" t="s">
        <v>1040</v>
      </c>
      <c r="E35" s="436" t="s">
        <v>440</v>
      </c>
      <c r="F35" s="454">
        <v>9.0</v>
      </c>
    </row>
    <row r="36">
      <c r="A36" s="436" t="s">
        <v>1174</v>
      </c>
      <c r="B36" s="436" t="s">
        <v>1177</v>
      </c>
      <c r="C36" s="436" t="s">
        <v>10</v>
      </c>
      <c r="D36" s="436" t="s">
        <v>1040</v>
      </c>
      <c r="E36" s="436" t="s">
        <v>440</v>
      </c>
      <c r="F36" s="454">
        <v>9.0</v>
      </c>
    </row>
    <row r="37">
      <c r="A37" s="436" t="s">
        <v>1174</v>
      </c>
      <c r="B37" s="436" t="s">
        <v>1177</v>
      </c>
      <c r="C37" s="436" t="s">
        <v>9</v>
      </c>
      <c r="D37" s="436" t="s">
        <v>1040</v>
      </c>
      <c r="E37" s="436" t="s">
        <v>441</v>
      </c>
      <c r="F37" s="454">
        <v>8.0</v>
      </c>
    </row>
    <row r="38">
      <c r="A38" s="436" t="s">
        <v>1174</v>
      </c>
      <c r="B38" s="436" t="s">
        <v>1177</v>
      </c>
      <c r="C38" s="436" t="s">
        <v>10</v>
      </c>
      <c r="D38" s="436" t="s">
        <v>1040</v>
      </c>
      <c r="E38" s="436" t="s">
        <v>437</v>
      </c>
      <c r="F38" s="454">
        <v>7.0</v>
      </c>
    </row>
    <row r="39">
      <c r="A39" s="436" t="s">
        <v>1174</v>
      </c>
      <c r="B39" s="436" t="s">
        <v>1175</v>
      </c>
      <c r="C39" s="436" t="s">
        <v>8</v>
      </c>
      <c r="D39" s="436" t="s">
        <v>1040</v>
      </c>
      <c r="E39" s="436" t="s">
        <v>437</v>
      </c>
      <c r="F39" s="454">
        <v>7.0</v>
      </c>
    </row>
    <row r="40">
      <c r="A40" s="436" t="s">
        <v>1068</v>
      </c>
      <c r="B40" s="436" t="s">
        <v>1068</v>
      </c>
      <c r="C40" s="436" t="s">
        <v>9</v>
      </c>
      <c r="D40" s="436" t="s">
        <v>1040</v>
      </c>
      <c r="E40" s="436" t="s">
        <v>440</v>
      </c>
      <c r="F40" s="454">
        <v>6.0</v>
      </c>
    </row>
    <row r="41">
      <c r="A41" s="436" t="s">
        <v>1174</v>
      </c>
      <c r="B41" s="436" t="s">
        <v>1176</v>
      </c>
      <c r="C41" s="436" t="s">
        <v>8</v>
      </c>
      <c r="D41" s="436" t="s">
        <v>1040</v>
      </c>
      <c r="E41" s="436" t="s">
        <v>441</v>
      </c>
      <c r="F41" s="454">
        <v>6.0</v>
      </c>
    </row>
    <row r="42">
      <c r="A42" s="436" t="s">
        <v>1174</v>
      </c>
      <c r="B42" s="436" t="s">
        <v>1193</v>
      </c>
      <c r="C42" s="436" t="s">
        <v>10</v>
      </c>
      <c r="D42" s="436" t="s">
        <v>1040</v>
      </c>
      <c r="E42" s="436" t="s">
        <v>440</v>
      </c>
      <c r="F42" s="454">
        <v>6.0</v>
      </c>
    </row>
    <row r="43">
      <c r="A43" s="436" t="s">
        <v>1174</v>
      </c>
      <c r="B43" s="436" t="s">
        <v>1193</v>
      </c>
      <c r="C43" s="436" t="s">
        <v>9</v>
      </c>
      <c r="D43" s="436" t="s">
        <v>1040</v>
      </c>
      <c r="E43" s="436" t="s">
        <v>441</v>
      </c>
      <c r="F43" s="454">
        <v>6.0</v>
      </c>
    </row>
    <row r="44">
      <c r="A44" s="436" t="s">
        <v>1174</v>
      </c>
      <c r="B44" s="436" t="s">
        <v>1188</v>
      </c>
      <c r="C44" s="436" t="s">
        <v>10</v>
      </c>
      <c r="D44" s="436" t="s">
        <v>1040</v>
      </c>
      <c r="E44" s="436" t="s">
        <v>440</v>
      </c>
      <c r="F44" s="454">
        <v>6.0</v>
      </c>
    </row>
    <row r="45">
      <c r="A45" s="436" t="s">
        <v>1174</v>
      </c>
      <c r="B45" s="436" t="s">
        <v>1188</v>
      </c>
      <c r="C45" s="436" t="s">
        <v>9</v>
      </c>
      <c r="D45" s="436" t="s">
        <v>1040</v>
      </c>
      <c r="E45" s="436" t="s">
        <v>437</v>
      </c>
      <c r="F45" s="454">
        <v>6.0</v>
      </c>
    </row>
    <row r="46">
      <c r="A46" s="436" t="s">
        <v>1174</v>
      </c>
      <c r="B46" s="436" t="s">
        <v>1264</v>
      </c>
      <c r="C46" s="436" t="s">
        <v>9</v>
      </c>
      <c r="D46" s="436" t="s">
        <v>1040</v>
      </c>
      <c r="E46" s="436" t="s">
        <v>440</v>
      </c>
      <c r="F46" s="454">
        <v>6.0</v>
      </c>
    </row>
    <row r="47">
      <c r="A47" s="436" t="s">
        <v>1174</v>
      </c>
      <c r="B47" s="436" t="s">
        <v>1178</v>
      </c>
      <c r="C47" s="436" t="s">
        <v>10</v>
      </c>
      <c r="D47" s="436" t="s">
        <v>1040</v>
      </c>
      <c r="E47" s="436" t="s">
        <v>441</v>
      </c>
      <c r="F47" s="454">
        <v>6.0</v>
      </c>
    </row>
    <row r="48">
      <c r="A48" s="436" t="s">
        <v>1174</v>
      </c>
      <c r="B48" s="436" t="s">
        <v>1175</v>
      </c>
      <c r="C48" s="436" t="s">
        <v>9</v>
      </c>
      <c r="D48" s="436" t="s">
        <v>1040</v>
      </c>
      <c r="E48" s="436" t="s">
        <v>441</v>
      </c>
      <c r="F48" s="454">
        <v>6.0</v>
      </c>
    </row>
    <row r="49">
      <c r="A49" s="436" t="s">
        <v>1181</v>
      </c>
      <c r="B49" s="436" t="s">
        <v>1204</v>
      </c>
      <c r="C49" s="436" t="s">
        <v>9</v>
      </c>
      <c r="D49" s="436" t="s">
        <v>1040</v>
      </c>
      <c r="E49" s="436" t="s">
        <v>436</v>
      </c>
      <c r="F49" s="454">
        <v>5.0</v>
      </c>
    </row>
    <row r="50">
      <c r="A50" s="436" t="s">
        <v>1181</v>
      </c>
      <c r="B50" s="436" t="s">
        <v>1204</v>
      </c>
      <c r="C50" s="436" t="s">
        <v>9</v>
      </c>
      <c r="D50" s="436" t="s">
        <v>1040</v>
      </c>
      <c r="E50" s="436" t="s">
        <v>441</v>
      </c>
      <c r="F50" s="454">
        <v>5.0</v>
      </c>
    </row>
    <row r="51">
      <c r="A51" s="436" t="s">
        <v>1174</v>
      </c>
      <c r="B51" s="436" t="s">
        <v>1190</v>
      </c>
      <c r="C51" s="436" t="s">
        <v>9</v>
      </c>
      <c r="D51" s="436" t="s">
        <v>1040</v>
      </c>
      <c r="E51" s="436" t="s">
        <v>441</v>
      </c>
      <c r="F51" s="454">
        <v>5.0</v>
      </c>
    </row>
    <row r="52">
      <c r="A52" s="436" t="s">
        <v>1174</v>
      </c>
      <c r="B52" s="436" t="s">
        <v>1186</v>
      </c>
      <c r="C52" s="436" t="s">
        <v>9</v>
      </c>
      <c r="D52" s="436" t="s">
        <v>1040</v>
      </c>
      <c r="E52" s="436" t="s">
        <v>440</v>
      </c>
      <c r="F52" s="454">
        <v>5.0</v>
      </c>
    </row>
    <row r="53">
      <c r="A53" s="436" t="s">
        <v>1174</v>
      </c>
      <c r="B53" s="436" t="s">
        <v>1263</v>
      </c>
      <c r="C53" s="436" t="s">
        <v>10</v>
      </c>
      <c r="D53" s="436" t="s">
        <v>1040</v>
      </c>
      <c r="E53" s="436" t="s">
        <v>440</v>
      </c>
      <c r="F53" s="454">
        <v>5.0</v>
      </c>
    </row>
    <row r="54">
      <c r="A54" s="436" t="s">
        <v>1174</v>
      </c>
      <c r="B54" s="436" t="s">
        <v>1193</v>
      </c>
      <c r="C54" s="436" t="s">
        <v>9</v>
      </c>
      <c r="D54" s="436" t="s">
        <v>1040</v>
      </c>
      <c r="E54" s="436" t="s">
        <v>437</v>
      </c>
      <c r="F54" s="454">
        <v>5.0</v>
      </c>
    </row>
    <row r="55">
      <c r="A55" s="436" t="s">
        <v>1174</v>
      </c>
      <c r="B55" s="436" t="s">
        <v>1193</v>
      </c>
      <c r="C55" s="436" t="s">
        <v>8</v>
      </c>
      <c r="D55" s="436" t="s">
        <v>1040</v>
      </c>
      <c r="E55" s="436" t="s">
        <v>440</v>
      </c>
      <c r="F55" s="454">
        <v>5.0</v>
      </c>
    </row>
    <row r="56">
      <c r="A56" s="436" t="s">
        <v>1174</v>
      </c>
      <c r="B56" s="436" t="s">
        <v>1179</v>
      </c>
      <c r="C56" s="436" t="s">
        <v>9</v>
      </c>
      <c r="D56" s="436" t="s">
        <v>1040</v>
      </c>
      <c r="E56" s="436" t="s">
        <v>440</v>
      </c>
      <c r="F56" s="454">
        <v>5.0</v>
      </c>
    </row>
    <row r="57">
      <c r="A57" s="436" t="s">
        <v>1174</v>
      </c>
      <c r="B57" s="436" t="s">
        <v>1262</v>
      </c>
      <c r="C57" s="436" t="s">
        <v>9</v>
      </c>
      <c r="D57" s="436" t="s">
        <v>1040</v>
      </c>
      <c r="E57" s="436" t="s">
        <v>440</v>
      </c>
      <c r="F57" s="454">
        <v>5.0</v>
      </c>
    </row>
    <row r="58">
      <c r="A58" s="436" t="s">
        <v>1174</v>
      </c>
      <c r="B58" s="436" t="s">
        <v>1190</v>
      </c>
      <c r="C58" s="436" t="s">
        <v>9</v>
      </c>
      <c r="D58" s="436" t="s">
        <v>1040</v>
      </c>
      <c r="E58" s="436" t="s">
        <v>440</v>
      </c>
      <c r="F58" s="454">
        <v>4.0</v>
      </c>
    </row>
    <row r="59">
      <c r="A59" s="436" t="s">
        <v>1174</v>
      </c>
      <c r="B59" s="436" t="s">
        <v>1265</v>
      </c>
      <c r="C59" s="436" t="s">
        <v>9</v>
      </c>
      <c r="D59" s="436" t="s">
        <v>1040</v>
      </c>
      <c r="E59" s="436" t="s">
        <v>440</v>
      </c>
      <c r="F59" s="454">
        <v>4.0</v>
      </c>
    </row>
    <row r="60">
      <c r="A60" s="436" t="s">
        <v>1174</v>
      </c>
      <c r="B60" s="436" t="s">
        <v>1265</v>
      </c>
      <c r="C60" s="436" t="s">
        <v>8</v>
      </c>
      <c r="D60" s="436" t="s">
        <v>1040</v>
      </c>
      <c r="E60" s="436" t="s">
        <v>437</v>
      </c>
      <c r="F60" s="454">
        <v>4.0</v>
      </c>
    </row>
    <row r="61">
      <c r="A61" s="436" t="s">
        <v>1174</v>
      </c>
      <c r="B61" s="436" t="s">
        <v>1217</v>
      </c>
      <c r="C61" s="436" t="s">
        <v>9</v>
      </c>
      <c r="D61" s="436" t="s">
        <v>1040</v>
      </c>
      <c r="E61" s="436" t="s">
        <v>440</v>
      </c>
      <c r="F61" s="454">
        <v>4.0</v>
      </c>
    </row>
    <row r="62">
      <c r="A62" s="436" t="s">
        <v>1174</v>
      </c>
      <c r="B62" s="436" t="s">
        <v>1193</v>
      </c>
      <c r="C62" s="436" t="s">
        <v>10</v>
      </c>
      <c r="D62" s="436" t="s">
        <v>1040</v>
      </c>
      <c r="E62" s="436" t="s">
        <v>437</v>
      </c>
      <c r="F62" s="454">
        <v>4.0</v>
      </c>
    </row>
    <row r="63">
      <c r="A63" s="436" t="s">
        <v>1174</v>
      </c>
      <c r="B63" s="436" t="s">
        <v>1180</v>
      </c>
      <c r="C63" s="436" t="s">
        <v>10</v>
      </c>
      <c r="D63" s="436" t="s">
        <v>1040</v>
      </c>
      <c r="E63" s="436" t="s">
        <v>440</v>
      </c>
      <c r="F63" s="454">
        <v>4.0</v>
      </c>
    </row>
    <row r="64">
      <c r="A64" s="436" t="s">
        <v>1174</v>
      </c>
      <c r="B64" s="436" t="s">
        <v>1180</v>
      </c>
      <c r="C64" s="436" t="s">
        <v>9</v>
      </c>
      <c r="D64" s="436" t="s">
        <v>1040</v>
      </c>
      <c r="E64" s="436" t="s">
        <v>441</v>
      </c>
      <c r="F64" s="454">
        <v>4.0</v>
      </c>
    </row>
    <row r="65">
      <c r="A65" s="436" t="s">
        <v>1181</v>
      </c>
      <c r="B65" s="436" t="s">
        <v>1204</v>
      </c>
      <c r="C65" s="436" t="s">
        <v>10</v>
      </c>
      <c r="D65" s="436" t="s">
        <v>1040</v>
      </c>
      <c r="E65" s="436" t="s">
        <v>436</v>
      </c>
      <c r="F65" s="454">
        <v>3.0</v>
      </c>
    </row>
    <row r="66">
      <c r="A66" s="436" t="s">
        <v>1181</v>
      </c>
      <c r="B66" s="436" t="s">
        <v>1204</v>
      </c>
      <c r="C66" s="436" t="s">
        <v>8</v>
      </c>
      <c r="D66" s="436" t="s">
        <v>1040</v>
      </c>
      <c r="E66" s="436" t="s">
        <v>441</v>
      </c>
      <c r="F66" s="454">
        <v>3.0</v>
      </c>
    </row>
    <row r="67">
      <c r="A67" s="436" t="s">
        <v>1181</v>
      </c>
      <c r="B67" s="436" t="s">
        <v>1266</v>
      </c>
      <c r="C67" s="436" t="s">
        <v>9</v>
      </c>
      <c r="D67" s="436" t="s">
        <v>1040</v>
      </c>
      <c r="E67" s="436" t="s">
        <v>436</v>
      </c>
      <c r="F67" s="454">
        <v>3.0</v>
      </c>
    </row>
    <row r="68">
      <c r="A68" s="436" t="s">
        <v>1174</v>
      </c>
      <c r="B68" s="436" t="s">
        <v>1207</v>
      </c>
      <c r="C68" s="436" t="s">
        <v>9</v>
      </c>
      <c r="D68" s="436" t="s">
        <v>1040</v>
      </c>
      <c r="E68" s="436" t="s">
        <v>440</v>
      </c>
      <c r="F68" s="454">
        <v>3.0</v>
      </c>
    </row>
    <row r="69">
      <c r="A69" s="436" t="s">
        <v>1174</v>
      </c>
      <c r="B69" s="436" t="s">
        <v>1176</v>
      </c>
      <c r="C69" s="436" t="s">
        <v>10</v>
      </c>
      <c r="D69" s="436" t="s">
        <v>1040</v>
      </c>
      <c r="E69" s="436" t="s">
        <v>440</v>
      </c>
      <c r="F69" s="454">
        <v>3.0</v>
      </c>
    </row>
    <row r="70">
      <c r="A70" s="436" t="s">
        <v>1174</v>
      </c>
      <c r="B70" s="436" t="s">
        <v>1186</v>
      </c>
      <c r="C70" s="436" t="s">
        <v>9</v>
      </c>
      <c r="D70" s="436" t="s">
        <v>1040</v>
      </c>
      <c r="E70" s="436" t="s">
        <v>441</v>
      </c>
      <c r="F70" s="454">
        <v>3.0</v>
      </c>
    </row>
    <row r="71">
      <c r="A71" s="436" t="s">
        <v>1174</v>
      </c>
      <c r="B71" s="436" t="s">
        <v>1263</v>
      </c>
      <c r="C71" s="436" t="s">
        <v>9</v>
      </c>
      <c r="D71" s="436" t="s">
        <v>1040</v>
      </c>
      <c r="E71" s="436" t="s">
        <v>437</v>
      </c>
      <c r="F71" s="454">
        <v>3.0</v>
      </c>
    </row>
    <row r="72">
      <c r="A72" s="436" t="s">
        <v>1174</v>
      </c>
      <c r="B72" s="436" t="s">
        <v>1263</v>
      </c>
      <c r="C72" s="436" t="s">
        <v>8</v>
      </c>
      <c r="D72" s="436" t="s">
        <v>1040</v>
      </c>
      <c r="E72" s="436" t="s">
        <v>440</v>
      </c>
      <c r="F72" s="454">
        <v>3.0</v>
      </c>
    </row>
    <row r="73">
      <c r="A73" s="436" t="s">
        <v>1174</v>
      </c>
      <c r="B73" s="436" t="s">
        <v>1187</v>
      </c>
      <c r="C73" s="436" t="s">
        <v>9</v>
      </c>
      <c r="D73" s="436" t="s">
        <v>1040</v>
      </c>
      <c r="E73" s="436" t="s">
        <v>440</v>
      </c>
      <c r="F73" s="454">
        <v>3.0</v>
      </c>
    </row>
    <row r="74">
      <c r="A74" s="436" t="s">
        <v>1174</v>
      </c>
      <c r="B74" s="436" t="s">
        <v>1180</v>
      </c>
      <c r="C74" s="436" t="s">
        <v>8</v>
      </c>
      <c r="D74" s="436" t="s">
        <v>1040</v>
      </c>
      <c r="E74" s="436" t="s">
        <v>440</v>
      </c>
      <c r="F74" s="454">
        <v>3.0</v>
      </c>
    </row>
    <row r="75">
      <c r="A75" s="436" t="s">
        <v>1174</v>
      </c>
      <c r="B75" s="436" t="s">
        <v>1179</v>
      </c>
      <c r="C75" s="436" t="s">
        <v>9</v>
      </c>
      <c r="D75" s="436" t="s">
        <v>1040</v>
      </c>
      <c r="E75" s="436" t="s">
        <v>437</v>
      </c>
      <c r="F75" s="454">
        <v>3.0</v>
      </c>
    </row>
    <row r="76">
      <c r="A76" s="436" t="s">
        <v>1174</v>
      </c>
      <c r="B76" s="436" t="s">
        <v>1188</v>
      </c>
      <c r="C76" s="436" t="s">
        <v>9</v>
      </c>
      <c r="D76" s="436" t="s">
        <v>1040</v>
      </c>
      <c r="E76" s="436" t="s">
        <v>441</v>
      </c>
      <c r="F76" s="454">
        <v>3.0</v>
      </c>
    </row>
    <row r="77">
      <c r="A77" s="436" t="s">
        <v>1174</v>
      </c>
      <c r="B77" s="436" t="s">
        <v>1178</v>
      </c>
      <c r="C77" s="436" t="s">
        <v>10</v>
      </c>
      <c r="D77" s="436" t="s">
        <v>1058</v>
      </c>
      <c r="E77" s="436" t="s">
        <v>437</v>
      </c>
      <c r="F77" s="454">
        <v>3.0</v>
      </c>
    </row>
    <row r="78">
      <c r="A78" s="436" t="s">
        <v>1174</v>
      </c>
      <c r="B78" s="436" t="s">
        <v>1262</v>
      </c>
      <c r="C78" s="436" t="s">
        <v>10</v>
      </c>
      <c r="D78" s="436" t="s">
        <v>1040</v>
      </c>
      <c r="E78" s="436" t="s">
        <v>441</v>
      </c>
      <c r="F78" s="454">
        <v>3.0</v>
      </c>
    </row>
    <row r="79">
      <c r="A79" s="436" t="s">
        <v>1174</v>
      </c>
      <c r="B79" s="436" t="s">
        <v>1267</v>
      </c>
      <c r="C79" s="436" t="s">
        <v>9</v>
      </c>
      <c r="D79" s="436" t="s">
        <v>1040</v>
      </c>
      <c r="E79" s="436" t="s">
        <v>437</v>
      </c>
      <c r="F79" s="454">
        <v>3.0</v>
      </c>
    </row>
    <row r="80">
      <c r="A80" s="436" t="s">
        <v>1174</v>
      </c>
      <c r="B80" s="436" t="s">
        <v>1177</v>
      </c>
      <c r="C80" s="436" t="s">
        <v>10</v>
      </c>
      <c r="D80" s="436" t="s">
        <v>1058</v>
      </c>
      <c r="E80" s="436" t="s">
        <v>440</v>
      </c>
      <c r="F80" s="454">
        <v>3.0</v>
      </c>
    </row>
    <row r="81">
      <c r="A81" s="436" t="s">
        <v>1181</v>
      </c>
      <c r="B81" s="436" t="s">
        <v>1185</v>
      </c>
      <c r="C81" s="436" t="s">
        <v>9</v>
      </c>
      <c r="D81" s="436" t="s">
        <v>1040</v>
      </c>
      <c r="E81" s="436" t="s">
        <v>441</v>
      </c>
      <c r="F81" s="454">
        <v>2.0</v>
      </c>
    </row>
    <row r="82">
      <c r="A82" s="436" t="s">
        <v>1181</v>
      </c>
      <c r="B82" s="436" t="s">
        <v>1255</v>
      </c>
      <c r="C82" s="436" t="s">
        <v>9</v>
      </c>
      <c r="D82" s="436" t="s">
        <v>1040</v>
      </c>
      <c r="E82" s="436" t="s">
        <v>436</v>
      </c>
      <c r="F82" s="454">
        <v>2.0</v>
      </c>
    </row>
    <row r="83">
      <c r="A83" s="436" t="s">
        <v>1181</v>
      </c>
      <c r="B83" s="436" t="s">
        <v>1255</v>
      </c>
      <c r="C83" s="436" t="s">
        <v>9</v>
      </c>
      <c r="D83" s="436" t="s">
        <v>1040</v>
      </c>
      <c r="E83" s="436" t="s">
        <v>441</v>
      </c>
      <c r="F83" s="454">
        <v>2.0</v>
      </c>
    </row>
    <row r="84">
      <c r="A84" s="436" t="s">
        <v>1174</v>
      </c>
      <c r="B84" s="436" t="s">
        <v>1207</v>
      </c>
      <c r="C84" s="436" t="s">
        <v>9</v>
      </c>
      <c r="D84" s="436" t="s">
        <v>1040</v>
      </c>
      <c r="E84" s="436" t="s">
        <v>441</v>
      </c>
      <c r="F84" s="454">
        <v>2.0</v>
      </c>
    </row>
    <row r="85">
      <c r="A85" s="436" t="s">
        <v>1174</v>
      </c>
      <c r="B85" s="436" t="s">
        <v>1207</v>
      </c>
      <c r="C85" s="436" t="s">
        <v>8</v>
      </c>
      <c r="D85" s="436" t="s">
        <v>1040</v>
      </c>
      <c r="E85" s="436" t="s">
        <v>440</v>
      </c>
      <c r="F85" s="454">
        <v>2.0</v>
      </c>
    </row>
    <row r="86">
      <c r="A86" s="436" t="s">
        <v>1174</v>
      </c>
      <c r="B86" s="436" t="s">
        <v>1190</v>
      </c>
      <c r="C86" s="436" t="s">
        <v>8</v>
      </c>
      <c r="D86" s="436" t="s">
        <v>1040</v>
      </c>
      <c r="E86" s="436" t="s">
        <v>440</v>
      </c>
      <c r="F86" s="454">
        <v>2.0</v>
      </c>
    </row>
    <row r="87">
      <c r="A87" s="436" t="s">
        <v>1174</v>
      </c>
      <c r="B87" s="436" t="s">
        <v>1176</v>
      </c>
      <c r="C87" s="436" t="s">
        <v>9</v>
      </c>
      <c r="D87" s="436" t="s">
        <v>1040</v>
      </c>
      <c r="E87" s="436" t="s">
        <v>440</v>
      </c>
      <c r="F87" s="454">
        <v>2.0</v>
      </c>
    </row>
    <row r="88">
      <c r="A88" s="436" t="s">
        <v>1174</v>
      </c>
      <c r="B88" s="436" t="s">
        <v>1228</v>
      </c>
      <c r="C88" s="436" t="s">
        <v>8</v>
      </c>
      <c r="D88" s="436" t="s">
        <v>1040</v>
      </c>
      <c r="E88" s="436" t="s">
        <v>440</v>
      </c>
      <c r="F88" s="454">
        <v>2.0</v>
      </c>
    </row>
    <row r="89">
      <c r="A89" s="436" t="s">
        <v>1174</v>
      </c>
      <c r="B89" s="436" t="s">
        <v>1268</v>
      </c>
      <c r="C89" s="436" t="s">
        <v>9</v>
      </c>
      <c r="D89" s="436" t="s">
        <v>1040</v>
      </c>
      <c r="E89" s="436" t="s">
        <v>440</v>
      </c>
      <c r="F89" s="454">
        <v>2.0</v>
      </c>
    </row>
    <row r="90">
      <c r="A90" s="436" t="s">
        <v>1174</v>
      </c>
      <c r="B90" s="436" t="s">
        <v>1217</v>
      </c>
      <c r="C90" s="436" t="s">
        <v>9</v>
      </c>
      <c r="D90" s="436" t="s">
        <v>1040</v>
      </c>
      <c r="E90" s="436" t="s">
        <v>437</v>
      </c>
      <c r="F90" s="454">
        <v>2.0</v>
      </c>
    </row>
    <row r="91">
      <c r="A91" s="436" t="s">
        <v>1174</v>
      </c>
      <c r="B91" s="436" t="s">
        <v>1186</v>
      </c>
      <c r="C91" s="436" t="s">
        <v>10</v>
      </c>
      <c r="D91" s="436" t="s">
        <v>1040</v>
      </c>
      <c r="E91" s="436" t="s">
        <v>440</v>
      </c>
      <c r="F91" s="454">
        <v>2.0</v>
      </c>
    </row>
    <row r="92">
      <c r="A92" s="436" t="s">
        <v>1174</v>
      </c>
      <c r="B92" s="436" t="s">
        <v>1263</v>
      </c>
      <c r="C92" s="436" t="s">
        <v>8</v>
      </c>
      <c r="D92" s="436" t="s">
        <v>1040</v>
      </c>
      <c r="E92" s="436" t="s">
        <v>437</v>
      </c>
      <c r="F92" s="454">
        <v>2.0</v>
      </c>
    </row>
    <row r="93">
      <c r="A93" s="436" t="s">
        <v>1174</v>
      </c>
      <c r="B93" s="436" t="s">
        <v>1187</v>
      </c>
      <c r="C93" s="436" t="s">
        <v>9</v>
      </c>
      <c r="D93" s="436" t="s">
        <v>1040</v>
      </c>
      <c r="E93" s="436" t="s">
        <v>437</v>
      </c>
      <c r="F93" s="454">
        <v>2.0</v>
      </c>
    </row>
    <row r="94">
      <c r="A94" s="436" t="s">
        <v>1174</v>
      </c>
      <c r="B94" s="436" t="s">
        <v>1269</v>
      </c>
      <c r="C94" s="436" t="s">
        <v>9</v>
      </c>
      <c r="D94" s="436" t="s">
        <v>1040</v>
      </c>
      <c r="E94" s="436" t="s">
        <v>437</v>
      </c>
      <c r="F94" s="454">
        <v>2.0</v>
      </c>
    </row>
    <row r="95">
      <c r="A95" s="436" t="s">
        <v>1174</v>
      </c>
      <c r="B95" s="436" t="s">
        <v>1270</v>
      </c>
      <c r="C95" s="436" t="s">
        <v>10</v>
      </c>
      <c r="D95" s="436" t="s">
        <v>1040</v>
      </c>
      <c r="E95" s="436" t="s">
        <v>441</v>
      </c>
      <c r="F95" s="454">
        <v>2.0</v>
      </c>
    </row>
    <row r="96">
      <c r="A96" s="436" t="s">
        <v>1174</v>
      </c>
      <c r="B96" s="436" t="s">
        <v>1270</v>
      </c>
      <c r="C96" s="436" t="s">
        <v>9</v>
      </c>
      <c r="D96" s="436" t="s">
        <v>1040</v>
      </c>
      <c r="E96" s="436" t="s">
        <v>437</v>
      </c>
      <c r="F96" s="454">
        <v>2.0</v>
      </c>
    </row>
    <row r="97">
      <c r="A97" s="436" t="s">
        <v>1174</v>
      </c>
      <c r="B97" s="436" t="s">
        <v>1179</v>
      </c>
      <c r="C97" s="436" t="s">
        <v>10</v>
      </c>
      <c r="D97" s="436" t="s">
        <v>1040</v>
      </c>
      <c r="E97" s="436" t="s">
        <v>440</v>
      </c>
      <c r="F97" s="454">
        <v>2.0</v>
      </c>
    </row>
    <row r="98">
      <c r="A98" s="436" t="s">
        <v>1174</v>
      </c>
      <c r="B98" s="436" t="s">
        <v>1264</v>
      </c>
      <c r="C98" s="436" t="s">
        <v>9</v>
      </c>
      <c r="D98" s="436" t="s">
        <v>1040</v>
      </c>
      <c r="E98" s="436" t="s">
        <v>441</v>
      </c>
      <c r="F98" s="454">
        <v>2.0</v>
      </c>
    </row>
    <row r="99">
      <c r="A99" s="436" t="s">
        <v>1174</v>
      </c>
      <c r="B99" s="436" t="s">
        <v>1178</v>
      </c>
      <c r="C99" s="436" t="s">
        <v>8</v>
      </c>
      <c r="D99" s="436" t="s">
        <v>1040</v>
      </c>
      <c r="E99" s="436" t="s">
        <v>441</v>
      </c>
      <c r="F99" s="454">
        <v>2.0</v>
      </c>
    </row>
    <row r="100">
      <c r="A100" s="436" t="s">
        <v>1174</v>
      </c>
      <c r="B100" s="436" t="s">
        <v>1178</v>
      </c>
      <c r="C100" s="436" t="s">
        <v>8</v>
      </c>
      <c r="D100" s="436" t="s">
        <v>1070</v>
      </c>
      <c r="E100" s="436" t="s">
        <v>442</v>
      </c>
      <c r="F100" s="454">
        <v>2.0</v>
      </c>
    </row>
    <row r="101">
      <c r="A101" s="436" t="s">
        <v>1174</v>
      </c>
      <c r="B101" s="436" t="s">
        <v>1271</v>
      </c>
      <c r="C101" s="436" t="s">
        <v>10</v>
      </c>
      <c r="D101" s="436" t="s">
        <v>1040</v>
      </c>
      <c r="E101" s="436" t="s">
        <v>437</v>
      </c>
      <c r="F101" s="454">
        <v>2.0</v>
      </c>
    </row>
    <row r="102">
      <c r="A102" s="436" t="s">
        <v>1174</v>
      </c>
      <c r="B102" s="436" t="s">
        <v>1262</v>
      </c>
      <c r="C102" s="436" t="s">
        <v>9</v>
      </c>
      <c r="D102" s="436" t="s">
        <v>1040</v>
      </c>
      <c r="E102" s="436" t="s">
        <v>437</v>
      </c>
      <c r="F102" s="454">
        <v>2.0</v>
      </c>
    </row>
    <row r="103">
      <c r="A103" s="436" t="s">
        <v>1174</v>
      </c>
      <c r="B103" s="436" t="s">
        <v>1267</v>
      </c>
      <c r="C103" s="436" t="s">
        <v>9</v>
      </c>
      <c r="D103" s="436" t="s">
        <v>1040</v>
      </c>
      <c r="E103" s="436" t="s">
        <v>440</v>
      </c>
      <c r="F103" s="454">
        <v>2.0</v>
      </c>
    </row>
    <row r="104">
      <c r="A104" s="436" t="s">
        <v>1174</v>
      </c>
      <c r="B104" s="436" t="s">
        <v>1177</v>
      </c>
      <c r="C104" s="436" t="s">
        <v>8</v>
      </c>
      <c r="D104" s="436" t="s">
        <v>1040</v>
      </c>
      <c r="E104" s="436" t="s">
        <v>441</v>
      </c>
      <c r="F104" s="454">
        <v>2.0</v>
      </c>
    </row>
    <row r="105">
      <c r="A105" s="436" t="s">
        <v>1174</v>
      </c>
      <c r="B105" s="436" t="s">
        <v>1199</v>
      </c>
      <c r="C105" s="436" t="s">
        <v>10</v>
      </c>
      <c r="D105" s="436" t="s">
        <v>1040</v>
      </c>
      <c r="E105" s="436" t="s">
        <v>441</v>
      </c>
      <c r="F105" s="454">
        <v>2.0</v>
      </c>
    </row>
    <row r="106">
      <c r="A106" s="436" t="s">
        <v>1174</v>
      </c>
      <c r="B106" s="436" t="s">
        <v>1175</v>
      </c>
      <c r="C106" s="436" t="s">
        <v>9</v>
      </c>
      <c r="D106" s="436" t="s">
        <v>1058</v>
      </c>
      <c r="E106" s="436" t="s">
        <v>440</v>
      </c>
      <c r="F106" s="454">
        <v>2.0</v>
      </c>
    </row>
    <row r="107">
      <c r="A107" s="436" t="s">
        <v>1174</v>
      </c>
      <c r="B107" s="436" t="s">
        <v>1175</v>
      </c>
      <c r="C107" s="436" t="s">
        <v>8</v>
      </c>
      <c r="D107" s="436" t="s">
        <v>1040</v>
      </c>
      <c r="E107" s="436" t="s">
        <v>441</v>
      </c>
      <c r="F107" s="454">
        <v>2.0</v>
      </c>
    </row>
    <row r="108">
      <c r="A108" s="436" t="s">
        <v>1068</v>
      </c>
      <c r="B108" s="436" t="s">
        <v>1068</v>
      </c>
      <c r="C108" s="436" t="s">
        <v>10</v>
      </c>
      <c r="D108" s="436" t="s">
        <v>1040</v>
      </c>
      <c r="E108" s="436" t="s">
        <v>440</v>
      </c>
      <c r="F108" s="454">
        <v>1.0</v>
      </c>
    </row>
    <row r="109">
      <c r="A109" s="436" t="s">
        <v>1068</v>
      </c>
      <c r="B109" s="436" t="s">
        <v>1068</v>
      </c>
      <c r="C109" s="436" t="s">
        <v>9</v>
      </c>
      <c r="D109" s="436" t="s">
        <v>1040</v>
      </c>
      <c r="E109" s="436" t="s">
        <v>441</v>
      </c>
      <c r="F109" s="454">
        <v>1.0</v>
      </c>
    </row>
    <row r="110">
      <c r="A110" s="436" t="s">
        <v>1068</v>
      </c>
      <c r="B110" s="436" t="s">
        <v>1068</v>
      </c>
      <c r="C110" s="436" t="s">
        <v>9</v>
      </c>
      <c r="D110" s="436" t="s">
        <v>1058</v>
      </c>
      <c r="E110" s="436" t="s">
        <v>440</v>
      </c>
      <c r="F110" s="454">
        <v>1.0</v>
      </c>
    </row>
    <row r="111">
      <c r="A111" s="436" t="s">
        <v>1068</v>
      </c>
      <c r="B111" s="436" t="s">
        <v>1068</v>
      </c>
      <c r="C111" s="436" t="s">
        <v>8</v>
      </c>
      <c r="D111" s="436" t="s">
        <v>1040</v>
      </c>
      <c r="E111" s="436" t="s">
        <v>436</v>
      </c>
      <c r="F111" s="454">
        <v>1.0</v>
      </c>
    </row>
    <row r="112">
      <c r="A112" s="436" t="s">
        <v>1272</v>
      </c>
      <c r="B112" s="436" t="s">
        <v>1273</v>
      </c>
      <c r="C112" s="436" t="s">
        <v>9</v>
      </c>
      <c r="D112" s="436" t="s">
        <v>1040</v>
      </c>
      <c r="E112" s="436" t="s">
        <v>436</v>
      </c>
      <c r="F112" s="454">
        <v>1.0</v>
      </c>
    </row>
    <row r="113">
      <c r="A113" s="436" t="s">
        <v>1181</v>
      </c>
      <c r="B113" s="436" t="s">
        <v>1256</v>
      </c>
      <c r="C113" s="436" t="s">
        <v>9</v>
      </c>
      <c r="D113" s="436" t="s">
        <v>1040</v>
      </c>
      <c r="E113" s="436" t="s">
        <v>436</v>
      </c>
      <c r="F113" s="454">
        <v>1.0</v>
      </c>
    </row>
    <row r="114">
      <c r="A114" s="436" t="s">
        <v>1181</v>
      </c>
      <c r="B114" s="436" t="s">
        <v>1256</v>
      </c>
      <c r="C114" s="436" t="s">
        <v>9</v>
      </c>
      <c r="D114" s="436" t="s">
        <v>1040</v>
      </c>
      <c r="E114" s="436" t="s">
        <v>441</v>
      </c>
      <c r="F114" s="454">
        <v>1.0</v>
      </c>
    </row>
    <row r="115">
      <c r="A115" s="436" t="s">
        <v>1181</v>
      </c>
      <c r="B115" s="436" t="s">
        <v>1185</v>
      </c>
      <c r="C115" s="436" t="s">
        <v>10</v>
      </c>
      <c r="D115" s="436" t="s">
        <v>1040</v>
      </c>
      <c r="E115" s="436" t="s">
        <v>441</v>
      </c>
      <c r="F115" s="454">
        <v>1.0</v>
      </c>
    </row>
    <row r="116">
      <c r="A116" s="436" t="s">
        <v>1181</v>
      </c>
      <c r="B116" s="436" t="s">
        <v>1185</v>
      </c>
      <c r="C116" s="436" t="s">
        <v>8</v>
      </c>
      <c r="D116" s="436" t="s">
        <v>1040</v>
      </c>
      <c r="E116" s="436" t="s">
        <v>441</v>
      </c>
      <c r="F116" s="454">
        <v>1.0</v>
      </c>
    </row>
    <row r="117">
      <c r="A117" s="436" t="s">
        <v>1181</v>
      </c>
      <c r="B117" s="436" t="s">
        <v>1226</v>
      </c>
      <c r="C117" s="436" t="s">
        <v>10</v>
      </c>
      <c r="D117" s="436" t="s">
        <v>1040</v>
      </c>
      <c r="E117" s="436" t="s">
        <v>436</v>
      </c>
      <c r="F117" s="454">
        <v>1.0</v>
      </c>
    </row>
    <row r="118">
      <c r="A118" s="436" t="s">
        <v>1181</v>
      </c>
      <c r="B118" s="436" t="s">
        <v>1226</v>
      </c>
      <c r="C118" s="436" t="s">
        <v>9</v>
      </c>
      <c r="D118" s="436" t="s">
        <v>1040</v>
      </c>
      <c r="E118" s="436" t="s">
        <v>441</v>
      </c>
      <c r="F118" s="454">
        <v>1.0</v>
      </c>
    </row>
    <row r="119">
      <c r="A119" s="436" t="s">
        <v>1181</v>
      </c>
      <c r="B119" s="436" t="s">
        <v>1266</v>
      </c>
      <c r="C119" s="436" t="s">
        <v>10</v>
      </c>
      <c r="D119" s="436" t="s">
        <v>1040</v>
      </c>
      <c r="E119" s="436" t="s">
        <v>436</v>
      </c>
      <c r="F119" s="454">
        <v>1.0</v>
      </c>
    </row>
    <row r="120">
      <c r="A120" s="436" t="s">
        <v>1181</v>
      </c>
      <c r="B120" s="436" t="s">
        <v>1255</v>
      </c>
      <c r="C120" s="436" t="s">
        <v>10</v>
      </c>
      <c r="D120" s="436" t="s">
        <v>1040</v>
      </c>
      <c r="E120" s="436" t="s">
        <v>436</v>
      </c>
      <c r="F120" s="454">
        <v>1.0</v>
      </c>
    </row>
    <row r="121">
      <c r="A121" s="436" t="s">
        <v>1181</v>
      </c>
      <c r="B121" s="436" t="s">
        <v>1274</v>
      </c>
      <c r="C121" s="436" t="s">
        <v>10</v>
      </c>
      <c r="D121" s="436" t="s">
        <v>1040</v>
      </c>
      <c r="E121" s="436" t="s">
        <v>441</v>
      </c>
      <c r="F121" s="454">
        <v>1.0</v>
      </c>
    </row>
    <row r="122">
      <c r="A122" s="436" t="s">
        <v>1181</v>
      </c>
      <c r="B122" s="436" t="s">
        <v>1274</v>
      </c>
      <c r="C122" s="436" t="s">
        <v>9</v>
      </c>
      <c r="D122" s="436" t="s">
        <v>1040</v>
      </c>
      <c r="E122" s="436" t="s">
        <v>441</v>
      </c>
      <c r="F122" s="454">
        <v>1.0</v>
      </c>
    </row>
    <row r="123">
      <c r="A123" s="436" t="s">
        <v>1174</v>
      </c>
      <c r="B123" s="436" t="s">
        <v>1190</v>
      </c>
      <c r="C123" s="436" t="s">
        <v>10</v>
      </c>
      <c r="D123" s="436" t="s">
        <v>1040</v>
      </c>
      <c r="E123" s="436" t="s">
        <v>437</v>
      </c>
      <c r="F123" s="454">
        <v>1.0</v>
      </c>
    </row>
    <row r="124">
      <c r="A124" s="436" t="s">
        <v>1174</v>
      </c>
      <c r="B124" s="436" t="s">
        <v>1190</v>
      </c>
      <c r="C124" s="436" t="s">
        <v>10</v>
      </c>
      <c r="D124" s="436" t="s">
        <v>1040</v>
      </c>
      <c r="E124" s="436" t="s">
        <v>440</v>
      </c>
      <c r="F124" s="454">
        <v>1.0</v>
      </c>
    </row>
    <row r="125">
      <c r="A125" s="436" t="s">
        <v>1174</v>
      </c>
      <c r="B125" s="436" t="s">
        <v>1190</v>
      </c>
      <c r="C125" s="436" t="s">
        <v>9</v>
      </c>
      <c r="D125" s="436" t="s">
        <v>1040</v>
      </c>
      <c r="E125" s="436" t="s">
        <v>437</v>
      </c>
      <c r="F125" s="454">
        <v>1.0</v>
      </c>
    </row>
    <row r="126">
      <c r="A126" s="436" t="s">
        <v>1174</v>
      </c>
      <c r="B126" s="436" t="s">
        <v>1176</v>
      </c>
      <c r="C126" s="436" t="s">
        <v>10</v>
      </c>
      <c r="D126" s="436" t="s">
        <v>1040</v>
      </c>
      <c r="E126" s="436" t="s">
        <v>441</v>
      </c>
      <c r="F126" s="454">
        <v>1.0</v>
      </c>
    </row>
    <row r="127">
      <c r="A127" s="436" t="s">
        <v>1174</v>
      </c>
      <c r="B127" s="436" t="s">
        <v>1176</v>
      </c>
      <c r="C127" s="436" t="s">
        <v>9</v>
      </c>
      <c r="D127" s="436" t="s">
        <v>1040</v>
      </c>
      <c r="E127" s="436" t="s">
        <v>441</v>
      </c>
      <c r="F127" s="454">
        <v>1.0</v>
      </c>
    </row>
    <row r="128">
      <c r="A128" s="436" t="s">
        <v>1174</v>
      </c>
      <c r="B128" s="436" t="s">
        <v>1176</v>
      </c>
      <c r="C128" s="436" t="s">
        <v>8</v>
      </c>
      <c r="D128" s="436" t="s">
        <v>1040</v>
      </c>
      <c r="E128" s="436" t="s">
        <v>437</v>
      </c>
      <c r="F128" s="454">
        <v>1.0</v>
      </c>
    </row>
    <row r="129">
      <c r="A129" s="436" t="s">
        <v>1174</v>
      </c>
      <c r="B129" s="436" t="s">
        <v>1268</v>
      </c>
      <c r="C129" s="436" t="s">
        <v>10</v>
      </c>
      <c r="D129" s="436" t="s">
        <v>1040</v>
      </c>
      <c r="E129" s="436" t="s">
        <v>441</v>
      </c>
      <c r="F129" s="454">
        <v>1.0</v>
      </c>
    </row>
    <row r="130">
      <c r="A130" s="436" t="s">
        <v>1174</v>
      </c>
      <c r="B130" s="436" t="s">
        <v>1212</v>
      </c>
      <c r="C130" s="436" t="s">
        <v>9</v>
      </c>
      <c r="D130" s="436" t="s">
        <v>1040</v>
      </c>
      <c r="E130" s="436" t="s">
        <v>440</v>
      </c>
      <c r="F130" s="454">
        <v>1.0</v>
      </c>
    </row>
    <row r="131">
      <c r="A131" s="436" t="s">
        <v>1174</v>
      </c>
      <c r="B131" s="436" t="s">
        <v>1186</v>
      </c>
      <c r="C131" s="436" t="s">
        <v>9</v>
      </c>
      <c r="D131" s="436" t="s">
        <v>1040</v>
      </c>
      <c r="E131" s="436" t="s">
        <v>437</v>
      </c>
      <c r="F131" s="454">
        <v>1.0</v>
      </c>
    </row>
    <row r="132">
      <c r="A132" s="436" t="s">
        <v>1174</v>
      </c>
      <c r="B132" s="436" t="s">
        <v>1186</v>
      </c>
      <c r="C132" s="436" t="s">
        <v>9</v>
      </c>
      <c r="D132" s="436" t="s">
        <v>1058</v>
      </c>
      <c r="E132" s="436" t="s">
        <v>441</v>
      </c>
      <c r="F132" s="454">
        <v>1.0</v>
      </c>
    </row>
    <row r="133">
      <c r="A133" s="436" t="s">
        <v>1174</v>
      </c>
      <c r="B133" s="436" t="s">
        <v>1263</v>
      </c>
      <c r="C133" s="436" t="s">
        <v>9</v>
      </c>
      <c r="D133" s="436" t="s">
        <v>1040</v>
      </c>
      <c r="E133" s="436" t="s">
        <v>441</v>
      </c>
      <c r="F133" s="454">
        <v>1.0</v>
      </c>
    </row>
    <row r="134">
      <c r="A134" s="436" t="s">
        <v>1174</v>
      </c>
      <c r="B134" s="436" t="s">
        <v>1213</v>
      </c>
      <c r="C134" s="436" t="s">
        <v>9</v>
      </c>
      <c r="D134" s="436" t="s">
        <v>1040</v>
      </c>
      <c r="E134" s="436" t="s">
        <v>440</v>
      </c>
      <c r="F134" s="454">
        <v>1.0</v>
      </c>
    </row>
    <row r="135">
      <c r="A135" s="436" t="s">
        <v>1174</v>
      </c>
      <c r="B135" s="436" t="s">
        <v>1269</v>
      </c>
      <c r="C135" s="436" t="s">
        <v>10</v>
      </c>
      <c r="D135" s="436" t="s">
        <v>1040</v>
      </c>
      <c r="E135" s="436" t="s">
        <v>437</v>
      </c>
      <c r="F135" s="454">
        <v>1.0</v>
      </c>
    </row>
    <row r="136">
      <c r="A136" s="436" t="s">
        <v>1174</v>
      </c>
      <c r="B136" s="436" t="s">
        <v>1269</v>
      </c>
      <c r="C136" s="436" t="s">
        <v>10</v>
      </c>
      <c r="D136" s="436" t="s">
        <v>1040</v>
      </c>
      <c r="E136" s="436" t="s">
        <v>440</v>
      </c>
      <c r="F136" s="454">
        <v>1.0</v>
      </c>
    </row>
    <row r="137">
      <c r="A137" s="436" t="s">
        <v>1174</v>
      </c>
      <c r="B137" s="436" t="s">
        <v>1248</v>
      </c>
      <c r="C137" s="436" t="s">
        <v>9</v>
      </c>
      <c r="D137" s="436" t="s">
        <v>1040</v>
      </c>
      <c r="E137" s="436" t="s">
        <v>441</v>
      </c>
      <c r="F137" s="454">
        <v>1.0</v>
      </c>
    </row>
    <row r="138">
      <c r="A138" s="436" t="s">
        <v>1174</v>
      </c>
      <c r="B138" s="436" t="s">
        <v>1180</v>
      </c>
      <c r="C138" s="436" t="s">
        <v>9</v>
      </c>
      <c r="D138" s="436" t="s">
        <v>1040</v>
      </c>
      <c r="E138" s="436" t="s">
        <v>437</v>
      </c>
      <c r="F138" s="454">
        <v>1.0</v>
      </c>
    </row>
    <row r="139">
      <c r="A139" s="436" t="s">
        <v>1174</v>
      </c>
      <c r="B139" s="436" t="s">
        <v>1270</v>
      </c>
      <c r="C139" s="436" t="s">
        <v>10</v>
      </c>
      <c r="D139" s="436" t="s">
        <v>1040</v>
      </c>
      <c r="E139" s="436" t="s">
        <v>437</v>
      </c>
      <c r="F139" s="454">
        <v>1.0</v>
      </c>
    </row>
    <row r="140">
      <c r="A140" s="436" t="s">
        <v>1174</v>
      </c>
      <c r="B140" s="436" t="s">
        <v>1270</v>
      </c>
      <c r="C140" s="436" t="s">
        <v>9</v>
      </c>
      <c r="D140" s="436" t="s">
        <v>1040</v>
      </c>
      <c r="E140" s="436" t="s">
        <v>441</v>
      </c>
      <c r="F140" s="454">
        <v>1.0</v>
      </c>
    </row>
    <row r="141">
      <c r="A141" s="436" t="s">
        <v>1174</v>
      </c>
      <c r="B141" s="436" t="s">
        <v>1270</v>
      </c>
      <c r="C141" s="436" t="s">
        <v>8</v>
      </c>
      <c r="D141" s="436" t="s">
        <v>1040</v>
      </c>
      <c r="E141" s="436" t="s">
        <v>440</v>
      </c>
      <c r="F141" s="454">
        <v>1.0</v>
      </c>
    </row>
    <row r="142">
      <c r="A142" s="436" t="s">
        <v>1174</v>
      </c>
      <c r="B142" s="436" t="s">
        <v>1275</v>
      </c>
      <c r="C142" s="436" t="s">
        <v>8</v>
      </c>
      <c r="D142" s="436" t="s">
        <v>1040</v>
      </c>
      <c r="E142" s="436" t="s">
        <v>440</v>
      </c>
      <c r="F142" s="454">
        <v>1.0</v>
      </c>
    </row>
    <row r="143">
      <c r="A143" s="436" t="s">
        <v>1174</v>
      </c>
      <c r="B143" s="436" t="s">
        <v>1276</v>
      </c>
      <c r="C143" s="436" t="s">
        <v>10</v>
      </c>
      <c r="D143" s="436" t="s">
        <v>1040</v>
      </c>
      <c r="E143" s="436" t="s">
        <v>440</v>
      </c>
      <c r="F143" s="454">
        <v>1.0</v>
      </c>
    </row>
    <row r="144">
      <c r="A144" s="436" t="s">
        <v>1174</v>
      </c>
      <c r="B144" s="436" t="s">
        <v>1179</v>
      </c>
      <c r="C144" s="436" t="s">
        <v>10</v>
      </c>
      <c r="D144" s="436" t="s">
        <v>1040</v>
      </c>
      <c r="E144" s="436" t="s">
        <v>437</v>
      </c>
      <c r="F144" s="454">
        <v>1.0</v>
      </c>
    </row>
    <row r="145">
      <c r="A145" s="436" t="s">
        <v>1174</v>
      </c>
      <c r="B145" s="436" t="s">
        <v>1203</v>
      </c>
      <c r="C145" s="436" t="s">
        <v>10</v>
      </c>
      <c r="D145" s="436" t="s">
        <v>1040</v>
      </c>
      <c r="E145" s="436" t="s">
        <v>437</v>
      </c>
      <c r="F145" s="454">
        <v>1.0</v>
      </c>
    </row>
    <row r="146">
      <c r="A146" s="436" t="s">
        <v>1174</v>
      </c>
      <c r="B146" s="436" t="s">
        <v>1188</v>
      </c>
      <c r="C146" s="436" t="s">
        <v>8</v>
      </c>
      <c r="D146" s="436" t="s">
        <v>1040</v>
      </c>
      <c r="E146" s="436" t="s">
        <v>441</v>
      </c>
      <c r="F146" s="454">
        <v>1.0</v>
      </c>
    </row>
    <row r="147">
      <c r="A147" s="436" t="s">
        <v>1174</v>
      </c>
      <c r="B147" s="436" t="s">
        <v>1264</v>
      </c>
      <c r="C147" s="436" t="s">
        <v>10</v>
      </c>
      <c r="D147" s="436" t="s">
        <v>1040</v>
      </c>
      <c r="E147" s="436" t="s">
        <v>441</v>
      </c>
      <c r="F147" s="454">
        <v>1.0</v>
      </c>
    </row>
    <row r="148">
      <c r="A148" s="436" t="s">
        <v>1174</v>
      </c>
      <c r="B148" s="436" t="s">
        <v>1264</v>
      </c>
      <c r="C148" s="436" t="s">
        <v>9</v>
      </c>
      <c r="D148" s="436" t="s">
        <v>1040</v>
      </c>
      <c r="E148" s="436" t="s">
        <v>437</v>
      </c>
      <c r="F148" s="454">
        <v>1.0</v>
      </c>
    </row>
    <row r="149">
      <c r="A149" s="436" t="s">
        <v>1174</v>
      </c>
      <c r="B149" s="436" t="s">
        <v>1264</v>
      </c>
      <c r="C149" s="436" t="s">
        <v>8</v>
      </c>
      <c r="D149" s="436" t="s">
        <v>1040</v>
      </c>
      <c r="E149" s="436" t="s">
        <v>440</v>
      </c>
      <c r="F149" s="454">
        <v>1.0</v>
      </c>
    </row>
    <row r="150">
      <c r="A150" s="436" t="s">
        <v>1174</v>
      </c>
      <c r="B150" s="436" t="s">
        <v>1178</v>
      </c>
      <c r="C150" s="436" t="s">
        <v>10</v>
      </c>
      <c r="D150" s="436" t="s">
        <v>1058</v>
      </c>
      <c r="E150" s="436" t="s">
        <v>441</v>
      </c>
      <c r="F150" s="454">
        <v>1.0</v>
      </c>
    </row>
    <row r="151">
      <c r="A151" s="436" t="s">
        <v>1174</v>
      </c>
      <c r="B151" s="436" t="s">
        <v>1178</v>
      </c>
      <c r="C151" s="436" t="s">
        <v>9</v>
      </c>
      <c r="D151" s="436" t="s">
        <v>1070</v>
      </c>
      <c r="E151" s="436" t="s">
        <v>442</v>
      </c>
      <c r="F151" s="454">
        <v>1.0</v>
      </c>
    </row>
    <row r="152">
      <c r="A152" s="436" t="s">
        <v>1174</v>
      </c>
      <c r="B152" s="436" t="s">
        <v>1178</v>
      </c>
      <c r="C152" s="436" t="s">
        <v>9</v>
      </c>
      <c r="D152" s="436" t="s">
        <v>1058</v>
      </c>
      <c r="E152" s="436" t="s">
        <v>437</v>
      </c>
      <c r="F152" s="454">
        <v>1.0</v>
      </c>
    </row>
    <row r="153">
      <c r="A153" s="436" t="s">
        <v>1174</v>
      </c>
      <c r="B153" s="436" t="s">
        <v>1178</v>
      </c>
      <c r="C153" s="436" t="s">
        <v>9</v>
      </c>
      <c r="D153" s="436" t="s">
        <v>1058</v>
      </c>
      <c r="E153" s="436" t="s">
        <v>440</v>
      </c>
      <c r="F153" s="454">
        <v>1.0</v>
      </c>
    </row>
    <row r="154">
      <c r="A154" s="436" t="s">
        <v>1174</v>
      </c>
      <c r="B154" s="436" t="s">
        <v>1178</v>
      </c>
      <c r="C154" s="436" t="s">
        <v>9</v>
      </c>
      <c r="D154" s="436" t="s">
        <v>1058</v>
      </c>
      <c r="E154" s="436" t="s">
        <v>441</v>
      </c>
      <c r="F154" s="454">
        <v>1.0</v>
      </c>
    </row>
    <row r="155">
      <c r="A155" s="436" t="s">
        <v>1174</v>
      </c>
      <c r="B155" s="436" t="s">
        <v>1271</v>
      </c>
      <c r="C155" s="436" t="s">
        <v>9</v>
      </c>
      <c r="D155" s="436" t="s">
        <v>1040</v>
      </c>
      <c r="E155" s="436" t="s">
        <v>437</v>
      </c>
      <c r="F155" s="454">
        <v>1.0</v>
      </c>
    </row>
    <row r="156">
      <c r="A156" s="436" t="s">
        <v>1174</v>
      </c>
      <c r="B156" s="436" t="s">
        <v>1271</v>
      </c>
      <c r="C156" s="436" t="s">
        <v>8</v>
      </c>
      <c r="D156" s="436" t="s">
        <v>1040</v>
      </c>
      <c r="E156" s="436" t="s">
        <v>440</v>
      </c>
      <c r="F156" s="454">
        <v>1.0</v>
      </c>
    </row>
    <row r="157">
      <c r="A157" s="436" t="s">
        <v>1174</v>
      </c>
      <c r="B157" s="436" t="s">
        <v>1259</v>
      </c>
      <c r="C157" s="436" t="s">
        <v>9</v>
      </c>
      <c r="D157" s="436" t="s">
        <v>1040</v>
      </c>
      <c r="E157" s="436" t="s">
        <v>437</v>
      </c>
      <c r="F157" s="454">
        <v>1.0</v>
      </c>
    </row>
    <row r="158">
      <c r="A158" s="436" t="s">
        <v>1174</v>
      </c>
      <c r="B158" s="436" t="s">
        <v>1259</v>
      </c>
      <c r="C158" s="436" t="s">
        <v>9</v>
      </c>
      <c r="D158" s="436" t="s">
        <v>1040</v>
      </c>
      <c r="E158" s="436" t="s">
        <v>440</v>
      </c>
      <c r="F158" s="454">
        <v>1.0</v>
      </c>
    </row>
    <row r="159">
      <c r="A159" s="436" t="s">
        <v>1174</v>
      </c>
      <c r="B159" s="436" t="s">
        <v>1259</v>
      </c>
      <c r="C159" s="436" t="s">
        <v>9</v>
      </c>
      <c r="D159" s="436" t="s">
        <v>1040</v>
      </c>
      <c r="E159" s="436" t="s">
        <v>441</v>
      </c>
      <c r="F159" s="454">
        <v>1.0</v>
      </c>
    </row>
    <row r="160">
      <c r="A160" s="436" t="s">
        <v>1174</v>
      </c>
      <c r="B160" s="436" t="s">
        <v>1277</v>
      </c>
      <c r="C160" s="436" t="s">
        <v>10</v>
      </c>
      <c r="D160" s="436" t="s">
        <v>1040</v>
      </c>
      <c r="E160" s="436" t="s">
        <v>437</v>
      </c>
      <c r="F160" s="454">
        <v>1.0</v>
      </c>
    </row>
    <row r="161">
      <c r="A161" s="436" t="s">
        <v>1174</v>
      </c>
      <c r="B161" s="436" t="s">
        <v>1278</v>
      </c>
      <c r="C161" s="436" t="s">
        <v>10</v>
      </c>
      <c r="D161" s="436" t="s">
        <v>1040</v>
      </c>
      <c r="E161" s="436" t="s">
        <v>441</v>
      </c>
      <c r="F161" s="454">
        <v>1.0</v>
      </c>
    </row>
    <row r="162">
      <c r="A162" s="436" t="s">
        <v>1174</v>
      </c>
      <c r="B162" s="436" t="s">
        <v>1278</v>
      </c>
      <c r="C162" s="436" t="s">
        <v>9</v>
      </c>
      <c r="D162" s="436" t="s">
        <v>1040</v>
      </c>
      <c r="E162" s="436" t="s">
        <v>440</v>
      </c>
      <c r="F162" s="454">
        <v>1.0</v>
      </c>
    </row>
    <row r="163">
      <c r="A163" s="436" t="s">
        <v>1174</v>
      </c>
      <c r="B163" s="436" t="s">
        <v>1278</v>
      </c>
      <c r="C163" s="436" t="s">
        <v>9</v>
      </c>
      <c r="D163" s="436" t="s">
        <v>1040</v>
      </c>
      <c r="E163" s="436" t="s">
        <v>441</v>
      </c>
      <c r="F163" s="454">
        <v>1.0</v>
      </c>
    </row>
    <row r="164">
      <c r="A164" s="436" t="s">
        <v>1174</v>
      </c>
      <c r="B164" s="436" t="s">
        <v>1278</v>
      </c>
      <c r="C164" s="436" t="s">
        <v>8</v>
      </c>
      <c r="D164" s="436" t="s">
        <v>1040</v>
      </c>
      <c r="E164" s="436" t="s">
        <v>437</v>
      </c>
      <c r="F164" s="454">
        <v>1.0</v>
      </c>
    </row>
    <row r="165">
      <c r="A165" s="436" t="s">
        <v>1174</v>
      </c>
      <c r="B165" s="436" t="s">
        <v>1278</v>
      </c>
      <c r="C165" s="436" t="s">
        <v>8</v>
      </c>
      <c r="D165" s="436" t="s">
        <v>1040</v>
      </c>
      <c r="E165" s="436" t="s">
        <v>440</v>
      </c>
      <c r="F165" s="454">
        <v>1.0</v>
      </c>
    </row>
    <row r="166">
      <c r="A166" s="436" t="s">
        <v>1174</v>
      </c>
      <c r="B166" s="436" t="s">
        <v>1267</v>
      </c>
      <c r="C166" s="436" t="s">
        <v>10</v>
      </c>
      <c r="D166" s="436" t="s">
        <v>1040</v>
      </c>
      <c r="E166" s="436" t="s">
        <v>440</v>
      </c>
      <c r="F166" s="454">
        <v>1.0</v>
      </c>
    </row>
    <row r="167">
      <c r="A167" s="436" t="s">
        <v>1174</v>
      </c>
      <c r="B167" s="436" t="s">
        <v>1267</v>
      </c>
      <c r="C167" s="436" t="s">
        <v>9</v>
      </c>
      <c r="D167" s="436" t="s">
        <v>1040</v>
      </c>
      <c r="E167" s="436" t="s">
        <v>441</v>
      </c>
      <c r="F167" s="454">
        <v>1.0</v>
      </c>
    </row>
    <row r="168">
      <c r="A168" s="436" t="s">
        <v>1174</v>
      </c>
      <c r="B168" s="436" t="s">
        <v>1267</v>
      </c>
      <c r="C168" s="436" t="s">
        <v>8</v>
      </c>
      <c r="D168" s="436" t="s">
        <v>1040</v>
      </c>
      <c r="E168" s="436" t="s">
        <v>440</v>
      </c>
      <c r="F168" s="454">
        <v>1.0</v>
      </c>
    </row>
    <row r="169">
      <c r="A169" s="436" t="s">
        <v>1174</v>
      </c>
      <c r="B169" s="436" t="s">
        <v>1267</v>
      </c>
      <c r="C169" s="436" t="s">
        <v>8</v>
      </c>
      <c r="D169" s="436" t="s">
        <v>1040</v>
      </c>
      <c r="E169" s="436" t="s">
        <v>441</v>
      </c>
      <c r="F169" s="454">
        <v>1.0</v>
      </c>
    </row>
    <row r="170">
      <c r="A170" s="436" t="s">
        <v>1174</v>
      </c>
      <c r="B170" s="436" t="s">
        <v>1196</v>
      </c>
      <c r="C170" s="436" t="s">
        <v>10</v>
      </c>
      <c r="D170" s="436" t="s">
        <v>1040</v>
      </c>
      <c r="E170" s="436" t="s">
        <v>440</v>
      </c>
      <c r="F170" s="454">
        <v>1.0</v>
      </c>
    </row>
    <row r="171">
      <c r="A171" s="436" t="s">
        <v>1174</v>
      </c>
      <c r="B171" s="436" t="s">
        <v>1196</v>
      </c>
      <c r="C171" s="436" t="s">
        <v>9</v>
      </c>
      <c r="D171" s="436" t="s">
        <v>1040</v>
      </c>
      <c r="E171" s="436" t="s">
        <v>440</v>
      </c>
      <c r="F171" s="454">
        <v>1.0</v>
      </c>
    </row>
    <row r="172">
      <c r="A172" s="436" t="s">
        <v>1174</v>
      </c>
      <c r="B172" s="436" t="s">
        <v>1177</v>
      </c>
      <c r="C172" s="436" t="s">
        <v>10</v>
      </c>
      <c r="D172" s="436" t="s">
        <v>1040</v>
      </c>
      <c r="E172" s="436" t="s">
        <v>441</v>
      </c>
      <c r="F172" s="454">
        <v>1.0</v>
      </c>
    </row>
    <row r="173">
      <c r="A173" s="436" t="s">
        <v>1174</v>
      </c>
      <c r="B173" s="436" t="s">
        <v>1177</v>
      </c>
      <c r="C173" s="436" t="s">
        <v>10</v>
      </c>
      <c r="D173" s="436" t="s">
        <v>1058</v>
      </c>
      <c r="E173" s="436" t="s">
        <v>441</v>
      </c>
      <c r="F173" s="454">
        <v>1.0</v>
      </c>
    </row>
    <row r="174">
      <c r="A174" s="436" t="s">
        <v>1174</v>
      </c>
      <c r="B174" s="436" t="s">
        <v>1177</v>
      </c>
      <c r="C174" s="436" t="s">
        <v>9</v>
      </c>
      <c r="D174" s="436" t="s">
        <v>1040</v>
      </c>
      <c r="E174" s="436" t="s">
        <v>436</v>
      </c>
      <c r="F174" s="454">
        <v>1.0</v>
      </c>
    </row>
    <row r="175">
      <c r="A175" s="436" t="s">
        <v>1174</v>
      </c>
      <c r="B175" s="436" t="s">
        <v>1177</v>
      </c>
      <c r="C175" s="436" t="s">
        <v>9</v>
      </c>
      <c r="D175" s="436" t="s">
        <v>1058</v>
      </c>
      <c r="E175" s="436" t="s">
        <v>440</v>
      </c>
      <c r="F175" s="454">
        <v>1.0</v>
      </c>
    </row>
    <row r="176">
      <c r="A176" s="436" t="s">
        <v>1174</v>
      </c>
      <c r="B176" s="436" t="s">
        <v>1177</v>
      </c>
      <c r="C176" s="436" t="s">
        <v>8</v>
      </c>
      <c r="D176" s="436" t="s">
        <v>1040</v>
      </c>
      <c r="E176" s="436" t="s">
        <v>437</v>
      </c>
      <c r="F176" s="454">
        <v>1.0</v>
      </c>
    </row>
    <row r="177">
      <c r="A177" s="436" t="s">
        <v>1174</v>
      </c>
      <c r="B177" s="436" t="s">
        <v>1177</v>
      </c>
      <c r="C177" s="436" t="s">
        <v>8</v>
      </c>
      <c r="D177" s="436" t="s">
        <v>1040</v>
      </c>
      <c r="E177" s="436" t="s">
        <v>440</v>
      </c>
      <c r="F177" s="454">
        <v>1.0</v>
      </c>
    </row>
    <row r="178">
      <c r="A178" s="436" t="s">
        <v>1174</v>
      </c>
      <c r="B178" s="436" t="s">
        <v>1198</v>
      </c>
      <c r="C178" s="436" t="s">
        <v>9</v>
      </c>
      <c r="D178" s="436" t="s">
        <v>1040</v>
      </c>
      <c r="E178" s="436" t="s">
        <v>441</v>
      </c>
      <c r="F178" s="454">
        <v>1.0</v>
      </c>
    </row>
    <row r="179">
      <c r="A179" s="436" t="s">
        <v>1174</v>
      </c>
      <c r="B179" s="436" t="s">
        <v>1199</v>
      </c>
      <c r="C179" s="436" t="s">
        <v>9</v>
      </c>
      <c r="D179" s="436" t="s">
        <v>1040</v>
      </c>
      <c r="E179" s="436" t="s">
        <v>441</v>
      </c>
      <c r="F179" s="454">
        <v>1.0</v>
      </c>
    </row>
    <row r="180">
      <c r="A180" s="436" t="s">
        <v>1174</v>
      </c>
      <c r="B180" s="436" t="s">
        <v>1189</v>
      </c>
      <c r="C180" s="436" t="s">
        <v>9</v>
      </c>
      <c r="D180" s="436" t="s">
        <v>1040</v>
      </c>
      <c r="E180" s="436" t="s">
        <v>437</v>
      </c>
      <c r="F180" s="454">
        <v>1.0</v>
      </c>
    </row>
    <row r="181">
      <c r="A181" s="436" t="s">
        <v>1174</v>
      </c>
      <c r="B181" s="436" t="s">
        <v>1189</v>
      </c>
      <c r="C181" s="436" t="s">
        <v>9</v>
      </c>
      <c r="D181" s="436" t="s">
        <v>1040</v>
      </c>
      <c r="E181" s="436" t="s">
        <v>440</v>
      </c>
      <c r="F181" s="454">
        <v>1.0</v>
      </c>
    </row>
    <row r="182">
      <c r="A182" s="436" t="s">
        <v>1174</v>
      </c>
      <c r="B182" s="436" t="s">
        <v>1175</v>
      </c>
      <c r="C182" s="436" t="s">
        <v>10</v>
      </c>
      <c r="D182" s="436" t="s">
        <v>1040</v>
      </c>
      <c r="E182" s="436" t="s">
        <v>441</v>
      </c>
      <c r="F182" s="454">
        <v>1.0</v>
      </c>
    </row>
  </sheetData>
  <autoFilter ref="$A$15:$Z$182"/>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9.88"/>
  </cols>
  <sheetData>
    <row r="1">
      <c r="A1" s="451" t="s">
        <v>653</v>
      </c>
    </row>
    <row r="2">
      <c r="A2" s="31" t="s">
        <v>1021</v>
      </c>
      <c r="B2" s="31" t="s">
        <v>1279</v>
      </c>
    </row>
    <row r="3">
      <c r="A3" s="31" t="s">
        <v>1023</v>
      </c>
      <c r="B3" s="31" t="s">
        <v>1024</v>
      </c>
    </row>
    <row r="4">
      <c r="A4" s="31" t="s">
        <v>756</v>
      </c>
      <c r="B4" s="31" t="s">
        <v>1280</v>
      </c>
    </row>
    <row r="5">
      <c r="A5" s="31" t="s">
        <v>1026</v>
      </c>
      <c r="B5" s="452">
        <v>93.0</v>
      </c>
    </row>
    <row r="6">
      <c r="A6" s="31" t="s">
        <v>1027</v>
      </c>
      <c r="B6" s="452">
        <v>93.0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445.0</v>
      </c>
    </row>
    <row r="15">
      <c r="A15" s="455" t="s">
        <v>1031</v>
      </c>
      <c r="B15" s="455" t="s">
        <v>1032</v>
      </c>
      <c r="C15" s="455" t="s">
        <v>1033</v>
      </c>
      <c r="D15" s="455" t="s">
        <v>1034</v>
      </c>
      <c r="E15" s="455" t="s">
        <v>1035</v>
      </c>
      <c r="F15" s="455" t="s">
        <v>1036</v>
      </c>
    </row>
    <row r="16">
      <c r="A16" s="436" t="s">
        <v>1174</v>
      </c>
      <c r="B16" s="436" t="s">
        <v>1178</v>
      </c>
      <c r="C16" s="436" t="s">
        <v>9</v>
      </c>
      <c r="D16" s="436" t="s">
        <v>1040</v>
      </c>
      <c r="E16" s="436" t="s">
        <v>430</v>
      </c>
      <c r="F16" s="454">
        <v>71.0</v>
      </c>
    </row>
    <row r="17">
      <c r="A17" s="436" t="s">
        <v>1174</v>
      </c>
      <c r="B17" s="436" t="s">
        <v>1175</v>
      </c>
      <c r="C17" s="436" t="s">
        <v>9</v>
      </c>
      <c r="D17" s="436" t="s">
        <v>1040</v>
      </c>
      <c r="E17" s="436" t="s">
        <v>430</v>
      </c>
      <c r="F17" s="454">
        <v>34.0</v>
      </c>
    </row>
    <row r="18">
      <c r="A18" s="436" t="s">
        <v>1174</v>
      </c>
      <c r="B18" s="436" t="s">
        <v>1178</v>
      </c>
      <c r="C18" s="436" t="s">
        <v>8</v>
      </c>
      <c r="D18" s="436" t="s">
        <v>1040</v>
      </c>
      <c r="E18" s="436" t="s">
        <v>430</v>
      </c>
      <c r="F18" s="454">
        <v>31.0</v>
      </c>
    </row>
    <row r="19">
      <c r="A19" s="436" t="s">
        <v>1174</v>
      </c>
      <c r="B19" s="436" t="s">
        <v>1178</v>
      </c>
      <c r="C19" s="436" t="s">
        <v>10</v>
      </c>
      <c r="D19" s="436" t="s">
        <v>1040</v>
      </c>
      <c r="E19" s="436" t="s">
        <v>430</v>
      </c>
      <c r="F19" s="454">
        <v>24.0</v>
      </c>
    </row>
    <row r="20">
      <c r="A20" s="436" t="s">
        <v>1174</v>
      </c>
      <c r="B20" s="436" t="s">
        <v>1180</v>
      </c>
      <c r="C20" s="436" t="s">
        <v>9</v>
      </c>
      <c r="D20" s="436" t="s">
        <v>1040</v>
      </c>
      <c r="E20" s="436" t="s">
        <v>430</v>
      </c>
      <c r="F20" s="454">
        <v>19.0</v>
      </c>
    </row>
    <row r="21">
      <c r="A21" s="436" t="s">
        <v>1174</v>
      </c>
      <c r="B21" s="436" t="s">
        <v>1180</v>
      </c>
      <c r="C21" s="436" t="s">
        <v>10</v>
      </c>
      <c r="D21" s="436" t="s">
        <v>1040</v>
      </c>
      <c r="E21" s="436" t="s">
        <v>430</v>
      </c>
      <c r="F21" s="454">
        <v>18.0</v>
      </c>
    </row>
    <row r="22">
      <c r="A22" s="436" t="s">
        <v>1174</v>
      </c>
      <c r="B22" s="436" t="s">
        <v>1175</v>
      </c>
      <c r="C22" s="436" t="s">
        <v>10</v>
      </c>
      <c r="D22" s="436" t="s">
        <v>1040</v>
      </c>
      <c r="E22" s="436" t="s">
        <v>430</v>
      </c>
      <c r="F22" s="454">
        <v>16.0</v>
      </c>
    </row>
    <row r="23">
      <c r="A23" s="436" t="s">
        <v>1174</v>
      </c>
      <c r="B23" s="436" t="s">
        <v>1178</v>
      </c>
      <c r="C23" s="436" t="s">
        <v>9</v>
      </c>
      <c r="D23" s="436" t="s">
        <v>1040</v>
      </c>
      <c r="E23" s="436" t="s">
        <v>432</v>
      </c>
      <c r="F23" s="454">
        <v>15.0</v>
      </c>
    </row>
    <row r="24">
      <c r="A24" s="436" t="s">
        <v>1174</v>
      </c>
      <c r="B24" s="436" t="s">
        <v>1178</v>
      </c>
      <c r="C24" s="436" t="s">
        <v>8</v>
      </c>
      <c r="D24" s="436" t="s">
        <v>1040</v>
      </c>
      <c r="E24" s="436" t="s">
        <v>432</v>
      </c>
      <c r="F24" s="454">
        <v>14.0</v>
      </c>
    </row>
    <row r="25">
      <c r="A25" s="436" t="s">
        <v>1174</v>
      </c>
      <c r="B25" s="436" t="s">
        <v>1175</v>
      </c>
      <c r="C25" s="436" t="s">
        <v>8</v>
      </c>
      <c r="D25" s="436" t="s">
        <v>1040</v>
      </c>
      <c r="E25" s="436" t="s">
        <v>430</v>
      </c>
      <c r="F25" s="454">
        <v>13.0</v>
      </c>
    </row>
    <row r="26">
      <c r="A26" s="436" t="s">
        <v>1068</v>
      </c>
      <c r="B26" s="436" t="s">
        <v>1068</v>
      </c>
      <c r="C26" s="436" t="s">
        <v>9</v>
      </c>
      <c r="D26" s="436" t="s">
        <v>1040</v>
      </c>
      <c r="E26" s="436" t="s">
        <v>430</v>
      </c>
      <c r="F26" s="454">
        <v>10.0</v>
      </c>
    </row>
    <row r="27">
      <c r="A27" s="436" t="s">
        <v>1174</v>
      </c>
      <c r="B27" s="436" t="s">
        <v>1190</v>
      </c>
      <c r="C27" s="436" t="s">
        <v>9</v>
      </c>
      <c r="D27" s="436" t="s">
        <v>1040</v>
      </c>
      <c r="E27" s="436" t="s">
        <v>430</v>
      </c>
      <c r="F27" s="454">
        <v>9.0</v>
      </c>
    </row>
    <row r="28">
      <c r="A28" s="436" t="s">
        <v>1174</v>
      </c>
      <c r="B28" s="436" t="s">
        <v>1175</v>
      </c>
      <c r="C28" s="436" t="s">
        <v>9</v>
      </c>
      <c r="D28" s="436" t="s">
        <v>1040</v>
      </c>
      <c r="E28" s="436" t="s">
        <v>432</v>
      </c>
      <c r="F28" s="454">
        <v>8.0</v>
      </c>
    </row>
    <row r="29">
      <c r="A29" s="436" t="s">
        <v>1181</v>
      </c>
      <c r="B29" s="436" t="s">
        <v>1281</v>
      </c>
      <c r="C29" s="436" t="s">
        <v>9</v>
      </c>
      <c r="D29" s="436" t="s">
        <v>1040</v>
      </c>
      <c r="E29" s="436" t="s">
        <v>430</v>
      </c>
      <c r="F29" s="454">
        <v>7.0</v>
      </c>
    </row>
    <row r="30">
      <c r="A30" s="436" t="s">
        <v>1174</v>
      </c>
      <c r="B30" s="436" t="s">
        <v>1265</v>
      </c>
      <c r="C30" s="436" t="s">
        <v>10</v>
      </c>
      <c r="D30" s="436" t="s">
        <v>1040</v>
      </c>
      <c r="E30" s="436" t="s">
        <v>430</v>
      </c>
      <c r="F30" s="454">
        <v>7.0</v>
      </c>
    </row>
    <row r="31">
      <c r="A31" s="436" t="s">
        <v>1068</v>
      </c>
      <c r="B31" s="436" t="s">
        <v>1068</v>
      </c>
      <c r="C31" s="436" t="s">
        <v>10</v>
      </c>
      <c r="D31" s="436" t="s">
        <v>1040</v>
      </c>
      <c r="E31" s="436" t="s">
        <v>430</v>
      </c>
      <c r="F31" s="454">
        <v>6.0</v>
      </c>
    </row>
    <row r="32">
      <c r="A32" s="436" t="s">
        <v>1181</v>
      </c>
      <c r="B32" s="436" t="s">
        <v>1204</v>
      </c>
      <c r="C32" s="436" t="s">
        <v>10</v>
      </c>
      <c r="D32" s="436" t="s">
        <v>1040</v>
      </c>
      <c r="E32" s="436" t="s">
        <v>430</v>
      </c>
      <c r="F32" s="454">
        <v>6.0</v>
      </c>
    </row>
    <row r="33">
      <c r="A33" s="436" t="s">
        <v>1174</v>
      </c>
      <c r="B33" s="436" t="s">
        <v>1190</v>
      </c>
      <c r="C33" s="436" t="s">
        <v>10</v>
      </c>
      <c r="D33" s="436" t="s">
        <v>1040</v>
      </c>
      <c r="E33" s="436" t="s">
        <v>430</v>
      </c>
      <c r="F33" s="454">
        <v>6.0</v>
      </c>
    </row>
    <row r="34">
      <c r="A34" s="436" t="s">
        <v>1174</v>
      </c>
      <c r="B34" s="436" t="s">
        <v>1180</v>
      </c>
      <c r="C34" s="436" t="s">
        <v>8</v>
      </c>
      <c r="D34" s="436" t="s">
        <v>1040</v>
      </c>
      <c r="E34" s="436" t="s">
        <v>430</v>
      </c>
      <c r="F34" s="454">
        <v>6.0</v>
      </c>
    </row>
    <row r="35">
      <c r="A35" s="436" t="s">
        <v>1174</v>
      </c>
      <c r="B35" s="436" t="s">
        <v>1265</v>
      </c>
      <c r="C35" s="436" t="s">
        <v>8</v>
      </c>
      <c r="D35" s="436" t="s">
        <v>1040</v>
      </c>
      <c r="E35" s="436" t="s">
        <v>430</v>
      </c>
      <c r="F35" s="454">
        <v>5.0</v>
      </c>
    </row>
    <row r="36">
      <c r="A36" s="436" t="s">
        <v>1174</v>
      </c>
      <c r="B36" s="436" t="s">
        <v>1186</v>
      </c>
      <c r="C36" s="436" t="s">
        <v>9</v>
      </c>
      <c r="D36" s="436" t="s">
        <v>1040</v>
      </c>
      <c r="E36" s="436" t="s">
        <v>430</v>
      </c>
      <c r="F36" s="454">
        <v>4.0</v>
      </c>
    </row>
    <row r="37">
      <c r="A37" s="436" t="s">
        <v>1174</v>
      </c>
      <c r="B37" s="436" t="s">
        <v>1178</v>
      </c>
      <c r="C37" s="436" t="s">
        <v>10</v>
      </c>
      <c r="D37" s="436" t="s">
        <v>1040</v>
      </c>
      <c r="E37" s="436" t="s">
        <v>432</v>
      </c>
      <c r="F37" s="454">
        <v>4.0</v>
      </c>
    </row>
    <row r="38">
      <c r="A38" s="436" t="s">
        <v>1174</v>
      </c>
      <c r="B38" s="436" t="s">
        <v>1271</v>
      </c>
      <c r="C38" s="436" t="s">
        <v>9</v>
      </c>
      <c r="D38" s="436" t="s">
        <v>1040</v>
      </c>
      <c r="E38" s="436" t="s">
        <v>430</v>
      </c>
      <c r="F38" s="454">
        <v>4.0</v>
      </c>
    </row>
    <row r="39">
      <c r="A39" s="436" t="s">
        <v>1174</v>
      </c>
      <c r="B39" s="436" t="s">
        <v>1252</v>
      </c>
      <c r="C39" s="436" t="s">
        <v>9</v>
      </c>
      <c r="D39" s="436" t="s">
        <v>1040</v>
      </c>
      <c r="E39" s="436" t="s">
        <v>430</v>
      </c>
      <c r="F39" s="454">
        <v>4.0</v>
      </c>
    </row>
    <row r="40">
      <c r="A40" s="436" t="s">
        <v>1174</v>
      </c>
      <c r="B40" s="436" t="s">
        <v>1196</v>
      </c>
      <c r="C40" s="436" t="s">
        <v>9</v>
      </c>
      <c r="D40" s="436" t="s">
        <v>1040</v>
      </c>
      <c r="E40" s="436" t="s">
        <v>430</v>
      </c>
      <c r="F40" s="454">
        <v>4.0</v>
      </c>
    </row>
    <row r="41">
      <c r="A41" s="436" t="s">
        <v>1174</v>
      </c>
      <c r="B41" s="436" t="s">
        <v>1177</v>
      </c>
      <c r="C41" s="436" t="s">
        <v>9</v>
      </c>
      <c r="D41" s="436" t="s">
        <v>1040</v>
      </c>
      <c r="E41" s="436" t="s">
        <v>430</v>
      </c>
      <c r="F41" s="454">
        <v>4.0</v>
      </c>
    </row>
    <row r="42">
      <c r="A42" s="436" t="s">
        <v>1068</v>
      </c>
      <c r="B42" s="436" t="s">
        <v>1068</v>
      </c>
      <c r="C42" s="436" t="s">
        <v>9</v>
      </c>
      <c r="D42" s="436" t="s">
        <v>1040</v>
      </c>
      <c r="E42" s="436" t="s">
        <v>432</v>
      </c>
      <c r="F42" s="454">
        <v>3.0</v>
      </c>
    </row>
    <row r="43">
      <c r="A43" s="436" t="s">
        <v>1181</v>
      </c>
      <c r="B43" s="436" t="s">
        <v>1282</v>
      </c>
      <c r="C43" s="436" t="s">
        <v>10</v>
      </c>
      <c r="D43" s="436" t="s">
        <v>1040</v>
      </c>
      <c r="E43" s="436" t="s">
        <v>430</v>
      </c>
      <c r="F43" s="454">
        <v>3.0</v>
      </c>
    </row>
    <row r="44">
      <c r="A44" s="436" t="s">
        <v>1181</v>
      </c>
      <c r="B44" s="436" t="s">
        <v>1283</v>
      </c>
      <c r="C44" s="436" t="s">
        <v>9</v>
      </c>
      <c r="D44" s="436" t="s">
        <v>1040</v>
      </c>
      <c r="E44" s="436" t="s">
        <v>430</v>
      </c>
      <c r="F44" s="454">
        <v>3.0</v>
      </c>
    </row>
    <row r="45">
      <c r="A45" s="436" t="s">
        <v>1174</v>
      </c>
      <c r="B45" s="436" t="s">
        <v>1186</v>
      </c>
      <c r="C45" s="436" t="s">
        <v>10</v>
      </c>
      <c r="D45" s="436" t="s">
        <v>1040</v>
      </c>
      <c r="E45" s="436" t="s">
        <v>430</v>
      </c>
      <c r="F45" s="454">
        <v>3.0</v>
      </c>
    </row>
    <row r="46">
      <c r="A46" s="436" t="s">
        <v>1174</v>
      </c>
      <c r="B46" s="436" t="s">
        <v>1194</v>
      </c>
      <c r="C46" s="436" t="s">
        <v>10</v>
      </c>
      <c r="D46" s="436" t="s">
        <v>1040</v>
      </c>
      <c r="E46" s="436" t="s">
        <v>430</v>
      </c>
      <c r="F46" s="454">
        <v>3.0</v>
      </c>
    </row>
    <row r="47">
      <c r="A47" s="436" t="s">
        <v>1174</v>
      </c>
      <c r="B47" s="436" t="s">
        <v>1180</v>
      </c>
      <c r="C47" s="436" t="s">
        <v>9</v>
      </c>
      <c r="D47" s="436" t="s">
        <v>1040</v>
      </c>
      <c r="E47" s="436" t="s">
        <v>432</v>
      </c>
      <c r="F47" s="454">
        <v>3.0</v>
      </c>
    </row>
    <row r="48">
      <c r="A48" s="436" t="s">
        <v>1174</v>
      </c>
      <c r="B48" s="436" t="s">
        <v>1276</v>
      </c>
      <c r="C48" s="436" t="s">
        <v>10</v>
      </c>
      <c r="D48" s="436" t="s">
        <v>1040</v>
      </c>
      <c r="E48" s="436" t="s">
        <v>430</v>
      </c>
      <c r="F48" s="454">
        <v>3.0</v>
      </c>
    </row>
    <row r="49">
      <c r="A49" s="436" t="s">
        <v>1181</v>
      </c>
      <c r="B49" s="436" t="s">
        <v>1204</v>
      </c>
      <c r="C49" s="436" t="s">
        <v>9</v>
      </c>
      <c r="D49" s="436" t="s">
        <v>1040</v>
      </c>
      <c r="E49" s="436" t="s">
        <v>430</v>
      </c>
      <c r="F49" s="454">
        <v>2.0</v>
      </c>
    </row>
    <row r="50">
      <c r="A50" s="436" t="s">
        <v>1181</v>
      </c>
      <c r="B50" s="436" t="s">
        <v>1204</v>
      </c>
      <c r="C50" s="436" t="s">
        <v>8</v>
      </c>
      <c r="D50" s="436" t="s">
        <v>1040</v>
      </c>
      <c r="E50" s="436" t="s">
        <v>432</v>
      </c>
      <c r="F50" s="454">
        <v>2.0</v>
      </c>
    </row>
    <row r="51">
      <c r="A51" s="436" t="s">
        <v>1181</v>
      </c>
      <c r="B51" s="436" t="s">
        <v>1282</v>
      </c>
      <c r="C51" s="436" t="s">
        <v>9</v>
      </c>
      <c r="D51" s="436" t="s">
        <v>1040</v>
      </c>
      <c r="E51" s="436" t="s">
        <v>430</v>
      </c>
      <c r="F51" s="454">
        <v>2.0</v>
      </c>
    </row>
    <row r="52">
      <c r="A52" s="436" t="s">
        <v>1181</v>
      </c>
      <c r="B52" s="436" t="s">
        <v>1284</v>
      </c>
      <c r="C52" s="436" t="s">
        <v>10</v>
      </c>
      <c r="D52" s="436" t="s">
        <v>1040</v>
      </c>
      <c r="E52" s="436" t="s">
        <v>430</v>
      </c>
      <c r="F52" s="454">
        <v>2.0</v>
      </c>
    </row>
    <row r="53">
      <c r="A53" s="436" t="s">
        <v>1174</v>
      </c>
      <c r="B53" s="436" t="s">
        <v>1265</v>
      </c>
      <c r="C53" s="436" t="s">
        <v>9</v>
      </c>
      <c r="D53" s="436" t="s">
        <v>1040</v>
      </c>
      <c r="E53" s="436" t="s">
        <v>430</v>
      </c>
      <c r="F53" s="454">
        <v>2.0</v>
      </c>
    </row>
    <row r="54">
      <c r="A54" s="436" t="s">
        <v>1174</v>
      </c>
      <c r="B54" s="436" t="s">
        <v>1186</v>
      </c>
      <c r="C54" s="436" t="s">
        <v>9</v>
      </c>
      <c r="D54" s="436" t="s">
        <v>1040</v>
      </c>
      <c r="E54" s="436" t="s">
        <v>432</v>
      </c>
      <c r="F54" s="454">
        <v>2.0</v>
      </c>
    </row>
    <row r="55">
      <c r="A55" s="436" t="s">
        <v>1174</v>
      </c>
      <c r="B55" s="436" t="s">
        <v>1180</v>
      </c>
      <c r="C55" s="436" t="s">
        <v>9</v>
      </c>
      <c r="D55" s="436" t="s">
        <v>1058</v>
      </c>
      <c r="E55" s="436" t="s">
        <v>430</v>
      </c>
      <c r="F55" s="454">
        <v>2.0</v>
      </c>
    </row>
    <row r="56">
      <c r="A56" s="436" t="s">
        <v>1174</v>
      </c>
      <c r="B56" s="436" t="s">
        <v>1276</v>
      </c>
      <c r="C56" s="436" t="s">
        <v>9</v>
      </c>
      <c r="D56" s="436" t="s">
        <v>1040</v>
      </c>
      <c r="E56" s="436" t="s">
        <v>430</v>
      </c>
      <c r="F56" s="454">
        <v>2.0</v>
      </c>
    </row>
    <row r="57">
      <c r="A57" s="436" t="s">
        <v>1174</v>
      </c>
      <c r="B57" s="436" t="s">
        <v>1179</v>
      </c>
      <c r="C57" s="436" t="s">
        <v>9</v>
      </c>
      <c r="D57" s="436" t="s">
        <v>1040</v>
      </c>
      <c r="E57" s="436" t="s">
        <v>430</v>
      </c>
      <c r="F57" s="454">
        <v>2.0</v>
      </c>
    </row>
    <row r="58">
      <c r="A58" s="436" t="s">
        <v>1174</v>
      </c>
      <c r="B58" s="436" t="s">
        <v>1179</v>
      </c>
      <c r="C58" s="436" t="s">
        <v>8</v>
      </c>
      <c r="D58" s="436" t="s">
        <v>1040</v>
      </c>
      <c r="E58" s="436" t="s">
        <v>430</v>
      </c>
      <c r="F58" s="454">
        <v>2.0</v>
      </c>
    </row>
    <row r="59">
      <c r="A59" s="436" t="s">
        <v>1174</v>
      </c>
      <c r="B59" s="436" t="s">
        <v>1285</v>
      </c>
      <c r="C59" s="436" t="s">
        <v>8</v>
      </c>
      <c r="D59" s="436" t="s">
        <v>1040</v>
      </c>
      <c r="E59" s="436" t="s">
        <v>430</v>
      </c>
      <c r="F59" s="454">
        <v>2.0</v>
      </c>
    </row>
    <row r="60">
      <c r="A60" s="436" t="s">
        <v>1174</v>
      </c>
      <c r="B60" s="436" t="s">
        <v>1264</v>
      </c>
      <c r="C60" s="436" t="s">
        <v>10</v>
      </c>
      <c r="D60" s="436" t="s">
        <v>1058</v>
      </c>
      <c r="E60" s="436" t="s">
        <v>430</v>
      </c>
      <c r="F60" s="454">
        <v>2.0</v>
      </c>
    </row>
    <row r="61">
      <c r="A61" s="436" t="s">
        <v>1174</v>
      </c>
      <c r="B61" s="436" t="s">
        <v>1252</v>
      </c>
      <c r="C61" s="436" t="s">
        <v>8</v>
      </c>
      <c r="D61" s="436" t="s">
        <v>1040</v>
      </c>
      <c r="E61" s="436" t="s">
        <v>430</v>
      </c>
      <c r="F61" s="454">
        <v>2.0</v>
      </c>
    </row>
    <row r="62">
      <c r="A62" s="436" t="s">
        <v>1174</v>
      </c>
      <c r="B62" s="436" t="s">
        <v>1177</v>
      </c>
      <c r="C62" s="436" t="s">
        <v>10</v>
      </c>
      <c r="D62" s="436" t="s">
        <v>1040</v>
      </c>
      <c r="E62" s="436" t="s">
        <v>430</v>
      </c>
      <c r="F62" s="454">
        <v>2.0</v>
      </c>
    </row>
    <row r="63">
      <c r="A63" s="436" t="s">
        <v>1174</v>
      </c>
      <c r="B63" s="436" t="s">
        <v>1286</v>
      </c>
      <c r="C63" s="436" t="s">
        <v>9</v>
      </c>
      <c r="D63" s="436" t="s">
        <v>1040</v>
      </c>
      <c r="E63" s="436" t="s">
        <v>432</v>
      </c>
      <c r="F63" s="454">
        <v>2.0</v>
      </c>
    </row>
    <row r="64">
      <c r="A64" s="436" t="s">
        <v>1181</v>
      </c>
      <c r="B64" s="436" t="s">
        <v>1287</v>
      </c>
      <c r="C64" s="436" t="s">
        <v>10</v>
      </c>
      <c r="D64" s="436" t="s">
        <v>1040</v>
      </c>
      <c r="E64" s="436" t="s">
        <v>430</v>
      </c>
      <c r="F64" s="454">
        <v>1.0</v>
      </c>
    </row>
    <row r="65">
      <c r="A65" s="436" t="s">
        <v>1181</v>
      </c>
      <c r="B65" s="436" t="s">
        <v>1256</v>
      </c>
      <c r="C65" s="436" t="s">
        <v>9</v>
      </c>
      <c r="D65" s="436" t="s">
        <v>1040</v>
      </c>
      <c r="E65" s="436" t="s">
        <v>430</v>
      </c>
      <c r="F65" s="454">
        <v>1.0</v>
      </c>
    </row>
    <row r="66">
      <c r="A66" s="436" t="s">
        <v>1181</v>
      </c>
      <c r="B66" s="436" t="s">
        <v>1288</v>
      </c>
      <c r="C66" s="436" t="s">
        <v>9</v>
      </c>
      <c r="D66" s="436" t="s">
        <v>1040</v>
      </c>
      <c r="E66" s="436" t="s">
        <v>430</v>
      </c>
      <c r="F66" s="454">
        <v>1.0</v>
      </c>
    </row>
    <row r="67">
      <c r="A67" s="436" t="s">
        <v>1181</v>
      </c>
      <c r="B67" s="436" t="s">
        <v>1255</v>
      </c>
      <c r="C67" s="436" t="s">
        <v>9</v>
      </c>
      <c r="D67" s="436" t="s">
        <v>1040</v>
      </c>
      <c r="E67" s="436" t="s">
        <v>432</v>
      </c>
      <c r="F67" s="454">
        <v>1.0</v>
      </c>
    </row>
    <row r="68">
      <c r="A68" s="436" t="s">
        <v>1181</v>
      </c>
      <c r="B68" s="436" t="s">
        <v>1289</v>
      </c>
      <c r="C68" s="436" t="s">
        <v>8</v>
      </c>
      <c r="D68" s="436" t="s">
        <v>1040</v>
      </c>
      <c r="E68" s="436" t="s">
        <v>430</v>
      </c>
      <c r="F68" s="454">
        <v>1.0</v>
      </c>
    </row>
    <row r="69">
      <c r="A69" s="436" t="s">
        <v>1181</v>
      </c>
      <c r="B69" s="436" t="s">
        <v>1284</v>
      </c>
      <c r="C69" s="436" t="s">
        <v>9</v>
      </c>
      <c r="D69" s="436" t="s">
        <v>1040</v>
      </c>
      <c r="E69" s="436" t="s">
        <v>430</v>
      </c>
      <c r="F69" s="454">
        <v>1.0</v>
      </c>
    </row>
    <row r="70">
      <c r="A70" s="436" t="s">
        <v>1181</v>
      </c>
      <c r="B70" s="436" t="s">
        <v>1290</v>
      </c>
      <c r="C70" s="436" t="s">
        <v>10</v>
      </c>
      <c r="D70" s="436" t="s">
        <v>1040</v>
      </c>
      <c r="E70" s="436" t="s">
        <v>430</v>
      </c>
      <c r="F70" s="454">
        <v>1.0</v>
      </c>
    </row>
    <row r="71">
      <c r="A71" s="436" t="s">
        <v>1181</v>
      </c>
      <c r="B71" s="436" t="s">
        <v>1290</v>
      </c>
      <c r="C71" s="436" t="s">
        <v>9</v>
      </c>
      <c r="D71" s="436" t="s">
        <v>1040</v>
      </c>
      <c r="E71" s="436" t="s">
        <v>430</v>
      </c>
      <c r="F71" s="454">
        <v>1.0</v>
      </c>
    </row>
    <row r="72">
      <c r="A72" s="436" t="s">
        <v>1174</v>
      </c>
      <c r="B72" s="436" t="s">
        <v>1207</v>
      </c>
      <c r="C72" s="436" t="s">
        <v>9</v>
      </c>
      <c r="D72" s="436" t="s">
        <v>1040</v>
      </c>
      <c r="E72" s="436" t="s">
        <v>430</v>
      </c>
      <c r="F72" s="454">
        <v>1.0</v>
      </c>
    </row>
    <row r="73">
      <c r="A73" s="436" t="s">
        <v>1174</v>
      </c>
      <c r="B73" s="436" t="s">
        <v>1190</v>
      </c>
      <c r="C73" s="436" t="s">
        <v>8</v>
      </c>
      <c r="D73" s="436" t="s">
        <v>1040</v>
      </c>
      <c r="E73" s="436" t="s">
        <v>430</v>
      </c>
      <c r="F73" s="454">
        <v>1.0</v>
      </c>
    </row>
    <row r="74">
      <c r="A74" s="436" t="s">
        <v>1174</v>
      </c>
      <c r="B74" s="436" t="s">
        <v>1265</v>
      </c>
      <c r="C74" s="436" t="s">
        <v>10</v>
      </c>
      <c r="D74" s="436" t="s">
        <v>1058</v>
      </c>
      <c r="E74" s="436" t="s">
        <v>430</v>
      </c>
      <c r="F74" s="454">
        <v>1.0</v>
      </c>
    </row>
    <row r="75">
      <c r="A75" s="436" t="s">
        <v>1174</v>
      </c>
      <c r="B75" s="436" t="s">
        <v>1265</v>
      </c>
      <c r="C75" s="436" t="s">
        <v>8</v>
      </c>
      <c r="D75" s="436" t="s">
        <v>1040</v>
      </c>
      <c r="E75" s="436" t="s">
        <v>432</v>
      </c>
      <c r="F75" s="454">
        <v>1.0</v>
      </c>
    </row>
    <row r="76">
      <c r="A76" s="436" t="s">
        <v>1174</v>
      </c>
      <c r="B76" s="436" t="s">
        <v>1265</v>
      </c>
      <c r="C76" s="436" t="s">
        <v>8</v>
      </c>
      <c r="D76" s="436" t="s">
        <v>1058</v>
      </c>
      <c r="E76" s="436" t="s">
        <v>430</v>
      </c>
      <c r="F76" s="454">
        <v>1.0</v>
      </c>
    </row>
    <row r="77">
      <c r="A77" s="436" t="s">
        <v>1174</v>
      </c>
      <c r="B77" s="436" t="s">
        <v>1291</v>
      </c>
      <c r="C77" s="436" t="s">
        <v>10</v>
      </c>
      <c r="D77" s="436" t="s">
        <v>1040</v>
      </c>
      <c r="E77" s="436" t="s">
        <v>430</v>
      </c>
      <c r="F77" s="454">
        <v>1.0</v>
      </c>
    </row>
    <row r="78">
      <c r="A78" s="436" t="s">
        <v>1174</v>
      </c>
      <c r="B78" s="436" t="s">
        <v>1291</v>
      </c>
      <c r="C78" s="436" t="s">
        <v>9</v>
      </c>
      <c r="D78" s="436" t="s">
        <v>1058</v>
      </c>
      <c r="E78" s="436" t="s">
        <v>430</v>
      </c>
      <c r="F78" s="454">
        <v>1.0</v>
      </c>
    </row>
    <row r="79">
      <c r="A79" s="436" t="s">
        <v>1174</v>
      </c>
      <c r="B79" s="436" t="s">
        <v>1212</v>
      </c>
      <c r="C79" s="436" t="s">
        <v>9</v>
      </c>
      <c r="D79" s="436" t="s">
        <v>1070</v>
      </c>
      <c r="E79" s="436" t="s">
        <v>431</v>
      </c>
      <c r="F79" s="454">
        <v>1.0</v>
      </c>
    </row>
    <row r="80">
      <c r="A80" s="436" t="s">
        <v>1174</v>
      </c>
      <c r="B80" s="436" t="s">
        <v>1186</v>
      </c>
      <c r="C80" s="436" t="s">
        <v>10</v>
      </c>
      <c r="D80" s="436" t="s">
        <v>1040</v>
      </c>
      <c r="E80" s="436" t="s">
        <v>432</v>
      </c>
      <c r="F80" s="454">
        <v>1.0</v>
      </c>
    </row>
    <row r="81">
      <c r="A81" s="436" t="s">
        <v>1174</v>
      </c>
      <c r="B81" s="436" t="s">
        <v>1187</v>
      </c>
      <c r="C81" s="436" t="s">
        <v>10</v>
      </c>
      <c r="D81" s="436" t="s">
        <v>1040</v>
      </c>
      <c r="E81" s="436" t="s">
        <v>430</v>
      </c>
      <c r="F81" s="454">
        <v>1.0</v>
      </c>
    </row>
    <row r="82">
      <c r="A82" s="436" t="s">
        <v>1174</v>
      </c>
      <c r="B82" s="436" t="s">
        <v>1187</v>
      </c>
      <c r="C82" s="436" t="s">
        <v>9</v>
      </c>
      <c r="D82" s="436" t="s">
        <v>1040</v>
      </c>
      <c r="E82" s="436" t="s">
        <v>430</v>
      </c>
      <c r="F82" s="454">
        <v>1.0</v>
      </c>
    </row>
    <row r="83">
      <c r="A83" s="436" t="s">
        <v>1174</v>
      </c>
      <c r="B83" s="436" t="s">
        <v>1213</v>
      </c>
      <c r="C83" s="436" t="s">
        <v>9</v>
      </c>
      <c r="D83" s="436" t="s">
        <v>1040</v>
      </c>
      <c r="E83" s="436" t="s">
        <v>430</v>
      </c>
      <c r="F83" s="454">
        <v>1.0</v>
      </c>
    </row>
    <row r="84">
      <c r="A84" s="436" t="s">
        <v>1174</v>
      </c>
      <c r="B84" s="436" t="s">
        <v>1180</v>
      </c>
      <c r="C84" s="436" t="s">
        <v>10</v>
      </c>
      <c r="D84" s="436" t="s">
        <v>1040</v>
      </c>
      <c r="E84" s="436" t="s">
        <v>432</v>
      </c>
      <c r="F84" s="454">
        <v>1.0</v>
      </c>
    </row>
    <row r="85">
      <c r="A85" s="436" t="s">
        <v>1174</v>
      </c>
      <c r="B85" s="436" t="s">
        <v>1180</v>
      </c>
      <c r="C85" s="436" t="s">
        <v>10</v>
      </c>
      <c r="D85" s="436" t="s">
        <v>1058</v>
      </c>
      <c r="E85" s="436" t="s">
        <v>430</v>
      </c>
      <c r="F85" s="454">
        <v>1.0</v>
      </c>
    </row>
    <row r="86">
      <c r="A86" s="436" t="s">
        <v>1174</v>
      </c>
      <c r="B86" s="436" t="s">
        <v>1180</v>
      </c>
      <c r="C86" s="436" t="s">
        <v>8</v>
      </c>
      <c r="D86" s="436" t="s">
        <v>1040</v>
      </c>
      <c r="E86" s="436" t="s">
        <v>432</v>
      </c>
      <c r="F86" s="454">
        <v>1.0</v>
      </c>
    </row>
    <row r="87">
      <c r="A87" s="436" t="s">
        <v>1174</v>
      </c>
      <c r="B87" s="436" t="s">
        <v>1276</v>
      </c>
      <c r="C87" s="436" t="s">
        <v>8</v>
      </c>
      <c r="D87" s="436" t="s">
        <v>1040</v>
      </c>
      <c r="E87" s="436" t="s">
        <v>432</v>
      </c>
      <c r="F87" s="454">
        <v>1.0</v>
      </c>
    </row>
    <row r="88">
      <c r="A88" s="436" t="s">
        <v>1174</v>
      </c>
      <c r="B88" s="436" t="s">
        <v>1179</v>
      </c>
      <c r="C88" s="436" t="s">
        <v>10</v>
      </c>
      <c r="D88" s="436" t="s">
        <v>1040</v>
      </c>
      <c r="E88" s="436" t="s">
        <v>430</v>
      </c>
      <c r="F88" s="454">
        <v>1.0</v>
      </c>
    </row>
    <row r="89">
      <c r="A89" s="436" t="s">
        <v>1174</v>
      </c>
      <c r="B89" s="436" t="s">
        <v>1179</v>
      </c>
      <c r="C89" s="436" t="s">
        <v>10</v>
      </c>
      <c r="D89" s="436" t="s">
        <v>1040</v>
      </c>
      <c r="E89" s="436" t="s">
        <v>432</v>
      </c>
      <c r="F89" s="454">
        <v>1.0</v>
      </c>
    </row>
    <row r="90">
      <c r="A90" s="436" t="s">
        <v>1174</v>
      </c>
      <c r="B90" s="436" t="s">
        <v>1203</v>
      </c>
      <c r="C90" s="436" t="s">
        <v>8</v>
      </c>
      <c r="D90" s="436" t="s">
        <v>1040</v>
      </c>
      <c r="E90" s="436" t="s">
        <v>430</v>
      </c>
      <c r="F90" s="454">
        <v>1.0</v>
      </c>
    </row>
    <row r="91">
      <c r="A91" s="436" t="s">
        <v>1174</v>
      </c>
      <c r="B91" s="436" t="s">
        <v>1188</v>
      </c>
      <c r="C91" s="436" t="s">
        <v>8</v>
      </c>
      <c r="D91" s="436" t="s">
        <v>1040</v>
      </c>
      <c r="E91" s="436" t="s">
        <v>432</v>
      </c>
      <c r="F91" s="454">
        <v>1.0</v>
      </c>
    </row>
    <row r="92">
      <c r="A92" s="436" t="s">
        <v>1174</v>
      </c>
      <c r="B92" s="436" t="s">
        <v>1264</v>
      </c>
      <c r="C92" s="436" t="s">
        <v>9</v>
      </c>
      <c r="D92" s="436" t="s">
        <v>1040</v>
      </c>
      <c r="E92" s="436" t="s">
        <v>432</v>
      </c>
      <c r="F92" s="454">
        <v>1.0</v>
      </c>
    </row>
    <row r="93">
      <c r="A93" s="436" t="s">
        <v>1174</v>
      </c>
      <c r="B93" s="436" t="s">
        <v>1264</v>
      </c>
      <c r="C93" s="436" t="s">
        <v>9</v>
      </c>
      <c r="D93" s="436" t="s">
        <v>1058</v>
      </c>
      <c r="E93" s="436" t="s">
        <v>430</v>
      </c>
      <c r="F93" s="454">
        <v>1.0</v>
      </c>
    </row>
    <row r="94">
      <c r="A94" s="436" t="s">
        <v>1174</v>
      </c>
      <c r="B94" s="436" t="s">
        <v>1178</v>
      </c>
      <c r="C94" s="436" t="s">
        <v>10</v>
      </c>
      <c r="D94" s="436" t="s">
        <v>1058</v>
      </c>
      <c r="E94" s="436" t="s">
        <v>430</v>
      </c>
      <c r="F94" s="454">
        <v>1.0</v>
      </c>
    </row>
    <row r="95">
      <c r="A95" s="436" t="s">
        <v>1174</v>
      </c>
      <c r="B95" s="436" t="s">
        <v>1178</v>
      </c>
      <c r="C95" s="436" t="s">
        <v>9</v>
      </c>
      <c r="D95" s="436" t="s">
        <v>1058</v>
      </c>
      <c r="E95" s="436" t="s">
        <v>430</v>
      </c>
      <c r="F95" s="454">
        <v>1.0</v>
      </c>
    </row>
    <row r="96">
      <c r="A96" s="436" t="s">
        <v>1174</v>
      </c>
      <c r="B96" s="436" t="s">
        <v>1178</v>
      </c>
      <c r="C96" s="436" t="s">
        <v>8</v>
      </c>
      <c r="D96" s="436" t="s">
        <v>1058</v>
      </c>
      <c r="E96" s="436" t="s">
        <v>432</v>
      </c>
      <c r="F96" s="454">
        <v>1.0</v>
      </c>
    </row>
    <row r="97">
      <c r="A97" s="436" t="s">
        <v>1174</v>
      </c>
      <c r="B97" s="436" t="s">
        <v>1292</v>
      </c>
      <c r="C97" s="436" t="s">
        <v>10</v>
      </c>
      <c r="D97" s="436" t="s">
        <v>1040</v>
      </c>
      <c r="E97" s="436" t="s">
        <v>430</v>
      </c>
      <c r="F97" s="454">
        <v>1.0</v>
      </c>
    </row>
    <row r="98">
      <c r="A98" s="436" t="s">
        <v>1174</v>
      </c>
      <c r="B98" s="436" t="s">
        <v>1292</v>
      </c>
      <c r="C98" s="436" t="s">
        <v>9</v>
      </c>
      <c r="D98" s="436" t="s">
        <v>1040</v>
      </c>
      <c r="E98" s="436" t="s">
        <v>430</v>
      </c>
      <c r="F98" s="454">
        <v>1.0</v>
      </c>
    </row>
    <row r="99">
      <c r="A99" s="436" t="s">
        <v>1174</v>
      </c>
      <c r="B99" s="436" t="s">
        <v>1252</v>
      </c>
      <c r="C99" s="436" t="s">
        <v>10</v>
      </c>
      <c r="D99" s="436" t="s">
        <v>1040</v>
      </c>
      <c r="E99" s="436" t="s">
        <v>430</v>
      </c>
      <c r="F99" s="454">
        <v>1.0</v>
      </c>
    </row>
    <row r="100">
      <c r="A100" s="436" t="s">
        <v>1174</v>
      </c>
      <c r="B100" s="436" t="s">
        <v>1293</v>
      </c>
      <c r="C100" s="436" t="s">
        <v>10</v>
      </c>
      <c r="D100" s="436" t="s">
        <v>1040</v>
      </c>
      <c r="E100" s="436" t="s">
        <v>430</v>
      </c>
      <c r="F100" s="454">
        <v>1.0</v>
      </c>
    </row>
    <row r="101">
      <c r="A101" s="436" t="s">
        <v>1174</v>
      </c>
      <c r="B101" s="436" t="s">
        <v>1293</v>
      </c>
      <c r="C101" s="436" t="s">
        <v>9</v>
      </c>
      <c r="D101" s="436" t="s">
        <v>1040</v>
      </c>
      <c r="E101" s="436" t="s">
        <v>430</v>
      </c>
      <c r="F101" s="454">
        <v>1.0</v>
      </c>
    </row>
    <row r="102">
      <c r="A102" s="436" t="s">
        <v>1174</v>
      </c>
      <c r="B102" s="436" t="s">
        <v>1195</v>
      </c>
      <c r="C102" s="436" t="s">
        <v>8</v>
      </c>
      <c r="D102" s="436" t="s">
        <v>1040</v>
      </c>
      <c r="E102" s="436" t="s">
        <v>430</v>
      </c>
      <c r="F102" s="454">
        <v>1.0</v>
      </c>
    </row>
    <row r="103">
      <c r="A103" s="436" t="s">
        <v>1174</v>
      </c>
      <c r="B103" s="436" t="s">
        <v>1196</v>
      </c>
      <c r="C103" s="436" t="s">
        <v>10</v>
      </c>
      <c r="D103" s="436" t="s">
        <v>1040</v>
      </c>
      <c r="E103" s="436" t="s">
        <v>430</v>
      </c>
      <c r="F103" s="454">
        <v>1.0</v>
      </c>
    </row>
    <row r="104">
      <c r="A104" s="436" t="s">
        <v>1174</v>
      </c>
      <c r="B104" s="436" t="s">
        <v>1196</v>
      </c>
      <c r="C104" s="436" t="s">
        <v>8</v>
      </c>
      <c r="D104" s="436" t="s">
        <v>1040</v>
      </c>
      <c r="E104" s="436" t="s">
        <v>430</v>
      </c>
      <c r="F104" s="454">
        <v>1.0</v>
      </c>
    </row>
    <row r="105">
      <c r="A105" s="436" t="s">
        <v>1174</v>
      </c>
      <c r="B105" s="436" t="s">
        <v>1177</v>
      </c>
      <c r="C105" s="436" t="s">
        <v>9</v>
      </c>
      <c r="D105" s="436" t="s">
        <v>1040</v>
      </c>
      <c r="E105" s="436" t="s">
        <v>432</v>
      </c>
      <c r="F105" s="454">
        <v>1.0</v>
      </c>
    </row>
    <row r="106">
      <c r="A106" s="436" t="s">
        <v>1174</v>
      </c>
      <c r="B106" s="436" t="s">
        <v>1177</v>
      </c>
      <c r="C106" s="436" t="s">
        <v>8</v>
      </c>
      <c r="D106" s="436" t="s">
        <v>1040</v>
      </c>
      <c r="E106" s="436" t="s">
        <v>430</v>
      </c>
      <c r="F106" s="454">
        <v>1.0</v>
      </c>
    </row>
    <row r="107">
      <c r="A107" s="436" t="s">
        <v>1174</v>
      </c>
      <c r="B107" s="436" t="s">
        <v>1177</v>
      </c>
      <c r="C107" s="436" t="s">
        <v>8</v>
      </c>
      <c r="D107" s="436" t="s">
        <v>1040</v>
      </c>
      <c r="E107" s="436" t="s">
        <v>432</v>
      </c>
      <c r="F107" s="454">
        <v>1.0</v>
      </c>
    </row>
    <row r="108">
      <c r="A108" s="436" t="s">
        <v>1174</v>
      </c>
      <c r="B108" s="436" t="s">
        <v>1175</v>
      </c>
      <c r="C108" s="436" t="s">
        <v>8</v>
      </c>
      <c r="D108" s="436" t="s">
        <v>1058</v>
      </c>
      <c r="E108" s="436" t="s">
        <v>430</v>
      </c>
      <c r="F108" s="454">
        <v>1.0</v>
      </c>
    </row>
  </sheetData>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7.13"/>
    <col customWidth="1" min="9" max="9" width="20.63"/>
  </cols>
  <sheetData>
    <row r="1">
      <c r="A1" s="451" t="s">
        <v>652</v>
      </c>
      <c r="J1" s="458" t="s">
        <v>10</v>
      </c>
      <c r="K1" s="458" t="s">
        <v>8</v>
      </c>
      <c r="L1" s="458" t="s">
        <v>9</v>
      </c>
      <c r="M1" s="31" t="s">
        <v>1102</v>
      </c>
    </row>
    <row r="2">
      <c r="A2" s="31" t="s">
        <v>1021</v>
      </c>
      <c r="B2" s="31" t="s">
        <v>1294</v>
      </c>
      <c r="H2" s="436" t="s">
        <v>1181</v>
      </c>
      <c r="I2" s="436" t="s">
        <v>1204</v>
      </c>
      <c r="J2" s="460">
        <f t="shared" ref="J2:J30" si="1">SUMIFS($F$16:$F1000,$A$16:$A1000,$H2,$B$16:$B1000,$I2,$C$16:$C1000,$J$1)</f>
        <v>0</v>
      </c>
      <c r="K2" s="460">
        <f t="shared" ref="K2:K30" si="2">SUMIFS($F$16:$F1000,$A$16:$A1000,$H2,$B$16:$B1000,$I2,$C$16:$C1000,$K$1)</f>
        <v>1</v>
      </c>
      <c r="L2" s="460">
        <f t="shared" ref="L2:L30" si="3">SUMIFS($F$16:$F1000,$A$16:$A1000,$H2,$B$16:$B1000,$I2,$C$16:$C1000,$L$1)</f>
        <v>5</v>
      </c>
      <c r="M2" s="460">
        <f t="shared" ref="M2:M30" si="4">SUM(J2:L2)</f>
        <v>6</v>
      </c>
    </row>
    <row r="3">
      <c r="A3" s="31" t="s">
        <v>1023</v>
      </c>
      <c r="B3" s="31" t="s">
        <v>1024</v>
      </c>
      <c r="H3" s="436" t="s">
        <v>1181</v>
      </c>
      <c r="I3" s="436" t="s">
        <v>1295</v>
      </c>
      <c r="J3" s="460">
        <f t="shared" si="1"/>
        <v>0</v>
      </c>
      <c r="K3" s="460">
        <f t="shared" si="2"/>
        <v>0</v>
      </c>
      <c r="L3" s="460">
        <f t="shared" si="3"/>
        <v>0</v>
      </c>
      <c r="M3" s="460">
        <f t="shared" si="4"/>
        <v>0</v>
      </c>
    </row>
    <row r="4">
      <c r="A4" s="31" t="s">
        <v>756</v>
      </c>
      <c r="B4" s="31" t="s">
        <v>1296</v>
      </c>
      <c r="H4" s="436" t="s">
        <v>1181</v>
      </c>
      <c r="I4" s="436" t="s">
        <v>1290</v>
      </c>
      <c r="J4" s="460">
        <f t="shared" si="1"/>
        <v>2</v>
      </c>
      <c r="K4" s="460">
        <f t="shared" si="2"/>
        <v>0</v>
      </c>
      <c r="L4" s="460">
        <f t="shared" si="3"/>
        <v>10</v>
      </c>
      <c r="M4" s="460">
        <f t="shared" si="4"/>
        <v>12</v>
      </c>
    </row>
    <row r="5">
      <c r="A5" s="31" t="s">
        <v>1026</v>
      </c>
      <c r="B5" s="452">
        <v>101.0</v>
      </c>
      <c r="H5" s="436" t="s">
        <v>1181</v>
      </c>
      <c r="I5" s="436" t="s">
        <v>1297</v>
      </c>
      <c r="J5" s="460">
        <f t="shared" si="1"/>
        <v>1</v>
      </c>
      <c r="K5" s="460">
        <f t="shared" si="2"/>
        <v>0</v>
      </c>
      <c r="L5" s="460">
        <f t="shared" si="3"/>
        <v>4</v>
      </c>
      <c r="M5" s="460">
        <f t="shared" si="4"/>
        <v>5</v>
      </c>
    </row>
    <row r="6">
      <c r="A6" s="31" t="s">
        <v>1027</v>
      </c>
      <c r="B6" s="452">
        <v>101.0</v>
      </c>
      <c r="H6" s="436" t="s">
        <v>1181</v>
      </c>
      <c r="I6" s="436" t="s">
        <v>1298</v>
      </c>
      <c r="J6" s="460">
        <f t="shared" si="1"/>
        <v>0</v>
      </c>
      <c r="K6" s="460">
        <f t="shared" si="2"/>
        <v>0</v>
      </c>
      <c r="L6" s="460">
        <f t="shared" si="3"/>
        <v>0</v>
      </c>
      <c r="M6" s="460">
        <f t="shared" si="4"/>
        <v>0</v>
      </c>
    </row>
    <row r="7">
      <c r="A7" s="31" t="s">
        <v>1028</v>
      </c>
      <c r="B7" s="31" t="s">
        <v>1029</v>
      </c>
      <c r="H7" s="436" t="s">
        <v>1181</v>
      </c>
      <c r="I7" s="436" t="s">
        <v>1299</v>
      </c>
      <c r="J7" s="460">
        <f t="shared" si="1"/>
        <v>0</v>
      </c>
      <c r="K7" s="460">
        <f t="shared" si="2"/>
        <v>0</v>
      </c>
      <c r="L7" s="460">
        <f t="shared" si="3"/>
        <v>0</v>
      </c>
      <c r="M7" s="460">
        <f t="shared" si="4"/>
        <v>0</v>
      </c>
    </row>
    <row r="8">
      <c r="H8" s="436" t="s">
        <v>1181</v>
      </c>
      <c r="I8" s="436" t="s">
        <v>1300</v>
      </c>
      <c r="J8" s="460">
        <f t="shared" si="1"/>
        <v>0</v>
      </c>
      <c r="K8" s="460">
        <f t="shared" si="2"/>
        <v>0</v>
      </c>
      <c r="L8" s="460">
        <f t="shared" si="3"/>
        <v>0</v>
      </c>
      <c r="M8" s="460">
        <f t="shared" si="4"/>
        <v>0</v>
      </c>
    </row>
    <row r="9">
      <c r="H9" s="436" t="s">
        <v>1181</v>
      </c>
      <c r="I9" s="436" t="s">
        <v>1301</v>
      </c>
      <c r="J9" s="460">
        <f t="shared" si="1"/>
        <v>0</v>
      </c>
      <c r="K9" s="460">
        <f t="shared" si="2"/>
        <v>0</v>
      </c>
      <c r="L9" s="460">
        <f t="shared" si="3"/>
        <v>1</v>
      </c>
      <c r="M9" s="460">
        <f t="shared" si="4"/>
        <v>1</v>
      </c>
    </row>
    <row r="10">
      <c r="A10" s="453" t="s">
        <v>1030</v>
      </c>
      <c r="H10" s="436" t="s">
        <v>1181</v>
      </c>
      <c r="I10" s="436" t="s">
        <v>1302</v>
      </c>
      <c r="J10" s="460">
        <f t="shared" si="1"/>
        <v>0</v>
      </c>
      <c r="K10" s="460">
        <f t="shared" si="2"/>
        <v>0</v>
      </c>
      <c r="L10" s="460">
        <f t="shared" si="3"/>
        <v>0</v>
      </c>
      <c r="M10" s="460">
        <f t="shared" si="4"/>
        <v>0</v>
      </c>
    </row>
    <row r="11">
      <c r="A11" s="453" t="s">
        <v>1031</v>
      </c>
      <c r="B11" s="453" t="s">
        <v>1032</v>
      </c>
      <c r="C11" s="453" t="s">
        <v>1033</v>
      </c>
      <c r="D11" s="453" t="s">
        <v>1034</v>
      </c>
      <c r="E11" s="453" t="s">
        <v>1035</v>
      </c>
      <c r="F11" s="453" t="s">
        <v>1036</v>
      </c>
      <c r="H11" s="436" t="s">
        <v>1181</v>
      </c>
      <c r="I11" s="436" t="s">
        <v>1227</v>
      </c>
      <c r="J11" s="460">
        <f t="shared" si="1"/>
        <v>0</v>
      </c>
      <c r="K11" s="460">
        <f t="shared" si="2"/>
        <v>0</v>
      </c>
      <c r="L11" s="460">
        <f t="shared" si="3"/>
        <v>1</v>
      </c>
      <c r="M11" s="460">
        <f t="shared" si="4"/>
        <v>1</v>
      </c>
    </row>
    <row r="12">
      <c r="A12" s="436" t="s">
        <v>1037</v>
      </c>
      <c r="B12" s="436" t="s">
        <v>1037</v>
      </c>
      <c r="C12" s="436" t="s">
        <v>1037</v>
      </c>
      <c r="D12" s="436" t="s">
        <v>1037</v>
      </c>
      <c r="E12" s="436" t="s">
        <v>1037</v>
      </c>
      <c r="F12" s="454">
        <v>547.0</v>
      </c>
      <c r="H12" s="436" t="s">
        <v>1181</v>
      </c>
      <c r="I12" s="436" t="s">
        <v>1274</v>
      </c>
      <c r="J12" s="460">
        <f t="shared" si="1"/>
        <v>0</v>
      </c>
      <c r="K12" s="460">
        <f t="shared" si="2"/>
        <v>1</v>
      </c>
      <c r="L12" s="460">
        <f t="shared" si="3"/>
        <v>2</v>
      </c>
      <c r="M12" s="460">
        <f t="shared" si="4"/>
        <v>3</v>
      </c>
    </row>
    <row r="13">
      <c r="H13" s="436" t="s">
        <v>1181</v>
      </c>
      <c r="I13" s="436" t="s">
        <v>1284</v>
      </c>
      <c r="J13" s="460">
        <f t="shared" si="1"/>
        <v>0</v>
      </c>
      <c r="K13" s="460">
        <f t="shared" si="2"/>
        <v>1</v>
      </c>
      <c r="L13" s="460">
        <f t="shared" si="3"/>
        <v>1</v>
      </c>
      <c r="M13" s="460">
        <f t="shared" si="4"/>
        <v>2</v>
      </c>
    </row>
    <row r="14">
      <c r="H14" s="436" t="s">
        <v>1181</v>
      </c>
      <c r="I14" s="436" t="s">
        <v>1303</v>
      </c>
      <c r="J14" s="460">
        <f t="shared" si="1"/>
        <v>0</v>
      </c>
      <c r="K14" s="460">
        <f t="shared" si="2"/>
        <v>0</v>
      </c>
      <c r="L14" s="460">
        <f t="shared" si="3"/>
        <v>0</v>
      </c>
      <c r="M14" s="460">
        <f t="shared" si="4"/>
        <v>0</v>
      </c>
    </row>
    <row r="15">
      <c r="A15" s="455" t="s">
        <v>1031</v>
      </c>
      <c r="B15" s="455" t="s">
        <v>1032</v>
      </c>
      <c r="C15" s="455" t="s">
        <v>1033</v>
      </c>
      <c r="D15" s="455" t="s">
        <v>1034</v>
      </c>
      <c r="E15" s="455" t="s">
        <v>1035</v>
      </c>
      <c r="F15" s="455" t="s">
        <v>1036</v>
      </c>
      <c r="H15" s="436" t="s">
        <v>1174</v>
      </c>
      <c r="I15" s="436" t="s">
        <v>1178</v>
      </c>
      <c r="J15" s="460">
        <f t="shared" si="1"/>
        <v>14</v>
      </c>
      <c r="K15" s="460">
        <f t="shared" si="2"/>
        <v>29</v>
      </c>
      <c r="L15" s="460">
        <f t="shared" si="3"/>
        <v>77</v>
      </c>
      <c r="M15" s="460">
        <f t="shared" si="4"/>
        <v>120</v>
      </c>
    </row>
    <row r="16">
      <c r="A16" s="436" t="s">
        <v>1174</v>
      </c>
      <c r="B16" s="436" t="s">
        <v>1178</v>
      </c>
      <c r="C16" s="436" t="s">
        <v>9</v>
      </c>
      <c r="D16" s="436" t="s">
        <v>1040</v>
      </c>
      <c r="E16" s="436" t="s">
        <v>419</v>
      </c>
      <c r="F16" s="454">
        <v>71.0</v>
      </c>
      <c r="H16" s="436" t="s">
        <v>1174</v>
      </c>
      <c r="I16" s="436" t="s">
        <v>1175</v>
      </c>
      <c r="J16" s="460">
        <f t="shared" si="1"/>
        <v>21</v>
      </c>
      <c r="K16" s="460">
        <f t="shared" si="2"/>
        <v>38</v>
      </c>
      <c r="L16" s="460">
        <f t="shared" si="3"/>
        <v>67</v>
      </c>
      <c r="M16" s="460">
        <f t="shared" si="4"/>
        <v>126</v>
      </c>
    </row>
    <row r="17">
      <c r="A17" s="436" t="s">
        <v>1174</v>
      </c>
      <c r="B17" s="436" t="s">
        <v>1175</v>
      </c>
      <c r="C17" s="436" t="s">
        <v>9</v>
      </c>
      <c r="D17" s="436" t="s">
        <v>1040</v>
      </c>
      <c r="E17" s="436" t="s">
        <v>419</v>
      </c>
      <c r="F17" s="454">
        <v>66.0</v>
      </c>
      <c r="H17" s="436" t="s">
        <v>1174</v>
      </c>
      <c r="I17" s="436" t="s">
        <v>1265</v>
      </c>
      <c r="J17" s="460">
        <f t="shared" si="1"/>
        <v>0</v>
      </c>
      <c r="K17" s="460">
        <f t="shared" si="2"/>
        <v>16</v>
      </c>
      <c r="L17" s="460">
        <f t="shared" si="3"/>
        <v>25</v>
      </c>
      <c r="M17" s="460">
        <f t="shared" si="4"/>
        <v>41</v>
      </c>
    </row>
    <row r="18">
      <c r="A18" s="436" t="s">
        <v>1174</v>
      </c>
      <c r="B18" s="436" t="s">
        <v>1175</v>
      </c>
      <c r="C18" s="436" t="s">
        <v>8</v>
      </c>
      <c r="D18" s="436" t="s">
        <v>1040</v>
      </c>
      <c r="E18" s="436" t="s">
        <v>419</v>
      </c>
      <c r="F18" s="454">
        <v>35.0</v>
      </c>
      <c r="H18" s="436" t="s">
        <v>1174</v>
      </c>
      <c r="I18" s="436" t="s">
        <v>1179</v>
      </c>
      <c r="J18" s="460">
        <f t="shared" si="1"/>
        <v>0</v>
      </c>
      <c r="K18" s="460">
        <f t="shared" si="2"/>
        <v>11</v>
      </c>
      <c r="L18" s="460">
        <f t="shared" si="3"/>
        <v>20</v>
      </c>
      <c r="M18" s="460">
        <f t="shared" si="4"/>
        <v>31</v>
      </c>
    </row>
    <row r="19">
      <c r="A19" s="436" t="s">
        <v>1174</v>
      </c>
      <c r="B19" s="436" t="s">
        <v>1178</v>
      </c>
      <c r="C19" s="436" t="s">
        <v>8</v>
      </c>
      <c r="D19" s="436" t="s">
        <v>1040</v>
      </c>
      <c r="E19" s="436" t="s">
        <v>419</v>
      </c>
      <c r="F19" s="454">
        <v>28.0</v>
      </c>
      <c r="H19" s="436" t="s">
        <v>1174</v>
      </c>
      <c r="I19" s="436" t="s">
        <v>1271</v>
      </c>
      <c r="J19" s="460">
        <f t="shared" si="1"/>
        <v>0</v>
      </c>
      <c r="K19" s="460">
        <f t="shared" si="2"/>
        <v>3</v>
      </c>
      <c r="L19" s="460">
        <f t="shared" si="3"/>
        <v>10</v>
      </c>
      <c r="M19" s="460">
        <f t="shared" si="4"/>
        <v>13</v>
      </c>
    </row>
    <row r="20">
      <c r="A20" s="436" t="s">
        <v>1174</v>
      </c>
      <c r="B20" s="436" t="s">
        <v>1187</v>
      </c>
      <c r="C20" s="436" t="s">
        <v>9</v>
      </c>
      <c r="D20" s="436" t="s">
        <v>1040</v>
      </c>
      <c r="E20" s="436" t="s">
        <v>419</v>
      </c>
      <c r="F20" s="454">
        <v>24.0</v>
      </c>
      <c r="H20" s="436" t="s">
        <v>1174</v>
      </c>
      <c r="I20" s="436" t="s">
        <v>1176</v>
      </c>
      <c r="J20" s="460">
        <f t="shared" si="1"/>
        <v>0</v>
      </c>
      <c r="K20" s="460">
        <f t="shared" si="2"/>
        <v>8</v>
      </c>
      <c r="L20" s="460">
        <f t="shared" si="3"/>
        <v>10</v>
      </c>
      <c r="M20" s="460">
        <f t="shared" si="4"/>
        <v>18</v>
      </c>
    </row>
    <row r="21">
      <c r="A21" s="436" t="s">
        <v>1174</v>
      </c>
      <c r="B21" s="436" t="s">
        <v>1265</v>
      </c>
      <c r="C21" s="436" t="s">
        <v>9</v>
      </c>
      <c r="D21" s="436" t="s">
        <v>1040</v>
      </c>
      <c r="E21" s="436" t="s">
        <v>419</v>
      </c>
      <c r="F21" s="454">
        <v>22.0</v>
      </c>
      <c r="H21" s="436" t="s">
        <v>1174</v>
      </c>
      <c r="I21" s="436" t="s">
        <v>1180</v>
      </c>
      <c r="J21" s="460">
        <f t="shared" si="1"/>
        <v>1</v>
      </c>
      <c r="K21" s="460">
        <f t="shared" si="2"/>
        <v>0</v>
      </c>
      <c r="L21" s="460">
        <f t="shared" si="3"/>
        <v>3</v>
      </c>
      <c r="M21" s="460">
        <f t="shared" si="4"/>
        <v>4</v>
      </c>
    </row>
    <row r="22">
      <c r="A22" s="436" t="s">
        <v>1174</v>
      </c>
      <c r="B22" s="436" t="s">
        <v>1175</v>
      </c>
      <c r="C22" s="436" t="s">
        <v>10</v>
      </c>
      <c r="D22" s="436" t="s">
        <v>1040</v>
      </c>
      <c r="E22" s="436" t="s">
        <v>419</v>
      </c>
      <c r="F22" s="454">
        <v>21.0</v>
      </c>
      <c r="H22" s="436" t="s">
        <v>1174</v>
      </c>
      <c r="I22" s="436" t="s">
        <v>1187</v>
      </c>
      <c r="J22" s="460">
        <f t="shared" si="1"/>
        <v>2</v>
      </c>
      <c r="K22" s="460">
        <f t="shared" si="2"/>
        <v>6</v>
      </c>
      <c r="L22" s="460">
        <f t="shared" si="3"/>
        <v>27</v>
      </c>
      <c r="M22" s="460">
        <f t="shared" si="4"/>
        <v>35</v>
      </c>
    </row>
    <row r="23">
      <c r="A23" s="436" t="s">
        <v>1174</v>
      </c>
      <c r="B23" s="436" t="s">
        <v>1179</v>
      </c>
      <c r="C23" s="436" t="s">
        <v>9</v>
      </c>
      <c r="D23" s="436" t="s">
        <v>1040</v>
      </c>
      <c r="E23" s="436" t="s">
        <v>419</v>
      </c>
      <c r="F23" s="454">
        <v>19.0</v>
      </c>
      <c r="H23" s="436" t="s">
        <v>1174</v>
      </c>
      <c r="I23" s="436" t="s">
        <v>1190</v>
      </c>
      <c r="J23" s="460">
        <f t="shared" si="1"/>
        <v>0</v>
      </c>
      <c r="K23" s="460">
        <f t="shared" si="2"/>
        <v>1</v>
      </c>
      <c r="L23" s="460">
        <f t="shared" si="3"/>
        <v>3</v>
      </c>
      <c r="M23" s="460">
        <f t="shared" si="4"/>
        <v>4</v>
      </c>
    </row>
    <row r="24">
      <c r="A24" s="436" t="s">
        <v>1174</v>
      </c>
      <c r="B24" s="436" t="s">
        <v>1177</v>
      </c>
      <c r="C24" s="436" t="s">
        <v>9</v>
      </c>
      <c r="D24" s="436" t="s">
        <v>1040</v>
      </c>
      <c r="E24" s="436" t="s">
        <v>419</v>
      </c>
      <c r="F24" s="454">
        <v>17.0</v>
      </c>
      <c r="H24" s="436" t="s">
        <v>1174</v>
      </c>
      <c r="I24" s="436" t="s">
        <v>1212</v>
      </c>
      <c r="J24" s="460">
        <f t="shared" si="1"/>
        <v>0</v>
      </c>
      <c r="K24" s="460">
        <f t="shared" si="2"/>
        <v>0</v>
      </c>
      <c r="L24" s="460">
        <f t="shared" si="3"/>
        <v>1</v>
      </c>
      <c r="M24" s="460">
        <f t="shared" si="4"/>
        <v>1</v>
      </c>
    </row>
    <row r="25">
      <c r="A25" s="436" t="s">
        <v>1174</v>
      </c>
      <c r="B25" s="436" t="s">
        <v>1265</v>
      </c>
      <c r="C25" s="436" t="s">
        <v>8</v>
      </c>
      <c r="D25" s="436" t="s">
        <v>1040</v>
      </c>
      <c r="E25" s="436" t="s">
        <v>419</v>
      </c>
      <c r="F25" s="454">
        <v>14.0</v>
      </c>
      <c r="H25" s="436" t="s">
        <v>1174</v>
      </c>
      <c r="I25" s="436" t="s">
        <v>1304</v>
      </c>
      <c r="J25" s="460">
        <f t="shared" si="1"/>
        <v>0</v>
      </c>
      <c r="K25" s="460">
        <f t="shared" si="2"/>
        <v>0</v>
      </c>
      <c r="L25" s="460">
        <f t="shared" si="3"/>
        <v>2</v>
      </c>
      <c r="M25" s="460">
        <f t="shared" si="4"/>
        <v>2</v>
      </c>
    </row>
    <row r="26">
      <c r="A26" s="436" t="s">
        <v>1174</v>
      </c>
      <c r="B26" s="436" t="s">
        <v>1178</v>
      </c>
      <c r="C26" s="436" t="s">
        <v>10</v>
      </c>
      <c r="D26" s="436" t="s">
        <v>1040</v>
      </c>
      <c r="E26" s="436" t="s">
        <v>419</v>
      </c>
      <c r="F26" s="454">
        <v>12.0</v>
      </c>
      <c r="H26" s="436" t="s">
        <v>1174</v>
      </c>
      <c r="I26" s="436" t="s">
        <v>1305</v>
      </c>
      <c r="J26" s="460">
        <f t="shared" si="1"/>
        <v>0</v>
      </c>
      <c r="K26" s="460">
        <f t="shared" si="2"/>
        <v>0</v>
      </c>
      <c r="L26" s="460">
        <f t="shared" si="3"/>
        <v>14</v>
      </c>
      <c r="M26" s="460">
        <f t="shared" si="4"/>
        <v>14</v>
      </c>
    </row>
    <row r="27">
      <c r="A27" s="436" t="s">
        <v>1174</v>
      </c>
      <c r="B27" s="436" t="s">
        <v>1305</v>
      </c>
      <c r="C27" s="436" t="s">
        <v>9</v>
      </c>
      <c r="D27" s="436" t="s">
        <v>1040</v>
      </c>
      <c r="E27" s="436" t="s">
        <v>419</v>
      </c>
      <c r="F27" s="454">
        <v>11.0</v>
      </c>
      <c r="H27" s="436" t="s">
        <v>1174</v>
      </c>
      <c r="I27" s="436" t="s">
        <v>1203</v>
      </c>
      <c r="J27" s="460">
        <f t="shared" si="1"/>
        <v>1</v>
      </c>
      <c r="K27" s="460">
        <f t="shared" si="2"/>
        <v>9</v>
      </c>
      <c r="L27" s="460">
        <f t="shared" si="3"/>
        <v>7</v>
      </c>
      <c r="M27" s="460">
        <f t="shared" si="4"/>
        <v>17</v>
      </c>
    </row>
    <row r="28">
      <c r="A28" s="436" t="s">
        <v>1181</v>
      </c>
      <c r="B28" s="436" t="s">
        <v>1290</v>
      </c>
      <c r="C28" s="436" t="s">
        <v>9</v>
      </c>
      <c r="D28" s="436" t="s">
        <v>1040</v>
      </c>
      <c r="E28" s="436" t="s">
        <v>419</v>
      </c>
      <c r="F28" s="454">
        <v>10.0</v>
      </c>
      <c r="H28" s="436" t="s">
        <v>1174</v>
      </c>
      <c r="I28" s="436" t="s">
        <v>1306</v>
      </c>
      <c r="J28" s="460">
        <f t="shared" si="1"/>
        <v>1</v>
      </c>
      <c r="K28" s="460">
        <f t="shared" si="2"/>
        <v>0</v>
      </c>
      <c r="L28" s="460">
        <f t="shared" si="3"/>
        <v>4</v>
      </c>
      <c r="M28" s="460">
        <f t="shared" si="4"/>
        <v>5</v>
      </c>
    </row>
    <row r="29">
      <c r="A29" s="436" t="s">
        <v>1174</v>
      </c>
      <c r="B29" s="436" t="s">
        <v>1176</v>
      </c>
      <c r="C29" s="436" t="s">
        <v>9</v>
      </c>
      <c r="D29" s="436" t="s">
        <v>1040</v>
      </c>
      <c r="E29" s="436" t="s">
        <v>419</v>
      </c>
      <c r="F29" s="454">
        <v>10.0</v>
      </c>
      <c r="H29" s="436" t="s">
        <v>1174</v>
      </c>
      <c r="I29" s="436" t="s">
        <v>1196</v>
      </c>
      <c r="J29" s="460">
        <f t="shared" si="1"/>
        <v>0</v>
      </c>
      <c r="K29" s="460">
        <f t="shared" si="2"/>
        <v>0</v>
      </c>
      <c r="L29" s="460">
        <f t="shared" si="3"/>
        <v>0</v>
      </c>
      <c r="M29" s="460">
        <f t="shared" si="4"/>
        <v>0</v>
      </c>
    </row>
    <row r="30">
      <c r="A30" s="436" t="s">
        <v>1174</v>
      </c>
      <c r="B30" s="436" t="s">
        <v>1271</v>
      </c>
      <c r="C30" s="436" t="s">
        <v>9</v>
      </c>
      <c r="D30" s="436" t="s">
        <v>1040</v>
      </c>
      <c r="E30" s="436" t="s">
        <v>419</v>
      </c>
      <c r="F30" s="454">
        <v>10.0</v>
      </c>
      <c r="H30" s="436" t="s">
        <v>1174</v>
      </c>
      <c r="I30" s="436" t="s">
        <v>1177</v>
      </c>
      <c r="J30" s="460">
        <f t="shared" si="1"/>
        <v>2</v>
      </c>
      <c r="K30" s="460">
        <f t="shared" si="2"/>
        <v>4</v>
      </c>
      <c r="L30" s="460">
        <f t="shared" si="3"/>
        <v>18</v>
      </c>
      <c r="M30" s="460">
        <f t="shared" si="4"/>
        <v>24</v>
      </c>
    </row>
    <row r="31">
      <c r="A31" s="436" t="s">
        <v>1174</v>
      </c>
      <c r="B31" s="436" t="s">
        <v>1203</v>
      </c>
      <c r="C31" s="436" t="s">
        <v>8</v>
      </c>
      <c r="D31" s="436" t="s">
        <v>1040</v>
      </c>
      <c r="E31" s="436" t="s">
        <v>419</v>
      </c>
      <c r="F31" s="454">
        <v>9.0</v>
      </c>
    </row>
    <row r="32">
      <c r="A32" s="436" t="s">
        <v>1174</v>
      </c>
      <c r="B32" s="436" t="s">
        <v>1179</v>
      </c>
      <c r="C32" s="436" t="s">
        <v>8</v>
      </c>
      <c r="D32" s="436" t="s">
        <v>1040</v>
      </c>
      <c r="E32" s="436" t="s">
        <v>419</v>
      </c>
      <c r="F32" s="454">
        <v>7.0</v>
      </c>
    </row>
    <row r="33">
      <c r="A33" s="436" t="s">
        <v>1068</v>
      </c>
      <c r="B33" s="436" t="s">
        <v>1068</v>
      </c>
      <c r="C33" s="436" t="s">
        <v>9</v>
      </c>
      <c r="D33" s="436" t="s">
        <v>1070</v>
      </c>
      <c r="E33" s="436" t="s">
        <v>421</v>
      </c>
      <c r="F33" s="454">
        <v>6.0</v>
      </c>
    </row>
    <row r="34">
      <c r="A34" s="436" t="s">
        <v>1174</v>
      </c>
      <c r="B34" s="436" t="s">
        <v>1187</v>
      </c>
      <c r="C34" s="436" t="s">
        <v>8</v>
      </c>
      <c r="D34" s="436" t="s">
        <v>1040</v>
      </c>
      <c r="E34" s="436" t="s">
        <v>419</v>
      </c>
      <c r="F34" s="454">
        <v>6.0</v>
      </c>
    </row>
    <row r="35">
      <c r="A35" s="436" t="s">
        <v>1174</v>
      </c>
      <c r="B35" s="436" t="s">
        <v>1178</v>
      </c>
      <c r="C35" s="436" t="s">
        <v>9</v>
      </c>
      <c r="D35" s="436" t="s">
        <v>1040</v>
      </c>
      <c r="E35" s="436" t="s">
        <v>426</v>
      </c>
      <c r="F35" s="454">
        <v>6.0</v>
      </c>
    </row>
    <row r="36">
      <c r="A36" s="436" t="s">
        <v>1181</v>
      </c>
      <c r="B36" s="436" t="s">
        <v>1204</v>
      </c>
      <c r="C36" s="436" t="s">
        <v>9</v>
      </c>
      <c r="D36" s="436" t="s">
        <v>1040</v>
      </c>
      <c r="E36" s="436" t="s">
        <v>419</v>
      </c>
      <c r="F36" s="454">
        <v>5.0</v>
      </c>
    </row>
    <row r="37">
      <c r="A37" s="436" t="s">
        <v>1174</v>
      </c>
      <c r="B37" s="436" t="s">
        <v>1203</v>
      </c>
      <c r="C37" s="436" t="s">
        <v>9</v>
      </c>
      <c r="D37" s="436" t="s">
        <v>1040</v>
      </c>
      <c r="E37" s="436" t="s">
        <v>419</v>
      </c>
      <c r="F37" s="454">
        <v>5.0</v>
      </c>
    </row>
    <row r="38">
      <c r="A38" s="436" t="s">
        <v>1181</v>
      </c>
      <c r="B38" s="436" t="s">
        <v>1297</v>
      </c>
      <c r="C38" s="436" t="s">
        <v>9</v>
      </c>
      <c r="D38" s="436" t="s">
        <v>1040</v>
      </c>
      <c r="E38" s="436" t="s">
        <v>419</v>
      </c>
      <c r="F38" s="454">
        <v>4.0</v>
      </c>
    </row>
    <row r="39">
      <c r="A39" s="436" t="s">
        <v>1174</v>
      </c>
      <c r="B39" s="436" t="s">
        <v>1176</v>
      </c>
      <c r="C39" s="436" t="s">
        <v>8</v>
      </c>
      <c r="D39" s="436" t="s">
        <v>1040</v>
      </c>
      <c r="E39" s="436" t="s">
        <v>419</v>
      </c>
      <c r="F39" s="454">
        <v>4.0</v>
      </c>
    </row>
    <row r="40">
      <c r="A40" s="436" t="s">
        <v>1174</v>
      </c>
      <c r="B40" s="436" t="s">
        <v>1176</v>
      </c>
      <c r="C40" s="436" t="s">
        <v>8</v>
      </c>
      <c r="D40" s="436" t="s">
        <v>1040</v>
      </c>
      <c r="E40" s="436" t="s">
        <v>426</v>
      </c>
      <c r="F40" s="454">
        <v>4.0</v>
      </c>
    </row>
    <row r="41">
      <c r="A41" s="436" t="s">
        <v>1174</v>
      </c>
      <c r="B41" s="436" t="s">
        <v>1179</v>
      </c>
      <c r="C41" s="436" t="s">
        <v>8</v>
      </c>
      <c r="D41" s="436" t="s">
        <v>1040</v>
      </c>
      <c r="E41" s="436" t="s">
        <v>426</v>
      </c>
      <c r="F41" s="454">
        <v>4.0</v>
      </c>
    </row>
    <row r="42">
      <c r="A42" s="436" t="s">
        <v>1174</v>
      </c>
      <c r="B42" s="436" t="s">
        <v>1306</v>
      </c>
      <c r="C42" s="436" t="s">
        <v>9</v>
      </c>
      <c r="D42" s="436" t="s">
        <v>1040</v>
      </c>
      <c r="E42" s="436" t="s">
        <v>419</v>
      </c>
      <c r="F42" s="454">
        <v>4.0</v>
      </c>
    </row>
    <row r="43">
      <c r="A43" s="436" t="s">
        <v>1181</v>
      </c>
      <c r="B43" s="436" t="s">
        <v>1307</v>
      </c>
      <c r="C43" s="436" t="s">
        <v>9</v>
      </c>
      <c r="D43" s="436" t="s">
        <v>1040</v>
      </c>
      <c r="E43" s="436" t="s">
        <v>419</v>
      </c>
      <c r="F43" s="454">
        <v>3.0</v>
      </c>
    </row>
    <row r="44">
      <c r="A44" s="436" t="s">
        <v>1181</v>
      </c>
      <c r="B44" s="436" t="s">
        <v>1226</v>
      </c>
      <c r="C44" s="436" t="s">
        <v>9</v>
      </c>
      <c r="D44" s="436" t="s">
        <v>1040</v>
      </c>
      <c r="E44" s="436" t="s">
        <v>419</v>
      </c>
      <c r="F44" s="454">
        <v>3.0</v>
      </c>
    </row>
    <row r="45">
      <c r="A45" s="436" t="s">
        <v>1153</v>
      </c>
      <c r="B45" s="436" t="s">
        <v>1140</v>
      </c>
      <c r="C45" s="436" t="s">
        <v>9</v>
      </c>
      <c r="D45" s="436" t="s">
        <v>1111</v>
      </c>
      <c r="E45" s="436" t="s">
        <v>423</v>
      </c>
      <c r="F45" s="454">
        <v>3.0</v>
      </c>
    </row>
    <row r="46">
      <c r="A46" s="436" t="s">
        <v>1174</v>
      </c>
      <c r="B46" s="436" t="s">
        <v>1190</v>
      </c>
      <c r="C46" s="436" t="s">
        <v>9</v>
      </c>
      <c r="D46" s="436" t="s">
        <v>1040</v>
      </c>
      <c r="E46" s="436" t="s">
        <v>419</v>
      </c>
      <c r="F46" s="454">
        <v>3.0</v>
      </c>
    </row>
    <row r="47">
      <c r="A47" s="436" t="s">
        <v>1174</v>
      </c>
      <c r="B47" s="436" t="s">
        <v>1265</v>
      </c>
      <c r="C47" s="436" t="s">
        <v>9</v>
      </c>
      <c r="D47" s="436" t="s">
        <v>1040</v>
      </c>
      <c r="E47" s="436" t="s">
        <v>426</v>
      </c>
      <c r="F47" s="454">
        <v>3.0</v>
      </c>
    </row>
    <row r="48">
      <c r="A48" s="436" t="s">
        <v>1174</v>
      </c>
      <c r="B48" s="436" t="s">
        <v>1186</v>
      </c>
      <c r="C48" s="436" t="s">
        <v>9</v>
      </c>
      <c r="D48" s="436" t="s">
        <v>1040</v>
      </c>
      <c r="E48" s="436" t="s">
        <v>419</v>
      </c>
      <c r="F48" s="454">
        <v>3.0</v>
      </c>
    </row>
    <row r="49">
      <c r="A49" s="436" t="s">
        <v>1174</v>
      </c>
      <c r="B49" s="436" t="s">
        <v>1187</v>
      </c>
      <c r="C49" s="436" t="s">
        <v>9</v>
      </c>
      <c r="D49" s="436" t="s">
        <v>1040</v>
      </c>
      <c r="E49" s="436" t="s">
        <v>426</v>
      </c>
      <c r="F49" s="454">
        <v>3.0</v>
      </c>
    </row>
    <row r="50">
      <c r="A50" s="436" t="s">
        <v>1174</v>
      </c>
      <c r="B50" s="436" t="s">
        <v>1305</v>
      </c>
      <c r="C50" s="436" t="s">
        <v>9</v>
      </c>
      <c r="D50" s="436" t="s">
        <v>1040</v>
      </c>
      <c r="E50" s="436" t="s">
        <v>426</v>
      </c>
      <c r="F50" s="454">
        <v>3.0</v>
      </c>
    </row>
    <row r="51">
      <c r="A51" s="436" t="s">
        <v>1174</v>
      </c>
      <c r="B51" s="436" t="s">
        <v>1180</v>
      </c>
      <c r="C51" s="436" t="s">
        <v>9</v>
      </c>
      <c r="D51" s="436" t="s">
        <v>1040</v>
      </c>
      <c r="E51" s="436" t="s">
        <v>419</v>
      </c>
      <c r="F51" s="454">
        <v>3.0</v>
      </c>
    </row>
    <row r="52">
      <c r="A52" s="436" t="s">
        <v>1174</v>
      </c>
      <c r="B52" s="436" t="s">
        <v>1271</v>
      </c>
      <c r="C52" s="436" t="s">
        <v>8</v>
      </c>
      <c r="D52" s="436" t="s">
        <v>1040</v>
      </c>
      <c r="E52" s="436" t="s">
        <v>419</v>
      </c>
      <c r="F52" s="454">
        <v>3.0</v>
      </c>
    </row>
    <row r="53">
      <c r="A53" s="436" t="s">
        <v>1174</v>
      </c>
      <c r="B53" s="436" t="s">
        <v>1189</v>
      </c>
      <c r="C53" s="436" t="s">
        <v>9</v>
      </c>
      <c r="D53" s="436" t="s">
        <v>1040</v>
      </c>
      <c r="E53" s="436" t="s">
        <v>419</v>
      </c>
      <c r="F53" s="454">
        <v>3.0</v>
      </c>
    </row>
    <row r="54">
      <c r="A54" s="436" t="s">
        <v>1174</v>
      </c>
      <c r="B54" s="436" t="s">
        <v>1175</v>
      </c>
      <c r="C54" s="436" t="s">
        <v>8</v>
      </c>
      <c r="D54" s="436" t="s">
        <v>1040</v>
      </c>
      <c r="E54" s="436" t="s">
        <v>426</v>
      </c>
      <c r="F54" s="454">
        <v>3.0</v>
      </c>
    </row>
    <row r="55">
      <c r="A55" s="436" t="s">
        <v>1181</v>
      </c>
      <c r="B55" s="436" t="s">
        <v>1256</v>
      </c>
      <c r="C55" s="436" t="s">
        <v>9</v>
      </c>
      <c r="D55" s="436" t="s">
        <v>1040</v>
      </c>
      <c r="E55" s="436" t="s">
        <v>419</v>
      </c>
      <c r="F55" s="454">
        <v>2.0</v>
      </c>
    </row>
    <row r="56">
      <c r="A56" s="436" t="s">
        <v>1181</v>
      </c>
      <c r="B56" s="436" t="s">
        <v>1308</v>
      </c>
      <c r="C56" s="436" t="s">
        <v>8</v>
      </c>
      <c r="D56" s="436" t="s">
        <v>1040</v>
      </c>
      <c r="E56" s="436" t="s">
        <v>419</v>
      </c>
      <c r="F56" s="454">
        <v>2.0</v>
      </c>
    </row>
    <row r="57">
      <c r="A57" s="436" t="s">
        <v>1181</v>
      </c>
      <c r="B57" s="436" t="s">
        <v>1274</v>
      </c>
      <c r="C57" s="436" t="s">
        <v>9</v>
      </c>
      <c r="D57" s="436" t="s">
        <v>1040</v>
      </c>
      <c r="E57" s="436" t="s">
        <v>419</v>
      </c>
      <c r="F57" s="454">
        <v>2.0</v>
      </c>
    </row>
    <row r="58">
      <c r="A58" s="436" t="s">
        <v>1181</v>
      </c>
      <c r="B58" s="436" t="s">
        <v>1290</v>
      </c>
      <c r="C58" s="436" t="s">
        <v>10</v>
      </c>
      <c r="D58" s="436" t="s">
        <v>1040</v>
      </c>
      <c r="E58" s="436" t="s">
        <v>419</v>
      </c>
      <c r="F58" s="454">
        <v>2.0</v>
      </c>
    </row>
    <row r="59">
      <c r="A59" s="436" t="s">
        <v>1181</v>
      </c>
      <c r="B59" s="436" t="s">
        <v>1309</v>
      </c>
      <c r="C59" s="436" t="s">
        <v>9</v>
      </c>
      <c r="D59" s="436" t="s">
        <v>1040</v>
      </c>
      <c r="E59" s="436" t="s">
        <v>419</v>
      </c>
      <c r="F59" s="454">
        <v>2.0</v>
      </c>
    </row>
    <row r="60">
      <c r="A60" s="436" t="s">
        <v>1174</v>
      </c>
      <c r="B60" s="436" t="s">
        <v>1207</v>
      </c>
      <c r="C60" s="436" t="s">
        <v>9</v>
      </c>
      <c r="D60" s="436" t="s">
        <v>1040</v>
      </c>
      <c r="E60" s="436" t="s">
        <v>419</v>
      </c>
      <c r="F60" s="454">
        <v>2.0</v>
      </c>
    </row>
    <row r="61">
      <c r="A61" s="436" t="s">
        <v>1174</v>
      </c>
      <c r="B61" s="436" t="s">
        <v>1265</v>
      </c>
      <c r="C61" s="436" t="s">
        <v>8</v>
      </c>
      <c r="D61" s="436" t="s">
        <v>1040</v>
      </c>
      <c r="E61" s="436" t="s">
        <v>426</v>
      </c>
      <c r="F61" s="454">
        <v>2.0</v>
      </c>
    </row>
    <row r="62">
      <c r="A62" s="436" t="s">
        <v>1174</v>
      </c>
      <c r="B62" s="436" t="s">
        <v>1304</v>
      </c>
      <c r="C62" s="436" t="s">
        <v>9</v>
      </c>
      <c r="D62" s="436" t="s">
        <v>1040</v>
      </c>
      <c r="E62" s="436" t="s">
        <v>419</v>
      </c>
      <c r="F62" s="454">
        <v>2.0</v>
      </c>
    </row>
    <row r="63">
      <c r="A63" s="436" t="s">
        <v>1174</v>
      </c>
      <c r="B63" s="436" t="s">
        <v>1193</v>
      </c>
      <c r="C63" s="436" t="s">
        <v>8</v>
      </c>
      <c r="D63" s="436" t="s">
        <v>1040</v>
      </c>
      <c r="E63" s="436" t="s">
        <v>419</v>
      </c>
      <c r="F63" s="454">
        <v>2.0</v>
      </c>
    </row>
    <row r="64">
      <c r="A64" s="436" t="s">
        <v>1174</v>
      </c>
      <c r="B64" s="436" t="s">
        <v>1247</v>
      </c>
      <c r="C64" s="436" t="s">
        <v>8</v>
      </c>
      <c r="D64" s="436" t="s">
        <v>1040</v>
      </c>
      <c r="E64" s="436" t="s">
        <v>419</v>
      </c>
      <c r="F64" s="454">
        <v>2.0</v>
      </c>
    </row>
    <row r="65">
      <c r="A65" s="436" t="s">
        <v>1174</v>
      </c>
      <c r="B65" s="436" t="s">
        <v>1203</v>
      </c>
      <c r="C65" s="436" t="s">
        <v>9</v>
      </c>
      <c r="D65" s="436" t="s">
        <v>1040</v>
      </c>
      <c r="E65" s="436" t="s">
        <v>426</v>
      </c>
      <c r="F65" s="454">
        <v>2.0</v>
      </c>
    </row>
    <row r="66">
      <c r="A66" s="436" t="s">
        <v>1174</v>
      </c>
      <c r="B66" s="436" t="s">
        <v>1178</v>
      </c>
      <c r="C66" s="436" t="s">
        <v>10</v>
      </c>
      <c r="D66" s="436" t="s">
        <v>1040</v>
      </c>
      <c r="E66" s="436" t="s">
        <v>426</v>
      </c>
      <c r="F66" s="454">
        <v>2.0</v>
      </c>
    </row>
    <row r="67">
      <c r="A67" s="436" t="s">
        <v>1174</v>
      </c>
      <c r="B67" s="436" t="s">
        <v>1177</v>
      </c>
      <c r="C67" s="436" t="s">
        <v>10</v>
      </c>
      <c r="D67" s="436" t="s">
        <v>1040</v>
      </c>
      <c r="E67" s="436" t="s">
        <v>419</v>
      </c>
      <c r="F67" s="454">
        <v>2.0</v>
      </c>
    </row>
    <row r="68">
      <c r="A68" s="436" t="s">
        <v>1174</v>
      </c>
      <c r="B68" s="436" t="s">
        <v>1177</v>
      </c>
      <c r="C68" s="436" t="s">
        <v>8</v>
      </c>
      <c r="D68" s="436" t="s">
        <v>1040</v>
      </c>
      <c r="E68" s="436" t="s">
        <v>419</v>
      </c>
      <c r="F68" s="454">
        <v>2.0</v>
      </c>
    </row>
    <row r="69">
      <c r="A69" s="436" t="s">
        <v>1174</v>
      </c>
      <c r="B69" s="436" t="s">
        <v>1177</v>
      </c>
      <c r="C69" s="436" t="s">
        <v>8</v>
      </c>
      <c r="D69" s="436" t="s">
        <v>1040</v>
      </c>
      <c r="E69" s="436" t="s">
        <v>426</v>
      </c>
      <c r="F69" s="454">
        <v>2.0</v>
      </c>
    </row>
    <row r="70">
      <c r="A70" s="436" t="s">
        <v>1068</v>
      </c>
      <c r="B70" s="436" t="s">
        <v>1068</v>
      </c>
      <c r="C70" s="436" t="s">
        <v>10</v>
      </c>
      <c r="D70" s="436" t="s">
        <v>1070</v>
      </c>
      <c r="E70" s="436" t="s">
        <v>421</v>
      </c>
      <c r="F70" s="454">
        <v>1.0</v>
      </c>
    </row>
    <row r="71">
      <c r="A71" s="436" t="s">
        <v>1068</v>
      </c>
      <c r="B71" s="436" t="s">
        <v>1068</v>
      </c>
      <c r="C71" s="436" t="s">
        <v>8</v>
      </c>
      <c r="D71" s="436" t="s">
        <v>1040</v>
      </c>
      <c r="E71" s="436" t="s">
        <v>419</v>
      </c>
      <c r="F71" s="454">
        <v>1.0</v>
      </c>
    </row>
    <row r="72">
      <c r="A72" s="436" t="s">
        <v>1232</v>
      </c>
      <c r="B72" s="436" t="s">
        <v>1310</v>
      </c>
      <c r="C72" s="436" t="s">
        <v>9</v>
      </c>
      <c r="D72" s="436" t="s">
        <v>1111</v>
      </c>
      <c r="E72" s="436" t="s">
        <v>423</v>
      </c>
      <c r="F72" s="454">
        <v>1.0</v>
      </c>
    </row>
    <row r="73">
      <c r="A73" s="436" t="s">
        <v>1232</v>
      </c>
      <c r="B73" s="436" t="s">
        <v>1310</v>
      </c>
      <c r="C73" s="436" t="s">
        <v>8</v>
      </c>
      <c r="D73" s="436" t="s">
        <v>1111</v>
      </c>
      <c r="E73" s="436" t="s">
        <v>423</v>
      </c>
      <c r="F73" s="454">
        <v>1.0</v>
      </c>
    </row>
    <row r="74">
      <c r="A74" s="436" t="s">
        <v>1272</v>
      </c>
      <c r="B74" s="436" t="s">
        <v>1311</v>
      </c>
      <c r="C74" s="436" t="s">
        <v>8</v>
      </c>
      <c r="D74" s="436" t="s">
        <v>1040</v>
      </c>
      <c r="E74" s="436" t="s">
        <v>419</v>
      </c>
      <c r="F74" s="454">
        <v>1.0</v>
      </c>
    </row>
    <row r="75">
      <c r="A75" s="436" t="s">
        <v>1272</v>
      </c>
      <c r="B75" s="436" t="s">
        <v>1312</v>
      </c>
      <c r="C75" s="436" t="s">
        <v>8</v>
      </c>
      <c r="D75" s="436" t="s">
        <v>1040</v>
      </c>
      <c r="E75" s="436" t="s">
        <v>419</v>
      </c>
      <c r="F75" s="454">
        <v>1.0</v>
      </c>
    </row>
    <row r="76">
      <c r="A76" s="436" t="s">
        <v>1181</v>
      </c>
      <c r="B76" s="436" t="s">
        <v>1204</v>
      </c>
      <c r="C76" s="436" t="s">
        <v>8</v>
      </c>
      <c r="D76" s="436" t="s">
        <v>1040</v>
      </c>
      <c r="E76" s="436" t="s">
        <v>419</v>
      </c>
      <c r="F76" s="454">
        <v>1.0</v>
      </c>
    </row>
    <row r="77">
      <c r="A77" s="436" t="s">
        <v>1181</v>
      </c>
      <c r="B77" s="436" t="s">
        <v>1308</v>
      </c>
      <c r="C77" s="436" t="s">
        <v>9</v>
      </c>
      <c r="D77" s="436" t="s">
        <v>1040</v>
      </c>
      <c r="E77" s="436" t="s">
        <v>419</v>
      </c>
      <c r="F77" s="454">
        <v>1.0</v>
      </c>
    </row>
    <row r="78">
      <c r="A78" s="436" t="s">
        <v>1181</v>
      </c>
      <c r="B78" s="436" t="s">
        <v>1301</v>
      </c>
      <c r="C78" s="436" t="s">
        <v>9</v>
      </c>
      <c r="D78" s="436" t="s">
        <v>1040</v>
      </c>
      <c r="E78" s="436" t="s">
        <v>419</v>
      </c>
      <c r="F78" s="454">
        <v>1.0</v>
      </c>
    </row>
    <row r="79">
      <c r="A79" s="436" t="s">
        <v>1181</v>
      </c>
      <c r="B79" s="436" t="s">
        <v>1313</v>
      </c>
      <c r="C79" s="436" t="s">
        <v>8</v>
      </c>
      <c r="D79" s="436" t="s">
        <v>1040</v>
      </c>
      <c r="E79" s="436" t="s">
        <v>419</v>
      </c>
      <c r="F79" s="454">
        <v>1.0</v>
      </c>
    </row>
    <row r="80">
      <c r="A80" s="436" t="s">
        <v>1181</v>
      </c>
      <c r="B80" s="436" t="s">
        <v>1266</v>
      </c>
      <c r="C80" s="436" t="s">
        <v>9</v>
      </c>
      <c r="D80" s="436" t="s">
        <v>1040</v>
      </c>
      <c r="E80" s="436" t="s">
        <v>419</v>
      </c>
      <c r="F80" s="454">
        <v>1.0</v>
      </c>
    </row>
    <row r="81">
      <c r="A81" s="436" t="s">
        <v>1181</v>
      </c>
      <c r="B81" s="436" t="s">
        <v>1266</v>
      </c>
      <c r="C81" s="436" t="s">
        <v>8</v>
      </c>
      <c r="D81" s="436" t="s">
        <v>1040</v>
      </c>
      <c r="E81" s="436" t="s">
        <v>419</v>
      </c>
      <c r="F81" s="454">
        <v>1.0</v>
      </c>
    </row>
    <row r="82">
      <c r="A82" s="436" t="s">
        <v>1181</v>
      </c>
      <c r="B82" s="436" t="s">
        <v>1227</v>
      </c>
      <c r="C82" s="436" t="s">
        <v>9</v>
      </c>
      <c r="D82" s="436" t="s">
        <v>1040</v>
      </c>
      <c r="E82" s="436" t="s">
        <v>419</v>
      </c>
      <c r="F82" s="454">
        <v>1.0</v>
      </c>
    </row>
    <row r="83">
      <c r="A83" s="436" t="s">
        <v>1181</v>
      </c>
      <c r="B83" s="436" t="s">
        <v>1255</v>
      </c>
      <c r="C83" s="436" t="s">
        <v>9</v>
      </c>
      <c r="D83" s="436" t="s">
        <v>1040</v>
      </c>
      <c r="E83" s="436" t="s">
        <v>419</v>
      </c>
      <c r="F83" s="454">
        <v>1.0</v>
      </c>
    </row>
    <row r="84">
      <c r="A84" s="436" t="s">
        <v>1181</v>
      </c>
      <c r="B84" s="436" t="s">
        <v>1255</v>
      </c>
      <c r="C84" s="436" t="s">
        <v>8</v>
      </c>
      <c r="D84" s="436" t="s">
        <v>1040</v>
      </c>
      <c r="E84" s="436" t="s">
        <v>419</v>
      </c>
      <c r="F84" s="454">
        <v>1.0</v>
      </c>
    </row>
    <row r="85">
      <c r="A85" s="436" t="s">
        <v>1181</v>
      </c>
      <c r="B85" s="436" t="s">
        <v>1274</v>
      </c>
      <c r="C85" s="436" t="s">
        <v>8</v>
      </c>
      <c r="D85" s="436" t="s">
        <v>1040</v>
      </c>
      <c r="E85" s="436" t="s">
        <v>419</v>
      </c>
      <c r="F85" s="454">
        <v>1.0</v>
      </c>
    </row>
    <row r="86">
      <c r="A86" s="436" t="s">
        <v>1181</v>
      </c>
      <c r="B86" s="436" t="s">
        <v>1314</v>
      </c>
      <c r="C86" s="436" t="s">
        <v>8</v>
      </c>
      <c r="D86" s="436" t="s">
        <v>1040</v>
      </c>
      <c r="E86" s="436" t="s">
        <v>427</v>
      </c>
      <c r="F86" s="454">
        <v>1.0</v>
      </c>
    </row>
    <row r="87">
      <c r="A87" s="436" t="s">
        <v>1181</v>
      </c>
      <c r="B87" s="436" t="s">
        <v>1284</v>
      </c>
      <c r="C87" s="436" t="s">
        <v>9</v>
      </c>
      <c r="D87" s="436" t="s">
        <v>1040</v>
      </c>
      <c r="E87" s="436" t="s">
        <v>426</v>
      </c>
      <c r="F87" s="454">
        <v>1.0</v>
      </c>
    </row>
    <row r="88">
      <c r="A88" s="436" t="s">
        <v>1181</v>
      </c>
      <c r="B88" s="436" t="s">
        <v>1284</v>
      </c>
      <c r="C88" s="436" t="s">
        <v>8</v>
      </c>
      <c r="D88" s="436" t="s">
        <v>1040</v>
      </c>
      <c r="E88" s="436" t="s">
        <v>426</v>
      </c>
      <c r="F88" s="454">
        <v>1.0</v>
      </c>
    </row>
    <row r="89">
      <c r="A89" s="436" t="s">
        <v>1181</v>
      </c>
      <c r="B89" s="436" t="s">
        <v>1315</v>
      </c>
      <c r="C89" s="436" t="s">
        <v>9</v>
      </c>
      <c r="D89" s="436" t="s">
        <v>1040</v>
      </c>
      <c r="E89" s="436" t="s">
        <v>419</v>
      </c>
      <c r="F89" s="454">
        <v>1.0</v>
      </c>
    </row>
    <row r="90">
      <c r="A90" s="436" t="s">
        <v>1181</v>
      </c>
      <c r="B90" s="436" t="s">
        <v>1316</v>
      </c>
      <c r="C90" s="436" t="s">
        <v>9</v>
      </c>
      <c r="D90" s="436" t="s">
        <v>1040</v>
      </c>
      <c r="E90" s="436" t="s">
        <v>419</v>
      </c>
      <c r="F90" s="454">
        <v>1.0</v>
      </c>
    </row>
    <row r="91">
      <c r="A91" s="436" t="s">
        <v>1181</v>
      </c>
      <c r="B91" s="436" t="s">
        <v>1317</v>
      </c>
      <c r="C91" s="436" t="s">
        <v>9</v>
      </c>
      <c r="D91" s="436" t="s">
        <v>1040</v>
      </c>
      <c r="E91" s="436" t="s">
        <v>419</v>
      </c>
      <c r="F91" s="454">
        <v>1.0</v>
      </c>
    </row>
    <row r="92">
      <c r="A92" s="436" t="s">
        <v>1181</v>
      </c>
      <c r="B92" s="436" t="s">
        <v>1309</v>
      </c>
      <c r="C92" s="436" t="s">
        <v>8</v>
      </c>
      <c r="D92" s="436" t="s">
        <v>1040</v>
      </c>
      <c r="E92" s="436" t="s">
        <v>419</v>
      </c>
      <c r="F92" s="454">
        <v>1.0</v>
      </c>
    </row>
    <row r="93">
      <c r="A93" s="436" t="s">
        <v>1181</v>
      </c>
      <c r="B93" s="436" t="s">
        <v>1297</v>
      </c>
      <c r="C93" s="436" t="s">
        <v>10</v>
      </c>
      <c r="D93" s="436" t="s">
        <v>1040</v>
      </c>
      <c r="E93" s="436" t="s">
        <v>419</v>
      </c>
      <c r="F93" s="454">
        <v>1.0</v>
      </c>
    </row>
    <row r="94">
      <c r="A94" s="436" t="s">
        <v>1174</v>
      </c>
      <c r="B94" s="436" t="s">
        <v>1207</v>
      </c>
      <c r="C94" s="436" t="s">
        <v>10</v>
      </c>
      <c r="D94" s="436" t="s">
        <v>1040</v>
      </c>
      <c r="E94" s="436" t="s">
        <v>419</v>
      </c>
      <c r="F94" s="454">
        <v>1.0</v>
      </c>
    </row>
    <row r="95">
      <c r="A95" s="436" t="s">
        <v>1174</v>
      </c>
      <c r="B95" s="436" t="s">
        <v>1207</v>
      </c>
      <c r="C95" s="436" t="s">
        <v>8</v>
      </c>
      <c r="D95" s="436" t="s">
        <v>1040</v>
      </c>
      <c r="E95" s="436" t="s">
        <v>419</v>
      </c>
      <c r="F95" s="454">
        <v>1.0</v>
      </c>
    </row>
    <row r="96">
      <c r="A96" s="436" t="s">
        <v>1174</v>
      </c>
      <c r="B96" s="436" t="s">
        <v>1190</v>
      </c>
      <c r="C96" s="436" t="s">
        <v>8</v>
      </c>
      <c r="D96" s="436" t="s">
        <v>1040</v>
      </c>
      <c r="E96" s="436" t="s">
        <v>419</v>
      </c>
      <c r="F96" s="454">
        <v>1.0</v>
      </c>
    </row>
    <row r="97">
      <c r="A97" s="436" t="s">
        <v>1174</v>
      </c>
      <c r="B97" s="436" t="s">
        <v>1228</v>
      </c>
      <c r="C97" s="436" t="s">
        <v>9</v>
      </c>
      <c r="D97" s="436" t="s">
        <v>1040</v>
      </c>
      <c r="E97" s="436" t="s">
        <v>419</v>
      </c>
      <c r="F97" s="454">
        <v>1.0</v>
      </c>
    </row>
    <row r="98">
      <c r="A98" s="436" t="s">
        <v>1174</v>
      </c>
      <c r="B98" s="436" t="s">
        <v>1212</v>
      </c>
      <c r="C98" s="436" t="s">
        <v>9</v>
      </c>
      <c r="D98" s="436" t="s">
        <v>1040</v>
      </c>
      <c r="E98" s="436" t="s">
        <v>419</v>
      </c>
      <c r="F98" s="454">
        <v>1.0</v>
      </c>
    </row>
    <row r="99">
      <c r="A99" s="436" t="s">
        <v>1174</v>
      </c>
      <c r="B99" s="436" t="s">
        <v>1193</v>
      </c>
      <c r="C99" s="436" t="s">
        <v>9</v>
      </c>
      <c r="D99" s="436" t="s">
        <v>1040</v>
      </c>
      <c r="E99" s="436" t="s">
        <v>419</v>
      </c>
      <c r="F99" s="454">
        <v>1.0</v>
      </c>
    </row>
    <row r="100">
      <c r="A100" s="436" t="s">
        <v>1174</v>
      </c>
      <c r="B100" s="436" t="s">
        <v>1194</v>
      </c>
      <c r="C100" s="436" t="s">
        <v>10</v>
      </c>
      <c r="D100" s="436" t="s">
        <v>1040</v>
      </c>
      <c r="E100" s="436" t="s">
        <v>419</v>
      </c>
      <c r="F100" s="454">
        <v>1.0</v>
      </c>
    </row>
    <row r="101">
      <c r="A101" s="436" t="s">
        <v>1174</v>
      </c>
      <c r="B101" s="436" t="s">
        <v>1194</v>
      </c>
      <c r="C101" s="436" t="s">
        <v>9</v>
      </c>
      <c r="D101" s="436" t="s">
        <v>1040</v>
      </c>
      <c r="E101" s="436" t="s">
        <v>419</v>
      </c>
      <c r="F101" s="454">
        <v>1.0</v>
      </c>
    </row>
    <row r="102">
      <c r="A102" s="436" t="s">
        <v>1174</v>
      </c>
      <c r="B102" s="436" t="s">
        <v>1247</v>
      </c>
      <c r="C102" s="436" t="s">
        <v>9</v>
      </c>
      <c r="D102" s="436" t="s">
        <v>1040</v>
      </c>
      <c r="E102" s="436" t="s">
        <v>426</v>
      </c>
      <c r="F102" s="454">
        <v>1.0</v>
      </c>
    </row>
    <row r="103">
      <c r="A103" s="436" t="s">
        <v>1174</v>
      </c>
      <c r="B103" s="436" t="s">
        <v>1187</v>
      </c>
      <c r="C103" s="436" t="s">
        <v>10</v>
      </c>
      <c r="D103" s="436" t="s">
        <v>1040</v>
      </c>
      <c r="E103" s="436" t="s">
        <v>419</v>
      </c>
      <c r="F103" s="454">
        <v>1.0</v>
      </c>
    </row>
    <row r="104">
      <c r="A104" s="436" t="s">
        <v>1174</v>
      </c>
      <c r="B104" s="436" t="s">
        <v>1187</v>
      </c>
      <c r="C104" s="436" t="s">
        <v>10</v>
      </c>
      <c r="D104" s="436" t="s">
        <v>1040</v>
      </c>
      <c r="E104" s="436" t="s">
        <v>426</v>
      </c>
      <c r="F104" s="454">
        <v>1.0</v>
      </c>
    </row>
    <row r="105">
      <c r="A105" s="436" t="s">
        <v>1174</v>
      </c>
      <c r="B105" s="436" t="s">
        <v>1180</v>
      </c>
      <c r="C105" s="436" t="s">
        <v>10</v>
      </c>
      <c r="D105" s="436" t="s">
        <v>1040</v>
      </c>
      <c r="E105" s="436" t="s">
        <v>419</v>
      </c>
      <c r="F105" s="454">
        <v>1.0</v>
      </c>
    </row>
    <row r="106">
      <c r="A106" s="436" t="s">
        <v>1174</v>
      </c>
      <c r="B106" s="436" t="s">
        <v>1179</v>
      </c>
      <c r="C106" s="436" t="s">
        <v>9</v>
      </c>
      <c r="D106" s="436" t="s">
        <v>1040</v>
      </c>
      <c r="E106" s="436" t="s">
        <v>426</v>
      </c>
      <c r="F106" s="454">
        <v>1.0</v>
      </c>
    </row>
    <row r="107">
      <c r="A107" s="436" t="s">
        <v>1174</v>
      </c>
      <c r="B107" s="436" t="s">
        <v>1203</v>
      </c>
      <c r="C107" s="436" t="s">
        <v>10</v>
      </c>
      <c r="D107" s="436" t="s">
        <v>1040</v>
      </c>
      <c r="E107" s="436" t="s">
        <v>426</v>
      </c>
      <c r="F107" s="454">
        <v>1.0</v>
      </c>
    </row>
    <row r="108">
      <c r="A108" s="436" t="s">
        <v>1174</v>
      </c>
      <c r="B108" s="436" t="s">
        <v>1178</v>
      </c>
      <c r="C108" s="436" t="s">
        <v>8</v>
      </c>
      <c r="D108" s="436" t="s">
        <v>1040</v>
      </c>
      <c r="E108" s="436" t="s">
        <v>426</v>
      </c>
      <c r="F108" s="454">
        <v>1.0</v>
      </c>
    </row>
    <row r="109">
      <c r="A109" s="436" t="s">
        <v>1174</v>
      </c>
      <c r="B109" s="436" t="s">
        <v>1318</v>
      </c>
      <c r="C109" s="436" t="s">
        <v>8</v>
      </c>
      <c r="D109" s="436" t="s">
        <v>1040</v>
      </c>
      <c r="E109" s="436" t="s">
        <v>419</v>
      </c>
      <c r="F109" s="454">
        <v>1.0</v>
      </c>
    </row>
    <row r="110">
      <c r="A110" s="436" t="s">
        <v>1174</v>
      </c>
      <c r="B110" s="436" t="s">
        <v>1306</v>
      </c>
      <c r="C110" s="436" t="s">
        <v>10</v>
      </c>
      <c r="D110" s="436" t="s">
        <v>1040</v>
      </c>
      <c r="E110" s="436" t="s">
        <v>419</v>
      </c>
      <c r="F110" s="454">
        <v>1.0</v>
      </c>
    </row>
    <row r="111">
      <c r="A111" s="436" t="s">
        <v>1174</v>
      </c>
      <c r="B111" s="436" t="s">
        <v>1293</v>
      </c>
      <c r="C111" s="436" t="s">
        <v>9</v>
      </c>
      <c r="D111" s="436" t="s">
        <v>1040</v>
      </c>
      <c r="E111" s="436" t="s">
        <v>419</v>
      </c>
      <c r="F111" s="454">
        <v>1.0</v>
      </c>
    </row>
    <row r="112">
      <c r="A112" s="436" t="s">
        <v>1174</v>
      </c>
      <c r="B112" s="436" t="s">
        <v>1177</v>
      </c>
      <c r="C112" s="436" t="s">
        <v>9</v>
      </c>
      <c r="D112" s="436" t="s">
        <v>1040</v>
      </c>
      <c r="E112" s="436" t="s">
        <v>426</v>
      </c>
      <c r="F112" s="454">
        <v>1.0</v>
      </c>
    </row>
    <row r="113">
      <c r="A113" s="436" t="s">
        <v>1174</v>
      </c>
      <c r="B113" s="436" t="s">
        <v>1319</v>
      </c>
      <c r="C113" s="436" t="s">
        <v>9</v>
      </c>
      <c r="D113" s="436" t="s">
        <v>1040</v>
      </c>
      <c r="E113" s="436" t="s">
        <v>419</v>
      </c>
      <c r="F113" s="454">
        <v>1.0</v>
      </c>
    </row>
    <row r="114">
      <c r="A114" s="436" t="s">
        <v>1174</v>
      </c>
      <c r="B114" s="436" t="s">
        <v>1319</v>
      </c>
      <c r="C114" s="436" t="s">
        <v>8</v>
      </c>
      <c r="D114" s="436" t="s">
        <v>1040</v>
      </c>
      <c r="E114" s="436" t="s">
        <v>419</v>
      </c>
      <c r="F114" s="454">
        <v>1.0</v>
      </c>
    </row>
    <row r="115">
      <c r="A115" s="436" t="s">
        <v>1174</v>
      </c>
      <c r="B115" s="436" t="s">
        <v>1319</v>
      </c>
      <c r="C115" s="436" t="s">
        <v>8</v>
      </c>
      <c r="D115" s="436" t="s">
        <v>1040</v>
      </c>
      <c r="E115" s="436" t="s">
        <v>426</v>
      </c>
      <c r="F115" s="454">
        <v>1.0</v>
      </c>
    </row>
    <row r="116">
      <c r="A116" s="436" t="s">
        <v>1174</v>
      </c>
      <c r="B116" s="436" t="s">
        <v>1175</v>
      </c>
      <c r="C116" s="436" t="s">
        <v>9</v>
      </c>
      <c r="D116" s="436" t="s">
        <v>1040</v>
      </c>
      <c r="E116" s="436" t="s">
        <v>426</v>
      </c>
      <c r="F116" s="454">
        <v>1.0</v>
      </c>
    </row>
    <row r="117">
      <c r="A117" s="458"/>
      <c r="B117" s="458"/>
      <c r="C117" s="458"/>
      <c r="D117" s="458"/>
      <c r="E117" s="458"/>
      <c r="F117" s="459"/>
    </row>
    <row r="118">
      <c r="A118" s="458"/>
      <c r="B118" s="458"/>
      <c r="C118" s="458"/>
      <c r="D118" s="458"/>
      <c r="E118" s="458"/>
      <c r="F118" s="459"/>
    </row>
    <row r="119">
      <c r="A119" s="458"/>
      <c r="B119" s="458"/>
      <c r="C119" s="458"/>
      <c r="D119" s="458"/>
      <c r="E119" s="458"/>
      <c r="F119" s="459"/>
    </row>
    <row r="120">
      <c r="A120" s="458"/>
      <c r="B120" s="458"/>
      <c r="C120" s="458"/>
      <c r="D120" s="458"/>
      <c r="E120" s="458"/>
      <c r="F120" s="459"/>
    </row>
    <row r="121">
      <c r="A121" s="458"/>
      <c r="B121" s="458"/>
      <c r="C121" s="458"/>
      <c r="D121" s="458"/>
      <c r="E121" s="458"/>
      <c r="F121" s="459"/>
    </row>
    <row r="122">
      <c r="A122" s="458"/>
      <c r="B122" s="458"/>
      <c r="C122" s="458"/>
      <c r="D122" s="458"/>
      <c r="E122" s="458"/>
      <c r="F122" s="459"/>
    </row>
    <row r="123">
      <c r="A123" s="458"/>
      <c r="B123" s="458"/>
      <c r="C123" s="458"/>
      <c r="D123" s="458"/>
      <c r="E123" s="458"/>
      <c r="F123" s="459"/>
    </row>
  </sheetData>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6.75"/>
  </cols>
  <sheetData>
    <row r="1">
      <c r="A1" s="451" t="s">
        <v>651</v>
      </c>
    </row>
    <row r="2">
      <c r="A2" s="31" t="s">
        <v>1021</v>
      </c>
      <c r="B2" s="31" t="s">
        <v>1320</v>
      </c>
    </row>
    <row r="3">
      <c r="A3" s="31" t="s">
        <v>1023</v>
      </c>
      <c r="B3" s="31" t="s">
        <v>1024</v>
      </c>
    </row>
    <row r="4">
      <c r="A4" s="31" t="s">
        <v>756</v>
      </c>
      <c r="B4" s="31" t="s">
        <v>1321</v>
      </c>
    </row>
    <row r="5">
      <c r="A5" s="31" t="s">
        <v>1026</v>
      </c>
      <c r="B5" s="452">
        <v>18.0</v>
      </c>
    </row>
    <row r="6">
      <c r="A6" s="31" t="s">
        <v>1027</v>
      </c>
      <c r="B6" s="452">
        <v>18.0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46.0</v>
      </c>
    </row>
    <row r="15">
      <c r="A15" s="455" t="s">
        <v>1031</v>
      </c>
      <c r="B15" s="455" t="s">
        <v>1032</v>
      </c>
      <c r="C15" s="455" t="s">
        <v>1033</v>
      </c>
      <c r="D15" s="455" t="s">
        <v>1034</v>
      </c>
      <c r="E15" s="455" t="s">
        <v>1035</v>
      </c>
      <c r="F15" s="455" t="s">
        <v>1036</v>
      </c>
    </row>
    <row r="16">
      <c r="A16" s="436" t="s">
        <v>1174</v>
      </c>
      <c r="B16" s="436" t="s">
        <v>1179</v>
      </c>
      <c r="C16" s="436" t="s">
        <v>9</v>
      </c>
      <c r="D16" s="436" t="s">
        <v>1040</v>
      </c>
      <c r="E16" s="436" t="s">
        <v>414</v>
      </c>
      <c r="F16" s="454">
        <v>8.0</v>
      </c>
    </row>
    <row r="17">
      <c r="A17" s="436" t="s">
        <v>1181</v>
      </c>
      <c r="B17" s="436" t="s">
        <v>1204</v>
      </c>
      <c r="C17" s="436" t="s">
        <v>9</v>
      </c>
      <c r="D17" s="436" t="s">
        <v>1040</v>
      </c>
      <c r="E17" s="436" t="s">
        <v>414</v>
      </c>
      <c r="F17" s="454">
        <v>6.0</v>
      </c>
    </row>
    <row r="18">
      <c r="A18" s="436" t="s">
        <v>1181</v>
      </c>
      <c r="B18" s="436" t="s">
        <v>1204</v>
      </c>
      <c r="C18" s="436" t="s">
        <v>10</v>
      </c>
      <c r="D18" s="436" t="s">
        <v>1040</v>
      </c>
      <c r="E18" s="436" t="s">
        <v>414</v>
      </c>
      <c r="F18" s="454">
        <v>5.0</v>
      </c>
    </row>
    <row r="19">
      <c r="A19" s="436" t="s">
        <v>1174</v>
      </c>
      <c r="B19" s="436" t="s">
        <v>1180</v>
      </c>
      <c r="C19" s="436" t="s">
        <v>10</v>
      </c>
      <c r="D19" s="436" t="s">
        <v>1040</v>
      </c>
      <c r="E19" s="436" t="s">
        <v>414</v>
      </c>
      <c r="F19" s="454">
        <v>4.0</v>
      </c>
    </row>
    <row r="20">
      <c r="A20" s="436" t="s">
        <v>1174</v>
      </c>
      <c r="B20" s="436" t="s">
        <v>1179</v>
      </c>
      <c r="C20" s="436" t="s">
        <v>8</v>
      </c>
      <c r="D20" s="436" t="s">
        <v>1040</v>
      </c>
      <c r="E20" s="436" t="s">
        <v>414</v>
      </c>
      <c r="F20" s="454">
        <v>4.0</v>
      </c>
    </row>
    <row r="21">
      <c r="A21" s="436" t="s">
        <v>1174</v>
      </c>
      <c r="B21" s="436" t="s">
        <v>1180</v>
      </c>
      <c r="C21" s="436" t="s">
        <v>8</v>
      </c>
      <c r="D21" s="436" t="s">
        <v>1040</v>
      </c>
      <c r="E21" s="436" t="s">
        <v>414</v>
      </c>
      <c r="F21" s="454">
        <v>3.0</v>
      </c>
    </row>
    <row r="22">
      <c r="A22" s="436" t="s">
        <v>1174</v>
      </c>
      <c r="B22" s="436" t="s">
        <v>1176</v>
      </c>
      <c r="C22" s="436" t="s">
        <v>9</v>
      </c>
      <c r="D22" s="436" t="s">
        <v>1040</v>
      </c>
      <c r="E22" s="436" t="s">
        <v>414</v>
      </c>
      <c r="F22" s="454">
        <v>2.0</v>
      </c>
    </row>
    <row r="23">
      <c r="A23" s="436" t="s">
        <v>1174</v>
      </c>
      <c r="B23" s="436" t="s">
        <v>1305</v>
      </c>
      <c r="C23" s="436" t="s">
        <v>8</v>
      </c>
      <c r="D23" s="436" t="s">
        <v>1040</v>
      </c>
      <c r="E23" s="436" t="s">
        <v>414</v>
      </c>
      <c r="F23" s="454">
        <v>2.0</v>
      </c>
    </row>
    <row r="24">
      <c r="A24" s="436" t="s">
        <v>1174</v>
      </c>
      <c r="B24" s="436" t="s">
        <v>1179</v>
      </c>
      <c r="C24" s="436" t="s">
        <v>10</v>
      </c>
      <c r="D24" s="436" t="s">
        <v>1040</v>
      </c>
      <c r="E24" s="436" t="s">
        <v>414</v>
      </c>
      <c r="F24" s="454">
        <v>2.0</v>
      </c>
    </row>
    <row r="25">
      <c r="A25" s="436" t="s">
        <v>1174</v>
      </c>
      <c r="B25" s="436" t="s">
        <v>1177</v>
      </c>
      <c r="C25" s="436" t="s">
        <v>9</v>
      </c>
      <c r="D25" s="436" t="s">
        <v>1040</v>
      </c>
      <c r="E25" s="436" t="s">
        <v>414</v>
      </c>
      <c r="F25" s="454">
        <v>2.0</v>
      </c>
    </row>
    <row r="26">
      <c r="A26" s="436" t="s">
        <v>1181</v>
      </c>
      <c r="B26" s="436" t="s">
        <v>1322</v>
      </c>
      <c r="C26" s="436" t="s">
        <v>9</v>
      </c>
      <c r="D26" s="436" t="s">
        <v>1040</v>
      </c>
      <c r="E26" s="436" t="s">
        <v>414</v>
      </c>
      <c r="F26" s="454">
        <v>1.0</v>
      </c>
    </row>
    <row r="27">
      <c r="A27" s="436" t="s">
        <v>1181</v>
      </c>
      <c r="B27" s="436" t="s">
        <v>1204</v>
      </c>
      <c r="C27" s="436" t="s">
        <v>8</v>
      </c>
      <c r="D27" s="436" t="s">
        <v>1040</v>
      </c>
      <c r="E27" s="436" t="s">
        <v>414</v>
      </c>
      <c r="F27" s="454">
        <v>1.0</v>
      </c>
    </row>
    <row r="28">
      <c r="A28" s="436" t="s">
        <v>1181</v>
      </c>
      <c r="B28" s="436" t="s">
        <v>1323</v>
      </c>
      <c r="C28" s="436" t="s">
        <v>9</v>
      </c>
      <c r="D28" s="436" t="s">
        <v>1040</v>
      </c>
      <c r="E28" s="436" t="s">
        <v>414</v>
      </c>
      <c r="F28" s="454">
        <v>1.0</v>
      </c>
    </row>
    <row r="29">
      <c r="A29" s="436" t="s">
        <v>1174</v>
      </c>
      <c r="B29" s="436" t="s">
        <v>1193</v>
      </c>
      <c r="C29" s="436" t="s">
        <v>10</v>
      </c>
      <c r="D29" s="436" t="s">
        <v>1040</v>
      </c>
      <c r="E29" s="436" t="s">
        <v>414</v>
      </c>
      <c r="F29" s="454">
        <v>1.0</v>
      </c>
    </row>
    <row r="30">
      <c r="A30" s="436" t="s">
        <v>1174</v>
      </c>
      <c r="B30" s="436" t="s">
        <v>1213</v>
      </c>
      <c r="C30" s="436" t="s">
        <v>9</v>
      </c>
      <c r="D30" s="436" t="s">
        <v>1040</v>
      </c>
      <c r="E30" s="436" t="s">
        <v>414</v>
      </c>
      <c r="F30" s="454">
        <v>1.0</v>
      </c>
    </row>
    <row r="31">
      <c r="A31" s="436" t="s">
        <v>1174</v>
      </c>
      <c r="B31" s="436" t="s">
        <v>1213</v>
      </c>
      <c r="C31" s="436" t="s">
        <v>8</v>
      </c>
      <c r="D31" s="436" t="s">
        <v>1040</v>
      </c>
      <c r="E31" s="436" t="s">
        <v>414</v>
      </c>
      <c r="F31" s="454">
        <v>1.0</v>
      </c>
    </row>
    <row r="32">
      <c r="A32" s="436" t="s">
        <v>1174</v>
      </c>
      <c r="B32" s="436" t="s">
        <v>1180</v>
      </c>
      <c r="C32" s="436" t="s">
        <v>9</v>
      </c>
      <c r="D32" s="436" t="s">
        <v>1040</v>
      </c>
      <c r="E32" s="436" t="s">
        <v>414</v>
      </c>
      <c r="F32" s="454">
        <v>1.0</v>
      </c>
    </row>
    <row r="33">
      <c r="A33" s="436" t="s">
        <v>1174</v>
      </c>
      <c r="B33" s="436" t="s">
        <v>1285</v>
      </c>
      <c r="C33" s="436" t="s">
        <v>9</v>
      </c>
      <c r="D33" s="436" t="s">
        <v>1040</v>
      </c>
      <c r="E33" s="436" t="s">
        <v>414</v>
      </c>
      <c r="F33" s="454">
        <v>1.0</v>
      </c>
    </row>
    <row r="34">
      <c r="A34" s="458"/>
      <c r="B34" s="458"/>
      <c r="C34" s="458"/>
      <c r="D34" s="458"/>
      <c r="E34" s="458"/>
      <c r="F34" s="459"/>
    </row>
    <row r="35">
      <c r="A35" s="458"/>
      <c r="B35" s="458"/>
      <c r="C35" s="458"/>
      <c r="D35" s="458"/>
      <c r="E35" s="458"/>
      <c r="F35" s="459"/>
    </row>
    <row r="36">
      <c r="A36" s="458"/>
      <c r="B36" s="458"/>
      <c r="C36" s="458"/>
      <c r="D36" s="458"/>
      <c r="E36" s="458"/>
      <c r="F36" s="459"/>
    </row>
    <row r="37">
      <c r="A37" s="458"/>
      <c r="B37" s="458"/>
      <c r="C37" s="458"/>
      <c r="D37" s="458"/>
      <c r="E37" s="458"/>
      <c r="F37" s="459"/>
    </row>
    <row r="38">
      <c r="A38" s="458"/>
      <c r="B38" s="458"/>
      <c r="C38" s="458"/>
      <c r="D38" s="458"/>
      <c r="E38" s="458"/>
      <c r="F38" s="459"/>
    </row>
    <row r="39">
      <c r="A39" s="458"/>
      <c r="B39" s="458"/>
      <c r="C39" s="458"/>
      <c r="D39" s="458"/>
      <c r="E39" s="458"/>
      <c r="F39" s="459"/>
    </row>
    <row r="40">
      <c r="A40" s="458"/>
      <c r="B40" s="458"/>
      <c r="C40" s="458"/>
      <c r="D40" s="458"/>
      <c r="E40" s="458"/>
      <c r="F40" s="459"/>
    </row>
    <row r="41">
      <c r="A41" s="458"/>
      <c r="B41" s="458"/>
      <c r="C41" s="458"/>
      <c r="D41" s="458"/>
      <c r="E41" s="458"/>
      <c r="F41" s="459"/>
    </row>
    <row r="42">
      <c r="A42" s="458"/>
      <c r="B42" s="458"/>
      <c r="C42" s="458"/>
      <c r="D42" s="458"/>
      <c r="E42" s="458"/>
      <c r="F42" s="459"/>
    </row>
    <row r="43">
      <c r="A43" s="458"/>
      <c r="B43" s="458"/>
      <c r="C43" s="458"/>
      <c r="D43" s="458"/>
      <c r="E43" s="458"/>
      <c r="F43" s="459"/>
    </row>
    <row r="44">
      <c r="A44" s="458"/>
      <c r="B44" s="458"/>
      <c r="C44" s="458"/>
      <c r="D44" s="458"/>
      <c r="E44" s="458"/>
      <c r="F44" s="459"/>
    </row>
    <row r="45">
      <c r="A45" s="458"/>
      <c r="B45" s="458"/>
      <c r="C45" s="458"/>
      <c r="D45" s="458"/>
      <c r="E45" s="458"/>
      <c r="F45" s="459"/>
    </row>
    <row r="46">
      <c r="A46" s="458"/>
      <c r="B46" s="458"/>
      <c r="C46" s="458"/>
      <c r="D46" s="458"/>
      <c r="E46" s="458"/>
      <c r="F46" s="459"/>
    </row>
    <row r="47">
      <c r="A47" s="458"/>
      <c r="B47" s="458"/>
      <c r="C47" s="458"/>
      <c r="D47" s="458"/>
      <c r="E47" s="458"/>
      <c r="F47" s="459"/>
    </row>
    <row r="48">
      <c r="A48" s="458"/>
      <c r="B48" s="458"/>
      <c r="C48" s="458"/>
      <c r="D48" s="458"/>
      <c r="E48" s="458"/>
      <c r="F48" s="459"/>
    </row>
    <row r="49">
      <c r="A49" s="458"/>
      <c r="B49" s="458"/>
      <c r="C49" s="458"/>
      <c r="D49" s="458"/>
      <c r="E49" s="458"/>
      <c r="F49" s="459"/>
    </row>
    <row r="50">
      <c r="A50" s="458"/>
      <c r="B50" s="458"/>
      <c r="C50" s="458"/>
      <c r="D50" s="458"/>
      <c r="E50" s="458"/>
      <c r="F50" s="459"/>
    </row>
    <row r="51">
      <c r="A51" s="458"/>
      <c r="B51" s="458"/>
      <c r="C51" s="458"/>
      <c r="D51" s="458"/>
      <c r="E51" s="458"/>
      <c r="F51" s="459"/>
    </row>
    <row r="52">
      <c r="A52" s="458"/>
      <c r="B52" s="458"/>
      <c r="C52" s="458"/>
      <c r="D52" s="458"/>
      <c r="E52" s="458"/>
      <c r="F52" s="459"/>
    </row>
    <row r="53">
      <c r="A53" s="458"/>
      <c r="B53" s="458"/>
      <c r="C53" s="458"/>
      <c r="D53" s="458"/>
      <c r="E53" s="458"/>
      <c r="F53" s="459"/>
    </row>
    <row r="54">
      <c r="A54" s="458"/>
      <c r="B54" s="458"/>
      <c r="C54" s="458"/>
      <c r="D54" s="458"/>
      <c r="E54" s="458"/>
      <c r="F54" s="459"/>
    </row>
    <row r="55">
      <c r="A55" s="458"/>
      <c r="B55" s="458"/>
      <c r="C55" s="458"/>
      <c r="D55" s="458"/>
      <c r="E55" s="458"/>
      <c r="F55" s="459"/>
    </row>
    <row r="56">
      <c r="A56" s="458"/>
      <c r="B56" s="458"/>
      <c r="C56" s="458"/>
      <c r="D56" s="458"/>
      <c r="E56" s="458"/>
      <c r="F56" s="459"/>
    </row>
    <row r="57">
      <c r="A57" s="458"/>
      <c r="B57" s="458"/>
      <c r="C57" s="458"/>
      <c r="D57" s="458"/>
      <c r="E57" s="458"/>
      <c r="F57" s="459"/>
    </row>
    <row r="58">
      <c r="A58" s="458"/>
      <c r="B58" s="458"/>
      <c r="C58" s="458"/>
      <c r="D58" s="458"/>
      <c r="E58" s="458"/>
      <c r="F58" s="459"/>
    </row>
    <row r="59">
      <c r="A59" s="458"/>
      <c r="B59" s="458"/>
      <c r="C59" s="458"/>
      <c r="D59" s="458"/>
      <c r="E59" s="458"/>
      <c r="F59" s="459"/>
    </row>
    <row r="60">
      <c r="A60" s="458"/>
      <c r="B60" s="458"/>
      <c r="C60" s="458"/>
      <c r="D60" s="458"/>
      <c r="E60" s="458"/>
      <c r="F60" s="459"/>
    </row>
    <row r="61">
      <c r="A61" s="458"/>
      <c r="B61" s="458"/>
      <c r="C61" s="458"/>
      <c r="D61" s="458"/>
      <c r="E61" s="458"/>
      <c r="F61" s="459"/>
    </row>
    <row r="62">
      <c r="A62" s="458"/>
      <c r="B62" s="458"/>
      <c r="C62" s="458"/>
      <c r="D62" s="458"/>
      <c r="E62" s="458"/>
      <c r="F62" s="459"/>
    </row>
    <row r="63">
      <c r="A63" s="458"/>
      <c r="B63" s="458"/>
      <c r="C63" s="458"/>
      <c r="D63" s="458"/>
      <c r="E63" s="458"/>
      <c r="F63" s="459"/>
    </row>
  </sheetData>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6.38"/>
  </cols>
  <sheetData>
    <row r="1">
      <c r="A1" s="451" t="s">
        <v>650</v>
      </c>
    </row>
    <row r="2">
      <c r="A2" s="31" t="s">
        <v>1021</v>
      </c>
      <c r="B2" s="31" t="s">
        <v>1324</v>
      </c>
    </row>
    <row r="3">
      <c r="A3" s="31" t="s">
        <v>1023</v>
      </c>
      <c r="B3" s="31" t="s">
        <v>1024</v>
      </c>
    </row>
    <row r="4">
      <c r="A4" s="31" t="s">
        <v>756</v>
      </c>
      <c r="B4" s="31" t="s">
        <v>1325</v>
      </c>
    </row>
    <row r="5">
      <c r="A5" s="31" t="s">
        <v>1026</v>
      </c>
      <c r="B5" s="452">
        <v>149.0</v>
      </c>
    </row>
    <row r="6">
      <c r="A6" s="31" t="s">
        <v>1027</v>
      </c>
      <c r="B6" s="452">
        <v>149.0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1021.0</v>
      </c>
    </row>
    <row r="15">
      <c r="A15" s="455" t="s">
        <v>1031</v>
      </c>
      <c r="B15" s="455" t="s">
        <v>1032</v>
      </c>
      <c r="C15" s="455" t="s">
        <v>1033</v>
      </c>
      <c r="D15" s="455" t="s">
        <v>1034</v>
      </c>
      <c r="E15" s="455" t="s">
        <v>1035</v>
      </c>
      <c r="F15" s="455" t="s">
        <v>1036</v>
      </c>
    </row>
    <row r="16">
      <c r="A16" s="436" t="s">
        <v>1174</v>
      </c>
      <c r="B16" s="436" t="s">
        <v>1178</v>
      </c>
      <c r="C16" s="436" t="s">
        <v>9</v>
      </c>
      <c r="D16" s="436" t="s">
        <v>1040</v>
      </c>
      <c r="E16" s="436" t="s">
        <v>402</v>
      </c>
      <c r="F16" s="454">
        <v>108.0</v>
      </c>
    </row>
    <row r="17">
      <c r="A17" s="436" t="s">
        <v>1174</v>
      </c>
      <c r="B17" s="436" t="s">
        <v>1180</v>
      </c>
      <c r="C17" s="436" t="s">
        <v>9</v>
      </c>
      <c r="D17" s="436" t="s">
        <v>1040</v>
      </c>
      <c r="E17" s="436" t="s">
        <v>402</v>
      </c>
      <c r="F17" s="454">
        <v>53.0</v>
      </c>
    </row>
    <row r="18">
      <c r="A18" s="436" t="s">
        <v>1174</v>
      </c>
      <c r="B18" s="436" t="s">
        <v>1178</v>
      </c>
      <c r="C18" s="436" t="s">
        <v>8</v>
      </c>
      <c r="D18" s="436" t="s">
        <v>1040</v>
      </c>
      <c r="E18" s="436" t="s">
        <v>402</v>
      </c>
      <c r="F18" s="454">
        <v>53.0</v>
      </c>
    </row>
    <row r="19">
      <c r="A19" s="436" t="s">
        <v>1174</v>
      </c>
      <c r="B19" s="436" t="s">
        <v>1178</v>
      </c>
      <c r="C19" s="436" t="s">
        <v>10</v>
      </c>
      <c r="D19" s="436" t="s">
        <v>1040</v>
      </c>
      <c r="E19" s="436" t="s">
        <v>402</v>
      </c>
      <c r="F19" s="454">
        <v>52.0</v>
      </c>
    </row>
    <row r="20">
      <c r="A20" s="436" t="s">
        <v>1174</v>
      </c>
      <c r="B20" s="436" t="s">
        <v>1177</v>
      </c>
      <c r="C20" s="436" t="s">
        <v>9</v>
      </c>
      <c r="D20" s="436" t="s">
        <v>1040</v>
      </c>
      <c r="E20" s="436" t="s">
        <v>402</v>
      </c>
      <c r="F20" s="454">
        <v>36.0</v>
      </c>
    </row>
    <row r="21">
      <c r="A21" s="436" t="s">
        <v>1174</v>
      </c>
      <c r="B21" s="436" t="s">
        <v>1175</v>
      </c>
      <c r="C21" s="436" t="s">
        <v>9</v>
      </c>
      <c r="D21" s="436" t="s">
        <v>1040</v>
      </c>
      <c r="E21" s="436" t="s">
        <v>402</v>
      </c>
      <c r="F21" s="454">
        <v>33.0</v>
      </c>
    </row>
    <row r="22">
      <c r="A22" s="436" t="s">
        <v>1174</v>
      </c>
      <c r="B22" s="436" t="s">
        <v>1176</v>
      </c>
      <c r="C22" s="436" t="s">
        <v>9</v>
      </c>
      <c r="D22" s="436" t="s">
        <v>1040</v>
      </c>
      <c r="E22" s="436" t="s">
        <v>402</v>
      </c>
      <c r="F22" s="454">
        <v>32.0</v>
      </c>
    </row>
    <row r="23">
      <c r="A23" s="436" t="s">
        <v>1181</v>
      </c>
      <c r="B23" s="436" t="s">
        <v>1204</v>
      </c>
      <c r="C23" s="436" t="s">
        <v>9</v>
      </c>
      <c r="D23" s="436" t="s">
        <v>1040</v>
      </c>
      <c r="E23" s="436" t="s">
        <v>402</v>
      </c>
      <c r="F23" s="454">
        <v>31.0</v>
      </c>
    </row>
    <row r="24">
      <c r="A24" s="436" t="s">
        <v>1174</v>
      </c>
      <c r="B24" s="436" t="s">
        <v>1180</v>
      </c>
      <c r="C24" s="436" t="s">
        <v>10</v>
      </c>
      <c r="D24" s="436" t="s">
        <v>1040</v>
      </c>
      <c r="E24" s="436" t="s">
        <v>402</v>
      </c>
      <c r="F24" s="454">
        <v>23.0</v>
      </c>
    </row>
    <row r="25">
      <c r="A25" s="436" t="s">
        <v>1174</v>
      </c>
      <c r="B25" s="436" t="s">
        <v>1175</v>
      </c>
      <c r="C25" s="436" t="s">
        <v>10</v>
      </c>
      <c r="D25" s="436" t="s">
        <v>1040</v>
      </c>
      <c r="E25" s="436" t="s">
        <v>402</v>
      </c>
      <c r="F25" s="454">
        <v>21.0</v>
      </c>
    </row>
    <row r="26">
      <c r="A26" s="436" t="s">
        <v>1181</v>
      </c>
      <c r="B26" s="436" t="s">
        <v>1204</v>
      </c>
      <c r="C26" s="436" t="s">
        <v>10</v>
      </c>
      <c r="D26" s="436" t="s">
        <v>1040</v>
      </c>
      <c r="E26" s="436" t="s">
        <v>402</v>
      </c>
      <c r="F26" s="454">
        <v>20.0</v>
      </c>
    </row>
    <row r="27">
      <c r="A27" s="436" t="s">
        <v>1174</v>
      </c>
      <c r="B27" s="436" t="s">
        <v>1186</v>
      </c>
      <c r="C27" s="436" t="s">
        <v>9</v>
      </c>
      <c r="D27" s="436" t="s">
        <v>1040</v>
      </c>
      <c r="E27" s="436" t="s">
        <v>402</v>
      </c>
      <c r="F27" s="454">
        <v>20.0</v>
      </c>
    </row>
    <row r="28">
      <c r="A28" s="436" t="s">
        <v>1174</v>
      </c>
      <c r="B28" s="436" t="s">
        <v>1176</v>
      </c>
      <c r="C28" s="436" t="s">
        <v>10</v>
      </c>
      <c r="D28" s="436" t="s">
        <v>1040</v>
      </c>
      <c r="E28" s="436" t="s">
        <v>402</v>
      </c>
      <c r="F28" s="454">
        <v>19.0</v>
      </c>
    </row>
    <row r="29">
      <c r="A29" s="436" t="s">
        <v>1174</v>
      </c>
      <c r="B29" s="436" t="s">
        <v>1177</v>
      </c>
      <c r="C29" s="436" t="s">
        <v>10</v>
      </c>
      <c r="D29" s="436" t="s">
        <v>1040</v>
      </c>
      <c r="E29" s="436" t="s">
        <v>402</v>
      </c>
      <c r="F29" s="454">
        <v>19.0</v>
      </c>
    </row>
    <row r="30">
      <c r="A30" s="436" t="s">
        <v>1174</v>
      </c>
      <c r="B30" s="436" t="s">
        <v>1179</v>
      </c>
      <c r="C30" s="436" t="s">
        <v>9</v>
      </c>
      <c r="D30" s="436" t="s">
        <v>1040</v>
      </c>
      <c r="E30" s="436" t="s">
        <v>402</v>
      </c>
      <c r="F30" s="454">
        <v>16.0</v>
      </c>
    </row>
    <row r="31">
      <c r="A31" s="436" t="s">
        <v>1174</v>
      </c>
      <c r="B31" s="436" t="s">
        <v>1265</v>
      </c>
      <c r="C31" s="436" t="s">
        <v>9</v>
      </c>
      <c r="D31" s="436" t="s">
        <v>1040</v>
      </c>
      <c r="E31" s="436" t="s">
        <v>402</v>
      </c>
      <c r="F31" s="454">
        <v>15.0</v>
      </c>
    </row>
    <row r="32">
      <c r="A32" s="436" t="s">
        <v>1174</v>
      </c>
      <c r="B32" s="436" t="s">
        <v>1193</v>
      </c>
      <c r="C32" s="436" t="s">
        <v>9</v>
      </c>
      <c r="D32" s="436" t="s">
        <v>1040</v>
      </c>
      <c r="E32" s="436" t="s">
        <v>402</v>
      </c>
      <c r="F32" s="454">
        <v>15.0</v>
      </c>
    </row>
    <row r="33">
      <c r="A33" s="436" t="s">
        <v>1174</v>
      </c>
      <c r="B33" s="436" t="s">
        <v>1188</v>
      </c>
      <c r="C33" s="436" t="s">
        <v>9</v>
      </c>
      <c r="D33" s="436" t="s">
        <v>1040</v>
      </c>
      <c r="E33" s="436" t="s">
        <v>402</v>
      </c>
      <c r="F33" s="454">
        <v>15.0</v>
      </c>
    </row>
    <row r="34">
      <c r="A34" s="436" t="s">
        <v>1174</v>
      </c>
      <c r="B34" s="436" t="s">
        <v>1292</v>
      </c>
      <c r="C34" s="436" t="s">
        <v>9</v>
      </c>
      <c r="D34" s="436" t="s">
        <v>1040</v>
      </c>
      <c r="E34" s="436" t="s">
        <v>402</v>
      </c>
      <c r="F34" s="454">
        <v>14.0</v>
      </c>
    </row>
    <row r="35">
      <c r="A35" s="436" t="s">
        <v>1174</v>
      </c>
      <c r="B35" s="436" t="s">
        <v>1190</v>
      </c>
      <c r="C35" s="436" t="s">
        <v>9</v>
      </c>
      <c r="D35" s="436" t="s">
        <v>1040</v>
      </c>
      <c r="E35" s="436" t="s">
        <v>402</v>
      </c>
      <c r="F35" s="454">
        <v>13.0</v>
      </c>
    </row>
    <row r="36">
      <c r="A36" s="436" t="s">
        <v>1174</v>
      </c>
      <c r="B36" s="436" t="s">
        <v>1178</v>
      </c>
      <c r="C36" s="436" t="s">
        <v>9</v>
      </c>
      <c r="D36" s="436" t="s">
        <v>1040</v>
      </c>
      <c r="E36" s="436" t="s">
        <v>405</v>
      </c>
      <c r="F36" s="454">
        <v>13.0</v>
      </c>
    </row>
    <row r="37">
      <c r="A37" s="436" t="s">
        <v>1174</v>
      </c>
      <c r="B37" s="436" t="s">
        <v>1265</v>
      </c>
      <c r="C37" s="436" t="s">
        <v>10</v>
      </c>
      <c r="D37" s="436" t="s">
        <v>1040</v>
      </c>
      <c r="E37" s="436" t="s">
        <v>402</v>
      </c>
      <c r="F37" s="454">
        <v>12.0</v>
      </c>
    </row>
    <row r="38">
      <c r="A38" s="436" t="s">
        <v>1068</v>
      </c>
      <c r="B38" s="436" t="s">
        <v>1068</v>
      </c>
      <c r="C38" s="436" t="s">
        <v>9</v>
      </c>
      <c r="D38" s="436" t="s">
        <v>1040</v>
      </c>
      <c r="E38" s="436" t="s">
        <v>402</v>
      </c>
      <c r="F38" s="454">
        <v>11.0</v>
      </c>
    </row>
    <row r="39">
      <c r="A39" s="436" t="s">
        <v>1174</v>
      </c>
      <c r="B39" s="436" t="s">
        <v>1264</v>
      </c>
      <c r="C39" s="436" t="s">
        <v>10</v>
      </c>
      <c r="D39" s="436" t="s">
        <v>1040</v>
      </c>
      <c r="E39" s="436" t="s">
        <v>402</v>
      </c>
      <c r="F39" s="454">
        <v>11.0</v>
      </c>
    </row>
    <row r="40">
      <c r="A40" s="436" t="s">
        <v>1174</v>
      </c>
      <c r="B40" s="436" t="s">
        <v>1252</v>
      </c>
      <c r="C40" s="436" t="s">
        <v>9</v>
      </c>
      <c r="D40" s="436" t="s">
        <v>1040</v>
      </c>
      <c r="E40" s="436" t="s">
        <v>402</v>
      </c>
      <c r="F40" s="454">
        <v>11.0</v>
      </c>
    </row>
    <row r="41">
      <c r="A41" s="436" t="s">
        <v>1174</v>
      </c>
      <c r="B41" s="436" t="s">
        <v>1177</v>
      </c>
      <c r="C41" s="436" t="s">
        <v>8</v>
      </c>
      <c r="D41" s="436" t="s">
        <v>1040</v>
      </c>
      <c r="E41" s="436" t="s">
        <v>402</v>
      </c>
      <c r="F41" s="454">
        <v>11.0</v>
      </c>
    </row>
    <row r="42">
      <c r="A42" s="436" t="s">
        <v>1218</v>
      </c>
      <c r="B42" s="436" t="s">
        <v>1219</v>
      </c>
      <c r="C42" s="436" t="s">
        <v>9</v>
      </c>
      <c r="D42" s="436" t="s">
        <v>1040</v>
      </c>
      <c r="E42" s="436" t="s">
        <v>402</v>
      </c>
      <c r="F42" s="454">
        <v>10.0</v>
      </c>
    </row>
    <row r="43">
      <c r="A43" s="436" t="s">
        <v>1174</v>
      </c>
      <c r="B43" s="436" t="s">
        <v>1175</v>
      </c>
      <c r="C43" s="436" t="s">
        <v>9</v>
      </c>
      <c r="D43" s="436" t="s">
        <v>1040</v>
      </c>
      <c r="E43" s="436" t="s">
        <v>405</v>
      </c>
      <c r="F43" s="454">
        <v>10.0</v>
      </c>
    </row>
    <row r="44">
      <c r="A44" s="436" t="s">
        <v>1174</v>
      </c>
      <c r="B44" s="436" t="s">
        <v>1207</v>
      </c>
      <c r="C44" s="436" t="s">
        <v>9</v>
      </c>
      <c r="D44" s="436" t="s">
        <v>1040</v>
      </c>
      <c r="E44" s="436" t="s">
        <v>402</v>
      </c>
      <c r="F44" s="454">
        <v>9.0</v>
      </c>
    </row>
    <row r="45">
      <c r="A45" s="436" t="s">
        <v>1174</v>
      </c>
      <c r="B45" s="436" t="s">
        <v>1186</v>
      </c>
      <c r="C45" s="436" t="s">
        <v>10</v>
      </c>
      <c r="D45" s="436" t="s">
        <v>1040</v>
      </c>
      <c r="E45" s="436" t="s">
        <v>402</v>
      </c>
      <c r="F45" s="454">
        <v>8.0</v>
      </c>
    </row>
    <row r="46">
      <c r="A46" s="436" t="s">
        <v>1174</v>
      </c>
      <c r="B46" s="436" t="s">
        <v>1180</v>
      </c>
      <c r="C46" s="436" t="s">
        <v>9</v>
      </c>
      <c r="D46" s="436" t="s">
        <v>1040</v>
      </c>
      <c r="E46" s="436" t="s">
        <v>405</v>
      </c>
      <c r="F46" s="454">
        <v>8.0</v>
      </c>
    </row>
    <row r="47">
      <c r="A47" s="436" t="s">
        <v>1174</v>
      </c>
      <c r="B47" s="436" t="s">
        <v>1264</v>
      </c>
      <c r="C47" s="436" t="s">
        <v>9</v>
      </c>
      <c r="D47" s="436" t="s">
        <v>1040</v>
      </c>
      <c r="E47" s="436" t="s">
        <v>402</v>
      </c>
      <c r="F47" s="454">
        <v>8.0</v>
      </c>
    </row>
    <row r="48">
      <c r="A48" s="436" t="s">
        <v>1174</v>
      </c>
      <c r="B48" s="436" t="s">
        <v>1291</v>
      </c>
      <c r="C48" s="436" t="s">
        <v>8</v>
      </c>
      <c r="D48" s="436" t="s">
        <v>1040</v>
      </c>
      <c r="E48" s="436" t="s">
        <v>402</v>
      </c>
      <c r="F48" s="454">
        <v>7.0</v>
      </c>
    </row>
    <row r="49">
      <c r="A49" s="436" t="s">
        <v>1174</v>
      </c>
      <c r="B49" s="436" t="s">
        <v>1193</v>
      </c>
      <c r="C49" s="436" t="s">
        <v>10</v>
      </c>
      <c r="D49" s="436" t="s">
        <v>1040</v>
      </c>
      <c r="E49" s="436" t="s">
        <v>402</v>
      </c>
      <c r="F49" s="454">
        <v>7.0</v>
      </c>
    </row>
    <row r="50">
      <c r="A50" s="436" t="s">
        <v>1174</v>
      </c>
      <c r="B50" s="436" t="s">
        <v>1187</v>
      </c>
      <c r="C50" s="436" t="s">
        <v>10</v>
      </c>
      <c r="D50" s="436" t="s">
        <v>1040</v>
      </c>
      <c r="E50" s="436" t="s">
        <v>402</v>
      </c>
      <c r="F50" s="454">
        <v>7.0</v>
      </c>
    </row>
    <row r="51">
      <c r="A51" s="436" t="s">
        <v>1174</v>
      </c>
      <c r="B51" s="436" t="s">
        <v>1180</v>
      </c>
      <c r="C51" s="436" t="s">
        <v>8</v>
      </c>
      <c r="D51" s="436" t="s">
        <v>1040</v>
      </c>
      <c r="E51" s="436" t="s">
        <v>402</v>
      </c>
      <c r="F51" s="454">
        <v>7.0</v>
      </c>
    </row>
    <row r="52">
      <c r="A52" s="436" t="s">
        <v>1174</v>
      </c>
      <c r="B52" s="436" t="s">
        <v>1188</v>
      </c>
      <c r="C52" s="436" t="s">
        <v>9</v>
      </c>
      <c r="D52" s="436" t="s">
        <v>1040</v>
      </c>
      <c r="E52" s="436" t="s">
        <v>405</v>
      </c>
      <c r="F52" s="454">
        <v>7.0</v>
      </c>
    </row>
    <row r="53">
      <c r="A53" s="436" t="s">
        <v>1174</v>
      </c>
      <c r="B53" s="436" t="s">
        <v>1178</v>
      </c>
      <c r="C53" s="436" t="s">
        <v>8</v>
      </c>
      <c r="D53" s="436" t="s">
        <v>1040</v>
      </c>
      <c r="E53" s="436" t="s">
        <v>405</v>
      </c>
      <c r="F53" s="454">
        <v>7.0</v>
      </c>
    </row>
    <row r="54">
      <c r="A54" s="436" t="s">
        <v>1174</v>
      </c>
      <c r="B54" s="436" t="s">
        <v>1271</v>
      </c>
      <c r="C54" s="436" t="s">
        <v>10</v>
      </c>
      <c r="D54" s="436" t="s">
        <v>1040</v>
      </c>
      <c r="E54" s="436" t="s">
        <v>402</v>
      </c>
      <c r="F54" s="454">
        <v>7.0</v>
      </c>
    </row>
    <row r="55">
      <c r="A55" s="436" t="s">
        <v>1174</v>
      </c>
      <c r="B55" s="436" t="s">
        <v>1271</v>
      </c>
      <c r="C55" s="436" t="s">
        <v>9</v>
      </c>
      <c r="D55" s="436" t="s">
        <v>1040</v>
      </c>
      <c r="E55" s="436" t="s">
        <v>402</v>
      </c>
      <c r="F55" s="454">
        <v>7.0</v>
      </c>
    </row>
    <row r="56">
      <c r="A56" s="436" t="s">
        <v>1174</v>
      </c>
      <c r="B56" s="436" t="s">
        <v>1188</v>
      </c>
      <c r="C56" s="436" t="s">
        <v>10</v>
      </c>
      <c r="D56" s="436" t="s">
        <v>1040</v>
      </c>
      <c r="E56" s="436" t="s">
        <v>405</v>
      </c>
      <c r="F56" s="454">
        <v>6.0</v>
      </c>
    </row>
    <row r="57">
      <c r="A57" s="436" t="s">
        <v>1174</v>
      </c>
      <c r="B57" s="436" t="s">
        <v>1193</v>
      </c>
      <c r="C57" s="436" t="s">
        <v>10</v>
      </c>
      <c r="D57" s="436" t="s">
        <v>1040</v>
      </c>
      <c r="E57" s="436" t="s">
        <v>405</v>
      </c>
      <c r="F57" s="454">
        <v>5.0</v>
      </c>
    </row>
    <row r="58">
      <c r="A58" s="436" t="s">
        <v>1174</v>
      </c>
      <c r="B58" s="436" t="s">
        <v>1180</v>
      </c>
      <c r="C58" s="436" t="s">
        <v>10</v>
      </c>
      <c r="D58" s="436" t="s">
        <v>1040</v>
      </c>
      <c r="E58" s="436" t="s">
        <v>405</v>
      </c>
      <c r="F58" s="454">
        <v>5.0</v>
      </c>
    </row>
    <row r="59">
      <c r="A59" s="436" t="s">
        <v>1174</v>
      </c>
      <c r="B59" s="436" t="s">
        <v>1318</v>
      </c>
      <c r="C59" s="436" t="s">
        <v>10</v>
      </c>
      <c r="D59" s="436" t="s">
        <v>1040</v>
      </c>
      <c r="E59" s="436" t="s">
        <v>402</v>
      </c>
      <c r="F59" s="454">
        <v>5.0</v>
      </c>
    </row>
    <row r="60">
      <c r="A60" s="436" t="s">
        <v>1174</v>
      </c>
      <c r="B60" s="436" t="s">
        <v>1177</v>
      </c>
      <c r="C60" s="436" t="s">
        <v>10</v>
      </c>
      <c r="D60" s="436" t="s">
        <v>1040</v>
      </c>
      <c r="E60" s="436" t="s">
        <v>405</v>
      </c>
      <c r="F60" s="454">
        <v>5.0</v>
      </c>
    </row>
    <row r="61">
      <c r="A61" s="436" t="s">
        <v>1068</v>
      </c>
      <c r="B61" s="436" t="s">
        <v>1068</v>
      </c>
      <c r="C61" s="436" t="s">
        <v>10</v>
      </c>
      <c r="D61" s="436" t="s">
        <v>1040</v>
      </c>
      <c r="E61" s="436" t="s">
        <v>402</v>
      </c>
      <c r="F61" s="454">
        <v>4.0</v>
      </c>
    </row>
    <row r="62">
      <c r="A62" s="436" t="s">
        <v>1181</v>
      </c>
      <c r="B62" s="436" t="s">
        <v>1204</v>
      </c>
      <c r="C62" s="436" t="s">
        <v>10</v>
      </c>
      <c r="D62" s="436" t="s">
        <v>1040</v>
      </c>
      <c r="E62" s="436" t="s">
        <v>405</v>
      </c>
      <c r="F62" s="454">
        <v>4.0</v>
      </c>
    </row>
    <row r="63">
      <c r="A63" s="436" t="s">
        <v>1174</v>
      </c>
      <c r="B63" s="436" t="s">
        <v>1207</v>
      </c>
      <c r="C63" s="436" t="s">
        <v>10</v>
      </c>
      <c r="D63" s="436" t="s">
        <v>1040</v>
      </c>
      <c r="E63" s="436" t="s">
        <v>402</v>
      </c>
      <c r="F63" s="454">
        <v>4.0</v>
      </c>
    </row>
    <row r="64">
      <c r="A64" s="436" t="s">
        <v>1174</v>
      </c>
      <c r="B64" s="436" t="s">
        <v>1190</v>
      </c>
      <c r="C64" s="436" t="s">
        <v>10</v>
      </c>
      <c r="D64" s="436" t="s">
        <v>1040</v>
      </c>
      <c r="E64" s="436" t="s">
        <v>402</v>
      </c>
      <c r="F64" s="454">
        <v>4.0</v>
      </c>
    </row>
    <row r="65">
      <c r="A65" s="436" t="s">
        <v>1174</v>
      </c>
      <c r="B65" s="436" t="s">
        <v>1190</v>
      </c>
      <c r="C65" s="436" t="s">
        <v>9</v>
      </c>
      <c r="D65" s="436" t="s">
        <v>1040</v>
      </c>
      <c r="E65" s="436" t="s">
        <v>405</v>
      </c>
      <c r="F65" s="454">
        <v>4.0</v>
      </c>
    </row>
    <row r="66">
      <c r="A66" s="436" t="s">
        <v>1174</v>
      </c>
      <c r="B66" s="436" t="s">
        <v>1176</v>
      </c>
      <c r="C66" s="436" t="s">
        <v>9</v>
      </c>
      <c r="D66" s="436" t="s">
        <v>1040</v>
      </c>
      <c r="E66" s="436" t="s">
        <v>405</v>
      </c>
      <c r="F66" s="454">
        <v>4.0</v>
      </c>
    </row>
    <row r="67">
      <c r="A67" s="436" t="s">
        <v>1174</v>
      </c>
      <c r="B67" s="436" t="s">
        <v>1186</v>
      </c>
      <c r="C67" s="436" t="s">
        <v>9</v>
      </c>
      <c r="D67" s="436" t="s">
        <v>1040</v>
      </c>
      <c r="E67" s="436" t="s">
        <v>405</v>
      </c>
      <c r="F67" s="454">
        <v>4.0</v>
      </c>
    </row>
    <row r="68">
      <c r="A68" s="436" t="s">
        <v>1174</v>
      </c>
      <c r="B68" s="436" t="s">
        <v>1270</v>
      </c>
      <c r="C68" s="436" t="s">
        <v>9</v>
      </c>
      <c r="D68" s="436" t="s">
        <v>1040</v>
      </c>
      <c r="E68" s="436" t="s">
        <v>402</v>
      </c>
      <c r="F68" s="454">
        <v>4.0</v>
      </c>
    </row>
    <row r="69">
      <c r="A69" s="436" t="s">
        <v>1174</v>
      </c>
      <c r="B69" s="436" t="s">
        <v>1179</v>
      </c>
      <c r="C69" s="436" t="s">
        <v>10</v>
      </c>
      <c r="D69" s="436" t="s">
        <v>1040</v>
      </c>
      <c r="E69" s="436" t="s">
        <v>402</v>
      </c>
      <c r="F69" s="454">
        <v>4.0</v>
      </c>
    </row>
    <row r="70">
      <c r="A70" s="436" t="s">
        <v>1174</v>
      </c>
      <c r="B70" s="436" t="s">
        <v>1179</v>
      </c>
      <c r="C70" s="436" t="s">
        <v>8</v>
      </c>
      <c r="D70" s="436" t="s">
        <v>1040</v>
      </c>
      <c r="E70" s="436" t="s">
        <v>402</v>
      </c>
      <c r="F70" s="454">
        <v>4.0</v>
      </c>
    </row>
    <row r="71">
      <c r="A71" s="436" t="s">
        <v>1174</v>
      </c>
      <c r="B71" s="436" t="s">
        <v>1188</v>
      </c>
      <c r="C71" s="436" t="s">
        <v>10</v>
      </c>
      <c r="D71" s="436" t="s">
        <v>1040</v>
      </c>
      <c r="E71" s="436" t="s">
        <v>402</v>
      </c>
      <c r="F71" s="454">
        <v>4.0</v>
      </c>
    </row>
    <row r="72">
      <c r="A72" s="436" t="s">
        <v>1174</v>
      </c>
      <c r="B72" s="436" t="s">
        <v>1188</v>
      </c>
      <c r="C72" s="436" t="s">
        <v>8</v>
      </c>
      <c r="D72" s="436" t="s">
        <v>1040</v>
      </c>
      <c r="E72" s="436" t="s">
        <v>402</v>
      </c>
      <c r="F72" s="454">
        <v>4.0</v>
      </c>
    </row>
    <row r="73">
      <c r="A73" s="436" t="s">
        <v>1174</v>
      </c>
      <c r="B73" s="436" t="s">
        <v>1292</v>
      </c>
      <c r="C73" s="436" t="s">
        <v>10</v>
      </c>
      <c r="D73" s="436" t="s">
        <v>1040</v>
      </c>
      <c r="E73" s="436" t="s">
        <v>402</v>
      </c>
      <c r="F73" s="454">
        <v>4.0</v>
      </c>
    </row>
    <row r="74">
      <c r="A74" s="436" t="s">
        <v>1174</v>
      </c>
      <c r="B74" s="436" t="s">
        <v>1292</v>
      </c>
      <c r="C74" s="436" t="s">
        <v>8</v>
      </c>
      <c r="D74" s="436" t="s">
        <v>1040</v>
      </c>
      <c r="E74" s="436" t="s">
        <v>402</v>
      </c>
      <c r="F74" s="454">
        <v>4.0</v>
      </c>
    </row>
    <row r="75">
      <c r="A75" s="436" t="s">
        <v>1174</v>
      </c>
      <c r="B75" s="436" t="s">
        <v>1177</v>
      </c>
      <c r="C75" s="436" t="s">
        <v>9</v>
      </c>
      <c r="D75" s="436" t="s">
        <v>1040</v>
      </c>
      <c r="E75" s="436" t="s">
        <v>405</v>
      </c>
      <c r="F75" s="454">
        <v>4.0</v>
      </c>
    </row>
    <row r="76">
      <c r="A76" s="436" t="s">
        <v>1174</v>
      </c>
      <c r="B76" s="436" t="s">
        <v>1175</v>
      </c>
      <c r="C76" s="436" t="s">
        <v>10</v>
      </c>
      <c r="D76" s="436" t="s">
        <v>1040</v>
      </c>
      <c r="E76" s="436" t="s">
        <v>405</v>
      </c>
      <c r="F76" s="454">
        <v>4.0</v>
      </c>
    </row>
    <row r="77">
      <c r="A77" s="436" t="s">
        <v>1181</v>
      </c>
      <c r="B77" s="436" t="s">
        <v>1295</v>
      </c>
      <c r="C77" s="436" t="s">
        <v>9</v>
      </c>
      <c r="D77" s="436" t="s">
        <v>1040</v>
      </c>
      <c r="E77" s="436" t="s">
        <v>402</v>
      </c>
      <c r="F77" s="454">
        <v>3.0</v>
      </c>
    </row>
    <row r="78">
      <c r="A78" s="436" t="s">
        <v>1181</v>
      </c>
      <c r="B78" s="436" t="s">
        <v>1226</v>
      </c>
      <c r="C78" s="436" t="s">
        <v>10</v>
      </c>
      <c r="D78" s="436" t="s">
        <v>1040</v>
      </c>
      <c r="E78" s="436" t="s">
        <v>402</v>
      </c>
      <c r="F78" s="454">
        <v>3.0</v>
      </c>
    </row>
    <row r="79">
      <c r="A79" s="436" t="s">
        <v>1181</v>
      </c>
      <c r="B79" s="436" t="s">
        <v>1326</v>
      </c>
      <c r="C79" s="436" t="s">
        <v>10</v>
      </c>
      <c r="D79" s="436" t="s">
        <v>1040</v>
      </c>
      <c r="E79" s="436" t="s">
        <v>402</v>
      </c>
      <c r="F79" s="454">
        <v>3.0</v>
      </c>
    </row>
    <row r="80">
      <c r="A80" s="436" t="s">
        <v>1181</v>
      </c>
      <c r="B80" s="436" t="s">
        <v>1326</v>
      </c>
      <c r="C80" s="436" t="s">
        <v>9</v>
      </c>
      <c r="D80" s="436" t="s">
        <v>1040</v>
      </c>
      <c r="E80" s="436" t="s">
        <v>402</v>
      </c>
      <c r="F80" s="454">
        <v>3.0</v>
      </c>
    </row>
    <row r="81">
      <c r="A81" s="436" t="s">
        <v>1174</v>
      </c>
      <c r="B81" s="436" t="s">
        <v>1207</v>
      </c>
      <c r="C81" s="436" t="s">
        <v>9</v>
      </c>
      <c r="D81" s="436" t="s">
        <v>1040</v>
      </c>
      <c r="E81" s="436" t="s">
        <v>405</v>
      </c>
      <c r="F81" s="454">
        <v>3.0</v>
      </c>
    </row>
    <row r="82">
      <c r="A82" s="436" t="s">
        <v>1174</v>
      </c>
      <c r="B82" s="436" t="s">
        <v>1176</v>
      </c>
      <c r="C82" s="436" t="s">
        <v>8</v>
      </c>
      <c r="D82" s="436" t="s">
        <v>1040</v>
      </c>
      <c r="E82" s="436" t="s">
        <v>402</v>
      </c>
      <c r="F82" s="454">
        <v>3.0</v>
      </c>
    </row>
    <row r="83">
      <c r="A83" s="436" t="s">
        <v>1174</v>
      </c>
      <c r="B83" s="436" t="s">
        <v>1291</v>
      </c>
      <c r="C83" s="436" t="s">
        <v>10</v>
      </c>
      <c r="D83" s="436" t="s">
        <v>1040</v>
      </c>
      <c r="E83" s="436" t="s">
        <v>402</v>
      </c>
      <c r="F83" s="454">
        <v>3.0</v>
      </c>
    </row>
    <row r="84">
      <c r="A84" s="436" t="s">
        <v>1174</v>
      </c>
      <c r="B84" s="436" t="s">
        <v>1291</v>
      </c>
      <c r="C84" s="436" t="s">
        <v>9</v>
      </c>
      <c r="D84" s="436" t="s">
        <v>1040</v>
      </c>
      <c r="E84" s="436" t="s">
        <v>402</v>
      </c>
      <c r="F84" s="454">
        <v>3.0</v>
      </c>
    </row>
    <row r="85">
      <c r="A85" s="436" t="s">
        <v>1174</v>
      </c>
      <c r="B85" s="436" t="s">
        <v>1186</v>
      </c>
      <c r="C85" s="436" t="s">
        <v>10</v>
      </c>
      <c r="D85" s="436" t="s">
        <v>1040</v>
      </c>
      <c r="E85" s="436" t="s">
        <v>405</v>
      </c>
      <c r="F85" s="454">
        <v>3.0</v>
      </c>
    </row>
    <row r="86">
      <c r="A86" s="436" t="s">
        <v>1174</v>
      </c>
      <c r="B86" s="436" t="s">
        <v>1264</v>
      </c>
      <c r="C86" s="436" t="s">
        <v>9</v>
      </c>
      <c r="D86" s="436" t="s">
        <v>1040</v>
      </c>
      <c r="E86" s="436" t="s">
        <v>405</v>
      </c>
      <c r="F86" s="454">
        <v>3.0</v>
      </c>
    </row>
    <row r="87">
      <c r="A87" s="436" t="s">
        <v>1174</v>
      </c>
      <c r="B87" s="436" t="s">
        <v>1264</v>
      </c>
      <c r="C87" s="436" t="s">
        <v>8</v>
      </c>
      <c r="D87" s="436" t="s">
        <v>1040</v>
      </c>
      <c r="E87" s="436" t="s">
        <v>402</v>
      </c>
      <c r="F87" s="454">
        <v>3.0</v>
      </c>
    </row>
    <row r="88">
      <c r="A88" s="436" t="s">
        <v>1174</v>
      </c>
      <c r="B88" s="436" t="s">
        <v>1178</v>
      </c>
      <c r="C88" s="436" t="s">
        <v>10</v>
      </c>
      <c r="D88" s="436" t="s">
        <v>1040</v>
      </c>
      <c r="E88" s="436" t="s">
        <v>405</v>
      </c>
      <c r="F88" s="454">
        <v>3.0</v>
      </c>
    </row>
    <row r="89">
      <c r="A89" s="436" t="s">
        <v>1174</v>
      </c>
      <c r="B89" s="436" t="s">
        <v>1318</v>
      </c>
      <c r="C89" s="436" t="s">
        <v>9</v>
      </c>
      <c r="D89" s="436" t="s">
        <v>1040</v>
      </c>
      <c r="E89" s="436" t="s">
        <v>402</v>
      </c>
      <c r="F89" s="454">
        <v>3.0</v>
      </c>
    </row>
    <row r="90">
      <c r="A90" s="436" t="s">
        <v>1174</v>
      </c>
      <c r="B90" s="436" t="s">
        <v>1177</v>
      </c>
      <c r="C90" s="436" t="s">
        <v>8</v>
      </c>
      <c r="D90" s="436" t="s">
        <v>1040</v>
      </c>
      <c r="E90" s="436" t="s">
        <v>405</v>
      </c>
      <c r="F90" s="454">
        <v>3.0</v>
      </c>
    </row>
    <row r="91">
      <c r="A91" s="436" t="s">
        <v>1218</v>
      </c>
      <c r="B91" s="436" t="s">
        <v>1327</v>
      </c>
      <c r="C91" s="436" t="s">
        <v>8</v>
      </c>
      <c r="D91" s="436" t="s">
        <v>1040</v>
      </c>
      <c r="E91" s="436" t="s">
        <v>402</v>
      </c>
      <c r="F91" s="454">
        <v>2.0</v>
      </c>
    </row>
    <row r="92">
      <c r="A92" s="436" t="s">
        <v>1181</v>
      </c>
      <c r="B92" s="436" t="s">
        <v>1322</v>
      </c>
      <c r="C92" s="436" t="s">
        <v>10</v>
      </c>
      <c r="D92" s="436" t="s">
        <v>1040</v>
      </c>
      <c r="E92" s="436" t="s">
        <v>402</v>
      </c>
      <c r="F92" s="454">
        <v>2.0</v>
      </c>
    </row>
    <row r="93">
      <c r="A93" s="436" t="s">
        <v>1181</v>
      </c>
      <c r="B93" s="436" t="s">
        <v>1204</v>
      </c>
      <c r="C93" s="436" t="s">
        <v>9</v>
      </c>
      <c r="D93" s="436" t="s">
        <v>1040</v>
      </c>
      <c r="E93" s="436" t="s">
        <v>405</v>
      </c>
      <c r="F93" s="454">
        <v>2.0</v>
      </c>
    </row>
    <row r="94">
      <c r="A94" s="436" t="s">
        <v>1181</v>
      </c>
      <c r="B94" s="436" t="s">
        <v>1204</v>
      </c>
      <c r="C94" s="436" t="s">
        <v>8</v>
      </c>
      <c r="D94" s="436" t="s">
        <v>1040</v>
      </c>
      <c r="E94" s="436" t="s">
        <v>402</v>
      </c>
      <c r="F94" s="454">
        <v>2.0</v>
      </c>
    </row>
    <row r="95">
      <c r="A95" s="436" t="s">
        <v>1181</v>
      </c>
      <c r="B95" s="436" t="s">
        <v>1295</v>
      </c>
      <c r="C95" s="436" t="s">
        <v>10</v>
      </c>
      <c r="D95" s="436" t="s">
        <v>1040</v>
      </c>
      <c r="E95" s="436" t="s">
        <v>402</v>
      </c>
      <c r="F95" s="454">
        <v>2.0</v>
      </c>
    </row>
    <row r="96">
      <c r="A96" s="436" t="s">
        <v>1181</v>
      </c>
      <c r="B96" s="436" t="s">
        <v>1288</v>
      </c>
      <c r="C96" s="436" t="s">
        <v>9</v>
      </c>
      <c r="D96" s="436" t="s">
        <v>1040</v>
      </c>
      <c r="E96" s="436" t="s">
        <v>402</v>
      </c>
      <c r="F96" s="454">
        <v>2.0</v>
      </c>
    </row>
    <row r="97">
      <c r="A97" s="436" t="s">
        <v>1181</v>
      </c>
      <c r="B97" s="436" t="s">
        <v>1328</v>
      </c>
      <c r="C97" s="436" t="s">
        <v>10</v>
      </c>
      <c r="D97" s="436" t="s">
        <v>1040</v>
      </c>
      <c r="E97" s="436" t="s">
        <v>405</v>
      </c>
      <c r="F97" s="454">
        <v>2.0</v>
      </c>
    </row>
    <row r="98">
      <c r="A98" s="436" t="s">
        <v>1181</v>
      </c>
      <c r="B98" s="436" t="s">
        <v>1328</v>
      </c>
      <c r="C98" s="436" t="s">
        <v>9</v>
      </c>
      <c r="D98" s="436" t="s">
        <v>1040</v>
      </c>
      <c r="E98" s="436" t="s">
        <v>402</v>
      </c>
      <c r="F98" s="454">
        <v>2.0</v>
      </c>
    </row>
    <row r="99">
      <c r="A99" s="436" t="s">
        <v>1181</v>
      </c>
      <c r="B99" s="436" t="s">
        <v>1328</v>
      </c>
      <c r="C99" s="436" t="s">
        <v>9</v>
      </c>
      <c r="D99" s="436" t="s">
        <v>1040</v>
      </c>
      <c r="E99" s="436" t="s">
        <v>405</v>
      </c>
      <c r="F99" s="454">
        <v>2.0</v>
      </c>
    </row>
    <row r="100">
      <c r="A100" s="436" t="s">
        <v>1181</v>
      </c>
      <c r="B100" s="436" t="s">
        <v>1328</v>
      </c>
      <c r="C100" s="436" t="s">
        <v>8</v>
      </c>
      <c r="D100" s="436" t="s">
        <v>1040</v>
      </c>
      <c r="E100" s="436" t="s">
        <v>405</v>
      </c>
      <c r="F100" s="454">
        <v>2.0</v>
      </c>
    </row>
    <row r="101">
      <c r="A101" s="436" t="s">
        <v>1181</v>
      </c>
      <c r="B101" s="436" t="s">
        <v>1226</v>
      </c>
      <c r="C101" s="436" t="s">
        <v>9</v>
      </c>
      <c r="D101" s="436" t="s">
        <v>1040</v>
      </c>
      <c r="E101" s="436" t="s">
        <v>402</v>
      </c>
      <c r="F101" s="454">
        <v>2.0</v>
      </c>
    </row>
    <row r="102">
      <c r="A102" s="436" t="s">
        <v>1181</v>
      </c>
      <c r="B102" s="436" t="s">
        <v>1329</v>
      </c>
      <c r="C102" s="436" t="s">
        <v>9</v>
      </c>
      <c r="D102" s="436" t="s">
        <v>1040</v>
      </c>
      <c r="E102" s="436" t="s">
        <v>402</v>
      </c>
      <c r="F102" s="454">
        <v>2.0</v>
      </c>
    </row>
    <row r="103">
      <c r="A103" s="436" t="s">
        <v>1174</v>
      </c>
      <c r="B103" s="436" t="s">
        <v>1265</v>
      </c>
      <c r="C103" s="436" t="s">
        <v>10</v>
      </c>
      <c r="D103" s="436" t="s">
        <v>1040</v>
      </c>
      <c r="E103" s="436" t="s">
        <v>405</v>
      </c>
      <c r="F103" s="454">
        <v>2.0</v>
      </c>
    </row>
    <row r="104">
      <c r="A104" s="436" t="s">
        <v>1174</v>
      </c>
      <c r="B104" s="436" t="s">
        <v>1265</v>
      </c>
      <c r="C104" s="436" t="s">
        <v>9</v>
      </c>
      <c r="D104" s="436" t="s">
        <v>1040</v>
      </c>
      <c r="E104" s="436" t="s">
        <v>405</v>
      </c>
      <c r="F104" s="454">
        <v>2.0</v>
      </c>
    </row>
    <row r="105">
      <c r="A105" s="436" t="s">
        <v>1174</v>
      </c>
      <c r="B105" s="436" t="s">
        <v>1265</v>
      </c>
      <c r="C105" s="436" t="s">
        <v>8</v>
      </c>
      <c r="D105" s="436" t="s">
        <v>1040</v>
      </c>
      <c r="E105" s="436" t="s">
        <v>402</v>
      </c>
      <c r="F105" s="454">
        <v>2.0</v>
      </c>
    </row>
    <row r="106">
      <c r="A106" s="436" t="s">
        <v>1174</v>
      </c>
      <c r="B106" s="436" t="s">
        <v>1176</v>
      </c>
      <c r="C106" s="436" t="s">
        <v>10</v>
      </c>
      <c r="D106" s="436" t="s">
        <v>1040</v>
      </c>
      <c r="E106" s="436" t="s">
        <v>405</v>
      </c>
      <c r="F106" s="454">
        <v>2.0</v>
      </c>
    </row>
    <row r="107">
      <c r="A107" s="436" t="s">
        <v>1174</v>
      </c>
      <c r="B107" s="436" t="s">
        <v>1291</v>
      </c>
      <c r="C107" s="436" t="s">
        <v>9</v>
      </c>
      <c r="D107" s="436" t="s">
        <v>1040</v>
      </c>
      <c r="E107" s="436" t="s">
        <v>405</v>
      </c>
      <c r="F107" s="454">
        <v>2.0</v>
      </c>
    </row>
    <row r="108">
      <c r="A108" s="436" t="s">
        <v>1174</v>
      </c>
      <c r="B108" s="436" t="s">
        <v>1186</v>
      </c>
      <c r="C108" s="436" t="s">
        <v>8</v>
      </c>
      <c r="D108" s="436" t="s">
        <v>1040</v>
      </c>
      <c r="E108" s="436" t="s">
        <v>402</v>
      </c>
      <c r="F108" s="454">
        <v>2.0</v>
      </c>
    </row>
    <row r="109">
      <c r="A109" s="436" t="s">
        <v>1174</v>
      </c>
      <c r="B109" s="436" t="s">
        <v>1186</v>
      </c>
      <c r="C109" s="436" t="s">
        <v>8</v>
      </c>
      <c r="D109" s="436" t="s">
        <v>1040</v>
      </c>
      <c r="E109" s="436" t="s">
        <v>405</v>
      </c>
      <c r="F109" s="454">
        <v>2.0</v>
      </c>
    </row>
    <row r="110">
      <c r="A110" s="436" t="s">
        <v>1174</v>
      </c>
      <c r="B110" s="436" t="s">
        <v>1193</v>
      </c>
      <c r="C110" s="436" t="s">
        <v>9</v>
      </c>
      <c r="D110" s="436" t="s">
        <v>1040</v>
      </c>
      <c r="E110" s="436" t="s">
        <v>405</v>
      </c>
      <c r="F110" s="454">
        <v>2.0</v>
      </c>
    </row>
    <row r="111">
      <c r="A111" s="436" t="s">
        <v>1174</v>
      </c>
      <c r="B111" s="436" t="s">
        <v>1194</v>
      </c>
      <c r="C111" s="436" t="s">
        <v>9</v>
      </c>
      <c r="D111" s="436" t="s">
        <v>1040</v>
      </c>
      <c r="E111" s="436" t="s">
        <v>402</v>
      </c>
      <c r="F111" s="454">
        <v>2.0</v>
      </c>
    </row>
    <row r="112">
      <c r="A112" s="436" t="s">
        <v>1174</v>
      </c>
      <c r="B112" s="436" t="s">
        <v>1187</v>
      </c>
      <c r="C112" s="436" t="s">
        <v>9</v>
      </c>
      <c r="D112" s="436" t="s">
        <v>1040</v>
      </c>
      <c r="E112" s="436" t="s">
        <v>402</v>
      </c>
      <c r="F112" s="454">
        <v>2.0</v>
      </c>
    </row>
    <row r="113">
      <c r="A113" s="436" t="s">
        <v>1174</v>
      </c>
      <c r="B113" s="436" t="s">
        <v>1187</v>
      </c>
      <c r="C113" s="436" t="s">
        <v>8</v>
      </c>
      <c r="D113" s="436" t="s">
        <v>1040</v>
      </c>
      <c r="E113" s="436" t="s">
        <v>402</v>
      </c>
      <c r="F113" s="454">
        <v>2.0</v>
      </c>
    </row>
    <row r="114">
      <c r="A114" s="436" t="s">
        <v>1174</v>
      </c>
      <c r="B114" s="436" t="s">
        <v>1269</v>
      </c>
      <c r="C114" s="436" t="s">
        <v>9</v>
      </c>
      <c r="D114" s="436" t="s">
        <v>1040</v>
      </c>
      <c r="E114" s="436" t="s">
        <v>402</v>
      </c>
      <c r="F114" s="454">
        <v>2.0</v>
      </c>
    </row>
    <row r="115">
      <c r="A115" s="436" t="s">
        <v>1174</v>
      </c>
      <c r="B115" s="436" t="s">
        <v>1179</v>
      </c>
      <c r="C115" s="436" t="s">
        <v>9</v>
      </c>
      <c r="D115" s="436" t="s">
        <v>1040</v>
      </c>
      <c r="E115" s="436" t="s">
        <v>405</v>
      </c>
      <c r="F115" s="454">
        <v>2.0</v>
      </c>
    </row>
    <row r="116">
      <c r="A116" s="436" t="s">
        <v>1174</v>
      </c>
      <c r="B116" s="436" t="s">
        <v>1292</v>
      </c>
      <c r="C116" s="436" t="s">
        <v>9</v>
      </c>
      <c r="D116" s="436" t="s">
        <v>1040</v>
      </c>
      <c r="E116" s="436" t="s">
        <v>405</v>
      </c>
      <c r="F116" s="454">
        <v>2.0</v>
      </c>
    </row>
    <row r="117">
      <c r="A117" s="436" t="s">
        <v>1174</v>
      </c>
      <c r="B117" s="436" t="s">
        <v>1259</v>
      </c>
      <c r="C117" s="436" t="s">
        <v>9</v>
      </c>
      <c r="D117" s="436" t="s">
        <v>1040</v>
      </c>
      <c r="E117" s="436" t="s">
        <v>402</v>
      </c>
      <c r="F117" s="454">
        <v>2.0</v>
      </c>
    </row>
    <row r="118">
      <c r="A118" s="436" t="s">
        <v>1174</v>
      </c>
      <c r="B118" s="436" t="s">
        <v>1197</v>
      </c>
      <c r="C118" s="436" t="s">
        <v>10</v>
      </c>
      <c r="D118" s="436" t="s">
        <v>1040</v>
      </c>
      <c r="E118" s="436" t="s">
        <v>402</v>
      </c>
      <c r="F118" s="454">
        <v>2.0</v>
      </c>
    </row>
    <row r="119">
      <c r="A119" s="436" t="s">
        <v>1174</v>
      </c>
      <c r="B119" s="436" t="s">
        <v>1175</v>
      </c>
      <c r="C119" s="436" t="s">
        <v>8</v>
      </c>
      <c r="D119" s="436" t="s">
        <v>1040</v>
      </c>
      <c r="E119" s="436" t="s">
        <v>405</v>
      </c>
      <c r="F119" s="454">
        <v>2.0</v>
      </c>
    </row>
    <row r="120">
      <c r="A120" s="436" t="s">
        <v>1068</v>
      </c>
      <c r="B120" s="436" t="s">
        <v>1068</v>
      </c>
      <c r="C120" s="436" t="s">
        <v>9</v>
      </c>
      <c r="D120" s="436" t="s">
        <v>1040</v>
      </c>
      <c r="E120" s="436" t="s">
        <v>405</v>
      </c>
      <c r="F120" s="454">
        <v>1.0</v>
      </c>
    </row>
    <row r="121">
      <c r="A121" s="436" t="s">
        <v>1068</v>
      </c>
      <c r="B121" s="436" t="s">
        <v>1068</v>
      </c>
      <c r="C121" s="436" t="s">
        <v>8</v>
      </c>
      <c r="D121" s="436" t="s">
        <v>1040</v>
      </c>
      <c r="E121" s="436" t="s">
        <v>402</v>
      </c>
      <c r="F121" s="454">
        <v>1.0</v>
      </c>
    </row>
    <row r="122">
      <c r="A122" s="436" t="s">
        <v>1232</v>
      </c>
      <c r="B122" s="436" t="s">
        <v>1330</v>
      </c>
      <c r="C122" s="436" t="s">
        <v>10</v>
      </c>
      <c r="D122" s="436" t="s">
        <v>1040</v>
      </c>
      <c r="E122" s="436" t="s">
        <v>405</v>
      </c>
      <c r="F122" s="454">
        <v>1.0</v>
      </c>
    </row>
    <row r="123">
      <c r="A123" s="436" t="s">
        <v>1272</v>
      </c>
      <c r="B123" s="436" t="s">
        <v>1331</v>
      </c>
      <c r="C123" s="436" t="s">
        <v>10</v>
      </c>
      <c r="D123" s="436" t="s">
        <v>1040</v>
      </c>
      <c r="E123" s="436" t="s">
        <v>402</v>
      </c>
      <c r="F123" s="454">
        <v>1.0</v>
      </c>
    </row>
    <row r="124">
      <c r="A124" s="436" t="s">
        <v>1218</v>
      </c>
      <c r="B124" s="436" t="s">
        <v>1332</v>
      </c>
      <c r="C124" s="436" t="s">
        <v>9</v>
      </c>
      <c r="D124" s="436" t="s">
        <v>1040</v>
      </c>
      <c r="E124" s="436" t="s">
        <v>402</v>
      </c>
      <c r="F124" s="454">
        <v>1.0</v>
      </c>
    </row>
    <row r="125">
      <c r="A125" s="436" t="s">
        <v>1218</v>
      </c>
      <c r="B125" s="436" t="s">
        <v>1219</v>
      </c>
      <c r="C125" s="436" t="s">
        <v>10</v>
      </c>
      <c r="D125" s="436" t="s">
        <v>1040</v>
      </c>
      <c r="E125" s="436" t="s">
        <v>402</v>
      </c>
      <c r="F125" s="454">
        <v>1.0</v>
      </c>
    </row>
    <row r="126">
      <c r="A126" s="436" t="s">
        <v>1218</v>
      </c>
      <c r="B126" s="436" t="s">
        <v>1327</v>
      </c>
      <c r="C126" s="436" t="s">
        <v>10</v>
      </c>
      <c r="D126" s="436" t="s">
        <v>1040</v>
      </c>
      <c r="E126" s="436" t="s">
        <v>402</v>
      </c>
      <c r="F126" s="454">
        <v>1.0</v>
      </c>
    </row>
    <row r="127">
      <c r="A127" s="436" t="s">
        <v>1218</v>
      </c>
      <c r="B127" s="436" t="s">
        <v>1327</v>
      </c>
      <c r="C127" s="436" t="s">
        <v>9</v>
      </c>
      <c r="D127" s="436" t="s">
        <v>1040</v>
      </c>
      <c r="E127" s="436" t="s">
        <v>402</v>
      </c>
      <c r="F127" s="454">
        <v>1.0</v>
      </c>
    </row>
    <row r="128">
      <c r="A128" s="436" t="s">
        <v>1181</v>
      </c>
      <c r="B128" s="436" t="s">
        <v>1333</v>
      </c>
      <c r="C128" s="436" t="s">
        <v>10</v>
      </c>
      <c r="D128" s="436" t="s">
        <v>1040</v>
      </c>
      <c r="E128" s="436" t="s">
        <v>402</v>
      </c>
      <c r="F128" s="454">
        <v>1.0</v>
      </c>
    </row>
    <row r="129">
      <c r="A129" s="436" t="s">
        <v>1181</v>
      </c>
      <c r="B129" s="436" t="s">
        <v>1204</v>
      </c>
      <c r="C129" s="436" t="s">
        <v>8</v>
      </c>
      <c r="D129" s="436" t="s">
        <v>1040</v>
      </c>
      <c r="E129" s="436" t="s">
        <v>405</v>
      </c>
      <c r="F129" s="454">
        <v>1.0</v>
      </c>
    </row>
    <row r="130">
      <c r="A130" s="436" t="s">
        <v>1181</v>
      </c>
      <c r="B130" s="436" t="s">
        <v>1185</v>
      </c>
      <c r="C130" s="436" t="s">
        <v>10</v>
      </c>
      <c r="D130" s="436" t="s">
        <v>1040</v>
      </c>
      <c r="E130" s="436" t="s">
        <v>402</v>
      </c>
      <c r="F130" s="454">
        <v>1.0</v>
      </c>
    </row>
    <row r="131">
      <c r="A131" s="436" t="s">
        <v>1181</v>
      </c>
      <c r="B131" s="436" t="s">
        <v>1185</v>
      </c>
      <c r="C131" s="436" t="s">
        <v>9</v>
      </c>
      <c r="D131" s="436" t="s">
        <v>1040</v>
      </c>
      <c r="E131" s="436" t="s">
        <v>402</v>
      </c>
      <c r="F131" s="454">
        <v>1.0</v>
      </c>
    </row>
    <row r="132">
      <c r="A132" s="436" t="s">
        <v>1181</v>
      </c>
      <c r="B132" s="436" t="s">
        <v>1328</v>
      </c>
      <c r="C132" s="436" t="s">
        <v>10</v>
      </c>
      <c r="D132" s="436" t="s">
        <v>1040</v>
      </c>
      <c r="E132" s="436" t="s">
        <v>402</v>
      </c>
      <c r="F132" s="454">
        <v>1.0</v>
      </c>
    </row>
    <row r="133">
      <c r="A133" s="436" t="s">
        <v>1181</v>
      </c>
      <c r="B133" s="436" t="s">
        <v>1323</v>
      </c>
      <c r="C133" s="436" t="s">
        <v>9</v>
      </c>
      <c r="D133" s="436" t="s">
        <v>1040</v>
      </c>
      <c r="E133" s="436" t="s">
        <v>402</v>
      </c>
      <c r="F133" s="454">
        <v>1.0</v>
      </c>
    </row>
    <row r="134">
      <c r="A134" s="436" t="s">
        <v>1181</v>
      </c>
      <c r="B134" s="436" t="s">
        <v>1323</v>
      </c>
      <c r="C134" s="436" t="s">
        <v>9</v>
      </c>
      <c r="D134" s="436" t="s">
        <v>1040</v>
      </c>
      <c r="E134" s="436" t="s">
        <v>405</v>
      </c>
      <c r="F134" s="454">
        <v>1.0</v>
      </c>
    </row>
    <row r="135">
      <c r="A135" s="436" t="s">
        <v>1181</v>
      </c>
      <c r="B135" s="436" t="s">
        <v>1329</v>
      </c>
      <c r="C135" s="436" t="s">
        <v>10</v>
      </c>
      <c r="D135" s="436" t="s">
        <v>1040</v>
      </c>
      <c r="E135" s="436" t="s">
        <v>402</v>
      </c>
      <c r="F135" s="454">
        <v>1.0</v>
      </c>
    </row>
    <row r="136">
      <c r="A136" s="436" t="s">
        <v>1181</v>
      </c>
      <c r="B136" s="436" t="s">
        <v>1334</v>
      </c>
      <c r="C136" s="436" t="s">
        <v>9</v>
      </c>
      <c r="D136" s="436" t="s">
        <v>1040</v>
      </c>
      <c r="E136" s="436" t="s">
        <v>402</v>
      </c>
      <c r="F136" s="454">
        <v>1.0</v>
      </c>
    </row>
    <row r="137">
      <c r="A137" s="436" t="s">
        <v>1153</v>
      </c>
      <c r="B137" s="436" t="s">
        <v>1140</v>
      </c>
      <c r="C137" s="436" t="s">
        <v>10</v>
      </c>
      <c r="D137" s="436" t="s">
        <v>1040</v>
      </c>
      <c r="E137" s="436" t="s">
        <v>402</v>
      </c>
      <c r="F137" s="454">
        <v>1.0</v>
      </c>
    </row>
    <row r="138">
      <c r="A138" s="436" t="s">
        <v>1174</v>
      </c>
      <c r="B138" s="436" t="s">
        <v>1207</v>
      </c>
      <c r="C138" s="436" t="s">
        <v>10</v>
      </c>
      <c r="D138" s="436" t="s">
        <v>1040</v>
      </c>
      <c r="E138" s="436" t="s">
        <v>405</v>
      </c>
      <c r="F138" s="454">
        <v>1.0</v>
      </c>
    </row>
    <row r="139">
      <c r="A139" s="436" t="s">
        <v>1174</v>
      </c>
      <c r="B139" s="436" t="s">
        <v>1207</v>
      </c>
      <c r="C139" s="436" t="s">
        <v>8</v>
      </c>
      <c r="D139" s="436" t="s">
        <v>1040</v>
      </c>
      <c r="E139" s="436" t="s">
        <v>402</v>
      </c>
      <c r="F139" s="454">
        <v>1.0</v>
      </c>
    </row>
    <row r="140">
      <c r="A140" s="436" t="s">
        <v>1174</v>
      </c>
      <c r="B140" s="436" t="s">
        <v>1190</v>
      </c>
      <c r="C140" s="436" t="s">
        <v>10</v>
      </c>
      <c r="D140" s="436" t="s">
        <v>1040</v>
      </c>
      <c r="E140" s="436" t="s">
        <v>405</v>
      </c>
      <c r="F140" s="454">
        <v>1.0</v>
      </c>
    </row>
    <row r="141">
      <c r="A141" s="436" t="s">
        <v>1174</v>
      </c>
      <c r="B141" s="436" t="s">
        <v>1212</v>
      </c>
      <c r="C141" s="436" t="s">
        <v>10</v>
      </c>
      <c r="D141" s="436" t="s">
        <v>1040</v>
      </c>
      <c r="E141" s="436" t="s">
        <v>402</v>
      </c>
      <c r="F141" s="454">
        <v>1.0</v>
      </c>
    </row>
    <row r="142">
      <c r="A142" s="436" t="s">
        <v>1174</v>
      </c>
      <c r="B142" s="436" t="s">
        <v>1212</v>
      </c>
      <c r="C142" s="436" t="s">
        <v>9</v>
      </c>
      <c r="D142" s="436" t="s">
        <v>1040</v>
      </c>
      <c r="E142" s="436" t="s">
        <v>402</v>
      </c>
      <c r="F142" s="454">
        <v>1.0</v>
      </c>
    </row>
    <row r="143">
      <c r="A143" s="436" t="s">
        <v>1174</v>
      </c>
      <c r="B143" s="436" t="s">
        <v>1304</v>
      </c>
      <c r="C143" s="436" t="s">
        <v>9</v>
      </c>
      <c r="D143" s="436" t="s">
        <v>1040</v>
      </c>
      <c r="E143" s="436" t="s">
        <v>402</v>
      </c>
      <c r="F143" s="454">
        <v>1.0</v>
      </c>
    </row>
    <row r="144">
      <c r="A144" s="436" t="s">
        <v>1174</v>
      </c>
      <c r="B144" s="436" t="s">
        <v>1193</v>
      </c>
      <c r="C144" s="436" t="s">
        <v>8</v>
      </c>
      <c r="D144" s="436" t="s">
        <v>1040</v>
      </c>
      <c r="E144" s="436" t="s">
        <v>402</v>
      </c>
      <c r="F144" s="454">
        <v>1.0</v>
      </c>
    </row>
    <row r="145">
      <c r="A145" s="436" t="s">
        <v>1174</v>
      </c>
      <c r="B145" s="436" t="s">
        <v>1187</v>
      </c>
      <c r="C145" s="436" t="s">
        <v>10</v>
      </c>
      <c r="D145" s="436" t="s">
        <v>1040</v>
      </c>
      <c r="E145" s="436" t="s">
        <v>405</v>
      </c>
      <c r="F145" s="454">
        <v>1.0</v>
      </c>
    </row>
    <row r="146">
      <c r="A146" s="436" t="s">
        <v>1174</v>
      </c>
      <c r="B146" s="436" t="s">
        <v>1269</v>
      </c>
      <c r="C146" s="436" t="s">
        <v>10</v>
      </c>
      <c r="D146" s="436" t="s">
        <v>1040</v>
      </c>
      <c r="E146" s="436" t="s">
        <v>402</v>
      </c>
      <c r="F146" s="454">
        <v>1.0</v>
      </c>
    </row>
    <row r="147">
      <c r="A147" s="436" t="s">
        <v>1174</v>
      </c>
      <c r="B147" s="436" t="s">
        <v>1269</v>
      </c>
      <c r="C147" s="436" t="s">
        <v>8</v>
      </c>
      <c r="D147" s="436" t="s">
        <v>1040</v>
      </c>
      <c r="E147" s="436" t="s">
        <v>402</v>
      </c>
      <c r="F147" s="454">
        <v>1.0</v>
      </c>
    </row>
    <row r="148">
      <c r="A148" s="436" t="s">
        <v>1174</v>
      </c>
      <c r="B148" s="436" t="s">
        <v>1180</v>
      </c>
      <c r="C148" s="436" t="s">
        <v>9</v>
      </c>
      <c r="D148" s="436" t="s">
        <v>1070</v>
      </c>
      <c r="E148" s="436" t="s">
        <v>404</v>
      </c>
      <c r="F148" s="454">
        <v>1.0</v>
      </c>
    </row>
    <row r="149">
      <c r="A149" s="436" t="s">
        <v>1174</v>
      </c>
      <c r="B149" s="436" t="s">
        <v>1180</v>
      </c>
      <c r="C149" s="436" t="s">
        <v>8</v>
      </c>
      <c r="D149" s="436" t="s">
        <v>1040</v>
      </c>
      <c r="E149" s="436" t="s">
        <v>405</v>
      </c>
      <c r="F149" s="454">
        <v>1.0</v>
      </c>
    </row>
    <row r="150">
      <c r="A150" s="436" t="s">
        <v>1174</v>
      </c>
      <c r="B150" s="436" t="s">
        <v>1270</v>
      </c>
      <c r="C150" s="436" t="s">
        <v>10</v>
      </c>
      <c r="D150" s="436" t="s">
        <v>1040</v>
      </c>
      <c r="E150" s="436" t="s">
        <v>402</v>
      </c>
      <c r="F150" s="454">
        <v>1.0</v>
      </c>
    </row>
    <row r="151">
      <c r="A151" s="436" t="s">
        <v>1174</v>
      </c>
      <c r="B151" s="436" t="s">
        <v>1179</v>
      </c>
      <c r="C151" s="436" t="s">
        <v>10</v>
      </c>
      <c r="D151" s="436" t="s">
        <v>1040</v>
      </c>
      <c r="E151" s="436" t="s">
        <v>405</v>
      </c>
      <c r="F151" s="454">
        <v>1.0</v>
      </c>
    </row>
    <row r="152">
      <c r="A152" s="436" t="s">
        <v>1174</v>
      </c>
      <c r="B152" s="436" t="s">
        <v>1203</v>
      </c>
      <c r="C152" s="436" t="s">
        <v>9</v>
      </c>
      <c r="D152" s="436" t="s">
        <v>1040</v>
      </c>
      <c r="E152" s="436" t="s">
        <v>402</v>
      </c>
      <c r="F152" s="454">
        <v>1.0</v>
      </c>
    </row>
    <row r="153">
      <c r="A153" s="436" t="s">
        <v>1174</v>
      </c>
      <c r="B153" s="436" t="s">
        <v>1203</v>
      </c>
      <c r="C153" s="436" t="s">
        <v>8</v>
      </c>
      <c r="D153" s="436" t="s">
        <v>1040</v>
      </c>
      <c r="E153" s="436" t="s">
        <v>405</v>
      </c>
      <c r="F153" s="454">
        <v>1.0</v>
      </c>
    </row>
    <row r="154">
      <c r="A154" s="436" t="s">
        <v>1174</v>
      </c>
      <c r="B154" s="436" t="s">
        <v>1264</v>
      </c>
      <c r="C154" s="436" t="s">
        <v>10</v>
      </c>
      <c r="D154" s="436" t="s">
        <v>1040</v>
      </c>
      <c r="E154" s="436" t="s">
        <v>405</v>
      </c>
      <c r="F154" s="454">
        <v>1.0</v>
      </c>
    </row>
    <row r="155">
      <c r="A155" s="436" t="s">
        <v>1174</v>
      </c>
      <c r="B155" s="436" t="s">
        <v>1251</v>
      </c>
      <c r="C155" s="436" t="s">
        <v>10</v>
      </c>
      <c r="D155" s="436" t="s">
        <v>1040</v>
      </c>
      <c r="E155" s="436" t="s">
        <v>402</v>
      </c>
      <c r="F155" s="454">
        <v>1.0</v>
      </c>
    </row>
    <row r="156">
      <c r="A156" s="436" t="s">
        <v>1174</v>
      </c>
      <c r="B156" s="436" t="s">
        <v>1251</v>
      </c>
      <c r="C156" s="436" t="s">
        <v>9</v>
      </c>
      <c r="D156" s="436" t="s">
        <v>1040</v>
      </c>
      <c r="E156" s="436" t="s">
        <v>402</v>
      </c>
      <c r="F156" s="454">
        <v>1.0</v>
      </c>
    </row>
    <row r="157">
      <c r="A157" s="436" t="s">
        <v>1174</v>
      </c>
      <c r="B157" s="436" t="s">
        <v>1251</v>
      </c>
      <c r="C157" s="436" t="s">
        <v>8</v>
      </c>
      <c r="D157" s="436" t="s">
        <v>1040</v>
      </c>
      <c r="E157" s="436" t="s">
        <v>402</v>
      </c>
      <c r="F157" s="454">
        <v>1.0</v>
      </c>
    </row>
    <row r="158">
      <c r="A158" s="436" t="s">
        <v>1174</v>
      </c>
      <c r="B158" s="436" t="s">
        <v>1292</v>
      </c>
      <c r="C158" s="436" t="s">
        <v>10</v>
      </c>
      <c r="D158" s="436" t="s">
        <v>1040</v>
      </c>
      <c r="E158" s="436" t="s">
        <v>405</v>
      </c>
      <c r="F158" s="454">
        <v>1.0</v>
      </c>
    </row>
    <row r="159">
      <c r="A159" s="436" t="s">
        <v>1174</v>
      </c>
      <c r="B159" s="436" t="s">
        <v>1318</v>
      </c>
      <c r="C159" s="436" t="s">
        <v>8</v>
      </c>
      <c r="D159" s="436" t="s">
        <v>1040</v>
      </c>
      <c r="E159" s="436" t="s">
        <v>402</v>
      </c>
      <c r="F159" s="454">
        <v>1.0</v>
      </c>
    </row>
    <row r="160">
      <c r="A160" s="436" t="s">
        <v>1174</v>
      </c>
      <c r="B160" s="436" t="s">
        <v>1259</v>
      </c>
      <c r="C160" s="436" t="s">
        <v>10</v>
      </c>
      <c r="D160" s="436" t="s">
        <v>1040</v>
      </c>
      <c r="E160" s="436" t="s">
        <v>402</v>
      </c>
      <c r="F160" s="454">
        <v>1.0</v>
      </c>
    </row>
    <row r="161">
      <c r="A161" s="436" t="s">
        <v>1174</v>
      </c>
      <c r="B161" s="436" t="s">
        <v>1197</v>
      </c>
      <c r="C161" s="436" t="s">
        <v>9</v>
      </c>
      <c r="D161" s="436" t="s">
        <v>1040</v>
      </c>
      <c r="E161" s="436" t="s">
        <v>402</v>
      </c>
      <c r="F161" s="454">
        <v>1.0</v>
      </c>
    </row>
    <row r="162">
      <c r="A162" s="436" t="s">
        <v>1174</v>
      </c>
      <c r="B162" s="436" t="s">
        <v>1198</v>
      </c>
      <c r="C162" s="436" t="s">
        <v>10</v>
      </c>
      <c r="D162" s="436" t="s">
        <v>1040</v>
      </c>
      <c r="E162" s="436" t="s">
        <v>405</v>
      </c>
      <c r="F162" s="454">
        <v>1.0</v>
      </c>
    </row>
    <row r="163">
      <c r="A163" s="436" t="s">
        <v>1174</v>
      </c>
      <c r="B163" s="436" t="s">
        <v>1175</v>
      </c>
      <c r="C163" s="436" t="s">
        <v>9</v>
      </c>
      <c r="D163" s="436" t="s">
        <v>1070</v>
      </c>
      <c r="E163" s="436" t="s">
        <v>404</v>
      </c>
      <c r="F163" s="454">
        <v>1.0</v>
      </c>
    </row>
    <row r="164">
      <c r="A164" s="436" t="s">
        <v>1174</v>
      </c>
      <c r="B164" s="436" t="s">
        <v>1175</v>
      </c>
      <c r="C164" s="436" t="s">
        <v>8</v>
      </c>
      <c r="D164" s="436" t="s">
        <v>1040</v>
      </c>
      <c r="E164" s="436" t="s">
        <v>402</v>
      </c>
      <c r="F164" s="454">
        <v>1.0</v>
      </c>
    </row>
  </sheetData>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6.75"/>
  </cols>
  <sheetData>
    <row r="1">
      <c r="A1" s="451" t="s">
        <v>649</v>
      </c>
      <c r="J1" s="458" t="s">
        <v>10</v>
      </c>
      <c r="K1" s="458" t="s">
        <v>8</v>
      </c>
      <c r="L1" s="458" t="s">
        <v>9</v>
      </c>
      <c r="M1" s="31" t="s">
        <v>1102</v>
      </c>
    </row>
    <row r="2">
      <c r="A2" s="31" t="s">
        <v>1021</v>
      </c>
      <c r="B2" s="31" t="s">
        <v>1335</v>
      </c>
      <c r="H2" s="436" t="s">
        <v>1232</v>
      </c>
      <c r="I2" s="436" t="s">
        <v>1310</v>
      </c>
      <c r="J2" s="460">
        <f t="shared" ref="J2:J10" si="1">SUMIFS($F$16:$F1000,$A$16:$A1000,$H2,$B$16:$B1000,$I2,$C$16:$C1000,$J$1)</f>
        <v>0</v>
      </c>
      <c r="K2" s="460">
        <f t="shared" ref="K2:K10" si="2">SUMIFS($F$16:$F1000,$A$16:$A1000,$H2,$B$16:$B1000,$I2,$C$16:$C1000,$K$1)</f>
        <v>0</v>
      </c>
      <c r="L2" s="460">
        <f t="shared" ref="L2:L10" si="3">SUMIFS($F$16:$F1000,$A$16:$A1000,$H2,$B$16:$B1000,$I2,$C$16:$C1000,$L$1)</f>
        <v>1</v>
      </c>
      <c r="M2" s="460">
        <f t="shared" ref="M2:M10" si="4">SUM(J2:L2)</f>
        <v>1</v>
      </c>
    </row>
    <row r="3">
      <c r="A3" s="31" t="s">
        <v>1023</v>
      </c>
      <c r="B3" s="31" t="s">
        <v>1024</v>
      </c>
      <c r="H3" s="436" t="s">
        <v>1174</v>
      </c>
      <c r="I3" s="436" t="s">
        <v>1178</v>
      </c>
      <c r="J3" s="460">
        <f t="shared" si="1"/>
        <v>0</v>
      </c>
      <c r="K3" s="460">
        <f t="shared" si="2"/>
        <v>0</v>
      </c>
      <c r="L3" s="460">
        <f t="shared" si="3"/>
        <v>29</v>
      </c>
      <c r="M3" s="460">
        <f t="shared" si="4"/>
        <v>29</v>
      </c>
    </row>
    <row r="4">
      <c r="A4" s="31" t="s">
        <v>756</v>
      </c>
      <c r="B4" s="31" t="s">
        <v>1336</v>
      </c>
      <c r="H4" s="436" t="s">
        <v>1174</v>
      </c>
      <c r="I4" s="436" t="s">
        <v>1265</v>
      </c>
      <c r="J4" s="460">
        <f t="shared" si="1"/>
        <v>0</v>
      </c>
      <c r="K4" s="460">
        <f t="shared" si="2"/>
        <v>0</v>
      </c>
      <c r="L4" s="460">
        <f t="shared" si="3"/>
        <v>4</v>
      </c>
      <c r="M4" s="460">
        <f t="shared" si="4"/>
        <v>4</v>
      </c>
    </row>
    <row r="5">
      <c r="A5" s="31" t="s">
        <v>1026</v>
      </c>
      <c r="B5" s="452">
        <v>30.0</v>
      </c>
      <c r="H5" s="436" t="s">
        <v>1174</v>
      </c>
      <c r="I5" s="436" t="s">
        <v>1187</v>
      </c>
      <c r="J5" s="460">
        <f t="shared" si="1"/>
        <v>0</v>
      </c>
      <c r="K5" s="460">
        <f t="shared" si="2"/>
        <v>1</v>
      </c>
      <c r="L5" s="460">
        <f t="shared" si="3"/>
        <v>7</v>
      </c>
      <c r="M5" s="460">
        <f t="shared" si="4"/>
        <v>8</v>
      </c>
    </row>
    <row r="6">
      <c r="A6" s="31" t="s">
        <v>1027</v>
      </c>
      <c r="B6" s="452">
        <v>30.0</v>
      </c>
      <c r="H6" s="436" t="s">
        <v>1174</v>
      </c>
      <c r="I6" s="436" t="s">
        <v>1177</v>
      </c>
      <c r="J6" s="460">
        <f t="shared" si="1"/>
        <v>0</v>
      </c>
      <c r="K6" s="460">
        <f t="shared" si="2"/>
        <v>1</v>
      </c>
      <c r="L6" s="460">
        <f t="shared" si="3"/>
        <v>4</v>
      </c>
      <c r="M6" s="460">
        <f t="shared" si="4"/>
        <v>5</v>
      </c>
    </row>
    <row r="7">
      <c r="A7" s="31" t="s">
        <v>1028</v>
      </c>
      <c r="B7" s="31" t="s">
        <v>1029</v>
      </c>
      <c r="H7" s="436" t="s">
        <v>1174</v>
      </c>
      <c r="I7" s="436" t="s">
        <v>1337</v>
      </c>
      <c r="J7" s="460">
        <f t="shared" si="1"/>
        <v>0</v>
      </c>
      <c r="K7" s="460">
        <f t="shared" si="2"/>
        <v>0</v>
      </c>
      <c r="L7" s="460">
        <f t="shared" si="3"/>
        <v>0</v>
      </c>
      <c r="M7" s="460">
        <f t="shared" si="4"/>
        <v>0</v>
      </c>
    </row>
    <row r="8">
      <c r="H8" s="436" t="s">
        <v>1174</v>
      </c>
      <c r="I8" s="436" t="s">
        <v>1188</v>
      </c>
      <c r="J8" s="460">
        <f t="shared" si="1"/>
        <v>0</v>
      </c>
      <c r="K8" s="460">
        <f t="shared" si="2"/>
        <v>1</v>
      </c>
      <c r="L8" s="460">
        <f t="shared" si="3"/>
        <v>1</v>
      </c>
      <c r="M8" s="460">
        <f t="shared" si="4"/>
        <v>2</v>
      </c>
    </row>
    <row r="9">
      <c r="H9" s="436" t="s">
        <v>1174</v>
      </c>
      <c r="I9" s="436" t="s">
        <v>1267</v>
      </c>
      <c r="J9" s="460">
        <f t="shared" si="1"/>
        <v>0</v>
      </c>
      <c r="K9" s="460">
        <f t="shared" si="2"/>
        <v>1</v>
      </c>
      <c r="L9" s="460">
        <f t="shared" si="3"/>
        <v>5</v>
      </c>
      <c r="M9" s="460">
        <f t="shared" si="4"/>
        <v>6</v>
      </c>
    </row>
    <row r="10">
      <c r="A10" s="453" t="s">
        <v>1030</v>
      </c>
      <c r="H10" s="436" t="s">
        <v>1174</v>
      </c>
      <c r="I10" s="436" t="s">
        <v>1175</v>
      </c>
      <c r="J10" s="460">
        <f t="shared" si="1"/>
        <v>0</v>
      </c>
      <c r="K10" s="460">
        <f t="shared" si="2"/>
        <v>0</v>
      </c>
      <c r="L10" s="460">
        <f t="shared" si="3"/>
        <v>11</v>
      </c>
      <c r="M10" s="460">
        <f t="shared" si="4"/>
        <v>11</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96.0</v>
      </c>
    </row>
    <row r="15">
      <c r="A15" s="455" t="s">
        <v>1031</v>
      </c>
      <c r="B15" s="455" t="s">
        <v>1032</v>
      </c>
      <c r="C15" s="455" t="s">
        <v>1033</v>
      </c>
      <c r="D15" s="455" t="s">
        <v>1034</v>
      </c>
      <c r="E15" s="455" t="s">
        <v>1035</v>
      </c>
      <c r="F15" s="455" t="s">
        <v>1036</v>
      </c>
    </row>
    <row r="16">
      <c r="A16" s="436" t="s">
        <v>1174</v>
      </c>
      <c r="B16" s="436" t="s">
        <v>1178</v>
      </c>
      <c r="C16" s="436" t="s">
        <v>9</v>
      </c>
      <c r="D16" s="436" t="s">
        <v>1040</v>
      </c>
      <c r="E16" s="436" t="s">
        <v>394</v>
      </c>
      <c r="F16" s="454">
        <v>24.0</v>
      </c>
    </row>
    <row r="17">
      <c r="A17" s="436" t="s">
        <v>1174</v>
      </c>
      <c r="B17" s="436" t="s">
        <v>1175</v>
      </c>
      <c r="C17" s="436" t="s">
        <v>9</v>
      </c>
      <c r="D17" s="436" t="s">
        <v>1040</v>
      </c>
      <c r="E17" s="436" t="s">
        <v>394</v>
      </c>
      <c r="F17" s="454">
        <v>8.0</v>
      </c>
    </row>
    <row r="18">
      <c r="A18" s="436" t="s">
        <v>1174</v>
      </c>
      <c r="B18" s="436" t="s">
        <v>1187</v>
      </c>
      <c r="C18" s="436" t="s">
        <v>9</v>
      </c>
      <c r="D18" s="436" t="s">
        <v>1040</v>
      </c>
      <c r="E18" s="436" t="s">
        <v>394</v>
      </c>
      <c r="F18" s="454">
        <v>6.0</v>
      </c>
    </row>
    <row r="19">
      <c r="A19" s="436" t="s">
        <v>1174</v>
      </c>
      <c r="B19" s="436" t="s">
        <v>1180</v>
      </c>
      <c r="C19" s="436" t="s">
        <v>9</v>
      </c>
      <c r="D19" s="436" t="s">
        <v>1040</v>
      </c>
      <c r="E19" s="436" t="s">
        <v>394</v>
      </c>
      <c r="F19" s="454">
        <v>6.0</v>
      </c>
    </row>
    <row r="20">
      <c r="A20" s="436" t="s">
        <v>1174</v>
      </c>
      <c r="B20" s="436" t="s">
        <v>1178</v>
      </c>
      <c r="C20" s="436" t="s">
        <v>9</v>
      </c>
      <c r="D20" s="436" t="s">
        <v>1040</v>
      </c>
      <c r="E20" s="436" t="s">
        <v>398</v>
      </c>
      <c r="F20" s="454">
        <v>5.0</v>
      </c>
    </row>
    <row r="21">
      <c r="A21" s="436" t="s">
        <v>1174</v>
      </c>
      <c r="B21" s="436" t="s">
        <v>1265</v>
      </c>
      <c r="C21" s="436" t="s">
        <v>9</v>
      </c>
      <c r="D21" s="436" t="s">
        <v>1040</v>
      </c>
      <c r="E21" s="436" t="s">
        <v>394</v>
      </c>
      <c r="F21" s="454">
        <v>4.0</v>
      </c>
    </row>
    <row r="22">
      <c r="A22" s="436" t="s">
        <v>1174</v>
      </c>
      <c r="B22" s="436" t="s">
        <v>1267</v>
      </c>
      <c r="C22" s="436" t="s">
        <v>9</v>
      </c>
      <c r="D22" s="436" t="s">
        <v>1040</v>
      </c>
      <c r="E22" s="436" t="s">
        <v>394</v>
      </c>
      <c r="F22" s="454">
        <v>4.0</v>
      </c>
    </row>
    <row r="23">
      <c r="A23" s="436" t="s">
        <v>1174</v>
      </c>
      <c r="B23" s="436" t="s">
        <v>1196</v>
      </c>
      <c r="C23" s="436" t="s">
        <v>9</v>
      </c>
      <c r="D23" s="436" t="s">
        <v>1040</v>
      </c>
      <c r="E23" s="436" t="s">
        <v>394</v>
      </c>
      <c r="F23" s="454">
        <v>4.0</v>
      </c>
    </row>
    <row r="24">
      <c r="A24" s="436" t="s">
        <v>1174</v>
      </c>
      <c r="B24" s="436" t="s">
        <v>1177</v>
      </c>
      <c r="C24" s="436" t="s">
        <v>9</v>
      </c>
      <c r="D24" s="436" t="s">
        <v>1040</v>
      </c>
      <c r="E24" s="436" t="s">
        <v>394</v>
      </c>
      <c r="F24" s="454">
        <v>4.0</v>
      </c>
    </row>
    <row r="25">
      <c r="A25" s="436" t="s">
        <v>1174</v>
      </c>
      <c r="B25" s="436" t="s">
        <v>1190</v>
      </c>
      <c r="C25" s="436" t="s">
        <v>9</v>
      </c>
      <c r="D25" s="436" t="s">
        <v>1040</v>
      </c>
      <c r="E25" s="436" t="s">
        <v>394</v>
      </c>
      <c r="F25" s="454">
        <v>3.0</v>
      </c>
    </row>
    <row r="26">
      <c r="A26" s="436" t="s">
        <v>1174</v>
      </c>
      <c r="B26" s="436" t="s">
        <v>1179</v>
      </c>
      <c r="C26" s="436" t="s">
        <v>9</v>
      </c>
      <c r="D26" s="436" t="s">
        <v>1040</v>
      </c>
      <c r="E26" s="436" t="s">
        <v>394</v>
      </c>
      <c r="F26" s="454">
        <v>3.0</v>
      </c>
    </row>
    <row r="27">
      <c r="A27" s="436" t="s">
        <v>1174</v>
      </c>
      <c r="B27" s="436" t="s">
        <v>1175</v>
      </c>
      <c r="C27" s="436" t="s">
        <v>9</v>
      </c>
      <c r="D27" s="436" t="s">
        <v>1040</v>
      </c>
      <c r="E27" s="436" t="s">
        <v>399</v>
      </c>
      <c r="F27" s="454">
        <v>3.0</v>
      </c>
    </row>
    <row r="28">
      <c r="A28" s="436" t="s">
        <v>1181</v>
      </c>
      <c r="B28" s="436" t="s">
        <v>1204</v>
      </c>
      <c r="C28" s="436" t="s">
        <v>9</v>
      </c>
      <c r="D28" s="436" t="s">
        <v>1040</v>
      </c>
      <c r="E28" s="436" t="s">
        <v>394</v>
      </c>
      <c r="F28" s="454">
        <v>2.0</v>
      </c>
    </row>
    <row r="29">
      <c r="A29" s="436" t="s">
        <v>1174</v>
      </c>
      <c r="B29" s="436" t="s">
        <v>1176</v>
      </c>
      <c r="C29" s="436" t="s">
        <v>8</v>
      </c>
      <c r="D29" s="436" t="s">
        <v>1040</v>
      </c>
      <c r="E29" s="436" t="s">
        <v>394</v>
      </c>
      <c r="F29" s="454">
        <v>2.0</v>
      </c>
    </row>
    <row r="30">
      <c r="A30" s="436" t="s">
        <v>1174</v>
      </c>
      <c r="B30" s="436" t="s">
        <v>1212</v>
      </c>
      <c r="C30" s="436" t="s">
        <v>9</v>
      </c>
      <c r="D30" s="436" t="s">
        <v>1040</v>
      </c>
      <c r="E30" s="436" t="s">
        <v>394</v>
      </c>
      <c r="F30" s="454">
        <v>2.0</v>
      </c>
    </row>
    <row r="31">
      <c r="A31" s="436" t="s">
        <v>1174</v>
      </c>
      <c r="B31" s="436" t="s">
        <v>1179</v>
      </c>
      <c r="C31" s="436" t="s">
        <v>9</v>
      </c>
      <c r="D31" s="436" t="s">
        <v>1040</v>
      </c>
      <c r="E31" s="436" t="s">
        <v>398</v>
      </c>
      <c r="F31" s="454">
        <v>2.0</v>
      </c>
    </row>
    <row r="32">
      <c r="A32" s="436" t="s">
        <v>1232</v>
      </c>
      <c r="B32" s="436" t="s">
        <v>1310</v>
      </c>
      <c r="C32" s="436" t="s">
        <v>9</v>
      </c>
      <c r="D32" s="436" t="s">
        <v>1040</v>
      </c>
      <c r="E32" s="436" t="s">
        <v>394</v>
      </c>
      <c r="F32" s="454">
        <v>1.0</v>
      </c>
    </row>
    <row r="33">
      <c r="A33" s="436" t="s">
        <v>1232</v>
      </c>
      <c r="B33" s="436" t="s">
        <v>1338</v>
      </c>
      <c r="C33" s="436" t="s">
        <v>9</v>
      </c>
      <c r="D33" s="436" t="s">
        <v>1040</v>
      </c>
      <c r="E33" s="436" t="s">
        <v>394</v>
      </c>
      <c r="F33" s="454">
        <v>1.0</v>
      </c>
    </row>
    <row r="34">
      <c r="A34" s="436" t="s">
        <v>1181</v>
      </c>
      <c r="B34" s="436" t="s">
        <v>1339</v>
      </c>
      <c r="C34" s="436" t="s">
        <v>9</v>
      </c>
      <c r="D34" s="436" t="s">
        <v>1040</v>
      </c>
      <c r="E34" s="436" t="s">
        <v>394</v>
      </c>
      <c r="F34" s="454">
        <v>1.0</v>
      </c>
    </row>
    <row r="35">
      <c r="A35" s="436" t="s">
        <v>1174</v>
      </c>
      <c r="B35" s="436" t="s">
        <v>1176</v>
      </c>
      <c r="C35" s="436" t="s">
        <v>9</v>
      </c>
      <c r="D35" s="436" t="s">
        <v>1040</v>
      </c>
      <c r="E35" s="436" t="s">
        <v>394</v>
      </c>
      <c r="F35" s="454">
        <v>1.0</v>
      </c>
    </row>
    <row r="36">
      <c r="A36" s="436" t="s">
        <v>1174</v>
      </c>
      <c r="B36" s="436" t="s">
        <v>1187</v>
      </c>
      <c r="C36" s="436" t="s">
        <v>9</v>
      </c>
      <c r="D36" s="436" t="s">
        <v>1040</v>
      </c>
      <c r="E36" s="436" t="s">
        <v>398</v>
      </c>
      <c r="F36" s="454">
        <v>1.0</v>
      </c>
    </row>
    <row r="37">
      <c r="A37" s="436" t="s">
        <v>1174</v>
      </c>
      <c r="B37" s="436" t="s">
        <v>1187</v>
      </c>
      <c r="C37" s="436" t="s">
        <v>8</v>
      </c>
      <c r="D37" s="436" t="s">
        <v>1040</v>
      </c>
      <c r="E37" s="436" t="s">
        <v>394</v>
      </c>
      <c r="F37" s="454">
        <v>1.0</v>
      </c>
    </row>
    <row r="38">
      <c r="A38" s="436" t="s">
        <v>1174</v>
      </c>
      <c r="B38" s="436" t="s">
        <v>1270</v>
      </c>
      <c r="C38" s="436" t="s">
        <v>9</v>
      </c>
      <c r="D38" s="436" t="s">
        <v>1040</v>
      </c>
      <c r="E38" s="436" t="s">
        <v>394</v>
      </c>
      <c r="F38" s="454">
        <v>1.0</v>
      </c>
    </row>
    <row r="39">
      <c r="A39" s="436" t="s">
        <v>1174</v>
      </c>
      <c r="B39" s="436" t="s">
        <v>1340</v>
      </c>
      <c r="C39" s="436" t="s">
        <v>9</v>
      </c>
      <c r="D39" s="436" t="s">
        <v>1040</v>
      </c>
      <c r="E39" s="436" t="s">
        <v>398</v>
      </c>
      <c r="F39" s="454">
        <v>1.0</v>
      </c>
    </row>
    <row r="40">
      <c r="A40" s="436" t="s">
        <v>1174</v>
      </c>
      <c r="B40" s="436" t="s">
        <v>1188</v>
      </c>
      <c r="C40" s="436" t="s">
        <v>9</v>
      </c>
      <c r="D40" s="436" t="s">
        <v>1040</v>
      </c>
      <c r="E40" s="436" t="s">
        <v>394</v>
      </c>
      <c r="F40" s="454">
        <v>1.0</v>
      </c>
    </row>
    <row r="41">
      <c r="A41" s="436" t="s">
        <v>1174</v>
      </c>
      <c r="B41" s="436" t="s">
        <v>1188</v>
      </c>
      <c r="C41" s="436" t="s">
        <v>8</v>
      </c>
      <c r="D41" s="436" t="s">
        <v>1040</v>
      </c>
      <c r="E41" s="436" t="s">
        <v>394</v>
      </c>
      <c r="F41" s="454">
        <v>1.0</v>
      </c>
    </row>
    <row r="42">
      <c r="A42" s="436" t="s">
        <v>1174</v>
      </c>
      <c r="B42" s="436" t="s">
        <v>1267</v>
      </c>
      <c r="C42" s="436" t="s">
        <v>9</v>
      </c>
      <c r="D42" s="436" t="s">
        <v>1040</v>
      </c>
      <c r="E42" s="436" t="s">
        <v>398</v>
      </c>
      <c r="F42" s="454">
        <v>1.0</v>
      </c>
    </row>
    <row r="43">
      <c r="A43" s="436" t="s">
        <v>1174</v>
      </c>
      <c r="B43" s="436" t="s">
        <v>1267</v>
      </c>
      <c r="C43" s="436" t="s">
        <v>8</v>
      </c>
      <c r="D43" s="436" t="s">
        <v>1040</v>
      </c>
      <c r="E43" s="436" t="s">
        <v>394</v>
      </c>
      <c r="F43" s="454">
        <v>1.0</v>
      </c>
    </row>
    <row r="44">
      <c r="A44" s="436" t="s">
        <v>1174</v>
      </c>
      <c r="B44" s="436" t="s">
        <v>1177</v>
      </c>
      <c r="C44" s="436" t="s">
        <v>8</v>
      </c>
      <c r="D44" s="436" t="s">
        <v>1040</v>
      </c>
      <c r="E44" s="436" t="s">
        <v>394</v>
      </c>
      <c r="F44" s="454">
        <v>1.0</v>
      </c>
    </row>
    <row r="45">
      <c r="A45" s="436" t="s">
        <v>1174</v>
      </c>
      <c r="B45" s="436" t="s">
        <v>1341</v>
      </c>
      <c r="C45" s="436" t="s">
        <v>9</v>
      </c>
      <c r="D45" s="436" t="s">
        <v>1040</v>
      </c>
      <c r="E45" s="436" t="s">
        <v>394</v>
      </c>
      <c r="F45" s="454">
        <v>1.0</v>
      </c>
    </row>
    <row r="46">
      <c r="A46" s="458"/>
      <c r="B46" s="458"/>
      <c r="C46" s="458"/>
      <c r="D46" s="458"/>
      <c r="E46" s="458"/>
      <c r="F46" s="459"/>
    </row>
    <row r="47">
      <c r="A47" s="458"/>
      <c r="B47" s="458"/>
      <c r="C47" s="458"/>
      <c r="D47" s="458"/>
      <c r="E47" s="458"/>
      <c r="F47" s="459"/>
    </row>
    <row r="48">
      <c r="A48" s="458"/>
      <c r="B48" s="458"/>
      <c r="C48" s="458"/>
      <c r="D48" s="458"/>
      <c r="E48" s="458"/>
      <c r="F48" s="459"/>
    </row>
    <row r="49">
      <c r="A49" s="458"/>
      <c r="B49" s="458"/>
      <c r="C49" s="458"/>
      <c r="D49" s="458"/>
      <c r="E49" s="458"/>
      <c r="F49" s="459"/>
    </row>
    <row r="50">
      <c r="A50" s="458"/>
      <c r="B50" s="458"/>
      <c r="C50" s="458"/>
      <c r="D50" s="458"/>
      <c r="E50" s="458"/>
      <c r="F50" s="459"/>
    </row>
    <row r="51">
      <c r="A51" s="458"/>
      <c r="B51" s="458"/>
      <c r="C51" s="458"/>
      <c r="D51" s="458"/>
      <c r="E51" s="458"/>
      <c r="F51" s="459"/>
    </row>
    <row r="52">
      <c r="A52" s="458"/>
      <c r="B52" s="458"/>
      <c r="C52" s="458"/>
      <c r="D52" s="458"/>
      <c r="E52" s="458"/>
      <c r="F52" s="459"/>
    </row>
    <row r="53">
      <c r="A53" s="458"/>
      <c r="B53" s="458"/>
      <c r="C53" s="458"/>
      <c r="D53" s="458"/>
      <c r="E53" s="458"/>
      <c r="F53" s="459"/>
    </row>
    <row r="54">
      <c r="A54" s="458"/>
      <c r="B54" s="458"/>
      <c r="C54" s="458"/>
      <c r="D54" s="458"/>
      <c r="E54" s="458"/>
      <c r="F54" s="459"/>
    </row>
    <row r="55">
      <c r="A55" s="458"/>
      <c r="B55" s="458"/>
      <c r="C55" s="458"/>
      <c r="D55" s="458"/>
      <c r="E55" s="458"/>
      <c r="F55" s="459"/>
    </row>
    <row r="56">
      <c r="A56" s="458"/>
      <c r="B56" s="458"/>
      <c r="C56" s="458"/>
      <c r="D56" s="458"/>
      <c r="E56" s="458"/>
      <c r="F56" s="459"/>
    </row>
    <row r="57">
      <c r="A57" s="458"/>
      <c r="B57" s="458"/>
      <c r="C57" s="458"/>
      <c r="D57" s="458"/>
      <c r="E57" s="458"/>
      <c r="F57" s="459"/>
    </row>
    <row r="58">
      <c r="A58" s="458"/>
      <c r="B58" s="458"/>
      <c r="C58" s="458"/>
      <c r="D58" s="458"/>
      <c r="E58" s="458"/>
      <c r="F58" s="459"/>
    </row>
    <row r="59">
      <c r="A59" s="458"/>
      <c r="B59" s="458"/>
      <c r="C59" s="458"/>
      <c r="D59" s="458"/>
      <c r="E59" s="458"/>
      <c r="F59" s="459"/>
    </row>
    <row r="60">
      <c r="A60" s="458"/>
      <c r="B60" s="458"/>
      <c r="C60" s="458"/>
      <c r="D60" s="458"/>
      <c r="E60" s="458"/>
      <c r="F60" s="459"/>
    </row>
  </sheetData>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0.25"/>
  </cols>
  <sheetData>
    <row r="1">
      <c r="A1" s="451" t="s">
        <v>648</v>
      </c>
    </row>
    <row r="2">
      <c r="A2" s="31" t="s">
        <v>1021</v>
      </c>
      <c r="B2" s="31" t="s">
        <v>1342</v>
      </c>
    </row>
    <row r="3">
      <c r="A3" s="31" t="s">
        <v>1023</v>
      </c>
      <c r="B3" s="31" t="s">
        <v>1024</v>
      </c>
    </row>
    <row r="4">
      <c r="A4" s="31" t="s">
        <v>756</v>
      </c>
      <c r="B4" s="31" t="s">
        <v>1343</v>
      </c>
    </row>
    <row r="5">
      <c r="A5" s="31" t="s">
        <v>1026</v>
      </c>
      <c r="B5" s="452">
        <v>73.0</v>
      </c>
    </row>
    <row r="6">
      <c r="A6" s="31" t="s">
        <v>1027</v>
      </c>
      <c r="B6" s="452">
        <v>73.0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250.0</v>
      </c>
    </row>
    <row r="15">
      <c r="A15" s="455" t="s">
        <v>1031</v>
      </c>
      <c r="B15" s="455" t="s">
        <v>1032</v>
      </c>
      <c r="C15" s="455" t="s">
        <v>1033</v>
      </c>
      <c r="D15" s="455" t="s">
        <v>1034</v>
      </c>
      <c r="E15" s="455" t="s">
        <v>1035</v>
      </c>
      <c r="F15" s="455" t="s">
        <v>1036</v>
      </c>
    </row>
    <row r="16">
      <c r="A16" s="436" t="s">
        <v>1181</v>
      </c>
      <c r="B16" s="436" t="s">
        <v>1204</v>
      </c>
      <c r="C16" s="436" t="s">
        <v>9</v>
      </c>
      <c r="D16" s="436" t="s">
        <v>1040</v>
      </c>
      <c r="E16" s="436" t="s">
        <v>388</v>
      </c>
      <c r="F16" s="454">
        <v>37.0</v>
      </c>
    </row>
    <row r="17">
      <c r="A17" s="436" t="s">
        <v>1174</v>
      </c>
      <c r="B17" s="436" t="s">
        <v>1178</v>
      </c>
      <c r="C17" s="436" t="s">
        <v>9</v>
      </c>
      <c r="D17" s="436" t="s">
        <v>1040</v>
      </c>
      <c r="E17" s="436" t="s">
        <v>388</v>
      </c>
      <c r="F17" s="454">
        <v>18.0</v>
      </c>
    </row>
    <row r="18">
      <c r="A18" s="436" t="s">
        <v>1174</v>
      </c>
      <c r="B18" s="436" t="s">
        <v>1212</v>
      </c>
      <c r="C18" s="436" t="s">
        <v>9</v>
      </c>
      <c r="D18" s="436" t="s">
        <v>1040</v>
      </c>
      <c r="E18" s="436" t="s">
        <v>388</v>
      </c>
      <c r="F18" s="454">
        <v>14.0</v>
      </c>
    </row>
    <row r="19">
      <c r="A19" s="436" t="s">
        <v>1174</v>
      </c>
      <c r="B19" s="436" t="s">
        <v>1180</v>
      </c>
      <c r="C19" s="436" t="s">
        <v>9</v>
      </c>
      <c r="D19" s="436" t="s">
        <v>1040</v>
      </c>
      <c r="E19" s="436" t="s">
        <v>388</v>
      </c>
      <c r="F19" s="454">
        <v>13.0</v>
      </c>
    </row>
    <row r="20">
      <c r="A20" s="436" t="s">
        <v>1181</v>
      </c>
      <c r="B20" s="436" t="s">
        <v>1204</v>
      </c>
      <c r="C20" s="436" t="s">
        <v>10</v>
      </c>
      <c r="D20" s="436" t="s">
        <v>1040</v>
      </c>
      <c r="E20" s="436" t="s">
        <v>388</v>
      </c>
      <c r="F20" s="454">
        <v>12.0</v>
      </c>
    </row>
    <row r="21">
      <c r="A21" s="436" t="s">
        <v>1174</v>
      </c>
      <c r="B21" s="436" t="s">
        <v>1180</v>
      </c>
      <c r="C21" s="436" t="s">
        <v>10</v>
      </c>
      <c r="D21" s="436" t="s">
        <v>1040</v>
      </c>
      <c r="E21" s="436" t="s">
        <v>388</v>
      </c>
      <c r="F21" s="454">
        <v>12.0</v>
      </c>
    </row>
    <row r="22">
      <c r="A22" s="436" t="s">
        <v>1174</v>
      </c>
      <c r="B22" s="436" t="s">
        <v>1177</v>
      </c>
      <c r="C22" s="436" t="s">
        <v>9</v>
      </c>
      <c r="D22" s="436" t="s">
        <v>1040</v>
      </c>
      <c r="E22" s="436" t="s">
        <v>388</v>
      </c>
      <c r="F22" s="454">
        <v>12.0</v>
      </c>
    </row>
    <row r="23">
      <c r="A23" s="436" t="s">
        <v>1174</v>
      </c>
      <c r="B23" s="436" t="s">
        <v>1180</v>
      </c>
      <c r="C23" s="436" t="s">
        <v>8</v>
      </c>
      <c r="D23" s="436" t="s">
        <v>1040</v>
      </c>
      <c r="E23" s="436" t="s">
        <v>388</v>
      </c>
      <c r="F23" s="454">
        <v>9.0</v>
      </c>
    </row>
    <row r="24">
      <c r="A24" s="436" t="s">
        <v>1174</v>
      </c>
      <c r="B24" s="436" t="s">
        <v>1175</v>
      </c>
      <c r="C24" s="436" t="s">
        <v>9</v>
      </c>
      <c r="D24" s="436" t="s">
        <v>1040</v>
      </c>
      <c r="E24" s="436" t="s">
        <v>388</v>
      </c>
      <c r="F24" s="454">
        <v>9.0</v>
      </c>
    </row>
    <row r="25">
      <c r="A25" s="436" t="s">
        <v>1181</v>
      </c>
      <c r="B25" s="436" t="s">
        <v>1204</v>
      </c>
      <c r="C25" s="436" t="s">
        <v>8</v>
      </c>
      <c r="D25" s="436" t="s">
        <v>1040</v>
      </c>
      <c r="E25" s="436" t="s">
        <v>388</v>
      </c>
      <c r="F25" s="454">
        <v>8.0</v>
      </c>
    </row>
    <row r="26">
      <c r="A26" s="436" t="s">
        <v>1174</v>
      </c>
      <c r="B26" s="436" t="s">
        <v>1178</v>
      </c>
      <c r="C26" s="436" t="s">
        <v>8</v>
      </c>
      <c r="D26" s="436" t="s">
        <v>1040</v>
      </c>
      <c r="E26" s="436" t="s">
        <v>388</v>
      </c>
      <c r="F26" s="454">
        <v>8.0</v>
      </c>
    </row>
    <row r="27">
      <c r="A27" s="436" t="s">
        <v>1174</v>
      </c>
      <c r="B27" s="436" t="s">
        <v>1175</v>
      </c>
      <c r="C27" s="436" t="s">
        <v>8</v>
      </c>
      <c r="D27" s="436" t="s">
        <v>1040</v>
      </c>
      <c r="E27" s="436" t="s">
        <v>388</v>
      </c>
      <c r="F27" s="454">
        <v>5.0</v>
      </c>
    </row>
    <row r="28">
      <c r="A28" s="436" t="s">
        <v>1174</v>
      </c>
      <c r="B28" s="436" t="s">
        <v>1180</v>
      </c>
      <c r="C28" s="436" t="s">
        <v>10</v>
      </c>
      <c r="D28" s="436" t="s">
        <v>1040</v>
      </c>
      <c r="E28" s="436" t="s">
        <v>391</v>
      </c>
      <c r="F28" s="454">
        <v>4.0</v>
      </c>
    </row>
    <row r="29">
      <c r="A29" s="436" t="s">
        <v>1174</v>
      </c>
      <c r="B29" s="436" t="s">
        <v>1180</v>
      </c>
      <c r="C29" s="436" t="s">
        <v>8</v>
      </c>
      <c r="D29" s="436" t="s">
        <v>1040</v>
      </c>
      <c r="E29" s="436" t="s">
        <v>391</v>
      </c>
      <c r="F29" s="454">
        <v>4.0</v>
      </c>
    </row>
    <row r="30">
      <c r="A30" s="436" t="s">
        <v>1181</v>
      </c>
      <c r="B30" s="436" t="s">
        <v>1226</v>
      </c>
      <c r="C30" s="436" t="s">
        <v>8</v>
      </c>
      <c r="D30" s="436" t="s">
        <v>1040</v>
      </c>
      <c r="E30" s="436" t="s">
        <v>388</v>
      </c>
      <c r="F30" s="454">
        <v>3.0</v>
      </c>
    </row>
    <row r="31">
      <c r="A31" s="436" t="s">
        <v>1174</v>
      </c>
      <c r="B31" s="436" t="s">
        <v>1212</v>
      </c>
      <c r="C31" s="436" t="s">
        <v>8</v>
      </c>
      <c r="D31" s="436" t="s">
        <v>1040</v>
      </c>
      <c r="E31" s="436" t="s">
        <v>388</v>
      </c>
      <c r="F31" s="454">
        <v>3.0</v>
      </c>
    </row>
    <row r="32">
      <c r="A32" s="436" t="s">
        <v>1174</v>
      </c>
      <c r="B32" s="436" t="s">
        <v>1179</v>
      </c>
      <c r="C32" s="436" t="s">
        <v>9</v>
      </c>
      <c r="D32" s="436" t="s">
        <v>1040</v>
      </c>
      <c r="E32" s="436" t="s">
        <v>388</v>
      </c>
      <c r="F32" s="454">
        <v>3.0</v>
      </c>
    </row>
    <row r="33">
      <c r="A33" s="436" t="s">
        <v>1174</v>
      </c>
      <c r="B33" s="436" t="s">
        <v>1188</v>
      </c>
      <c r="C33" s="436" t="s">
        <v>9</v>
      </c>
      <c r="D33" s="436" t="s">
        <v>1040</v>
      </c>
      <c r="E33" s="436" t="s">
        <v>388</v>
      </c>
      <c r="F33" s="454">
        <v>3.0</v>
      </c>
    </row>
    <row r="34">
      <c r="A34" s="436" t="s">
        <v>1174</v>
      </c>
      <c r="B34" s="436" t="s">
        <v>1178</v>
      </c>
      <c r="C34" s="436" t="s">
        <v>8</v>
      </c>
      <c r="D34" s="436" t="s">
        <v>1040</v>
      </c>
      <c r="E34" s="436" t="s">
        <v>391</v>
      </c>
      <c r="F34" s="454">
        <v>3.0</v>
      </c>
    </row>
    <row r="35">
      <c r="A35" s="436" t="s">
        <v>1218</v>
      </c>
      <c r="B35" s="436" t="s">
        <v>1219</v>
      </c>
      <c r="C35" s="436" t="s">
        <v>8</v>
      </c>
      <c r="D35" s="436" t="s">
        <v>1040</v>
      </c>
      <c r="E35" s="436" t="s">
        <v>388</v>
      </c>
      <c r="F35" s="454">
        <v>2.0</v>
      </c>
    </row>
    <row r="36">
      <c r="A36" s="436" t="s">
        <v>1181</v>
      </c>
      <c r="B36" s="436" t="s">
        <v>1344</v>
      </c>
      <c r="C36" s="436" t="s">
        <v>9</v>
      </c>
      <c r="D36" s="436" t="s">
        <v>1040</v>
      </c>
      <c r="E36" s="436" t="s">
        <v>388</v>
      </c>
      <c r="F36" s="454">
        <v>2.0</v>
      </c>
    </row>
    <row r="37">
      <c r="A37" s="436" t="s">
        <v>1181</v>
      </c>
      <c r="B37" s="436" t="s">
        <v>1345</v>
      </c>
      <c r="C37" s="436" t="s">
        <v>10</v>
      </c>
      <c r="D37" s="436" t="s">
        <v>1040</v>
      </c>
      <c r="E37" s="436" t="s">
        <v>388</v>
      </c>
      <c r="F37" s="454">
        <v>2.0</v>
      </c>
    </row>
    <row r="38">
      <c r="A38" s="436" t="s">
        <v>1174</v>
      </c>
      <c r="B38" s="436" t="s">
        <v>1186</v>
      </c>
      <c r="C38" s="436" t="s">
        <v>9</v>
      </c>
      <c r="D38" s="436" t="s">
        <v>1040</v>
      </c>
      <c r="E38" s="436" t="s">
        <v>388</v>
      </c>
      <c r="F38" s="454">
        <v>2.0</v>
      </c>
    </row>
    <row r="39">
      <c r="A39" s="436" t="s">
        <v>1174</v>
      </c>
      <c r="B39" s="436" t="s">
        <v>1187</v>
      </c>
      <c r="C39" s="436" t="s">
        <v>9</v>
      </c>
      <c r="D39" s="436" t="s">
        <v>1040</v>
      </c>
      <c r="E39" s="436" t="s">
        <v>391</v>
      </c>
      <c r="F39" s="454">
        <v>2.0</v>
      </c>
    </row>
    <row r="40">
      <c r="A40" s="436" t="s">
        <v>1174</v>
      </c>
      <c r="B40" s="436" t="s">
        <v>1187</v>
      </c>
      <c r="C40" s="436" t="s">
        <v>8</v>
      </c>
      <c r="D40" s="436" t="s">
        <v>1040</v>
      </c>
      <c r="E40" s="436" t="s">
        <v>388</v>
      </c>
      <c r="F40" s="454">
        <v>2.0</v>
      </c>
    </row>
    <row r="41">
      <c r="A41" s="436" t="s">
        <v>1174</v>
      </c>
      <c r="B41" s="436" t="s">
        <v>1213</v>
      </c>
      <c r="C41" s="436" t="s">
        <v>9</v>
      </c>
      <c r="D41" s="436" t="s">
        <v>1040</v>
      </c>
      <c r="E41" s="436" t="s">
        <v>388</v>
      </c>
      <c r="F41" s="454">
        <v>2.0</v>
      </c>
    </row>
    <row r="42">
      <c r="A42" s="436" t="s">
        <v>1174</v>
      </c>
      <c r="B42" s="436" t="s">
        <v>1188</v>
      </c>
      <c r="C42" s="436" t="s">
        <v>9</v>
      </c>
      <c r="D42" s="436" t="s">
        <v>1040</v>
      </c>
      <c r="E42" s="436" t="s">
        <v>391</v>
      </c>
      <c r="F42" s="454">
        <v>2.0</v>
      </c>
    </row>
    <row r="43">
      <c r="A43" s="436" t="s">
        <v>1174</v>
      </c>
      <c r="B43" s="436" t="s">
        <v>1178</v>
      </c>
      <c r="C43" s="436" t="s">
        <v>10</v>
      </c>
      <c r="D43" s="436" t="s">
        <v>1040</v>
      </c>
      <c r="E43" s="436" t="s">
        <v>388</v>
      </c>
      <c r="F43" s="454">
        <v>2.0</v>
      </c>
    </row>
    <row r="44">
      <c r="A44" s="436" t="s">
        <v>1174</v>
      </c>
      <c r="B44" s="436" t="s">
        <v>1178</v>
      </c>
      <c r="C44" s="436" t="s">
        <v>10</v>
      </c>
      <c r="D44" s="436" t="s">
        <v>1040</v>
      </c>
      <c r="E44" s="436" t="s">
        <v>391</v>
      </c>
      <c r="F44" s="454">
        <v>2.0</v>
      </c>
    </row>
    <row r="45">
      <c r="A45" s="436" t="s">
        <v>1174</v>
      </c>
      <c r="B45" s="436" t="s">
        <v>1205</v>
      </c>
      <c r="C45" s="436" t="s">
        <v>8</v>
      </c>
      <c r="D45" s="436" t="s">
        <v>1040</v>
      </c>
      <c r="E45" s="436" t="s">
        <v>388</v>
      </c>
      <c r="F45" s="454">
        <v>2.0</v>
      </c>
    </row>
    <row r="46">
      <c r="A46" s="436" t="s">
        <v>1174</v>
      </c>
      <c r="B46" s="436" t="s">
        <v>1346</v>
      </c>
      <c r="C46" s="436" t="s">
        <v>9</v>
      </c>
      <c r="D46" s="436" t="s">
        <v>1040</v>
      </c>
      <c r="E46" s="436" t="s">
        <v>391</v>
      </c>
      <c r="F46" s="454">
        <v>2.0</v>
      </c>
    </row>
    <row r="47">
      <c r="A47" s="436" t="s">
        <v>1174</v>
      </c>
      <c r="B47" s="436" t="s">
        <v>1346</v>
      </c>
      <c r="C47" s="436" t="s">
        <v>8</v>
      </c>
      <c r="D47" s="436" t="s">
        <v>1040</v>
      </c>
      <c r="E47" s="436" t="s">
        <v>388</v>
      </c>
      <c r="F47" s="454">
        <v>2.0</v>
      </c>
    </row>
    <row r="48">
      <c r="A48" s="436" t="s">
        <v>1174</v>
      </c>
      <c r="B48" s="436" t="s">
        <v>1196</v>
      </c>
      <c r="C48" s="436" t="s">
        <v>8</v>
      </c>
      <c r="D48" s="436" t="s">
        <v>1040</v>
      </c>
      <c r="E48" s="436" t="s">
        <v>388</v>
      </c>
      <c r="F48" s="454">
        <v>2.0</v>
      </c>
    </row>
    <row r="49">
      <c r="A49" s="436" t="s">
        <v>1174</v>
      </c>
      <c r="B49" s="436" t="s">
        <v>1177</v>
      </c>
      <c r="C49" s="436" t="s">
        <v>10</v>
      </c>
      <c r="D49" s="436" t="s">
        <v>1040</v>
      </c>
      <c r="E49" s="436" t="s">
        <v>388</v>
      </c>
      <c r="F49" s="454">
        <v>2.0</v>
      </c>
    </row>
    <row r="50">
      <c r="A50" s="436" t="s">
        <v>1174</v>
      </c>
      <c r="B50" s="436" t="s">
        <v>1177</v>
      </c>
      <c r="C50" s="436" t="s">
        <v>8</v>
      </c>
      <c r="D50" s="436" t="s">
        <v>1040</v>
      </c>
      <c r="E50" s="436" t="s">
        <v>388</v>
      </c>
      <c r="F50" s="454">
        <v>2.0</v>
      </c>
    </row>
    <row r="51">
      <c r="A51" s="436" t="s">
        <v>1232</v>
      </c>
      <c r="B51" s="436" t="s">
        <v>1347</v>
      </c>
      <c r="C51" s="436" t="s">
        <v>9</v>
      </c>
      <c r="D51" s="436" t="s">
        <v>1040</v>
      </c>
      <c r="E51" s="436" t="s">
        <v>388</v>
      </c>
      <c r="F51" s="454">
        <v>1.0</v>
      </c>
    </row>
    <row r="52">
      <c r="A52" s="436" t="s">
        <v>1232</v>
      </c>
      <c r="B52" s="436" t="s">
        <v>1347</v>
      </c>
      <c r="C52" s="436" t="s">
        <v>8</v>
      </c>
      <c r="D52" s="436" t="s">
        <v>1040</v>
      </c>
      <c r="E52" s="436" t="s">
        <v>388</v>
      </c>
      <c r="F52" s="454">
        <v>1.0</v>
      </c>
    </row>
    <row r="53">
      <c r="A53" s="436" t="s">
        <v>1218</v>
      </c>
      <c r="B53" s="436" t="s">
        <v>1348</v>
      </c>
      <c r="C53" s="436" t="s">
        <v>9</v>
      </c>
      <c r="D53" s="436" t="s">
        <v>1040</v>
      </c>
      <c r="E53" s="436" t="s">
        <v>388</v>
      </c>
      <c r="F53" s="454">
        <v>1.0</v>
      </c>
    </row>
    <row r="54">
      <c r="A54" s="436" t="s">
        <v>1181</v>
      </c>
      <c r="B54" s="436" t="s">
        <v>1349</v>
      </c>
      <c r="C54" s="436" t="s">
        <v>9</v>
      </c>
      <c r="D54" s="436" t="s">
        <v>1040</v>
      </c>
      <c r="E54" s="436" t="s">
        <v>388</v>
      </c>
      <c r="F54" s="454">
        <v>1.0</v>
      </c>
    </row>
    <row r="55">
      <c r="A55" s="436" t="s">
        <v>1181</v>
      </c>
      <c r="B55" s="436" t="s">
        <v>1185</v>
      </c>
      <c r="C55" s="436" t="s">
        <v>10</v>
      </c>
      <c r="D55" s="436" t="s">
        <v>1040</v>
      </c>
      <c r="E55" s="436" t="s">
        <v>388</v>
      </c>
      <c r="F55" s="454">
        <v>1.0</v>
      </c>
    </row>
    <row r="56">
      <c r="A56" s="436" t="s">
        <v>1181</v>
      </c>
      <c r="B56" s="436" t="s">
        <v>1226</v>
      </c>
      <c r="C56" s="436" t="s">
        <v>9</v>
      </c>
      <c r="D56" s="436" t="s">
        <v>1040</v>
      </c>
      <c r="E56" s="436" t="s">
        <v>388</v>
      </c>
      <c r="F56" s="454">
        <v>1.0</v>
      </c>
    </row>
    <row r="57">
      <c r="A57" s="436" t="s">
        <v>1181</v>
      </c>
      <c r="B57" s="436" t="s">
        <v>1350</v>
      </c>
      <c r="C57" s="436" t="s">
        <v>8</v>
      </c>
      <c r="D57" s="436" t="s">
        <v>1040</v>
      </c>
      <c r="E57" s="436" t="s">
        <v>388</v>
      </c>
      <c r="F57" s="454">
        <v>1.0</v>
      </c>
    </row>
    <row r="58">
      <c r="A58" s="436" t="s">
        <v>1181</v>
      </c>
      <c r="B58" s="436" t="s">
        <v>1351</v>
      </c>
      <c r="C58" s="436" t="s">
        <v>9</v>
      </c>
      <c r="D58" s="436" t="s">
        <v>1040</v>
      </c>
      <c r="E58" s="436" t="s">
        <v>388</v>
      </c>
      <c r="F58" s="454">
        <v>1.0</v>
      </c>
    </row>
    <row r="59">
      <c r="A59" s="436" t="s">
        <v>1181</v>
      </c>
      <c r="B59" s="436" t="s">
        <v>1345</v>
      </c>
      <c r="C59" s="436" t="s">
        <v>8</v>
      </c>
      <c r="D59" s="436" t="s">
        <v>1040</v>
      </c>
      <c r="E59" s="436" t="s">
        <v>388</v>
      </c>
      <c r="F59" s="454">
        <v>1.0</v>
      </c>
    </row>
    <row r="60">
      <c r="A60" s="436" t="s">
        <v>1181</v>
      </c>
      <c r="B60" s="436" t="s">
        <v>1266</v>
      </c>
      <c r="C60" s="436" t="s">
        <v>8</v>
      </c>
      <c r="D60" s="436" t="s">
        <v>1040</v>
      </c>
      <c r="E60" s="436" t="s">
        <v>388</v>
      </c>
      <c r="F60" s="454">
        <v>1.0</v>
      </c>
    </row>
    <row r="61">
      <c r="A61" s="436" t="s">
        <v>1181</v>
      </c>
      <c r="B61" s="436" t="s">
        <v>1206</v>
      </c>
      <c r="C61" s="436" t="s">
        <v>10</v>
      </c>
      <c r="D61" s="436" t="s">
        <v>1040</v>
      </c>
      <c r="E61" s="436" t="s">
        <v>388</v>
      </c>
      <c r="F61" s="454">
        <v>1.0</v>
      </c>
    </row>
    <row r="62">
      <c r="A62" s="436" t="s">
        <v>1181</v>
      </c>
      <c r="B62" s="436" t="s">
        <v>1274</v>
      </c>
      <c r="C62" s="436" t="s">
        <v>10</v>
      </c>
      <c r="D62" s="436" t="s">
        <v>1040</v>
      </c>
      <c r="E62" s="436" t="s">
        <v>388</v>
      </c>
      <c r="F62" s="454">
        <v>1.0</v>
      </c>
    </row>
    <row r="63">
      <c r="A63" s="436" t="s">
        <v>1181</v>
      </c>
      <c r="B63" s="436" t="s">
        <v>1274</v>
      </c>
      <c r="C63" s="436" t="s">
        <v>9</v>
      </c>
      <c r="D63" s="436" t="s">
        <v>1040</v>
      </c>
      <c r="E63" s="436" t="s">
        <v>388</v>
      </c>
      <c r="F63" s="454">
        <v>1.0</v>
      </c>
    </row>
    <row r="64">
      <c r="A64" s="436" t="s">
        <v>1181</v>
      </c>
      <c r="B64" s="436" t="s">
        <v>1303</v>
      </c>
      <c r="C64" s="436" t="s">
        <v>10</v>
      </c>
      <c r="D64" s="436" t="s">
        <v>1040</v>
      </c>
      <c r="E64" s="436" t="s">
        <v>388</v>
      </c>
      <c r="F64" s="454">
        <v>1.0</v>
      </c>
    </row>
    <row r="65">
      <c r="A65" s="436" t="s">
        <v>1181</v>
      </c>
      <c r="B65" s="436" t="s">
        <v>1303</v>
      </c>
      <c r="C65" s="436" t="s">
        <v>8</v>
      </c>
      <c r="D65" s="436" t="s">
        <v>1040</v>
      </c>
      <c r="E65" s="436" t="s">
        <v>388</v>
      </c>
      <c r="F65" s="454">
        <v>1.0</v>
      </c>
    </row>
    <row r="66">
      <c r="A66" s="436" t="s">
        <v>1181</v>
      </c>
      <c r="B66" s="436" t="s">
        <v>1352</v>
      </c>
      <c r="C66" s="436" t="s">
        <v>9</v>
      </c>
      <c r="D66" s="436" t="s">
        <v>1040</v>
      </c>
      <c r="E66" s="436" t="s">
        <v>388</v>
      </c>
      <c r="F66" s="454">
        <v>1.0</v>
      </c>
    </row>
    <row r="67">
      <c r="A67" s="436" t="s">
        <v>1181</v>
      </c>
      <c r="B67" s="436" t="s">
        <v>1352</v>
      </c>
      <c r="C67" s="436" t="s">
        <v>8</v>
      </c>
      <c r="D67" s="436" t="s">
        <v>1040</v>
      </c>
      <c r="E67" s="436" t="s">
        <v>388</v>
      </c>
      <c r="F67" s="454">
        <v>1.0</v>
      </c>
    </row>
    <row r="68">
      <c r="A68" s="436" t="s">
        <v>1174</v>
      </c>
      <c r="B68" s="436" t="s">
        <v>1207</v>
      </c>
      <c r="C68" s="436" t="s">
        <v>9</v>
      </c>
      <c r="D68" s="436" t="s">
        <v>1040</v>
      </c>
      <c r="E68" s="436" t="s">
        <v>388</v>
      </c>
      <c r="F68" s="454">
        <v>1.0</v>
      </c>
    </row>
    <row r="69">
      <c r="A69" s="436" t="s">
        <v>1174</v>
      </c>
      <c r="B69" s="436" t="s">
        <v>1265</v>
      </c>
      <c r="C69" s="436" t="s">
        <v>9</v>
      </c>
      <c r="D69" s="436" t="s">
        <v>1040</v>
      </c>
      <c r="E69" s="436" t="s">
        <v>388</v>
      </c>
      <c r="F69" s="454">
        <v>1.0</v>
      </c>
    </row>
    <row r="70">
      <c r="A70" s="436" t="s">
        <v>1174</v>
      </c>
      <c r="B70" s="436" t="s">
        <v>1353</v>
      </c>
      <c r="C70" s="436" t="s">
        <v>9</v>
      </c>
      <c r="D70" s="436" t="s">
        <v>1040</v>
      </c>
      <c r="E70" s="436" t="s">
        <v>388</v>
      </c>
      <c r="F70" s="454">
        <v>1.0</v>
      </c>
    </row>
    <row r="71">
      <c r="A71" s="436" t="s">
        <v>1174</v>
      </c>
      <c r="B71" s="436" t="s">
        <v>1353</v>
      </c>
      <c r="C71" s="436" t="s">
        <v>8</v>
      </c>
      <c r="D71" s="436" t="s">
        <v>1040</v>
      </c>
      <c r="E71" s="436" t="s">
        <v>391</v>
      </c>
      <c r="F71" s="454">
        <v>1.0</v>
      </c>
    </row>
    <row r="72">
      <c r="A72" s="436" t="s">
        <v>1174</v>
      </c>
      <c r="B72" s="436" t="s">
        <v>1354</v>
      </c>
      <c r="C72" s="436" t="s">
        <v>9</v>
      </c>
      <c r="D72" s="436" t="s">
        <v>1040</v>
      </c>
      <c r="E72" s="436" t="s">
        <v>391</v>
      </c>
      <c r="F72" s="454">
        <v>1.0</v>
      </c>
    </row>
    <row r="73">
      <c r="A73" s="436" t="s">
        <v>1174</v>
      </c>
      <c r="B73" s="436" t="s">
        <v>1291</v>
      </c>
      <c r="C73" s="436" t="s">
        <v>9</v>
      </c>
      <c r="D73" s="436" t="s">
        <v>1040</v>
      </c>
      <c r="E73" s="436" t="s">
        <v>388</v>
      </c>
      <c r="F73" s="454">
        <v>1.0</v>
      </c>
    </row>
    <row r="74">
      <c r="A74" s="436" t="s">
        <v>1174</v>
      </c>
      <c r="B74" s="436" t="s">
        <v>1212</v>
      </c>
      <c r="C74" s="436" t="s">
        <v>10</v>
      </c>
      <c r="D74" s="436" t="s">
        <v>1040</v>
      </c>
      <c r="E74" s="436" t="s">
        <v>388</v>
      </c>
      <c r="F74" s="454">
        <v>1.0</v>
      </c>
    </row>
    <row r="75">
      <c r="A75" s="436" t="s">
        <v>1174</v>
      </c>
      <c r="B75" s="436" t="s">
        <v>1212</v>
      </c>
      <c r="C75" s="436" t="s">
        <v>9</v>
      </c>
      <c r="D75" s="436" t="s">
        <v>1040</v>
      </c>
      <c r="E75" s="436" t="s">
        <v>391</v>
      </c>
      <c r="F75" s="454">
        <v>1.0</v>
      </c>
    </row>
    <row r="76">
      <c r="A76" s="436" t="s">
        <v>1174</v>
      </c>
      <c r="B76" s="436" t="s">
        <v>1186</v>
      </c>
      <c r="C76" s="436" t="s">
        <v>10</v>
      </c>
      <c r="D76" s="436" t="s">
        <v>1040</v>
      </c>
      <c r="E76" s="436" t="s">
        <v>388</v>
      </c>
      <c r="F76" s="454">
        <v>1.0</v>
      </c>
    </row>
    <row r="77">
      <c r="A77" s="436" t="s">
        <v>1174</v>
      </c>
      <c r="B77" s="436" t="s">
        <v>1194</v>
      </c>
      <c r="C77" s="436" t="s">
        <v>9</v>
      </c>
      <c r="D77" s="436" t="s">
        <v>1040</v>
      </c>
      <c r="E77" s="436" t="s">
        <v>388</v>
      </c>
      <c r="F77" s="454">
        <v>1.0</v>
      </c>
    </row>
    <row r="78">
      <c r="A78" s="436" t="s">
        <v>1174</v>
      </c>
      <c r="B78" s="436" t="s">
        <v>1187</v>
      </c>
      <c r="C78" s="436" t="s">
        <v>9</v>
      </c>
      <c r="D78" s="436" t="s">
        <v>1040</v>
      </c>
      <c r="E78" s="436" t="s">
        <v>388</v>
      </c>
      <c r="F78" s="454">
        <v>1.0</v>
      </c>
    </row>
    <row r="79">
      <c r="A79" s="436" t="s">
        <v>1174</v>
      </c>
      <c r="B79" s="436" t="s">
        <v>1180</v>
      </c>
      <c r="C79" s="436" t="s">
        <v>9</v>
      </c>
      <c r="D79" s="436" t="s">
        <v>1040</v>
      </c>
      <c r="E79" s="436" t="s">
        <v>391</v>
      </c>
      <c r="F79" s="454">
        <v>1.0</v>
      </c>
    </row>
    <row r="80">
      <c r="A80" s="436" t="s">
        <v>1174</v>
      </c>
      <c r="B80" s="436" t="s">
        <v>1355</v>
      </c>
      <c r="C80" s="436" t="s">
        <v>8</v>
      </c>
      <c r="D80" s="436" t="s">
        <v>1040</v>
      </c>
      <c r="E80" s="436" t="s">
        <v>391</v>
      </c>
      <c r="F80" s="454">
        <v>1.0</v>
      </c>
    </row>
    <row r="81">
      <c r="A81" s="436" t="s">
        <v>1174</v>
      </c>
      <c r="B81" s="436" t="s">
        <v>1178</v>
      </c>
      <c r="C81" s="436" t="s">
        <v>9</v>
      </c>
      <c r="D81" s="436" t="s">
        <v>1040</v>
      </c>
      <c r="E81" s="436" t="s">
        <v>391</v>
      </c>
      <c r="F81" s="454">
        <v>1.0</v>
      </c>
    </row>
    <row r="82">
      <c r="A82" s="436" t="s">
        <v>1174</v>
      </c>
      <c r="B82" s="436" t="s">
        <v>1271</v>
      </c>
      <c r="C82" s="436" t="s">
        <v>9</v>
      </c>
      <c r="D82" s="436" t="s">
        <v>1040</v>
      </c>
      <c r="E82" s="436" t="s">
        <v>388</v>
      </c>
      <c r="F82" s="454">
        <v>1.0</v>
      </c>
    </row>
    <row r="83">
      <c r="A83" s="436" t="s">
        <v>1174</v>
      </c>
      <c r="B83" s="436" t="s">
        <v>1346</v>
      </c>
      <c r="C83" s="436" t="s">
        <v>10</v>
      </c>
      <c r="D83" s="436" t="s">
        <v>1040</v>
      </c>
      <c r="E83" s="436" t="s">
        <v>388</v>
      </c>
      <c r="F83" s="454">
        <v>1.0</v>
      </c>
    </row>
    <row r="84">
      <c r="A84" s="436" t="s">
        <v>1174</v>
      </c>
      <c r="B84" s="436" t="s">
        <v>1346</v>
      </c>
      <c r="C84" s="436" t="s">
        <v>9</v>
      </c>
      <c r="D84" s="436" t="s">
        <v>1040</v>
      </c>
      <c r="E84" s="436" t="s">
        <v>388</v>
      </c>
      <c r="F84" s="454">
        <v>1.0</v>
      </c>
    </row>
    <row r="85">
      <c r="A85" s="436" t="s">
        <v>1174</v>
      </c>
      <c r="B85" s="436" t="s">
        <v>1278</v>
      </c>
      <c r="C85" s="436" t="s">
        <v>9</v>
      </c>
      <c r="D85" s="436" t="s">
        <v>1040</v>
      </c>
      <c r="E85" s="436" t="s">
        <v>388</v>
      </c>
      <c r="F85" s="454">
        <v>1.0</v>
      </c>
    </row>
    <row r="86">
      <c r="A86" s="436" t="s">
        <v>1174</v>
      </c>
      <c r="B86" s="436" t="s">
        <v>1177</v>
      </c>
      <c r="C86" s="436" t="s">
        <v>9</v>
      </c>
      <c r="D86" s="436" t="s">
        <v>1040</v>
      </c>
      <c r="E86" s="436" t="s">
        <v>391</v>
      </c>
      <c r="F86" s="454">
        <v>1.0</v>
      </c>
    </row>
    <row r="87">
      <c r="A87" s="436" t="s">
        <v>1174</v>
      </c>
      <c r="B87" s="436" t="s">
        <v>1175</v>
      </c>
      <c r="C87" s="436" t="s">
        <v>10</v>
      </c>
      <c r="D87" s="436" t="s">
        <v>1040</v>
      </c>
      <c r="E87" s="436" t="s">
        <v>388</v>
      </c>
      <c r="F87" s="454">
        <v>1.0</v>
      </c>
    </row>
    <row r="88">
      <c r="A88" s="436" t="s">
        <v>1174</v>
      </c>
      <c r="B88" s="436" t="s">
        <v>1175</v>
      </c>
      <c r="C88" s="436" t="s">
        <v>9</v>
      </c>
      <c r="D88" s="436" t="s">
        <v>1040</v>
      </c>
      <c r="E88" s="436" t="s">
        <v>391</v>
      </c>
      <c r="F88" s="454">
        <v>1.0</v>
      </c>
    </row>
    <row r="89">
      <c r="A89" s="458"/>
      <c r="B89" s="458"/>
      <c r="C89" s="458"/>
      <c r="D89" s="458"/>
      <c r="E89" s="458"/>
      <c r="F89" s="459"/>
    </row>
    <row r="90">
      <c r="A90" s="458"/>
      <c r="B90" s="458"/>
      <c r="C90" s="458"/>
      <c r="D90" s="458"/>
      <c r="E90" s="458"/>
      <c r="F90" s="459"/>
    </row>
    <row r="91">
      <c r="A91" s="458"/>
      <c r="B91" s="458"/>
      <c r="C91" s="458"/>
      <c r="D91" s="458"/>
      <c r="E91" s="458"/>
      <c r="F91" s="459"/>
    </row>
    <row r="92">
      <c r="A92" s="458"/>
      <c r="B92" s="458"/>
      <c r="C92" s="458"/>
      <c r="D92" s="458"/>
      <c r="E92" s="458"/>
      <c r="F92" s="459"/>
    </row>
    <row r="93">
      <c r="A93" s="458"/>
      <c r="B93" s="458"/>
      <c r="C93" s="458"/>
      <c r="D93" s="458"/>
      <c r="E93" s="458"/>
      <c r="F93" s="459"/>
    </row>
    <row r="94">
      <c r="A94" s="458"/>
      <c r="B94" s="458"/>
      <c r="C94" s="458"/>
      <c r="D94" s="458"/>
      <c r="E94" s="458"/>
      <c r="F94" s="459"/>
    </row>
    <row r="95">
      <c r="A95" s="458"/>
      <c r="B95" s="458"/>
      <c r="C95" s="458"/>
      <c r="D95" s="458"/>
      <c r="E95" s="458"/>
      <c r="F95" s="459"/>
    </row>
    <row r="96">
      <c r="A96" s="458"/>
      <c r="B96" s="458"/>
      <c r="C96" s="458"/>
      <c r="D96" s="458"/>
      <c r="E96" s="458"/>
      <c r="F96" s="459"/>
    </row>
    <row r="97">
      <c r="A97" s="458"/>
      <c r="B97" s="458"/>
      <c r="C97" s="458"/>
      <c r="D97" s="458"/>
      <c r="E97" s="458"/>
      <c r="F97" s="459"/>
    </row>
    <row r="98">
      <c r="A98" s="458"/>
      <c r="B98" s="458"/>
      <c r="C98" s="458"/>
      <c r="D98" s="458"/>
      <c r="E98" s="458"/>
      <c r="F98" s="459"/>
    </row>
    <row r="99">
      <c r="A99" s="458"/>
      <c r="B99" s="458"/>
      <c r="C99" s="458"/>
      <c r="D99" s="458"/>
      <c r="E99" s="458"/>
      <c r="F99" s="459"/>
    </row>
    <row r="100">
      <c r="A100" s="458"/>
      <c r="B100" s="458"/>
      <c r="C100" s="458"/>
      <c r="D100" s="458"/>
      <c r="E100" s="458"/>
      <c r="F100" s="459"/>
    </row>
    <row r="101">
      <c r="A101" s="458"/>
      <c r="B101" s="458"/>
      <c r="C101" s="458"/>
      <c r="D101" s="458"/>
      <c r="E101" s="458"/>
      <c r="F101" s="459"/>
    </row>
    <row r="102">
      <c r="A102" s="458"/>
      <c r="B102" s="458"/>
      <c r="C102" s="458"/>
      <c r="D102" s="458"/>
      <c r="E102" s="458"/>
      <c r="F102" s="459"/>
    </row>
    <row r="103">
      <c r="A103" s="458"/>
      <c r="B103" s="458"/>
      <c r="C103" s="458"/>
      <c r="D103" s="458"/>
      <c r="E103" s="458"/>
      <c r="F103" s="459"/>
    </row>
    <row r="104">
      <c r="A104" s="458"/>
      <c r="B104" s="458"/>
      <c r="C104" s="458"/>
      <c r="D104" s="458"/>
      <c r="E104" s="458"/>
      <c r="F104" s="459"/>
    </row>
    <row r="105">
      <c r="A105" s="458"/>
      <c r="B105" s="458"/>
      <c r="C105" s="458"/>
      <c r="D105" s="458"/>
      <c r="E105" s="458"/>
      <c r="F105" s="459"/>
    </row>
    <row r="106">
      <c r="A106" s="458"/>
      <c r="B106" s="458"/>
      <c r="C106" s="458"/>
      <c r="D106" s="458"/>
      <c r="E106" s="458"/>
      <c r="F106" s="459"/>
    </row>
    <row r="107">
      <c r="A107" s="458"/>
      <c r="B107" s="458"/>
      <c r="C107" s="458"/>
      <c r="D107" s="458"/>
      <c r="E107" s="458"/>
      <c r="F107" s="459"/>
    </row>
    <row r="108">
      <c r="A108" s="458"/>
      <c r="B108" s="458"/>
      <c r="C108" s="458"/>
      <c r="D108" s="458"/>
      <c r="E108" s="458"/>
      <c r="F108" s="459"/>
    </row>
    <row r="109">
      <c r="A109" s="458"/>
      <c r="B109" s="458"/>
      <c r="C109" s="458"/>
      <c r="D109" s="458"/>
      <c r="E109" s="458"/>
      <c r="F109" s="459"/>
    </row>
  </sheetData>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2.13"/>
  </cols>
  <sheetData>
    <row r="1">
      <c r="A1" s="451" t="s">
        <v>658</v>
      </c>
    </row>
    <row r="2">
      <c r="A2" s="31" t="s">
        <v>1021</v>
      </c>
      <c r="B2" s="31" t="s">
        <v>1356</v>
      </c>
    </row>
    <row r="3">
      <c r="A3" s="31" t="s">
        <v>1023</v>
      </c>
      <c r="B3" s="31" t="s">
        <v>1024</v>
      </c>
    </row>
    <row r="4">
      <c r="A4" s="31" t="s">
        <v>756</v>
      </c>
      <c r="B4" s="31" t="s">
        <v>1357</v>
      </c>
    </row>
    <row r="5">
      <c r="A5" s="31" t="s">
        <v>1026</v>
      </c>
      <c r="B5" s="452">
        <v>202.0</v>
      </c>
    </row>
    <row r="6">
      <c r="A6" s="31" t="s">
        <v>1027</v>
      </c>
      <c r="B6" s="452">
        <v>202.0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788.0</v>
      </c>
    </row>
    <row r="15">
      <c r="A15" s="455" t="s">
        <v>1031</v>
      </c>
      <c r="B15" s="455" t="s">
        <v>1032</v>
      </c>
      <c r="C15" s="455" t="s">
        <v>1033</v>
      </c>
      <c r="D15" s="455" t="s">
        <v>1034</v>
      </c>
      <c r="E15" s="455" t="s">
        <v>1035</v>
      </c>
      <c r="F15" s="455" t="s">
        <v>1036</v>
      </c>
    </row>
    <row r="16">
      <c r="A16" s="436" t="s">
        <v>1174</v>
      </c>
      <c r="B16" s="436" t="s">
        <v>1175</v>
      </c>
      <c r="C16" s="436" t="s">
        <v>9</v>
      </c>
      <c r="D16" s="436" t="s">
        <v>1040</v>
      </c>
      <c r="E16" s="436" t="s">
        <v>381</v>
      </c>
      <c r="F16" s="454">
        <v>45.0</v>
      </c>
    </row>
    <row r="17">
      <c r="A17" s="436" t="s">
        <v>1174</v>
      </c>
      <c r="B17" s="436" t="s">
        <v>1178</v>
      </c>
      <c r="C17" s="436" t="s">
        <v>9</v>
      </c>
      <c r="D17" s="436" t="s">
        <v>1040</v>
      </c>
      <c r="E17" s="436" t="s">
        <v>381</v>
      </c>
      <c r="F17" s="454">
        <v>29.0</v>
      </c>
    </row>
    <row r="18">
      <c r="A18" s="436" t="s">
        <v>1174</v>
      </c>
      <c r="B18" s="436" t="s">
        <v>1179</v>
      </c>
      <c r="C18" s="436" t="s">
        <v>10</v>
      </c>
      <c r="D18" s="436" t="s">
        <v>1040</v>
      </c>
      <c r="E18" s="436" t="s">
        <v>381</v>
      </c>
      <c r="F18" s="454">
        <v>24.0</v>
      </c>
    </row>
    <row r="19">
      <c r="A19" s="436" t="s">
        <v>1174</v>
      </c>
      <c r="B19" s="436" t="s">
        <v>1175</v>
      </c>
      <c r="C19" s="436" t="s">
        <v>10</v>
      </c>
      <c r="D19" s="436" t="s">
        <v>1040</v>
      </c>
      <c r="E19" s="436" t="s">
        <v>381</v>
      </c>
      <c r="F19" s="454">
        <v>24.0</v>
      </c>
    </row>
    <row r="20">
      <c r="A20" s="436" t="s">
        <v>1174</v>
      </c>
      <c r="B20" s="436" t="s">
        <v>1179</v>
      </c>
      <c r="C20" s="436" t="s">
        <v>9</v>
      </c>
      <c r="D20" s="436" t="s">
        <v>1040</v>
      </c>
      <c r="E20" s="436" t="s">
        <v>381</v>
      </c>
      <c r="F20" s="454">
        <v>23.0</v>
      </c>
    </row>
    <row r="21">
      <c r="A21" s="436" t="s">
        <v>1174</v>
      </c>
      <c r="B21" s="436" t="s">
        <v>1179</v>
      </c>
      <c r="C21" s="436" t="s">
        <v>10</v>
      </c>
      <c r="D21" s="436" t="s">
        <v>1040</v>
      </c>
      <c r="E21" s="436" t="s">
        <v>375</v>
      </c>
      <c r="F21" s="454">
        <v>19.0</v>
      </c>
    </row>
    <row r="22">
      <c r="A22" s="436" t="s">
        <v>1174</v>
      </c>
      <c r="B22" s="436" t="s">
        <v>1178</v>
      </c>
      <c r="C22" s="436" t="s">
        <v>9</v>
      </c>
      <c r="D22" s="436" t="s">
        <v>1040</v>
      </c>
      <c r="E22" s="436" t="s">
        <v>375</v>
      </c>
      <c r="F22" s="454">
        <v>19.0</v>
      </c>
    </row>
    <row r="23">
      <c r="A23" s="436" t="s">
        <v>1174</v>
      </c>
      <c r="B23" s="436" t="s">
        <v>1175</v>
      </c>
      <c r="C23" s="436" t="s">
        <v>9</v>
      </c>
      <c r="D23" s="436" t="s">
        <v>1040</v>
      </c>
      <c r="E23" s="436" t="s">
        <v>375</v>
      </c>
      <c r="F23" s="454">
        <v>19.0</v>
      </c>
    </row>
    <row r="24">
      <c r="A24" s="436" t="s">
        <v>1181</v>
      </c>
      <c r="B24" s="436" t="s">
        <v>1322</v>
      </c>
      <c r="C24" s="436" t="s">
        <v>9</v>
      </c>
      <c r="D24" s="436" t="s">
        <v>1040</v>
      </c>
      <c r="E24" s="436" t="s">
        <v>373</v>
      </c>
      <c r="F24" s="454">
        <v>15.0</v>
      </c>
    </row>
    <row r="25">
      <c r="A25" s="436" t="s">
        <v>1181</v>
      </c>
      <c r="B25" s="436" t="s">
        <v>1204</v>
      </c>
      <c r="C25" s="436" t="s">
        <v>9</v>
      </c>
      <c r="D25" s="436" t="s">
        <v>1040</v>
      </c>
      <c r="E25" s="436" t="s">
        <v>373</v>
      </c>
      <c r="F25" s="454">
        <v>14.0</v>
      </c>
    </row>
    <row r="26">
      <c r="A26" s="436" t="s">
        <v>1174</v>
      </c>
      <c r="B26" s="436" t="s">
        <v>1178</v>
      </c>
      <c r="C26" s="436" t="s">
        <v>8</v>
      </c>
      <c r="D26" s="436" t="s">
        <v>1040</v>
      </c>
      <c r="E26" s="436" t="s">
        <v>381</v>
      </c>
      <c r="F26" s="454">
        <v>14.0</v>
      </c>
    </row>
    <row r="27">
      <c r="A27" s="436" t="s">
        <v>1174</v>
      </c>
      <c r="B27" s="436" t="s">
        <v>1180</v>
      </c>
      <c r="C27" s="436" t="s">
        <v>10</v>
      </c>
      <c r="D27" s="436" t="s">
        <v>1040</v>
      </c>
      <c r="E27" s="436" t="s">
        <v>381</v>
      </c>
      <c r="F27" s="454">
        <v>12.0</v>
      </c>
    </row>
    <row r="28">
      <c r="A28" s="436" t="s">
        <v>1174</v>
      </c>
      <c r="B28" s="436" t="s">
        <v>1276</v>
      </c>
      <c r="C28" s="436" t="s">
        <v>9</v>
      </c>
      <c r="D28" s="436" t="s">
        <v>1040</v>
      </c>
      <c r="E28" s="436" t="s">
        <v>381</v>
      </c>
      <c r="F28" s="454">
        <v>12.0</v>
      </c>
    </row>
    <row r="29">
      <c r="A29" s="436" t="s">
        <v>1174</v>
      </c>
      <c r="B29" s="436" t="s">
        <v>1187</v>
      </c>
      <c r="C29" s="436" t="s">
        <v>9</v>
      </c>
      <c r="D29" s="436" t="s">
        <v>1040</v>
      </c>
      <c r="E29" s="436" t="s">
        <v>383</v>
      </c>
      <c r="F29" s="454">
        <v>11.0</v>
      </c>
    </row>
    <row r="30">
      <c r="A30" s="436" t="s">
        <v>1174</v>
      </c>
      <c r="B30" s="436" t="s">
        <v>1180</v>
      </c>
      <c r="C30" s="436" t="s">
        <v>9</v>
      </c>
      <c r="D30" s="436" t="s">
        <v>1040</v>
      </c>
      <c r="E30" s="436" t="s">
        <v>381</v>
      </c>
      <c r="F30" s="454">
        <v>11.0</v>
      </c>
    </row>
    <row r="31">
      <c r="A31" s="436" t="s">
        <v>1174</v>
      </c>
      <c r="B31" s="436" t="s">
        <v>1177</v>
      </c>
      <c r="C31" s="436" t="s">
        <v>9</v>
      </c>
      <c r="D31" s="436" t="s">
        <v>1040</v>
      </c>
      <c r="E31" s="436" t="s">
        <v>383</v>
      </c>
      <c r="F31" s="454">
        <v>11.0</v>
      </c>
    </row>
    <row r="32">
      <c r="A32" s="436" t="s">
        <v>1174</v>
      </c>
      <c r="B32" s="436" t="s">
        <v>1175</v>
      </c>
      <c r="C32" s="436" t="s">
        <v>8</v>
      </c>
      <c r="D32" s="436" t="s">
        <v>1040</v>
      </c>
      <c r="E32" s="436" t="s">
        <v>381</v>
      </c>
      <c r="F32" s="454">
        <v>11.0</v>
      </c>
    </row>
    <row r="33">
      <c r="A33" s="436" t="s">
        <v>1174</v>
      </c>
      <c r="B33" s="436" t="s">
        <v>1179</v>
      </c>
      <c r="C33" s="436" t="s">
        <v>9</v>
      </c>
      <c r="D33" s="436" t="s">
        <v>1040</v>
      </c>
      <c r="E33" s="436" t="s">
        <v>375</v>
      </c>
      <c r="F33" s="454">
        <v>10.0</v>
      </c>
    </row>
    <row r="34">
      <c r="A34" s="436" t="s">
        <v>1174</v>
      </c>
      <c r="B34" s="436" t="s">
        <v>1179</v>
      </c>
      <c r="C34" s="436" t="s">
        <v>9</v>
      </c>
      <c r="D34" s="436" t="s">
        <v>1040</v>
      </c>
      <c r="E34" s="436" t="s">
        <v>383</v>
      </c>
      <c r="F34" s="454">
        <v>10.0</v>
      </c>
    </row>
    <row r="35">
      <c r="A35" s="436" t="s">
        <v>1174</v>
      </c>
      <c r="B35" s="436" t="s">
        <v>1179</v>
      </c>
      <c r="C35" s="436" t="s">
        <v>8</v>
      </c>
      <c r="D35" s="436" t="s">
        <v>1040</v>
      </c>
      <c r="E35" s="436" t="s">
        <v>381</v>
      </c>
      <c r="F35" s="454">
        <v>10.0</v>
      </c>
    </row>
    <row r="36">
      <c r="A36" s="436" t="s">
        <v>1174</v>
      </c>
      <c r="B36" s="436" t="s">
        <v>1175</v>
      </c>
      <c r="C36" s="436" t="s">
        <v>10</v>
      </c>
      <c r="D36" s="436" t="s">
        <v>1040</v>
      </c>
      <c r="E36" s="436" t="s">
        <v>375</v>
      </c>
      <c r="F36" s="454">
        <v>10.0</v>
      </c>
    </row>
    <row r="37">
      <c r="A37" s="436" t="s">
        <v>1174</v>
      </c>
      <c r="B37" s="436" t="s">
        <v>1175</v>
      </c>
      <c r="C37" s="436" t="s">
        <v>9</v>
      </c>
      <c r="D37" s="436" t="s">
        <v>1040</v>
      </c>
      <c r="E37" s="436" t="s">
        <v>383</v>
      </c>
      <c r="F37" s="454">
        <v>10.0</v>
      </c>
    </row>
    <row r="38">
      <c r="A38" s="436" t="s">
        <v>1174</v>
      </c>
      <c r="B38" s="436" t="s">
        <v>1179</v>
      </c>
      <c r="C38" s="436" t="s">
        <v>9</v>
      </c>
      <c r="D38" s="436" t="s">
        <v>1058</v>
      </c>
      <c r="E38" s="436" t="s">
        <v>381</v>
      </c>
      <c r="F38" s="454">
        <v>9.0</v>
      </c>
    </row>
    <row r="39">
      <c r="A39" s="436" t="s">
        <v>1174</v>
      </c>
      <c r="B39" s="436" t="s">
        <v>1177</v>
      </c>
      <c r="C39" s="436" t="s">
        <v>9</v>
      </c>
      <c r="D39" s="436" t="s">
        <v>1040</v>
      </c>
      <c r="E39" s="436" t="s">
        <v>381</v>
      </c>
      <c r="F39" s="454">
        <v>9.0</v>
      </c>
    </row>
    <row r="40">
      <c r="A40" s="436" t="s">
        <v>1181</v>
      </c>
      <c r="B40" s="436" t="s">
        <v>1307</v>
      </c>
      <c r="C40" s="436" t="s">
        <v>9</v>
      </c>
      <c r="D40" s="436" t="s">
        <v>1040</v>
      </c>
      <c r="E40" s="436" t="s">
        <v>373</v>
      </c>
      <c r="F40" s="454">
        <v>8.0</v>
      </c>
    </row>
    <row r="41">
      <c r="A41" s="436" t="s">
        <v>1174</v>
      </c>
      <c r="B41" s="436" t="s">
        <v>1179</v>
      </c>
      <c r="C41" s="436" t="s">
        <v>10</v>
      </c>
      <c r="D41" s="436" t="s">
        <v>1040</v>
      </c>
      <c r="E41" s="436" t="s">
        <v>383</v>
      </c>
      <c r="F41" s="454">
        <v>8.0</v>
      </c>
    </row>
    <row r="42">
      <c r="A42" s="436" t="s">
        <v>1174</v>
      </c>
      <c r="B42" s="436" t="s">
        <v>1188</v>
      </c>
      <c r="C42" s="436" t="s">
        <v>9</v>
      </c>
      <c r="D42" s="436" t="s">
        <v>1040</v>
      </c>
      <c r="E42" s="436" t="s">
        <v>381</v>
      </c>
      <c r="F42" s="454">
        <v>7.0</v>
      </c>
    </row>
    <row r="43">
      <c r="A43" s="436" t="s">
        <v>1174</v>
      </c>
      <c r="B43" s="436" t="s">
        <v>1178</v>
      </c>
      <c r="C43" s="436" t="s">
        <v>10</v>
      </c>
      <c r="D43" s="436" t="s">
        <v>1040</v>
      </c>
      <c r="E43" s="436" t="s">
        <v>375</v>
      </c>
      <c r="F43" s="454">
        <v>7.0</v>
      </c>
    </row>
    <row r="44">
      <c r="A44" s="436" t="s">
        <v>1174</v>
      </c>
      <c r="B44" s="436" t="s">
        <v>1178</v>
      </c>
      <c r="C44" s="436" t="s">
        <v>10</v>
      </c>
      <c r="D44" s="436" t="s">
        <v>1040</v>
      </c>
      <c r="E44" s="436" t="s">
        <v>381</v>
      </c>
      <c r="F44" s="454">
        <v>7.0</v>
      </c>
    </row>
    <row r="45">
      <c r="A45" s="436" t="s">
        <v>1181</v>
      </c>
      <c r="B45" s="436" t="s">
        <v>1295</v>
      </c>
      <c r="C45" s="436" t="s">
        <v>9</v>
      </c>
      <c r="D45" s="436" t="s">
        <v>1040</v>
      </c>
      <c r="E45" s="436" t="s">
        <v>373</v>
      </c>
      <c r="F45" s="454">
        <v>6.0</v>
      </c>
    </row>
    <row r="46">
      <c r="A46" s="436" t="s">
        <v>1181</v>
      </c>
      <c r="B46" s="436" t="s">
        <v>1289</v>
      </c>
      <c r="C46" s="436" t="s">
        <v>10</v>
      </c>
      <c r="D46" s="436" t="s">
        <v>1040</v>
      </c>
      <c r="E46" s="436" t="s">
        <v>373</v>
      </c>
      <c r="F46" s="454">
        <v>6.0</v>
      </c>
    </row>
    <row r="47">
      <c r="A47" s="436" t="s">
        <v>1174</v>
      </c>
      <c r="B47" s="436" t="s">
        <v>1193</v>
      </c>
      <c r="C47" s="436" t="s">
        <v>8</v>
      </c>
      <c r="D47" s="436" t="s">
        <v>1040</v>
      </c>
      <c r="E47" s="436" t="s">
        <v>381</v>
      </c>
      <c r="F47" s="454">
        <v>6.0</v>
      </c>
    </row>
    <row r="48">
      <c r="A48" s="436" t="s">
        <v>1174</v>
      </c>
      <c r="B48" s="436" t="s">
        <v>1187</v>
      </c>
      <c r="C48" s="436" t="s">
        <v>8</v>
      </c>
      <c r="D48" s="436" t="s">
        <v>1040</v>
      </c>
      <c r="E48" s="436" t="s">
        <v>474</v>
      </c>
      <c r="F48" s="454">
        <v>6.0</v>
      </c>
    </row>
    <row r="49">
      <c r="A49" s="436" t="s">
        <v>1174</v>
      </c>
      <c r="B49" s="436" t="s">
        <v>1180</v>
      </c>
      <c r="C49" s="436" t="s">
        <v>8</v>
      </c>
      <c r="D49" s="436" t="s">
        <v>1040</v>
      </c>
      <c r="E49" s="436" t="s">
        <v>381</v>
      </c>
      <c r="F49" s="454">
        <v>6.0</v>
      </c>
    </row>
    <row r="50">
      <c r="A50" s="436" t="s">
        <v>1174</v>
      </c>
      <c r="B50" s="436" t="s">
        <v>1276</v>
      </c>
      <c r="C50" s="436" t="s">
        <v>8</v>
      </c>
      <c r="D50" s="436" t="s">
        <v>1040</v>
      </c>
      <c r="E50" s="436" t="s">
        <v>381</v>
      </c>
      <c r="F50" s="454">
        <v>6.0</v>
      </c>
    </row>
    <row r="51">
      <c r="A51" s="436" t="s">
        <v>1174</v>
      </c>
      <c r="B51" s="436" t="s">
        <v>1175</v>
      </c>
      <c r="C51" s="436" t="s">
        <v>10</v>
      </c>
      <c r="D51" s="436" t="s">
        <v>1040</v>
      </c>
      <c r="E51" s="436" t="s">
        <v>383</v>
      </c>
      <c r="F51" s="454">
        <v>6.0</v>
      </c>
    </row>
    <row r="52">
      <c r="A52" s="436" t="s">
        <v>1174</v>
      </c>
      <c r="B52" s="436" t="s">
        <v>1175</v>
      </c>
      <c r="C52" s="436" t="s">
        <v>9</v>
      </c>
      <c r="D52" s="436" t="s">
        <v>1058</v>
      </c>
      <c r="E52" s="436" t="s">
        <v>381</v>
      </c>
      <c r="F52" s="454">
        <v>6.0</v>
      </c>
    </row>
    <row r="53">
      <c r="A53" s="436" t="s">
        <v>1232</v>
      </c>
      <c r="B53" s="436" t="s">
        <v>1310</v>
      </c>
      <c r="C53" s="436" t="s">
        <v>9</v>
      </c>
      <c r="D53" s="436" t="s">
        <v>1040</v>
      </c>
      <c r="E53" s="436" t="s">
        <v>383</v>
      </c>
      <c r="F53" s="454">
        <v>5.0</v>
      </c>
    </row>
    <row r="54">
      <c r="A54" s="436" t="s">
        <v>1181</v>
      </c>
      <c r="B54" s="436" t="s">
        <v>1307</v>
      </c>
      <c r="C54" s="436" t="s">
        <v>8</v>
      </c>
      <c r="D54" s="436" t="s">
        <v>1040</v>
      </c>
      <c r="E54" s="436" t="s">
        <v>373</v>
      </c>
      <c r="F54" s="454">
        <v>5.0</v>
      </c>
    </row>
    <row r="55">
      <c r="A55" s="436" t="s">
        <v>1181</v>
      </c>
      <c r="B55" s="436" t="s">
        <v>1204</v>
      </c>
      <c r="C55" s="436" t="s">
        <v>9</v>
      </c>
      <c r="D55" s="436" t="s">
        <v>1040</v>
      </c>
      <c r="E55" s="436" t="s">
        <v>383</v>
      </c>
      <c r="F55" s="454">
        <v>5.0</v>
      </c>
    </row>
    <row r="56">
      <c r="A56" s="436" t="s">
        <v>1174</v>
      </c>
      <c r="B56" s="436" t="s">
        <v>1186</v>
      </c>
      <c r="C56" s="436" t="s">
        <v>8</v>
      </c>
      <c r="D56" s="436" t="s">
        <v>1040</v>
      </c>
      <c r="E56" s="436" t="s">
        <v>381</v>
      </c>
      <c r="F56" s="454">
        <v>5.0</v>
      </c>
    </row>
    <row r="57">
      <c r="A57" s="436" t="s">
        <v>1174</v>
      </c>
      <c r="B57" s="436" t="s">
        <v>1180</v>
      </c>
      <c r="C57" s="436" t="s">
        <v>10</v>
      </c>
      <c r="D57" s="436" t="s">
        <v>1040</v>
      </c>
      <c r="E57" s="436" t="s">
        <v>384</v>
      </c>
      <c r="F57" s="454">
        <v>5.0</v>
      </c>
    </row>
    <row r="58">
      <c r="A58" s="436" t="s">
        <v>1174</v>
      </c>
      <c r="B58" s="436" t="s">
        <v>1179</v>
      </c>
      <c r="C58" s="436" t="s">
        <v>10</v>
      </c>
      <c r="D58" s="436" t="s">
        <v>1058</v>
      </c>
      <c r="E58" s="436" t="s">
        <v>381</v>
      </c>
      <c r="F58" s="454">
        <v>5.0</v>
      </c>
    </row>
    <row r="59">
      <c r="A59" s="436" t="s">
        <v>1174</v>
      </c>
      <c r="B59" s="436" t="s">
        <v>1179</v>
      </c>
      <c r="C59" s="436" t="s">
        <v>8</v>
      </c>
      <c r="D59" s="436" t="s">
        <v>1058</v>
      </c>
      <c r="E59" s="436" t="s">
        <v>381</v>
      </c>
      <c r="F59" s="454">
        <v>5.0</v>
      </c>
    </row>
    <row r="60">
      <c r="A60" s="436" t="s">
        <v>1174</v>
      </c>
      <c r="B60" s="436" t="s">
        <v>1178</v>
      </c>
      <c r="C60" s="436" t="s">
        <v>9</v>
      </c>
      <c r="D60" s="436" t="s">
        <v>1040</v>
      </c>
      <c r="E60" s="436" t="s">
        <v>383</v>
      </c>
      <c r="F60" s="454">
        <v>5.0</v>
      </c>
    </row>
    <row r="61">
      <c r="A61" s="436" t="s">
        <v>1174</v>
      </c>
      <c r="B61" s="436" t="s">
        <v>1177</v>
      </c>
      <c r="C61" s="436" t="s">
        <v>10</v>
      </c>
      <c r="D61" s="436" t="s">
        <v>1040</v>
      </c>
      <c r="E61" s="436" t="s">
        <v>383</v>
      </c>
      <c r="F61" s="454">
        <v>5.0</v>
      </c>
    </row>
    <row r="62">
      <c r="A62" s="436" t="s">
        <v>1174</v>
      </c>
      <c r="B62" s="436" t="s">
        <v>1177</v>
      </c>
      <c r="C62" s="436" t="s">
        <v>9</v>
      </c>
      <c r="D62" s="436" t="s">
        <v>1040</v>
      </c>
      <c r="E62" s="436" t="s">
        <v>375</v>
      </c>
      <c r="F62" s="454">
        <v>5.0</v>
      </c>
    </row>
    <row r="63">
      <c r="A63" s="436" t="s">
        <v>1174</v>
      </c>
      <c r="B63" s="436" t="s">
        <v>1190</v>
      </c>
      <c r="C63" s="436" t="s">
        <v>9</v>
      </c>
      <c r="D63" s="436" t="s">
        <v>1040</v>
      </c>
      <c r="E63" s="436" t="s">
        <v>383</v>
      </c>
      <c r="F63" s="454">
        <v>4.0</v>
      </c>
    </row>
    <row r="64">
      <c r="A64" s="436" t="s">
        <v>1174</v>
      </c>
      <c r="B64" s="436" t="s">
        <v>1186</v>
      </c>
      <c r="C64" s="436" t="s">
        <v>9</v>
      </c>
      <c r="D64" s="436" t="s">
        <v>1040</v>
      </c>
      <c r="E64" s="436" t="s">
        <v>375</v>
      </c>
      <c r="F64" s="454">
        <v>4.0</v>
      </c>
    </row>
    <row r="65">
      <c r="A65" s="436" t="s">
        <v>1174</v>
      </c>
      <c r="B65" s="436" t="s">
        <v>1193</v>
      </c>
      <c r="C65" s="436" t="s">
        <v>9</v>
      </c>
      <c r="D65" s="436" t="s">
        <v>1040</v>
      </c>
      <c r="E65" s="436" t="s">
        <v>381</v>
      </c>
      <c r="F65" s="454">
        <v>4.0</v>
      </c>
    </row>
    <row r="66">
      <c r="A66" s="436" t="s">
        <v>1174</v>
      </c>
      <c r="B66" s="436" t="s">
        <v>1187</v>
      </c>
      <c r="C66" s="436" t="s">
        <v>9</v>
      </c>
      <c r="D66" s="436" t="s">
        <v>1040</v>
      </c>
      <c r="E66" s="436" t="s">
        <v>381</v>
      </c>
      <c r="F66" s="454">
        <v>4.0</v>
      </c>
    </row>
    <row r="67">
      <c r="A67" s="436" t="s">
        <v>1174</v>
      </c>
      <c r="B67" s="436" t="s">
        <v>1178</v>
      </c>
      <c r="C67" s="436" t="s">
        <v>9</v>
      </c>
      <c r="D67" s="436" t="s">
        <v>1058</v>
      </c>
      <c r="E67" s="436" t="s">
        <v>381</v>
      </c>
      <c r="F67" s="454">
        <v>4.0</v>
      </c>
    </row>
    <row r="68">
      <c r="A68" s="436" t="s">
        <v>1174</v>
      </c>
      <c r="B68" s="436" t="s">
        <v>1346</v>
      </c>
      <c r="C68" s="436" t="s">
        <v>9</v>
      </c>
      <c r="D68" s="436" t="s">
        <v>1040</v>
      </c>
      <c r="E68" s="436" t="s">
        <v>383</v>
      </c>
      <c r="F68" s="454">
        <v>4.0</v>
      </c>
    </row>
    <row r="69">
      <c r="A69" s="436" t="s">
        <v>1174</v>
      </c>
      <c r="B69" s="436" t="s">
        <v>1346</v>
      </c>
      <c r="C69" s="436" t="s">
        <v>8</v>
      </c>
      <c r="D69" s="436" t="s">
        <v>1040</v>
      </c>
      <c r="E69" s="436" t="s">
        <v>381</v>
      </c>
      <c r="F69" s="454">
        <v>4.0</v>
      </c>
    </row>
    <row r="70">
      <c r="A70" s="436" t="s">
        <v>1068</v>
      </c>
      <c r="B70" s="436" t="s">
        <v>1068</v>
      </c>
      <c r="C70" s="436" t="s">
        <v>9</v>
      </c>
      <c r="D70" s="436" t="s">
        <v>1040</v>
      </c>
      <c r="E70" s="436" t="s">
        <v>381</v>
      </c>
      <c r="F70" s="454">
        <v>3.0</v>
      </c>
    </row>
    <row r="71">
      <c r="A71" s="436" t="s">
        <v>1181</v>
      </c>
      <c r="B71" s="436" t="s">
        <v>1185</v>
      </c>
      <c r="C71" s="436" t="s">
        <v>9</v>
      </c>
      <c r="D71" s="436" t="s">
        <v>1040</v>
      </c>
      <c r="E71" s="436" t="s">
        <v>373</v>
      </c>
      <c r="F71" s="454">
        <v>3.0</v>
      </c>
    </row>
    <row r="72">
      <c r="A72" s="436" t="s">
        <v>1181</v>
      </c>
      <c r="B72" s="436" t="s">
        <v>1313</v>
      </c>
      <c r="C72" s="436" t="s">
        <v>9</v>
      </c>
      <c r="D72" s="436" t="s">
        <v>1040</v>
      </c>
      <c r="E72" s="436" t="s">
        <v>373</v>
      </c>
      <c r="F72" s="454">
        <v>3.0</v>
      </c>
    </row>
    <row r="73">
      <c r="A73" s="436" t="s">
        <v>1181</v>
      </c>
      <c r="B73" s="436" t="s">
        <v>1313</v>
      </c>
      <c r="C73" s="436" t="s">
        <v>9</v>
      </c>
      <c r="D73" s="436" t="s">
        <v>1040</v>
      </c>
      <c r="E73" s="436" t="s">
        <v>383</v>
      </c>
      <c r="F73" s="454">
        <v>3.0</v>
      </c>
    </row>
    <row r="74">
      <c r="A74" s="436" t="s">
        <v>1181</v>
      </c>
      <c r="B74" s="436" t="s">
        <v>1345</v>
      </c>
      <c r="C74" s="436" t="s">
        <v>10</v>
      </c>
      <c r="D74" s="436" t="s">
        <v>1040</v>
      </c>
      <c r="E74" s="436" t="s">
        <v>373</v>
      </c>
      <c r="F74" s="454">
        <v>3.0</v>
      </c>
    </row>
    <row r="75">
      <c r="A75" s="436" t="s">
        <v>1181</v>
      </c>
      <c r="B75" s="436" t="s">
        <v>1345</v>
      </c>
      <c r="C75" s="436" t="s">
        <v>9</v>
      </c>
      <c r="D75" s="436" t="s">
        <v>1040</v>
      </c>
      <c r="E75" s="436" t="s">
        <v>373</v>
      </c>
      <c r="F75" s="454">
        <v>3.0</v>
      </c>
    </row>
    <row r="76">
      <c r="A76" s="436" t="s">
        <v>1181</v>
      </c>
      <c r="B76" s="436" t="s">
        <v>1358</v>
      </c>
      <c r="C76" s="436" t="s">
        <v>10</v>
      </c>
      <c r="D76" s="436" t="s">
        <v>1040</v>
      </c>
      <c r="E76" s="436" t="s">
        <v>373</v>
      </c>
      <c r="F76" s="454">
        <v>3.0</v>
      </c>
    </row>
    <row r="77">
      <c r="A77" s="436" t="s">
        <v>1174</v>
      </c>
      <c r="B77" s="436" t="s">
        <v>1207</v>
      </c>
      <c r="C77" s="436" t="s">
        <v>9</v>
      </c>
      <c r="D77" s="436" t="s">
        <v>1040</v>
      </c>
      <c r="E77" s="436" t="s">
        <v>375</v>
      </c>
      <c r="F77" s="454">
        <v>3.0</v>
      </c>
    </row>
    <row r="78">
      <c r="A78" s="436" t="s">
        <v>1174</v>
      </c>
      <c r="B78" s="436" t="s">
        <v>1190</v>
      </c>
      <c r="C78" s="436" t="s">
        <v>9</v>
      </c>
      <c r="D78" s="436" t="s">
        <v>1040</v>
      </c>
      <c r="E78" s="436" t="s">
        <v>375</v>
      </c>
      <c r="F78" s="454">
        <v>3.0</v>
      </c>
    </row>
    <row r="79">
      <c r="A79" s="436" t="s">
        <v>1174</v>
      </c>
      <c r="B79" s="436" t="s">
        <v>1190</v>
      </c>
      <c r="C79" s="436" t="s">
        <v>8</v>
      </c>
      <c r="D79" s="436" t="s">
        <v>1040</v>
      </c>
      <c r="E79" s="436" t="s">
        <v>383</v>
      </c>
      <c r="F79" s="454">
        <v>3.0</v>
      </c>
    </row>
    <row r="80">
      <c r="A80" s="436" t="s">
        <v>1174</v>
      </c>
      <c r="B80" s="436" t="s">
        <v>1265</v>
      </c>
      <c r="C80" s="436" t="s">
        <v>9</v>
      </c>
      <c r="D80" s="436" t="s">
        <v>1040</v>
      </c>
      <c r="E80" s="436" t="s">
        <v>383</v>
      </c>
      <c r="F80" s="454">
        <v>3.0</v>
      </c>
    </row>
    <row r="81">
      <c r="A81" s="436" t="s">
        <v>1174</v>
      </c>
      <c r="B81" s="436" t="s">
        <v>1176</v>
      </c>
      <c r="C81" s="436" t="s">
        <v>10</v>
      </c>
      <c r="D81" s="436" t="s">
        <v>1040</v>
      </c>
      <c r="E81" s="436" t="s">
        <v>375</v>
      </c>
      <c r="F81" s="454">
        <v>3.0</v>
      </c>
    </row>
    <row r="82">
      <c r="A82" s="436" t="s">
        <v>1174</v>
      </c>
      <c r="B82" s="436" t="s">
        <v>1176</v>
      </c>
      <c r="C82" s="436" t="s">
        <v>9</v>
      </c>
      <c r="D82" s="436" t="s">
        <v>1040</v>
      </c>
      <c r="E82" s="436" t="s">
        <v>375</v>
      </c>
      <c r="F82" s="454">
        <v>3.0</v>
      </c>
    </row>
    <row r="83">
      <c r="A83" s="436" t="s">
        <v>1174</v>
      </c>
      <c r="B83" s="436" t="s">
        <v>1212</v>
      </c>
      <c r="C83" s="436" t="s">
        <v>9</v>
      </c>
      <c r="D83" s="436" t="s">
        <v>1040</v>
      </c>
      <c r="E83" s="436" t="s">
        <v>375</v>
      </c>
      <c r="F83" s="454">
        <v>3.0</v>
      </c>
    </row>
    <row r="84">
      <c r="A84" s="436" t="s">
        <v>1174</v>
      </c>
      <c r="B84" s="436" t="s">
        <v>1186</v>
      </c>
      <c r="C84" s="436" t="s">
        <v>9</v>
      </c>
      <c r="D84" s="436" t="s">
        <v>1040</v>
      </c>
      <c r="E84" s="436" t="s">
        <v>383</v>
      </c>
      <c r="F84" s="454">
        <v>3.0</v>
      </c>
    </row>
    <row r="85">
      <c r="A85" s="436" t="s">
        <v>1174</v>
      </c>
      <c r="B85" s="436" t="s">
        <v>1180</v>
      </c>
      <c r="C85" s="436" t="s">
        <v>10</v>
      </c>
      <c r="D85" s="436" t="s">
        <v>1040</v>
      </c>
      <c r="E85" s="436" t="s">
        <v>375</v>
      </c>
      <c r="F85" s="454">
        <v>3.0</v>
      </c>
    </row>
    <row r="86">
      <c r="A86" s="436" t="s">
        <v>1174</v>
      </c>
      <c r="B86" s="436" t="s">
        <v>1180</v>
      </c>
      <c r="C86" s="436" t="s">
        <v>9</v>
      </c>
      <c r="D86" s="436" t="s">
        <v>1040</v>
      </c>
      <c r="E86" s="436" t="s">
        <v>384</v>
      </c>
      <c r="F86" s="454">
        <v>3.0</v>
      </c>
    </row>
    <row r="87">
      <c r="A87" s="436" t="s">
        <v>1174</v>
      </c>
      <c r="B87" s="436" t="s">
        <v>1180</v>
      </c>
      <c r="C87" s="436" t="s">
        <v>9</v>
      </c>
      <c r="D87" s="436" t="s">
        <v>1040</v>
      </c>
      <c r="E87" s="436" t="s">
        <v>375</v>
      </c>
      <c r="F87" s="454">
        <v>3.0</v>
      </c>
    </row>
    <row r="88">
      <c r="A88" s="436" t="s">
        <v>1174</v>
      </c>
      <c r="B88" s="436" t="s">
        <v>1188</v>
      </c>
      <c r="C88" s="436" t="s">
        <v>10</v>
      </c>
      <c r="D88" s="436" t="s">
        <v>1040</v>
      </c>
      <c r="E88" s="436" t="s">
        <v>381</v>
      </c>
      <c r="F88" s="454">
        <v>3.0</v>
      </c>
    </row>
    <row r="89">
      <c r="A89" s="436" t="s">
        <v>1174</v>
      </c>
      <c r="B89" s="436" t="s">
        <v>1188</v>
      </c>
      <c r="C89" s="436" t="s">
        <v>9</v>
      </c>
      <c r="D89" s="436" t="s">
        <v>1040</v>
      </c>
      <c r="E89" s="436" t="s">
        <v>375</v>
      </c>
      <c r="F89" s="454">
        <v>3.0</v>
      </c>
    </row>
    <row r="90">
      <c r="A90" s="436" t="s">
        <v>1174</v>
      </c>
      <c r="B90" s="436" t="s">
        <v>1178</v>
      </c>
      <c r="C90" s="436" t="s">
        <v>9</v>
      </c>
      <c r="D90" s="436" t="s">
        <v>1058</v>
      </c>
      <c r="E90" s="436" t="s">
        <v>383</v>
      </c>
      <c r="F90" s="454">
        <v>3.0</v>
      </c>
    </row>
    <row r="91">
      <c r="A91" s="436" t="s">
        <v>1174</v>
      </c>
      <c r="B91" s="436" t="s">
        <v>1251</v>
      </c>
      <c r="C91" s="436" t="s">
        <v>9</v>
      </c>
      <c r="D91" s="436" t="s">
        <v>1040</v>
      </c>
      <c r="E91" s="436" t="s">
        <v>381</v>
      </c>
      <c r="F91" s="454">
        <v>3.0</v>
      </c>
    </row>
    <row r="92">
      <c r="A92" s="436" t="s">
        <v>1174</v>
      </c>
      <c r="B92" s="436" t="s">
        <v>1251</v>
      </c>
      <c r="C92" s="436" t="s">
        <v>8</v>
      </c>
      <c r="D92" s="436" t="s">
        <v>1040</v>
      </c>
      <c r="E92" s="436" t="s">
        <v>381</v>
      </c>
      <c r="F92" s="454">
        <v>3.0</v>
      </c>
    </row>
    <row r="93">
      <c r="A93" s="436" t="s">
        <v>1174</v>
      </c>
      <c r="B93" s="436" t="s">
        <v>1205</v>
      </c>
      <c r="C93" s="436" t="s">
        <v>8</v>
      </c>
      <c r="D93" s="436" t="s">
        <v>1040</v>
      </c>
      <c r="E93" s="436" t="s">
        <v>375</v>
      </c>
      <c r="F93" s="454">
        <v>3.0</v>
      </c>
    </row>
    <row r="94">
      <c r="A94" s="436" t="s">
        <v>1174</v>
      </c>
      <c r="B94" s="436" t="s">
        <v>1346</v>
      </c>
      <c r="C94" s="436" t="s">
        <v>9</v>
      </c>
      <c r="D94" s="436" t="s">
        <v>1040</v>
      </c>
      <c r="E94" s="436" t="s">
        <v>375</v>
      </c>
      <c r="F94" s="454">
        <v>3.0</v>
      </c>
    </row>
    <row r="95">
      <c r="A95" s="436" t="s">
        <v>1174</v>
      </c>
      <c r="B95" s="436" t="s">
        <v>1196</v>
      </c>
      <c r="C95" s="436" t="s">
        <v>9</v>
      </c>
      <c r="D95" s="436" t="s">
        <v>1040</v>
      </c>
      <c r="E95" s="436" t="s">
        <v>383</v>
      </c>
      <c r="F95" s="454">
        <v>3.0</v>
      </c>
    </row>
    <row r="96">
      <c r="A96" s="436" t="s">
        <v>1181</v>
      </c>
      <c r="B96" s="436" t="s">
        <v>1322</v>
      </c>
      <c r="C96" s="436" t="s">
        <v>9</v>
      </c>
      <c r="D96" s="436" t="s">
        <v>1040</v>
      </c>
      <c r="E96" s="436" t="s">
        <v>383</v>
      </c>
      <c r="F96" s="454">
        <v>2.0</v>
      </c>
    </row>
    <row r="97">
      <c r="A97" s="436" t="s">
        <v>1181</v>
      </c>
      <c r="B97" s="436" t="s">
        <v>1204</v>
      </c>
      <c r="C97" s="436" t="s">
        <v>10</v>
      </c>
      <c r="D97" s="436" t="s">
        <v>1040</v>
      </c>
      <c r="E97" s="436" t="s">
        <v>373</v>
      </c>
      <c r="F97" s="454">
        <v>2.0</v>
      </c>
    </row>
    <row r="98">
      <c r="A98" s="436" t="s">
        <v>1181</v>
      </c>
      <c r="B98" s="436" t="s">
        <v>1349</v>
      </c>
      <c r="C98" s="436" t="s">
        <v>9</v>
      </c>
      <c r="D98" s="436" t="s">
        <v>1040</v>
      </c>
      <c r="E98" s="436" t="s">
        <v>373</v>
      </c>
      <c r="F98" s="454">
        <v>2.0</v>
      </c>
    </row>
    <row r="99">
      <c r="A99" s="436" t="s">
        <v>1181</v>
      </c>
      <c r="B99" s="436" t="s">
        <v>1295</v>
      </c>
      <c r="C99" s="436" t="s">
        <v>10</v>
      </c>
      <c r="D99" s="436" t="s">
        <v>1040</v>
      </c>
      <c r="E99" s="436" t="s">
        <v>373</v>
      </c>
      <c r="F99" s="454">
        <v>2.0</v>
      </c>
    </row>
    <row r="100">
      <c r="A100" s="436" t="s">
        <v>1181</v>
      </c>
      <c r="B100" s="436" t="s">
        <v>1295</v>
      </c>
      <c r="C100" s="436" t="s">
        <v>9</v>
      </c>
      <c r="D100" s="436" t="s">
        <v>1058</v>
      </c>
      <c r="E100" s="436" t="s">
        <v>373</v>
      </c>
      <c r="F100" s="454">
        <v>2.0</v>
      </c>
    </row>
    <row r="101">
      <c r="A101" s="436" t="s">
        <v>1181</v>
      </c>
      <c r="B101" s="436" t="s">
        <v>1288</v>
      </c>
      <c r="C101" s="436" t="s">
        <v>9</v>
      </c>
      <c r="D101" s="436" t="s">
        <v>1040</v>
      </c>
      <c r="E101" s="436" t="s">
        <v>373</v>
      </c>
      <c r="F101" s="454">
        <v>2.0</v>
      </c>
    </row>
    <row r="102">
      <c r="A102" s="436" t="s">
        <v>1181</v>
      </c>
      <c r="B102" s="436" t="s">
        <v>1301</v>
      </c>
      <c r="C102" s="436" t="s">
        <v>10</v>
      </c>
      <c r="D102" s="436" t="s">
        <v>1040</v>
      </c>
      <c r="E102" s="436" t="s">
        <v>373</v>
      </c>
      <c r="F102" s="454">
        <v>2.0</v>
      </c>
    </row>
    <row r="103">
      <c r="A103" s="436" t="s">
        <v>1181</v>
      </c>
      <c r="B103" s="436" t="s">
        <v>1301</v>
      </c>
      <c r="C103" s="436" t="s">
        <v>9</v>
      </c>
      <c r="D103" s="436" t="s">
        <v>1040</v>
      </c>
      <c r="E103" s="436" t="s">
        <v>383</v>
      </c>
      <c r="F103" s="454">
        <v>2.0</v>
      </c>
    </row>
    <row r="104">
      <c r="A104" s="436" t="s">
        <v>1181</v>
      </c>
      <c r="B104" s="436" t="s">
        <v>1301</v>
      </c>
      <c r="C104" s="436" t="s">
        <v>8</v>
      </c>
      <c r="D104" s="436" t="s">
        <v>1040</v>
      </c>
      <c r="E104" s="436" t="s">
        <v>373</v>
      </c>
      <c r="F104" s="454">
        <v>2.0</v>
      </c>
    </row>
    <row r="105">
      <c r="A105" s="436" t="s">
        <v>1181</v>
      </c>
      <c r="B105" s="436" t="s">
        <v>1359</v>
      </c>
      <c r="C105" s="436" t="s">
        <v>9</v>
      </c>
      <c r="D105" s="436" t="s">
        <v>1040</v>
      </c>
      <c r="E105" s="436" t="s">
        <v>373</v>
      </c>
      <c r="F105" s="454">
        <v>2.0</v>
      </c>
    </row>
    <row r="106">
      <c r="A106" s="436" t="s">
        <v>1181</v>
      </c>
      <c r="B106" s="436" t="s">
        <v>1226</v>
      </c>
      <c r="C106" s="436" t="s">
        <v>9</v>
      </c>
      <c r="D106" s="436" t="s">
        <v>1040</v>
      </c>
      <c r="E106" s="436" t="s">
        <v>373</v>
      </c>
      <c r="F106" s="454">
        <v>2.0</v>
      </c>
    </row>
    <row r="107">
      <c r="A107" s="436" t="s">
        <v>1181</v>
      </c>
      <c r="B107" s="436" t="s">
        <v>1226</v>
      </c>
      <c r="C107" s="436" t="s">
        <v>9</v>
      </c>
      <c r="D107" s="436" t="s">
        <v>1058</v>
      </c>
      <c r="E107" s="436" t="s">
        <v>373</v>
      </c>
      <c r="F107" s="454">
        <v>2.0</v>
      </c>
    </row>
    <row r="108">
      <c r="A108" s="436" t="s">
        <v>1181</v>
      </c>
      <c r="B108" s="436" t="s">
        <v>1289</v>
      </c>
      <c r="C108" s="436" t="s">
        <v>9</v>
      </c>
      <c r="D108" s="436" t="s">
        <v>1040</v>
      </c>
      <c r="E108" s="436" t="s">
        <v>373</v>
      </c>
      <c r="F108" s="454">
        <v>2.0</v>
      </c>
    </row>
    <row r="109">
      <c r="A109" s="436" t="s">
        <v>1181</v>
      </c>
      <c r="B109" s="436" t="s">
        <v>1274</v>
      </c>
      <c r="C109" s="436" t="s">
        <v>8</v>
      </c>
      <c r="D109" s="436" t="s">
        <v>1058</v>
      </c>
      <c r="E109" s="436" t="s">
        <v>373</v>
      </c>
      <c r="F109" s="454">
        <v>2.0</v>
      </c>
    </row>
    <row r="110">
      <c r="A110" s="436" t="s">
        <v>1181</v>
      </c>
      <c r="B110" s="436" t="s">
        <v>1358</v>
      </c>
      <c r="C110" s="436" t="s">
        <v>9</v>
      </c>
      <c r="D110" s="436" t="s">
        <v>1040</v>
      </c>
      <c r="E110" s="436" t="s">
        <v>383</v>
      </c>
      <c r="F110" s="454">
        <v>2.0</v>
      </c>
    </row>
    <row r="111">
      <c r="A111" s="436" t="s">
        <v>1174</v>
      </c>
      <c r="B111" s="436" t="s">
        <v>1190</v>
      </c>
      <c r="C111" s="436" t="s">
        <v>10</v>
      </c>
      <c r="D111" s="436" t="s">
        <v>1040</v>
      </c>
      <c r="E111" s="436" t="s">
        <v>375</v>
      </c>
      <c r="F111" s="454">
        <v>2.0</v>
      </c>
    </row>
    <row r="112">
      <c r="A112" s="436" t="s">
        <v>1174</v>
      </c>
      <c r="B112" s="436" t="s">
        <v>1190</v>
      </c>
      <c r="C112" s="436" t="s">
        <v>10</v>
      </c>
      <c r="D112" s="436" t="s">
        <v>1040</v>
      </c>
      <c r="E112" s="436" t="s">
        <v>383</v>
      </c>
      <c r="F112" s="454">
        <v>2.0</v>
      </c>
    </row>
    <row r="113">
      <c r="A113" s="436" t="s">
        <v>1174</v>
      </c>
      <c r="B113" s="436" t="s">
        <v>1190</v>
      </c>
      <c r="C113" s="436" t="s">
        <v>8</v>
      </c>
      <c r="D113" s="436" t="s">
        <v>1040</v>
      </c>
      <c r="E113" s="436" t="s">
        <v>381</v>
      </c>
      <c r="F113" s="454">
        <v>2.0</v>
      </c>
    </row>
    <row r="114">
      <c r="A114" s="436" t="s">
        <v>1174</v>
      </c>
      <c r="B114" s="436" t="s">
        <v>1176</v>
      </c>
      <c r="C114" s="436" t="s">
        <v>8</v>
      </c>
      <c r="D114" s="436" t="s">
        <v>1040</v>
      </c>
      <c r="E114" s="436" t="s">
        <v>381</v>
      </c>
      <c r="F114" s="454">
        <v>2.0</v>
      </c>
    </row>
    <row r="115">
      <c r="A115" s="436" t="s">
        <v>1174</v>
      </c>
      <c r="B115" s="436" t="s">
        <v>1212</v>
      </c>
      <c r="C115" s="436" t="s">
        <v>9</v>
      </c>
      <c r="D115" s="436" t="s">
        <v>1040</v>
      </c>
      <c r="E115" s="436" t="s">
        <v>381</v>
      </c>
      <c r="F115" s="454">
        <v>2.0</v>
      </c>
    </row>
    <row r="116">
      <c r="A116" s="436" t="s">
        <v>1174</v>
      </c>
      <c r="B116" s="436" t="s">
        <v>1186</v>
      </c>
      <c r="C116" s="436" t="s">
        <v>10</v>
      </c>
      <c r="D116" s="436" t="s">
        <v>1040</v>
      </c>
      <c r="E116" s="436" t="s">
        <v>375</v>
      </c>
      <c r="F116" s="454">
        <v>2.0</v>
      </c>
    </row>
    <row r="117">
      <c r="A117" s="436" t="s">
        <v>1174</v>
      </c>
      <c r="B117" s="436" t="s">
        <v>1186</v>
      </c>
      <c r="C117" s="436" t="s">
        <v>10</v>
      </c>
      <c r="D117" s="436" t="s">
        <v>1040</v>
      </c>
      <c r="E117" s="436" t="s">
        <v>381</v>
      </c>
      <c r="F117" s="454">
        <v>2.0</v>
      </c>
    </row>
    <row r="118">
      <c r="A118" s="436" t="s">
        <v>1174</v>
      </c>
      <c r="B118" s="436" t="s">
        <v>1186</v>
      </c>
      <c r="C118" s="436" t="s">
        <v>9</v>
      </c>
      <c r="D118" s="436" t="s">
        <v>1040</v>
      </c>
      <c r="E118" s="436" t="s">
        <v>381</v>
      </c>
      <c r="F118" s="454">
        <v>2.0</v>
      </c>
    </row>
    <row r="119">
      <c r="A119" s="436" t="s">
        <v>1174</v>
      </c>
      <c r="B119" s="436" t="s">
        <v>1194</v>
      </c>
      <c r="C119" s="436" t="s">
        <v>8</v>
      </c>
      <c r="D119" s="436" t="s">
        <v>1040</v>
      </c>
      <c r="E119" s="436" t="s">
        <v>383</v>
      </c>
      <c r="F119" s="454">
        <v>2.0</v>
      </c>
    </row>
    <row r="120">
      <c r="A120" s="436" t="s">
        <v>1174</v>
      </c>
      <c r="B120" s="436" t="s">
        <v>1187</v>
      </c>
      <c r="C120" s="436" t="s">
        <v>9</v>
      </c>
      <c r="D120" s="436" t="s">
        <v>1040</v>
      </c>
      <c r="E120" s="436" t="s">
        <v>375</v>
      </c>
      <c r="F120" s="454">
        <v>2.0</v>
      </c>
    </row>
    <row r="121">
      <c r="A121" s="436" t="s">
        <v>1174</v>
      </c>
      <c r="B121" s="436" t="s">
        <v>1213</v>
      </c>
      <c r="C121" s="436" t="s">
        <v>9</v>
      </c>
      <c r="D121" s="436" t="s">
        <v>1040</v>
      </c>
      <c r="E121" s="436" t="s">
        <v>381</v>
      </c>
      <c r="F121" s="454">
        <v>2.0</v>
      </c>
    </row>
    <row r="122">
      <c r="A122" s="436" t="s">
        <v>1174</v>
      </c>
      <c r="B122" s="436" t="s">
        <v>1180</v>
      </c>
      <c r="C122" s="436" t="s">
        <v>8</v>
      </c>
      <c r="D122" s="436" t="s">
        <v>1040</v>
      </c>
      <c r="E122" s="436" t="s">
        <v>384</v>
      </c>
      <c r="F122" s="454">
        <v>2.0</v>
      </c>
    </row>
    <row r="123">
      <c r="A123" s="436" t="s">
        <v>1174</v>
      </c>
      <c r="B123" s="436" t="s">
        <v>1180</v>
      </c>
      <c r="C123" s="436" t="s">
        <v>8</v>
      </c>
      <c r="D123" s="436" t="s">
        <v>1040</v>
      </c>
      <c r="E123" s="436" t="s">
        <v>383</v>
      </c>
      <c r="F123" s="454">
        <v>2.0</v>
      </c>
    </row>
    <row r="124">
      <c r="A124" s="436" t="s">
        <v>1174</v>
      </c>
      <c r="B124" s="436" t="s">
        <v>1276</v>
      </c>
      <c r="C124" s="436" t="s">
        <v>9</v>
      </c>
      <c r="D124" s="436" t="s">
        <v>1040</v>
      </c>
      <c r="E124" s="436" t="s">
        <v>383</v>
      </c>
      <c r="F124" s="454">
        <v>2.0</v>
      </c>
    </row>
    <row r="125">
      <c r="A125" s="436" t="s">
        <v>1174</v>
      </c>
      <c r="B125" s="436" t="s">
        <v>1276</v>
      </c>
      <c r="C125" s="436" t="s">
        <v>8</v>
      </c>
      <c r="D125" s="436" t="s">
        <v>1040</v>
      </c>
      <c r="E125" s="436" t="s">
        <v>383</v>
      </c>
      <c r="F125" s="454">
        <v>2.0</v>
      </c>
    </row>
    <row r="126">
      <c r="A126" s="436" t="s">
        <v>1174</v>
      </c>
      <c r="B126" s="436" t="s">
        <v>1179</v>
      </c>
      <c r="C126" s="436" t="s">
        <v>8</v>
      </c>
      <c r="D126" s="436" t="s">
        <v>1040</v>
      </c>
      <c r="E126" s="436" t="s">
        <v>375</v>
      </c>
      <c r="F126" s="454">
        <v>2.0</v>
      </c>
    </row>
    <row r="127">
      <c r="A127" s="436" t="s">
        <v>1174</v>
      </c>
      <c r="B127" s="436" t="s">
        <v>1188</v>
      </c>
      <c r="C127" s="436" t="s">
        <v>8</v>
      </c>
      <c r="D127" s="436" t="s">
        <v>1040</v>
      </c>
      <c r="E127" s="436" t="s">
        <v>383</v>
      </c>
      <c r="F127" s="454">
        <v>2.0</v>
      </c>
    </row>
    <row r="128">
      <c r="A128" s="436" t="s">
        <v>1174</v>
      </c>
      <c r="B128" s="436" t="s">
        <v>1264</v>
      </c>
      <c r="C128" s="436" t="s">
        <v>9</v>
      </c>
      <c r="D128" s="436" t="s">
        <v>1040</v>
      </c>
      <c r="E128" s="436" t="s">
        <v>381</v>
      </c>
      <c r="F128" s="454">
        <v>2.0</v>
      </c>
    </row>
    <row r="129">
      <c r="A129" s="436" t="s">
        <v>1174</v>
      </c>
      <c r="B129" s="436" t="s">
        <v>1178</v>
      </c>
      <c r="C129" s="436" t="s">
        <v>10</v>
      </c>
      <c r="D129" s="436" t="s">
        <v>1040</v>
      </c>
      <c r="E129" s="436" t="s">
        <v>383</v>
      </c>
      <c r="F129" s="454">
        <v>2.0</v>
      </c>
    </row>
    <row r="130">
      <c r="A130" s="436" t="s">
        <v>1174</v>
      </c>
      <c r="B130" s="436" t="s">
        <v>1178</v>
      </c>
      <c r="C130" s="436" t="s">
        <v>9</v>
      </c>
      <c r="D130" s="436" t="s">
        <v>1070</v>
      </c>
      <c r="E130" s="436" t="s">
        <v>382</v>
      </c>
      <c r="F130" s="454">
        <v>2.0</v>
      </c>
    </row>
    <row r="131">
      <c r="A131" s="436" t="s">
        <v>1174</v>
      </c>
      <c r="B131" s="436" t="s">
        <v>1346</v>
      </c>
      <c r="C131" s="436" t="s">
        <v>9</v>
      </c>
      <c r="D131" s="436" t="s">
        <v>1040</v>
      </c>
      <c r="E131" s="436" t="s">
        <v>381</v>
      </c>
      <c r="F131" s="454">
        <v>2.0</v>
      </c>
    </row>
    <row r="132">
      <c r="A132" s="436" t="s">
        <v>1174</v>
      </c>
      <c r="B132" s="436" t="s">
        <v>1346</v>
      </c>
      <c r="C132" s="436" t="s">
        <v>8</v>
      </c>
      <c r="D132" s="436" t="s">
        <v>1040</v>
      </c>
      <c r="E132" s="436" t="s">
        <v>383</v>
      </c>
      <c r="F132" s="454">
        <v>2.0</v>
      </c>
    </row>
    <row r="133">
      <c r="A133" s="436" t="s">
        <v>1174</v>
      </c>
      <c r="B133" s="436" t="s">
        <v>1292</v>
      </c>
      <c r="C133" s="436" t="s">
        <v>9</v>
      </c>
      <c r="D133" s="436" t="s">
        <v>1040</v>
      </c>
      <c r="E133" s="436" t="s">
        <v>375</v>
      </c>
      <c r="F133" s="454">
        <v>2.0</v>
      </c>
    </row>
    <row r="134">
      <c r="A134" s="436" t="s">
        <v>1174</v>
      </c>
      <c r="B134" s="436" t="s">
        <v>1292</v>
      </c>
      <c r="C134" s="436" t="s">
        <v>8</v>
      </c>
      <c r="D134" s="436" t="s">
        <v>1040</v>
      </c>
      <c r="E134" s="436" t="s">
        <v>375</v>
      </c>
      <c r="F134" s="454">
        <v>2.0</v>
      </c>
    </row>
    <row r="135">
      <c r="A135" s="436" t="s">
        <v>1174</v>
      </c>
      <c r="B135" s="436" t="s">
        <v>1277</v>
      </c>
      <c r="C135" s="436" t="s">
        <v>8</v>
      </c>
      <c r="D135" s="436" t="s">
        <v>1040</v>
      </c>
      <c r="E135" s="436" t="s">
        <v>381</v>
      </c>
      <c r="F135" s="454">
        <v>2.0</v>
      </c>
    </row>
    <row r="136">
      <c r="A136" s="436" t="s">
        <v>1174</v>
      </c>
      <c r="B136" s="436" t="s">
        <v>1195</v>
      </c>
      <c r="C136" s="436" t="s">
        <v>9</v>
      </c>
      <c r="D136" s="436" t="s">
        <v>1040</v>
      </c>
      <c r="E136" s="436" t="s">
        <v>381</v>
      </c>
      <c r="F136" s="454">
        <v>2.0</v>
      </c>
    </row>
    <row r="137">
      <c r="A137" s="436" t="s">
        <v>1174</v>
      </c>
      <c r="B137" s="436" t="s">
        <v>1197</v>
      </c>
      <c r="C137" s="436" t="s">
        <v>9</v>
      </c>
      <c r="D137" s="436" t="s">
        <v>1040</v>
      </c>
      <c r="E137" s="436" t="s">
        <v>381</v>
      </c>
      <c r="F137" s="454">
        <v>2.0</v>
      </c>
    </row>
    <row r="138">
      <c r="A138" s="436" t="s">
        <v>1174</v>
      </c>
      <c r="B138" s="436" t="s">
        <v>1197</v>
      </c>
      <c r="C138" s="436" t="s">
        <v>8</v>
      </c>
      <c r="D138" s="436" t="s">
        <v>1040</v>
      </c>
      <c r="E138" s="436" t="s">
        <v>381</v>
      </c>
      <c r="F138" s="454">
        <v>2.0</v>
      </c>
    </row>
    <row r="139">
      <c r="A139" s="436" t="s">
        <v>1174</v>
      </c>
      <c r="B139" s="436" t="s">
        <v>1175</v>
      </c>
      <c r="C139" s="436" t="s">
        <v>10</v>
      </c>
      <c r="D139" s="436" t="s">
        <v>1058</v>
      </c>
      <c r="E139" s="436" t="s">
        <v>381</v>
      </c>
      <c r="F139" s="454">
        <v>2.0</v>
      </c>
    </row>
    <row r="140">
      <c r="A140" s="436" t="s">
        <v>1068</v>
      </c>
      <c r="B140" s="436" t="s">
        <v>1068</v>
      </c>
      <c r="C140" s="436" t="s">
        <v>10</v>
      </c>
      <c r="D140" s="436" t="s">
        <v>1040</v>
      </c>
      <c r="E140" s="436" t="s">
        <v>381</v>
      </c>
      <c r="F140" s="454">
        <v>1.0</v>
      </c>
    </row>
    <row r="141">
      <c r="A141" s="436" t="s">
        <v>1068</v>
      </c>
      <c r="B141" s="436" t="s">
        <v>1068</v>
      </c>
      <c r="C141" s="436" t="s">
        <v>9</v>
      </c>
      <c r="D141" s="436" t="s">
        <v>1040</v>
      </c>
      <c r="E141" s="436" t="s">
        <v>375</v>
      </c>
      <c r="F141" s="454">
        <v>1.0</v>
      </c>
    </row>
    <row r="142">
      <c r="A142" s="436" t="s">
        <v>1218</v>
      </c>
      <c r="B142" s="436" t="s">
        <v>1219</v>
      </c>
      <c r="C142" s="436" t="s">
        <v>9</v>
      </c>
      <c r="D142" s="436" t="s">
        <v>1040</v>
      </c>
      <c r="E142" s="436" t="s">
        <v>383</v>
      </c>
      <c r="F142" s="454">
        <v>1.0</v>
      </c>
    </row>
    <row r="143">
      <c r="A143" s="436" t="s">
        <v>1218</v>
      </c>
      <c r="B143" s="436" t="s">
        <v>1360</v>
      </c>
      <c r="C143" s="436" t="s">
        <v>10</v>
      </c>
      <c r="D143" s="436" t="s">
        <v>1040</v>
      </c>
      <c r="E143" s="436" t="s">
        <v>383</v>
      </c>
      <c r="F143" s="454">
        <v>1.0</v>
      </c>
    </row>
    <row r="144">
      <c r="A144" s="436" t="s">
        <v>1218</v>
      </c>
      <c r="B144" s="436" t="s">
        <v>1221</v>
      </c>
      <c r="C144" s="436" t="s">
        <v>9</v>
      </c>
      <c r="D144" s="436" t="s">
        <v>1040</v>
      </c>
      <c r="E144" s="436" t="s">
        <v>383</v>
      </c>
      <c r="F144" s="454">
        <v>1.0</v>
      </c>
    </row>
    <row r="145">
      <c r="A145" s="436" t="s">
        <v>1218</v>
      </c>
      <c r="B145" s="436" t="s">
        <v>1221</v>
      </c>
      <c r="C145" s="436" t="s">
        <v>8</v>
      </c>
      <c r="D145" s="436" t="s">
        <v>1040</v>
      </c>
      <c r="E145" s="436" t="s">
        <v>383</v>
      </c>
      <c r="F145" s="454">
        <v>1.0</v>
      </c>
    </row>
    <row r="146">
      <c r="A146" s="436" t="s">
        <v>1181</v>
      </c>
      <c r="B146" s="436" t="s">
        <v>1307</v>
      </c>
      <c r="C146" s="436" t="s">
        <v>9</v>
      </c>
      <c r="D146" s="436" t="s">
        <v>1040</v>
      </c>
      <c r="E146" s="436" t="s">
        <v>383</v>
      </c>
      <c r="F146" s="454">
        <v>1.0</v>
      </c>
    </row>
    <row r="147">
      <c r="A147" s="436" t="s">
        <v>1181</v>
      </c>
      <c r="B147" s="436" t="s">
        <v>1307</v>
      </c>
      <c r="C147" s="436" t="s">
        <v>9</v>
      </c>
      <c r="D147" s="436" t="s">
        <v>1058</v>
      </c>
      <c r="E147" s="436" t="s">
        <v>373</v>
      </c>
      <c r="F147" s="454">
        <v>1.0</v>
      </c>
    </row>
    <row r="148">
      <c r="A148" s="436" t="s">
        <v>1181</v>
      </c>
      <c r="B148" s="436" t="s">
        <v>1204</v>
      </c>
      <c r="C148" s="436" t="s">
        <v>9</v>
      </c>
      <c r="D148" s="436" t="s">
        <v>1058</v>
      </c>
      <c r="E148" s="436" t="s">
        <v>373</v>
      </c>
      <c r="F148" s="454">
        <v>1.0</v>
      </c>
    </row>
    <row r="149">
      <c r="A149" s="436" t="s">
        <v>1181</v>
      </c>
      <c r="B149" s="436" t="s">
        <v>1349</v>
      </c>
      <c r="C149" s="436" t="s">
        <v>8</v>
      </c>
      <c r="D149" s="436" t="s">
        <v>1040</v>
      </c>
      <c r="E149" s="436" t="s">
        <v>373</v>
      </c>
      <c r="F149" s="454">
        <v>1.0</v>
      </c>
    </row>
    <row r="150">
      <c r="A150" s="436" t="s">
        <v>1181</v>
      </c>
      <c r="B150" s="436" t="s">
        <v>1349</v>
      </c>
      <c r="C150" s="436" t="s">
        <v>8</v>
      </c>
      <c r="D150" s="436" t="s">
        <v>1040</v>
      </c>
      <c r="E150" s="436" t="s">
        <v>383</v>
      </c>
      <c r="F150" s="454">
        <v>1.0</v>
      </c>
    </row>
    <row r="151">
      <c r="A151" s="436" t="s">
        <v>1181</v>
      </c>
      <c r="B151" s="436" t="s">
        <v>1361</v>
      </c>
      <c r="C151" s="436" t="s">
        <v>10</v>
      </c>
      <c r="D151" s="436" t="s">
        <v>1040</v>
      </c>
      <c r="E151" s="436" t="s">
        <v>373</v>
      </c>
      <c r="F151" s="454">
        <v>1.0</v>
      </c>
    </row>
    <row r="152">
      <c r="A152" s="436" t="s">
        <v>1181</v>
      </c>
      <c r="B152" s="436" t="s">
        <v>1361</v>
      </c>
      <c r="C152" s="436" t="s">
        <v>9</v>
      </c>
      <c r="D152" s="436" t="s">
        <v>1040</v>
      </c>
      <c r="E152" s="436" t="s">
        <v>373</v>
      </c>
      <c r="F152" s="454">
        <v>1.0</v>
      </c>
    </row>
    <row r="153">
      <c r="A153" s="436" t="s">
        <v>1181</v>
      </c>
      <c r="B153" s="436" t="s">
        <v>1362</v>
      </c>
      <c r="C153" s="436" t="s">
        <v>8</v>
      </c>
      <c r="D153" s="436" t="s">
        <v>1058</v>
      </c>
      <c r="E153" s="436" t="s">
        <v>373</v>
      </c>
      <c r="F153" s="454">
        <v>1.0</v>
      </c>
    </row>
    <row r="154">
      <c r="A154" s="436" t="s">
        <v>1181</v>
      </c>
      <c r="B154" s="436" t="s">
        <v>1295</v>
      </c>
      <c r="C154" s="436" t="s">
        <v>10</v>
      </c>
      <c r="D154" s="436" t="s">
        <v>1040</v>
      </c>
      <c r="E154" s="436" t="s">
        <v>383</v>
      </c>
      <c r="F154" s="454">
        <v>1.0</v>
      </c>
    </row>
    <row r="155">
      <c r="A155" s="436" t="s">
        <v>1181</v>
      </c>
      <c r="B155" s="436" t="s">
        <v>1295</v>
      </c>
      <c r="C155" s="436" t="s">
        <v>10</v>
      </c>
      <c r="D155" s="436" t="s">
        <v>1058</v>
      </c>
      <c r="E155" s="436" t="s">
        <v>373</v>
      </c>
      <c r="F155" s="454">
        <v>1.0</v>
      </c>
    </row>
    <row r="156">
      <c r="A156" s="436" t="s">
        <v>1181</v>
      </c>
      <c r="B156" s="436" t="s">
        <v>1295</v>
      </c>
      <c r="C156" s="436" t="s">
        <v>8</v>
      </c>
      <c r="D156" s="436" t="s">
        <v>1040</v>
      </c>
      <c r="E156" s="436" t="s">
        <v>373</v>
      </c>
      <c r="F156" s="454">
        <v>1.0</v>
      </c>
    </row>
    <row r="157">
      <c r="A157" s="436" t="s">
        <v>1181</v>
      </c>
      <c r="B157" s="436" t="s">
        <v>1295</v>
      </c>
      <c r="C157" s="436" t="s">
        <v>8</v>
      </c>
      <c r="D157" s="436" t="s">
        <v>1058</v>
      </c>
      <c r="E157" s="436" t="s">
        <v>373</v>
      </c>
      <c r="F157" s="454">
        <v>1.0</v>
      </c>
    </row>
    <row r="158">
      <c r="A158" s="436" t="s">
        <v>1181</v>
      </c>
      <c r="B158" s="436" t="s">
        <v>1363</v>
      </c>
      <c r="C158" s="436" t="s">
        <v>8</v>
      </c>
      <c r="D158" s="436" t="s">
        <v>1040</v>
      </c>
      <c r="E158" s="436" t="s">
        <v>373</v>
      </c>
      <c r="F158" s="454">
        <v>1.0</v>
      </c>
    </row>
    <row r="159">
      <c r="A159" s="436" t="s">
        <v>1181</v>
      </c>
      <c r="B159" s="436" t="s">
        <v>1364</v>
      </c>
      <c r="C159" s="436" t="s">
        <v>10</v>
      </c>
      <c r="D159" s="436" t="s">
        <v>1040</v>
      </c>
      <c r="E159" s="436" t="s">
        <v>373</v>
      </c>
      <c r="F159" s="454">
        <v>1.0</v>
      </c>
    </row>
    <row r="160">
      <c r="A160" s="436" t="s">
        <v>1181</v>
      </c>
      <c r="B160" s="436" t="s">
        <v>1301</v>
      </c>
      <c r="C160" s="436" t="s">
        <v>10</v>
      </c>
      <c r="D160" s="436" t="s">
        <v>1040</v>
      </c>
      <c r="E160" s="436" t="s">
        <v>383</v>
      </c>
      <c r="F160" s="454">
        <v>1.0</v>
      </c>
    </row>
    <row r="161">
      <c r="A161" s="436" t="s">
        <v>1181</v>
      </c>
      <c r="B161" s="436" t="s">
        <v>1359</v>
      </c>
      <c r="C161" s="436" t="s">
        <v>8</v>
      </c>
      <c r="D161" s="436" t="s">
        <v>1040</v>
      </c>
      <c r="E161" s="436" t="s">
        <v>373</v>
      </c>
      <c r="F161" s="454">
        <v>1.0</v>
      </c>
    </row>
    <row r="162">
      <c r="A162" s="436" t="s">
        <v>1181</v>
      </c>
      <c r="B162" s="436" t="s">
        <v>1226</v>
      </c>
      <c r="C162" s="436" t="s">
        <v>9</v>
      </c>
      <c r="D162" s="436" t="s">
        <v>1040</v>
      </c>
      <c r="E162" s="436" t="s">
        <v>383</v>
      </c>
      <c r="F162" s="454">
        <v>1.0</v>
      </c>
    </row>
    <row r="163">
      <c r="A163" s="436" t="s">
        <v>1181</v>
      </c>
      <c r="B163" s="436" t="s">
        <v>1226</v>
      </c>
      <c r="C163" s="436" t="s">
        <v>8</v>
      </c>
      <c r="D163" s="436" t="s">
        <v>1040</v>
      </c>
      <c r="E163" s="436" t="s">
        <v>373</v>
      </c>
      <c r="F163" s="454">
        <v>1.0</v>
      </c>
    </row>
    <row r="164">
      <c r="A164" s="436" t="s">
        <v>1181</v>
      </c>
      <c r="B164" s="436" t="s">
        <v>1313</v>
      </c>
      <c r="C164" s="436" t="s">
        <v>10</v>
      </c>
      <c r="D164" s="436" t="s">
        <v>1040</v>
      </c>
      <c r="E164" s="436" t="s">
        <v>373</v>
      </c>
      <c r="F164" s="454">
        <v>1.0</v>
      </c>
    </row>
    <row r="165">
      <c r="A165" s="436" t="s">
        <v>1181</v>
      </c>
      <c r="B165" s="436" t="s">
        <v>1313</v>
      </c>
      <c r="C165" s="436" t="s">
        <v>8</v>
      </c>
      <c r="D165" s="436" t="s">
        <v>1058</v>
      </c>
      <c r="E165" s="436" t="s">
        <v>373</v>
      </c>
      <c r="F165" s="454">
        <v>1.0</v>
      </c>
    </row>
    <row r="166">
      <c r="A166" s="436" t="s">
        <v>1181</v>
      </c>
      <c r="B166" s="436" t="s">
        <v>1283</v>
      </c>
      <c r="C166" s="436" t="s">
        <v>9</v>
      </c>
      <c r="D166" s="436" t="s">
        <v>1040</v>
      </c>
      <c r="E166" s="436" t="s">
        <v>383</v>
      </c>
      <c r="F166" s="454">
        <v>1.0</v>
      </c>
    </row>
    <row r="167">
      <c r="A167" s="436" t="s">
        <v>1181</v>
      </c>
      <c r="B167" s="436" t="s">
        <v>1329</v>
      </c>
      <c r="C167" s="436" t="s">
        <v>9</v>
      </c>
      <c r="D167" s="436" t="s">
        <v>1040</v>
      </c>
      <c r="E167" s="436" t="s">
        <v>373</v>
      </c>
      <c r="F167" s="454">
        <v>1.0</v>
      </c>
    </row>
    <row r="168">
      <c r="A168" s="436" t="s">
        <v>1181</v>
      </c>
      <c r="B168" s="436" t="s">
        <v>1274</v>
      </c>
      <c r="C168" s="436" t="s">
        <v>9</v>
      </c>
      <c r="D168" s="436" t="s">
        <v>1058</v>
      </c>
      <c r="E168" s="436" t="s">
        <v>373</v>
      </c>
      <c r="F168" s="454">
        <v>1.0</v>
      </c>
    </row>
    <row r="169">
      <c r="A169" s="436" t="s">
        <v>1181</v>
      </c>
      <c r="B169" s="436" t="s">
        <v>1314</v>
      </c>
      <c r="C169" s="436" t="s">
        <v>8</v>
      </c>
      <c r="D169" s="436" t="s">
        <v>1058</v>
      </c>
      <c r="E169" s="436" t="s">
        <v>373</v>
      </c>
      <c r="F169" s="454">
        <v>1.0</v>
      </c>
    </row>
    <row r="170">
      <c r="A170" s="436" t="s">
        <v>1181</v>
      </c>
      <c r="B170" s="436" t="s">
        <v>1358</v>
      </c>
      <c r="C170" s="436" t="s">
        <v>8</v>
      </c>
      <c r="D170" s="436" t="s">
        <v>1040</v>
      </c>
      <c r="E170" s="436" t="s">
        <v>373</v>
      </c>
      <c r="F170" s="454">
        <v>1.0</v>
      </c>
    </row>
    <row r="171">
      <c r="A171" s="436" t="s">
        <v>1174</v>
      </c>
      <c r="B171" s="436" t="s">
        <v>1207</v>
      </c>
      <c r="C171" s="436" t="s">
        <v>9</v>
      </c>
      <c r="D171" s="436" t="s">
        <v>1040</v>
      </c>
      <c r="E171" s="436" t="s">
        <v>383</v>
      </c>
      <c r="F171" s="454">
        <v>1.0</v>
      </c>
    </row>
    <row r="172">
      <c r="A172" s="436" t="s">
        <v>1174</v>
      </c>
      <c r="B172" s="436" t="s">
        <v>1190</v>
      </c>
      <c r="C172" s="436" t="s">
        <v>10</v>
      </c>
      <c r="D172" s="436" t="s">
        <v>1040</v>
      </c>
      <c r="E172" s="436" t="s">
        <v>381</v>
      </c>
      <c r="F172" s="454">
        <v>1.0</v>
      </c>
    </row>
    <row r="173">
      <c r="A173" s="436" t="s">
        <v>1174</v>
      </c>
      <c r="B173" s="436" t="s">
        <v>1190</v>
      </c>
      <c r="C173" s="436" t="s">
        <v>9</v>
      </c>
      <c r="D173" s="436" t="s">
        <v>1040</v>
      </c>
      <c r="E173" s="436" t="s">
        <v>381</v>
      </c>
      <c r="F173" s="454">
        <v>1.0</v>
      </c>
    </row>
    <row r="174">
      <c r="A174" s="436" t="s">
        <v>1174</v>
      </c>
      <c r="B174" s="436" t="s">
        <v>1265</v>
      </c>
      <c r="C174" s="436" t="s">
        <v>10</v>
      </c>
      <c r="D174" s="436" t="s">
        <v>1040</v>
      </c>
      <c r="E174" s="436" t="s">
        <v>383</v>
      </c>
      <c r="F174" s="454">
        <v>1.0</v>
      </c>
    </row>
    <row r="175">
      <c r="A175" s="436" t="s">
        <v>1174</v>
      </c>
      <c r="B175" s="436" t="s">
        <v>1212</v>
      </c>
      <c r="C175" s="436" t="s">
        <v>8</v>
      </c>
      <c r="D175" s="436" t="s">
        <v>1040</v>
      </c>
      <c r="E175" s="436" t="s">
        <v>381</v>
      </c>
      <c r="F175" s="454">
        <v>1.0</v>
      </c>
    </row>
    <row r="176">
      <c r="A176" s="436" t="s">
        <v>1174</v>
      </c>
      <c r="B176" s="436" t="s">
        <v>1186</v>
      </c>
      <c r="C176" s="436" t="s">
        <v>10</v>
      </c>
      <c r="D176" s="436" t="s">
        <v>1040</v>
      </c>
      <c r="E176" s="436" t="s">
        <v>383</v>
      </c>
      <c r="F176" s="454">
        <v>1.0</v>
      </c>
    </row>
    <row r="177">
      <c r="A177" s="436" t="s">
        <v>1174</v>
      </c>
      <c r="B177" s="436" t="s">
        <v>1186</v>
      </c>
      <c r="C177" s="436" t="s">
        <v>8</v>
      </c>
      <c r="D177" s="436" t="s">
        <v>1040</v>
      </c>
      <c r="E177" s="436" t="s">
        <v>375</v>
      </c>
      <c r="F177" s="454">
        <v>1.0</v>
      </c>
    </row>
    <row r="178">
      <c r="A178" s="436" t="s">
        <v>1174</v>
      </c>
      <c r="B178" s="436" t="s">
        <v>1193</v>
      </c>
      <c r="C178" s="436" t="s">
        <v>8</v>
      </c>
      <c r="D178" s="436" t="s">
        <v>1040</v>
      </c>
      <c r="E178" s="436" t="s">
        <v>373</v>
      </c>
      <c r="F178" s="454">
        <v>1.0</v>
      </c>
    </row>
    <row r="179">
      <c r="A179" s="436" t="s">
        <v>1174</v>
      </c>
      <c r="B179" s="436" t="s">
        <v>1194</v>
      </c>
      <c r="C179" s="436" t="s">
        <v>10</v>
      </c>
      <c r="D179" s="436" t="s">
        <v>1040</v>
      </c>
      <c r="E179" s="436" t="s">
        <v>375</v>
      </c>
      <c r="F179" s="454">
        <v>1.0</v>
      </c>
    </row>
    <row r="180">
      <c r="A180" s="436" t="s">
        <v>1174</v>
      </c>
      <c r="B180" s="436" t="s">
        <v>1194</v>
      </c>
      <c r="C180" s="436" t="s">
        <v>9</v>
      </c>
      <c r="D180" s="436" t="s">
        <v>1040</v>
      </c>
      <c r="E180" s="436" t="s">
        <v>375</v>
      </c>
      <c r="F180" s="454">
        <v>1.0</v>
      </c>
    </row>
    <row r="181">
      <c r="A181" s="436" t="s">
        <v>1174</v>
      </c>
      <c r="B181" s="436" t="s">
        <v>1194</v>
      </c>
      <c r="C181" s="436" t="s">
        <v>8</v>
      </c>
      <c r="D181" s="436" t="s">
        <v>1040</v>
      </c>
      <c r="E181" s="436" t="s">
        <v>375</v>
      </c>
      <c r="F181" s="454">
        <v>1.0</v>
      </c>
    </row>
    <row r="182">
      <c r="A182" s="436" t="s">
        <v>1174</v>
      </c>
      <c r="B182" s="436" t="s">
        <v>1194</v>
      </c>
      <c r="C182" s="436" t="s">
        <v>8</v>
      </c>
      <c r="D182" s="436" t="s">
        <v>1040</v>
      </c>
      <c r="E182" s="436" t="s">
        <v>381</v>
      </c>
      <c r="F182" s="454">
        <v>1.0</v>
      </c>
    </row>
    <row r="183">
      <c r="A183" s="436" t="s">
        <v>1174</v>
      </c>
      <c r="B183" s="436" t="s">
        <v>1187</v>
      </c>
      <c r="C183" s="436" t="s">
        <v>10</v>
      </c>
      <c r="D183" s="436" t="s">
        <v>1040</v>
      </c>
      <c r="E183" s="436" t="s">
        <v>381</v>
      </c>
      <c r="F183" s="454">
        <v>1.0</v>
      </c>
    </row>
    <row r="184">
      <c r="A184" s="436" t="s">
        <v>1174</v>
      </c>
      <c r="B184" s="436" t="s">
        <v>1187</v>
      </c>
      <c r="C184" s="436" t="s">
        <v>10</v>
      </c>
      <c r="D184" s="436" t="s">
        <v>1040</v>
      </c>
      <c r="E184" s="436" t="s">
        <v>383</v>
      </c>
      <c r="F184" s="454">
        <v>1.0</v>
      </c>
    </row>
    <row r="185">
      <c r="A185" s="436" t="s">
        <v>1174</v>
      </c>
      <c r="B185" s="436" t="s">
        <v>1187</v>
      </c>
      <c r="C185" s="436" t="s">
        <v>9</v>
      </c>
      <c r="D185" s="436" t="s">
        <v>1040</v>
      </c>
      <c r="E185" s="436" t="s">
        <v>474</v>
      </c>
      <c r="F185" s="454">
        <v>1.0</v>
      </c>
    </row>
    <row r="186">
      <c r="A186" s="436" t="s">
        <v>1174</v>
      </c>
      <c r="B186" s="436" t="s">
        <v>1187</v>
      </c>
      <c r="C186" s="436" t="s">
        <v>8</v>
      </c>
      <c r="D186" s="436" t="s">
        <v>1040</v>
      </c>
      <c r="E186" s="436" t="s">
        <v>375</v>
      </c>
      <c r="F186" s="454">
        <v>1.0</v>
      </c>
    </row>
    <row r="187">
      <c r="A187" s="436" t="s">
        <v>1174</v>
      </c>
      <c r="B187" s="436" t="s">
        <v>1213</v>
      </c>
      <c r="C187" s="436" t="s">
        <v>10</v>
      </c>
      <c r="D187" s="436" t="s">
        <v>1040</v>
      </c>
      <c r="E187" s="436" t="s">
        <v>375</v>
      </c>
      <c r="F187" s="454">
        <v>1.0</v>
      </c>
    </row>
    <row r="188">
      <c r="A188" s="436" t="s">
        <v>1174</v>
      </c>
      <c r="B188" s="436" t="s">
        <v>1213</v>
      </c>
      <c r="C188" s="436" t="s">
        <v>9</v>
      </c>
      <c r="D188" s="436" t="s">
        <v>1040</v>
      </c>
      <c r="E188" s="436" t="s">
        <v>375</v>
      </c>
      <c r="F188" s="454">
        <v>1.0</v>
      </c>
    </row>
    <row r="189">
      <c r="A189" s="436" t="s">
        <v>1174</v>
      </c>
      <c r="B189" s="436" t="s">
        <v>1269</v>
      </c>
      <c r="C189" s="436" t="s">
        <v>9</v>
      </c>
      <c r="D189" s="436" t="s">
        <v>1040</v>
      </c>
      <c r="E189" s="436" t="s">
        <v>375</v>
      </c>
      <c r="F189" s="454">
        <v>1.0</v>
      </c>
    </row>
    <row r="190">
      <c r="A190" s="436" t="s">
        <v>1174</v>
      </c>
      <c r="B190" s="436" t="s">
        <v>1180</v>
      </c>
      <c r="C190" s="436" t="s">
        <v>10</v>
      </c>
      <c r="D190" s="436" t="s">
        <v>1058</v>
      </c>
      <c r="E190" s="436" t="s">
        <v>381</v>
      </c>
      <c r="F190" s="454">
        <v>1.0</v>
      </c>
    </row>
    <row r="191">
      <c r="A191" s="436" t="s">
        <v>1174</v>
      </c>
      <c r="B191" s="436" t="s">
        <v>1180</v>
      </c>
      <c r="C191" s="436" t="s">
        <v>10</v>
      </c>
      <c r="D191" s="436" t="s">
        <v>1058</v>
      </c>
      <c r="E191" s="436" t="s">
        <v>383</v>
      </c>
      <c r="F191" s="454">
        <v>1.0</v>
      </c>
    </row>
    <row r="192">
      <c r="A192" s="436" t="s">
        <v>1174</v>
      </c>
      <c r="B192" s="436" t="s">
        <v>1180</v>
      </c>
      <c r="C192" s="436" t="s">
        <v>9</v>
      </c>
      <c r="D192" s="436" t="s">
        <v>1040</v>
      </c>
      <c r="E192" s="436" t="s">
        <v>383</v>
      </c>
      <c r="F192" s="454">
        <v>1.0</v>
      </c>
    </row>
    <row r="193">
      <c r="A193" s="436" t="s">
        <v>1174</v>
      </c>
      <c r="B193" s="436" t="s">
        <v>1276</v>
      </c>
      <c r="C193" s="436" t="s">
        <v>10</v>
      </c>
      <c r="D193" s="436" t="s">
        <v>1040</v>
      </c>
      <c r="E193" s="436" t="s">
        <v>381</v>
      </c>
      <c r="F193" s="454">
        <v>1.0</v>
      </c>
    </row>
    <row r="194">
      <c r="A194" s="436" t="s">
        <v>1174</v>
      </c>
      <c r="B194" s="436" t="s">
        <v>1276</v>
      </c>
      <c r="C194" s="436" t="s">
        <v>10</v>
      </c>
      <c r="D194" s="436" t="s">
        <v>1040</v>
      </c>
      <c r="E194" s="436" t="s">
        <v>383</v>
      </c>
      <c r="F194" s="454">
        <v>1.0</v>
      </c>
    </row>
    <row r="195">
      <c r="A195" s="436" t="s">
        <v>1174</v>
      </c>
      <c r="B195" s="436" t="s">
        <v>1276</v>
      </c>
      <c r="C195" s="436" t="s">
        <v>9</v>
      </c>
      <c r="D195" s="436" t="s">
        <v>1070</v>
      </c>
      <c r="E195" s="436" t="s">
        <v>382</v>
      </c>
      <c r="F195" s="454">
        <v>1.0</v>
      </c>
    </row>
    <row r="196">
      <c r="A196" s="436" t="s">
        <v>1174</v>
      </c>
      <c r="B196" s="436" t="s">
        <v>1276</v>
      </c>
      <c r="C196" s="436" t="s">
        <v>9</v>
      </c>
      <c r="D196" s="436" t="s">
        <v>1058</v>
      </c>
      <c r="E196" s="436" t="s">
        <v>381</v>
      </c>
      <c r="F196" s="454">
        <v>1.0</v>
      </c>
    </row>
    <row r="197">
      <c r="A197" s="436" t="s">
        <v>1174</v>
      </c>
      <c r="B197" s="436" t="s">
        <v>1285</v>
      </c>
      <c r="C197" s="436" t="s">
        <v>8</v>
      </c>
      <c r="D197" s="436" t="s">
        <v>1040</v>
      </c>
      <c r="E197" s="436" t="s">
        <v>381</v>
      </c>
      <c r="F197" s="454">
        <v>1.0</v>
      </c>
    </row>
    <row r="198">
      <c r="A198" s="436" t="s">
        <v>1174</v>
      </c>
      <c r="B198" s="436" t="s">
        <v>1188</v>
      </c>
      <c r="C198" s="436" t="s">
        <v>9</v>
      </c>
      <c r="D198" s="436" t="s">
        <v>1040</v>
      </c>
      <c r="E198" s="436" t="s">
        <v>383</v>
      </c>
      <c r="F198" s="454">
        <v>1.0</v>
      </c>
    </row>
    <row r="199">
      <c r="A199" s="436" t="s">
        <v>1174</v>
      </c>
      <c r="B199" s="436" t="s">
        <v>1188</v>
      </c>
      <c r="C199" s="436" t="s">
        <v>8</v>
      </c>
      <c r="D199" s="436" t="s">
        <v>1040</v>
      </c>
      <c r="E199" s="436" t="s">
        <v>381</v>
      </c>
      <c r="F199" s="454">
        <v>1.0</v>
      </c>
    </row>
    <row r="200">
      <c r="A200" s="436" t="s">
        <v>1174</v>
      </c>
      <c r="B200" s="436" t="s">
        <v>1264</v>
      </c>
      <c r="C200" s="436" t="s">
        <v>9</v>
      </c>
      <c r="D200" s="436" t="s">
        <v>1040</v>
      </c>
      <c r="E200" s="436" t="s">
        <v>375</v>
      </c>
      <c r="F200" s="454">
        <v>1.0</v>
      </c>
    </row>
    <row r="201">
      <c r="A201" s="436" t="s">
        <v>1174</v>
      </c>
      <c r="B201" s="436" t="s">
        <v>1178</v>
      </c>
      <c r="C201" s="436" t="s">
        <v>10</v>
      </c>
      <c r="D201" s="436" t="s">
        <v>1058</v>
      </c>
      <c r="E201" s="436" t="s">
        <v>383</v>
      </c>
      <c r="F201" s="454">
        <v>1.0</v>
      </c>
    </row>
    <row r="202">
      <c r="A202" s="436" t="s">
        <v>1174</v>
      </c>
      <c r="B202" s="436" t="s">
        <v>1178</v>
      </c>
      <c r="C202" s="436" t="s">
        <v>8</v>
      </c>
      <c r="D202" s="436" t="s">
        <v>1040</v>
      </c>
      <c r="E202" s="436" t="s">
        <v>384</v>
      </c>
      <c r="F202" s="454">
        <v>1.0</v>
      </c>
    </row>
    <row r="203">
      <c r="A203" s="436" t="s">
        <v>1174</v>
      </c>
      <c r="B203" s="436" t="s">
        <v>1178</v>
      </c>
      <c r="C203" s="436" t="s">
        <v>8</v>
      </c>
      <c r="D203" s="436" t="s">
        <v>1040</v>
      </c>
      <c r="E203" s="436" t="s">
        <v>383</v>
      </c>
      <c r="F203" s="454">
        <v>1.0</v>
      </c>
    </row>
    <row r="204">
      <c r="A204" s="436" t="s">
        <v>1174</v>
      </c>
      <c r="B204" s="436" t="s">
        <v>1251</v>
      </c>
      <c r="C204" s="436" t="s">
        <v>8</v>
      </c>
      <c r="D204" s="436" t="s">
        <v>1040</v>
      </c>
      <c r="E204" s="436" t="s">
        <v>375</v>
      </c>
      <c r="F204" s="454">
        <v>1.0</v>
      </c>
    </row>
    <row r="205">
      <c r="A205" s="436" t="s">
        <v>1174</v>
      </c>
      <c r="B205" s="436" t="s">
        <v>1230</v>
      </c>
      <c r="C205" s="436" t="s">
        <v>9</v>
      </c>
      <c r="D205" s="436" t="s">
        <v>1040</v>
      </c>
      <c r="E205" s="436" t="s">
        <v>381</v>
      </c>
      <c r="F205" s="454">
        <v>1.0</v>
      </c>
    </row>
    <row r="206">
      <c r="A206" s="436" t="s">
        <v>1174</v>
      </c>
      <c r="B206" s="436" t="s">
        <v>1292</v>
      </c>
      <c r="C206" s="436" t="s">
        <v>9</v>
      </c>
      <c r="D206" s="436" t="s">
        <v>1040</v>
      </c>
      <c r="E206" s="436" t="s">
        <v>381</v>
      </c>
      <c r="F206" s="454">
        <v>1.0</v>
      </c>
    </row>
    <row r="207">
      <c r="A207" s="436" t="s">
        <v>1174</v>
      </c>
      <c r="B207" s="436" t="s">
        <v>1292</v>
      </c>
      <c r="C207" s="436" t="s">
        <v>8</v>
      </c>
      <c r="D207" s="436" t="s">
        <v>1040</v>
      </c>
      <c r="E207" s="436" t="s">
        <v>381</v>
      </c>
      <c r="F207" s="454">
        <v>1.0</v>
      </c>
    </row>
    <row r="208">
      <c r="A208" s="436" t="s">
        <v>1174</v>
      </c>
      <c r="B208" s="436" t="s">
        <v>1252</v>
      </c>
      <c r="C208" s="436" t="s">
        <v>9</v>
      </c>
      <c r="D208" s="436" t="s">
        <v>1040</v>
      </c>
      <c r="E208" s="436" t="s">
        <v>381</v>
      </c>
      <c r="F208" s="454">
        <v>1.0</v>
      </c>
    </row>
    <row r="209">
      <c r="A209" s="436" t="s">
        <v>1174</v>
      </c>
      <c r="B209" s="436" t="s">
        <v>1278</v>
      </c>
      <c r="C209" s="436" t="s">
        <v>10</v>
      </c>
      <c r="D209" s="436" t="s">
        <v>1040</v>
      </c>
      <c r="E209" s="436" t="s">
        <v>381</v>
      </c>
      <c r="F209" s="454">
        <v>1.0</v>
      </c>
    </row>
    <row r="210">
      <c r="A210" s="436" t="s">
        <v>1174</v>
      </c>
      <c r="B210" s="436" t="s">
        <v>1278</v>
      </c>
      <c r="C210" s="436" t="s">
        <v>9</v>
      </c>
      <c r="D210" s="436" t="s">
        <v>1040</v>
      </c>
      <c r="E210" s="436" t="s">
        <v>381</v>
      </c>
      <c r="F210" s="454">
        <v>1.0</v>
      </c>
    </row>
    <row r="211">
      <c r="A211" s="436" t="s">
        <v>1174</v>
      </c>
      <c r="B211" s="436" t="s">
        <v>1196</v>
      </c>
      <c r="C211" s="436" t="s">
        <v>10</v>
      </c>
      <c r="D211" s="436" t="s">
        <v>1040</v>
      </c>
      <c r="E211" s="436" t="s">
        <v>375</v>
      </c>
      <c r="F211" s="454">
        <v>1.0</v>
      </c>
    </row>
    <row r="212">
      <c r="A212" s="436" t="s">
        <v>1174</v>
      </c>
      <c r="B212" s="436" t="s">
        <v>1196</v>
      </c>
      <c r="C212" s="436" t="s">
        <v>10</v>
      </c>
      <c r="D212" s="436" t="s">
        <v>1040</v>
      </c>
      <c r="E212" s="436" t="s">
        <v>381</v>
      </c>
      <c r="F212" s="454">
        <v>1.0</v>
      </c>
    </row>
    <row r="213">
      <c r="A213" s="436" t="s">
        <v>1174</v>
      </c>
      <c r="B213" s="436" t="s">
        <v>1196</v>
      </c>
      <c r="C213" s="436" t="s">
        <v>9</v>
      </c>
      <c r="D213" s="436" t="s">
        <v>1040</v>
      </c>
      <c r="E213" s="436" t="s">
        <v>375</v>
      </c>
      <c r="F213" s="454">
        <v>1.0</v>
      </c>
    </row>
    <row r="214">
      <c r="A214" s="436" t="s">
        <v>1174</v>
      </c>
      <c r="B214" s="436" t="s">
        <v>1196</v>
      </c>
      <c r="C214" s="436" t="s">
        <v>9</v>
      </c>
      <c r="D214" s="436" t="s">
        <v>1040</v>
      </c>
      <c r="E214" s="436" t="s">
        <v>381</v>
      </c>
      <c r="F214" s="454">
        <v>1.0</v>
      </c>
    </row>
    <row r="215">
      <c r="A215" s="436" t="s">
        <v>1174</v>
      </c>
      <c r="B215" s="436" t="s">
        <v>1177</v>
      </c>
      <c r="C215" s="436" t="s">
        <v>10</v>
      </c>
      <c r="D215" s="436" t="s">
        <v>1040</v>
      </c>
      <c r="E215" s="436" t="s">
        <v>375</v>
      </c>
      <c r="F215" s="454">
        <v>1.0</v>
      </c>
    </row>
    <row r="216">
      <c r="A216" s="436" t="s">
        <v>1174</v>
      </c>
      <c r="B216" s="436" t="s">
        <v>1177</v>
      </c>
      <c r="C216" s="436" t="s">
        <v>10</v>
      </c>
      <c r="D216" s="436" t="s">
        <v>1040</v>
      </c>
      <c r="E216" s="436" t="s">
        <v>381</v>
      </c>
      <c r="F216" s="454">
        <v>1.0</v>
      </c>
    </row>
    <row r="217">
      <c r="A217" s="436" t="s">
        <v>1174</v>
      </c>
      <c r="B217" s="436" t="s">
        <v>1175</v>
      </c>
      <c r="C217" s="436" t="s">
        <v>8</v>
      </c>
      <c r="D217" s="436" t="s">
        <v>1040</v>
      </c>
      <c r="E217" s="436" t="s">
        <v>383</v>
      </c>
      <c r="F217" s="454">
        <v>1.0</v>
      </c>
    </row>
  </sheetData>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8.13"/>
  </cols>
  <sheetData>
    <row r="1">
      <c r="A1" s="451" t="s">
        <v>647</v>
      </c>
      <c r="J1" s="458" t="s">
        <v>10</v>
      </c>
      <c r="K1" s="458" t="s">
        <v>8</v>
      </c>
      <c r="L1" s="458" t="s">
        <v>9</v>
      </c>
      <c r="M1" s="31" t="s">
        <v>1102</v>
      </c>
    </row>
    <row r="2">
      <c r="A2" s="31" t="s">
        <v>1021</v>
      </c>
      <c r="B2" s="31" t="s">
        <v>1365</v>
      </c>
      <c r="H2" s="436" t="s">
        <v>1181</v>
      </c>
      <c r="I2" s="436" t="s">
        <v>1344</v>
      </c>
      <c r="J2" s="460">
        <f t="shared" ref="J2:J18" si="1">SUMIFS($F$16:$F1000,$A$16:$A1000,$H2,$B$16:$B1000,$I2,$C$16:$C1000,$J$1)</f>
        <v>0</v>
      </c>
      <c r="K2" s="460">
        <f t="shared" ref="K2:K18" si="2">SUMIFS($F$16:$F1000,$A$16:$A1000,$H2,$B$16:$B1000,$I2,$C$16:$C1000,$K$1)</f>
        <v>0</v>
      </c>
      <c r="L2" s="460">
        <f t="shared" ref="L2:L18" si="3">SUMIFS($F$16:$F1000,$A$16:$A1000,$H2,$B$16:$B1000,$I2,$C$16:$C1000,$L$1)</f>
        <v>3</v>
      </c>
      <c r="M2" s="460">
        <f t="shared" ref="M2:M18" si="4">SUM(J2:L2)</f>
        <v>3</v>
      </c>
    </row>
    <row r="3">
      <c r="A3" s="31" t="s">
        <v>1023</v>
      </c>
      <c r="B3" s="31" t="s">
        <v>1024</v>
      </c>
      <c r="H3" s="436" t="s">
        <v>1181</v>
      </c>
      <c r="I3" s="436" t="s">
        <v>1206</v>
      </c>
      <c r="J3" s="460">
        <f t="shared" si="1"/>
        <v>0</v>
      </c>
      <c r="K3" s="460">
        <f t="shared" si="2"/>
        <v>2</v>
      </c>
      <c r="L3" s="460">
        <f t="shared" si="3"/>
        <v>4</v>
      </c>
      <c r="M3" s="460">
        <f t="shared" si="4"/>
        <v>6</v>
      </c>
    </row>
    <row r="4">
      <c r="A4" s="31" t="s">
        <v>756</v>
      </c>
      <c r="B4" s="31" t="s">
        <v>1366</v>
      </c>
      <c r="H4" s="436" t="s">
        <v>1181</v>
      </c>
      <c r="I4" s="436" t="s">
        <v>1204</v>
      </c>
      <c r="J4" s="460">
        <f t="shared" si="1"/>
        <v>1</v>
      </c>
      <c r="K4" s="460">
        <f t="shared" si="2"/>
        <v>0</v>
      </c>
      <c r="L4" s="460">
        <f t="shared" si="3"/>
        <v>4</v>
      </c>
      <c r="M4" s="460">
        <f t="shared" si="4"/>
        <v>5</v>
      </c>
    </row>
    <row r="5">
      <c r="A5" s="31" t="s">
        <v>1026</v>
      </c>
      <c r="B5" s="452">
        <v>76.0</v>
      </c>
      <c r="H5" s="436" t="s">
        <v>1181</v>
      </c>
      <c r="I5" s="436" t="s">
        <v>1367</v>
      </c>
      <c r="J5" s="460">
        <f t="shared" si="1"/>
        <v>1</v>
      </c>
      <c r="K5" s="460">
        <f t="shared" si="2"/>
        <v>2</v>
      </c>
      <c r="L5" s="460">
        <f t="shared" si="3"/>
        <v>6</v>
      </c>
      <c r="M5" s="460">
        <f t="shared" si="4"/>
        <v>9</v>
      </c>
    </row>
    <row r="6">
      <c r="A6" s="31" t="s">
        <v>1027</v>
      </c>
      <c r="B6" s="452">
        <v>76.0</v>
      </c>
      <c r="H6" s="436" t="s">
        <v>1181</v>
      </c>
      <c r="I6" s="436" t="s">
        <v>1368</v>
      </c>
      <c r="J6" s="460">
        <f t="shared" si="1"/>
        <v>0</v>
      </c>
      <c r="K6" s="460">
        <f t="shared" si="2"/>
        <v>0</v>
      </c>
      <c r="L6" s="460">
        <f t="shared" si="3"/>
        <v>1</v>
      </c>
      <c r="M6" s="460">
        <f t="shared" si="4"/>
        <v>1</v>
      </c>
    </row>
    <row r="7">
      <c r="A7" s="31" t="s">
        <v>1028</v>
      </c>
      <c r="B7" s="31" t="s">
        <v>1029</v>
      </c>
      <c r="H7" s="436" t="s">
        <v>1174</v>
      </c>
      <c r="I7" s="436" t="s">
        <v>1178</v>
      </c>
      <c r="J7" s="460">
        <f t="shared" si="1"/>
        <v>4</v>
      </c>
      <c r="K7" s="460">
        <f t="shared" si="2"/>
        <v>9</v>
      </c>
      <c r="L7" s="460">
        <f t="shared" si="3"/>
        <v>8</v>
      </c>
      <c r="M7" s="460">
        <f t="shared" si="4"/>
        <v>21</v>
      </c>
    </row>
    <row r="8">
      <c r="H8" s="436" t="s">
        <v>1174</v>
      </c>
      <c r="I8" s="436" t="s">
        <v>1177</v>
      </c>
      <c r="J8" s="460">
        <f t="shared" si="1"/>
        <v>13</v>
      </c>
      <c r="K8" s="460">
        <f t="shared" si="2"/>
        <v>3</v>
      </c>
      <c r="L8" s="460">
        <f t="shared" si="3"/>
        <v>14</v>
      </c>
      <c r="M8" s="460">
        <f t="shared" si="4"/>
        <v>30</v>
      </c>
    </row>
    <row r="9">
      <c r="H9" s="436" t="s">
        <v>1174</v>
      </c>
      <c r="I9" s="436" t="s">
        <v>1187</v>
      </c>
      <c r="J9" s="460">
        <f t="shared" si="1"/>
        <v>0</v>
      </c>
      <c r="K9" s="460">
        <f t="shared" si="2"/>
        <v>0</v>
      </c>
      <c r="L9" s="460">
        <f t="shared" si="3"/>
        <v>1</v>
      </c>
      <c r="M9" s="460">
        <f t="shared" si="4"/>
        <v>1</v>
      </c>
    </row>
    <row r="10">
      <c r="A10" s="453" t="s">
        <v>1030</v>
      </c>
      <c r="H10" s="436" t="s">
        <v>1174</v>
      </c>
      <c r="I10" s="436" t="s">
        <v>1305</v>
      </c>
      <c r="J10" s="460">
        <f t="shared" si="1"/>
        <v>0</v>
      </c>
      <c r="K10" s="460">
        <f t="shared" si="2"/>
        <v>0</v>
      </c>
      <c r="L10" s="460">
        <f t="shared" si="3"/>
        <v>3</v>
      </c>
      <c r="M10" s="460">
        <f t="shared" si="4"/>
        <v>3</v>
      </c>
    </row>
    <row r="11">
      <c r="A11" s="453" t="s">
        <v>1031</v>
      </c>
      <c r="B11" s="453" t="s">
        <v>1032</v>
      </c>
      <c r="C11" s="453" t="s">
        <v>1033</v>
      </c>
      <c r="D11" s="453" t="s">
        <v>1034</v>
      </c>
      <c r="E11" s="453" t="s">
        <v>1035</v>
      </c>
      <c r="F11" s="453" t="s">
        <v>1036</v>
      </c>
      <c r="H11" s="436" t="s">
        <v>1174</v>
      </c>
      <c r="I11" s="436" t="s">
        <v>1213</v>
      </c>
      <c r="J11" s="460">
        <f t="shared" si="1"/>
        <v>0</v>
      </c>
      <c r="K11" s="460">
        <f t="shared" si="2"/>
        <v>0</v>
      </c>
      <c r="L11" s="460">
        <f t="shared" si="3"/>
        <v>0</v>
      </c>
      <c r="M11" s="460">
        <f t="shared" si="4"/>
        <v>0</v>
      </c>
    </row>
    <row r="12">
      <c r="A12" s="436" t="s">
        <v>1037</v>
      </c>
      <c r="B12" s="436" t="s">
        <v>1037</v>
      </c>
      <c r="C12" s="436" t="s">
        <v>1037</v>
      </c>
      <c r="D12" s="436" t="s">
        <v>1037</v>
      </c>
      <c r="E12" s="436" t="s">
        <v>1037</v>
      </c>
      <c r="F12" s="454">
        <v>180.0</v>
      </c>
      <c r="H12" s="436" t="s">
        <v>1174</v>
      </c>
      <c r="I12" s="436" t="s">
        <v>1179</v>
      </c>
      <c r="J12" s="460">
        <f t="shared" si="1"/>
        <v>1</v>
      </c>
      <c r="K12" s="460">
        <f t="shared" si="2"/>
        <v>0</v>
      </c>
      <c r="L12" s="460">
        <f t="shared" si="3"/>
        <v>1</v>
      </c>
      <c r="M12" s="460">
        <f t="shared" si="4"/>
        <v>2</v>
      </c>
    </row>
    <row r="13">
      <c r="H13" s="436" t="s">
        <v>1174</v>
      </c>
      <c r="I13" s="436" t="s">
        <v>1176</v>
      </c>
      <c r="J13" s="460">
        <f t="shared" si="1"/>
        <v>0</v>
      </c>
      <c r="K13" s="460">
        <f t="shared" si="2"/>
        <v>2</v>
      </c>
      <c r="L13" s="460">
        <f t="shared" si="3"/>
        <v>0</v>
      </c>
      <c r="M13" s="460">
        <f t="shared" si="4"/>
        <v>2</v>
      </c>
    </row>
    <row r="14">
      <c r="H14" s="436" t="s">
        <v>1174</v>
      </c>
      <c r="I14" s="436" t="s">
        <v>1217</v>
      </c>
      <c r="J14" s="460">
        <f t="shared" si="1"/>
        <v>1</v>
      </c>
      <c r="K14" s="460">
        <f t="shared" si="2"/>
        <v>0</v>
      </c>
      <c r="L14" s="460">
        <f t="shared" si="3"/>
        <v>5</v>
      </c>
      <c r="M14" s="460">
        <f t="shared" si="4"/>
        <v>6</v>
      </c>
    </row>
    <row r="15">
      <c r="A15" s="455" t="s">
        <v>1031</v>
      </c>
      <c r="B15" s="455" t="s">
        <v>1032</v>
      </c>
      <c r="C15" s="455" t="s">
        <v>1033</v>
      </c>
      <c r="D15" s="455" t="s">
        <v>1034</v>
      </c>
      <c r="E15" s="455" t="s">
        <v>1035</v>
      </c>
      <c r="F15" s="455" t="s">
        <v>1036</v>
      </c>
      <c r="H15" s="436" t="s">
        <v>1174</v>
      </c>
      <c r="I15" s="436" t="s">
        <v>1193</v>
      </c>
      <c r="J15" s="460">
        <f t="shared" si="1"/>
        <v>6</v>
      </c>
      <c r="K15" s="460">
        <f t="shared" si="2"/>
        <v>1</v>
      </c>
      <c r="L15" s="460">
        <f t="shared" si="3"/>
        <v>6</v>
      </c>
      <c r="M15" s="460">
        <f t="shared" si="4"/>
        <v>13</v>
      </c>
    </row>
    <row r="16">
      <c r="A16" s="436" t="s">
        <v>1174</v>
      </c>
      <c r="B16" s="436" t="s">
        <v>1178</v>
      </c>
      <c r="C16" s="436" t="s">
        <v>8</v>
      </c>
      <c r="D16" s="436" t="s">
        <v>1040</v>
      </c>
      <c r="E16" s="436" t="s">
        <v>363</v>
      </c>
      <c r="F16" s="454">
        <v>9.0</v>
      </c>
      <c r="H16" s="436" t="s">
        <v>1174</v>
      </c>
      <c r="I16" s="436" t="s">
        <v>1275</v>
      </c>
      <c r="J16" s="460">
        <f t="shared" si="1"/>
        <v>0</v>
      </c>
      <c r="K16" s="460">
        <f t="shared" si="2"/>
        <v>0</v>
      </c>
      <c r="L16" s="460">
        <f t="shared" si="3"/>
        <v>0</v>
      </c>
      <c r="M16" s="460">
        <f t="shared" si="4"/>
        <v>0</v>
      </c>
    </row>
    <row r="17">
      <c r="A17" s="436" t="s">
        <v>1174</v>
      </c>
      <c r="B17" s="436" t="s">
        <v>1177</v>
      </c>
      <c r="C17" s="436" t="s">
        <v>9</v>
      </c>
      <c r="D17" s="436" t="s">
        <v>1040</v>
      </c>
      <c r="E17" s="436" t="s">
        <v>363</v>
      </c>
      <c r="F17" s="454">
        <v>9.0</v>
      </c>
      <c r="H17" s="436" t="s">
        <v>1174</v>
      </c>
      <c r="I17" s="436" t="s">
        <v>1369</v>
      </c>
      <c r="J17" s="460">
        <f t="shared" si="1"/>
        <v>0</v>
      </c>
      <c r="K17" s="460">
        <f t="shared" si="2"/>
        <v>0</v>
      </c>
      <c r="L17" s="460">
        <f t="shared" si="3"/>
        <v>0</v>
      </c>
      <c r="M17" s="460">
        <f t="shared" si="4"/>
        <v>0</v>
      </c>
    </row>
    <row r="18">
      <c r="A18" s="436" t="s">
        <v>1232</v>
      </c>
      <c r="B18" s="436" t="s">
        <v>1330</v>
      </c>
      <c r="C18" s="436" t="s">
        <v>9</v>
      </c>
      <c r="D18" s="436" t="s">
        <v>1040</v>
      </c>
      <c r="E18" s="436" t="s">
        <v>367</v>
      </c>
      <c r="F18" s="454">
        <v>8.0</v>
      </c>
      <c r="H18" s="436" t="s">
        <v>1174</v>
      </c>
      <c r="I18" s="436" t="s">
        <v>1175</v>
      </c>
      <c r="J18" s="460">
        <f t="shared" si="1"/>
        <v>2</v>
      </c>
      <c r="K18" s="460">
        <f t="shared" si="2"/>
        <v>0</v>
      </c>
      <c r="L18" s="460">
        <f t="shared" si="3"/>
        <v>2</v>
      </c>
      <c r="M18" s="460">
        <f t="shared" si="4"/>
        <v>4</v>
      </c>
    </row>
    <row r="19">
      <c r="A19" s="436" t="s">
        <v>1174</v>
      </c>
      <c r="B19" s="436" t="s">
        <v>1177</v>
      </c>
      <c r="C19" s="436" t="s">
        <v>10</v>
      </c>
      <c r="D19" s="436" t="s">
        <v>1040</v>
      </c>
      <c r="E19" s="436" t="s">
        <v>367</v>
      </c>
      <c r="F19" s="454">
        <v>8.0</v>
      </c>
    </row>
    <row r="20">
      <c r="A20" s="436" t="s">
        <v>1181</v>
      </c>
      <c r="B20" s="436" t="s">
        <v>1367</v>
      </c>
      <c r="C20" s="436" t="s">
        <v>9</v>
      </c>
      <c r="D20" s="436" t="s">
        <v>1040</v>
      </c>
      <c r="E20" s="436" t="s">
        <v>363</v>
      </c>
      <c r="F20" s="454">
        <v>6.0</v>
      </c>
    </row>
    <row r="21">
      <c r="A21" s="436" t="s">
        <v>1174</v>
      </c>
      <c r="B21" s="436" t="s">
        <v>1193</v>
      </c>
      <c r="C21" s="436" t="s">
        <v>10</v>
      </c>
      <c r="D21" s="436" t="s">
        <v>1040</v>
      </c>
      <c r="E21" s="436" t="s">
        <v>363</v>
      </c>
      <c r="F21" s="454">
        <v>5.0</v>
      </c>
    </row>
    <row r="22">
      <c r="A22" s="436" t="s">
        <v>1174</v>
      </c>
      <c r="B22" s="436" t="s">
        <v>1178</v>
      </c>
      <c r="C22" s="436" t="s">
        <v>9</v>
      </c>
      <c r="D22" s="436" t="s">
        <v>1040</v>
      </c>
      <c r="E22" s="436" t="s">
        <v>367</v>
      </c>
      <c r="F22" s="454">
        <v>5.0</v>
      </c>
    </row>
    <row r="23">
      <c r="A23" s="436" t="s">
        <v>1174</v>
      </c>
      <c r="B23" s="436" t="s">
        <v>1370</v>
      </c>
      <c r="C23" s="436" t="s">
        <v>9</v>
      </c>
      <c r="D23" s="436" t="s">
        <v>1040</v>
      </c>
      <c r="E23" s="436" t="s">
        <v>363</v>
      </c>
      <c r="F23" s="454">
        <v>5.0</v>
      </c>
    </row>
    <row r="24">
      <c r="A24" s="436" t="s">
        <v>1174</v>
      </c>
      <c r="B24" s="436" t="s">
        <v>1177</v>
      </c>
      <c r="C24" s="436" t="s">
        <v>10</v>
      </c>
      <c r="D24" s="436" t="s">
        <v>1040</v>
      </c>
      <c r="E24" s="436" t="s">
        <v>363</v>
      </c>
      <c r="F24" s="454">
        <v>5.0</v>
      </c>
    </row>
    <row r="25">
      <c r="A25" s="436" t="s">
        <v>1174</v>
      </c>
      <c r="B25" s="436" t="s">
        <v>1177</v>
      </c>
      <c r="C25" s="436" t="s">
        <v>9</v>
      </c>
      <c r="D25" s="436" t="s">
        <v>1040</v>
      </c>
      <c r="E25" s="436" t="s">
        <v>367</v>
      </c>
      <c r="F25" s="454">
        <v>5.0</v>
      </c>
    </row>
    <row r="26">
      <c r="A26" s="436" t="s">
        <v>1181</v>
      </c>
      <c r="B26" s="436" t="s">
        <v>1349</v>
      </c>
      <c r="C26" s="436" t="s">
        <v>9</v>
      </c>
      <c r="D26" s="436" t="s">
        <v>1040</v>
      </c>
      <c r="E26" s="436" t="s">
        <v>363</v>
      </c>
      <c r="F26" s="454">
        <v>4.0</v>
      </c>
    </row>
    <row r="27">
      <c r="A27" s="436" t="s">
        <v>1181</v>
      </c>
      <c r="B27" s="436" t="s">
        <v>1206</v>
      </c>
      <c r="C27" s="436" t="s">
        <v>9</v>
      </c>
      <c r="D27" s="436" t="s">
        <v>1040</v>
      </c>
      <c r="E27" s="436" t="s">
        <v>363</v>
      </c>
      <c r="F27" s="454">
        <v>4.0</v>
      </c>
    </row>
    <row r="28">
      <c r="A28" s="436" t="s">
        <v>1181</v>
      </c>
      <c r="B28" s="436" t="s">
        <v>1274</v>
      </c>
      <c r="C28" s="436" t="s">
        <v>9</v>
      </c>
      <c r="D28" s="436" t="s">
        <v>1040</v>
      </c>
      <c r="E28" s="436" t="s">
        <v>363</v>
      </c>
      <c r="F28" s="454">
        <v>4.0</v>
      </c>
    </row>
    <row r="29">
      <c r="A29" s="436" t="s">
        <v>1174</v>
      </c>
      <c r="B29" s="436" t="s">
        <v>1193</v>
      </c>
      <c r="C29" s="436" t="s">
        <v>9</v>
      </c>
      <c r="D29" s="436" t="s">
        <v>1040</v>
      </c>
      <c r="E29" s="436" t="s">
        <v>367</v>
      </c>
      <c r="F29" s="454">
        <v>4.0</v>
      </c>
    </row>
    <row r="30">
      <c r="A30" s="436" t="s">
        <v>1174</v>
      </c>
      <c r="B30" s="436" t="s">
        <v>1180</v>
      </c>
      <c r="C30" s="436" t="s">
        <v>8</v>
      </c>
      <c r="D30" s="436" t="s">
        <v>1040</v>
      </c>
      <c r="E30" s="436" t="s">
        <v>363</v>
      </c>
      <c r="F30" s="454">
        <v>4.0</v>
      </c>
    </row>
    <row r="31">
      <c r="A31" s="436" t="s">
        <v>1174</v>
      </c>
      <c r="B31" s="436" t="s">
        <v>1178</v>
      </c>
      <c r="C31" s="436" t="s">
        <v>10</v>
      </c>
      <c r="D31" s="436" t="s">
        <v>1040</v>
      </c>
      <c r="E31" s="436" t="s">
        <v>367</v>
      </c>
      <c r="F31" s="454">
        <v>4.0</v>
      </c>
    </row>
    <row r="32">
      <c r="A32" s="436" t="s">
        <v>1181</v>
      </c>
      <c r="B32" s="436" t="s">
        <v>1204</v>
      </c>
      <c r="C32" s="436" t="s">
        <v>9</v>
      </c>
      <c r="D32" s="436" t="s">
        <v>1040</v>
      </c>
      <c r="E32" s="436" t="s">
        <v>363</v>
      </c>
      <c r="F32" s="454">
        <v>3.0</v>
      </c>
    </row>
    <row r="33">
      <c r="A33" s="436" t="s">
        <v>1181</v>
      </c>
      <c r="B33" s="436" t="s">
        <v>1371</v>
      </c>
      <c r="C33" s="436" t="s">
        <v>9</v>
      </c>
      <c r="D33" s="436" t="s">
        <v>1040</v>
      </c>
      <c r="E33" s="436" t="s">
        <v>363</v>
      </c>
      <c r="F33" s="454">
        <v>3.0</v>
      </c>
    </row>
    <row r="34">
      <c r="A34" s="436" t="s">
        <v>1181</v>
      </c>
      <c r="B34" s="436" t="s">
        <v>1344</v>
      </c>
      <c r="C34" s="436" t="s">
        <v>9</v>
      </c>
      <c r="D34" s="436" t="s">
        <v>1040</v>
      </c>
      <c r="E34" s="436" t="s">
        <v>363</v>
      </c>
      <c r="F34" s="454">
        <v>3.0</v>
      </c>
    </row>
    <row r="35">
      <c r="A35" s="436" t="s">
        <v>1181</v>
      </c>
      <c r="B35" s="436" t="s">
        <v>1284</v>
      </c>
      <c r="C35" s="436" t="s">
        <v>9</v>
      </c>
      <c r="D35" s="436" t="s">
        <v>1040</v>
      </c>
      <c r="E35" s="436" t="s">
        <v>363</v>
      </c>
      <c r="F35" s="454">
        <v>3.0</v>
      </c>
    </row>
    <row r="36">
      <c r="A36" s="436" t="s">
        <v>1174</v>
      </c>
      <c r="B36" s="436" t="s">
        <v>1217</v>
      </c>
      <c r="C36" s="436" t="s">
        <v>9</v>
      </c>
      <c r="D36" s="436" t="s">
        <v>1040</v>
      </c>
      <c r="E36" s="436" t="s">
        <v>363</v>
      </c>
      <c r="F36" s="454">
        <v>3.0</v>
      </c>
    </row>
    <row r="37">
      <c r="A37" s="436" t="s">
        <v>1174</v>
      </c>
      <c r="B37" s="436" t="s">
        <v>1180</v>
      </c>
      <c r="C37" s="436" t="s">
        <v>10</v>
      </c>
      <c r="D37" s="436" t="s">
        <v>1040</v>
      </c>
      <c r="E37" s="436" t="s">
        <v>363</v>
      </c>
      <c r="F37" s="454">
        <v>3.0</v>
      </c>
    </row>
    <row r="38">
      <c r="A38" s="436" t="s">
        <v>1174</v>
      </c>
      <c r="B38" s="436" t="s">
        <v>1180</v>
      </c>
      <c r="C38" s="436" t="s">
        <v>8</v>
      </c>
      <c r="D38" s="436" t="s">
        <v>1040</v>
      </c>
      <c r="E38" s="436" t="s">
        <v>367</v>
      </c>
      <c r="F38" s="454">
        <v>3.0</v>
      </c>
    </row>
    <row r="39">
      <c r="A39" s="436" t="s">
        <v>1174</v>
      </c>
      <c r="B39" s="436" t="s">
        <v>1178</v>
      </c>
      <c r="C39" s="436" t="s">
        <v>9</v>
      </c>
      <c r="D39" s="436" t="s">
        <v>1040</v>
      </c>
      <c r="E39" s="436" t="s">
        <v>363</v>
      </c>
      <c r="F39" s="454">
        <v>3.0</v>
      </c>
    </row>
    <row r="40">
      <c r="A40" s="436" t="s">
        <v>1174</v>
      </c>
      <c r="B40" s="436" t="s">
        <v>1177</v>
      </c>
      <c r="C40" s="436" t="s">
        <v>8</v>
      </c>
      <c r="D40" s="436" t="s">
        <v>1040</v>
      </c>
      <c r="E40" s="436" t="s">
        <v>363</v>
      </c>
      <c r="F40" s="454">
        <v>3.0</v>
      </c>
    </row>
    <row r="41">
      <c r="A41" s="436" t="s">
        <v>1372</v>
      </c>
      <c r="B41" s="436" t="s">
        <v>1373</v>
      </c>
      <c r="C41" s="436" t="s">
        <v>9</v>
      </c>
      <c r="D41" s="436" t="s">
        <v>1040</v>
      </c>
      <c r="E41" s="436" t="s">
        <v>363</v>
      </c>
      <c r="F41" s="454">
        <v>2.0</v>
      </c>
    </row>
    <row r="42">
      <c r="A42" s="436" t="s">
        <v>1181</v>
      </c>
      <c r="B42" s="436" t="s">
        <v>1374</v>
      </c>
      <c r="C42" s="436" t="s">
        <v>8</v>
      </c>
      <c r="D42" s="436" t="s">
        <v>1040</v>
      </c>
      <c r="E42" s="436" t="s">
        <v>363</v>
      </c>
      <c r="F42" s="454">
        <v>2.0</v>
      </c>
    </row>
    <row r="43">
      <c r="A43" s="436" t="s">
        <v>1181</v>
      </c>
      <c r="B43" s="436" t="s">
        <v>1371</v>
      </c>
      <c r="C43" s="436" t="s">
        <v>10</v>
      </c>
      <c r="D43" s="436" t="s">
        <v>1040</v>
      </c>
      <c r="E43" s="436" t="s">
        <v>363</v>
      </c>
      <c r="F43" s="454">
        <v>2.0</v>
      </c>
    </row>
    <row r="44">
      <c r="A44" s="436" t="s">
        <v>1181</v>
      </c>
      <c r="B44" s="436" t="s">
        <v>1367</v>
      </c>
      <c r="C44" s="436" t="s">
        <v>8</v>
      </c>
      <c r="D44" s="436" t="s">
        <v>1040</v>
      </c>
      <c r="E44" s="436" t="s">
        <v>363</v>
      </c>
      <c r="F44" s="454">
        <v>2.0</v>
      </c>
    </row>
    <row r="45">
      <c r="A45" s="436" t="s">
        <v>1181</v>
      </c>
      <c r="B45" s="436" t="s">
        <v>1289</v>
      </c>
      <c r="C45" s="436" t="s">
        <v>9</v>
      </c>
      <c r="D45" s="436" t="s">
        <v>1040</v>
      </c>
      <c r="E45" s="436" t="s">
        <v>363</v>
      </c>
      <c r="F45" s="454">
        <v>2.0</v>
      </c>
    </row>
    <row r="46">
      <c r="A46" s="436" t="s">
        <v>1181</v>
      </c>
      <c r="B46" s="436" t="s">
        <v>1206</v>
      </c>
      <c r="C46" s="436" t="s">
        <v>8</v>
      </c>
      <c r="D46" s="436" t="s">
        <v>1040</v>
      </c>
      <c r="E46" s="436" t="s">
        <v>363</v>
      </c>
      <c r="F46" s="454">
        <v>2.0</v>
      </c>
    </row>
    <row r="47">
      <c r="A47" s="436" t="s">
        <v>1174</v>
      </c>
      <c r="B47" s="436" t="s">
        <v>1176</v>
      </c>
      <c r="C47" s="436" t="s">
        <v>8</v>
      </c>
      <c r="D47" s="436" t="s">
        <v>1040</v>
      </c>
      <c r="E47" s="436" t="s">
        <v>363</v>
      </c>
      <c r="F47" s="454">
        <v>2.0</v>
      </c>
    </row>
    <row r="48">
      <c r="A48" s="436" t="s">
        <v>1174</v>
      </c>
      <c r="B48" s="436" t="s">
        <v>1217</v>
      </c>
      <c r="C48" s="436" t="s">
        <v>9</v>
      </c>
      <c r="D48" s="436" t="s">
        <v>1040</v>
      </c>
      <c r="E48" s="436" t="s">
        <v>367</v>
      </c>
      <c r="F48" s="454">
        <v>2.0</v>
      </c>
    </row>
    <row r="49">
      <c r="A49" s="436" t="s">
        <v>1174</v>
      </c>
      <c r="B49" s="436" t="s">
        <v>1193</v>
      </c>
      <c r="C49" s="436" t="s">
        <v>9</v>
      </c>
      <c r="D49" s="436" t="s">
        <v>1040</v>
      </c>
      <c r="E49" s="436" t="s">
        <v>363</v>
      </c>
      <c r="F49" s="454">
        <v>2.0</v>
      </c>
    </row>
    <row r="50">
      <c r="A50" s="436" t="s">
        <v>1174</v>
      </c>
      <c r="B50" s="436" t="s">
        <v>1247</v>
      </c>
      <c r="C50" s="436" t="s">
        <v>9</v>
      </c>
      <c r="D50" s="436" t="s">
        <v>1040</v>
      </c>
      <c r="E50" s="436" t="s">
        <v>367</v>
      </c>
      <c r="F50" s="454">
        <v>2.0</v>
      </c>
    </row>
    <row r="51">
      <c r="A51" s="436" t="s">
        <v>1174</v>
      </c>
      <c r="B51" s="436" t="s">
        <v>1305</v>
      </c>
      <c r="C51" s="436" t="s">
        <v>9</v>
      </c>
      <c r="D51" s="436" t="s">
        <v>1040</v>
      </c>
      <c r="E51" s="436" t="s">
        <v>363</v>
      </c>
      <c r="F51" s="454">
        <v>2.0</v>
      </c>
    </row>
    <row r="52">
      <c r="A52" s="436" t="s">
        <v>1174</v>
      </c>
      <c r="B52" s="436" t="s">
        <v>1370</v>
      </c>
      <c r="C52" s="436" t="s">
        <v>9</v>
      </c>
      <c r="D52" s="436" t="s">
        <v>1040</v>
      </c>
      <c r="E52" s="436" t="s">
        <v>367</v>
      </c>
      <c r="F52" s="454">
        <v>2.0</v>
      </c>
    </row>
    <row r="53">
      <c r="A53" s="436" t="s">
        <v>1174</v>
      </c>
      <c r="B53" s="436" t="s">
        <v>1175</v>
      </c>
      <c r="C53" s="436" t="s">
        <v>10</v>
      </c>
      <c r="D53" s="436" t="s">
        <v>1040</v>
      </c>
      <c r="E53" s="436" t="s">
        <v>367</v>
      </c>
      <c r="F53" s="454">
        <v>2.0</v>
      </c>
    </row>
    <row r="54">
      <c r="A54" s="436" t="s">
        <v>1068</v>
      </c>
      <c r="B54" s="436" t="s">
        <v>1068</v>
      </c>
      <c r="C54" s="436" t="s">
        <v>9</v>
      </c>
      <c r="D54" s="436" t="s">
        <v>1040</v>
      </c>
      <c r="E54" s="436" t="s">
        <v>363</v>
      </c>
      <c r="F54" s="454">
        <v>1.0</v>
      </c>
    </row>
    <row r="55">
      <c r="A55" s="436" t="s">
        <v>1232</v>
      </c>
      <c r="B55" s="436" t="s">
        <v>1330</v>
      </c>
      <c r="C55" s="436" t="s">
        <v>10</v>
      </c>
      <c r="D55" s="436" t="s">
        <v>1040</v>
      </c>
      <c r="E55" s="436" t="s">
        <v>367</v>
      </c>
      <c r="F55" s="454">
        <v>1.0</v>
      </c>
    </row>
    <row r="56">
      <c r="A56" s="436" t="s">
        <v>1232</v>
      </c>
      <c r="B56" s="436" t="s">
        <v>1330</v>
      </c>
      <c r="C56" s="436" t="s">
        <v>9</v>
      </c>
      <c r="D56" s="436" t="s">
        <v>1040</v>
      </c>
      <c r="E56" s="436" t="s">
        <v>363</v>
      </c>
      <c r="F56" s="454">
        <v>1.0</v>
      </c>
    </row>
    <row r="57">
      <c r="A57" s="436" t="s">
        <v>1372</v>
      </c>
      <c r="B57" s="436" t="s">
        <v>1373</v>
      </c>
      <c r="C57" s="436" t="s">
        <v>8</v>
      </c>
      <c r="D57" s="436" t="s">
        <v>1040</v>
      </c>
      <c r="E57" s="436" t="s">
        <v>363</v>
      </c>
      <c r="F57" s="454">
        <v>1.0</v>
      </c>
    </row>
    <row r="58">
      <c r="A58" s="436" t="s">
        <v>1372</v>
      </c>
      <c r="B58" s="436" t="s">
        <v>1373</v>
      </c>
      <c r="C58" s="436" t="s">
        <v>8</v>
      </c>
      <c r="D58" s="436" t="s">
        <v>1040</v>
      </c>
      <c r="E58" s="436" t="s">
        <v>367</v>
      </c>
      <c r="F58" s="454">
        <v>1.0</v>
      </c>
    </row>
    <row r="59">
      <c r="A59" s="436" t="s">
        <v>1218</v>
      </c>
      <c r="B59" s="436" t="s">
        <v>1375</v>
      </c>
      <c r="C59" s="436" t="s">
        <v>9</v>
      </c>
      <c r="D59" s="436" t="s">
        <v>1040</v>
      </c>
      <c r="E59" s="436" t="s">
        <v>363</v>
      </c>
      <c r="F59" s="454">
        <v>1.0</v>
      </c>
    </row>
    <row r="60">
      <c r="A60" s="436" t="s">
        <v>1218</v>
      </c>
      <c r="B60" s="436" t="s">
        <v>1221</v>
      </c>
      <c r="C60" s="436" t="s">
        <v>9</v>
      </c>
      <c r="D60" s="436" t="s">
        <v>1040</v>
      </c>
      <c r="E60" s="436" t="s">
        <v>363</v>
      </c>
      <c r="F60" s="454">
        <v>1.0</v>
      </c>
    </row>
    <row r="61">
      <c r="A61" s="436" t="s">
        <v>1181</v>
      </c>
      <c r="B61" s="436" t="s">
        <v>1322</v>
      </c>
      <c r="C61" s="436" t="s">
        <v>9</v>
      </c>
      <c r="D61" s="436" t="s">
        <v>1040</v>
      </c>
      <c r="E61" s="436" t="s">
        <v>363</v>
      </c>
      <c r="F61" s="454">
        <v>1.0</v>
      </c>
    </row>
    <row r="62">
      <c r="A62" s="436" t="s">
        <v>1181</v>
      </c>
      <c r="B62" s="436" t="s">
        <v>1376</v>
      </c>
      <c r="C62" s="436" t="s">
        <v>9</v>
      </c>
      <c r="D62" s="436" t="s">
        <v>1040</v>
      </c>
      <c r="E62" s="436" t="s">
        <v>363</v>
      </c>
      <c r="F62" s="454">
        <v>1.0</v>
      </c>
    </row>
    <row r="63">
      <c r="A63" s="436" t="s">
        <v>1181</v>
      </c>
      <c r="B63" s="436" t="s">
        <v>1204</v>
      </c>
      <c r="C63" s="436" t="s">
        <v>10</v>
      </c>
      <c r="D63" s="436" t="s">
        <v>1040</v>
      </c>
      <c r="E63" s="436" t="s">
        <v>363</v>
      </c>
      <c r="F63" s="454">
        <v>1.0</v>
      </c>
    </row>
    <row r="64">
      <c r="A64" s="436" t="s">
        <v>1181</v>
      </c>
      <c r="B64" s="436" t="s">
        <v>1204</v>
      </c>
      <c r="C64" s="436" t="s">
        <v>9</v>
      </c>
      <c r="D64" s="436" t="s">
        <v>1040</v>
      </c>
      <c r="E64" s="436" t="s">
        <v>367</v>
      </c>
      <c r="F64" s="454">
        <v>1.0</v>
      </c>
    </row>
    <row r="65">
      <c r="A65" s="436" t="s">
        <v>1181</v>
      </c>
      <c r="B65" s="436" t="s">
        <v>1349</v>
      </c>
      <c r="C65" s="436" t="s">
        <v>9</v>
      </c>
      <c r="D65" s="436" t="s">
        <v>1040</v>
      </c>
      <c r="E65" s="436" t="s">
        <v>367</v>
      </c>
      <c r="F65" s="454">
        <v>1.0</v>
      </c>
    </row>
    <row r="66">
      <c r="A66" s="436" t="s">
        <v>1181</v>
      </c>
      <c r="B66" s="436" t="s">
        <v>1349</v>
      </c>
      <c r="C66" s="436" t="s">
        <v>8</v>
      </c>
      <c r="D66" s="436" t="s">
        <v>1040</v>
      </c>
      <c r="E66" s="436" t="s">
        <v>367</v>
      </c>
      <c r="F66" s="454">
        <v>1.0</v>
      </c>
    </row>
    <row r="67">
      <c r="A67" s="436" t="s">
        <v>1181</v>
      </c>
      <c r="B67" s="436" t="s">
        <v>1377</v>
      </c>
      <c r="C67" s="436" t="s">
        <v>9</v>
      </c>
      <c r="D67" s="436" t="s">
        <v>1040</v>
      </c>
      <c r="E67" s="436" t="s">
        <v>363</v>
      </c>
      <c r="F67" s="454">
        <v>1.0</v>
      </c>
    </row>
    <row r="68">
      <c r="A68" s="436" t="s">
        <v>1181</v>
      </c>
      <c r="B68" s="436" t="s">
        <v>1378</v>
      </c>
      <c r="C68" s="436" t="s">
        <v>9</v>
      </c>
      <c r="D68" s="436" t="s">
        <v>1040</v>
      </c>
      <c r="E68" s="436" t="s">
        <v>363</v>
      </c>
      <c r="F68" s="454">
        <v>1.0</v>
      </c>
    </row>
    <row r="69">
      <c r="A69" s="436" t="s">
        <v>1181</v>
      </c>
      <c r="B69" s="436" t="s">
        <v>1226</v>
      </c>
      <c r="C69" s="436" t="s">
        <v>10</v>
      </c>
      <c r="D69" s="436" t="s">
        <v>1040</v>
      </c>
      <c r="E69" s="436" t="s">
        <v>363</v>
      </c>
      <c r="F69" s="454">
        <v>1.0</v>
      </c>
    </row>
    <row r="70">
      <c r="A70" s="436" t="s">
        <v>1181</v>
      </c>
      <c r="B70" s="436" t="s">
        <v>1326</v>
      </c>
      <c r="C70" s="436" t="s">
        <v>9</v>
      </c>
      <c r="D70" s="436" t="s">
        <v>1040</v>
      </c>
      <c r="E70" s="436" t="s">
        <v>363</v>
      </c>
      <c r="F70" s="454">
        <v>1.0</v>
      </c>
    </row>
    <row r="71">
      <c r="A71" s="436" t="s">
        <v>1181</v>
      </c>
      <c r="B71" s="436" t="s">
        <v>1367</v>
      </c>
      <c r="C71" s="436" t="s">
        <v>10</v>
      </c>
      <c r="D71" s="436" t="s">
        <v>1040</v>
      </c>
      <c r="E71" s="436" t="s">
        <v>363</v>
      </c>
      <c r="F71" s="454">
        <v>1.0</v>
      </c>
    </row>
    <row r="72">
      <c r="A72" s="436" t="s">
        <v>1181</v>
      </c>
      <c r="B72" s="436" t="s">
        <v>1255</v>
      </c>
      <c r="C72" s="436" t="s">
        <v>8</v>
      </c>
      <c r="D72" s="436" t="s">
        <v>1040</v>
      </c>
      <c r="E72" s="436" t="s">
        <v>363</v>
      </c>
      <c r="F72" s="454">
        <v>1.0</v>
      </c>
    </row>
    <row r="73">
      <c r="A73" s="436" t="s">
        <v>1181</v>
      </c>
      <c r="B73" s="436" t="s">
        <v>1379</v>
      </c>
      <c r="C73" s="436" t="s">
        <v>8</v>
      </c>
      <c r="D73" s="436" t="s">
        <v>1040</v>
      </c>
      <c r="E73" s="436" t="s">
        <v>363</v>
      </c>
      <c r="F73" s="454">
        <v>1.0</v>
      </c>
    </row>
    <row r="74">
      <c r="A74" s="436" t="s">
        <v>1181</v>
      </c>
      <c r="B74" s="436" t="s">
        <v>1380</v>
      </c>
      <c r="C74" s="436" t="s">
        <v>9</v>
      </c>
      <c r="D74" s="436" t="s">
        <v>1040</v>
      </c>
      <c r="E74" s="436" t="s">
        <v>363</v>
      </c>
      <c r="F74" s="454">
        <v>1.0</v>
      </c>
    </row>
    <row r="75">
      <c r="A75" s="436" t="s">
        <v>1181</v>
      </c>
      <c r="B75" s="436" t="s">
        <v>1381</v>
      </c>
      <c r="C75" s="436" t="s">
        <v>9</v>
      </c>
      <c r="D75" s="436" t="s">
        <v>1040</v>
      </c>
      <c r="E75" s="436" t="s">
        <v>363</v>
      </c>
      <c r="F75" s="454">
        <v>1.0</v>
      </c>
    </row>
    <row r="76">
      <c r="A76" s="436" t="s">
        <v>1181</v>
      </c>
      <c r="B76" s="436" t="s">
        <v>1368</v>
      </c>
      <c r="C76" s="436" t="s">
        <v>9</v>
      </c>
      <c r="D76" s="436" t="s">
        <v>1040</v>
      </c>
      <c r="E76" s="436" t="s">
        <v>363</v>
      </c>
      <c r="F76" s="454">
        <v>1.0</v>
      </c>
    </row>
    <row r="77">
      <c r="A77" s="436" t="s">
        <v>1174</v>
      </c>
      <c r="B77" s="436" t="s">
        <v>1207</v>
      </c>
      <c r="C77" s="436" t="s">
        <v>10</v>
      </c>
      <c r="D77" s="436" t="s">
        <v>1040</v>
      </c>
      <c r="E77" s="436" t="s">
        <v>363</v>
      </c>
      <c r="F77" s="454">
        <v>1.0</v>
      </c>
    </row>
    <row r="78">
      <c r="A78" s="436" t="s">
        <v>1174</v>
      </c>
      <c r="B78" s="436" t="s">
        <v>1217</v>
      </c>
      <c r="C78" s="436" t="s">
        <v>10</v>
      </c>
      <c r="D78" s="436" t="s">
        <v>1040</v>
      </c>
      <c r="E78" s="436" t="s">
        <v>367</v>
      </c>
      <c r="F78" s="454">
        <v>1.0</v>
      </c>
    </row>
    <row r="79">
      <c r="A79" s="436" t="s">
        <v>1174</v>
      </c>
      <c r="B79" s="436" t="s">
        <v>1304</v>
      </c>
      <c r="C79" s="436" t="s">
        <v>9</v>
      </c>
      <c r="D79" s="436" t="s">
        <v>1040</v>
      </c>
      <c r="E79" s="436" t="s">
        <v>363</v>
      </c>
      <c r="F79" s="454">
        <v>1.0</v>
      </c>
    </row>
    <row r="80">
      <c r="A80" s="436" t="s">
        <v>1174</v>
      </c>
      <c r="B80" s="436" t="s">
        <v>1193</v>
      </c>
      <c r="C80" s="436" t="s">
        <v>10</v>
      </c>
      <c r="D80" s="436" t="s">
        <v>1040</v>
      </c>
      <c r="E80" s="436" t="s">
        <v>367</v>
      </c>
      <c r="F80" s="454">
        <v>1.0</v>
      </c>
    </row>
    <row r="81">
      <c r="A81" s="436" t="s">
        <v>1174</v>
      </c>
      <c r="B81" s="436" t="s">
        <v>1193</v>
      </c>
      <c r="C81" s="436" t="s">
        <v>8</v>
      </c>
      <c r="D81" s="436" t="s">
        <v>1040</v>
      </c>
      <c r="E81" s="436" t="s">
        <v>363</v>
      </c>
      <c r="F81" s="454">
        <v>1.0</v>
      </c>
    </row>
    <row r="82">
      <c r="A82" s="436" t="s">
        <v>1174</v>
      </c>
      <c r="B82" s="436" t="s">
        <v>1187</v>
      </c>
      <c r="C82" s="436" t="s">
        <v>9</v>
      </c>
      <c r="D82" s="436" t="s">
        <v>1040</v>
      </c>
      <c r="E82" s="436" t="s">
        <v>363</v>
      </c>
      <c r="F82" s="454">
        <v>1.0</v>
      </c>
    </row>
    <row r="83">
      <c r="A83" s="436" t="s">
        <v>1174</v>
      </c>
      <c r="B83" s="436" t="s">
        <v>1305</v>
      </c>
      <c r="C83" s="436" t="s">
        <v>9</v>
      </c>
      <c r="D83" s="436" t="s">
        <v>1040</v>
      </c>
      <c r="E83" s="436" t="s">
        <v>367</v>
      </c>
      <c r="F83" s="454">
        <v>1.0</v>
      </c>
    </row>
    <row r="84">
      <c r="A84" s="436" t="s">
        <v>1174</v>
      </c>
      <c r="B84" s="436" t="s">
        <v>1180</v>
      </c>
      <c r="C84" s="436" t="s">
        <v>9</v>
      </c>
      <c r="D84" s="436" t="s">
        <v>1040</v>
      </c>
      <c r="E84" s="436" t="s">
        <v>363</v>
      </c>
      <c r="F84" s="454">
        <v>1.0</v>
      </c>
    </row>
    <row r="85">
      <c r="A85" s="436" t="s">
        <v>1174</v>
      </c>
      <c r="B85" s="436" t="s">
        <v>1179</v>
      </c>
      <c r="C85" s="436" t="s">
        <v>10</v>
      </c>
      <c r="D85" s="436" t="s">
        <v>1040</v>
      </c>
      <c r="E85" s="436" t="s">
        <v>363</v>
      </c>
      <c r="F85" s="454">
        <v>1.0</v>
      </c>
    </row>
    <row r="86">
      <c r="A86" s="436" t="s">
        <v>1174</v>
      </c>
      <c r="B86" s="436" t="s">
        <v>1179</v>
      </c>
      <c r="C86" s="436" t="s">
        <v>9</v>
      </c>
      <c r="D86" s="436" t="s">
        <v>1040</v>
      </c>
      <c r="E86" s="436" t="s">
        <v>363</v>
      </c>
      <c r="F86" s="454">
        <v>1.0</v>
      </c>
    </row>
    <row r="87">
      <c r="A87" s="436" t="s">
        <v>1174</v>
      </c>
      <c r="B87" s="436" t="s">
        <v>1346</v>
      </c>
      <c r="C87" s="436" t="s">
        <v>10</v>
      </c>
      <c r="D87" s="436" t="s">
        <v>1040</v>
      </c>
      <c r="E87" s="436" t="s">
        <v>363</v>
      </c>
      <c r="F87" s="454">
        <v>1.0</v>
      </c>
    </row>
    <row r="88">
      <c r="A88" s="436" t="s">
        <v>1174</v>
      </c>
      <c r="B88" s="436" t="s">
        <v>1346</v>
      </c>
      <c r="C88" s="436" t="s">
        <v>9</v>
      </c>
      <c r="D88" s="436" t="s">
        <v>1040</v>
      </c>
      <c r="E88" s="436" t="s">
        <v>363</v>
      </c>
      <c r="F88" s="454">
        <v>1.0</v>
      </c>
    </row>
    <row r="89">
      <c r="A89" s="436" t="s">
        <v>1174</v>
      </c>
      <c r="B89" s="436" t="s">
        <v>1189</v>
      </c>
      <c r="C89" s="436" t="s">
        <v>10</v>
      </c>
      <c r="D89" s="436" t="s">
        <v>1040</v>
      </c>
      <c r="E89" s="436" t="s">
        <v>363</v>
      </c>
      <c r="F89" s="454">
        <v>1.0</v>
      </c>
    </row>
    <row r="90">
      <c r="A90" s="436" t="s">
        <v>1174</v>
      </c>
      <c r="B90" s="436" t="s">
        <v>1175</v>
      </c>
      <c r="C90" s="436" t="s">
        <v>9</v>
      </c>
      <c r="D90" s="436" t="s">
        <v>1040</v>
      </c>
      <c r="E90" s="436" t="s">
        <v>363</v>
      </c>
      <c r="F90" s="454">
        <v>1.0</v>
      </c>
    </row>
    <row r="91">
      <c r="A91" s="436" t="s">
        <v>1174</v>
      </c>
      <c r="B91" s="436" t="s">
        <v>1175</v>
      </c>
      <c r="C91" s="436" t="s">
        <v>9</v>
      </c>
      <c r="D91" s="436" t="s">
        <v>1040</v>
      </c>
      <c r="E91" s="436" t="s">
        <v>367</v>
      </c>
      <c r="F91" s="454">
        <v>1.0</v>
      </c>
    </row>
    <row r="92">
      <c r="A92" s="458"/>
      <c r="B92" s="458"/>
      <c r="C92" s="458"/>
      <c r="D92" s="458"/>
      <c r="E92" s="458"/>
      <c r="F92" s="459"/>
    </row>
    <row r="93">
      <c r="A93" s="458"/>
      <c r="B93" s="458"/>
      <c r="C93" s="458"/>
      <c r="D93" s="458"/>
      <c r="E93" s="458"/>
      <c r="F93" s="459"/>
    </row>
    <row r="94">
      <c r="A94" s="458"/>
      <c r="B94" s="458"/>
      <c r="C94" s="458"/>
      <c r="D94" s="458"/>
      <c r="E94" s="458"/>
      <c r="F94" s="459"/>
    </row>
    <row r="95">
      <c r="A95" s="458"/>
      <c r="B95" s="458"/>
      <c r="C95" s="458"/>
      <c r="D95" s="458"/>
      <c r="E95" s="458"/>
      <c r="F95" s="459"/>
    </row>
    <row r="96">
      <c r="A96" s="458"/>
      <c r="B96" s="458"/>
      <c r="C96" s="458"/>
      <c r="D96" s="458"/>
      <c r="E96" s="458"/>
      <c r="F96" s="459"/>
    </row>
    <row r="97">
      <c r="A97" s="458"/>
      <c r="B97" s="458"/>
      <c r="C97" s="458"/>
      <c r="D97" s="458"/>
      <c r="E97" s="458"/>
      <c r="F97" s="459"/>
    </row>
    <row r="98">
      <c r="A98" s="458"/>
      <c r="B98" s="458"/>
      <c r="C98" s="458"/>
      <c r="D98" s="458"/>
      <c r="E98" s="458"/>
      <c r="F98" s="459"/>
    </row>
    <row r="99">
      <c r="A99" s="458"/>
      <c r="B99" s="458"/>
      <c r="C99" s="458"/>
      <c r="D99" s="458"/>
      <c r="E99" s="458"/>
      <c r="F99" s="459"/>
    </row>
    <row r="100">
      <c r="A100" s="458"/>
      <c r="B100" s="458"/>
      <c r="C100" s="458"/>
      <c r="D100" s="458"/>
      <c r="E100" s="458"/>
      <c r="F100" s="459"/>
    </row>
    <row r="101">
      <c r="A101" s="458"/>
      <c r="B101" s="458"/>
      <c r="C101" s="458"/>
      <c r="D101" s="458"/>
      <c r="E101" s="458"/>
      <c r="F101" s="459"/>
    </row>
    <row r="102">
      <c r="A102" s="458"/>
      <c r="B102" s="458"/>
      <c r="C102" s="458"/>
      <c r="D102" s="458"/>
      <c r="E102" s="458"/>
      <c r="F102" s="459"/>
    </row>
    <row r="103">
      <c r="A103" s="458"/>
      <c r="B103" s="458"/>
      <c r="C103" s="458"/>
      <c r="D103" s="458"/>
      <c r="E103" s="458"/>
      <c r="F103" s="459"/>
    </row>
    <row r="104">
      <c r="A104" s="458"/>
      <c r="B104" s="458"/>
      <c r="C104" s="458"/>
      <c r="D104" s="458"/>
      <c r="E104" s="458"/>
      <c r="F104" s="459"/>
    </row>
    <row r="105">
      <c r="A105" s="458"/>
      <c r="B105" s="458"/>
      <c r="C105" s="458"/>
      <c r="D105" s="458"/>
      <c r="E105" s="458"/>
      <c r="F105" s="459"/>
    </row>
    <row r="106">
      <c r="A106" s="458"/>
      <c r="B106" s="458"/>
      <c r="C106" s="458"/>
      <c r="D106" s="458"/>
      <c r="E106" s="458"/>
      <c r="F106" s="459"/>
    </row>
    <row r="107">
      <c r="A107" s="458"/>
      <c r="B107" s="458"/>
      <c r="C107" s="458"/>
      <c r="D107" s="458"/>
      <c r="E107" s="458"/>
      <c r="F107" s="459"/>
    </row>
    <row r="108">
      <c r="A108" s="458"/>
      <c r="B108" s="458"/>
      <c r="C108" s="458"/>
      <c r="D108" s="458"/>
      <c r="E108" s="458"/>
      <c r="F108" s="459"/>
    </row>
  </sheetData>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7.38"/>
  </cols>
  <sheetData>
    <row r="1">
      <c r="A1" s="451" t="s">
        <v>646</v>
      </c>
      <c r="H1" s="460" t="s">
        <v>1035</v>
      </c>
    </row>
    <row r="2">
      <c r="A2" s="31" t="s">
        <v>1021</v>
      </c>
      <c r="B2" s="31" t="s">
        <v>1382</v>
      </c>
      <c r="H2" s="458" t="s">
        <v>356</v>
      </c>
    </row>
    <row r="3">
      <c r="A3" s="31" t="s">
        <v>1023</v>
      </c>
      <c r="B3" s="31" t="s">
        <v>1024</v>
      </c>
      <c r="H3" s="458" t="s">
        <v>345</v>
      </c>
    </row>
    <row r="4">
      <c r="A4" s="31" t="s">
        <v>756</v>
      </c>
      <c r="B4" s="31" t="s">
        <v>1383</v>
      </c>
      <c r="H4" s="462" t="s">
        <v>337</v>
      </c>
    </row>
    <row r="5">
      <c r="A5" s="31" t="s">
        <v>1026</v>
      </c>
      <c r="B5" s="452">
        <v>276.0</v>
      </c>
      <c r="H5" s="458" t="s">
        <v>329</v>
      </c>
    </row>
    <row r="6">
      <c r="A6" s="31" t="s">
        <v>1027</v>
      </c>
      <c r="B6" s="452">
        <v>276.0</v>
      </c>
      <c r="H6" s="458" t="s">
        <v>331</v>
      </c>
    </row>
    <row r="7">
      <c r="A7" s="31" t="s">
        <v>1028</v>
      </c>
      <c r="B7" s="31" t="s">
        <v>1029</v>
      </c>
      <c r="H7" s="458" t="s">
        <v>333</v>
      </c>
    </row>
    <row r="8">
      <c r="H8" s="458" t="s">
        <v>326</v>
      </c>
    </row>
    <row r="9">
      <c r="H9" s="462" t="s">
        <v>335</v>
      </c>
    </row>
    <row r="10">
      <c r="A10" s="453" t="s">
        <v>1030</v>
      </c>
      <c r="H10" s="458" t="s">
        <v>351</v>
      </c>
    </row>
    <row r="11">
      <c r="A11" s="453" t="s">
        <v>1031</v>
      </c>
      <c r="B11" s="453" t="s">
        <v>1032</v>
      </c>
      <c r="C11" s="453" t="s">
        <v>1033</v>
      </c>
      <c r="D11" s="453" t="s">
        <v>1034</v>
      </c>
      <c r="E11" s="453" t="s">
        <v>1035</v>
      </c>
      <c r="F11" s="453" t="s">
        <v>1036</v>
      </c>
      <c r="H11" s="458" t="s">
        <v>346</v>
      </c>
    </row>
    <row r="12">
      <c r="A12" s="436" t="s">
        <v>1037</v>
      </c>
      <c r="B12" s="436" t="s">
        <v>1037</v>
      </c>
      <c r="C12" s="436" t="s">
        <v>1037</v>
      </c>
      <c r="D12" s="436" t="s">
        <v>1037</v>
      </c>
      <c r="E12" s="436" t="s">
        <v>1037</v>
      </c>
      <c r="F12" s="454">
        <v>1369.0</v>
      </c>
      <c r="H12" s="458" t="s">
        <v>348</v>
      </c>
    </row>
    <row r="15">
      <c r="A15" s="455" t="s">
        <v>1031</v>
      </c>
      <c r="B15" s="455" t="s">
        <v>1032</v>
      </c>
      <c r="C15" s="455" t="s">
        <v>1033</v>
      </c>
      <c r="D15" s="455" t="s">
        <v>1034</v>
      </c>
      <c r="E15" s="455" t="s">
        <v>1035</v>
      </c>
      <c r="F15" s="455" t="s">
        <v>1036</v>
      </c>
    </row>
    <row r="16">
      <c r="A16" s="436" t="s">
        <v>1174</v>
      </c>
      <c r="B16" s="436" t="s">
        <v>1175</v>
      </c>
      <c r="C16" s="436" t="s">
        <v>10</v>
      </c>
      <c r="D16" s="436" t="s">
        <v>1040</v>
      </c>
      <c r="E16" s="436" t="s">
        <v>356</v>
      </c>
      <c r="F16" s="454">
        <v>177.0</v>
      </c>
    </row>
    <row r="17">
      <c r="A17" s="436" t="s">
        <v>1174</v>
      </c>
      <c r="B17" s="436" t="s">
        <v>1175</v>
      </c>
      <c r="C17" s="436" t="s">
        <v>9</v>
      </c>
      <c r="D17" s="436" t="s">
        <v>1040</v>
      </c>
      <c r="E17" s="436" t="s">
        <v>356</v>
      </c>
      <c r="F17" s="454">
        <v>100.0</v>
      </c>
    </row>
    <row r="18">
      <c r="A18" s="436" t="s">
        <v>1174</v>
      </c>
      <c r="B18" s="436" t="s">
        <v>1179</v>
      </c>
      <c r="C18" s="436" t="s">
        <v>10</v>
      </c>
      <c r="D18" s="436" t="s">
        <v>1040</v>
      </c>
      <c r="E18" s="436" t="s">
        <v>356</v>
      </c>
      <c r="F18" s="454">
        <v>51.0</v>
      </c>
    </row>
    <row r="19">
      <c r="A19" s="436" t="s">
        <v>1174</v>
      </c>
      <c r="B19" s="436" t="s">
        <v>1175</v>
      </c>
      <c r="C19" s="436" t="s">
        <v>8</v>
      </c>
      <c r="D19" s="436" t="s">
        <v>1040</v>
      </c>
      <c r="E19" s="436" t="s">
        <v>356</v>
      </c>
      <c r="F19" s="454">
        <v>32.0</v>
      </c>
    </row>
    <row r="20">
      <c r="A20" s="436" t="s">
        <v>1174</v>
      </c>
      <c r="B20" s="436" t="s">
        <v>1180</v>
      </c>
      <c r="C20" s="436" t="s">
        <v>10</v>
      </c>
      <c r="D20" s="436" t="s">
        <v>1040</v>
      </c>
      <c r="E20" s="436" t="s">
        <v>356</v>
      </c>
      <c r="F20" s="454">
        <v>30.0</v>
      </c>
    </row>
    <row r="21">
      <c r="A21" s="436" t="s">
        <v>1174</v>
      </c>
      <c r="B21" s="436" t="s">
        <v>1180</v>
      </c>
      <c r="C21" s="436" t="s">
        <v>10</v>
      </c>
      <c r="D21" s="436" t="s">
        <v>1040</v>
      </c>
      <c r="E21" s="436" t="s">
        <v>345</v>
      </c>
      <c r="F21" s="454">
        <v>20.0</v>
      </c>
    </row>
    <row r="22">
      <c r="A22" s="436" t="s">
        <v>1174</v>
      </c>
      <c r="B22" s="436" t="s">
        <v>1178</v>
      </c>
      <c r="C22" s="436" t="s">
        <v>10</v>
      </c>
      <c r="D22" s="436" t="s">
        <v>1040</v>
      </c>
      <c r="E22" s="436" t="s">
        <v>356</v>
      </c>
      <c r="F22" s="454">
        <v>19.0</v>
      </c>
    </row>
    <row r="23">
      <c r="A23" s="436" t="s">
        <v>1174</v>
      </c>
      <c r="B23" s="436" t="s">
        <v>1175</v>
      </c>
      <c r="C23" s="436" t="s">
        <v>10</v>
      </c>
      <c r="D23" s="436" t="s">
        <v>1040</v>
      </c>
      <c r="E23" s="436" t="s">
        <v>345</v>
      </c>
      <c r="F23" s="454">
        <v>19.0</v>
      </c>
    </row>
    <row r="24">
      <c r="A24" s="436" t="s">
        <v>1174</v>
      </c>
      <c r="B24" s="436" t="s">
        <v>1179</v>
      </c>
      <c r="C24" s="436" t="s">
        <v>9</v>
      </c>
      <c r="D24" s="436" t="s">
        <v>1040</v>
      </c>
      <c r="E24" s="436" t="s">
        <v>356</v>
      </c>
      <c r="F24" s="454">
        <v>18.0</v>
      </c>
    </row>
    <row r="25">
      <c r="A25" s="436" t="s">
        <v>1174</v>
      </c>
      <c r="B25" s="436" t="s">
        <v>1213</v>
      </c>
      <c r="C25" s="436" t="s">
        <v>10</v>
      </c>
      <c r="D25" s="436" t="s">
        <v>1040</v>
      </c>
      <c r="E25" s="436" t="s">
        <v>329</v>
      </c>
      <c r="F25" s="454">
        <v>17.0</v>
      </c>
    </row>
    <row r="26">
      <c r="A26" s="436" t="s">
        <v>1174</v>
      </c>
      <c r="B26" s="436" t="s">
        <v>1175</v>
      </c>
      <c r="C26" s="436" t="s">
        <v>10</v>
      </c>
      <c r="D26" s="436" t="s">
        <v>1040</v>
      </c>
      <c r="E26" s="436" t="s">
        <v>329</v>
      </c>
      <c r="F26" s="454">
        <v>16.0</v>
      </c>
    </row>
    <row r="27">
      <c r="A27" s="436" t="s">
        <v>1174</v>
      </c>
      <c r="B27" s="436" t="s">
        <v>1179</v>
      </c>
      <c r="C27" s="436" t="s">
        <v>10</v>
      </c>
      <c r="D27" s="436" t="s">
        <v>1040</v>
      </c>
      <c r="E27" s="436" t="s">
        <v>345</v>
      </c>
      <c r="F27" s="454">
        <v>15.0</v>
      </c>
    </row>
    <row r="28">
      <c r="A28" s="436" t="s">
        <v>1174</v>
      </c>
      <c r="B28" s="436" t="s">
        <v>1186</v>
      </c>
      <c r="C28" s="436" t="s">
        <v>10</v>
      </c>
      <c r="D28" s="436" t="s">
        <v>1040</v>
      </c>
      <c r="E28" s="436" t="s">
        <v>345</v>
      </c>
      <c r="F28" s="454">
        <v>13.0</v>
      </c>
    </row>
    <row r="29">
      <c r="A29" s="436" t="s">
        <v>1174</v>
      </c>
      <c r="B29" s="436" t="s">
        <v>1186</v>
      </c>
      <c r="C29" s="436" t="s">
        <v>8</v>
      </c>
      <c r="D29" s="436" t="s">
        <v>1040</v>
      </c>
      <c r="E29" s="436" t="s">
        <v>326</v>
      </c>
      <c r="F29" s="454">
        <v>13.0</v>
      </c>
    </row>
    <row r="30">
      <c r="A30" s="436" t="s">
        <v>1174</v>
      </c>
      <c r="B30" s="436" t="s">
        <v>1180</v>
      </c>
      <c r="C30" s="436" t="s">
        <v>8</v>
      </c>
      <c r="D30" s="436" t="s">
        <v>1040</v>
      </c>
      <c r="E30" s="436" t="s">
        <v>337</v>
      </c>
      <c r="F30" s="454">
        <v>13.0</v>
      </c>
    </row>
    <row r="31">
      <c r="A31" s="436" t="s">
        <v>1174</v>
      </c>
      <c r="B31" s="436" t="s">
        <v>1186</v>
      </c>
      <c r="C31" s="436" t="s">
        <v>8</v>
      </c>
      <c r="D31" s="436" t="s">
        <v>1040</v>
      </c>
      <c r="E31" s="436" t="s">
        <v>329</v>
      </c>
      <c r="F31" s="454">
        <v>12.0</v>
      </c>
    </row>
    <row r="32">
      <c r="A32" s="436" t="s">
        <v>1174</v>
      </c>
      <c r="B32" s="436" t="s">
        <v>1180</v>
      </c>
      <c r="C32" s="436" t="s">
        <v>8</v>
      </c>
      <c r="D32" s="436" t="s">
        <v>1040</v>
      </c>
      <c r="E32" s="436" t="s">
        <v>333</v>
      </c>
      <c r="F32" s="454">
        <v>12.0</v>
      </c>
    </row>
    <row r="33">
      <c r="A33" s="436" t="s">
        <v>1174</v>
      </c>
      <c r="B33" s="436" t="s">
        <v>1177</v>
      </c>
      <c r="C33" s="436" t="s">
        <v>10</v>
      </c>
      <c r="D33" s="436" t="s">
        <v>1040</v>
      </c>
      <c r="E33" s="436" t="s">
        <v>345</v>
      </c>
      <c r="F33" s="454">
        <v>12.0</v>
      </c>
    </row>
    <row r="34">
      <c r="A34" s="436" t="s">
        <v>1174</v>
      </c>
      <c r="B34" s="436" t="s">
        <v>1180</v>
      </c>
      <c r="C34" s="436" t="s">
        <v>9</v>
      </c>
      <c r="D34" s="436" t="s">
        <v>1040</v>
      </c>
      <c r="E34" s="436" t="s">
        <v>356</v>
      </c>
      <c r="F34" s="454">
        <v>11.0</v>
      </c>
    </row>
    <row r="35">
      <c r="A35" s="436" t="s">
        <v>1174</v>
      </c>
      <c r="B35" s="436" t="s">
        <v>1213</v>
      </c>
      <c r="C35" s="436" t="s">
        <v>10</v>
      </c>
      <c r="D35" s="436" t="s">
        <v>1040</v>
      </c>
      <c r="E35" s="436" t="s">
        <v>345</v>
      </c>
      <c r="F35" s="454">
        <v>10.0</v>
      </c>
    </row>
    <row r="36">
      <c r="A36" s="436" t="s">
        <v>1174</v>
      </c>
      <c r="B36" s="436" t="s">
        <v>1213</v>
      </c>
      <c r="C36" s="436" t="s">
        <v>8</v>
      </c>
      <c r="D36" s="436" t="s">
        <v>1040</v>
      </c>
      <c r="E36" s="436" t="s">
        <v>329</v>
      </c>
      <c r="F36" s="454">
        <v>10.0</v>
      </c>
    </row>
    <row r="37">
      <c r="A37" s="436" t="s">
        <v>1174</v>
      </c>
      <c r="B37" s="436" t="s">
        <v>1179</v>
      </c>
      <c r="C37" s="436" t="s">
        <v>10</v>
      </c>
      <c r="D37" s="436" t="s">
        <v>1040</v>
      </c>
      <c r="E37" s="436" t="s">
        <v>348</v>
      </c>
      <c r="F37" s="454">
        <v>10.0</v>
      </c>
    </row>
    <row r="38">
      <c r="A38" s="436" t="s">
        <v>1174</v>
      </c>
      <c r="B38" s="436" t="s">
        <v>1178</v>
      </c>
      <c r="C38" s="436" t="s">
        <v>10</v>
      </c>
      <c r="D38" s="436" t="s">
        <v>1040</v>
      </c>
      <c r="E38" s="436" t="s">
        <v>345</v>
      </c>
      <c r="F38" s="454">
        <v>10.0</v>
      </c>
    </row>
    <row r="39">
      <c r="A39" s="436" t="s">
        <v>1174</v>
      </c>
      <c r="B39" s="436" t="s">
        <v>1176</v>
      </c>
      <c r="C39" s="436" t="s">
        <v>10</v>
      </c>
      <c r="D39" s="436" t="s">
        <v>1040</v>
      </c>
      <c r="E39" s="436" t="s">
        <v>345</v>
      </c>
      <c r="F39" s="454">
        <v>9.0</v>
      </c>
    </row>
    <row r="40">
      <c r="A40" s="436" t="s">
        <v>1174</v>
      </c>
      <c r="B40" s="436" t="s">
        <v>1186</v>
      </c>
      <c r="C40" s="436" t="s">
        <v>10</v>
      </c>
      <c r="D40" s="436" t="s">
        <v>1040</v>
      </c>
      <c r="E40" s="436" t="s">
        <v>329</v>
      </c>
      <c r="F40" s="454">
        <v>9.0</v>
      </c>
    </row>
    <row r="41">
      <c r="A41" s="436" t="s">
        <v>1174</v>
      </c>
      <c r="B41" s="436" t="s">
        <v>1186</v>
      </c>
      <c r="C41" s="436" t="s">
        <v>8</v>
      </c>
      <c r="D41" s="436" t="s">
        <v>1040</v>
      </c>
      <c r="E41" s="436" t="s">
        <v>345</v>
      </c>
      <c r="F41" s="454">
        <v>9.0</v>
      </c>
    </row>
    <row r="42">
      <c r="A42" s="436" t="s">
        <v>1174</v>
      </c>
      <c r="B42" s="436" t="s">
        <v>1187</v>
      </c>
      <c r="C42" s="436" t="s">
        <v>8</v>
      </c>
      <c r="D42" s="436" t="s">
        <v>1058</v>
      </c>
      <c r="E42" s="436" t="s">
        <v>329</v>
      </c>
      <c r="F42" s="454">
        <v>9.0</v>
      </c>
    </row>
    <row r="43">
      <c r="A43" s="436" t="s">
        <v>1174</v>
      </c>
      <c r="B43" s="436" t="s">
        <v>1213</v>
      </c>
      <c r="C43" s="436" t="s">
        <v>10</v>
      </c>
      <c r="D43" s="436" t="s">
        <v>1040</v>
      </c>
      <c r="E43" s="436" t="s">
        <v>326</v>
      </c>
      <c r="F43" s="454">
        <v>9.0</v>
      </c>
    </row>
    <row r="44">
      <c r="A44" s="436" t="s">
        <v>1174</v>
      </c>
      <c r="B44" s="436" t="s">
        <v>1180</v>
      </c>
      <c r="C44" s="436" t="s">
        <v>10</v>
      </c>
      <c r="D44" s="436" t="s">
        <v>1040</v>
      </c>
      <c r="E44" s="436" t="s">
        <v>348</v>
      </c>
      <c r="F44" s="454">
        <v>9.0</v>
      </c>
    </row>
    <row r="45">
      <c r="A45" s="436" t="s">
        <v>1174</v>
      </c>
      <c r="B45" s="436" t="s">
        <v>1180</v>
      </c>
      <c r="C45" s="436" t="s">
        <v>10</v>
      </c>
      <c r="D45" s="436" t="s">
        <v>1040</v>
      </c>
      <c r="E45" s="436" t="s">
        <v>331</v>
      </c>
      <c r="F45" s="454">
        <v>9.0</v>
      </c>
    </row>
    <row r="46">
      <c r="A46" s="436" t="s">
        <v>1174</v>
      </c>
      <c r="B46" s="436" t="s">
        <v>1180</v>
      </c>
      <c r="C46" s="436" t="s">
        <v>8</v>
      </c>
      <c r="D46" s="436" t="s">
        <v>1040</v>
      </c>
      <c r="E46" s="436" t="s">
        <v>345</v>
      </c>
      <c r="F46" s="454">
        <v>9.0</v>
      </c>
    </row>
    <row r="47">
      <c r="A47" s="436" t="s">
        <v>1174</v>
      </c>
      <c r="B47" s="436" t="s">
        <v>1180</v>
      </c>
      <c r="C47" s="436" t="s">
        <v>8</v>
      </c>
      <c r="D47" s="436" t="s">
        <v>1040</v>
      </c>
      <c r="E47" s="436" t="s">
        <v>348</v>
      </c>
      <c r="F47" s="454">
        <v>9.0</v>
      </c>
    </row>
    <row r="48">
      <c r="A48" s="436" t="s">
        <v>1174</v>
      </c>
      <c r="B48" s="436" t="s">
        <v>1178</v>
      </c>
      <c r="C48" s="436" t="s">
        <v>8</v>
      </c>
      <c r="D48" s="436" t="s">
        <v>1040</v>
      </c>
      <c r="E48" s="436" t="s">
        <v>345</v>
      </c>
      <c r="F48" s="454">
        <v>9.0</v>
      </c>
    </row>
    <row r="49">
      <c r="A49" s="436" t="s">
        <v>1174</v>
      </c>
      <c r="B49" s="436" t="s">
        <v>1175</v>
      </c>
      <c r="C49" s="436" t="s">
        <v>8</v>
      </c>
      <c r="D49" s="436" t="s">
        <v>1040</v>
      </c>
      <c r="E49" s="436" t="s">
        <v>345</v>
      </c>
      <c r="F49" s="454">
        <v>9.0</v>
      </c>
    </row>
    <row r="50">
      <c r="A50" s="436" t="s">
        <v>1174</v>
      </c>
      <c r="B50" s="436" t="s">
        <v>1175</v>
      </c>
      <c r="C50" s="436" t="s">
        <v>8</v>
      </c>
      <c r="D50" s="436" t="s">
        <v>1040</v>
      </c>
      <c r="E50" s="436" t="s">
        <v>346</v>
      </c>
      <c r="F50" s="454">
        <v>9.0</v>
      </c>
    </row>
    <row r="51">
      <c r="A51" s="436" t="s">
        <v>1174</v>
      </c>
      <c r="B51" s="436" t="s">
        <v>1176</v>
      </c>
      <c r="C51" s="436" t="s">
        <v>8</v>
      </c>
      <c r="D51" s="436" t="s">
        <v>1040</v>
      </c>
      <c r="E51" s="436" t="s">
        <v>345</v>
      </c>
      <c r="F51" s="454">
        <v>8.0</v>
      </c>
    </row>
    <row r="52">
      <c r="A52" s="436" t="s">
        <v>1174</v>
      </c>
      <c r="B52" s="436" t="s">
        <v>1213</v>
      </c>
      <c r="C52" s="436" t="s">
        <v>10</v>
      </c>
      <c r="D52" s="436" t="s">
        <v>1040</v>
      </c>
      <c r="E52" s="436" t="s">
        <v>337</v>
      </c>
      <c r="F52" s="454">
        <v>8.0</v>
      </c>
    </row>
    <row r="53">
      <c r="A53" s="436" t="s">
        <v>1174</v>
      </c>
      <c r="B53" s="436" t="s">
        <v>1213</v>
      </c>
      <c r="C53" s="436" t="s">
        <v>10</v>
      </c>
      <c r="D53" s="436" t="s">
        <v>1040</v>
      </c>
      <c r="E53" s="436" t="s">
        <v>356</v>
      </c>
      <c r="F53" s="454">
        <v>8.0</v>
      </c>
    </row>
    <row r="54">
      <c r="A54" s="436" t="s">
        <v>1174</v>
      </c>
      <c r="B54" s="436" t="s">
        <v>1213</v>
      </c>
      <c r="C54" s="436" t="s">
        <v>8</v>
      </c>
      <c r="D54" s="436" t="s">
        <v>1040</v>
      </c>
      <c r="E54" s="436" t="s">
        <v>348</v>
      </c>
      <c r="F54" s="454">
        <v>8.0</v>
      </c>
    </row>
    <row r="55">
      <c r="A55" s="436" t="s">
        <v>1174</v>
      </c>
      <c r="B55" s="436" t="s">
        <v>1213</v>
      </c>
      <c r="C55" s="436" t="s">
        <v>8</v>
      </c>
      <c r="D55" s="436" t="s">
        <v>1040</v>
      </c>
      <c r="E55" s="436" t="s">
        <v>337</v>
      </c>
      <c r="F55" s="454">
        <v>8.0</v>
      </c>
    </row>
    <row r="56">
      <c r="A56" s="436" t="s">
        <v>1174</v>
      </c>
      <c r="B56" s="436" t="s">
        <v>1179</v>
      </c>
      <c r="C56" s="436" t="s">
        <v>10</v>
      </c>
      <c r="D56" s="436" t="s">
        <v>1040</v>
      </c>
      <c r="E56" s="436" t="s">
        <v>329</v>
      </c>
      <c r="F56" s="454">
        <v>8.0</v>
      </c>
    </row>
    <row r="57">
      <c r="A57" s="436" t="s">
        <v>1174</v>
      </c>
      <c r="B57" s="436" t="s">
        <v>1188</v>
      </c>
      <c r="C57" s="436" t="s">
        <v>10</v>
      </c>
      <c r="D57" s="436" t="s">
        <v>1040</v>
      </c>
      <c r="E57" s="436" t="s">
        <v>356</v>
      </c>
      <c r="F57" s="454">
        <v>8.0</v>
      </c>
    </row>
    <row r="58">
      <c r="A58" s="436" t="s">
        <v>1174</v>
      </c>
      <c r="B58" s="436" t="s">
        <v>1177</v>
      </c>
      <c r="C58" s="436" t="s">
        <v>10</v>
      </c>
      <c r="D58" s="436" t="s">
        <v>1040</v>
      </c>
      <c r="E58" s="436" t="s">
        <v>333</v>
      </c>
      <c r="F58" s="454">
        <v>8.0</v>
      </c>
    </row>
    <row r="59">
      <c r="A59" s="436" t="s">
        <v>1174</v>
      </c>
      <c r="B59" s="436" t="s">
        <v>1176</v>
      </c>
      <c r="C59" s="436" t="s">
        <v>10</v>
      </c>
      <c r="D59" s="436" t="s">
        <v>1040</v>
      </c>
      <c r="E59" s="436" t="s">
        <v>356</v>
      </c>
      <c r="F59" s="454">
        <v>7.0</v>
      </c>
    </row>
    <row r="60">
      <c r="A60" s="436" t="s">
        <v>1174</v>
      </c>
      <c r="B60" s="436" t="s">
        <v>1213</v>
      </c>
      <c r="C60" s="436" t="s">
        <v>10</v>
      </c>
      <c r="D60" s="436" t="s">
        <v>1040</v>
      </c>
      <c r="E60" s="436" t="s">
        <v>346</v>
      </c>
      <c r="F60" s="454">
        <v>7.0</v>
      </c>
    </row>
    <row r="61">
      <c r="A61" s="436" t="s">
        <v>1174</v>
      </c>
      <c r="B61" s="436" t="s">
        <v>1213</v>
      </c>
      <c r="C61" s="436" t="s">
        <v>8</v>
      </c>
      <c r="D61" s="436" t="s">
        <v>1040</v>
      </c>
      <c r="E61" s="436" t="s">
        <v>345</v>
      </c>
      <c r="F61" s="454">
        <v>7.0</v>
      </c>
    </row>
    <row r="62">
      <c r="A62" s="436" t="s">
        <v>1174</v>
      </c>
      <c r="B62" s="436" t="s">
        <v>1180</v>
      </c>
      <c r="C62" s="436" t="s">
        <v>8</v>
      </c>
      <c r="D62" s="436" t="s">
        <v>1040</v>
      </c>
      <c r="E62" s="436" t="s">
        <v>329</v>
      </c>
      <c r="F62" s="454">
        <v>7.0</v>
      </c>
    </row>
    <row r="63">
      <c r="A63" s="436" t="s">
        <v>1174</v>
      </c>
      <c r="B63" s="436" t="s">
        <v>1180</v>
      </c>
      <c r="C63" s="436" t="s">
        <v>8</v>
      </c>
      <c r="D63" s="436" t="s">
        <v>1040</v>
      </c>
      <c r="E63" s="436" t="s">
        <v>335</v>
      </c>
      <c r="F63" s="454">
        <v>7.0</v>
      </c>
    </row>
    <row r="64">
      <c r="A64" s="436" t="s">
        <v>1174</v>
      </c>
      <c r="B64" s="436" t="s">
        <v>1178</v>
      </c>
      <c r="C64" s="436" t="s">
        <v>8</v>
      </c>
      <c r="D64" s="436" t="s">
        <v>1040</v>
      </c>
      <c r="E64" s="436" t="s">
        <v>331</v>
      </c>
      <c r="F64" s="454">
        <v>7.0</v>
      </c>
    </row>
    <row r="65">
      <c r="A65" s="436" t="s">
        <v>1174</v>
      </c>
      <c r="B65" s="436" t="s">
        <v>1177</v>
      </c>
      <c r="C65" s="436" t="s">
        <v>9</v>
      </c>
      <c r="D65" s="436" t="s">
        <v>1040</v>
      </c>
      <c r="E65" s="436" t="s">
        <v>356</v>
      </c>
      <c r="F65" s="454">
        <v>7.0</v>
      </c>
    </row>
    <row r="66">
      <c r="A66" s="436" t="s">
        <v>1174</v>
      </c>
      <c r="B66" s="436" t="s">
        <v>1177</v>
      </c>
      <c r="C66" s="436" t="s">
        <v>8</v>
      </c>
      <c r="D66" s="436" t="s">
        <v>1040</v>
      </c>
      <c r="E66" s="436" t="s">
        <v>345</v>
      </c>
      <c r="F66" s="454">
        <v>7.0</v>
      </c>
    </row>
    <row r="67">
      <c r="A67" s="436" t="s">
        <v>1174</v>
      </c>
      <c r="B67" s="436" t="s">
        <v>1175</v>
      </c>
      <c r="C67" s="436" t="s">
        <v>10</v>
      </c>
      <c r="D67" s="436" t="s">
        <v>1040</v>
      </c>
      <c r="E67" s="436" t="s">
        <v>346</v>
      </c>
      <c r="F67" s="454">
        <v>7.0</v>
      </c>
    </row>
    <row r="68">
      <c r="A68" s="436" t="s">
        <v>1174</v>
      </c>
      <c r="B68" s="436" t="s">
        <v>1175</v>
      </c>
      <c r="C68" s="436" t="s">
        <v>8</v>
      </c>
      <c r="D68" s="436" t="s">
        <v>1040</v>
      </c>
      <c r="E68" s="436" t="s">
        <v>326</v>
      </c>
      <c r="F68" s="454">
        <v>7.0</v>
      </c>
    </row>
    <row r="69">
      <c r="A69" s="436" t="s">
        <v>1174</v>
      </c>
      <c r="B69" s="436" t="s">
        <v>1186</v>
      </c>
      <c r="C69" s="436" t="s">
        <v>10</v>
      </c>
      <c r="D69" s="436" t="s">
        <v>1040</v>
      </c>
      <c r="E69" s="436" t="s">
        <v>326</v>
      </c>
      <c r="F69" s="454">
        <v>6.0</v>
      </c>
    </row>
    <row r="70">
      <c r="A70" s="436" t="s">
        <v>1174</v>
      </c>
      <c r="B70" s="436" t="s">
        <v>1187</v>
      </c>
      <c r="C70" s="436" t="s">
        <v>8</v>
      </c>
      <c r="D70" s="436" t="s">
        <v>1040</v>
      </c>
      <c r="E70" s="436" t="s">
        <v>345</v>
      </c>
      <c r="F70" s="454">
        <v>6.0</v>
      </c>
    </row>
    <row r="71">
      <c r="A71" s="436" t="s">
        <v>1174</v>
      </c>
      <c r="B71" s="436" t="s">
        <v>1213</v>
      </c>
      <c r="C71" s="436" t="s">
        <v>10</v>
      </c>
      <c r="D71" s="436" t="s">
        <v>1058</v>
      </c>
      <c r="E71" s="436" t="s">
        <v>345</v>
      </c>
      <c r="F71" s="454">
        <v>6.0</v>
      </c>
    </row>
    <row r="72">
      <c r="A72" s="436" t="s">
        <v>1174</v>
      </c>
      <c r="B72" s="436" t="s">
        <v>1180</v>
      </c>
      <c r="C72" s="436" t="s">
        <v>8</v>
      </c>
      <c r="D72" s="436" t="s">
        <v>1040</v>
      </c>
      <c r="E72" s="436" t="s">
        <v>331</v>
      </c>
      <c r="F72" s="454">
        <v>6.0</v>
      </c>
    </row>
    <row r="73">
      <c r="A73" s="436" t="s">
        <v>1174</v>
      </c>
      <c r="B73" s="436" t="s">
        <v>1180</v>
      </c>
      <c r="C73" s="436" t="s">
        <v>8</v>
      </c>
      <c r="D73" s="436" t="s">
        <v>1058</v>
      </c>
      <c r="E73" s="436" t="s">
        <v>326</v>
      </c>
      <c r="F73" s="454">
        <v>6.0</v>
      </c>
    </row>
    <row r="74">
      <c r="A74" s="436" t="s">
        <v>1174</v>
      </c>
      <c r="B74" s="436" t="s">
        <v>1178</v>
      </c>
      <c r="C74" s="436" t="s">
        <v>9</v>
      </c>
      <c r="D74" s="436" t="s">
        <v>1040</v>
      </c>
      <c r="E74" s="436" t="s">
        <v>356</v>
      </c>
      <c r="F74" s="454">
        <v>6.0</v>
      </c>
    </row>
    <row r="75">
      <c r="A75" s="436" t="s">
        <v>1174</v>
      </c>
      <c r="B75" s="436" t="s">
        <v>1196</v>
      </c>
      <c r="C75" s="436" t="s">
        <v>10</v>
      </c>
      <c r="D75" s="436" t="s">
        <v>1040</v>
      </c>
      <c r="E75" s="436" t="s">
        <v>329</v>
      </c>
      <c r="F75" s="454">
        <v>6.0</v>
      </c>
    </row>
    <row r="76">
      <c r="A76" s="436" t="s">
        <v>1174</v>
      </c>
      <c r="B76" s="436" t="s">
        <v>1177</v>
      </c>
      <c r="C76" s="436" t="s">
        <v>10</v>
      </c>
      <c r="D76" s="436" t="s">
        <v>1040</v>
      </c>
      <c r="E76" s="436" t="s">
        <v>329</v>
      </c>
      <c r="F76" s="454">
        <v>6.0</v>
      </c>
    </row>
    <row r="77">
      <c r="A77" s="436" t="s">
        <v>1174</v>
      </c>
      <c r="B77" s="436" t="s">
        <v>1177</v>
      </c>
      <c r="C77" s="436" t="s">
        <v>10</v>
      </c>
      <c r="D77" s="436" t="s">
        <v>1040</v>
      </c>
      <c r="E77" s="436" t="s">
        <v>356</v>
      </c>
      <c r="F77" s="454">
        <v>6.0</v>
      </c>
    </row>
    <row r="78">
      <c r="A78" s="436" t="s">
        <v>1174</v>
      </c>
      <c r="B78" s="436" t="s">
        <v>1175</v>
      </c>
      <c r="C78" s="436" t="s">
        <v>10</v>
      </c>
      <c r="D78" s="436" t="s">
        <v>1040</v>
      </c>
      <c r="E78" s="436" t="s">
        <v>333</v>
      </c>
      <c r="F78" s="454">
        <v>6.0</v>
      </c>
    </row>
    <row r="79">
      <c r="A79" s="436" t="s">
        <v>1174</v>
      </c>
      <c r="B79" s="436" t="s">
        <v>1175</v>
      </c>
      <c r="C79" s="436" t="s">
        <v>10</v>
      </c>
      <c r="D79" s="436" t="s">
        <v>1040</v>
      </c>
      <c r="E79" s="436" t="s">
        <v>337</v>
      </c>
      <c r="F79" s="454">
        <v>6.0</v>
      </c>
    </row>
    <row r="80">
      <c r="A80" s="436" t="s">
        <v>1174</v>
      </c>
      <c r="B80" s="436" t="s">
        <v>1175</v>
      </c>
      <c r="C80" s="436" t="s">
        <v>8</v>
      </c>
      <c r="D80" s="436" t="s">
        <v>1040</v>
      </c>
      <c r="E80" s="436" t="s">
        <v>329</v>
      </c>
      <c r="F80" s="454">
        <v>6.0</v>
      </c>
    </row>
    <row r="81">
      <c r="A81" s="436" t="s">
        <v>1174</v>
      </c>
      <c r="B81" s="436" t="s">
        <v>1187</v>
      </c>
      <c r="C81" s="436" t="s">
        <v>8</v>
      </c>
      <c r="D81" s="436" t="s">
        <v>1040</v>
      </c>
      <c r="E81" s="436" t="s">
        <v>335</v>
      </c>
      <c r="F81" s="454">
        <v>5.0</v>
      </c>
    </row>
    <row r="82">
      <c r="A82" s="436" t="s">
        <v>1174</v>
      </c>
      <c r="B82" s="436" t="s">
        <v>1180</v>
      </c>
      <c r="C82" s="436" t="s">
        <v>10</v>
      </c>
      <c r="D82" s="436" t="s">
        <v>1040</v>
      </c>
      <c r="E82" s="436" t="s">
        <v>329</v>
      </c>
      <c r="F82" s="454">
        <v>5.0</v>
      </c>
    </row>
    <row r="83">
      <c r="A83" s="436" t="s">
        <v>1174</v>
      </c>
      <c r="B83" s="436" t="s">
        <v>1180</v>
      </c>
      <c r="C83" s="436" t="s">
        <v>8</v>
      </c>
      <c r="D83" s="436" t="s">
        <v>1040</v>
      </c>
      <c r="E83" s="436" t="s">
        <v>326</v>
      </c>
      <c r="F83" s="454">
        <v>5.0</v>
      </c>
    </row>
    <row r="84">
      <c r="A84" s="436" t="s">
        <v>1174</v>
      </c>
      <c r="B84" s="436" t="s">
        <v>1179</v>
      </c>
      <c r="C84" s="436" t="s">
        <v>9</v>
      </c>
      <c r="D84" s="436" t="s">
        <v>1040</v>
      </c>
      <c r="E84" s="436" t="s">
        <v>345</v>
      </c>
      <c r="F84" s="454">
        <v>5.0</v>
      </c>
    </row>
    <row r="85">
      <c r="A85" s="436" t="s">
        <v>1174</v>
      </c>
      <c r="B85" s="436" t="s">
        <v>1188</v>
      </c>
      <c r="C85" s="436" t="s">
        <v>8</v>
      </c>
      <c r="D85" s="436" t="s">
        <v>1040</v>
      </c>
      <c r="E85" s="436" t="s">
        <v>345</v>
      </c>
      <c r="F85" s="454">
        <v>5.0</v>
      </c>
    </row>
    <row r="86">
      <c r="A86" s="436" t="s">
        <v>1174</v>
      </c>
      <c r="B86" s="436" t="s">
        <v>1178</v>
      </c>
      <c r="C86" s="436" t="s">
        <v>10</v>
      </c>
      <c r="D86" s="436" t="s">
        <v>1040</v>
      </c>
      <c r="E86" s="436" t="s">
        <v>331</v>
      </c>
      <c r="F86" s="454">
        <v>5.0</v>
      </c>
    </row>
    <row r="87">
      <c r="A87" s="436" t="s">
        <v>1174</v>
      </c>
      <c r="B87" s="436" t="s">
        <v>1178</v>
      </c>
      <c r="C87" s="436" t="s">
        <v>8</v>
      </c>
      <c r="D87" s="436" t="s">
        <v>1040</v>
      </c>
      <c r="E87" s="436" t="s">
        <v>348</v>
      </c>
      <c r="F87" s="454">
        <v>5.0</v>
      </c>
    </row>
    <row r="88">
      <c r="A88" s="436" t="s">
        <v>1174</v>
      </c>
      <c r="B88" s="436" t="s">
        <v>1207</v>
      </c>
      <c r="C88" s="436" t="s">
        <v>10</v>
      </c>
      <c r="D88" s="436" t="s">
        <v>1040</v>
      </c>
      <c r="E88" s="436" t="s">
        <v>333</v>
      </c>
      <c r="F88" s="454">
        <v>4.0</v>
      </c>
    </row>
    <row r="89">
      <c r="A89" s="436" t="s">
        <v>1174</v>
      </c>
      <c r="B89" s="436" t="s">
        <v>1176</v>
      </c>
      <c r="C89" s="436" t="s">
        <v>8</v>
      </c>
      <c r="D89" s="436" t="s">
        <v>1040</v>
      </c>
      <c r="E89" s="436" t="s">
        <v>348</v>
      </c>
      <c r="F89" s="454">
        <v>4.0</v>
      </c>
    </row>
    <row r="90">
      <c r="A90" s="436" t="s">
        <v>1174</v>
      </c>
      <c r="B90" s="436" t="s">
        <v>1176</v>
      </c>
      <c r="C90" s="436" t="s">
        <v>8</v>
      </c>
      <c r="D90" s="436" t="s">
        <v>1040</v>
      </c>
      <c r="E90" s="436" t="s">
        <v>356</v>
      </c>
      <c r="F90" s="454">
        <v>4.0</v>
      </c>
    </row>
    <row r="91">
      <c r="A91" s="436" t="s">
        <v>1174</v>
      </c>
      <c r="B91" s="436" t="s">
        <v>1193</v>
      </c>
      <c r="C91" s="436" t="s">
        <v>10</v>
      </c>
      <c r="D91" s="436" t="s">
        <v>1058</v>
      </c>
      <c r="E91" s="436" t="s">
        <v>329</v>
      </c>
      <c r="F91" s="454">
        <v>4.0</v>
      </c>
    </row>
    <row r="92">
      <c r="A92" s="436" t="s">
        <v>1174</v>
      </c>
      <c r="B92" s="436" t="s">
        <v>1269</v>
      </c>
      <c r="C92" s="436" t="s">
        <v>10</v>
      </c>
      <c r="D92" s="436" t="s">
        <v>1040</v>
      </c>
      <c r="E92" s="436" t="s">
        <v>335</v>
      </c>
      <c r="F92" s="454">
        <v>4.0</v>
      </c>
    </row>
    <row r="93">
      <c r="A93" s="436" t="s">
        <v>1174</v>
      </c>
      <c r="B93" s="436" t="s">
        <v>1269</v>
      </c>
      <c r="C93" s="436" t="s">
        <v>8</v>
      </c>
      <c r="D93" s="436" t="s">
        <v>1040</v>
      </c>
      <c r="E93" s="436" t="s">
        <v>346</v>
      </c>
      <c r="F93" s="454">
        <v>4.0</v>
      </c>
    </row>
    <row r="94">
      <c r="A94" s="436" t="s">
        <v>1174</v>
      </c>
      <c r="B94" s="436" t="s">
        <v>1180</v>
      </c>
      <c r="C94" s="436" t="s">
        <v>10</v>
      </c>
      <c r="D94" s="436" t="s">
        <v>1040</v>
      </c>
      <c r="E94" s="436" t="s">
        <v>346</v>
      </c>
      <c r="F94" s="454">
        <v>4.0</v>
      </c>
    </row>
    <row r="95">
      <c r="A95" s="436" t="s">
        <v>1174</v>
      </c>
      <c r="B95" s="436" t="s">
        <v>1180</v>
      </c>
      <c r="C95" s="436" t="s">
        <v>9</v>
      </c>
      <c r="D95" s="436" t="s">
        <v>1040</v>
      </c>
      <c r="E95" s="436" t="s">
        <v>345</v>
      </c>
      <c r="F95" s="454">
        <v>4.0</v>
      </c>
    </row>
    <row r="96">
      <c r="A96" s="436" t="s">
        <v>1174</v>
      </c>
      <c r="B96" s="436" t="s">
        <v>1179</v>
      </c>
      <c r="C96" s="436" t="s">
        <v>8</v>
      </c>
      <c r="D96" s="436" t="s">
        <v>1040</v>
      </c>
      <c r="E96" s="436" t="s">
        <v>345</v>
      </c>
      <c r="F96" s="454">
        <v>4.0</v>
      </c>
    </row>
    <row r="97">
      <c r="A97" s="436" t="s">
        <v>1174</v>
      </c>
      <c r="B97" s="436" t="s">
        <v>1188</v>
      </c>
      <c r="C97" s="436" t="s">
        <v>10</v>
      </c>
      <c r="D97" s="436" t="s">
        <v>1040</v>
      </c>
      <c r="E97" s="436" t="s">
        <v>345</v>
      </c>
      <c r="F97" s="454">
        <v>4.0</v>
      </c>
    </row>
    <row r="98">
      <c r="A98" s="436" t="s">
        <v>1174</v>
      </c>
      <c r="B98" s="436" t="s">
        <v>1188</v>
      </c>
      <c r="C98" s="436" t="s">
        <v>8</v>
      </c>
      <c r="D98" s="436" t="s">
        <v>1040</v>
      </c>
      <c r="E98" s="436" t="s">
        <v>337</v>
      </c>
      <c r="F98" s="454">
        <v>4.0</v>
      </c>
    </row>
    <row r="99">
      <c r="A99" s="436" t="s">
        <v>1174</v>
      </c>
      <c r="B99" s="436" t="s">
        <v>1188</v>
      </c>
      <c r="C99" s="436" t="s">
        <v>8</v>
      </c>
      <c r="D99" s="436" t="s">
        <v>1040</v>
      </c>
      <c r="E99" s="436" t="s">
        <v>346</v>
      </c>
      <c r="F99" s="454">
        <v>4.0</v>
      </c>
    </row>
    <row r="100">
      <c r="A100" s="436" t="s">
        <v>1174</v>
      </c>
      <c r="B100" s="436" t="s">
        <v>1177</v>
      </c>
      <c r="C100" s="436" t="s">
        <v>8</v>
      </c>
      <c r="D100" s="436" t="s">
        <v>1040</v>
      </c>
      <c r="E100" s="436" t="s">
        <v>331</v>
      </c>
      <c r="F100" s="454">
        <v>4.0</v>
      </c>
    </row>
    <row r="101">
      <c r="A101" s="436" t="s">
        <v>1174</v>
      </c>
      <c r="B101" s="436" t="s">
        <v>1177</v>
      </c>
      <c r="C101" s="436" t="s">
        <v>8</v>
      </c>
      <c r="D101" s="436" t="s">
        <v>1040</v>
      </c>
      <c r="E101" s="436" t="s">
        <v>326</v>
      </c>
      <c r="F101" s="454">
        <v>4.0</v>
      </c>
    </row>
    <row r="102">
      <c r="A102" s="436" t="s">
        <v>1174</v>
      </c>
      <c r="B102" s="436" t="s">
        <v>1175</v>
      </c>
      <c r="C102" s="436" t="s">
        <v>10</v>
      </c>
      <c r="D102" s="436" t="s">
        <v>1040</v>
      </c>
      <c r="E102" s="436" t="s">
        <v>348</v>
      </c>
      <c r="F102" s="454">
        <v>4.0</v>
      </c>
    </row>
    <row r="103">
      <c r="A103" s="436" t="s">
        <v>1174</v>
      </c>
      <c r="B103" s="436" t="s">
        <v>1175</v>
      </c>
      <c r="C103" s="436" t="s">
        <v>9</v>
      </c>
      <c r="D103" s="436" t="s">
        <v>1040</v>
      </c>
      <c r="E103" s="436" t="s">
        <v>329</v>
      </c>
      <c r="F103" s="454">
        <v>4.0</v>
      </c>
    </row>
    <row r="104">
      <c r="A104" s="436" t="s">
        <v>1174</v>
      </c>
      <c r="B104" s="436" t="s">
        <v>1175</v>
      </c>
      <c r="C104" s="436" t="s">
        <v>8</v>
      </c>
      <c r="D104" s="436" t="s">
        <v>1040</v>
      </c>
      <c r="E104" s="436" t="s">
        <v>335</v>
      </c>
      <c r="F104" s="454">
        <v>4.0</v>
      </c>
    </row>
    <row r="105">
      <c r="A105" s="436" t="s">
        <v>1174</v>
      </c>
      <c r="B105" s="436" t="s">
        <v>1175</v>
      </c>
      <c r="C105" s="436" t="s">
        <v>8</v>
      </c>
      <c r="D105" s="436" t="s">
        <v>1040</v>
      </c>
      <c r="E105" s="436" t="s">
        <v>337</v>
      </c>
      <c r="F105" s="454">
        <v>4.0</v>
      </c>
    </row>
    <row r="106">
      <c r="A106" s="436" t="s">
        <v>1181</v>
      </c>
      <c r="B106" s="436" t="s">
        <v>1226</v>
      </c>
      <c r="C106" s="436" t="s">
        <v>10</v>
      </c>
      <c r="D106" s="436" t="s">
        <v>1070</v>
      </c>
      <c r="E106" s="436" t="s">
        <v>351</v>
      </c>
      <c r="F106" s="454">
        <v>3.0</v>
      </c>
    </row>
    <row r="107">
      <c r="A107" s="436" t="s">
        <v>1174</v>
      </c>
      <c r="B107" s="436" t="s">
        <v>1207</v>
      </c>
      <c r="C107" s="436" t="s">
        <v>10</v>
      </c>
      <c r="D107" s="436" t="s">
        <v>1040</v>
      </c>
      <c r="E107" s="436" t="s">
        <v>345</v>
      </c>
      <c r="F107" s="454">
        <v>3.0</v>
      </c>
    </row>
    <row r="108">
      <c r="A108" s="436" t="s">
        <v>1174</v>
      </c>
      <c r="B108" s="436" t="s">
        <v>1207</v>
      </c>
      <c r="C108" s="436" t="s">
        <v>8</v>
      </c>
      <c r="D108" s="436" t="s">
        <v>1040</v>
      </c>
      <c r="E108" s="436" t="s">
        <v>335</v>
      </c>
      <c r="F108" s="454">
        <v>3.0</v>
      </c>
    </row>
    <row r="109">
      <c r="A109" s="436" t="s">
        <v>1174</v>
      </c>
      <c r="B109" s="436" t="s">
        <v>1207</v>
      </c>
      <c r="C109" s="436" t="s">
        <v>8</v>
      </c>
      <c r="D109" s="436" t="s">
        <v>1040</v>
      </c>
      <c r="E109" s="436" t="s">
        <v>337</v>
      </c>
      <c r="F109" s="454">
        <v>3.0</v>
      </c>
    </row>
    <row r="110">
      <c r="A110" s="436" t="s">
        <v>1174</v>
      </c>
      <c r="B110" s="436" t="s">
        <v>1190</v>
      </c>
      <c r="C110" s="436" t="s">
        <v>10</v>
      </c>
      <c r="D110" s="436" t="s">
        <v>1040</v>
      </c>
      <c r="E110" s="436" t="s">
        <v>345</v>
      </c>
      <c r="F110" s="454">
        <v>3.0</v>
      </c>
    </row>
    <row r="111">
      <c r="A111" s="436" t="s">
        <v>1174</v>
      </c>
      <c r="B111" s="436" t="s">
        <v>1176</v>
      </c>
      <c r="C111" s="436" t="s">
        <v>9</v>
      </c>
      <c r="D111" s="436" t="s">
        <v>1040</v>
      </c>
      <c r="E111" s="436" t="s">
        <v>356</v>
      </c>
      <c r="F111" s="454">
        <v>3.0</v>
      </c>
    </row>
    <row r="112">
      <c r="A112" s="436" t="s">
        <v>1174</v>
      </c>
      <c r="B112" s="436" t="s">
        <v>1228</v>
      </c>
      <c r="C112" s="436" t="s">
        <v>10</v>
      </c>
      <c r="D112" s="436" t="s">
        <v>1040</v>
      </c>
      <c r="E112" s="436" t="s">
        <v>335</v>
      </c>
      <c r="F112" s="454">
        <v>3.0</v>
      </c>
    </row>
    <row r="113">
      <c r="A113" s="436" t="s">
        <v>1174</v>
      </c>
      <c r="B113" s="436" t="s">
        <v>1186</v>
      </c>
      <c r="C113" s="436" t="s">
        <v>9</v>
      </c>
      <c r="D113" s="436" t="s">
        <v>1040</v>
      </c>
      <c r="E113" s="436" t="s">
        <v>326</v>
      </c>
      <c r="F113" s="454">
        <v>3.0</v>
      </c>
    </row>
    <row r="114">
      <c r="A114" s="436" t="s">
        <v>1174</v>
      </c>
      <c r="B114" s="436" t="s">
        <v>1186</v>
      </c>
      <c r="C114" s="436" t="s">
        <v>8</v>
      </c>
      <c r="D114" s="436" t="s">
        <v>1040</v>
      </c>
      <c r="E114" s="436" t="s">
        <v>348</v>
      </c>
      <c r="F114" s="454">
        <v>3.0</v>
      </c>
    </row>
    <row r="115">
      <c r="A115" s="436" t="s">
        <v>1174</v>
      </c>
      <c r="B115" s="436" t="s">
        <v>1193</v>
      </c>
      <c r="C115" s="436" t="s">
        <v>10</v>
      </c>
      <c r="D115" s="436" t="s">
        <v>1040</v>
      </c>
      <c r="E115" s="436" t="s">
        <v>356</v>
      </c>
      <c r="F115" s="454">
        <v>3.0</v>
      </c>
    </row>
    <row r="116">
      <c r="A116" s="436" t="s">
        <v>1174</v>
      </c>
      <c r="B116" s="436" t="s">
        <v>1193</v>
      </c>
      <c r="C116" s="436" t="s">
        <v>9</v>
      </c>
      <c r="D116" s="436" t="s">
        <v>1040</v>
      </c>
      <c r="E116" s="436" t="s">
        <v>356</v>
      </c>
      <c r="F116" s="454">
        <v>3.0</v>
      </c>
    </row>
    <row r="117">
      <c r="A117" s="436" t="s">
        <v>1174</v>
      </c>
      <c r="B117" s="436" t="s">
        <v>1187</v>
      </c>
      <c r="C117" s="436" t="s">
        <v>9</v>
      </c>
      <c r="D117" s="436" t="s">
        <v>1040</v>
      </c>
      <c r="E117" s="436" t="s">
        <v>356</v>
      </c>
      <c r="F117" s="454">
        <v>3.0</v>
      </c>
    </row>
    <row r="118">
      <c r="A118" s="436" t="s">
        <v>1174</v>
      </c>
      <c r="B118" s="436" t="s">
        <v>1187</v>
      </c>
      <c r="C118" s="436" t="s">
        <v>8</v>
      </c>
      <c r="D118" s="436" t="s">
        <v>1040</v>
      </c>
      <c r="E118" s="436" t="s">
        <v>337</v>
      </c>
      <c r="F118" s="454">
        <v>3.0</v>
      </c>
    </row>
    <row r="119">
      <c r="A119" s="436" t="s">
        <v>1174</v>
      </c>
      <c r="B119" s="436" t="s">
        <v>1213</v>
      </c>
      <c r="C119" s="436" t="s">
        <v>10</v>
      </c>
      <c r="D119" s="436" t="s">
        <v>1040</v>
      </c>
      <c r="E119" s="436" t="s">
        <v>335</v>
      </c>
      <c r="F119" s="454">
        <v>3.0</v>
      </c>
    </row>
    <row r="120">
      <c r="A120" s="436" t="s">
        <v>1174</v>
      </c>
      <c r="B120" s="436" t="s">
        <v>1213</v>
      </c>
      <c r="C120" s="436" t="s">
        <v>9</v>
      </c>
      <c r="D120" s="436" t="s">
        <v>1058</v>
      </c>
      <c r="E120" s="436" t="s">
        <v>345</v>
      </c>
      <c r="F120" s="454">
        <v>3.0</v>
      </c>
    </row>
    <row r="121">
      <c r="A121" s="436" t="s">
        <v>1174</v>
      </c>
      <c r="B121" s="436" t="s">
        <v>1213</v>
      </c>
      <c r="C121" s="436" t="s">
        <v>8</v>
      </c>
      <c r="D121" s="436" t="s">
        <v>1040</v>
      </c>
      <c r="E121" s="436" t="s">
        <v>326</v>
      </c>
      <c r="F121" s="454">
        <v>3.0</v>
      </c>
    </row>
    <row r="122">
      <c r="A122" s="436" t="s">
        <v>1174</v>
      </c>
      <c r="B122" s="436" t="s">
        <v>1213</v>
      </c>
      <c r="C122" s="436" t="s">
        <v>8</v>
      </c>
      <c r="D122" s="436" t="s">
        <v>1040</v>
      </c>
      <c r="E122" s="436" t="s">
        <v>356</v>
      </c>
      <c r="F122" s="454">
        <v>3.0</v>
      </c>
    </row>
    <row r="123">
      <c r="A123" s="436" t="s">
        <v>1174</v>
      </c>
      <c r="B123" s="436" t="s">
        <v>1269</v>
      </c>
      <c r="C123" s="436" t="s">
        <v>10</v>
      </c>
      <c r="D123" s="436" t="s">
        <v>1040</v>
      </c>
      <c r="E123" s="436" t="s">
        <v>329</v>
      </c>
      <c r="F123" s="454">
        <v>3.0</v>
      </c>
    </row>
    <row r="124">
      <c r="A124" s="436" t="s">
        <v>1174</v>
      </c>
      <c r="B124" s="436" t="s">
        <v>1180</v>
      </c>
      <c r="C124" s="436" t="s">
        <v>10</v>
      </c>
      <c r="D124" s="436" t="s">
        <v>1040</v>
      </c>
      <c r="E124" s="436" t="s">
        <v>333</v>
      </c>
      <c r="F124" s="454">
        <v>3.0</v>
      </c>
    </row>
    <row r="125">
      <c r="A125" s="436" t="s">
        <v>1174</v>
      </c>
      <c r="B125" s="436" t="s">
        <v>1180</v>
      </c>
      <c r="C125" s="436" t="s">
        <v>10</v>
      </c>
      <c r="D125" s="436" t="s">
        <v>1040</v>
      </c>
      <c r="E125" s="436" t="s">
        <v>326</v>
      </c>
      <c r="F125" s="454">
        <v>3.0</v>
      </c>
    </row>
    <row r="126">
      <c r="A126" s="436" t="s">
        <v>1174</v>
      </c>
      <c r="B126" s="436" t="s">
        <v>1180</v>
      </c>
      <c r="C126" s="436" t="s">
        <v>10</v>
      </c>
      <c r="D126" s="436" t="s">
        <v>1040</v>
      </c>
      <c r="E126" s="436" t="s">
        <v>335</v>
      </c>
      <c r="F126" s="454">
        <v>3.0</v>
      </c>
    </row>
    <row r="127">
      <c r="A127" s="436" t="s">
        <v>1174</v>
      </c>
      <c r="B127" s="436" t="s">
        <v>1180</v>
      </c>
      <c r="C127" s="436" t="s">
        <v>10</v>
      </c>
      <c r="D127" s="436" t="s">
        <v>1040</v>
      </c>
      <c r="E127" s="436" t="s">
        <v>337</v>
      </c>
      <c r="F127" s="454">
        <v>3.0</v>
      </c>
    </row>
    <row r="128">
      <c r="A128" s="436" t="s">
        <v>1174</v>
      </c>
      <c r="B128" s="436" t="s">
        <v>1180</v>
      </c>
      <c r="C128" s="436" t="s">
        <v>10</v>
      </c>
      <c r="D128" s="436" t="s">
        <v>1058</v>
      </c>
      <c r="E128" s="436" t="s">
        <v>326</v>
      </c>
      <c r="F128" s="454">
        <v>3.0</v>
      </c>
    </row>
    <row r="129">
      <c r="A129" s="436" t="s">
        <v>1174</v>
      </c>
      <c r="B129" s="436" t="s">
        <v>1180</v>
      </c>
      <c r="C129" s="436" t="s">
        <v>9</v>
      </c>
      <c r="D129" s="436" t="s">
        <v>1040</v>
      </c>
      <c r="E129" s="436" t="s">
        <v>331</v>
      </c>
      <c r="F129" s="454">
        <v>3.0</v>
      </c>
    </row>
    <row r="130">
      <c r="A130" s="436" t="s">
        <v>1174</v>
      </c>
      <c r="B130" s="436" t="s">
        <v>1180</v>
      </c>
      <c r="C130" s="436" t="s">
        <v>9</v>
      </c>
      <c r="D130" s="436" t="s">
        <v>1040</v>
      </c>
      <c r="E130" s="436" t="s">
        <v>329</v>
      </c>
      <c r="F130" s="454">
        <v>3.0</v>
      </c>
    </row>
    <row r="131">
      <c r="A131" s="436" t="s">
        <v>1174</v>
      </c>
      <c r="B131" s="436" t="s">
        <v>1180</v>
      </c>
      <c r="C131" s="436" t="s">
        <v>8</v>
      </c>
      <c r="D131" s="436" t="s">
        <v>1040</v>
      </c>
      <c r="E131" s="436" t="s">
        <v>346</v>
      </c>
      <c r="F131" s="454">
        <v>3.0</v>
      </c>
    </row>
    <row r="132">
      <c r="A132" s="436" t="s">
        <v>1174</v>
      </c>
      <c r="B132" s="436" t="s">
        <v>1179</v>
      </c>
      <c r="C132" s="436" t="s">
        <v>10</v>
      </c>
      <c r="D132" s="436" t="s">
        <v>1040</v>
      </c>
      <c r="E132" s="436" t="s">
        <v>346</v>
      </c>
      <c r="F132" s="454">
        <v>3.0</v>
      </c>
    </row>
    <row r="133">
      <c r="A133" s="436" t="s">
        <v>1174</v>
      </c>
      <c r="B133" s="436" t="s">
        <v>1179</v>
      </c>
      <c r="C133" s="436" t="s">
        <v>9</v>
      </c>
      <c r="D133" s="436" t="s">
        <v>1040</v>
      </c>
      <c r="E133" s="436" t="s">
        <v>346</v>
      </c>
      <c r="F133" s="454">
        <v>3.0</v>
      </c>
    </row>
    <row r="134">
      <c r="A134" s="436" t="s">
        <v>1174</v>
      </c>
      <c r="B134" s="436" t="s">
        <v>1179</v>
      </c>
      <c r="C134" s="436" t="s">
        <v>8</v>
      </c>
      <c r="D134" s="436" t="s">
        <v>1040</v>
      </c>
      <c r="E134" s="436" t="s">
        <v>356</v>
      </c>
      <c r="F134" s="454">
        <v>3.0</v>
      </c>
    </row>
    <row r="135">
      <c r="A135" s="436" t="s">
        <v>1174</v>
      </c>
      <c r="B135" s="436" t="s">
        <v>1188</v>
      </c>
      <c r="C135" s="436" t="s">
        <v>8</v>
      </c>
      <c r="D135" s="436" t="s">
        <v>1040</v>
      </c>
      <c r="E135" s="436" t="s">
        <v>329</v>
      </c>
      <c r="F135" s="454">
        <v>3.0</v>
      </c>
    </row>
    <row r="136">
      <c r="A136" s="436" t="s">
        <v>1174</v>
      </c>
      <c r="B136" s="436" t="s">
        <v>1178</v>
      </c>
      <c r="C136" s="436" t="s">
        <v>10</v>
      </c>
      <c r="D136" s="436" t="s">
        <v>1040</v>
      </c>
      <c r="E136" s="436" t="s">
        <v>348</v>
      </c>
      <c r="F136" s="454">
        <v>3.0</v>
      </c>
    </row>
    <row r="137">
      <c r="A137" s="436" t="s">
        <v>1174</v>
      </c>
      <c r="B137" s="436" t="s">
        <v>1178</v>
      </c>
      <c r="C137" s="436" t="s">
        <v>8</v>
      </c>
      <c r="D137" s="436" t="s">
        <v>1040</v>
      </c>
      <c r="E137" s="436" t="s">
        <v>356</v>
      </c>
      <c r="F137" s="454">
        <v>3.0</v>
      </c>
    </row>
    <row r="138">
      <c r="A138" s="436" t="s">
        <v>1174</v>
      </c>
      <c r="B138" s="436" t="s">
        <v>1196</v>
      </c>
      <c r="C138" s="436" t="s">
        <v>8</v>
      </c>
      <c r="D138" s="436" t="s">
        <v>1040</v>
      </c>
      <c r="E138" s="436" t="s">
        <v>329</v>
      </c>
      <c r="F138" s="454">
        <v>3.0</v>
      </c>
    </row>
    <row r="139">
      <c r="A139" s="436" t="s">
        <v>1174</v>
      </c>
      <c r="B139" s="436" t="s">
        <v>1177</v>
      </c>
      <c r="C139" s="436" t="s">
        <v>8</v>
      </c>
      <c r="D139" s="436" t="s">
        <v>1040</v>
      </c>
      <c r="E139" s="436" t="s">
        <v>333</v>
      </c>
      <c r="F139" s="454">
        <v>3.0</v>
      </c>
    </row>
    <row r="140">
      <c r="A140" s="436" t="s">
        <v>1174</v>
      </c>
      <c r="B140" s="436" t="s">
        <v>1175</v>
      </c>
      <c r="C140" s="436" t="s">
        <v>10</v>
      </c>
      <c r="D140" s="436" t="s">
        <v>1040</v>
      </c>
      <c r="E140" s="436" t="s">
        <v>326</v>
      </c>
      <c r="F140" s="454">
        <v>3.0</v>
      </c>
    </row>
    <row r="141">
      <c r="A141" s="436" t="s">
        <v>1174</v>
      </c>
      <c r="B141" s="436" t="s">
        <v>1175</v>
      </c>
      <c r="C141" s="436" t="s">
        <v>10</v>
      </c>
      <c r="D141" s="436" t="s">
        <v>1040</v>
      </c>
      <c r="E141" s="436" t="s">
        <v>335</v>
      </c>
      <c r="F141" s="454">
        <v>3.0</v>
      </c>
    </row>
    <row r="142">
      <c r="A142" s="436" t="s">
        <v>1174</v>
      </c>
      <c r="B142" s="436" t="s">
        <v>1175</v>
      </c>
      <c r="C142" s="436" t="s">
        <v>10</v>
      </c>
      <c r="D142" s="436" t="s">
        <v>1058</v>
      </c>
      <c r="E142" s="436" t="s">
        <v>345</v>
      </c>
      <c r="F142" s="454">
        <v>3.0</v>
      </c>
    </row>
    <row r="143">
      <c r="A143" s="436" t="s">
        <v>1174</v>
      </c>
      <c r="B143" s="436" t="s">
        <v>1175</v>
      </c>
      <c r="C143" s="436" t="s">
        <v>9</v>
      </c>
      <c r="D143" s="436" t="s">
        <v>1040</v>
      </c>
      <c r="E143" s="436" t="s">
        <v>345</v>
      </c>
      <c r="F143" s="454">
        <v>3.0</v>
      </c>
    </row>
    <row r="144">
      <c r="A144" s="436" t="s">
        <v>1068</v>
      </c>
      <c r="B144" s="436" t="s">
        <v>1068</v>
      </c>
      <c r="C144" s="436" t="s">
        <v>10</v>
      </c>
      <c r="D144" s="436" t="s">
        <v>1040</v>
      </c>
      <c r="E144" s="436" t="s">
        <v>337</v>
      </c>
      <c r="F144" s="454">
        <v>2.0</v>
      </c>
    </row>
    <row r="145">
      <c r="A145" s="436" t="s">
        <v>1272</v>
      </c>
      <c r="B145" s="436" t="s">
        <v>1273</v>
      </c>
      <c r="C145" s="436" t="s">
        <v>8</v>
      </c>
      <c r="D145" s="436" t="s">
        <v>1040</v>
      </c>
      <c r="E145" s="436" t="s">
        <v>326</v>
      </c>
      <c r="F145" s="454">
        <v>2.0</v>
      </c>
    </row>
    <row r="146">
      <c r="A146" s="436" t="s">
        <v>1174</v>
      </c>
      <c r="B146" s="436" t="s">
        <v>1207</v>
      </c>
      <c r="C146" s="436" t="s">
        <v>10</v>
      </c>
      <c r="D146" s="436" t="s">
        <v>1040</v>
      </c>
      <c r="E146" s="436" t="s">
        <v>335</v>
      </c>
      <c r="F146" s="454">
        <v>2.0</v>
      </c>
    </row>
    <row r="147">
      <c r="A147" s="436" t="s">
        <v>1174</v>
      </c>
      <c r="B147" s="436" t="s">
        <v>1190</v>
      </c>
      <c r="C147" s="436" t="s">
        <v>10</v>
      </c>
      <c r="D147" s="436" t="s">
        <v>1040</v>
      </c>
      <c r="E147" s="436" t="s">
        <v>346</v>
      </c>
      <c r="F147" s="454">
        <v>2.0</v>
      </c>
    </row>
    <row r="148">
      <c r="A148" s="436" t="s">
        <v>1174</v>
      </c>
      <c r="B148" s="436" t="s">
        <v>1190</v>
      </c>
      <c r="C148" s="436" t="s">
        <v>10</v>
      </c>
      <c r="D148" s="436" t="s">
        <v>1058</v>
      </c>
      <c r="E148" s="436" t="s">
        <v>345</v>
      </c>
      <c r="F148" s="454">
        <v>2.0</v>
      </c>
    </row>
    <row r="149">
      <c r="A149" s="436" t="s">
        <v>1174</v>
      </c>
      <c r="B149" s="436" t="s">
        <v>1176</v>
      </c>
      <c r="C149" s="436" t="s">
        <v>8</v>
      </c>
      <c r="D149" s="436" t="s">
        <v>1058</v>
      </c>
      <c r="E149" s="436" t="s">
        <v>329</v>
      </c>
      <c r="F149" s="454">
        <v>2.0</v>
      </c>
    </row>
    <row r="150">
      <c r="A150" s="436" t="s">
        <v>1174</v>
      </c>
      <c r="B150" s="436" t="s">
        <v>1217</v>
      </c>
      <c r="C150" s="436" t="s">
        <v>10</v>
      </c>
      <c r="D150" s="436" t="s">
        <v>1040</v>
      </c>
      <c r="E150" s="436" t="s">
        <v>335</v>
      </c>
      <c r="F150" s="454">
        <v>2.0</v>
      </c>
    </row>
    <row r="151">
      <c r="A151" s="436" t="s">
        <v>1174</v>
      </c>
      <c r="B151" s="436" t="s">
        <v>1217</v>
      </c>
      <c r="C151" s="436" t="s">
        <v>10</v>
      </c>
      <c r="D151" s="436" t="s">
        <v>1040</v>
      </c>
      <c r="E151" s="436" t="s">
        <v>356</v>
      </c>
      <c r="F151" s="454">
        <v>2.0</v>
      </c>
    </row>
    <row r="152">
      <c r="A152" s="436" t="s">
        <v>1174</v>
      </c>
      <c r="B152" s="436" t="s">
        <v>1217</v>
      </c>
      <c r="C152" s="436" t="s">
        <v>10</v>
      </c>
      <c r="D152" s="436" t="s">
        <v>1058</v>
      </c>
      <c r="E152" s="436" t="s">
        <v>345</v>
      </c>
      <c r="F152" s="454">
        <v>2.0</v>
      </c>
    </row>
    <row r="153">
      <c r="A153" s="436" t="s">
        <v>1174</v>
      </c>
      <c r="B153" s="436" t="s">
        <v>1186</v>
      </c>
      <c r="C153" s="436" t="s">
        <v>10</v>
      </c>
      <c r="D153" s="436" t="s">
        <v>1040</v>
      </c>
      <c r="E153" s="436" t="s">
        <v>335</v>
      </c>
      <c r="F153" s="454">
        <v>2.0</v>
      </c>
    </row>
    <row r="154">
      <c r="A154" s="436" t="s">
        <v>1174</v>
      </c>
      <c r="B154" s="436" t="s">
        <v>1186</v>
      </c>
      <c r="C154" s="436" t="s">
        <v>10</v>
      </c>
      <c r="D154" s="436" t="s">
        <v>1040</v>
      </c>
      <c r="E154" s="436" t="s">
        <v>337</v>
      </c>
      <c r="F154" s="454">
        <v>2.0</v>
      </c>
    </row>
    <row r="155">
      <c r="A155" s="436" t="s">
        <v>1174</v>
      </c>
      <c r="B155" s="436" t="s">
        <v>1186</v>
      </c>
      <c r="C155" s="436" t="s">
        <v>10</v>
      </c>
      <c r="D155" s="436" t="s">
        <v>1040</v>
      </c>
      <c r="E155" s="436" t="s">
        <v>346</v>
      </c>
      <c r="F155" s="454">
        <v>2.0</v>
      </c>
    </row>
    <row r="156">
      <c r="A156" s="436" t="s">
        <v>1174</v>
      </c>
      <c r="B156" s="436" t="s">
        <v>1186</v>
      </c>
      <c r="C156" s="436" t="s">
        <v>10</v>
      </c>
      <c r="D156" s="436" t="s">
        <v>1070</v>
      </c>
      <c r="E156" s="436" t="s">
        <v>352</v>
      </c>
      <c r="F156" s="454">
        <v>2.0</v>
      </c>
    </row>
    <row r="157">
      <c r="A157" s="436" t="s">
        <v>1174</v>
      </c>
      <c r="B157" s="436" t="s">
        <v>1186</v>
      </c>
      <c r="C157" s="436" t="s">
        <v>8</v>
      </c>
      <c r="D157" s="436" t="s">
        <v>1040</v>
      </c>
      <c r="E157" s="436" t="s">
        <v>337</v>
      </c>
      <c r="F157" s="454">
        <v>2.0</v>
      </c>
    </row>
    <row r="158">
      <c r="A158" s="436" t="s">
        <v>1174</v>
      </c>
      <c r="B158" s="436" t="s">
        <v>1193</v>
      </c>
      <c r="C158" s="436" t="s">
        <v>9</v>
      </c>
      <c r="D158" s="436" t="s">
        <v>1058</v>
      </c>
      <c r="E158" s="436" t="s">
        <v>345</v>
      </c>
      <c r="F158" s="454">
        <v>2.0</v>
      </c>
    </row>
    <row r="159">
      <c r="A159" s="436" t="s">
        <v>1174</v>
      </c>
      <c r="B159" s="436" t="s">
        <v>1187</v>
      </c>
      <c r="C159" s="436" t="s">
        <v>10</v>
      </c>
      <c r="D159" s="436" t="s">
        <v>1040</v>
      </c>
      <c r="E159" s="436" t="s">
        <v>335</v>
      </c>
      <c r="F159" s="454">
        <v>2.0</v>
      </c>
    </row>
    <row r="160">
      <c r="A160" s="436" t="s">
        <v>1174</v>
      </c>
      <c r="B160" s="436" t="s">
        <v>1187</v>
      </c>
      <c r="C160" s="436" t="s">
        <v>10</v>
      </c>
      <c r="D160" s="436" t="s">
        <v>1058</v>
      </c>
      <c r="E160" s="436" t="s">
        <v>329</v>
      </c>
      <c r="F160" s="454">
        <v>2.0</v>
      </c>
    </row>
    <row r="161">
      <c r="A161" s="436" t="s">
        <v>1174</v>
      </c>
      <c r="B161" s="436" t="s">
        <v>1187</v>
      </c>
      <c r="C161" s="436" t="s">
        <v>8</v>
      </c>
      <c r="D161" s="436" t="s">
        <v>1040</v>
      </c>
      <c r="E161" s="436" t="s">
        <v>333</v>
      </c>
      <c r="F161" s="454">
        <v>2.0</v>
      </c>
    </row>
    <row r="162">
      <c r="A162" s="436" t="s">
        <v>1174</v>
      </c>
      <c r="B162" s="436" t="s">
        <v>1187</v>
      </c>
      <c r="C162" s="436" t="s">
        <v>8</v>
      </c>
      <c r="D162" s="436" t="s">
        <v>1040</v>
      </c>
      <c r="E162" s="436" t="s">
        <v>329</v>
      </c>
      <c r="F162" s="454">
        <v>2.0</v>
      </c>
    </row>
    <row r="163">
      <c r="A163" s="436" t="s">
        <v>1174</v>
      </c>
      <c r="B163" s="436" t="s">
        <v>1187</v>
      </c>
      <c r="C163" s="436" t="s">
        <v>8</v>
      </c>
      <c r="D163" s="436" t="s">
        <v>1040</v>
      </c>
      <c r="E163" s="436" t="s">
        <v>356</v>
      </c>
      <c r="F163" s="454">
        <v>2.0</v>
      </c>
    </row>
    <row r="164">
      <c r="A164" s="436" t="s">
        <v>1174</v>
      </c>
      <c r="B164" s="436" t="s">
        <v>1213</v>
      </c>
      <c r="C164" s="436" t="s">
        <v>10</v>
      </c>
      <c r="D164" s="436" t="s">
        <v>1040</v>
      </c>
      <c r="E164" s="436" t="s">
        <v>348</v>
      </c>
      <c r="F164" s="454">
        <v>2.0</v>
      </c>
    </row>
    <row r="165">
      <c r="A165" s="436" t="s">
        <v>1174</v>
      </c>
      <c r="B165" s="436" t="s">
        <v>1213</v>
      </c>
      <c r="C165" s="436" t="s">
        <v>10</v>
      </c>
      <c r="D165" s="436" t="s">
        <v>1058</v>
      </c>
      <c r="E165" s="436" t="s">
        <v>326</v>
      </c>
      <c r="F165" s="454">
        <v>2.0</v>
      </c>
    </row>
    <row r="166">
      <c r="A166" s="436" t="s">
        <v>1174</v>
      </c>
      <c r="B166" s="436" t="s">
        <v>1213</v>
      </c>
      <c r="C166" s="436" t="s">
        <v>10</v>
      </c>
      <c r="D166" s="436" t="s">
        <v>1058</v>
      </c>
      <c r="E166" s="436" t="s">
        <v>329</v>
      </c>
      <c r="F166" s="454">
        <v>2.0</v>
      </c>
    </row>
    <row r="167">
      <c r="A167" s="436" t="s">
        <v>1174</v>
      </c>
      <c r="B167" s="436" t="s">
        <v>1213</v>
      </c>
      <c r="C167" s="436" t="s">
        <v>9</v>
      </c>
      <c r="D167" s="436" t="s">
        <v>1040</v>
      </c>
      <c r="E167" s="436" t="s">
        <v>356</v>
      </c>
      <c r="F167" s="454">
        <v>2.0</v>
      </c>
    </row>
    <row r="168">
      <c r="A168" s="436" t="s">
        <v>1174</v>
      </c>
      <c r="B168" s="436" t="s">
        <v>1269</v>
      </c>
      <c r="C168" s="436" t="s">
        <v>8</v>
      </c>
      <c r="D168" s="436" t="s">
        <v>1040</v>
      </c>
      <c r="E168" s="436" t="s">
        <v>329</v>
      </c>
      <c r="F168" s="454">
        <v>2.0</v>
      </c>
    </row>
    <row r="169">
      <c r="A169" s="436" t="s">
        <v>1174</v>
      </c>
      <c r="B169" s="436" t="s">
        <v>1269</v>
      </c>
      <c r="C169" s="436" t="s">
        <v>8</v>
      </c>
      <c r="D169" s="436" t="s">
        <v>1040</v>
      </c>
      <c r="E169" s="436" t="s">
        <v>335</v>
      </c>
      <c r="F169" s="454">
        <v>2.0</v>
      </c>
    </row>
    <row r="170">
      <c r="A170" s="436" t="s">
        <v>1174</v>
      </c>
      <c r="B170" s="436" t="s">
        <v>1180</v>
      </c>
      <c r="C170" s="436" t="s">
        <v>10</v>
      </c>
      <c r="D170" s="436" t="s">
        <v>1058</v>
      </c>
      <c r="E170" s="436" t="s">
        <v>345</v>
      </c>
      <c r="F170" s="454">
        <v>2.0</v>
      </c>
    </row>
    <row r="171">
      <c r="A171" s="436" t="s">
        <v>1174</v>
      </c>
      <c r="B171" s="436" t="s">
        <v>1180</v>
      </c>
      <c r="C171" s="436" t="s">
        <v>10</v>
      </c>
      <c r="D171" s="436" t="s">
        <v>1058</v>
      </c>
      <c r="E171" s="436" t="s">
        <v>329</v>
      </c>
      <c r="F171" s="454">
        <v>2.0</v>
      </c>
    </row>
    <row r="172">
      <c r="A172" s="436" t="s">
        <v>1174</v>
      </c>
      <c r="B172" s="436" t="s">
        <v>1180</v>
      </c>
      <c r="C172" s="436" t="s">
        <v>8</v>
      </c>
      <c r="D172" s="436" t="s">
        <v>1058</v>
      </c>
      <c r="E172" s="436" t="s">
        <v>345</v>
      </c>
      <c r="F172" s="454">
        <v>2.0</v>
      </c>
    </row>
    <row r="173">
      <c r="A173" s="436" t="s">
        <v>1174</v>
      </c>
      <c r="B173" s="436" t="s">
        <v>1180</v>
      </c>
      <c r="C173" s="436" t="s">
        <v>8</v>
      </c>
      <c r="D173" s="436" t="s">
        <v>1058</v>
      </c>
      <c r="E173" s="436" t="s">
        <v>348</v>
      </c>
      <c r="F173" s="454">
        <v>2.0</v>
      </c>
    </row>
    <row r="174">
      <c r="A174" s="436" t="s">
        <v>1174</v>
      </c>
      <c r="B174" s="436" t="s">
        <v>1180</v>
      </c>
      <c r="C174" s="436" t="s">
        <v>8</v>
      </c>
      <c r="D174" s="436" t="s">
        <v>1058</v>
      </c>
      <c r="E174" s="436" t="s">
        <v>329</v>
      </c>
      <c r="F174" s="454">
        <v>2.0</v>
      </c>
    </row>
    <row r="175">
      <c r="A175" s="436" t="s">
        <v>1174</v>
      </c>
      <c r="B175" s="436" t="s">
        <v>1270</v>
      </c>
      <c r="C175" s="436" t="s">
        <v>10</v>
      </c>
      <c r="D175" s="436" t="s">
        <v>1040</v>
      </c>
      <c r="E175" s="436" t="s">
        <v>345</v>
      </c>
      <c r="F175" s="454">
        <v>2.0</v>
      </c>
    </row>
    <row r="176">
      <c r="A176" s="436" t="s">
        <v>1174</v>
      </c>
      <c r="B176" s="436" t="s">
        <v>1179</v>
      </c>
      <c r="C176" s="436" t="s">
        <v>9</v>
      </c>
      <c r="D176" s="436" t="s">
        <v>1040</v>
      </c>
      <c r="E176" s="436" t="s">
        <v>329</v>
      </c>
      <c r="F176" s="454">
        <v>2.0</v>
      </c>
    </row>
    <row r="177">
      <c r="A177" s="436" t="s">
        <v>1174</v>
      </c>
      <c r="B177" s="436" t="s">
        <v>1179</v>
      </c>
      <c r="C177" s="436" t="s">
        <v>8</v>
      </c>
      <c r="D177" s="436" t="s">
        <v>1040</v>
      </c>
      <c r="E177" s="436" t="s">
        <v>329</v>
      </c>
      <c r="F177" s="454">
        <v>2.0</v>
      </c>
    </row>
    <row r="178">
      <c r="A178" s="436" t="s">
        <v>1174</v>
      </c>
      <c r="B178" s="436" t="s">
        <v>1384</v>
      </c>
      <c r="C178" s="436" t="s">
        <v>10</v>
      </c>
      <c r="D178" s="436" t="s">
        <v>1040</v>
      </c>
      <c r="E178" s="436" t="s">
        <v>345</v>
      </c>
      <c r="F178" s="454">
        <v>2.0</v>
      </c>
    </row>
    <row r="179">
      <c r="A179" s="436" t="s">
        <v>1174</v>
      </c>
      <c r="B179" s="436" t="s">
        <v>1384</v>
      </c>
      <c r="C179" s="436" t="s">
        <v>8</v>
      </c>
      <c r="D179" s="436" t="s">
        <v>1040</v>
      </c>
      <c r="E179" s="436" t="s">
        <v>345</v>
      </c>
      <c r="F179" s="454">
        <v>2.0</v>
      </c>
    </row>
    <row r="180">
      <c r="A180" s="436" t="s">
        <v>1174</v>
      </c>
      <c r="B180" s="436" t="s">
        <v>1188</v>
      </c>
      <c r="C180" s="436" t="s">
        <v>9</v>
      </c>
      <c r="D180" s="436" t="s">
        <v>1040</v>
      </c>
      <c r="E180" s="436" t="s">
        <v>356</v>
      </c>
      <c r="F180" s="454">
        <v>2.0</v>
      </c>
    </row>
    <row r="181">
      <c r="A181" s="436" t="s">
        <v>1174</v>
      </c>
      <c r="B181" s="436" t="s">
        <v>1188</v>
      </c>
      <c r="C181" s="436" t="s">
        <v>8</v>
      </c>
      <c r="D181" s="436" t="s">
        <v>1058</v>
      </c>
      <c r="E181" s="436" t="s">
        <v>329</v>
      </c>
      <c r="F181" s="454">
        <v>2.0</v>
      </c>
    </row>
    <row r="182">
      <c r="A182" s="436" t="s">
        <v>1174</v>
      </c>
      <c r="B182" s="436" t="s">
        <v>1178</v>
      </c>
      <c r="C182" s="436" t="s">
        <v>10</v>
      </c>
      <c r="D182" s="436" t="s">
        <v>1040</v>
      </c>
      <c r="E182" s="436" t="s">
        <v>346</v>
      </c>
      <c r="F182" s="454">
        <v>2.0</v>
      </c>
    </row>
    <row r="183">
      <c r="A183" s="436" t="s">
        <v>1174</v>
      </c>
      <c r="B183" s="436" t="s">
        <v>1178</v>
      </c>
      <c r="C183" s="436" t="s">
        <v>8</v>
      </c>
      <c r="D183" s="436" t="s">
        <v>1040</v>
      </c>
      <c r="E183" s="436" t="s">
        <v>333</v>
      </c>
      <c r="F183" s="454">
        <v>2.0</v>
      </c>
    </row>
    <row r="184">
      <c r="A184" s="436" t="s">
        <v>1174</v>
      </c>
      <c r="B184" s="436" t="s">
        <v>1196</v>
      </c>
      <c r="C184" s="436" t="s">
        <v>10</v>
      </c>
      <c r="D184" s="436" t="s">
        <v>1058</v>
      </c>
      <c r="E184" s="436" t="s">
        <v>329</v>
      </c>
      <c r="F184" s="454">
        <v>2.0</v>
      </c>
    </row>
    <row r="185">
      <c r="A185" s="436" t="s">
        <v>1174</v>
      </c>
      <c r="B185" s="436" t="s">
        <v>1177</v>
      </c>
      <c r="C185" s="436" t="s">
        <v>10</v>
      </c>
      <c r="D185" s="436" t="s">
        <v>1040</v>
      </c>
      <c r="E185" s="436" t="s">
        <v>348</v>
      </c>
      <c r="F185" s="454">
        <v>2.0</v>
      </c>
    </row>
    <row r="186">
      <c r="A186" s="436" t="s">
        <v>1174</v>
      </c>
      <c r="B186" s="436" t="s">
        <v>1177</v>
      </c>
      <c r="C186" s="436" t="s">
        <v>10</v>
      </c>
      <c r="D186" s="436" t="s">
        <v>1040</v>
      </c>
      <c r="E186" s="436" t="s">
        <v>346</v>
      </c>
      <c r="F186" s="454">
        <v>2.0</v>
      </c>
    </row>
    <row r="187">
      <c r="A187" s="436" t="s">
        <v>1174</v>
      </c>
      <c r="B187" s="436" t="s">
        <v>1177</v>
      </c>
      <c r="C187" s="436" t="s">
        <v>10</v>
      </c>
      <c r="D187" s="436" t="s">
        <v>1058</v>
      </c>
      <c r="E187" s="436" t="s">
        <v>345</v>
      </c>
      <c r="F187" s="454">
        <v>2.0</v>
      </c>
    </row>
    <row r="188">
      <c r="A188" s="436" t="s">
        <v>1174</v>
      </c>
      <c r="B188" s="436" t="s">
        <v>1177</v>
      </c>
      <c r="C188" s="436" t="s">
        <v>10</v>
      </c>
      <c r="D188" s="436" t="s">
        <v>1058</v>
      </c>
      <c r="E188" s="436" t="s">
        <v>329</v>
      </c>
      <c r="F188" s="454">
        <v>2.0</v>
      </c>
    </row>
    <row r="189">
      <c r="A189" s="436" t="s">
        <v>1174</v>
      </c>
      <c r="B189" s="436" t="s">
        <v>1175</v>
      </c>
      <c r="C189" s="436" t="s">
        <v>10</v>
      </c>
      <c r="D189" s="436" t="s">
        <v>1040</v>
      </c>
      <c r="E189" s="436" t="s">
        <v>331</v>
      </c>
      <c r="F189" s="454">
        <v>2.0</v>
      </c>
    </row>
    <row r="190">
      <c r="A190" s="436" t="s">
        <v>1068</v>
      </c>
      <c r="B190" s="436" t="s">
        <v>1068</v>
      </c>
      <c r="C190" s="436" t="s">
        <v>10</v>
      </c>
      <c r="D190" s="436" t="s">
        <v>1040</v>
      </c>
      <c r="E190" s="436" t="s">
        <v>329</v>
      </c>
      <c r="F190" s="454">
        <v>1.0</v>
      </c>
    </row>
    <row r="191">
      <c r="A191" s="436" t="s">
        <v>1068</v>
      </c>
      <c r="B191" s="436" t="s">
        <v>1068</v>
      </c>
      <c r="C191" s="436" t="s">
        <v>10</v>
      </c>
      <c r="D191" s="436" t="s">
        <v>1070</v>
      </c>
      <c r="E191" s="436" t="s">
        <v>352</v>
      </c>
      <c r="F191" s="454">
        <v>1.0</v>
      </c>
    </row>
    <row r="192">
      <c r="A192" s="436" t="s">
        <v>1372</v>
      </c>
      <c r="B192" s="436" t="s">
        <v>1385</v>
      </c>
      <c r="C192" s="436" t="s">
        <v>8</v>
      </c>
      <c r="D192" s="436" t="s">
        <v>1040</v>
      </c>
      <c r="E192" s="436" t="s">
        <v>326</v>
      </c>
      <c r="F192" s="454">
        <v>1.0</v>
      </c>
    </row>
    <row r="193">
      <c r="A193" s="436" t="s">
        <v>1181</v>
      </c>
      <c r="B193" s="436" t="s">
        <v>1226</v>
      </c>
      <c r="C193" s="436" t="s">
        <v>9</v>
      </c>
      <c r="D193" s="436" t="s">
        <v>1070</v>
      </c>
      <c r="E193" s="436" t="s">
        <v>351</v>
      </c>
      <c r="F193" s="454">
        <v>1.0</v>
      </c>
    </row>
    <row r="194">
      <c r="A194" s="436" t="s">
        <v>1181</v>
      </c>
      <c r="B194" s="436" t="s">
        <v>1226</v>
      </c>
      <c r="C194" s="436" t="s">
        <v>8</v>
      </c>
      <c r="D194" s="436" t="s">
        <v>1070</v>
      </c>
      <c r="E194" s="436" t="s">
        <v>351</v>
      </c>
      <c r="F194" s="454">
        <v>1.0</v>
      </c>
    </row>
    <row r="195">
      <c r="A195" s="436" t="s">
        <v>1181</v>
      </c>
      <c r="B195" s="436" t="s">
        <v>1314</v>
      </c>
      <c r="C195" s="436" t="s">
        <v>10</v>
      </c>
      <c r="D195" s="436" t="s">
        <v>1040</v>
      </c>
      <c r="E195" s="436" t="s">
        <v>329</v>
      </c>
      <c r="F195" s="454">
        <v>1.0</v>
      </c>
    </row>
    <row r="196">
      <c r="A196" s="436" t="s">
        <v>1174</v>
      </c>
      <c r="B196" s="436" t="s">
        <v>1207</v>
      </c>
      <c r="C196" s="436" t="s">
        <v>10</v>
      </c>
      <c r="D196" s="436" t="s">
        <v>1040</v>
      </c>
      <c r="E196" s="436" t="s">
        <v>356</v>
      </c>
      <c r="F196" s="454">
        <v>1.0</v>
      </c>
    </row>
    <row r="197">
      <c r="A197" s="436" t="s">
        <v>1174</v>
      </c>
      <c r="B197" s="436" t="s">
        <v>1207</v>
      </c>
      <c r="C197" s="436" t="s">
        <v>10</v>
      </c>
      <c r="D197" s="436" t="s">
        <v>1058</v>
      </c>
      <c r="E197" s="436" t="s">
        <v>346</v>
      </c>
      <c r="F197" s="454">
        <v>1.0</v>
      </c>
    </row>
    <row r="198">
      <c r="A198" s="436" t="s">
        <v>1174</v>
      </c>
      <c r="B198" s="436" t="s">
        <v>1207</v>
      </c>
      <c r="C198" s="436" t="s">
        <v>9</v>
      </c>
      <c r="D198" s="436" t="s">
        <v>1040</v>
      </c>
      <c r="E198" s="436" t="s">
        <v>345</v>
      </c>
      <c r="F198" s="454">
        <v>1.0</v>
      </c>
    </row>
    <row r="199">
      <c r="A199" s="436" t="s">
        <v>1174</v>
      </c>
      <c r="B199" s="436" t="s">
        <v>1207</v>
      </c>
      <c r="C199" s="436" t="s">
        <v>9</v>
      </c>
      <c r="D199" s="436" t="s">
        <v>1040</v>
      </c>
      <c r="E199" s="436" t="s">
        <v>335</v>
      </c>
      <c r="F199" s="454">
        <v>1.0</v>
      </c>
    </row>
    <row r="200">
      <c r="A200" s="436" t="s">
        <v>1174</v>
      </c>
      <c r="B200" s="436" t="s">
        <v>1207</v>
      </c>
      <c r="C200" s="436" t="s">
        <v>9</v>
      </c>
      <c r="D200" s="436" t="s">
        <v>1040</v>
      </c>
      <c r="E200" s="436" t="s">
        <v>356</v>
      </c>
      <c r="F200" s="454">
        <v>1.0</v>
      </c>
    </row>
    <row r="201">
      <c r="A201" s="436" t="s">
        <v>1174</v>
      </c>
      <c r="B201" s="436" t="s">
        <v>1207</v>
      </c>
      <c r="C201" s="436" t="s">
        <v>8</v>
      </c>
      <c r="D201" s="436" t="s">
        <v>1040</v>
      </c>
      <c r="E201" s="436" t="s">
        <v>345</v>
      </c>
      <c r="F201" s="454">
        <v>1.0</v>
      </c>
    </row>
    <row r="202">
      <c r="A202" s="436" t="s">
        <v>1174</v>
      </c>
      <c r="B202" s="436" t="s">
        <v>1190</v>
      </c>
      <c r="C202" s="436" t="s">
        <v>10</v>
      </c>
      <c r="D202" s="436" t="s">
        <v>1040</v>
      </c>
      <c r="E202" s="436" t="s">
        <v>335</v>
      </c>
      <c r="F202" s="454">
        <v>1.0</v>
      </c>
    </row>
    <row r="203">
      <c r="A203" s="436" t="s">
        <v>1174</v>
      </c>
      <c r="B203" s="436" t="s">
        <v>1190</v>
      </c>
      <c r="C203" s="436" t="s">
        <v>9</v>
      </c>
      <c r="D203" s="436" t="s">
        <v>1040</v>
      </c>
      <c r="E203" s="436" t="s">
        <v>356</v>
      </c>
      <c r="F203" s="454">
        <v>1.0</v>
      </c>
    </row>
    <row r="204">
      <c r="A204" s="436" t="s">
        <v>1174</v>
      </c>
      <c r="B204" s="436" t="s">
        <v>1190</v>
      </c>
      <c r="C204" s="436" t="s">
        <v>9</v>
      </c>
      <c r="D204" s="436" t="s">
        <v>1058</v>
      </c>
      <c r="E204" s="436" t="s">
        <v>345</v>
      </c>
      <c r="F204" s="454">
        <v>1.0</v>
      </c>
    </row>
    <row r="205">
      <c r="A205" s="436" t="s">
        <v>1174</v>
      </c>
      <c r="B205" s="436" t="s">
        <v>1190</v>
      </c>
      <c r="C205" s="436" t="s">
        <v>8</v>
      </c>
      <c r="D205" s="436" t="s">
        <v>1040</v>
      </c>
      <c r="E205" s="436" t="s">
        <v>345</v>
      </c>
      <c r="F205" s="454">
        <v>1.0</v>
      </c>
    </row>
    <row r="206">
      <c r="A206" s="436" t="s">
        <v>1174</v>
      </c>
      <c r="B206" s="436" t="s">
        <v>1176</v>
      </c>
      <c r="C206" s="436" t="s">
        <v>10</v>
      </c>
      <c r="D206" s="436" t="s">
        <v>1040</v>
      </c>
      <c r="E206" s="436" t="s">
        <v>348</v>
      </c>
      <c r="F206" s="454">
        <v>1.0</v>
      </c>
    </row>
    <row r="207">
      <c r="A207" s="436" t="s">
        <v>1174</v>
      </c>
      <c r="B207" s="436" t="s">
        <v>1176</v>
      </c>
      <c r="C207" s="436" t="s">
        <v>10</v>
      </c>
      <c r="D207" s="436" t="s">
        <v>1040</v>
      </c>
      <c r="E207" s="436" t="s">
        <v>335</v>
      </c>
      <c r="F207" s="454">
        <v>1.0</v>
      </c>
    </row>
    <row r="208">
      <c r="A208" s="436" t="s">
        <v>1174</v>
      </c>
      <c r="B208" s="436" t="s">
        <v>1176</v>
      </c>
      <c r="C208" s="436" t="s">
        <v>10</v>
      </c>
      <c r="D208" s="436" t="s">
        <v>1040</v>
      </c>
      <c r="E208" s="436" t="s">
        <v>346</v>
      </c>
      <c r="F208" s="454">
        <v>1.0</v>
      </c>
    </row>
    <row r="209">
      <c r="A209" s="436" t="s">
        <v>1174</v>
      </c>
      <c r="B209" s="436" t="s">
        <v>1176</v>
      </c>
      <c r="C209" s="436" t="s">
        <v>9</v>
      </c>
      <c r="D209" s="436" t="s">
        <v>1040</v>
      </c>
      <c r="E209" s="436" t="s">
        <v>335</v>
      </c>
      <c r="F209" s="454">
        <v>1.0</v>
      </c>
    </row>
    <row r="210">
      <c r="A210" s="436" t="s">
        <v>1174</v>
      </c>
      <c r="B210" s="436" t="s">
        <v>1176</v>
      </c>
      <c r="C210" s="436" t="s">
        <v>9</v>
      </c>
      <c r="D210" s="436" t="s">
        <v>1040</v>
      </c>
      <c r="E210" s="436" t="s">
        <v>346</v>
      </c>
      <c r="F210" s="454">
        <v>1.0</v>
      </c>
    </row>
    <row r="211">
      <c r="A211" s="436" t="s">
        <v>1174</v>
      </c>
      <c r="B211" s="436" t="s">
        <v>1176</v>
      </c>
      <c r="C211" s="436" t="s">
        <v>8</v>
      </c>
      <c r="D211" s="436" t="s">
        <v>1040</v>
      </c>
      <c r="E211" s="436" t="s">
        <v>337</v>
      </c>
      <c r="F211" s="454">
        <v>1.0</v>
      </c>
    </row>
    <row r="212">
      <c r="A212" s="436" t="s">
        <v>1174</v>
      </c>
      <c r="B212" s="436" t="s">
        <v>1176</v>
      </c>
      <c r="C212" s="436" t="s">
        <v>8</v>
      </c>
      <c r="D212" s="436" t="s">
        <v>1058</v>
      </c>
      <c r="E212" s="436" t="s">
        <v>346</v>
      </c>
      <c r="F212" s="454">
        <v>1.0</v>
      </c>
    </row>
    <row r="213">
      <c r="A213" s="436" t="s">
        <v>1174</v>
      </c>
      <c r="B213" s="436" t="s">
        <v>1228</v>
      </c>
      <c r="C213" s="436" t="s">
        <v>9</v>
      </c>
      <c r="D213" s="436" t="s">
        <v>1040</v>
      </c>
      <c r="E213" s="436" t="s">
        <v>335</v>
      </c>
      <c r="F213" s="454">
        <v>1.0</v>
      </c>
    </row>
    <row r="214">
      <c r="A214" s="436" t="s">
        <v>1174</v>
      </c>
      <c r="B214" s="436" t="s">
        <v>1291</v>
      </c>
      <c r="C214" s="436" t="s">
        <v>9</v>
      </c>
      <c r="D214" s="436" t="s">
        <v>1040</v>
      </c>
      <c r="E214" s="436" t="s">
        <v>356</v>
      </c>
      <c r="F214" s="454">
        <v>1.0</v>
      </c>
    </row>
    <row r="215">
      <c r="A215" s="436" t="s">
        <v>1174</v>
      </c>
      <c r="B215" s="436" t="s">
        <v>1291</v>
      </c>
      <c r="C215" s="436" t="s">
        <v>8</v>
      </c>
      <c r="D215" s="436" t="s">
        <v>1040</v>
      </c>
      <c r="E215" s="436" t="s">
        <v>348</v>
      </c>
      <c r="F215" s="454">
        <v>1.0</v>
      </c>
    </row>
    <row r="216">
      <c r="A216" s="436" t="s">
        <v>1174</v>
      </c>
      <c r="B216" s="436" t="s">
        <v>1217</v>
      </c>
      <c r="C216" s="436" t="s">
        <v>10</v>
      </c>
      <c r="D216" s="436" t="s">
        <v>1040</v>
      </c>
      <c r="E216" s="436" t="s">
        <v>346</v>
      </c>
      <c r="F216" s="454">
        <v>1.0</v>
      </c>
    </row>
    <row r="217">
      <c r="A217" s="436" t="s">
        <v>1174</v>
      </c>
      <c r="B217" s="436" t="s">
        <v>1217</v>
      </c>
      <c r="C217" s="436" t="s">
        <v>9</v>
      </c>
      <c r="D217" s="436" t="s">
        <v>1040</v>
      </c>
      <c r="E217" s="436" t="s">
        <v>356</v>
      </c>
      <c r="F217" s="454">
        <v>1.0</v>
      </c>
    </row>
    <row r="218">
      <c r="A218" s="436" t="s">
        <v>1174</v>
      </c>
      <c r="B218" s="436" t="s">
        <v>1186</v>
      </c>
      <c r="C218" s="436" t="s">
        <v>10</v>
      </c>
      <c r="D218" s="436" t="s">
        <v>1040</v>
      </c>
      <c r="E218" s="436" t="s">
        <v>356</v>
      </c>
      <c r="F218" s="454">
        <v>1.0</v>
      </c>
    </row>
    <row r="219">
      <c r="A219" s="436" t="s">
        <v>1174</v>
      </c>
      <c r="B219" s="436" t="s">
        <v>1186</v>
      </c>
      <c r="C219" s="436" t="s">
        <v>10</v>
      </c>
      <c r="D219" s="436" t="s">
        <v>1058</v>
      </c>
      <c r="E219" s="436" t="s">
        <v>345</v>
      </c>
      <c r="F219" s="454">
        <v>1.0</v>
      </c>
    </row>
    <row r="220">
      <c r="A220" s="436" t="s">
        <v>1174</v>
      </c>
      <c r="B220" s="436" t="s">
        <v>1186</v>
      </c>
      <c r="C220" s="436" t="s">
        <v>10</v>
      </c>
      <c r="D220" s="436" t="s">
        <v>1058</v>
      </c>
      <c r="E220" s="436" t="s">
        <v>326</v>
      </c>
      <c r="F220" s="454">
        <v>1.0</v>
      </c>
    </row>
    <row r="221">
      <c r="A221" s="436" t="s">
        <v>1174</v>
      </c>
      <c r="B221" s="436" t="s">
        <v>1186</v>
      </c>
      <c r="C221" s="436" t="s">
        <v>10</v>
      </c>
      <c r="D221" s="436" t="s">
        <v>1058</v>
      </c>
      <c r="E221" s="436" t="s">
        <v>329</v>
      </c>
      <c r="F221" s="454">
        <v>1.0</v>
      </c>
    </row>
    <row r="222">
      <c r="A222" s="436" t="s">
        <v>1174</v>
      </c>
      <c r="B222" s="436" t="s">
        <v>1186</v>
      </c>
      <c r="C222" s="436" t="s">
        <v>9</v>
      </c>
      <c r="D222" s="436" t="s">
        <v>1040</v>
      </c>
      <c r="E222" s="436" t="s">
        <v>329</v>
      </c>
      <c r="F222" s="454">
        <v>1.0</v>
      </c>
    </row>
    <row r="223">
      <c r="A223" s="436" t="s">
        <v>1174</v>
      </c>
      <c r="B223" s="436" t="s">
        <v>1186</v>
      </c>
      <c r="C223" s="436" t="s">
        <v>8</v>
      </c>
      <c r="D223" s="436" t="s">
        <v>1040</v>
      </c>
      <c r="E223" s="436" t="s">
        <v>335</v>
      </c>
      <c r="F223" s="454">
        <v>1.0</v>
      </c>
    </row>
    <row r="224">
      <c r="A224" s="436" t="s">
        <v>1174</v>
      </c>
      <c r="B224" s="436" t="s">
        <v>1193</v>
      </c>
      <c r="C224" s="436" t="s">
        <v>10</v>
      </c>
      <c r="D224" s="436" t="s">
        <v>1058</v>
      </c>
      <c r="E224" s="436" t="s">
        <v>345</v>
      </c>
      <c r="F224" s="454">
        <v>1.0</v>
      </c>
    </row>
    <row r="225">
      <c r="A225" s="436" t="s">
        <v>1174</v>
      </c>
      <c r="B225" s="436" t="s">
        <v>1193</v>
      </c>
      <c r="C225" s="436" t="s">
        <v>10</v>
      </c>
      <c r="D225" s="436" t="s">
        <v>1058</v>
      </c>
      <c r="E225" s="436" t="s">
        <v>346</v>
      </c>
      <c r="F225" s="454">
        <v>1.0</v>
      </c>
    </row>
    <row r="226">
      <c r="A226" s="436" t="s">
        <v>1174</v>
      </c>
      <c r="B226" s="436" t="s">
        <v>1193</v>
      </c>
      <c r="C226" s="436" t="s">
        <v>9</v>
      </c>
      <c r="D226" s="436" t="s">
        <v>1058</v>
      </c>
      <c r="E226" s="436" t="s">
        <v>329</v>
      </c>
      <c r="F226" s="454">
        <v>1.0</v>
      </c>
    </row>
    <row r="227">
      <c r="A227" s="436" t="s">
        <v>1174</v>
      </c>
      <c r="B227" s="436" t="s">
        <v>1193</v>
      </c>
      <c r="C227" s="436" t="s">
        <v>8</v>
      </c>
      <c r="D227" s="436" t="s">
        <v>1040</v>
      </c>
      <c r="E227" s="436" t="s">
        <v>356</v>
      </c>
      <c r="F227" s="454">
        <v>1.0</v>
      </c>
    </row>
    <row r="228">
      <c r="A228" s="436" t="s">
        <v>1174</v>
      </c>
      <c r="B228" s="436" t="s">
        <v>1193</v>
      </c>
      <c r="C228" s="436" t="s">
        <v>8</v>
      </c>
      <c r="D228" s="436" t="s">
        <v>1058</v>
      </c>
      <c r="E228" s="436" t="s">
        <v>329</v>
      </c>
      <c r="F228" s="454">
        <v>1.0</v>
      </c>
    </row>
    <row r="229">
      <c r="A229" s="436" t="s">
        <v>1174</v>
      </c>
      <c r="B229" s="436" t="s">
        <v>1187</v>
      </c>
      <c r="C229" s="436" t="s">
        <v>10</v>
      </c>
      <c r="D229" s="436" t="s">
        <v>1040</v>
      </c>
      <c r="E229" s="436" t="s">
        <v>329</v>
      </c>
      <c r="F229" s="454">
        <v>1.0</v>
      </c>
    </row>
    <row r="230">
      <c r="A230" s="436" t="s">
        <v>1174</v>
      </c>
      <c r="B230" s="436" t="s">
        <v>1187</v>
      </c>
      <c r="C230" s="436" t="s">
        <v>10</v>
      </c>
      <c r="D230" s="436" t="s">
        <v>1040</v>
      </c>
      <c r="E230" s="436" t="s">
        <v>337</v>
      </c>
      <c r="F230" s="454">
        <v>1.0</v>
      </c>
    </row>
    <row r="231">
      <c r="A231" s="436" t="s">
        <v>1174</v>
      </c>
      <c r="B231" s="436" t="s">
        <v>1187</v>
      </c>
      <c r="C231" s="436" t="s">
        <v>9</v>
      </c>
      <c r="D231" s="436" t="s">
        <v>1040</v>
      </c>
      <c r="E231" s="436" t="s">
        <v>335</v>
      </c>
      <c r="F231" s="454">
        <v>1.0</v>
      </c>
    </row>
    <row r="232">
      <c r="A232" s="436" t="s">
        <v>1174</v>
      </c>
      <c r="B232" s="436" t="s">
        <v>1187</v>
      </c>
      <c r="C232" s="436" t="s">
        <v>8</v>
      </c>
      <c r="D232" s="436" t="s">
        <v>1040</v>
      </c>
      <c r="E232" s="436" t="s">
        <v>348</v>
      </c>
      <c r="F232" s="454">
        <v>1.0</v>
      </c>
    </row>
    <row r="233">
      <c r="A233" s="436" t="s">
        <v>1174</v>
      </c>
      <c r="B233" s="436" t="s">
        <v>1187</v>
      </c>
      <c r="C233" s="436" t="s">
        <v>8</v>
      </c>
      <c r="D233" s="436" t="s">
        <v>1040</v>
      </c>
      <c r="E233" s="436" t="s">
        <v>326</v>
      </c>
      <c r="F233" s="454">
        <v>1.0</v>
      </c>
    </row>
    <row r="234">
      <c r="A234" s="436" t="s">
        <v>1174</v>
      </c>
      <c r="B234" s="436" t="s">
        <v>1213</v>
      </c>
      <c r="C234" s="436" t="s">
        <v>10</v>
      </c>
      <c r="D234" s="436" t="s">
        <v>1070</v>
      </c>
      <c r="E234" s="436" t="s">
        <v>352</v>
      </c>
      <c r="F234" s="454">
        <v>1.0</v>
      </c>
    </row>
    <row r="235">
      <c r="A235" s="436" t="s">
        <v>1174</v>
      </c>
      <c r="B235" s="436" t="s">
        <v>1213</v>
      </c>
      <c r="C235" s="436" t="s">
        <v>9</v>
      </c>
      <c r="D235" s="436" t="s">
        <v>1040</v>
      </c>
      <c r="E235" s="436" t="s">
        <v>345</v>
      </c>
      <c r="F235" s="454">
        <v>1.0</v>
      </c>
    </row>
    <row r="236">
      <c r="A236" s="436" t="s">
        <v>1174</v>
      </c>
      <c r="B236" s="436" t="s">
        <v>1213</v>
      </c>
      <c r="C236" s="436" t="s">
        <v>9</v>
      </c>
      <c r="D236" s="436" t="s">
        <v>1040</v>
      </c>
      <c r="E236" s="436" t="s">
        <v>337</v>
      </c>
      <c r="F236" s="454">
        <v>1.0</v>
      </c>
    </row>
    <row r="237">
      <c r="A237" s="436" t="s">
        <v>1174</v>
      </c>
      <c r="B237" s="436" t="s">
        <v>1213</v>
      </c>
      <c r="C237" s="436" t="s">
        <v>9</v>
      </c>
      <c r="D237" s="436" t="s">
        <v>1040</v>
      </c>
      <c r="E237" s="436" t="s">
        <v>346</v>
      </c>
      <c r="F237" s="454">
        <v>1.0</v>
      </c>
    </row>
    <row r="238">
      <c r="A238" s="436" t="s">
        <v>1174</v>
      </c>
      <c r="B238" s="436" t="s">
        <v>1213</v>
      </c>
      <c r="C238" s="436" t="s">
        <v>8</v>
      </c>
      <c r="D238" s="436" t="s">
        <v>1040</v>
      </c>
      <c r="E238" s="436" t="s">
        <v>335</v>
      </c>
      <c r="F238" s="454">
        <v>1.0</v>
      </c>
    </row>
    <row r="239">
      <c r="A239" s="436" t="s">
        <v>1174</v>
      </c>
      <c r="B239" s="436" t="s">
        <v>1213</v>
      </c>
      <c r="C239" s="436" t="s">
        <v>8</v>
      </c>
      <c r="D239" s="436" t="s">
        <v>1040</v>
      </c>
      <c r="E239" s="436" t="s">
        <v>346</v>
      </c>
      <c r="F239" s="454">
        <v>1.0</v>
      </c>
    </row>
    <row r="240">
      <c r="A240" s="436" t="s">
        <v>1174</v>
      </c>
      <c r="B240" s="436" t="s">
        <v>1213</v>
      </c>
      <c r="C240" s="436" t="s">
        <v>8</v>
      </c>
      <c r="D240" s="436" t="s">
        <v>1058</v>
      </c>
      <c r="E240" s="436" t="s">
        <v>348</v>
      </c>
      <c r="F240" s="454">
        <v>1.0</v>
      </c>
    </row>
    <row r="241">
      <c r="A241" s="436" t="s">
        <v>1174</v>
      </c>
      <c r="B241" s="436" t="s">
        <v>1213</v>
      </c>
      <c r="C241" s="436" t="s">
        <v>8</v>
      </c>
      <c r="D241" s="436" t="s">
        <v>1058</v>
      </c>
      <c r="E241" s="436" t="s">
        <v>326</v>
      </c>
      <c r="F241" s="454">
        <v>1.0</v>
      </c>
    </row>
    <row r="242">
      <c r="A242" s="436" t="s">
        <v>1174</v>
      </c>
      <c r="B242" s="436" t="s">
        <v>1269</v>
      </c>
      <c r="C242" s="436" t="s">
        <v>10</v>
      </c>
      <c r="D242" s="436" t="s">
        <v>1040</v>
      </c>
      <c r="E242" s="436" t="s">
        <v>345</v>
      </c>
      <c r="F242" s="454">
        <v>1.0</v>
      </c>
    </row>
    <row r="243">
      <c r="A243" s="436" t="s">
        <v>1174</v>
      </c>
      <c r="B243" s="436" t="s">
        <v>1269</v>
      </c>
      <c r="C243" s="436" t="s">
        <v>10</v>
      </c>
      <c r="D243" s="436" t="s">
        <v>1058</v>
      </c>
      <c r="E243" s="436" t="s">
        <v>326</v>
      </c>
      <c r="F243" s="454">
        <v>1.0</v>
      </c>
    </row>
    <row r="244">
      <c r="A244" s="436" t="s">
        <v>1174</v>
      </c>
      <c r="B244" s="436" t="s">
        <v>1248</v>
      </c>
      <c r="C244" s="436" t="s">
        <v>8</v>
      </c>
      <c r="D244" s="436" t="s">
        <v>1040</v>
      </c>
      <c r="E244" s="436" t="s">
        <v>345</v>
      </c>
      <c r="F244" s="454">
        <v>1.0</v>
      </c>
    </row>
    <row r="245">
      <c r="A245" s="436" t="s">
        <v>1174</v>
      </c>
      <c r="B245" s="436" t="s">
        <v>1180</v>
      </c>
      <c r="C245" s="436" t="s">
        <v>10</v>
      </c>
      <c r="D245" s="436" t="s">
        <v>1058</v>
      </c>
      <c r="E245" s="436" t="s">
        <v>348</v>
      </c>
      <c r="F245" s="454">
        <v>1.0</v>
      </c>
    </row>
    <row r="246">
      <c r="A246" s="436" t="s">
        <v>1174</v>
      </c>
      <c r="B246" s="436" t="s">
        <v>1180</v>
      </c>
      <c r="C246" s="436" t="s">
        <v>9</v>
      </c>
      <c r="D246" s="436" t="s">
        <v>1040</v>
      </c>
      <c r="E246" s="436" t="s">
        <v>348</v>
      </c>
      <c r="F246" s="454">
        <v>1.0</v>
      </c>
    </row>
    <row r="247">
      <c r="A247" s="436" t="s">
        <v>1174</v>
      </c>
      <c r="B247" s="436" t="s">
        <v>1180</v>
      </c>
      <c r="C247" s="436" t="s">
        <v>9</v>
      </c>
      <c r="D247" s="436" t="s">
        <v>1040</v>
      </c>
      <c r="E247" s="436" t="s">
        <v>337</v>
      </c>
      <c r="F247" s="454">
        <v>1.0</v>
      </c>
    </row>
    <row r="248">
      <c r="A248" s="436" t="s">
        <v>1174</v>
      </c>
      <c r="B248" s="436" t="s">
        <v>1180</v>
      </c>
      <c r="C248" s="436" t="s">
        <v>9</v>
      </c>
      <c r="D248" s="436" t="s">
        <v>1040</v>
      </c>
      <c r="E248" s="436" t="s">
        <v>346</v>
      </c>
      <c r="F248" s="454">
        <v>1.0</v>
      </c>
    </row>
    <row r="249">
      <c r="A249" s="436" t="s">
        <v>1174</v>
      </c>
      <c r="B249" s="436" t="s">
        <v>1270</v>
      </c>
      <c r="C249" s="436" t="s">
        <v>10</v>
      </c>
      <c r="D249" s="436" t="s">
        <v>1040</v>
      </c>
      <c r="E249" s="436" t="s">
        <v>329</v>
      </c>
      <c r="F249" s="454">
        <v>1.0</v>
      </c>
    </row>
    <row r="250">
      <c r="A250" s="436" t="s">
        <v>1174</v>
      </c>
      <c r="B250" s="436" t="s">
        <v>1270</v>
      </c>
      <c r="C250" s="436" t="s">
        <v>10</v>
      </c>
      <c r="D250" s="436" t="s">
        <v>1040</v>
      </c>
      <c r="E250" s="436" t="s">
        <v>335</v>
      </c>
      <c r="F250" s="454">
        <v>1.0</v>
      </c>
    </row>
    <row r="251">
      <c r="A251" s="436" t="s">
        <v>1174</v>
      </c>
      <c r="B251" s="436" t="s">
        <v>1270</v>
      </c>
      <c r="C251" s="436" t="s">
        <v>8</v>
      </c>
      <c r="D251" s="436" t="s">
        <v>1040</v>
      </c>
      <c r="E251" s="436" t="s">
        <v>329</v>
      </c>
      <c r="F251" s="454">
        <v>1.0</v>
      </c>
    </row>
    <row r="252">
      <c r="A252" s="436" t="s">
        <v>1174</v>
      </c>
      <c r="B252" s="436" t="s">
        <v>1270</v>
      </c>
      <c r="C252" s="436" t="s">
        <v>8</v>
      </c>
      <c r="D252" s="436" t="s">
        <v>1040</v>
      </c>
      <c r="E252" s="436" t="s">
        <v>335</v>
      </c>
      <c r="F252" s="454">
        <v>1.0</v>
      </c>
    </row>
    <row r="253">
      <c r="A253" s="436" t="s">
        <v>1174</v>
      </c>
      <c r="B253" s="436" t="s">
        <v>1270</v>
      </c>
      <c r="C253" s="436" t="s">
        <v>8</v>
      </c>
      <c r="D253" s="436" t="s">
        <v>1058</v>
      </c>
      <c r="E253" s="436" t="s">
        <v>329</v>
      </c>
      <c r="F253" s="454">
        <v>1.0</v>
      </c>
    </row>
    <row r="254">
      <c r="A254" s="436" t="s">
        <v>1174</v>
      </c>
      <c r="B254" s="436" t="s">
        <v>1179</v>
      </c>
      <c r="C254" s="436" t="s">
        <v>10</v>
      </c>
      <c r="D254" s="436" t="s">
        <v>1040</v>
      </c>
      <c r="E254" s="436" t="s">
        <v>326</v>
      </c>
      <c r="F254" s="454">
        <v>1.0</v>
      </c>
    </row>
    <row r="255">
      <c r="A255" s="436" t="s">
        <v>1174</v>
      </c>
      <c r="B255" s="436" t="s">
        <v>1179</v>
      </c>
      <c r="C255" s="436" t="s">
        <v>10</v>
      </c>
      <c r="D255" s="436" t="s">
        <v>1058</v>
      </c>
      <c r="E255" s="436" t="s">
        <v>329</v>
      </c>
      <c r="F255" s="454">
        <v>1.0</v>
      </c>
    </row>
    <row r="256">
      <c r="A256" s="436" t="s">
        <v>1174</v>
      </c>
      <c r="B256" s="436" t="s">
        <v>1179</v>
      </c>
      <c r="C256" s="436" t="s">
        <v>9</v>
      </c>
      <c r="D256" s="436" t="s">
        <v>1040</v>
      </c>
      <c r="E256" s="436" t="s">
        <v>348</v>
      </c>
      <c r="F256" s="454">
        <v>1.0</v>
      </c>
    </row>
    <row r="257">
      <c r="A257" s="436" t="s">
        <v>1174</v>
      </c>
      <c r="B257" s="436" t="s">
        <v>1179</v>
      </c>
      <c r="C257" s="436" t="s">
        <v>8</v>
      </c>
      <c r="D257" s="436" t="s">
        <v>1040</v>
      </c>
      <c r="E257" s="436" t="s">
        <v>331</v>
      </c>
      <c r="F257" s="454">
        <v>1.0</v>
      </c>
    </row>
    <row r="258">
      <c r="A258" s="436" t="s">
        <v>1174</v>
      </c>
      <c r="B258" s="436" t="s">
        <v>1188</v>
      </c>
      <c r="C258" s="436" t="s">
        <v>10</v>
      </c>
      <c r="D258" s="436" t="s">
        <v>1040</v>
      </c>
      <c r="E258" s="436" t="s">
        <v>335</v>
      </c>
      <c r="F258" s="454">
        <v>1.0</v>
      </c>
    </row>
    <row r="259">
      <c r="A259" s="436" t="s">
        <v>1174</v>
      </c>
      <c r="B259" s="436" t="s">
        <v>1188</v>
      </c>
      <c r="C259" s="436" t="s">
        <v>10</v>
      </c>
      <c r="D259" s="436" t="s">
        <v>1040</v>
      </c>
      <c r="E259" s="436" t="s">
        <v>337</v>
      </c>
      <c r="F259" s="454">
        <v>1.0</v>
      </c>
    </row>
    <row r="260">
      <c r="A260" s="436" t="s">
        <v>1174</v>
      </c>
      <c r="B260" s="436" t="s">
        <v>1188</v>
      </c>
      <c r="C260" s="436" t="s">
        <v>10</v>
      </c>
      <c r="D260" s="436" t="s">
        <v>1058</v>
      </c>
      <c r="E260" s="436" t="s">
        <v>348</v>
      </c>
      <c r="F260" s="454">
        <v>1.0</v>
      </c>
    </row>
    <row r="261">
      <c r="A261" s="436" t="s">
        <v>1174</v>
      </c>
      <c r="B261" s="436" t="s">
        <v>1188</v>
      </c>
      <c r="C261" s="436" t="s">
        <v>10</v>
      </c>
      <c r="D261" s="436" t="s">
        <v>1058</v>
      </c>
      <c r="E261" s="436" t="s">
        <v>329</v>
      </c>
      <c r="F261" s="454">
        <v>1.0</v>
      </c>
    </row>
    <row r="262">
      <c r="A262" s="436" t="s">
        <v>1174</v>
      </c>
      <c r="B262" s="436" t="s">
        <v>1188</v>
      </c>
      <c r="C262" s="436" t="s">
        <v>9</v>
      </c>
      <c r="D262" s="436" t="s">
        <v>1040</v>
      </c>
      <c r="E262" s="436" t="s">
        <v>345</v>
      </c>
      <c r="F262" s="454">
        <v>1.0</v>
      </c>
    </row>
    <row r="263">
      <c r="A263" s="436" t="s">
        <v>1174</v>
      </c>
      <c r="B263" s="436" t="s">
        <v>1264</v>
      </c>
      <c r="C263" s="436" t="s">
        <v>10</v>
      </c>
      <c r="D263" s="436" t="s">
        <v>1040</v>
      </c>
      <c r="E263" s="436" t="s">
        <v>331</v>
      </c>
      <c r="F263" s="454">
        <v>1.0</v>
      </c>
    </row>
    <row r="264">
      <c r="A264" s="436" t="s">
        <v>1174</v>
      </c>
      <c r="B264" s="436" t="s">
        <v>1178</v>
      </c>
      <c r="C264" s="436" t="s">
        <v>9</v>
      </c>
      <c r="D264" s="436" t="s">
        <v>1040</v>
      </c>
      <c r="E264" s="436" t="s">
        <v>348</v>
      </c>
      <c r="F264" s="454">
        <v>1.0</v>
      </c>
    </row>
    <row r="265">
      <c r="A265" s="436" t="s">
        <v>1174</v>
      </c>
      <c r="B265" s="436" t="s">
        <v>1178</v>
      </c>
      <c r="C265" s="436" t="s">
        <v>8</v>
      </c>
      <c r="D265" s="436" t="s">
        <v>1040</v>
      </c>
      <c r="E265" s="436" t="s">
        <v>326</v>
      </c>
      <c r="F265" s="454">
        <v>1.0</v>
      </c>
    </row>
    <row r="266">
      <c r="A266" s="436" t="s">
        <v>1174</v>
      </c>
      <c r="B266" s="436" t="s">
        <v>1178</v>
      </c>
      <c r="C266" s="436" t="s">
        <v>8</v>
      </c>
      <c r="D266" s="436" t="s">
        <v>1040</v>
      </c>
      <c r="E266" s="436" t="s">
        <v>329</v>
      </c>
      <c r="F266" s="454">
        <v>1.0</v>
      </c>
    </row>
    <row r="267">
      <c r="A267" s="436" t="s">
        <v>1174</v>
      </c>
      <c r="B267" s="436" t="s">
        <v>1178</v>
      </c>
      <c r="C267" s="436" t="s">
        <v>8</v>
      </c>
      <c r="D267" s="436" t="s">
        <v>1040</v>
      </c>
      <c r="E267" s="436" t="s">
        <v>337</v>
      </c>
      <c r="F267" s="454">
        <v>1.0</v>
      </c>
    </row>
    <row r="268">
      <c r="A268" s="436" t="s">
        <v>1174</v>
      </c>
      <c r="B268" s="436" t="s">
        <v>1386</v>
      </c>
      <c r="C268" s="436" t="s">
        <v>8</v>
      </c>
      <c r="D268" s="436" t="s">
        <v>1040</v>
      </c>
      <c r="E268" s="436" t="s">
        <v>333</v>
      </c>
      <c r="F268" s="454">
        <v>1.0</v>
      </c>
    </row>
    <row r="269">
      <c r="A269" s="436" t="s">
        <v>1174</v>
      </c>
      <c r="B269" s="436" t="s">
        <v>1387</v>
      </c>
      <c r="C269" s="436" t="s">
        <v>10</v>
      </c>
      <c r="D269" s="436" t="s">
        <v>1040</v>
      </c>
      <c r="E269" s="436" t="s">
        <v>346</v>
      </c>
      <c r="F269" s="454">
        <v>1.0</v>
      </c>
    </row>
    <row r="270">
      <c r="A270" s="436" t="s">
        <v>1174</v>
      </c>
      <c r="B270" s="436" t="s">
        <v>1196</v>
      </c>
      <c r="C270" s="436" t="s">
        <v>9</v>
      </c>
      <c r="D270" s="436" t="s">
        <v>1058</v>
      </c>
      <c r="E270" s="436" t="s">
        <v>329</v>
      </c>
      <c r="F270" s="454">
        <v>1.0</v>
      </c>
    </row>
    <row r="271">
      <c r="A271" s="436" t="s">
        <v>1174</v>
      </c>
      <c r="B271" s="436" t="s">
        <v>1197</v>
      </c>
      <c r="C271" s="436" t="s">
        <v>10</v>
      </c>
      <c r="D271" s="436" t="s">
        <v>1040</v>
      </c>
      <c r="E271" s="436" t="s">
        <v>356</v>
      </c>
      <c r="F271" s="454">
        <v>1.0</v>
      </c>
    </row>
    <row r="272">
      <c r="A272" s="436" t="s">
        <v>1174</v>
      </c>
      <c r="B272" s="436" t="s">
        <v>1197</v>
      </c>
      <c r="C272" s="436" t="s">
        <v>9</v>
      </c>
      <c r="D272" s="436" t="s">
        <v>1040</v>
      </c>
      <c r="E272" s="436" t="s">
        <v>356</v>
      </c>
      <c r="F272" s="454">
        <v>1.0</v>
      </c>
    </row>
    <row r="273">
      <c r="A273" s="436" t="s">
        <v>1174</v>
      </c>
      <c r="B273" s="436" t="s">
        <v>1177</v>
      </c>
      <c r="C273" s="436" t="s">
        <v>10</v>
      </c>
      <c r="D273" s="436" t="s">
        <v>1040</v>
      </c>
      <c r="E273" s="436" t="s">
        <v>331</v>
      </c>
      <c r="F273" s="454">
        <v>1.0</v>
      </c>
    </row>
    <row r="274">
      <c r="A274" s="436" t="s">
        <v>1174</v>
      </c>
      <c r="B274" s="436" t="s">
        <v>1177</v>
      </c>
      <c r="C274" s="436" t="s">
        <v>10</v>
      </c>
      <c r="D274" s="436" t="s">
        <v>1040</v>
      </c>
      <c r="E274" s="436" t="s">
        <v>326</v>
      </c>
      <c r="F274" s="454">
        <v>1.0</v>
      </c>
    </row>
    <row r="275">
      <c r="A275" s="436" t="s">
        <v>1174</v>
      </c>
      <c r="B275" s="436" t="s">
        <v>1177</v>
      </c>
      <c r="C275" s="436" t="s">
        <v>10</v>
      </c>
      <c r="D275" s="436" t="s">
        <v>1040</v>
      </c>
      <c r="E275" s="436" t="s">
        <v>335</v>
      </c>
      <c r="F275" s="454">
        <v>1.0</v>
      </c>
    </row>
    <row r="276">
      <c r="A276" s="436" t="s">
        <v>1174</v>
      </c>
      <c r="B276" s="436" t="s">
        <v>1177</v>
      </c>
      <c r="C276" s="436" t="s">
        <v>10</v>
      </c>
      <c r="D276" s="436" t="s">
        <v>1040</v>
      </c>
      <c r="E276" s="436" t="s">
        <v>337</v>
      </c>
      <c r="F276" s="454">
        <v>1.0</v>
      </c>
    </row>
    <row r="277">
      <c r="A277" s="436" t="s">
        <v>1174</v>
      </c>
      <c r="B277" s="436" t="s">
        <v>1177</v>
      </c>
      <c r="C277" s="436" t="s">
        <v>10</v>
      </c>
      <c r="D277" s="436" t="s">
        <v>1058</v>
      </c>
      <c r="E277" s="436" t="s">
        <v>326</v>
      </c>
      <c r="F277" s="454">
        <v>1.0</v>
      </c>
    </row>
    <row r="278">
      <c r="A278" s="436" t="s">
        <v>1174</v>
      </c>
      <c r="B278" s="436" t="s">
        <v>1177</v>
      </c>
      <c r="C278" s="436" t="s">
        <v>9</v>
      </c>
      <c r="D278" s="436" t="s">
        <v>1040</v>
      </c>
      <c r="E278" s="436" t="s">
        <v>345</v>
      </c>
      <c r="F278" s="454">
        <v>1.0</v>
      </c>
    </row>
    <row r="279">
      <c r="A279" s="436" t="s">
        <v>1174</v>
      </c>
      <c r="B279" s="436" t="s">
        <v>1177</v>
      </c>
      <c r="C279" s="436" t="s">
        <v>9</v>
      </c>
      <c r="D279" s="436" t="s">
        <v>1040</v>
      </c>
      <c r="E279" s="436" t="s">
        <v>348</v>
      </c>
      <c r="F279" s="454">
        <v>1.0</v>
      </c>
    </row>
    <row r="280">
      <c r="A280" s="436" t="s">
        <v>1174</v>
      </c>
      <c r="B280" s="436" t="s">
        <v>1177</v>
      </c>
      <c r="C280" s="436" t="s">
        <v>9</v>
      </c>
      <c r="D280" s="436" t="s">
        <v>1040</v>
      </c>
      <c r="E280" s="436" t="s">
        <v>333</v>
      </c>
      <c r="F280" s="454">
        <v>1.0</v>
      </c>
    </row>
    <row r="281">
      <c r="A281" s="436" t="s">
        <v>1174</v>
      </c>
      <c r="B281" s="436" t="s">
        <v>1177</v>
      </c>
      <c r="C281" s="436" t="s">
        <v>9</v>
      </c>
      <c r="D281" s="436" t="s">
        <v>1040</v>
      </c>
      <c r="E281" s="436" t="s">
        <v>326</v>
      </c>
      <c r="F281" s="454">
        <v>1.0</v>
      </c>
    </row>
    <row r="282">
      <c r="A282" s="436" t="s">
        <v>1174</v>
      </c>
      <c r="B282" s="436" t="s">
        <v>1177</v>
      </c>
      <c r="C282" s="436" t="s">
        <v>8</v>
      </c>
      <c r="D282" s="436" t="s">
        <v>1040</v>
      </c>
      <c r="E282" s="436" t="s">
        <v>348</v>
      </c>
      <c r="F282" s="454">
        <v>1.0</v>
      </c>
    </row>
    <row r="283">
      <c r="A283" s="436" t="s">
        <v>1174</v>
      </c>
      <c r="B283" s="436" t="s">
        <v>1177</v>
      </c>
      <c r="C283" s="436" t="s">
        <v>8</v>
      </c>
      <c r="D283" s="436" t="s">
        <v>1040</v>
      </c>
      <c r="E283" s="436" t="s">
        <v>329</v>
      </c>
      <c r="F283" s="454">
        <v>1.0</v>
      </c>
    </row>
    <row r="284">
      <c r="A284" s="436" t="s">
        <v>1174</v>
      </c>
      <c r="B284" s="436" t="s">
        <v>1177</v>
      </c>
      <c r="C284" s="436" t="s">
        <v>8</v>
      </c>
      <c r="D284" s="436" t="s">
        <v>1040</v>
      </c>
      <c r="E284" s="436" t="s">
        <v>337</v>
      </c>
      <c r="F284" s="454">
        <v>1.0</v>
      </c>
    </row>
    <row r="285">
      <c r="A285" s="436" t="s">
        <v>1174</v>
      </c>
      <c r="B285" s="436" t="s">
        <v>1388</v>
      </c>
      <c r="C285" s="436" t="s">
        <v>8</v>
      </c>
      <c r="D285" s="436" t="s">
        <v>1040</v>
      </c>
      <c r="E285" s="436" t="s">
        <v>329</v>
      </c>
      <c r="F285" s="454">
        <v>1.0</v>
      </c>
    </row>
    <row r="286">
      <c r="A286" s="436" t="s">
        <v>1174</v>
      </c>
      <c r="B286" s="436" t="s">
        <v>1192</v>
      </c>
      <c r="C286" s="436" t="s">
        <v>10</v>
      </c>
      <c r="D286" s="436" t="s">
        <v>1040</v>
      </c>
      <c r="E286" s="436" t="s">
        <v>326</v>
      </c>
      <c r="F286" s="454">
        <v>1.0</v>
      </c>
    </row>
    <row r="287">
      <c r="A287" s="436" t="s">
        <v>1174</v>
      </c>
      <c r="B287" s="436" t="s">
        <v>1192</v>
      </c>
      <c r="C287" s="436" t="s">
        <v>9</v>
      </c>
      <c r="D287" s="436" t="s">
        <v>1040</v>
      </c>
      <c r="E287" s="436" t="s">
        <v>356</v>
      </c>
      <c r="F287" s="454">
        <v>1.0</v>
      </c>
    </row>
    <row r="288">
      <c r="A288" s="436" t="s">
        <v>1174</v>
      </c>
      <c r="B288" s="436" t="s">
        <v>1175</v>
      </c>
      <c r="C288" s="436" t="s">
        <v>10</v>
      </c>
      <c r="D288" s="436" t="s">
        <v>1058</v>
      </c>
      <c r="E288" s="436" t="s">
        <v>326</v>
      </c>
      <c r="F288" s="454">
        <v>1.0</v>
      </c>
    </row>
    <row r="289">
      <c r="A289" s="436" t="s">
        <v>1174</v>
      </c>
      <c r="B289" s="436" t="s">
        <v>1175</v>
      </c>
      <c r="C289" s="436" t="s">
        <v>9</v>
      </c>
      <c r="D289" s="436" t="s">
        <v>1040</v>
      </c>
      <c r="E289" s="436" t="s">
        <v>326</v>
      </c>
      <c r="F289" s="454">
        <v>1.0</v>
      </c>
    </row>
    <row r="290">
      <c r="A290" s="436" t="s">
        <v>1174</v>
      </c>
      <c r="B290" s="436" t="s">
        <v>1175</v>
      </c>
      <c r="C290" s="436" t="s">
        <v>9</v>
      </c>
      <c r="D290" s="436" t="s">
        <v>1040</v>
      </c>
      <c r="E290" s="436" t="s">
        <v>346</v>
      </c>
      <c r="F290" s="454">
        <v>1.0</v>
      </c>
    </row>
    <row r="291">
      <c r="A291" s="436" t="s">
        <v>1174</v>
      </c>
      <c r="B291" s="436" t="s">
        <v>1175</v>
      </c>
      <c r="C291" s="436" t="s">
        <v>8</v>
      </c>
      <c r="D291" s="436" t="s">
        <v>1040</v>
      </c>
      <c r="E291" s="436" t="s">
        <v>348</v>
      </c>
      <c r="F291" s="454">
        <v>1.0</v>
      </c>
    </row>
  </sheetData>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2.75"/>
  </cols>
  <sheetData>
    <row r="1">
      <c r="A1" s="451" t="s">
        <v>645</v>
      </c>
    </row>
    <row r="2">
      <c r="A2" s="31" t="s">
        <v>1021</v>
      </c>
      <c r="B2" s="31" t="s">
        <v>1389</v>
      </c>
    </row>
    <row r="3">
      <c r="A3" s="31" t="s">
        <v>1023</v>
      </c>
      <c r="B3" s="31" t="s">
        <v>1024</v>
      </c>
    </row>
    <row r="4">
      <c r="A4" s="31" t="s">
        <v>756</v>
      </c>
      <c r="B4" s="31" t="s">
        <v>1390</v>
      </c>
    </row>
    <row r="5">
      <c r="A5" s="31" t="s">
        <v>1026</v>
      </c>
      <c r="B5" s="452">
        <v>35.0</v>
      </c>
    </row>
    <row r="6">
      <c r="A6" s="31" t="s">
        <v>1027</v>
      </c>
      <c r="B6" s="452">
        <v>35.0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88.0</v>
      </c>
    </row>
    <row r="15">
      <c r="A15" s="455" t="s">
        <v>1031</v>
      </c>
      <c r="B15" s="455" t="s">
        <v>1032</v>
      </c>
      <c r="C15" s="455" t="s">
        <v>1033</v>
      </c>
      <c r="D15" s="455" t="s">
        <v>1034</v>
      </c>
      <c r="E15" s="455" t="s">
        <v>1035</v>
      </c>
      <c r="F15" s="455" t="s">
        <v>1036</v>
      </c>
    </row>
    <row r="16">
      <c r="A16" s="436" t="s">
        <v>1174</v>
      </c>
      <c r="B16" s="436" t="s">
        <v>1178</v>
      </c>
      <c r="C16" s="436" t="s">
        <v>9</v>
      </c>
      <c r="D16" s="436" t="s">
        <v>1040</v>
      </c>
      <c r="E16" s="436" t="s">
        <v>316</v>
      </c>
      <c r="F16" s="454">
        <v>18.0</v>
      </c>
    </row>
    <row r="17">
      <c r="A17" s="436" t="s">
        <v>1174</v>
      </c>
      <c r="B17" s="436" t="s">
        <v>1178</v>
      </c>
      <c r="C17" s="436" t="s">
        <v>9</v>
      </c>
      <c r="D17" s="436" t="s">
        <v>1040</v>
      </c>
      <c r="E17" s="436" t="s">
        <v>319</v>
      </c>
      <c r="F17" s="454">
        <v>6.0</v>
      </c>
    </row>
    <row r="18">
      <c r="A18" s="436" t="s">
        <v>1174</v>
      </c>
      <c r="B18" s="436" t="s">
        <v>1178</v>
      </c>
      <c r="C18" s="436" t="s">
        <v>8</v>
      </c>
      <c r="D18" s="436" t="s">
        <v>1040</v>
      </c>
      <c r="E18" s="436" t="s">
        <v>316</v>
      </c>
      <c r="F18" s="454">
        <v>5.0</v>
      </c>
    </row>
    <row r="19">
      <c r="A19" s="436" t="s">
        <v>1174</v>
      </c>
      <c r="B19" s="436" t="s">
        <v>1179</v>
      </c>
      <c r="C19" s="436" t="s">
        <v>8</v>
      </c>
      <c r="D19" s="436" t="s">
        <v>1040</v>
      </c>
      <c r="E19" s="436" t="s">
        <v>316</v>
      </c>
      <c r="F19" s="454">
        <v>4.0</v>
      </c>
    </row>
    <row r="20">
      <c r="A20" s="436" t="s">
        <v>1174</v>
      </c>
      <c r="B20" s="436" t="s">
        <v>1179</v>
      </c>
      <c r="C20" s="436" t="s">
        <v>8</v>
      </c>
      <c r="D20" s="436" t="s">
        <v>1040</v>
      </c>
      <c r="E20" s="436" t="s">
        <v>319</v>
      </c>
      <c r="F20" s="454">
        <v>4.0</v>
      </c>
    </row>
    <row r="21">
      <c r="A21" s="436" t="s">
        <v>1174</v>
      </c>
      <c r="B21" s="436" t="s">
        <v>1191</v>
      </c>
      <c r="C21" s="436" t="s">
        <v>9</v>
      </c>
      <c r="D21" s="436" t="s">
        <v>1040</v>
      </c>
      <c r="E21" s="436" t="s">
        <v>316</v>
      </c>
      <c r="F21" s="454">
        <v>4.0</v>
      </c>
    </row>
    <row r="22">
      <c r="A22" s="436" t="s">
        <v>1174</v>
      </c>
      <c r="B22" s="436" t="s">
        <v>1175</v>
      </c>
      <c r="C22" s="436" t="s">
        <v>9</v>
      </c>
      <c r="D22" s="436" t="s">
        <v>1040</v>
      </c>
      <c r="E22" s="436" t="s">
        <v>316</v>
      </c>
      <c r="F22" s="454">
        <v>4.0</v>
      </c>
    </row>
    <row r="23">
      <c r="A23" s="436" t="s">
        <v>1174</v>
      </c>
      <c r="B23" s="436" t="s">
        <v>1179</v>
      </c>
      <c r="C23" s="436" t="s">
        <v>9</v>
      </c>
      <c r="D23" s="436" t="s">
        <v>1040</v>
      </c>
      <c r="E23" s="436" t="s">
        <v>319</v>
      </c>
      <c r="F23" s="454">
        <v>3.0</v>
      </c>
    </row>
    <row r="24">
      <c r="A24" s="436" t="s">
        <v>1174</v>
      </c>
      <c r="B24" s="436" t="s">
        <v>1178</v>
      </c>
      <c r="C24" s="436" t="s">
        <v>9</v>
      </c>
      <c r="D24" s="436" t="s">
        <v>1040</v>
      </c>
      <c r="E24" s="436" t="s">
        <v>321</v>
      </c>
      <c r="F24" s="454">
        <v>3.0</v>
      </c>
    </row>
    <row r="25">
      <c r="A25" s="436" t="s">
        <v>1174</v>
      </c>
      <c r="B25" s="436" t="s">
        <v>1178</v>
      </c>
      <c r="C25" s="436" t="s">
        <v>8</v>
      </c>
      <c r="D25" s="436" t="s">
        <v>1040</v>
      </c>
      <c r="E25" s="436" t="s">
        <v>319</v>
      </c>
      <c r="F25" s="454">
        <v>3.0</v>
      </c>
    </row>
    <row r="26">
      <c r="A26" s="436" t="s">
        <v>1174</v>
      </c>
      <c r="B26" s="436" t="s">
        <v>1192</v>
      </c>
      <c r="C26" s="436" t="s">
        <v>9</v>
      </c>
      <c r="D26" s="436" t="s">
        <v>1040</v>
      </c>
      <c r="E26" s="436" t="s">
        <v>316</v>
      </c>
      <c r="F26" s="454">
        <v>3.0</v>
      </c>
    </row>
    <row r="27">
      <c r="A27" s="436" t="s">
        <v>1068</v>
      </c>
      <c r="B27" s="436" t="s">
        <v>1068</v>
      </c>
      <c r="C27" s="436" t="s">
        <v>9</v>
      </c>
      <c r="D27" s="436" t="s">
        <v>1058</v>
      </c>
      <c r="E27" s="436" t="s">
        <v>316</v>
      </c>
      <c r="F27" s="454">
        <v>2.0</v>
      </c>
    </row>
    <row r="28">
      <c r="A28" s="436" t="s">
        <v>1174</v>
      </c>
      <c r="B28" s="436" t="s">
        <v>1190</v>
      </c>
      <c r="C28" s="436" t="s">
        <v>9</v>
      </c>
      <c r="D28" s="436" t="s">
        <v>1040</v>
      </c>
      <c r="E28" s="436" t="s">
        <v>316</v>
      </c>
      <c r="F28" s="454">
        <v>2.0</v>
      </c>
    </row>
    <row r="29">
      <c r="A29" s="436" t="s">
        <v>1174</v>
      </c>
      <c r="B29" s="436" t="s">
        <v>1179</v>
      </c>
      <c r="C29" s="436" t="s">
        <v>8</v>
      </c>
      <c r="D29" s="436" t="s">
        <v>1040</v>
      </c>
      <c r="E29" s="436" t="s">
        <v>321</v>
      </c>
      <c r="F29" s="454">
        <v>2.0</v>
      </c>
    </row>
    <row r="30">
      <c r="A30" s="436" t="s">
        <v>1174</v>
      </c>
      <c r="B30" s="436" t="s">
        <v>1178</v>
      </c>
      <c r="C30" s="436" t="s">
        <v>10</v>
      </c>
      <c r="D30" s="436" t="s">
        <v>1040</v>
      </c>
      <c r="E30" s="436" t="s">
        <v>319</v>
      </c>
      <c r="F30" s="454">
        <v>2.0</v>
      </c>
    </row>
    <row r="31">
      <c r="A31" s="436" t="s">
        <v>1174</v>
      </c>
      <c r="B31" s="436" t="s">
        <v>1178</v>
      </c>
      <c r="C31" s="436" t="s">
        <v>8</v>
      </c>
      <c r="D31" s="436" t="s">
        <v>1058</v>
      </c>
      <c r="E31" s="436" t="s">
        <v>316</v>
      </c>
      <c r="F31" s="454">
        <v>2.0</v>
      </c>
    </row>
    <row r="32">
      <c r="A32" s="436" t="s">
        <v>1174</v>
      </c>
      <c r="B32" s="436" t="s">
        <v>1252</v>
      </c>
      <c r="C32" s="436" t="s">
        <v>9</v>
      </c>
      <c r="D32" s="436" t="s">
        <v>1040</v>
      </c>
      <c r="E32" s="436" t="s">
        <v>316</v>
      </c>
      <c r="F32" s="454">
        <v>2.0</v>
      </c>
    </row>
    <row r="33">
      <c r="A33" s="436" t="s">
        <v>1174</v>
      </c>
      <c r="B33" s="436" t="s">
        <v>1175</v>
      </c>
      <c r="C33" s="436" t="s">
        <v>10</v>
      </c>
      <c r="D33" s="436" t="s">
        <v>1040</v>
      </c>
      <c r="E33" s="436" t="s">
        <v>316</v>
      </c>
      <c r="F33" s="454">
        <v>2.0</v>
      </c>
    </row>
    <row r="34">
      <c r="A34" s="436" t="s">
        <v>1068</v>
      </c>
      <c r="B34" s="436" t="s">
        <v>1068</v>
      </c>
      <c r="C34" s="436" t="s">
        <v>9</v>
      </c>
      <c r="D34" s="436" t="s">
        <v>1040</v>
      </c>
      <c r="E34" s="436" t="s">
        <v>319</v>
      </c>
      <c r="F34" s="454">
        <v>1.0</v>
      </c>
    </row>
    <row r="35">
      <c r="A35" s="436" t="s">
        <v>1068</v>
      </c>
      <c r="B35" s="436" t="s">
        <v>1068</v>
      </c>
      <c r="C35" s="436" t="s">
        <v>9</v>
      </c>
      <c r="D35" s="436" t="s">
        <v>1040</v>
      </c>
      <c r="E35" s="436" t="s">
        <v>321</v>
      </c>
      <c r="F35" s="454">
        <v>1.0</v>
      </c>
    </row>
    <row r="36">
      <c r="A36" s="436" t="s">
        <v>1232</v>
      </c>
      <c r="B36" s="436" t="s">
        <v>1347</v>
      </c>
      <c r="C36" s="436" t="s">
        <v>9</v>
      </c>
      <c r="D36" s="436" t="s">
        <v>1058</v>
      </c>
      <c r="E36" s="436" t="s">
        <v>316</v>
      </c>
      <c r="F36" s="454">
        <v>1.0</v>
      </c>
    </row>
    <row r="37">
      <c r="A37" s="436" t="s">
        <v>1174</v>
      </c>
      <c r="B37" s="436" t="s">
        <v>1207</v>
      </c>
      <c r="C37" s="436" t="s">
        <v>9</v>
      </c>
      <c r="D37" s="436" t="s">
        <v>1040</v>
      </c>
      <c r="E37" s="436" t="s">
        <v>316</v>
      </c>
      <c r="F37" s="454">
        <v>1.0</v>
      </c>
    </row>
    <row r="38">
      <c r="A38" s="436" t="s">
        <v>1174</v>
      </c>
      <c r="B38" s="436" t="s">
        <v>1265</v>
      </c>
      <c r="C38" s="436" t="s">
        <v>9</v>
      </c>
      <c r="D38" s="436" t="s">
        <v>1040</v>
      </c>
      <c r="E38" s="436" t="s">
        <v>316</v>
      </c>
      <c r="F38" s="454">
        <v>1.0</v>
      </c>
    </row>
    <row r="39">
      <c r="A39" s="436" t="s">
        <v>1174</v>
      </c>
      <c r="B39" s="436" t="s">
        <v>1187</v>
      </c>
      <c r="C39" s="436" t="s">
        <v>8</v>
      </c>
      <c r="D39" s="436" t="s">
        <v>1040</v>
      </c>
      <c r="E39" s="436" t="s">
        <v>316</v>
      </c>
      <c r="F39" s="454">
        <v>1.0</v>
      </c>
    </row>
    <row r="40">
      <c r="A40" s="436" t="s">
        <v>1174</v>
      </c>
      <c r="B40" s="436" t="s">
        <v>1305</v>
      </c>
      <c r="C40" s="436" t="s">
        <v>9</v>
      </c>
      <c r="D40" s="436" t="s">
        <v>1040</v>
      </c>
      <c r="E40" s="436" t="s">
        <v>316</v>
      </c>
      <c r="F40" s="454">
        <v>1.0</v>
      </c>
    </row>
    <row r="41">
      <c r="A41" s="436" t="s">
        <v>1174</v>
      </c>
      <c r="B41" s="436" t="s">
        <v>1180</v>
      </c>
      <c r="C41" s="436" t="s">
        <v>9</v>
      </c>
      <c r="D41" s="436" t="s">
        <v>1040</v>
      </c>
      <c r="E41" s="436" t="s">
        <v>319</v>
      </c>
      <c r="F41" s="454">
        <v>1.0</v>
      </c>
    </row>
    <row r="42">
      <c r="A42" s="436" t="s">
        <v>1174</v>
      </c>
      <c r="B42" s="436" t="s">
        <v>1179</v>
      </c>
      <c r="C42" s="436" t="s">
        <v>9</v>
      </c>
      <c r="D42" s="436" t="s">
        <v>1040</v>
      </c>
      <c r="E42" s="436" t="s">
        <v>322</v>
      </c>
      <c r="F42" s="454">
        <v>1.0</v>
      </c>
    </row>
    <row r="43">
      <c r="A43" s="436" t="s">
        <v>1174</v>
      </c>
      <c r="B43" s="436" t="s">
        <v>1179</v>
      </c>
      <c r="C43" s="436" t="s">
        <v>9</v>
      </c>
      <c r="D43" s="436" t="s">
        <v>1040</v>
      </c>
      <c r="E43" s="436" t="s">
        <v>316</v>
      </c>
      <c r="F43" s="454">
        <v>1.0</v>
      </c>
    </row>
    <row r="44">
      <c r="A44" s="436" t="s">
        <v>1174</v>
      </c>
      <c r="B44" s="436" t="s">
        <v>1179</v>
      </c>
      <c r="C44" s="436" t="s">
        <v>9</v>
      </c>
      <c r="D44" s="436" t="s">
        <v>1040</v>
      </c>
      <c r="E44" s="436" t="s">
        <v>321</v>
      </c>
      <c r="F44" s="454">
        <v>1.0</v>
      </c>
    </row>
    <row r="45">
      <c r="A45" s="436" t="s">
        <v>1174</v>
      </c>
      <c r="B45" s="436" t="s">
        <v>1178</v>
      </c>
      <c r="C45" s="436" t="s">
        <v>8</v>
      </c>
      <c r="D45" s="436" t="s">
        <v>1040</v>
      </c>
      <c r="E45" s="436" t="s">
        <v>321</v>
      </c>
      <c r="F45" s="454">
        <v>1.0</v>
      </c>
    </row>
    <row r="46">
      <c r="A46" s="436" t="s">
        <v>1174</v>
      </c>
      <c r="B46" s="436" t="s">
        <v>1252</v>
      </c>
      <c r="C46" s="436" t="s">
        <v>9</v>
      </c>
      <c r="D46" s="436" t="s">
        <v>1040</v>
      </c>
      <c r="E46" s="436" t="s">
        <v>319</v>
      </c>
      <c r="F46" s="454">
        <v>1.0</v>
      </c>
    </row>
    <row r="47">
      <c r="A47" s="436" t="s">
        <v>1174</v>
      </c>
      <c r="B47" s="436" t="s">
        <v>1177</v>
      </c>
      <c r="C47" s="436" t="s">
        <v>9</v>
      </c>
      <c r="D47" s="436" t="s">
        <v>1040</v>
      </c>
      <c r="E47" s="436" t="s">
        <v>316</v>
      </c>
      <c r="F47" s="454">
        <v>1.0</v>
      </c>
    </row>
    <row r="48">
      <c r="A48" s="436" t="s">
        <v>1174</v>
      </c>
      <c r="B48" s="436" t="s">
        <v>1192</v>
      </c>
      <c r="C48" s="436" t="s">
        <v>9</v>
      </c>
      <c r="D48" s="436" t="s">
        <v>1040</v>
      </c>
      <c r="E48" s="436" t="s">
        <v>319</v>
      </c>
      <c r="F48" s="454">
        <v>1.0</v>
      </c>
    </row>
    <row r="49">
      <c r="A49" s="436" t="s">
        <v>1174</v>
      </c>
      <c r="B49" s="436" t="s">
        <v>1175</v>
      </c>
      <c r="C49" s="436" t="s">
        <v>9</v>
      </c>
      <c r="D49" s="436" t="s">
        <v>1040</v>
      </c>
      <c r="E49" s="436" t="s">
        <v>319</v>
      </c>
      <c r="F49" s="454">
        <v>1.0</v>
      </c>
    </row>
    <row r="50">
      <c r="A50" s="436" t="s">
        <v>1174</v>
      </c>
      <c r="B50" s="436" t="s">
        <v>1175</v>
      </c>
      <c r="C50" s="436" t="s">
        <v>8</v>
      </c>
      <c r="D50" s="436" t="s">
        <v>1040</v>
      </c>
      <c r="E50" s="436" t="s">
        <v>316</v>
      </c>
      <c r="F50" s="454">
        <v>1.0</v>
      </c>
    </row>
  </sheetData>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8.88"/>
  </cols>
  <sheetData>
    <row r="1">
      <c r="A1" s="451" t="s">
        <v>644</v>
      </c>
    </row>
    <row r="2">
      <c r="A2" s="31" t="s">
        <v>1021</v>
      </c>
      <c r="B2" s="31" t="s">
        <v>1391</v>
      </c>
    </row>
    <row r="3">
      <c r="A3" s="31" t="s">
        <v>1023</v>
      </c>
      <c r="B3" s="31" t="s">
        <v>1024</v>
      </c>
    </row>
    <row r="4">
      <c r="A4" s="31" t="s">
        <v>756</v>
      </c>
      <c r="B4" s="31" t="s">
        <v>1392</v>
      </c>
    </row>
    <row r="5">
      <c r="A5" s="31" t="s">
        <v>1026</v>
      </c>
      <c r="B5" s="452">
        <v>97.0</v>
      </c>
    </row>
    <row r="6">
      <c r="A6" s="31" t="s">
        <v>1027</v>
      </c>
      <c r="B6" s="452">
        <v>97.0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266.0</v>
      </c>
    </row>
    <row r="15">
      <c r="A15" s="455" t="s">
        <v>1031</v>
      </c>
      <c r="B15" s="455" t="s">
        <v>1032</v>
      </c>
      <c r="C15" s="455" t="s">
        <v>1033</v>
      </c>
      <c r="D15" s="455" t="s">
        <v>1034</v>
      </c>
      <c r="E15" s="455" t="s">
        <v>1035</v>
      </c>
      <c r="F15" s="455" t="s">
        <v>1036</v>
      </c>
    </row>
    <row r="16">
      <c r="A16" s="436" t="s">
        <v>1174</v>
      </c>
      <c r="B16" s="436" t="s">
        <v>1177</v>
      </c>
      <c r="C16" s="436" t="s">
        <v>9</v>
      </c>
      <c r="D16" s="436" t="s">
        <v>1040</v>
      </c>
      <c r="E16" s="436" t="s">
        <v>308</v>
      </c>
      <c r="F16" s="454">
        <v>17.0</v>
      </c>
    </row>
    <row r="17">
      <c r="A17" s="436" t="s">
        <v>1174</v>
      </c>
      <c r="B17" s="436" t="s">
        <v>1180</v>
      </c>
      <c r="C17" s="436" t="s">
        <v>9</v>
      </c>
      <c r="D17" s="436" t="s">
        <v>1040</v>
      </c>
      <c r="E17" s="436" t="s">
        <v>308</v>
      </c>
      <c r="F17" s="454">
        <v>15.0</v>
      </c>
    </row>
    <row r="18">
      <c r="A18" s="436" t="s">
        <v>1174</v>
      </c>
      <c r="B18" s="436" t="s">
        <v>1193</v>
      </c>
      <c r="C18" s="436" t="s">
        <v>9</v>
      </c>
      <c r="D18" s="436" t="s">
        <v>1040</v>
      </c>
      <c r="E18" s="436" t="s">
        <v>310</v>
      </c>
      <c r="F18" s="454">
        <v>10.0</v>
      </c>
    </row>
    <row r="19">
      <c r="A19" s="436" t="s">
        <v>1181</v>
      </c>
      <c r="B19" s="436" t="s">
        <v>1204</v>
      </c>
      <c r="C19" s="436" t="s">
        <v>9</v>
      </c>
      <c r="D19" s="436" t="s">
        <v>1040</v>
      </c>
      <c r="E19" s="436" t="s">
        <v>308</v>
      </c>
      <c r="F19" s="454">
        <v>8.0</v>
      </c>
    </row>
    <row r="20">
      <c r="A20" s="436" t="s">
        <v>1181</v>
      </c>
      <c r="B20" s="436" t="s">
        <v>1204</v>
      </c>
      <c r="C20" s="436" t="s">
        <v>9</v>
      </c>
      <c r="D20" s="436" t="s">
        <v>1040</v>
      </c>
      <c r="E20" s="436" t="s">
        <v>310</v>
      </c>
      <c r="F20" s="454">
        <v>8.0</v>
      </c>
    </row>
    <row r="21">
      <c r="A21" s="436" t="s">
        <v>1174</v>
      </c>
      <c r="B21" s="436" t="s">
        <v>1177</v>
      </c>
      <c r="C21" s="436" t="s">
        <v>9</v>
      </c>
      <c r="D21" s="436" t="s">
        <v>1040</v>
      </c>
      <c r="E21" s="436" t="s">
        <v>310</v>
      </c>
      <c r="F21" s="454">
        <v>8.0</v>
      </c>
    </row>
    <row r="22">
      <c r="A22" s="436" t="s">
        <v>1181</v>
      </c>
      <c r="B22" s="436" t="s">
        <v>1204</v>
      </c>
      <c r="C22" s="436" t="s">
        <v>8</v>
      </c>
      <c r="D22" s="436" t="s">
        <v>1040</v>
      </c>
      <c r="E22" s="436" t="s">
        <v>308</v>
      </c>
      <c r="F22" s="454">
        <v>7.0</v>
      </c>
    </row>
    <row r="23">
      <c r="A23" s="436" t="s">
        <v>1174</v>
      </c>
      <c r="B23" s="436" t="s">
        <v>1293</v>
      </c>
      <c r="C23" s="436" t="s">
        <v>9</v>
      </c>
      <c r="D23" s="436" t="s">
        <v>1040</v>
      </c>
      <c r="E23" s="436" t="s">
        <v>310</v>
      </c>
      <c r="F23" s="454">
        <v>7.0</v>
      </c>
    </row>
    <row r="24">
      <c r="A24" s="436" t="s">
        <v>1174</v>
      </c>
      <c r="B24" s="436" t="s">
        <v>1180</v>
      </c>
      <c r="C24" s="436" t="s">
        <v>9</v>
      </c>
      <c r="D24" s="436" t="s">
        <v>1040</v>
      </c>
      <c r="E24" s="436" t="s">
        <v>310</v>
      </c>
      <c r="F24" s="454">
        <v>6.0</v>
      </c>
    </row>
    <row r="25">
      <c r="A25" s="436" t="s">
        <v>1174</v>
      </c>
      <c r="B25" s="436" t="s">
        <v>1179</v>
      </c>
      <c r="C25" s="436" t="s">
        <v>9</v>
      </c>
      <c r="D25" s="436" t="s">
        <v>1040</v>
      </c>
      <c r="E25" s="436" t="s">
        <v>308</v>
      </c>
      <c r="F25" s="454">
        <v>6.0</v>
      </c>
    </row>
    <row r="26">
      <c r="A26" s="436" t="s">
        <v>1174</v>
      </c>
      <c r="B26" s="436" t="s">
        <v>1293</v>
      </c>
      <c r="C26" s="436" t="s">
        <v>9</v>
      </c>
      <c r="D26" s="436" t="s">
        <v>1040</v>
      </c>
      <c r="E26" s="436" t="s">
        <v>308</v>
      </c>
      <c r="F26" s="454">
        <v>6.0</v>
      </c>
    </row>
    <row r="27">
      <c r="A27" s="436" t="s">
        <v>1181</v>
      </c>
      <c r="B27" s="436" t="s">
        <v>1204</v>
      </c>
      <c r="C27" s="436" t="s">
        <v>10</v>
      </c>
      <c r="D27" s="436" t="s">
        <v>1040</v>
      </c>
      <c r="E27" s="436" t="s">
        <v>310</v>
      </c>
      <c r="F27" s="454">
        <v>5.0</v>
      </c>
    </row>
    <row r="28">
      <c r="A28" s="436" t="s">
        <v>1181</v>
      </c>
      <c r="B28" s="436" t="s">
        <v>1329</v>
      </c>
      <c r="C28" s="436" t="s">
        <v>9</v>
      </c>
      <c r="D28" s="436" t="s">
        <v>1040</v>
      </c>
      <c r="E28" s="436" t="s">
        <v>308</v>
      </c>
      <c r="F28" s="454">
        <v>5.0</v>
      </c>
    </row>
    <row r="29">
      <c r="A29" s="436" t="s">
        <v>1174</v>
      </c>
      <c r="B29" s="436" t="s">
        <v>1176</v>
      </c>
      <c r="C29" s="436" t="s">
        <v>9</v>
      </c>
      <c r="D29" s="436" t="s">
        <v>1040</v>
      </c>
      <c r="E29" s="436" t="s">
        <v>308</v>
      </c>
      <c r="F29" s="454">
        <v>5.0</v>
      </c>
    </row>
    <row r="30">
      <c r="A30" s="436" t="s">
        <v>1174</v>
      </c>
      <c r="B30" s="436" t="s">
        <v>1180</v>
      </c>
      <c r="C30" s="436" t="s">
        <v>8</v>
      </c>
      <c r="D30" s="436" t="s">
        <v>1040</v>
      </c>
      <c r="E30" s="436" t="s">
        <v>308</v>
      </c>
      <c r="F30" s="454">
        <v>5.0</v>
      </c>
    </row>
    <row r="31">
      <c r="A31" s="436" t="s">
        <v>1174</v>
      </c>
      <c r="B31" s="436" t="s">
        <v>1179</v>
      </c>
      <c r="C31" s="436" t="s">
        <v>9</v>
      </c>
      <c r="D31" s="436" t="s">
        <v>1040</v>
      </c>
      <c r="E31" s="436" t="s">
        <v>310</v>
      </c>
      <c r="F31" s="454">
        <v>5.0</v>
      </c>
    </row>
    <row r="32">
      <c r="A32" s="436" t="s">
        <v>1174</v>
      </c>
      <c r="B32" s="436" t="s">
        <v>1178</v>
      </c>
      <c r="C32" s="436" t="s">
        <v>9</v>
      </c>
      <c r="D32" s="436" t="s">
        <v>1040</v>
      </c>
      <c r="E32" s="436" t="s">
        <v>310</v>
      </c>
      <c r="F32" s="454">
        <v>5.0</v>
      </c>
    </row>
    <row r="33">
      <c r="A33" s="436" t="s">
        <v>1181</v>
      </c>
      <c r="B33" s="436" t="s">
        <v>1255</v>
      </c>
      <c r="C33" s="436" t="s">
        <v>9</v>
      </c>
      <c r="D33" s="436" t="s">
        <v>1040</v>
      </c>
      <c r="E33" s="436" t="s">
        <v>310</v>
      </c>
      <c r="F33" s="454">
        <v>4.0</v>
      </c>
    </row>
    <row r="34">
      <c r="A34" s="436" t="s">
        <v>1181</v>
      </c>
      <c r="B34" s="436" t="s">
        <v>1329</v>
      </c>
      <c r="C34" s="436" t="s">
        <v>9</v>
      </c>
      <c r="D34" s="436" t="s">
        <v>1040</v>
      </c>
      <c r="E34" s="436" t="s">
        <v>310</v>
      </c>
      <c r="F34" s="454">
        <v>4.0</v>
      </c>
    </row>
    <row r="35">
      <c r="A35" s="436" t="s">
        <v>1174</v>
      </c>
      <c r="B35" s="436" t="s">
        <v>1291</v>
      </c>
      <c r="C35" s="436" t="s">
        <v>8</v>
      </c>
      <c r="D35" s="436" t="s">
        <v>1040</v>
      </c>
      <c r="E35" s="436" t="s">
        <v>308</v>
      </c>
      <c r="F35" s="454">
        <v>4.0</v>
      </c>
    </row>
    <row r="36">
      <c r="A36" s="436" t="s">
        <v>1174</v>
      </c>
      <c r="B36" s="436" t="s">
        <v>1180</v>
      </c>
      <c r="C36" s="436" t="s">
        <v>10</v>
      </c>
      <c r="D36" s="436" t="s">
        <v>1040</v>
      </c>
      <c r="E36" s="436" t="s">
        <v>308</v>
      </c>
      <c r="F36" s="454">
        <v>4.0</v>
      </c>
    </row>
    <row r="37">
      <c r="A37" s="436" t="s">
        <v>1174</v>
      </c>
      <c r="B37" s="436" t="s">
        <v>1180</v>
      </c>
      <c r="C37" s="436" t="s">
        <v>10</v>
      </c>
      <c r="D37" s="436" t="s">
        <v>1040</v>
      </c>
      <c r="E37" s="436" t="s">
        <v>310</v>
      </c>
      <c r="F37" s="454">
        <v>4.0</v>
      </c>
    </row>
    <row r="38">
      <c r="A38" s="436" t="s">
        <v>1181</v>
      </c>
      <c r="B38" s="436" t="s">
        <v>1204</v>
      </c>
      <c r="C38" s="436" t="s">
        <v>8</v>
      </c>
      <c r="D38" s="436" t="s">
        <v>1040</v>
      </c>
      <c r="E38" s="436" t="s">
        <v>310</v>
      </c>
      <c r="F38" s="454">
        <v>3.0</v>
      </c>
    </row>
    <row r="39">
      <c r="A39" s="436" t="s">
        <v>1181</v>
      </c>
      <c r="B39" s="436" t="s">
        <v>1350</v>
      </c>
      <c r="C39" s="436" t="s">
        <v>9</v>
      </c>
      <c r="D39" s="436" t="s">
        <v>1040</v>
      </c>
      <c r="E39" s="436" t="s">
        <v>310</v>
      </c>
      <c r="F39" s="454">
        <v>3.0</v>
      </c>
    </row>
    <row r="40">
      <c r="A40" s="436" t="s">
        <v>1181</v>
      </c>
      <c r="B40" s="436" t="s">
        <v>1255</v>
      </c>
      <c r="C40" s="436" t="s">
        <v>9</v>
      </c>
      <c r="D40" s="436" t="s">
        <v>1040</v>
      </c>
      <c r="E40" s="436" t="s">
        <v>308</v>
      </c>
      <c r="F40" s="454">
        <v>3.0</v>
      </c>
    </row>
    <row r="41">
      <c r="A41" s="436" t="s">
        <v>1181</v>
      </c>
      <c r="B41" s="436" t="s">
        <v>1329</v>
      </c>
      <c r="C41" s="436" t="s">
        <v>8</v>
      </c>
      <c r="D41" s="436" t="s">
        <v>1040</v>
      </c>
      <c r="E41" s="436" t="s">
        <v>308</v>
      </c>
      <c r="F41" s="454">
        <v>3.0</v>
      </c>
    </row>
    <row r="42">
      <c r="A42" s="436" t="s">
        <v>1181</v>
      </c>
      <c r="B42" s="436" t="s">
        <v>1393</v>
      </c>
      <c r="C42" s="436" t="s">
        <v>9</v>
      </c>
      <c r="D42" s="436" t="s">
        <v>1040</v>
      </c>
      <c r="E42" s="436" t="s">
        <v>310</v>
      </c>
      <c r="F42" s="454">
        <v>3.0</v>
      </c>
    </row>
    <row r="43">
      <c r="A43" s="436" t="s">
        <v>1174</v>
      </c>
      <c r="B43" s="436" t="s">
        <v>1193</v>
      </c>
      <c r="C43" s="436" t="s">
        <v>10</v>
      </c>
      <c r="D43" s="436" t="s">
        <v>1040</v>
      </c>
      <c r="E43" s="436" t="s">
        <v>310</v>
      </c>
      <c r="F43" s="454">
        <v>3.0</v>
      </c>
    </row>
    <row r="44">
      <c r="A44" s="436" t="s">
        <v>1174</v>
      </c>
      <c r="B44" s="436" t="s">
        <v>1194</v>
      </c>
      <c r="C44" s="436" t="s">
        <v>8</v>
      </c>
      <c r="D44" s="436" t="s">
        <v>1040</v>
      </c>
      <c r="E44" s="436" t="s">
        <v>308</v>
      </c>
      <c r="F44" s="454">
        <v>3.0</v>
      </c>
    </row>
    <row r="45">
      <c r="A45" s="436" t="s">
        <v>1174</v>
      </c>
      <c r="B45" s="436" t="s">
        <v>1179</v>
      </c>
      <c r="C45" s="436" t="s">
        <v>8</v>
      </c>
      <c r="D45" s="436" t="s">
        <v>1040</v>
      </c>
      <c r="E45" s="436" t="s">
        <v>310</v>
      </c>
      <c r="F45" s="454">
        <v>3.0</v>
      </c>
    </row>
    <row r="46">
      <c r="A46" s="436" t="s">
        <v>1174</v>
      </c>
      <c r="B46" s="436" t="s">
        <v>1178</v>
      </c>
      <c r="C46" s="436" t="s">
        <v>9</v>
      </c>
      <c r="D46" s="436" t="s">
        <v>1040</v>
      </c>
      <c r="E46" s="436" t="s">
        <v>308</v>
      </c>
      <c r="F46" s="454">
        <v>3.0</v>
      </c>
    </row>
    <row r="47">
      <c r="A47" s="436" t="s">
        <v>1174</v>
      </c>
      <c r="B47" s="436" t="s">
        <v>1293</v>
      </c>
      <c r="C47" s="436" t="s">
        <v>10</v>
      </c>
      <c r="D47" s="436" t="s">
        <v>1040</v>
      </c>
      <c r="E47" s="436" t="s">
        <v>310</v>
      </c>
      <c r="F47" s="454">
        <v>3.0</v>
      </c>
    </row>
    <row r="48">
      <c r="A48" s="436" t="s">
        <v>1174</v>
      </c>
      <c r="B48" s="436" t="s">
        <v>1177</v>
      </c>
      <c r="C48" s="436" t="s">
        <v>10</v>
      </c>
      <c r="D48" s="436" t="s">
        <v>1040</v>
      </c>
      <c r="E48" s="436" t="s">
        <v>308</v>
      </c>
      <c r="F48" s="454">
        <v>3.0</v>
      </c>
    </row>
    <row r="49">
      <c r="A49" s="436" t="s">
        <v>1181</v>
      </c>
      <c r="B49" s="436" t="s">
        <v>1204</v>
      </c>
      <c r="C49" s="436" t="s">
        <v>10</v>
      </c>
      <c r="D49" s="436" t="s">
        <v>1040</v>
      </c>
      <c r="E49" s="436" t="s">
        <v>308</v>
      </c>
      <c r="F49" s="454">
        <v>2.0</v>
      </c>
    </row>
    <row r="50">
      <c r="A50" s="436" t="s">
        <v>1181</v>
      </c>
      <c r="B50" s="436" t="s">
        <v>1226</v>
      </c>
      <c r="C50" s="436" t="s">
        <v>8</v>
      </c>
      <c r="D50" s="436" t="s">
        <v>1040</v>
      </c>
      <c r="E50" s="436" t="s">
        <v>308</v>
      </c>
      <c r="F50" s="454">
        <v>2.0</v>
      </c>
    </row>
    <row r="51">
      <c r="A51" s="436" t="s">
        <v>1181</v>
      </c>
      <c r="B51" s="436" t="s">
        <v>1326</v>
      </c>
      <c r="C51" s="436" t="s">
        <v>9</v>
      </c>
      <c r="D51" s="436" t="s">
        <v>1040</v>
      </c>
      <c r="E51" s="436" t="s">
        <v>310</v>
      </c>
      <c r="F51" s="454">
        <v>2.0</v>
      </c>
    </row>
    <row r="52">
      <c r="A52" s="436" t="s">
        <v>1181</v>
      </c>
      <c r="B52" s="436" t="s">
        <v>1394</v>
      </c>
      <c r="C52" s="436" t="s">
        <v>10</v>
      </c>
      <c r="D52" s="436" t="s">
        <v>1040</v>
      </c>
      <c r="E52" s="436" t="s">
        <v>308</v>
      </c>
      <c r="F52" s="454">
        <v>2.0</v>
      </c>
    </row>
    <row r="53">
      <c r="A53" s="436" t="s">
        <v>1181</v>
      </c>
      <c r="B53" s="436" t="s">
        <v>1289</v>
      </c>
      <c r="C53" s="436" t="s">
        <v>8</v>
      </c>
      <c r="D53" s="436" t="s">
        <v>1040</v>
      </c>
      <c r="E53" s="436" t="s">
        <v>308</v>
      </c>
      <c r="F53" s="454">
        <v>2.0</v>
      </c>
    </row>
    <row r="54">
      <c r="A54" s="436" t="s">
        <v>1181</v>
      </c>
      <c r="B54" s="436" t="s">
        <v>1393</v>
      </c>
      <c r="C54" s="436" t="s">
        <v>8</v>
      </c>
      <c r="D54" s="436" t="s">
        <v>1040</v>
      </c>
      <c r="E54" s="436" t="s">
        <v>308</v>
      </c>
      <c r="F54" s="454">
        <v>2.0</v>
      </c>
    </row>
    <row r="55">
      <c r="A55" s="436" t="s">
        <v>1181</v>
      </c>
      <c r="B55" s="436" t="s">
        <v>1315</v>
      </c>
      <c r="C55" s="436" t="s">
        <v>9</v>
      </c>
      <c r="D55" s="436" t="s">
        <v>1040</v>
      </c>
      <c r="E55" s="436" t="s">
        <v>308</v>
      </c>
      <c r="F55" s="454">
        <v>2.0</v>
      </c>
    </row>
    <row r="56">
      <c r="A56" s="436" t="s">
        <v>1174</v>
      </c>
      <c r="B56" s="436" t="s">
        <v>1176</v>
      </c>
      <c r="C56" s="436" t="s">
        <v>10</v>
      </c>
      <c r="D56" s="436" t="s">
        <v>1040</v>
      </c>
      <c r="E56" s="436" t="s">
        <v>310</v>
      </c>
      <c r="F56" s="454">
        <v>2.0</v>
      </c>
    </row>
    <row r="57">
      <c r="A57" s="436" t="s">
        <v>1174</v>
      </c>
      <c r="B57" s="436" t="s">
        <v>1291</v>
      </c>
      <c r="C57" s="436" t="s">
        <v>9</v>
      </c>
      <c r="D57" s="436" t="s">
        <v>1040</v>
      </c>
      <c r="E57" s="436" t="s">
        <v>308</v>
      </c>
      <c r="F57" s="454">
        <v>2.0</v>
      </c>
    </row>
    <row r="58">
      <c r="A58" s="436" t="s">
        <v>1174</v>
      </c>
      <c r="B58" s="436" t="s">
        <v>1217</v>
      </c>
      <c r="C58" s="436" t="s">
        <v>8</v>
      </c>
      <c r="D58" s="436" t="s">
        <v>1040</v>
      </c>
      <c r="E58" s="436" t="s">
        <v>308</v>
      </c>
      <c r="F58" s="454">
        <v>2.0</v>
      </c>
    </row>
    <row r="59">
      <c r="A59" s="436" t="s">
        <v>1174</v>
      </c>
      <c r="B59" s="436" t="s">
        <v>1187</v>
      </c>
      <c r="C59" s="436" t="s">
        <v>8</v>
      </c>
      <c r="D59" s="436" t="s">
        <v>1040</v>
      </c>
      <c r="E59" s="436" t="s">
        <v>308</v>
      </c>
      <c r="F59" s="454">
        <v>2.0</v>
      </c>
    </row>
    <row r="60">
      <c r="A60" s="436" t="s">
        <v>1174</v>
      </c>
      <c r="B60" s="436" t="s">
        <v>1179</v>
      </c>
      <c r="C60" s="436" t="s">
        <v>10</v>
      </c>
      <c r="D60" s="436" t="s">
        <v>1040</v>
      </c>
      <c r="E60" s="436" t="s">
        <v>310</v>
      </c>
      <c r="F60" s="454">
        <v>2.0</v>
      </c>
    </row>
    <row r="61">
      <c r="A61" s="436" t="s">
        <v>1174</v>
      </c>
      <c r="B61" s="436" t="s">
        <v>1179</v>
      </c>
      <c r="C61" s="436" t="s">
        <v>8</v>
      </c>
      <c r="D61" s="436" t="s">
        <v>1040</v>
      </c>
      <c r="E61" s="436" t="s">
        <v>308</v>
      </c>
      <c r="F61" s="454">
        <v>2.0</v>
      </c>
    </row>
    <row r="62">
      <c r="A62" s="436" t="s">
        <v>1174</v>
      </c>
      <c r="B62" s="436" t="s">
        <v>1395</v>
      </c>
      <c r="C62" s="436" t="s">
        <v>9</v>
      </c>
      <c r="D62" s="436" t="s">
        <v>1040</v>
      </c>
      <c r="E62" s="436" t="s">
        <v>308</v>
      </c>
      <c r="F62" s="454">
        <v>2.0</v>
      </c>
    </row>
    <row r="63">
      <c r="A63" s="436" t="s">
        <v>1174</v>
      </c>
      <c r="B63" s="436" t="s">
        <v>1178</v>
      </c>
      <c r="C63" s="436" t="s">
        <v>10</v>
      </c>
      <c r="D63" s="436" t="s">
        <v>1040</v>
      </c>
      <c r="E63" s="436" t="s">
        <v>308</v>
      </c>
      <c r="F63" s="454">
        <v>2.0</v>
      </c>
    </row>
    <row r="64">
      <c r="A64" s="436" t="s">
        <v>1174</v>
      </c>
      <c r="B64" s="436" t="s">
        <v>1178</v>
      </c>
      <c r="C64" s="436" t="s">
        <v>8</v>
      </c>
      <c r="D64" s="436" t="s">
        <v>1040</v>
      </c>
      <c r="E64" s="436" t="s">
        <v>308</v>
      </c>
      <c r="F64" s="454">
        <v>2.0</v>
      </c>
    </row>
    <row r="65">
      <c r="A65" s="436" t="s">
        <v>1174</v>
      </c>
      <c r="B65" s="436" t="s">
        <v>1178</v>
      </c>
      <c r="C65" s="436" t="s">
        <v>8</v>
      </c>
      <c r="D65" s="436" t="s">
        <v>1040</v>
      </c>
      <c r="E65" s="436" t="s">
        <v>310</v>
      </c>
      <c r="F65" s="454">
        <v>2.0</v>
      </c>
    </row>
    <row r="66">
      <c r="A66" s="436" t="s">
        <v>1174</v>
      </c>
      <c r="B66" s="436" t="s">
        <v>1251</v>
      </c>
      <c r="C66" s="436" t="s">
        <v>10</v>
      </c>
      <c r="D66" s="436" t="s">
        <v>1040</v>
      </c>
      <c r="E66" s="436" t="s">
        <v>308</v>
      </c>
      <c r="F66" s="454">
        <v>2.0</v>
      </c>
    </row>
    <row r="67">
      <c r="A67" s="436" t="s">
        <v>1174</v>
      </c>
      <c r="B67" s="436" t="s">
        <v>1251</v>
      </c>
      <c r="C67" s="436" t="s">
        <v>8</v>
      </c>
      <c r="D67" s="436" t="s">
        <v>1040</v>
      </c>
      <c r="E67" s="436" t="s">
        <v>308</v>
      </c>
      <c r="F67" s="454">
        <v>2.0</v>
      </c>
    </row>
    <row r="68">
      <c r="A68" s="436" t="s">
        <v>1174</v>
      </c>
      <c r="B68" s="436" t="s">
        <v>1177</v>
      </c>
      <c r="C68" s="436" t="s">
        <v>8</v>
      </c>
      <c r="D68" s="436" t="s">
        <v>1040</v>
      </c>
      <c r="E68" s="436" t="s">
        <v>308</v>
      </c>
      <c r="F68" s="454">
        <v>2.0</v>
      </c>
    </row>
    <row r="69">
      <c r="A69" s="436" t="s">
        <v>1174</v>
      </c>
      <c r="B69" s="436" t="s">
        <v>1175</v>
      </c>
      <c r="C69" s="436" t="s">
        <v>8</v>
      </c>
      <c r="D69" s="436" t="s">
        <v>1040</v>
      </c>
      <c r="E69" s="436" t="s">
        <v>308</v>
      </c>
      <c r="F69" s="454">
        <v>2.0</v>
      </c>
    </row>
    <row r="70">
      <c r="A70" s="436" t="s">
        <v>1068</v>
      </c>
      <c r="B70" s="436" t="s">
        <v>1068</v>
      </c>
      <c r="C70" s="436" t="s">
        <v>9</v>
      </c>
      <c r="D70" s="436" t="s">
        <v>1040</v>
      </c>
      <c r="E70" s="436" t="s">
        <v>310</v>
      </c>
      <c r="F70" s="454">
        <v>1.0</v>
      </c>
    </row>
    <row r="71">
      <c r="A71" s="436" t="s">
        <v>1068</v>
      </c>
      <c r="B71" s="436" t="s">
        <v>1068</v>
      </c>
      <c r="C71" s="436" t="s">
        <v>8</v>
      </c>
      <c r="D71" s="436" t="s">
        <v>1040</v>
      </c>
      <c r="E71" s="436" t="s">
        <v>310</v>
      </c>
      <c r="F71" s="454">
        <v>1.0</v>
      </c>
    </row>
    <row r="72">
      <c r="A72" s="436" t="s">
        <v>1218</v>
      </c>
      <c r="B72" s="436" t="s">
        <v>1396</v>
      </c>
      <c r="C72" s="436" t="s">
        <v>9</v>
      </c>
      <c r="D72" s="436" t="s">
        <v>1040</v>
      </c>
      <c r="E72" s="436" t="s">
        <v>310</v>
      </c>
      <c r="F72" s="454">
        <v>1.0</v>
      </c>
    </row>
    <row r="73">
      <c r="A73" s="436" t="s">
        <v>1181</v>
      </c>
      <c r="B73" s="436" t="s">
        <v>1322</v>
      </c>
      <c r="C73" s="436" t="s">
        <v>10</v>
      </c>
      <c r="D73" s="436" t="s">
        <v>1040</v>
      </c>
      <c r="E73" s="436" t="s">
        <v>310</v>
      </c>
      <c r="F73" s="454">
        <v>1.0</v>
      </c>
    </row>
    <row r="74">
      <c r="A74" s="436" t="s">
        <v>1181</v>
      </c>
      <c r="B74" s="436" t="s">
        <v>1322</v>
      </c>
      <c r="C74" s="436" t="s">
        <v>9</v>
      </c>
      <c r="D74" s="436" t="s">
        <v>1040</v>
      </c>
      <c r="E74" s="436" t="s">
        <v>310</v>
      </c>
      <c r="F74" s="454">
        <v>1.0</v>
      </c>
    </row>
    <row r="75">
      <c r="A75" s="436" t="s">
        <v>1181</v>
      </c>
      <c r="B75" s="436" t="s">
        <v>1376</v>
      </c>
      <c r="C75" s="436" t="s">
        <v>10</v>
      </c>
      <c r="D75" s="436" t="s">
        <v>1040</v>
      </c>
      <c r="E75" s="436" t="s">
        <v>308</v>
      </c>
      <c r="F75" s="454">
        <v>1.0</v>
      </c>
    </row>
    <row r="76">
      <c r="A76" s="436" t="s">
        <v>1181</v>
      </c>
      <c r="B76" s="436" t="s">
        <v>1376</v>
      </c>
      <c r="C76" s="436" t="s">
        <v>9</v>
      </c>
      <c r="D76" s="436" t="s">
        <v>1040</v>
      </c>
      <c r="E76" s="436" t="s">
        <v>308</v>
      </c>
      <c r="F76" s="454">
        <v>1.0</v>
      </c>
    </row>
    <row r="77">
      <c r="A77" s="436" t="s">
        <v>1181</v>
      </c>
      <c r="B77" s="436" t="s">
        <v>1397</v>
      </c>
      <c r="C77" s="436" t="s">
        <v>9</v>
      </c>
      <c r="D77" s="436" t="s">
        <v>1040</v>
      </c>
      <c r="E77" s="436" t="s">
        <v>310</v>
      </c>
      <c r="F77" s="454">
        <v>1.0</v>
      </c>
    </row>
    <row r="78">
      <c r="A78" s="436" t="s">
        <v>1181</v>
      </c>
      <c r="B78" s="436" t="s">
        <v>1256</v>
      </c>
      <c r="C78" s="436" t="s">
        <v>9</v>
      </c>
      <c r="D78" s="436" t="s">
        <v>1040</v>
      </c>
      <c r="E78" s="436" t="s">
        <v>308</v>
      </c>
      <c r="F78" s="454">
        <v>1.0</v>
      </c>
    </row>
    <row r="79">
      <c r="A79" s="436" t="s">
        <v>1181</v>
      </c>
      <c r="B79" s="436" t="s">
        <v>1398</v>
      </c>
      <c r="C79" s="436" t="s">
        <v>8</v>
      </c>
      <c r="D79" s="436" t="s">
        <v>1040</v>
      </c>
      <c r="E79" s="436" t="s">
        <v>308</v>
      </c>
      <c r="F79" s="454">
        <v>1.0</v>
      </c>
    </row>
    <row r="80">
      <c r="A80" s="436" t="s">
        <v>1181</v>
      </c>
      <c r="B80" s="436" t="s">
        <v>1288</v>
      </c>
      <c r="C80" s="436" t="s">
        <v>8</v>
      </c>
      <c r="D80" s="436" t="s">
        <v>1040</v>
      </c>
      <c r="E80" s="436" t="s">
        <v>308</v>
      </c>
      <c r="F80" s="454">
        <v>1.0</v>
      </c>
    </row>
    <row r="81">
      <c r="A81" s="436" t="s">
        <v>1181</v>
      </c>
      <c r="B81" s="436" t="s">
        <v>1363</v>
      </c>
      <c r="C81" s="436" t="s">
        <v>8</v>
      </c>
      <c r="D81" s="436" t="s">
        <v>1040</v>
      </c>
      <c r="E81" s="436" t="s">
        <v>308</v>
      </c>
      <c r="F81" s="454">
        <v>1.0</v>
      </c>
    </row>
    <row r="82">
      <c r="A82" s="436" t="s">
        <v>1181</v>
      </c>
      <c r="B82" s="436" t="s">
        <v>1185</v>
      </c>
      <c r="C82" s="436" t="s">
        <v>8</v>
      </c>
      <c r="D82" s="436" t="s">
        <v>1040</v>
      </c>
      <c r="E82" s="436" t="s">
        <v>310</v>
      </c>
      <c r="F82" s="454">
        <v>1.0</v>
      </c>
    </row>
    <row r="83">
      <c r="A83" s="436" t="s">
        <v>1181</v>
      </c>
      <c r="B83" s="436" t="s">
        <v>1226</v>
      </c>
      <c r="C83" s="436" t="s">
        <v>9</v>
      </c>
      <c r="D83" s="436" t="s">
        <v>1040</v>
      </c>
      <c r="E83" s="436" t="s">
        <v>308</v>
      </c>
      <c r="F83" s="454">
        <v>1.0</v>
      </c>
    </row>
    <row r="84">
      <c r="A84" s="436" t="s">
        <v>1181</v>
      </c>
      <c r="B84" s="436" t="s">
        <v>1326</v>
      </c>
      <c r="C84" s="436" t="s">
        <v>9</v>
      </c>
      <c r="D84" s="436" t="s">
        <v>1040</v>
      </c>
      <c r="E84" s="436" t="s">
        <v>308</v>
      </c>
      <c r="F84" s="454">
        <v>1.0</v>
      </c>
    </row>
    <row r="85">
      <c r="A85" s="436" t="s">
        <v>1181</v>
      </c>
      <c r="B85" s="436" t="s">
        <v>1399</v>
      </c>
      <c r="C85" s="436" t="s">
        <v>8</v>
      </c>
      <c r="D85" s="436" t="s">
        <v>1040</v>
      </c>
      <c r="E85" s="436" t="s">
        <v>308</v>
      </c>
      <c r="F85" s="454">
        <v>1.0</v>
      </c>
    </row>
    <row r="86">
      <c r="A86" s="436" t="s">
        <v>1181</v>
      </c>
      <c r="B86" s="436" t="s">
        <v>1394</v>
      </c>
      <c r="C86" s="436" t="s">
        <v>10</v>
      </c>
      <c r="D86" s="436" t="s">
        <v>1040</v>
      </c>
      <c r="E86" s="436" t="s">
        <v>310</v>
      </c>
      <c r="F86" s="454">
        <v>1.0</v>
      </c>
    </row>
    <row r="87">
      <c r="A87" s="436" t="s">
        <v>1181</v>
      </c>
      <c r="B87" s="436" t="s">
        <v>1394</v>
      </c>
      <c r="C87" s="436" t="s">
        <v>9</v>
      </c>
      <c r="D87" s="436" t="s">
        <v>1040</v>
      </c>
      <c r="E87" s="436" t="s">
        <v>310</v>
      </c>
      <c r="F87" s="454">
        <v>1.0</v>
      </c>
    </row>
    <row r="88">
      <c r="A88" s="436" t="s">
        <v>1181</v>
      </c>
      <c r="B88" s="436" t="s">
        <v>1400</v>
      </c>
      <c r="C88" s="436" t="s">
        <v>9</v>
      </c>
      <c r="D88" s="436" t="s">
        <v>1040</v>
      </c>
      <c r="E88" s="436" t="s">
        <v>308</v>
      </c>
      <c r="F88" s="454">
        <v>1.0</v>
      </c>
    </row>
    <row r="89">
      <c r="A89" s="436" t="s">
        <v>1181</v>
      </c>
      <c r="B89" s="436" t="s">
        <v>1255</v>
      </c>
      <c r="C89" s="436" t="s">
        <v>8</v>
      </c>
      <c r="D89" s="436" t="s">
        <v>1040</v>
      </c>
      <c r="E89" s="436" t="s">
        <v>308</v>
      </c>
      <c r="F89" s="454">
        <v>1.0</v>
      </c>
    </row>
    <row r="90">
      <c r="A90" s="436" t="s">
        <v>1181</v>
      </c>
      <c r="B90" s="436" t="s">
        <v>1255</v>
      </c>
      <c r="C90" s="436" t="s">
        <v>8</v>
      </c>
      <c r="D90" s="436" t="s">
        <v>1040</v>
      </c>
      <c r="E90" s="436" t="s">
        <v>310</v>
      </c>
      <c r="F90" s="454">
        <v>1.0</v>
      </c>
    </row>
    <row r="91">
      <c r="A91" s="436" t="s">
        <v>1181</v>
      </c>
      <c r="B91" s="436" t="s">
        <v>1329</v>
      </c>
      <c r="C91" s="436" t="s">
        <v>8</v>
      </c>
      <c r="D91" s="436" t="s">
        <v>1040</v>
      </c>
      <c r="E91" s="436" t="s">
        <v>310</v>
      </c>
      <c r="F91" s="454">
        <v>1.0</v>
      </c>
    </row>
    <row r="92">
      <c r="A92" s="436" t="s">
        <v>1181</v>
      </c>
      <c r="B92" s="436" t="s">
        <v>1274</v>
      </c>
      <c r="C92" s="436" t="s">
        <v>8</v>
      </c>
      <c r="D92" s="436" t="s">
        <v>1040</v>
      </c>
      <c r="E92" s="436" t="s">
        <v>308</v>
      </c>
      <c r="F92" s="454">
        <v>1.0</v>
      </c>
    </row>
    <row r="93">
      <c r="A93" s="436" t="s">
        <v>1181</v>
      </c>
      <c r="B93" s="436" t="s">
        <v>1290</v>
      </c>
      <c r="C93" s="436" t="s">
        <v>10</v>
      </c>
      <c r="D93" s="436" t="s">
        <v>1040</v>
      </c>
      <c r="E93" s="436" t="s">
        <v>308</v>
      </c>
      <c r="F93" s="454">
        <v>1.0</v>
      </c>
    </row>
    <row r="94">
      <c r="A94" s="436" t="s">
        <v>1181</v>
      </c>
      <c r="B94" s="436" t="s">
        <v>1290</v>
      </c>
      <c r="C94" s="436" t="s">
        <v>10</v>
      </c>
      <c r="D94" s="436" t="s">
        <v>1040</v>
      </c>
      <c r="E94" s="436" t="s">
        <v>310</v>
      </c>
      <c r="F94" s="454">
        <v>1.0</v>
      </c>
    </row>
    <row r="95">
      <c r="A95" s="436" t="s">
        <v>1181</v>
      </c>
      <c r="B95" s="436" t="s">
        <v>1401</v>
      </c>
      <c r="C95" s="436" t="s">
        <v>9</v>
      </c>
      <c r="D95" s="436" t="s">
        <v>1040</v>
      </c>
      <c r="E95" s="436" t="s">
        <v>308</v>
      </c>
      <c r="F95" s="454">
        <v>1.0</v>
      </c>
    </row>
    <row r="96">
      <c r="A96" s="436" t="s">
        <v>1174</v>
      </c>
      <c r="B96" s="436" t="s">
        <v>1207</v>
      </c>
      <c r="C96" s="436" t="s">
        <v>9</v>
      </c>
      <c r="D96" s="436" t="s">
        <v>1040</v>
      </c>
      <c r="E96" s="436" t="s">
        <v>310</v>
      </c>
      <c r="F96" s="454">
        <v>1.0</v>
      </c>
    </row>
    <row r="97">
      <c r="A97" s="436" t="s">
        <v>1174</v>
      </c>
      <c r="B97" s="436" t="s">
        <v>1176</v>
      </c>
      <c r="C97" s="436" t="s">
        <v>9</v>
      </c>
      <c r="D97" s="436" t="s">
        <v>1040</v>
      </c>
      <c r="E97" s="436" t="s">
        <v>310</v>
      </c>
      <c r="F97" s="454">
        <v>1.0</v>
      </c>
    </row>
    <row r="98">
      <c r="A98" s="436" t="s">
        <v>1174</v>
      </c>
      <c r="B98" s="436" t="s">
        <v>1176</v>
      </c>
      <c r="C98" s="436" t="s">
        <v>8</v>
      </c>
      <c r="D98" s="436" t="s">
        <v>1040</v>
      </c>
      <c r="E98" s="436" t="s">
        <v>308</v>
      </c>
      <c r="F98" s="454">
        <v>1.0</v>
      </c>
    </row>
    <row r="99">
      <c r="A99" s="436" t="s">
        <v>1174</v>
      </c>
      <c r="B99" s="436" t="s">
        <v>1291</v>
      </c>
      <c r="C99" s="436" t="s">
        <v>10</v>
      </c>
      <c r="D99" s="436" t="s">
        <v>1040</v>
      </c>
      <c r="E99" s="436" t="s">
        <v>308</v>
      </c>
      <c r="F99" s="454">
        <v>1.0</v>
      </c>
    </row>
    <row r="100">
      <c r="A100" s="436" t="s">
        <v>1174</v>
      </c>
      <c r="B100" s="436" t="s">
        <v>1186</v>
      </c>
      <c r="C100" s="436" t="s">
        <v>9</v>
      </c>
      <c r="D100" s="436" t="s">
        <v>1040</v>
      </c>
      <c r="E100" s="436" t="s">
        <v>310</v>
      </c>
      <c r="F100" s="454">
        <v>1.0</v>
      </c>
    </row>
    <row r="101">
      <c r="A101" s="436" t="s">
        <v>1174</v>
      </c>
      <c r="B101" s="436" t="s">
        <v>1180</v>
      </c>
      <c r="C101" s="436" t="s">
        <v>8</v>
      </c>
      <c r="D101" s="436" t="s">
        <v>1040</v>
      </c>
      <c r="E101" s="436" t="s">
        <v>310</v>
      </c>
      <c r="F101" s="454">
        <v>1.0</v>
      </c>
    </row>
    <row r="102">
      <c r="A102" s="436" t="s">
        <v>1174</v>
      </c>
      <c r="B102" s="436" t="s">
        <v>1179</v>
      </c>
      <c r="C102" s="436" t="s">
        <v>10</v>
      </c>
      <c r="D102" s="436" t="s">
        <v>1040</v>
      </c>
      <c r="E102" s="436" t="s">
        <v>308</v>
      </c>
      <c r="F102" s="454">
        <v>1.0</v>
      </c>
    </row>
    <row r="103">
      <c r="A103" s="436" t="s">
        <v>1174</v>
      </c>
      <c r="B103" s="436" t="s">
        <v>1395</v>
      </c>
      <c r="C103" s="436" t="s">
        <v>9</v>
      </c>
      <c r="D103" s="436" t="s">
        <v>1040</v>
      </c>
      <c r="E103" s="436" t="s">
        <v>310</v>
      </c>
      <c r="F103" s="454">
        <v>1.0</v>
      </c>
    </row>
    <row r="104">
      <c r="A104" s="436" t="s">
        <v>1174</v>
      </c>
      <c r="B104" s="436" t="s">
        <v>1264</v>
      </c>
      <c r="C104" s="436" t="s">
        <v>9</v>
      </c>
      <c r="D104" s="436" t="s">
        <v>1040</v>
      </c>
      <c r="E104" s="436" t="s">
        <v>308</v>
      </c>
      <c r="F104" s="454">
        <v>1.0</v>
      </c>
    </row>
    <row r="105">
      <c r="A105" s="436" t="s">
        <v>1174</v>
      </c>
      <c r="B105" s="436" t="s">
        <v>1251</v>
      </c>
      <c r="C105" s="436" t="s">
        <v>9</v>
      </c>
      <c r="D105" s="436" t="s">
        <v>1040</v>
      </c>
      <c r="E105" s="436" t="s">
        <v>308</v>
      </c>
      <c r="F105" s="454">
        <v>1.0</v>
      </c>
    </row>
    <row r="106">
      <c r="A106" s="436" t="s">
        <v>1174</v>
      </c>
      <c r="B106" s="436" t="s">
        <v>1293</v>
      </c>
      <c r="C106" s="436" t="s">
        <v>10</v>
      </c>
      <c r="D106" s="436" t="s">
        <v>1040</v>
      </c>
      <c r="E106" s="436" t="s">
        <v>308</v>
      </c>
      <c r="F106" s="454">
        <v>1.0</v>
      </c>
    </row>
    <row r="107">
      <c r="A107" s="436" t="s">
        <v>1174</v>
      </c>
      <c r="B107" s="436" t="s">
        <v>1293</v>
      </c>
      <c r="C107" s="436" t="s">
        <v>8</v>
      </c>
      <c r="D107" s="436" t="s">
        <v>1040</v>
      </c>
      <c r="E107" s="436" t="s">
        <v>308</v>
      </c>
      <c r="F107" s="454">
        <v>1.0</v>
      </c>
    </row>
    <row r="108">
      <c r="A108" s="436" t="s">
        <v>1174</v>
      </c>
      <c r="B108" s="436" t="s">
        <v>1175</v>
      </c>
      <c r="C108" s="436" t="s">
        <v>9</v>
      </c>
      <c r="D108" s="436" t="s">
        <v>1040</v>
      </c>
      <c r="E108" s="436" t="s">
        <v>310</v>
      </c>
      <c r="F108" s="454">
        <v>1.0</v>
      </c>
    </row>
    <row r="109">
      <c r="A109" s="436" t="s">
        <v>1174</v>
      </c>
      <c r="B109" s="436" t="s">
        <v>1175</v>
      </c>
      <c r="C109" s="436" t="s">
        <v>8</v>
      </c>
      <c r="D109" s="436" t="s">
        <v>1040</v>
      </c>
      <c r="E109" s="436" t="s">
        <v>310</v>
      </c>
      <c r="F109" s="454">
        <v>1.0</v>
      </c>
    </row>
    <row r="110">
      <c r="A110" s="436" t="s">
        <v>1402</v>
      </c>
      <c r="B110" s="436" t="s">
        <v>1403</v>
      </c>
      <c r="C110" s="436" t="s">
        <v>10</v>
      </c>
      <c r="D110" s="436" t="s">
        <v>1040</v>
      </c>
      <c r="E110" s="436" t="s">
        <v>308</v>
      </c>
      <c r="F110" s="454">
        <v>1.0</v>
      </c>
    </row>
    <row r="111">
      <c r="A111" s="436" t="s">
        <v>1402</v>
      </c>
      <c r="B111" s="436" t="s">
        <v>1403</v>
      </c>
      <c r="C111" s="436" t="s">
        <v>9</v>
      </c>
      <c r="D111" s="436" t="s">
        <v>1040</v>
      </c>
      <c r="E111" s="436" t="s">
        <v>308</v>
      </c>
      <c r="F111" s="454">
        <v>1.0</v>
      </c>
    </row>
    <row r="112">
      <c r="A112" s="436" t="s">
        <v>1402</v>
      </c>
      <c r="B112" s="436" t="s">
        <v>1404</v>
      </c>
      <c r="C112" s="436" t="s">
        <v>9</v>
      </c>
      <c r="D112" s="436" t="s">
        <v>1040</v>
      </c>
      <c r="E112" s="436" t="s">
        <v>310</v>
      </c>
      <c r="F112" s="454">
        <v>1.0</v>
      </c>
    </row>
  </sheetData>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5.13"/>
  </cols>
  <sheetData>
    <row r="1">
      <c r="A1" s="451" t="s">
        <v>643</v>
      </c>
    </row>
    <row r="2">
      <c r="A2" s="31" t="s">
        <v>1021</v>
      </c>
      <c r="B2" s="31" t="s">
        <v>1405</v>
      </c>
    </row>
    <row r="3">
      <c r="A3" s="31" t="s">
        <v>1023</v>
      </c>
      <c r="B3" s="31" t="s">
        <v>1024</v>
      </c>
    </row>
    <row r="4">
      <c r="A4" s="31" t="s">
        <v>756</v>
      </c>
      <c r="B4" s="31" t="s">
        <v>1406</v>
      </c>
    </row>
    <row r="5">
      <c r="A5" s="31" t="s">
        <v>1026</v>
      </c>
      <c r="B5" s="452">
        <v>165.0</v>
      </c>
    </row>
    <row r="6">
      <c r="A6" s="31" t="s">
        <v>1027</v>
      </c>
      <c r="B6" s="452">
        <v>165.0</v>
      </c>
    </row>
    <row r="7">
      <c r="A7" s="31" t="s">
        <v>1028</v>
      </c>
      <c r="B7" s="31" t="s">
        <v>1029</v>
      </c>
    </row>
    <row r="10">
      <c r="A10" s="453" t="s">
        <v>1030</v>
      </c>
    </row>
    <row r="11">
      <c r="A11" s="453" t="s">
        <v>1031</v>
      </c>
      <c r="B11" s="453" t="s">
        <v>1032</v>
      </c>
      <c r="C11" s="453" t="s">
        <v>1033</v>
      </c>
      <c r="D11" s="453" t="s">
        <v>1034</v>
      </c>
      <c r="E11" s="453" t="s">
        <v>1035</v>
      </c>
      <c r="F11" s="453" t="s">
        <v>1036</v>
      </c>
    </row>
    <row r="12">
      <c r="A12" s="436" t="s">
        <v>1037</v>
      </c>
      <c r="B12" s="436" t="s">
        <v>1037</v>
      </c>
      <c r="C12" s="436" t="s">
        <v>1037</v>
      </c>
      <c r="D12" s="436" t="s">
        <v>1037</v>
      </c>
      <c r="E12" s="436" t="s">
        <v>1037</v>
      </c>
      <c r="F12" s="454">
        <v>843.0</v>
      </c>
    </row>
    <row r="15">
      <c r="A15" s="455" t="s">
        <v>1031</v>
      </c>
      <c r="B15" s="455" t="s">
        <v>1032</v>
      </c>
      <c r="C15" s="455" t="s">
        <v>1033</v>
      </c>
      <c r="D15" s="455" t="s">
        <v>1034</v>
      </c>
      <c r="E15" s="455" t="s">
        <v>1035</v>
      </c>
      <c r="F15" s="455" t="s">
        <v>1036</v>
      </c>
    </row>
    <row r="16">
      <c r="A16" s="436" t="s">
        <v>1181</v>
      </c>
      <c r="B16" s="436" t="s">
        <v>1349</v>
      </c>
      <c r="C16" s="436" t="s">
        <v>8</v>
      </c>
      <c r="D16" s="436" t="s">
        <v>1040</v>
      </c>
      <c r="E16" s="436" t="s">
        <v>304</v>
      </c>
      <c r="F16" s="454">
        <v>34.0</v>
      </c>
    </row>
    <row r="17">
      <c r="A17" s="436" t="s">
        <v>1174</v>
      </c>
      <c r="B17" s="436" t="s">
        <v>1193</v>
      </c>
      <c r="C17" s="436" t="s">
        <v>10</v>
      </c>
      <c r="D17" s="436" t="s">
        <v>1040</v>
      </c>
      <c r="E17" s="436" t="s">
        <v>304</v>
      </c>
      <c r="F17" s="454">
        <v>29.0</v>
      </c>
    </row>
    <row r="18">
      <c r="A18" s="436" t="s">
        <v>1372</v>
      </c>
      <c r="B18" s="436" t="s">
        <v>1407</v>
      </c>
      <c r="C18" s="436" t="s">
        <v>8</v>
      </c>
      <c r="D18" s="436" t="s">
        <v>1040</v>
      </c>
      <c r="E18" s="436" t="s">
        <v>304</v>
      </c>
      <c r="F18" s="454">
        <v>26.0</v>
      </c>
    </row>
    <row r="19">
      <c r="A19" s="436" t="s">
        <v>1181</v>
      </c>
      <c r="B19" s="436" t="s">
        <v>1204</v>
      </c>
      <c r="C19" s="436" t="s">
        <v>8</v>
      </c>
      <c r="D19" s="436" t="s">
        <v>1040</v>
      </c>
      <c r="E19" s="436" t="s">
        <v>304</v>
      </c>
      <c r="F19" s="454">
        <v>23.0</v>
      </c>
    </row>
    <row r="20">
      <c r="A20" s="436" t="s">
        <v>1181</v>
      </c>
      <c r="B20" s="436" t="s">
        <v>1226</v>
      </c>
      <c r="C20" s="436" t="s">
        <v>10</v>
      </c>
      <c r="D20" s="436" t="s">
        <v>1040</v>
      </c>
      <c r="E20" s="436" t="s">
        <v>302</v>
      </c>
      <c r="F20" s="454">
        <v>22.0</v>
      </c>
    </row>
    <row r="21">
      <c r="A21" s="436" t="s">
        <v>1181</v>
      </c>
      <c r="B21" s="436" t="s">
        <v>1226</v>
      </c>
      <c r="C21" s="436" t="s">
        <v>10</v>
      </c>
      <c r="D21" s="436" t="s">
        <v>1040</v>
      </c>
      <c r="E21" s="436" t="s">
        <v>304</v>
      </c>
      <c r="F21" s="454">
        <v>22.0</v>
      </c>
    </row>
    <row r="22">
      <c r="A22" s="436" t="s">
        <v>1181</v>
      </c>
      <c r="B22" s="436" t="s">
        <v>1317</v>
      </c>
      <c r="C22" s="436" t="s">
        <v>8</v>
      </c>
      <c r="D22" s="436" t="s">
        <v>1040</v>
      </c>
      <c r="E22" s="436" t="s">
        <v>304</v>
      </c>
      <c r="F22" s="454">
        <v>22.0</v>
      </c>
    </row>
    <row r="23">
      <c r="A23" s="436" t="s">
        <v>1181</v>
      </c>
      <c r="B23" s="436" t="s">
        <v>1344</v>
      </c>
      <c r="C23" s="436" t="s">
        <v>8</v>
      </c>
      <c r="D23" s="436" t="s">
        <v>1040</v>
      </c>
      <c r="E23" s="436" t="s">
        <v>304</v>
      </c>
      <c r="F23" s="454">
        <v>21.0</v>
      </c>
    </row>
    <row r="24">
      <c r="A24" s="436" t="s">
        <v>1174</v>
      </c>
      <c r="B24" s="436" t="s">
        <v>1176</v>
      </c>
      <c r="C24" s="436" t="s">
        <v>10</v>
      </c>
      <c r="D24" s="436" t="s">
        <v>1040</v>
      </c>
      <c r="E24" s="436" t="s">
        <v>304</v>
      </c>
      <c r="F24" s="454">
        <v>20.0</v>
      </c>
    </row>
    <row r="25">
      <c r="A25" s="436" t="s">
        <v>1181</v>
      </c>
      <c r="B25" s="436" t="s">
        <v>1408</v>
      </c>
      <c r="C25" s="436" t="s">
        <v>10</v>
      </c>
      <c r="D25" s="436" t="s">
        <v>1040</v>
      </c>
      <c r="E25" s="436" t="s">
        <v>304</v>
      </c>
      <c r="F25" s="454">
        <v>18.0</v>
      </c>
    </row>
    <row r="26">
      <c r="A26" s="436" t="s">
        <v>1181</v>
      </c>
      <c r="B26" s="436" t="s">
        <v>1226</v>
      </c>
      <c r="C26" s="436" t="s">
        <v>8</v>
      </c>
      <c r="D26" s="436" t="s">
        <v>1040</v>
      </c>
      <c r="E26" s="436" t="s">
        <v>304</v>
      </c>
      <c r="F26" s="454">
        <v>16.0</v>
      </c>
    </row>
    <row r="27">
      <c r="A27" s="436" t="s">
        <v>1174</v>
      </c>
      <c r="B27" s="436" t="s">
        <v>1212</v>
      </c>
      <c r="C27" s="436" t="s">
        <v>8</v>
      </c>
      <c r="D27" s="436" t="s">
        <v>1040</v>
      </c>
      <c r="E27" s="436" t="s">
        <v>304</v>
      </c>
      <c r="F27" s="454">
        <v>15.0</v>
      </c>
    </row>
    <row r="28">
      <c r="A28" s="436" t="s">
        <v>1174</v>
      </c>
      <c r="B28" s="436" t="s">
        <v>1305</v>
      </c>
      <c r="C28" s="436" t="s">
        <v>8</v>
      </c>
      <c r="D28" s="436" t="s">
        <v>1040</v>
      </c>
      <c r="E28" s="436" t="s">
        <v>304</v>
      </c>
      <c r="F28" s="454">
        <v>15.0</v>
      </c>
    </row>
    <row r="29">
      <c r="A29" s="436" t="s">
        <v>1181</v>
      </c>
      <c r="B29" s="436" t="s">
        <v>1204</v>
      </c>
      <c r="C29" s="436" t="s">
        <v>10</v>
      </c>
      <c r="D29" s="436" t="s">
        <v>1040</v>
      </c>
      <c r="E29" s="436" t="s">
        <v>304</v>
      </c>
      <c r="F29" s="454">
        <v>14.0</v>
      </c>
    </row>
    <row r="30">
      <c r="A30" s="436" t="s">
        <v>1181</v>
      </c>
      <c r="B30" s="436" t="s">
        <v>1274</v>
      </c>
      <c r="C30" s="436" t="s">
        <v>8</v>
      </c>
      <c r="D30" s="436" t="s">
        <v>1040</v>
      </c>
      <c r="E30" s="436" t="s">
        <v>304</v>
      </c>
      <c r="F30" s="454">
        <v>13.0</v>
      </c>
    </row>
    <row r="31">
      <c r="A31" s="436" t="s">
        <v>1174</v>
      </c>
      <c r="B31" s="436" t="s">
        <v>1228</v>
      </c>
      <c r="C31" s="436" t="s">
        <v>8</v>
      </c>
      <c r="D31" s="436" t="s">
        <v>1040</v>
      </c>
      <c r="E31" s="436" t="s">
        <v>304</v>
      </c>
      <c r="F31" s="454">
        <v>13.0</v>
      </c>
    </row>
    <row r="32">
      <c r="A32" s="436" t="s">
        <v>1181</v>
      </c>
      <c r="B32" s="436" t="s">
        <v>1255</v>
      </c>
      <c r="C32" s="436" t="s">
        <v>8</v>
      </c>
      <c r="D32" s="436" t="s">
        <v>1040</v>
      </c>
      <c r="E32" s="436" t="s">
        <v>304</v>
      </c>
      <c r="F32" s="454">
        <v>12.0</v>
      </c>
    </row>
    <row r="33">
      <c r="A33" s="436" t="s">
        <v>1181</v>
      </c>
      <c r="B33" s="436" t="s">
        <v>1274</v>
      </c>
      <c r="C33" s="436" t="s">
        <v>10</v>
      </c>
      <c r="D33" s="436" t="s">
        <v>1040</v>
      </c>
      <c r="E33" s="436" t="s">
        <v>304</v>
      </c>
      <c r="F33" s="454">
        <v>12.0</v>
      </c>
    </row>
    <row r="34">
      <c r="A34" s="436" t="s">
        <v>1174</v>
      </c>
      <c r="B34" s="436" t="s">
        <v>1346</v>
      </c>
      <c r="C34" s="436" t="s">
        <v>8</v>
      </c>
      <c r="D34" s="436" t="s">
        <v>1040</v>
      </c>
      <c r="E34" s="436" t="s">
        <v>304</v>
      </c>
      <c r="F34" s="454">
        <v>12.0</v>
      </c>
    </row>
    <row r="35">
      <c r="A35" s="436" t="s">
        <v>1174</v>
      </c>
      <c r="B35" s="436" t="s">
        <v>1177</v>
      </c>
      <c r="C35" s="436" t="s">
        <v>8</v>
      </c>
      <c r="D35" s="436" t="s">
        <v>1040</v>
      </c>
      <c r="E35" s="436" t="s">
        <v>302</v>
      </c>
      <c r="F35" s="454">
        <v>12.0</v>
      </c>
    </row>
    <row r="36">
      <c r="A36" s="436" t="s">
        <v>1174</v>
      </c>
      <c r="B36" s="436" t="s">
        <v>1177</v>
      </c>
      <c r="C36" s="436" t="s">
        <v>8</v>
      </c>
      <c r="D36" s="436" t="s">
        <v>1040</v>
      </c>
      <c r="E36" s="436" t="s">
        <v>304</v>
      </c>
      <c r="F36" s="454">
        <v>12.0</v>
      </c>
    </row>
    <row r="37">
      <c r="A37" s="436" t="s">
        <v>1372</v>
      </c>
      <c r="B37" s="436" t="s">
        <v>1409</v>
      </c>
      <c r="C37" s="436" t="s">
        <v>8</v>
      </c>
      <c r="D37" s="436" t="s">
        <v>1040</v>
      </c>
      <c r="E37" s="436" t="s">
        <v>304</v>
      </c>
      <c r="F37" s="454">
        <v>11.0</v>
      </c>
    </row>
    <row r="38">
      <c r="A38" s="436" t="s">
        <v>1181</v>
      </c>
      <c r="B38" s="436" t="s">
        <v>1344</v>
      </c>
      <c r="C38" s="436" t="s">
        <v>8</v>
      </c>
      <c r="D38" s="436" t="s">
        <v>1040</v>
      </c>
      <c r="E38" s="436" t="s">
        <v>302</v>
      </c>
      <c r="F38" s="454">
        <v>11.0</v>
      </c>
    </row>
    <row r="39">
      <c r="A39" s="436" t="s">
        <v>1181</v>
      </c>
      <c r="B39" s="436" t="s">
        <v>1255</v>
      </c>
      <c r="C39" s="436" t="s">
        <v>10</v>
      </c>
      <c r="D39" s="436" t="s">
        <v>1040</v>
      </c>
      <c r="E39" s="436" t="s">
        <v>304</v>
      </c>
      <c r="F39" s="454">
        <v>11.0</v>
      </c>
    </row>
    <row r="40">
      <c r="A40" s="436" t="s">
        <v>1181</v>
      </c>
      <c r="B40" s="436" t="s">
        <v>1368</v>
      </c>
      <c r="C40" s="436" t="s">
        <v>8</v>
      </c>
      <c r="D40" s="436" t="s">
        <v>1040</v>
      </c>
      <c r="E40" s="436" t="s">
        <v>304</v>
      </c>
      <c r="F40" s="454">
        <v>11.0</v>
      </c>
    </row>
    <row r="41">
      <c r="A41" s="436" t="s">
        <v>1174</v>
      </c>
      <c r="B41" s="436" t="s">
        <v>1370</v>
      </c>
      <c r="C41" s="436" t="s">
        <v>8</v>
      </c>
      <c r="D41" s="436" t="s">
        <v>1040</v>
      </c>
      <c r="E41" s="436" t="s">
        <v>304</v>
      </c>
      <c r="F41" s="454">
        <v>11.0</v>
      </c>
    </row>
    <row r="42">
      <c r="A42" s="436" t="s">
        <v>1372</v>
      </c>
      <c r="B42" s="436" t="s">
        <v>1373</v>
      </c>
      <c r="C42" s="436" t="s">
        <v>8</v>
      </c>
      <c r="D42" s="436" t="s">
        <v>1040</v>
      </c>
      <c r="E42" s="436" t="s">
        <v>304</v>
      </c>
      <c r="F42" s="454">
        <v>10.0</v>
      </c>
    </row>
    <row r="43">
      <c r="A43" s="436" t="s">
        <v>1181</v>
      </c>
      <c r="B43" s="436" t="s">
        <v>1185</v>
      </c>
      <c r="C43" s="436" t="s">
        <v>10</v>
      </c>
      <c r="D43" s="436" t="s">
        <v>1040</v>
      </c>
      <c r="E43" s="436" t="s">
        <v>304</v>
      </c>
      <c r="F43" s="454">
        <v>10.0</v>
      </c>
    </row>
    <row r="44">
      <c r="A44" s="436" t="s">
        <v>1174</v>
      </c>
      <c r="B44" s="436" t="s">
        <v>1196</v>
      </c>
      <c r="C44" s="436" t="s">
        <v>8</v>
      </c>
      <c r="D44" s="436" t="s">
        <v>1040</v>
      </c>
      <c r="E44" s="436" t="s">
        <v>304</v>
      </c>
      <c r="F44" s="454">
        <v>10.0</v>
      </c>
    </row>
    <row r="45">
      <c r="A45" s="436" t="s">
        <v>1181</v>
      </c>
      <c r="B45" s="436" t="s">
        <v>1314</v>
      </c>
      <c r="C45" s="436" t="s">
        <v>8</v>
      </c>
      <c r="D45" s="436" t="s">
        <v>1040</v>
      </c>
      <c r="E45" s="436" t="s">
        <v>302</v>
      </c>
      <c r="F45" s="454">
        <v>9.0</v>
      </c>
    </row>
    <row r="46">
      <c r="A46" s="436" t="s">
        <v>1181</v>
      </c>
      <c r="B46" s="436" t="s">
        <v>1314</v>
      </c>
      <c r="C46" s="436" t="s">
        <v>8</v>
      </c>
      <c r="D46" s="436" t="s">
        <v>1040</v>
      </c>
      <c r="E46" s="436" t="s">
        <v>304</v>
      </c>
      <c r="F46" s="454">
        <v>9.0</v>
      </c>
    </row>
    <row r="47">
      <c r="A47" s="436" t="s">
        <v>1174</v>
      </c>
      <c r="B47" s="436" t="s">
        <v>1207</v>
      </c>
      <c r="C47" s="436" t="s">
        <v>8</v>
      </c>
      <c r="D47" s="436" t="s">
        <v>1040</v>
      </c>
      <c r="E47" s="436" t="s">
        <v>304</v>
      </c>
      <c r="F47" s="454">
        <v>9.0</v>
      </c>
    </row>
    <row r="48">
      <c r="A48" s="436" t="s">
        <v>1181</v>
      </c>
      <c r="B48" s="436" t="s">
        <v>1226</v>
      </c>
      <c r="C48" s="436" t="s">
        <v>8</v>
      </c>
      <c r="D48" s="436" t="s">
        <v>1040</v>
      </c>
      <c r="E48" s="436" t="s">
        <v>302</v>
      </c>
      <c r="F48" s="454">
        <v>8.0</v>
      </c>
    </row>
    <row r="49">
      <c r="A49" s="436" t="s">
        <v>1181</v>
      </c>
      <c r="B49" s="436" t="s">
        <v>1326</v>
      </c>
      <c r="C49" s="436" t="s">
        <v>10</v>
      </c>
      <c r="D49" s="436" t="s">
        <v>1040</v>
      </c>
      <c r="E49" s="436" t="s">
        <v>304</v>
      </c>
      <c r="F49" s="454">
        <v>8.0</v>
      </c>
    </row>
    <row r="50">
      <c r="A50" s="436" t="s">
        <v>1181</v>
      </c>
      <c r="B50" s="436" t="s">
        <v>1274</v>
      </c>
      <c r="C50" s="436" t="s">
        <v>10</v>
      </c>
      <c r="D50" s="436" t="s">
        <v>1040</v>
      </c>
      <c r="E50" s="436" t="s">
        <v>302</v>
      </c>
      <c r="F50" s="454">
        <v>8.0</v>
      </c>
    </row>
    <row r="51">
      <c r="A51" s="436" t="s">
        <v>1174</v>
      </c>
      <c r="B51" s="436" t="s">
        <v>1207</v>
      </c>
      <c r="C51" s="436" t="s">
        <v>10</v>
      </c>
      <c r="D51" s="436" t="s">
        <v>1040</v>
      </c>
      <c r="E51" s="436" t="s">
        <v>302</v>
      </c>
      <c r="F51" s="454">
        <v>8.0</v>
      </c>
    </row>
    <row r="52">
      <c r="A52" s="436" t="s">
        <v>1174</v>
      </c>
      <c r="B52" s="436" t="s">
        <v>1190</v>
      </c>
      <c r="C52" s="436" t="s">
        <v>10</v>
      </c>
      <c r="D52" s="436" t="s">
        <v>1040</v>
      </c>
      <c r="E52" s="436" t="s">
        <v>304</v>
      </c>
      <c r="F52" s="454">
        <v>7.0</v>
      </c>
    </row>
    <row r="53">
      <c r="A53" s="436" t="s">
        <v>1174</v>
      </c>
      <c r="B53" s="436" t="s">
        <v>1190</v>
      </c>
      <c r="C53" s="436" t="s">
        <v>8</v>
      </c>
      <c r="D53" s="436" t="s">
        <v>1040</v>
      </c>
      <c r="E53" s="436" t="s">
        <v>304</v>
      </c>
      <c r="F53" s="454">
        <v>7.0</v>
      </c>
    </row>
    <row r="54">
      <c r="A54" s="436" t="s">
        <v>1174</v>
      </c>
      <c r="B54" s="436" t="s">
        <v>1176</v>
      </c>
      <c r="C54" s="436" t="s">
        <v>10</v>
      </c>
      <c r="D54" s="436" t="s">
        <v>1040</v>
      </c>
      <c r="E54" s="436" t="s">
        <v>302</v>
      </c>
      <c r="F54" s="454">
        <v>7.0</v>
      </c>
    </row>
    <row r="55">
      <c r="A55" s="436" t="s">
        <v>1174</v>
      </c>
      <c r="B55" s="436" t="s">
        <v>1176</v>
      </c>
      <c r="C55" s="436" t="s">
        <v>8</v>
      </c>
      <c r="D55" s="436" t="s">
        <v>1040</v>
      </c>
      <c r="E55" s="436" t="s">
        <v>302</v>
      </c>
      <c r="F55" s="454">
        <v>7.0</v>
      </c>
    </row>
    <row r="56">
      <c r="A56" s="436" t="s">
        <v>1174</v>
      </c>
      <c r="B56" s="436" t="s">
        <v>1193</v>
      </c>
      <c r="C56" s="436" t="s">
        <v>8</v>
      </c>
      <c r="D56" s="436" t="s">
        <v>1040</v>
      </c>
      <c r="E56" s="436" t="s">
        <v>304</v>
      </c>
      <c r="F56" s="454">
        <v>7.0</v>
      </c>
    </row>
    <row r="57">
      <c r="A57" s="436" t="s">
        <v>1174</v>
      </c>
      <c r="B57" s="436" t="s">
        <v>1187</v>
      </c>
      <c r="C57" s="436" t="s">
        <v>10</v>
      </c>
      <c r="D57" s="436" t="s">
        <v>1040</v>
      </c>
      <c r="E57" s="436" t="s">
        <v>304</v>
      </c>
      <c r="F57" s="454">
        <v>7.0</v>
      </c>
    </row>
    <row r="58">
      <c r="A58" s="436" t="s">
        <v>1181</v>
      </c>
      <c r="B58" s="436" t="s">
        <v>1204</v>
      </c>
      <c r="C58" s="436" t="s">
        <v>8</v>
      </c>
      <c r="D58" s="436" t="s">
        <v>1040</v>
      </c>
      <c r="E58" s="436" t="s">
        <v>302</v>
      </c>
      <c r="F58" s="454">
        <v>6.0</v>
      </c>
    </row>
    <row r="59">
      <c r="A59" s="436" t="s">
        <v>1181</v>
      </c>
      <c r="B59" s="436" t="s">
        <v>1349</v>
      </c>
      <c r="C59" s="436" t="s">
        <v>8</v>
      </c>
      <c r="D59" s="436" t="s">
        <v>1040</v>
      </c>
      <c r="E59" s="436" t="s">
        <v>302</v>
      </c>
      <c r="F59" s="454">
        <v>6.0</v>
      </c>
    </row>
    <row r="60">
      <c r="A60" s="436" t="s">
        <v>1181</v>
      </c>
      <c r="B60" s="436" t="s">
        <v>1185</v>
      </c>
      <c r="C60" s="436" t="s">
        <v>8</v>
      </c>
      <c r="D60" s="436" t="s">
        <v>1040</v>
      </c>
      <c r="E60" s="436" t="s">
        <v>304</v>
      </c>
      <c r="F60" s="454">
        <v>6.0</v>
      </c>
    </row>
    <row r="61">
      <c r="A61" s="436" t="s">
        <v>1181</v>
      </c>
      <c r="B61" s="436" t="s">
        <v>1317</v>
      </c>
      <c r="C61" s="436" t="s">
        <v>8</v>
      </c>
      <c r="D61" s="436" t="s">
        <v>1040</v>
      </c>
      <c r="E61" s="436" t="s">
        <v>302</v>
      </c>
      <c r="F61" s="454">
        <v>6.0</v>
      </c>
    </row>
    <row r="62">
      <c r="A62" s="436" t="s">
        <v>1174</v>
      </c>
      <c r="B62" s="436" t="s">
        <v>1370</v>
      </c>
      <c r="C62" s="436" t="s">
        <v>8</v>
      </c>
      <c r="D62" s="436" t="s">
        <v>1040</v>
      </c>
      <c r="E62" s="436" t="s">
        <v>302</v>
      </c>
      <c r="F62" s="454">
        <v>6.0</v>
      </c>
    </row>
    <row r="63">
      <c r="A63" s="436" t="s">
        <v>1174</v>
      </c>
      <c r="B63" s="436" t="s">
        <v>1410</v>
      </c>
      <c r="C63" s="436" t="s">
        <v>8</v>
      </c>
      <c r="D63" s="436" t="s">
        <v>1040</v>
      </c>
      <c r="E63" s="436" t="s">
        <v>304</v>
      </c>
      <c r="F63" s="454">
        <v>6.0</v>
      </c>
    </row>
    <row r="64">
      <c r="A64" s="436" t="s">
        <v>1174</v>
      </c>
      <c r="B64" s="436" t="s">
        <v>1175</v>
      </c>
      <c r="C64" s="436" t="s">
        <v>10</v>
      </c>
      <c r="D64" s="436" t="s">
        <v>1040</v>
      </c>
      <c r="E64" s="436" t="s">
        <v>304</v>
      </c>
      <c r="F64" s="454">
        <v>6.0</v>
      </c>
    </row>
    <row r="65">
      <c r="A65" s="436" t="s">
        <v>1181</v>
      </c>
      <c r="B65" s="436" t="s">
        <v>1408</v>
      </c>
      <c r="C65" s="436" t="s">
        <v>10</v>
      </c>
      <c r="D65" s="436" t="s">
        <v>1040</v>
      </c>
      <c r="E65" s="436" t="s">
        <v>302</v>
      </c>
      <c r="F65" s="454">
        <v>5.0</v>
      </c>
    </row>
    <row r="66">
      <c r="A66" s="436" t="s">
        <v>1181</v>
      </c>
      <c r="B66" s="436" t="s">
        <v>1185</v>
      </c>
      <c r="C66" s="436" t="s">
        <v>10</v>
      </c>
      <c r="D66" s="436" t="s">
        <v>1040</v>
      </c>
      <c r="E66" s="436" t="s">
        <v>302</v>
      </c>
      <c r="F66" s="454">
        <v>5.0</v>
      </c>
    </row>
    <row r="67">
      <c r="A67" s="436" t="s">
        <v>1181</v>
      </c>
      <c r="B67" s="436" t="s">
        <v>1255</v>
      </c>
      <c r="C67" s="436" t="s">
        <v>10</v>
      </c>
      <c r="D67" s="436" t="s">
        <v>1040</v>
      </c>
      <c r="E67" s="436" t="s">
        <v>302</v>
      </c>
      <c r="F67" s="454">
        <v>5.0</v>
      </c>
    </row>
    <row r="68">
      <c r="A68" s="436" t="s">
        <v>1174</v>
      </c>
      <c r="B68" s="436" t="s">
        <v>1190</v>
      </c>
      <c r="C68" s="436" t="s">
        <v>10</v>
      </c>
      <c r="D68" s="436" t="s">
        <v>1040</v>
      </c>
      <c r="E68" s="436" t="s">
        <v>302</v>
      </c>
      <c r="F68" s="454">
        <v>5.0</v>
      </c>
    </row>
    <row r="69">
      <c r="A69" s="436" t="s">
        <v>1174</v>
      </c>
      <c r="B69" s="436" t="s">
        <v>1176</v>
      </c>
      <c r="C69" s="436" t="s">
        <v>8</v>
      </c>
      <c r="D69" s="436" t="s">
        <v>1040</v>
      </c>
      <c r="E69" s="436" t="s">
        <v>304</v>
      </c>
      <c r="F69" s="454">
        <v>5.0</v>
      </c>
    </row>
    <row r="70">
      <c r="A70" s="436" t="s">
        <v>1174</v>
      </c>
      <c r="B70" s="436" t="s">
        <v>1193</v>
      </c>
      <c r="C70" s="436" t="s">
        <v>10</v>
      </c>
      <c r="D70" s="436" t="s">
        <v>1040</v>
      </c>
      <c r="E70" s="436" t="s">
        <v>302</v>
      </c>
      <c r="F70" s="454">
        <v>5.0</v>
      </c>
    </row>
    <row r="71">
      <c r="A71" s="436" t="s">
        <v>1174</v>
      </c>
      <c r="B71" s="436" t="s">
        <v>1346</v>
      </c>
      <c r="C71" s="436" t="s">
        <v>10</v>
      </c>
      <c r="D71" s="436" t="s">
        <v>1040</v>
      </c>
      <c r="E71" s="436" t="s">
        <v>304</v>
      </c>
      <c r="F71" s="454">
        <v>5.0</v>
      </c>
    </row>
    <row r="72">
      <c r="A72" s="436" t="s">
        <v>1174</v>
      </c>
      <c r="B72" s="436" t="s">
        <v>1177</v>
      </c>
      <c r="C72" s="436" t="s">
        <v>10</v>
      </c>
      <c r="D72" s="436" t="s">
        <v>1040</v>
      </c>
      <c r="E72" s="436" t="s">
        <v>304</v>
      </c>
      <c r="F72" s="454">
        <v>5.0</v>
      </c>
    </row>
    <row r="73">
      <c r="A73" s="436" t="s">
        <v>1181</v>
      </c>
      <c r="B73" s="436" t="s">
        <v>1411</v>
      </c>
      <c r="C73" s="436" t="s">
        <v>10</v>
      </c>
      <c r="D73" s="436" t="s">
        <v>1040</v>
      </c>
      <c r="E73" s="436" t="s">
        <v>302</v>
      </c>
      <c r="F73" s="454">
        <v>4.0</v>
      </c>
    </row>
    <row r="74">
      <c r="A74" s="436" t="s">
        <v>1181</v>
      </c>
      <c r="B74" s="436" t="s">
        <v>1307</v>
      </c>
      <c r="C74" s="436" t="s">
        <v>8</v>
      </c>
      <c r="D74" s="436" t="s">
        <v>1040</v>
      </c>
      <c r="E74" s="436" t="s">
        <v>304</v>
      </c>
      <c r="F74" s="454">
        <v>4.0</v>
      </c>
    </row>
    <row r="75">
      <c r="A75" s="436" t="s">
        <v>1181</v>
      </c>
      <c r="B75" s="436" t="s">
        <v>1408</v>
      </c>
      <c r="C75" s="436" t="s">
        <v>8</v>
      </c>
      <c r="D75" s="436" t="s">
        <v>1040</v>
      </c>
      <c r="E75" s="436" t="s">
        <v>304</v>
      </c>
      <c r="F75" s="454">
        <v>4.0</v>
      </c>
    </row>
    <row r="76">
      <c r="A76" s="436" t="s">
        <v>1181</v>
      </c>
      <c r="B76" s="436" t="s">
        <v>1326</v>
      </c>
      <c r="C76" s="436" t="s">
        <v>10</v>
      </c>
      <c r="D76" s="436" t="s">
        <v>1040</v>
      </c>
      <c r="E76" s="436" t="s">
        <v>302</v>
      </c>
      <c r="F76" s="454">
        <v>4.0</v>
      </c>
    </row>
    <row r="77">
      <c r="A77" s="436" t="s">
        <v>1181</v>
      </c>
      <c r="B77" s="436" t="s">
        <v>1255</v>
      </c>
      <c r="C77" s="436" t="s">
        <v>8</v>
      </c>
      <c r="D77" s="436" t="s">
        <v>1040</v>
      </c>
      <c r="E77" s="436" t="s">
        <v>302</v>
      </c>
      <c r="F77" s="454">
        <v>4.0</v>
      </c>
    </row>
    <row r="78">
      <c r="A78" s="436" t="s">
        <v>1181</v>
      </c>
      <c r="B78" s="436" t="s">
        <v>1412</v>
      </c>
      <c r="C78" s="436" t="s">
        <v>8</v>
      </c>
      <c r="D78" s="436" t="s">
        <v>1040</v>
      </c>
      <c r="E78" s="436" t="s">
        <v>304</v>
      </c>
      <c r="F78" s="454">
        <v>4.0</v>
      </c>
    </row>
    <row r="79">
      <c r="A79" s="436" t="s">
        <v>1174</v>
      </c>
      <c r="B79" s="436" t="s">
        <v>1265</v>
      </c>
      <c r="C79" s="436" t="s">
        <v>8</v>
      </c>
      <c r="D79" s="436" t="s">
        <v>1040</v>
      </c>
      <c r="E79" s="436" t="s">
        <v>304</v>
      </c>
      <c r="F79" s="454">
        <v>4.0</v>
      </c>
    </row>
    <row r="80">
      <c r="A80" s="436" t="s">
        <v>1174</v>
      </c>
      <c r="B80" s="436" t="s">
        <v>1187</v>
      </c>
      <c r="C80" s="436" t="s">
        <v>8</v>
      </c>
      <c r="D80" s="436" t="s">
        <v>1040</v>
      </c>
      <c r="E80" s="436" t="s">
        <v>304</v>
      </c>
      <c r="F80" s="454">
        <v>4.0</v>
      </c>
    </row>
    <row r="81">
      <c r="A81" s="436" t="s">
        <v>1174</v>
      </c>
      <c r="B81" s="436" t="s">
        <v>1305</v>
      </c>
      <c r="C81" s="436" t="s">
        <v>8</v>
      </c>
      <c r="D81" s="436" t="s">
        <v>1040</v>
      </c>
      <c r="E81" s="436" t="s">
        <v>302</v>
      </c>
      <c r="F81" s="454">
        <v>4.0</v>
      </c>
    </row>
    <row r="82">
      <c r="A82" s="436" t="s">
        <v>1174</v>
      </c>
      <c r="B82" s="436" t="s">
        <v>1213</v>
      </c>
      <c r="C82" s="436" t="s">
        <v>8</v>
      </c>
      <c r="D82" s="436" t="s">
        <v>1040</v>
      </c>
      <c r="E82" s="436" t="s">
        <v>304</v>
      </c>
      <c r="F82" s="454">
        <v>4.0</v>
      </c>
    </row>
    <row r="83">
      <c r="A83" s="436" t="s">
        <v>1174</v>
      </c>
      <c r="B83" s="436" t="s">
        <v>1205</v>
      </c>
      <c r="C83" s="436" t="s">
        <v>10</v>
      </c>
      <c r="D83" s="436" t="s">
        <v>1040</v>
      </c>
      <c r="E83" s="436" t="s">
        <v>304</v>
      </c>
      <c r="F83" s="454">
        <v>4.0</v>
      </c>
    </row>
    <row r="84">
      <c r="A84" s="436" t="s">
        <v>1174</v>
      </c>
      <c r="B84" s="436" t="s">
        <v>1196</v>
      </c>
      <c r="C84" s="436" t="s">
        <v>8</v>
      </c>
      <c r="D84" s="436" t="s">
        <v>1040</v>
      </c>
      <c r="E84" s="436" t="s">
        <v>302</v>
      </c>
      <c r="F84" s="454">
        <v>4.0</v>
      </c>
    </row>
    <row r="85">
      <c r="A85" s="436" t="s">
        <v>1174</v>
      </c>
      <c r="B85" s="436" t="s">
        <v>1175</v>
      </c>
      <c r="C85" s="436" t="s">
        <v>10</v>
      </c>
      <c r="D85" s="436" t="s">
        <v>1040</v>
      </c>
      <c r="E85" s="436" t="s">
        <v>302</v>
      </c>
      <c r="F85" s="454">
        <v>4.0</v>
      </c>
    </row>
    <row r="86">
      <c r="A86" s="436" t="s">
        <v>1068</v>
      </c>
      <c r="B86" s="436" t="s">
        <v>1068</v>
      </c>
      <c r="C86" s="436" t="s">
        <v>9</v>
      </c>
      <c r="D86" s="436" t="s">
        <v>1040</v>
      </c>
      <c r="E86" s="436" t="s">
        <v>302</v>
      </c>
      <c r="F86" s="454">
        <v>3.0</v>
      </c>
    </row>
    <row r="87">
      <c r="A87" s="436" t="s">
        <v>1372</v>
      </c>
      <c r="B87" s="436" t="s">
        <v>1409</v>
      </c>
      <c r="C87" s="436" t="s">
        <v>8</v>
      </c>
      <c r="D87" s="436" t="s">
        <v>1040</v>
      </c>
      <c r="E87" s="436" t="s">
        <v>302</v>
      </c>
      <c r="F87" s="454">
        <v>3.0</v>
      </c>
    </row>
    <row r="88">
      <c r="A88" s="436" t="s">
        <v>1181</v>
      </c>
      <c r="B88" s="436" t="s">
        <v>1411</v>
      </c>
      <c r="C88" s="436" t="s">
        <v>10</v>
      </c>
      <c r="D88" s="436" t="s">
        <v>1040</v>
      </c>
      <c r="E88" s="436" t="s">
        <v>304</v>
      </c>
      <c r="F88" s="454">
        <v>3.0</v>
      </c>
    </row>
    <row r="89">
      <c r="A89" s="436" t="s">
        <v>1181</v>
      </c>
      <c r="B89" s="436" t="s">
        <v>1380</v>
      </c>
      <c r="C89" s="436" t="s">
        <v>8</v>
      </c>
      <c r="D89" s="436" t="s">
        <v>1040</v>
      </c>
      <c r="E89" s="436" t="s">
        <v>304</v>
      </c>
      <c r="F89" s="454">
        <v>3.0</v>
      </c>
    </row>
    <row r="90">
      <c r="A90" s="436" t="s">
        <v>1181</v>
      </c>
      <c r="B90" s="436" t="s">
        <v>1274</v>
      </c>
      <c r="C90" s="436" t="s">
        <v>8</v>
      </c>
      <c r="D90" s="436" t="s">
        <v>1040</v>
      </c>
      <c r="E90" s="436" t="s">
        <v>302</v>
      </c>
      <c r="F90" s="454">
        <v>3.0</v>
      </c>
    </row>
    <row r="91">
      <c r="A91" s="436" t="s">
        <v>1174</v>
      </c>
      <c r="B91" s="436" t="s">
        <v>1190</v>
      </c>
      <c r="C91" s="436" t="s">
        <v>8</v>
      </c>
      <c r="D91" s="436" t="s">
        <v>1040</v>
      </c>
      <c r="E91" s="436" t="s">
        <v>302</v>
      </c>
      <c r="F91" s="454">
        <v>3.0</v>
      </c>
    </row>
    <row r="92">
      <c r="A92" s="436" t="s">
        <v>1174</v>
      </c>
      <c r="B92" s="436" t="s">
        <v>1193</v>
      </c>
      <c r="C92" s="436" t="s">
        <v>8</v>
      </c>
      <c r="D92" s="436" t="s">
        <v>1040</v>
      </c>
      <c r="E92" s="436" t="s">
        <v>302</v>
      </c>
      <c r="F92" s="454">
        <v>3.0</v>
      </c>
    </row>
    <row r="93">
      <c r="A93" s="436" t="s">
        <v>1174</v>
      </c>
      <c r="B93" s="436" t="s">
        <v>1213</v>
      </c>
      <c r="C93" s="436" t="s">
        <v>10</v>
      </c>
      <c r="D93" s="436" t="s">
        <v>1040</v>
      </c>
      <c r="E93" s="436" t="s">
        <v>304</v>
      </c>
      <c r="F93" s="454">
        <v>3.0</v>
      </c>
    </row>
    <row r="94">
      <c r="A94" s="436" t="s">
        <v>1174</v>
      </c>
      <c r="B94" s="436" t="s">
        <v>1410</v>
      </c>
      <c r="C94" s="436" t="s">
        <v>10</v>
      </c>
      <c r="D94" s="436" t="s">
        <v>1040</v>
      </c>
      <c r="E94" s="436" t="s">
        <v>304</v>
      </c>
      <c r="F94" s="454">
        <v>3.0</v>
      </c>
    </row>
    <row r="95">
      <c r="A95" s="436" t="s">
        <v>1174</v>
      </c>
      <c r="B95" s="436" t="s">
        <v>1413</v>
      </c>
      <c r="C95" s="436" t="s">
        <v>8</v>
      </c>
      <c r="D95" s="436" t="s">
        <v>1040</v>
      </c>
      <c r="E95" s="436" t="s">
        <v>304</v>
      </c>
      <c r="F95" s="454">
        <v>3.0</v>
      </c>
    </row>
    <row r="96">
      <c r="A96" s="436" t="s">
        <v>1174</v>
      </c>
      <c r="B96" s="436" t="s">
        <v>1278</v>
      </c>
      <c r="C96" s="436" t="s">
        <v>8</v>
      </c>
      <c r="D96" s="436" t="s">
        <v>1040</v>
      </c>
      <c r="E96" s="436" t="s">
        <v>302</v>
      </c>
      <c r="F96" s="454">
        <v>3.0</v>
      </c>
    </row>
    <row r="97">
      <c r="A97" s="436" t="s">
        <v>1068</v>
      </c>
      <c r="B97" s="436" t="s">
        <v>1068</v>
      </c>
      <c r="C97" s="436" t="s">
        <v>10</v>
      </c>
      <c r="D97" s="436" t="s">
        <v>1040</v>
      </c>
      <c r="E97" s="436" t="s">
        <v>304</v>
      </c>
      <c r="F97" s="454">
        <v>2.0</v>
      </c>
    </row>
    <row r="98">
      <c r="A98" s="436" t="s">
        <v>1372</v>
      </c>
      <c r="B98" s="436" t="s">
        <v>1414</v>
      </c>
      <c r="C98" s="436" t="s">
        <v>8</v>
      </c>
      <c r="D98" s="436" t="s">
        <v>1040</v>
      </c>
      <c r="E98" s="436" t="s">
        <v>304</v>
      </c>
      <c r="F98" s="454">
        <v>2.0</v>
      </c>
    </row>
    <row r="99">
      <c r="A99" s="436" t="s">
        <v>1218</v>
      </c>
      <c r="B99" s="436" t="s">
        <v>1219</v>
      </c>
      <c r="C99" s="436" t="s">
        <v>8</v>
      </c>
      <c r="D99" s="436" t="s">
        <v>1040</v>
      </c>
      <c r="E99" s="436" t="s">
        <v>304</v>
      </c>
      <c r="F99" s="454">
        <v>2.0</v>
      </c>
    </row>
    <row r="100">
      <c r="A100" s="436" t="s">
        <v>1181</v>
      </c>
      <c r="B100" s="436" t="s">
        <v>1307</v>
      </c>
      <c r="C100" s="436" t="s">
        <v>8</v>
      </c>
      <c r="D100" s="436" t="s">
        <v>1040</v>
      </c>
      <c r="E100" s="436" t="s">
        <v>302</v>
      </c>
      <c r="F100" s="454">
        <v>2.0</v>
      </c>
    </row>
    <row r="101">
      <c r="A101" s="436" t="s">
        <v>1181</v>
      </c>
      <c r="B101" s="436" t="s">
        <v>1204</v>
      </c>
      <c r="C101" s="436" t="s">
        <v>10</v>
      </c>
      <c r="D101" s="436" t="s">
        <v>1040</v>
      </c>
      <c r="E101" s="436" t="s">
        <v>302</v>
      </c>
      <c r="F101" s="454">
        <v>2.0</v>
      </c>
    </row>
    <row r="102">
      <c r="A102" s="436" t="s">
        <v>1181</v>
      </c>
      <c r="B102" s="436" t="s">
        <v>1326</v>
      </c>
      <c r="C102" s="436" t="s">
        <v>8</v>
      </c>
      <c r="D102" s="436" t="s">
        <v>1040</v>
      </c>
      <c r="E102" s="436" t="s">
        <v>304</v>
      </c>
      <c r="F102" s="454">
        <v>2.0</v>
      </c>
    </row>
    <row r="103">
      <c r="A103" s="436" t="s">
        <v>1181</v>
      </c>
      <c r="B103" s="436" t="s">
        <v>1345</v>
      </c>
      <c r="C103" s="436" t="s">
        <v>10</v>
      </c>
      <c r="D103" s="436" t="s">
        <v>1040</v>
      </c>
      <c r="E103" s="436" t="s">
        <v>302</v>
      </c>
      <c r="F103" s="454">
        <v>2.0</v>
      </c>
    </row>
    <row r="104">
      <c r="A104" s="436" t="s">
        <v>1181</v>
      </c>
      <c r="B104" s="436" t="s">
        <v>1345</v>
      </c>
      <c r="C104" s="436" t="s">
        <v>10</v>
      </c>
      <c r="D104" s="436" t="s">
        <v>1040</v>
      </c>
      <c r="E104" s="436" t="s">
        <v>304</v>
      </c>
      <c r="F104" s="454">
        <v>2.0</v>
      </c>
    </row>
    <row r="105">
      <c r="A105" s="436" t="s">
        <v>1181</v>
      </c>
      <c r="B105" s="436" t="s">
        <v>1282</v>
      </c>
      <c r="C105" s="436" t="s">
        <v>8</v>
      </c>
      <c r="D105" s="436" t="s">
        <v>1040</v>
      </c>
      <c r="E105" s="436" t="s">
        <v>302</v>
      </c>
      <c r="F105" s="454">
        <v>2.0</v>
      </c>
    </row>
    <row r="106">
      <c r="A106" s="436" t="s">
        <v>1181</v>
      </c>
      <c r="B106" s="436" t="s">
        <v>1282</v>
      </c>
      <c r="C106" s="436" t="s">
        <v>8</v>
      </c>
      <c r="D106" s="436" t="s">
        <v>1040</v>
      </c>
      <c r="E106" s="436" t="s">
        <v>304</v>
      </c>
      <c r="F106" s="454">
        <v>2.0</v>
      </c>
    </row>
    <row r="107">
      <c r="A107" s="436" t="s">
        <v>1181</v>
      </c>
      <c r="B107" s="436" t="s">
        <v>1339</v>
      </c>
      <c r="C107" s="436" t="s">
        <v>8</v>
      </c>
      <c r="D107" s="436" t="s">
        <v>1040</v>
      </c>
      <c r="E107" s="436" t="s">
        <v>304</v>
      </c>
      <c r="F107" s="454">
        <v>2.0</v>
      </c>
    </row>
    <row r="108">
      <c r="A108" s="436" t="s">
        <v>1153</v>
      </c>
      <c r="B108" s="436" t="s">
        <v>1140</v>
      </c>
      <c r="C108" s="436" t="s">
        <v>8</v>
      </c>
      <c r="D108" s="436" t="s">
        <v>1040</v>
      </c>
      <c r="E108" s="436" t="s">
        <v>304</v>
      </c>
      <c r="F108" s="454">
        <v>2.0</v>
      </c>
    </row>
    <row r="109">
      <c r="A109" s="436" t="s">
        <v>1174</v>
      </c>
      <c r="B109" s="436" t="s">
        <v>1207</v>
      </c>
      <c r="C109" s="436" t="s">
        <v>8</v>
      </c>
      <c r="D109" s="436" t="s">
        <v>1040</v>
      </c>
      <c r="E109" s="436" t="s">
        <v>302</v>
      </c>
      <c r="F109" s="454">
        <v>2.0</v>
      </c>
    </row>
    <row r="110">
      <c r="A110" s="436" t="s">
        <v>1174</v>
      </c>
      <c r="B110" s="436" t="s">
        <v>1353</v>
      </c>
      <c r="C110" s="436" t="s">
        <v>10</v>
      </c>
      <c r="D110" s="436" t="s">
        <v>1040</v>
      </c>
      <c r="E110" s="436" t="s">
        <v>304</v>
      </c>
      <c r="F110" s="454">
        <v>2.0</v>
      </c>
    </row>
    <row r="111">
      <c r="A111" s="436" t="s">
        <v>1174</v>
      </c>
      <c r="B111" s="436" t="s">
        <v>1176</v>
      </c>
      <c r="C111" s="436" t="s">
        <v>9</v>
      </c>
      <c r="D111" s="436" t="s">
        <v>1040</v>
      </c>
      <c r="E111" s="436" t="s">
        <v>304</v>
      </c>
      <c r="F111" s="454">
        <v>2.0</v>
      </c>
    </row>
    <row r="112">
      <c r="A112" s="436" t="s">
        <v>1174</v>
      </c>
      <c r="B112" s="436" t="s">
        <v>1212</v>
      </c>
      <c r="C112" s="436" t="s">
        <v>10</v>
      </c>
      <c r="D112" s="436" t="s">
        <v>1040</v>
      </c>
      <c r="E112" s="436" t="s">
        <v>304</v>
      </c>
      <c r="F112" s="454">
        <v>2.0</v>
      </c>
    </row>
    <row r="113">
      <c r="A113" s="436" t="s">
        <v>1174</v>
      </c>
      <c r="B113" s="436" t="s">
        <v>1212</v>
      </c>
      <c r="C113" s="436" t="s">
        <v>8</v>
      </c>
      <c r="D113" s="436" t="s">
        <v>1040</v>
      </c>
      <c r="E113" s="436" t="s">
        <v>302</v>
      </c>
      <c r="F113" s="454">
        <v>2.0</v>
      </c>
    </row>
    <row r="114">
      <c r="A114" s="436" t="s">
        <v>1174</v>
      </c>
      <c r="B114" s="436" t="s">
        <v>1193</v>
      </c>
      <c r="C114" s="436" t="s">
        <v>9</v>
      </c>
      <c r="D114" s="436" t="s">
        <v>1040</v>
      </c>
      <c r="E114" s="436" t="s">
        <v>304</v>
      </c>
      <c r="F114" s="454">
        <v>2.0</v>
      </c>
    </row>
    <row r="115">
      <c r="A115" s="436" t="s">
        <v>1174</v>
      </c>
      <c r="B115" s="436" t="s">
        <v>1305</v>
      </c>
      <c r="C115" s="436" t="s">
        <v>10</v>
      </c>
      <c r="D115" s="436" t="s">
        <v>1040</v>
      </c>
      <c r="E115" s="436" t="s">
        <v>304</v>
      </c>
      <c r="F115" s="454">
        <v>2.0</v>
      </c>
    </row>
    <row r="116">
      <c r="A116" s="436" t="s">
        <v>1174</v>
      </c>
      <c r="B116" s="436" t="s">
        <v>1213</v>
      </c>
      <c r="C116" s="436" t="s">
        <v>8</v>
      </c>
      <c r="D116" s="436" t="s">
        <v>1040</v>
      </c>
      <c r="E116" s="436" t="s">
        <v>302</v>
      </c>
      <c r="F116" s="454">
        <v>2.0</v>
      </c>
    </row>
    <row r="117">
      <c r="A117" s="436" t="s">
        <v>1174</v>
      </c>
      <c r="B117" s="436" t="s">
        <v>1413</v>
      </c>
      <c r="C117" s="436" t="s">
        <v>10</v>
      </c>
      <c r="D117" s="436" t="s">
        <v>1040</v>
      </c>
      <c r="E117" s="436" t="s">
        <v>304</v>
      </c>
      <c r="F117" s="454">
        <v>2.0</v>
      </c>
    </row>
    <row r="118">
      <c r="A118" s="436" t="s">
        <v>1174</v>
      </c>
      <c r="B118" s="436" t="s">
        <v>1177</v>
      </c>
      <c r="C118" s="436" t="s">
        <v>10</v>
      </c>
      <c r="D118" s="436" t="s">
        <v>1040</v>
      </c>
      <c r="E118" s="436" t="s">
        <v>302</v>
      </c>
      <c r="F118" s="454">
        <v>2.0</v>
      </c>
    </row>
    <row r="119">
      <c r="A119" s="436" t="s">
        <v>1174</v>
      </c>
      <c r="B119" s="436" t="s">
        <v>1175</v>
      </c>
      <c r="C119" s="436" t="s">
        <v>8</v>
      </c>
      <c r="D119" s="436" t="s">
        <v>1040</v>
      </c>
      <c r="E119" s="436" t="s">
        <v>304</v>
      </c>
      <c r="F119" s="454">
        <v>2.0</v>
      </c>
    </row>
    <row r="120">
      <c r="A120" s="436" t="s">
        <v>1232</v>
      </c>
      <c r="B120" s="436" t="s">
        <v>1415</v>
      </c>
      <c r="C120" s="436" t="s">
        <v>8</v>
      </c>
      <c r="D120" s="436" t="s">
        <v>1040</v>
      </c>
      <c r="E120" s="436" t="s">
        <v>304</v>
      </c>
      <c r="F120" s="454">
        <v>1.0</v>
      </c>
    </row>
    <row r="121">
      <c r="A121" s="436" t="s">
        <v>1232</v>
      </c>
      <c r="B121" s="436" t="s">
        <v>1330</v>
      </c>
      <c r="C121" s="436" t="s">
        <v>8</v>
      </c>
      <c r="D121" s="436" t="s">
        <v>1040</v>
      </c>
      <c r="E121" s="436" t="s">
        <v>304</v>
      </c>
      <c r="F121" s="454">
        <v>1.0</v>
      </c>
    </row>
    <row r="122">
      <c r="A122" s="436" t="s">
        <v>1272</v>
      </c>
      <c r="B122" s="436" t="s">
        <v>1416</v>
      </c>
      <c r="C122" s="436" t="s">
        <v>10</v>
      </c>
      <c r="D122" s="436" t="s">
        <v>1040</v>
      </c>
      <c r="E122" s="436" t="s">
        <v>304</v>
      </c>
      <c r="F122" s="454">
        <v>1.0</v>
      </c>
    </row>
    <row r="123">
      <c r="A123" s="436" t="s">
        <v>1372</v>
      </c>
      <c r="B123" s="436" t="s">
        <v>1373</v>
      </c>
      <c r="C123" s="436" t="s">
        <v>10</v>
      </c>
      <c r="D123" s="436" t="s">
        <v>1040</v>
      </c>
      <c r="E123" s="436" t="s">
        <v>304</v>
      </c>
      <c r="F123" s="454">
        <v>1.0</v>
      </c>
    </row>
    <row r="124">
      <c r="A124" s="436" t="s">
        <v>1372</v>
      </c>
      <c r="B124" s="436" t="s">
        <v>1373</v>
      </c>
      <c r="C124" s="436" t="s">
        <v>8</v>
      </c>
      <c r="D124" s="436" t="s">
        <v>1040</v>
      </c>
      <c r="E124" s="436" t="s">
        <v>302</v>
      </c>
      <c r="F124" s="454">
        <v>1.0</v>
      </c>
    </row>
    <row r="125">
      <c r="A125" s="436" t="s">
        <v>1372</v>
      </c>
      <c r="B125" s="436" t="s">
        <v>1417</v>
      </c>
      <c r="C125" s="436" t="s">
        <v>10</v>
      </c>
      <c r="D125" s="436" t="s">
        <v>1040</v>
      </c>
      <c r="E125" s="436" t="s">
        <v>304</v>
      </c>
      <c r="F125" s="454">
        <v>1.0</v>
      </c>
    </row>
    <row r="126">
      <c r="A126" s="436" t="s">
        <v>1372</v>
      </c>
      <c r="B126" s="436" t="s">
        <v>1417</v>
      </c>
      <c r="C126" s="436" t="s">
        <v>8</v>
      </c>
      <c r="D126" s="436" t="s">
        <v>1040</v>
      </c>
      <c r="E126" s="436" t="s">
        <v>302</v>
      </c>
      <c r="F126" s="454">
        <v>1.0</v>
      </c>
    </row>
    <row r="127">
      <c r="A127" s="436" t="s">
        <v>1372</v>
      </c>
      <c r="B127" s="436" t="s">
        <v>1418</v>
      </c>
      <c r="C127" s="436" t="s">
        <v>8</v>
      </c>
      <c r="D127" s="436" t="s">
        <v>1040</v>
      </c>
      <c r="E127" s="436" t="s">
        <v>304</v>
      </c>
      <c r="F127" s="454">
        <v>1.0</v>
      </c>
    </row>
    <row r="128">
      <c r="A128" s="436" t="s">
        <v>1372</v>
      </c>
      <c r="B128" s="436" t="s">
        <v>1419</v>
      </c>
      <c r="C128" s="436" t="s">
        <v>8</v>
      </c>
      <c r="D128" s="436" t="s">
        <v>1040</v>
      </c>
      <c r="E128" s="436" t="s">
        <v>304</v>
      </c>
      <c r="F128" s="454">
        <v>1.0</v>
      </c>
    </row>
    <row r="129">
      <c r="A129" s="436" t="s">
        <v>1372</v>
      </c>
      <c r="B129" s="436" t="s">
        <v>1407</v>
      </c>
      <c r="C129" s="436" t="s">
        <v>8</v>
      </c>
      <c r="D129" s="436" t="s">
        <v>1040</v>
      </c>
      <c r="E129" s="436" t="s">
        <v>302</v>
      </c>
      <c r="F129" s="454">
        <v>1.0</v>
      </c>
    </row>
    <row r="130">
      <c r="A130" s="436" t="s">
        <v>1372</v>
      </c>
      <c r="B130" s="436" t="s">
        <v>1420</v>
      </c>
      <c r="C130" s="436" t="s">
        <v>8</v>
      </c>
      <c r="D130" s="436" t="s">
        <v>1040</v>
      </c>
      <c r="E130" s="436" t="s">
        <v>304</v>
      </c>
      <c r="F130" s="454">
        <v>1.0</v>
      </c>
    </row>
    <row r="131">
      <c r="A131" s="436" t="s">
        <v>1372</v>
      </c>
      <c r="B131" s="436" t="s">
        <v>1409</v>
      </c>
      <c r="C131" s="436" t="s">
        <v>10</v>
      </c>
      <c r="D131" s="436" t="s">
        <v>1040</v>
      </c>
      <c r="E131" s="436" t="s">
        <v>302</v>
      </c>
      <c r="F131" s="454">
        <v>1.0</v>
      </c>
    </row>
    <row r="132">
      <c r="A132" s="436" t="s">
        <v>1372</v>
      </c>
      <c r="B132" s="436" t="s">
        <v>1421</v>
      </c>
      <c r="C132" s="436" t="s">
        <v>8</v>
      </c>
      <c r="D132" s="436" t="s">
        <v>1040</v>
      </c>
      <c r="E132" s="436" t="s">
        <v>302</v>
      </c>
      <c r="F132" s="454">
        <v>1.0</v>
      </c>
    </row>
    <row r="133">
      <c r="A133" s="436" t="s">
        <v>1372</v>
      </c>
      <c r="B133" s="436" t="s">
        <v>1421</v>
      </c>
      <c r="C133" s="436" t="s">
        <v>8</v>
      </c>
      <c r="D133" s="436" t="s">
        <v>1040</v>
      </c>
      <c r="E133" s="436" t="s">
        <v>304</v>
      </c>
      <c r="F133" s="454">
        <v>1.0</v>
      </c>
    </row>
    <row r="134">
      <c r="A134" s="436" t="s">
        <v>1372</v>
      </c>
      <c r="B134" s="436" t="s">
        <v>1422</v>
      </c>
      <c r="C134" s="436" t="s">
        <v>8</v>
      </c>
      <c r="D134" s="436" t="s">
        <v>1040</v>
      </c>
      <c r="E134" s="436" t="s">
        <v>304</v>
      </c>
      <c r="F134" s="454">
        <v>1.0</v>
      </c>
    </row>
    <row r="135">
      <c r="A135" s="436" t="s">
        <v>1218</v>
      </c>
      <c r="B135" s="436" t="s">
        <v>1235</v>
      </c>
      <c r="C135" s="436" t="s">
        <v>10</v>
      </c>
      <c r="D135" s="436" t="s">
        <v>1040</v>
      </c>
      <c r="E135" s="436" t="s">
        <v>304</v>
      </c>
      <c r="F135" s="454">
        <v>1.0</v>
      </c>
    </row>
    <row r="136">
      <c r="A136" s="436" t="s">
        <v>1218</v>
      </c>
      <c r="B136" s="436" t="s">
        <v>1423</v>
      </c>
      <c r="C136" s="436" t="s">
        <v>8</v>
      </c>
      <c r="D136" s="436" t="s">
        <v>1040</v>
      </c>
      <c r="E136" s="436" t="s">
        <v>302</v>
      </c>
      <c r="F136" s="454">
        <v>1.0</v>
      </c>
    </row>
    <row r="137">
      <c r="A137" s="436" t="s">
        <v>1218</v>
      </c>
      <c r="B137" s="436" t="s">
        <v>1221</v>
      </c>
      <c r="C137" s="436" t="s">
        <v>8</v>
      </c>
      <c r="D137" s="436" t="s">
        <v>1040</v>
      </c>
      <c r="E137" s="436" t="s">
        <v>304</v>
      </c>
      <c r="F137" s="454">
        <v>1.0</v>
      </c>
    </row>
    <row r="138">
      <c r="A138" s="436" t="s">
        <v>1181</v>
      </c>
      <c r="B138" s="436" t="s">
        <v>1322</v>
      </c>
      <c r="C138" s="436" t="s">
        <v>8</v>
      </c>
      <c r="D138" s="436" t="s">
        <v>1040</v>
      </c>
      <c r="E138" s="436" t="s">
        <v>302</v>
      </c>
      <c r="F138" s="454">
        <v>1.0</v>
      </c>
    </row>
    <row r="139">
      <c r="A139" s="436" t="s">
        <v>1181</v>
      </c>
      <c r="B139" s="436" t="s">
        <v>1322</v>
      </c>
      <c r="C139" s="436" t="s">
        <v>8</v>
      </c>
      <c r="D139" s="436" t="s">
        <v>1040</v>
      </c>
      <c r="E139" s="436" t="s">
        <v>304</v>
      </c>
      <c r="F139" s="454">
        <v>1.0</v>
      </c>
    </row>
    <row r="140">
      <c r="A140" s="436" t="s">
        <v>1181</v>
      </c>
      <c r="B140" s="436" t="s">
        <v>1184</v>
      </c>
      <c r="C140" s="436" t="s">
        <v>10</v>
      </c>
      <c r="D140" s="436" t="s">
        <v>1040</v>
      </c>
      <c r="E140" s="436" t="s">
        <v>304</v>
      </c>
      <c r="F140" s="454">
        <v>1.0</v>
      </c>
    </row>
    <row r="141">
      <c r="A141" s="436" t="s">
        <v>1181</v>
      </c>
      <c r="B141" s="436" t="s">
        <v>1222</v>
      </c>
      <c r="C141" s="436" t="s">
        <v>8</v>
      </c>
      <c r="D141" s="436" t="s">
        <v>1040</v>
      </c>
      <c r="E141" s="436" t="s">
        <v>304</v>
      </c>
      <c r="F141" s="454">
        <v>1.0</v>
      </c>
    </row>
    <row r="142">
      <c r="A142" s="436" t="s">
        <v>1181</v>
      </c>
      <c r="B142" s="436" t="s">
        <v>1424</v>
      </c>
      <c r="C142" s="436" t="s">
        <v>8</v>
      </c>
      <c r="D142" s="436" t="s">
        <v>1040</v>
      </c>
      <c r="E142" s="436" t="s">
        <v>302</v>
      </c>
      <c r="F142" s="454">
        <v>1.0</v>
      </c>
    </row>
    <row r="143">
      <c r="A143" s="436" t="s">
        <v>1181</v>
      </c>
      <c r="B143" s="436" t="s">
        <v>1425</v>
      </c>
      <c r="C143" s="436" t="s">
        <v>8</v>
      </c>
      <c r="D143" s="436" t="s">
        <v>1040</v>
      </c>
      <c r="E143" s="436" t="s">
        <v>302</v>
      </c>
      <c r="F143" s="454">
        <v>1.0</v>
      </c>
    </row>
    <row r="144">
      <c r="A144" s="436" t="s">
        <v>1181</v>
      </c>
      <c r="B144" s="436" t="s">
        <v>1344</v>
      </c>
      <c r="C144" s="436" t="s">
        <v>9</v>
      </c>
      <c r="D144" s="436" t="s">
        <v>1040</v>
      </c>
      <c r="E144" s="436" t="s">
        <v>302</v>
      </c>
      <c r="F144" s="454">
        <v>1.0</v>
      </c>
    </row>
    <row r="145">
      <c r="A145" s="436" t="s">
        <v>1181</v>
      </c>
      <c r="B145" s="436" t="s">
        <v>1408</v>
      </c>
      <c r="C145" s="436" t="s">
        <v>9</v>
      </c>
      <c r="D145" s="436" t="s">
        <v>1040</v>
      </c>
      <c r="E145" s="436" t="s">
        <v>304</v>
      </c>
      <c r="F145" s="454">
        <v>1.0</v>
      </c>
    </row>
    <row r="146">
      <c r="A146" s="436" t="s">
        <v>1181</v>
      </c>
      <c r="B146" s="436" t="s">
        <v>1408</v>
      </c>
      <c r="C146" s="436" t="s">
        <v>8</v>
      </c>
      <c r="D146" s="436" t="s">
        <v>1040</v>
      </c>
      <c r="E146" s="436" t="s">
        <v>302</v>
      </c>
      <c r="F146" s="454">
        <v>1.0</v>
      </c>
    </row>
    <row r="147">
      <c r="A147" s="436" t="s">
        <v>1181</v>
      </c>
      <c r="B147" s="436" t="s">
        <v>1185</v>
      </c>
      <c r="C147" s="436" t="s">
        <v>8</v>
      </c>
      <c r="D147" s="436" t="s">
        <v>1040</v>
      </c>
      <c r="E147" s="436" t="s">
        <v>302</v>
      </c>
      <c r="F147" s="454">
        <v>1.0</v>
      </c>
    </row>
    <row r="148">
      <c r="A148" s="436" t="s">
        <v>1181</v>
      </c>
      <c r="B148" s="436" t="s">
        <v>1426</v>
      </c>
      <c r="C148" s="436" t="s">
        <v>8</v>
      </c>
      <c r="D148" s="436" t="s">
        <v>1040</v>
      </c>
      <c r="E148" s="436" t="s">
        <v>304</v>
      </c>
      <c r="F148" s="454">
        <v>1.0</v>
      </c>
    </row>
    <row r="149">
      <c r="A149" s="436" t="s">
        <v>1181</v>
      </c>
      <c r="B149" s="436" t="s">
        <v>1345</v>
      </c>
      <c r="C149" s="436" t="s">
        <v>9</v>
      </c>
      <c r="D149" s="436" t="s">
        <v>1040</v>
      </c>
      <c r="E149" s="436" t="s">
        <v>304</v>
      </c>
      <c r="F149" s="454">
        <v>1.0</v>
      </c>
    </row>
    <row r="150">
      <c r="A150" s="436" t="s">
        <v>1181</v>
      </c>
      <c r="B150" s="436" t="s">
        <v>1282</v>
      </c>
      <c r="C150" s="436" t="s">
        <v>10</v>
      </c>
      <c r="D150" s="436" t="s">
        <v>1040</v>
      </c>
      <c r="E150" s="436" t="s">
        <v>304</v>
      </c>
      <c r="F150" s="454">
        <v>1.0</v>
      </c>
    </row>
    <row r="151">
      <c r="A151" s="436" t="s">
        <v>1181</v>
      </c>
      <c r="B151" s="436" t="s">
        <v>1329</v>
      </c>
      <c r="C151" s="436" t="s">
        <v>10</v>
      </c>
      <c r="D151" s="436" t="s">
        <v>1040</v>
      </c>
      <c r="E151" s="436" t="s">
        <v>304</v>
      </c>
      <c r="F151" s="454">
        <v>1.0</v>
      </c>
    </row>
    <row r="152">
      <c r="A152" s="436" t="s">
        <v>1181</v>
      </c>
      <c r="B152" s="436" t="s">
        <v>1412</v>
      </c>
      <c r="C152" s="436" t="s">
        <v>10</v>
      </c>
      <c r="D152" s="436" t="s">
        <v>1040</v>
      </c>
      <c r="E152" s="436" t="s">
        <v>304</v>
      </c>
      <c r="F152" s="454">
        <v>1.0</v>
      </c>
    </row>
    <row r="153">
      <c r="A153" s="436" t="s">
        <v>1181</v>
      </c>
      <c r="B153" s="436" t="s">
        <v>1206</v>
      </c>
      <c r="C153" s="436" t="s">
        <v>10</v>
      </c>
      <c r="D153" s="436" t="s">
        <v>1040</v>
      </c>
      <c r="E153" s="436" t="s">
        <v>304</v>
      </c>
      <c r="F153" s="454">
        <v>1.0</v>
      </c>
    </row>
    <row r="154">
      <c r="A154" s="436" t="s">
        <v>1181</v>
      </c>
      <c r="B154" s="436" t="s">
        <v>1427</v>
      </c>
      <c r="C154" s="436" t="s">
        <v>8</v>
      </c>
      <c r="D154" s="436" t="s">
        <v>1040</v>
      </c>
      <c r="E154" s="436" t="s">
        <v>304</v>
      </c>
      <c r="F154" s="454">
        <v>1.0</v>
      </c>
    </row>
    <row r="155">
      <c r="A155" s="436" t="s">
        <v>1181</v>
      </c>
      <c r="B155" s="436" t="s">
        <v>1428</v>
      </c>
      <c r="C155" s="436" t="s">
        <v>10</v>
      </c>
      <c r="D155" s="436" t="s">
        <v>1040</v>
      </c>
      <c r="E155" s="436" t="s">
        <v>304</v>
      </c>
      <c r="F155" s="454">
        <v>1.0</v>
      </c>
    </row>
    <row r="156">
      <c r="A156" s="436" t="s">
        <v>1181</v>
      </c>
      <c r="B156" s="436" t="s">
        <v>1429</v>
      </c>
      <c r="C156" s="436" t="s">
        <v>9</v>
      </c>
      <c r="D156" s="436" t="s">
        <v>1040</v>
      </c>
      <c r="E156" s="436" t="s">
        <v>304</v>
      </c>
      <c r="F156" s="454">
        <v>1.0</v>
      </c>
    </row>
    <row r="157">
      <c r="A157" s="436" t="s">
        <v>1181</v>
      </c>
      <c r="B157" s="436" t="s">
        <v>1368</v>
      </c>
      <c r="C157" s="436" t="s">
        <v>9</v>
      </c>
      <c r="D157" s="436" t="s">
        <v>1040</v>
      </c>
      <c r="E157" s="436" t="s">
        <v>302</v>
      </c>
      <c r="F157" s="454">
        <v>1.0</v>
      </c>
    </row>
    <row r="158">
      <c r="A158" s="436" t="s">
        <v>1181</v>
      </c>
      <c r="B158" s="436" t="s">
        <v>1368</v>
      </c>
      <c r="C158" s="436" t="s">
        <v>8</v>
      </c>
      <c r="D158" s="436" t="s">
        <v>1040</v>
      </c>
      <c r="E158" s="436" t="s">
        <v>302</v>
      </c>
      <c r="F158" s="454">
        <v>1.0</v>
      </c>
    </row>
    <row r="159">
      <c r="A159" s="436" t="s">
        <v>1174</v>
      </c>
      <c r="B159" s="436" t="s">
        <v>1207</v>
      </c>
      <c r="C159" s="436" t="s">
        <v>10</v>
      </c>
      <c r="D159" s="436" t="s">
        <v>1040</v>
      </c>
      <c r="E159" s="436" t="s">
        <v>304</v>
      </c>
      <c r="F159" s="454">
        <v>1.0</v>
      </c>
    </row>
    <row r="160">
      <c r="A160" s="436" t="s">
        <v>1174</v>
      </c>
      <c r="B160" s="436" t="s">
        <v>1207</v>
      </c>
      <c r="C160" s="436" t="s">
        <v>9</v>
      </c>
      <c r="D160" s="436" t="s">
        <v>1040</v>
      </c>
      <c r="E160" s="436" t="s">
        <v>302</v>
      </c>
      <c r="F160" s="454">
        <v>1.0</v>
      </c>
    </row>
    <row r="161">
      <c r="A161" s="436" t="s">
        <v>1174</v>
      </c>
      <c r="B161" s="436" t="s">
        <v>1190</v>
      </c>
      <c r="C161" s="436" t="s">
        <v>9</v>
      </c>
      <c r="D161" s="436" t="s">
        <v>1040</v>
      </c>
      <c r="E161" s="436" t="s">
        <v>304</v>
      </c>
      <c r="F161" s="454">
        <v>1.0</v>
      </c>
    </row>
    <row r="162">
      <c r="A162" s="436" t="s">
        <v>1174</v>
      </c>
      <c r="B162" s="436" t="s">
        <v>1228</v>
      </c>
      <c r="C162" s="436" t="s">
        <v>10</v>
      </c>
      <c r="D162" s="436" t="s">
        <v>1040</v>
      </c>
      <c r="E162" s="436" t="s">
        <v>302</v>
      </c>
      <c r="F162" s="454">
        <v>1.0</v>
      </c>
    </row>
    <row r="163">
      <c r="A163" s="436" t="s">
        <v>1174</v>
      </c>
      <c r="B163" s="436" t="s">
        <v>1228</v>
      </c>
      <c r="C163" s="436" t="s">
        <v>8</v>
      </c>
      <c r="D163" s="436" t="s">
        <v>1040</v>
      </c>
      <c r="E163" s="436" t="s">
        <v>302</v>
      </c>
      <c r="F163" s="454">
        <v>1.0</v>
      </c>
    </row>
    <row r="164">
      <c r="A164" s="436" t="s">
        <v>1174</v>
      </c>
      <c r="B164" s="436" t="s">
        <v>1304</v>
      </c>
      <c r="C164" s="436" t="s">
        <v>8</v>
      </c>
      <c r="D164" s="436" t="s">
        <v>1040</v>
      </c>
      <c r="E164" s="436" t="s">
        <v>304</v>
      </c>
      <c r="F164" s="454">
        <v>1.0</v>
      </c>
    </row>
    <row r="165">
      <c r="A165" s="436" t="s">
        <v>1174</v>
      </c>
      <c r="B165" s="436" t="s">
        <v>1186</v>
      </c>
      <c r="C165" s="436" t="s">
        <v>8</v>
      </c>
      <c r="D165" s="436" t="s">
        <v>1040</v>
      </c>
      <c r="E165" s="436" t="s">
        <v>304</v>
      </c>
      <c r="F165" s="454">
        <v>1.0</v>
      </c>
    </row>
    <row r="166">
      <c r="A166" s="436" t="s">
        <v>1174</v>
      </c>
      <c r="B166" s="436" t="s">
        <v>1187</v>
      </c>
      <c r="C166" s="436" t="s">
        <v>10</v>
      </c>
      <c r="D166" s="436" t="s">
        <v>1040</v>
      </c>
      <c r="E166" s="436" t="s">
        <v>302</v>
      </c>
      <c r="F166" s="454">
        <v>1.0</v>
      </c>
    </row>
    <row r="167">
      <c r="A167" s="436" t="s">
        <v>1174</v>
      </c>
      <c r="B167" s="436" t="s">
        <v>1187</v>
      </c>
      <c r="C167" s="436" t="s">
        <v>9</v>
      </c>
      <c r="D167" s="436" t="s">
        <v>1040</v>
      </c>
      <c r="E167" s="436" t="s">
        <v>304</v>
      </c>
      <c r="F167" s="454">
        <v>1.0</v>
      </c>
    </row>
    <row r="168">
      <c r="A168" s="436" t="s">
        <v>1174</v>
      </c>
      <c r="B168" s="436" t="s">
        <v>1187</v>
      </c>
      <c r="C168" s="436" t="s">
        <v>8</v>
      </c>
      <c r="D168" s="436" t="s">
        <v>1040</v>
      </c>
      <c r="E168" s="436" t="s">
        <v>302</v>
      </c>
      <c r="F168" s="454">
        <v>1.0</v>
      </c>
    </row>
    <row r="169">
      <c r="A169" s="436" t="s">
        <v>1174</v>
      </c>
      <c r="B169" s="436" t="s">
        <v>1430</v>
      </c>
      <c r="C169" s="436" t="s">
        <v>8</v>
      </c>
      <c r="D169" s="436" t="s">
        <v>1040</v>
      </c>
      <c r="E169" s="436" t="s">
        <v>304</v>
      </c>
      <c r="F169" s="454">
        <v>1.0</v>
      </c>
    </row>
    <row r="170">
      <c r="A170" s="436" t="s">
        <v>1174</v>
      </c>
      <c r="B170" s="436" t="s">
        <v>1248</v>
      </c>
      <c r="C170" s="436" t="s">
        <v>10</v>
      </c>
      <c r="D170" s="436" t="s">
        <v>1040</v>
      </c>
      <c r="E170" s="436" t="s">
        <v>302</v>
      </c>
      <c r="F170" s="454">
        <v>1.0</v>
      </c>
    </row>
    <row r="171">
      <c r="A171" s="436" t="s">
        <v>1174</v>
      </c>
      <c r="B171" s="436" t="s">
        <v>1180</v>
      </c>
      <c r="C171" s="436" t="s">
        <v>10</v>
      </c>
      <c r="D171" s="436" t="s">
        <v>1040</v>
      </c>
      <c r="E171" s="436" t="s">
        <v>304</v>
      </c>
      <c r="F171" s="454">
        <v>1.0</v>
      </c>
    </row>
    <row r="172">
      <c r="A172" s="436" t="s">
        <v>1174</v>
      </c>
      <c r="B172" s="436" t="s">
        <v>1431</v>
      </c>
      <c r="C172" s="436" t="s">
        <v>10</v>
      </c>
      <c r="D172" s="436" t="s">
        <v>1040</v>
      </c>
      <c r="E172" s="436" t="s">
        <v>302</v>
      </c>
      <c r="F172" s="454">
        <v>1.0</v>
      </c>
    </row>
    <row r="173">
      <c r="A173" s="436" t="s">
        <v>1174</v>
      </c>
      <c r="B173" s="436" t="s">
        <v>1188</v>
      </c>
      <c r="C173" s="436" t="s">
        <v>8</v>
      </c>
      <c r="D173" s="436" t="s">
        <v>1040</v>
      </c>
      <c r="E173" s="436" t="s">
        <v>302</v>
      </c>
      <c r="F173" s="454">
        <v>1.0</v>
      </c>
    </row>
    <row r="174">
      <c r="A174" s="436" t="s">
        <v>1174</v>
      </c>
      <c r="B174" s="436" t="s">
        <v>1262</v>
      </c>
      <c r="C174" s="436" t="s">
        <v>10</v>
      </c>
      <c r="D174" s="436" t="s">
        <v>1040</v>
      </c>
      <c r="E174" s="436" t="s">
        <v>302</v>
      </c>
      <c r="F174" s="454">
        <v>1.0</v>
      </c>
    </row>
    <row r="175">
      <c r="A175" s="436" t="s">
        <v>1174</v>
      </c>
      <c r="B175" s="436" t="s">
        <v>1177</v>
      </c>
      <c r="C175" s="436" t="s">
        <v>9</v>
      </c>
      <c r="D175" s="436" t="s">
        <v>1040</v>
      </c>
      <c r="E175" s="436" t="s">
        <v>304</v>
      </c>
      <c r="F175" s="454">
        <v>1.0</v>
      </c>
    </row>
    <row r="176">
      <c r="A176" s="436" t="s">
        <v>1174</v>
      </c>
      <c r="B176" s="436" t="s">
        <v>1432</v>
      </c>
      <c r="C176" s="436" t="s">
        <v>8</v>
      </c>
      <c r="D176" s="436" t="s">
        <v>1040</v>
      </c>
      <c r="E176" s="436" t="s">
        <v>304</v>
      </c>
      <c r="F176" s="454">
        <v>1.0</v>
      </c>
    </row>
    <row r="177">
      <c r="A177" s="436" t="s">
        <v>1174</v>
      </c>
      <c r="B177" s="436" t="s">
        <v>1286</v>
      </c>
      <c r="C177" s="436" t="s">
        <v>8</v>
      </c>
      <c r="D177" s="436" t="s">
        <v>1040</v>
      </c>
      <c r="E177" s="436" t="s">
        <v>304</v>
      </c>
      <c r="F177" s="454">
        <v>1.0</v>
      </c>
    </row>
    <row r="178">
      <c r="A178" s="436" t="s">
        <v>1174</v>
      </c>
      <c r="B178" s="436" t="s">
        <v>1198</v>
      </c>
      <c r="C178" s="436" t="s">
        <v>8</v>
      </c>
      <c r="D178" s="436" t="s">
        <v>1040</v>
      </c>
      <c r="E178" s="436" t="s">
        <v>304</v>
      </c>
      <c r="F178" s="454">
        <v>1.0</v>
      </c>
    </row>
    <row r="179">
      <c r="A179" s="436" t="s">
        <v>1174</v>
      </c>
      <c r="B179" s="436" t="s">
        <v>1175</v>
      </c>
      <c r="C179" s="436" t="s">
        <v>8</v>
      </c>
      <c r="D179" s="436" t="s">
        <v>1040</v>
      </c>
      <c r="E179" s="436" t="s">
        <v>302</v>
      </c>
      <c r="F179" s="454">
        <v>1.0</v>
      </c>
    </row>
    <row r="180">
      <c r="A180" s="436" t="s">
        <v>1402</v>
      </c>
      <c r="B180" s="436" t="s">
        <v>1433</v>
      </c>
      <c r="C180" s="436" t="s">
        <v>10</v>
      </c>
      <c r="D180" s="436" t="s">
        <v>1040</v>
      </c>
      <c r="E180" s="436" t="s">
        <v>302</v>
      </c>
      <c r="F180" s="454">
        <v>1.0</v>
      </c>
    </row>
    <row r="181">
      <c r="A181" s="458"/>
      <c r="B181" s="458"/>
      <c r="C181" s="458"/>
      <c r="D181" s="458"/>
      <c r="E181" s="458"/>
      <c r="F181" s="459"/>
    </row>
    <row r="182">
      <c r="A182" s="458"/>
      <c r="B182" s="458"/>
      <c r="C182" s="458"/>
      <c r="D182" s="458"/>
      <c r="E182" s="458"/>
      <c r="F182" s="459"/>
    </row>
    <row r="183">
      <c r="A183" s="458"/>
      <c r="B183" s="458"/>
      <c r="C183" s="458"/>
      <c r="D183" s="458"/>
      <c r="E183" s="458"/>
      <c r="F183" s="459"/>
    </row>
    <row r="184">
      <c r="A184" s="458"/>
      <c r="B184" s="458"/>
      <c r="C184" s="458"/>
      <c r="D184" s="458"/>
      <c r="E184" s="458"/>
      <c r="F184" s="459"/>
    </row>
    <row r="185">
      <c r="A185" s="458"/>
      <c r="B185" s="458"/>
      <c r="C185" s="458"/>
      <c r="D185" s="458"/>
      <c r="E185" s="458"/>
      <c r="F185" s="459"/>
    </row>
    <row r="186">
      <c r="A186" s="458"/>
      <c r="B186" s="458"/>
      <c r="C186" s="458"/>
      <c r="D186" s="458"/>
      <c r="E186" s="458"/>
      <c r="F186" s="459"/>
    </row>
    <row r="187">
      <c r="A187" s="458"/>
      <c r="B187" s="458"/>
      <c r="C187" s="458"/>
      <c r="D187" s="458"/>
      <c r="E187" s="458"/>
      <c r="F187" s="459"/>
    </row>
    <row r="188">
      <c r="A188" s="458"/>
      <c r="B188" s="458"/>
      <c r="C188" s="458"/>
      <c r="D188" s="458"/>
      <c r="E188" s="458"/>
      <c r="F188" s="459"/>
    </row>
    <row r="189">
      <c r="A189" s="458"/>
      <c r="B189" s="458"/>
      <c r="C189" s="458"/>
      <c r="D189" s="458"/>
      <c r="E189" s="458"/>
      <c r="F189" s="459"/>
    </row>
    <row r="190">
      <c r="A190" s="458"/>
      <c r="B190" s="458"/>
      <c r="C190" s="458"/>
      <c r="D190" s="458"/>
      <c r="E190" s="458"/>
      <c r="F190" s="459"/>
    </row>
    <row r="191">
      <c r="A191" s="458"/>
      <c r="B191" s="458"/>
      <c r="C191" s="458"/>
      <c r="D191" s="458"/>
      <c r="E191" s="458"/>
      <c r="F191" s="459"/>
    </row>
    <row r="192">
      <c r="A192" s="458"/>
      <c r="B192" s="458"/>
      <c r="C192" s="458"/>
      <c r="D192" s="458"/>
      <c r="E192" s="458"/>
      <c r="F192" s="459"/>
    </row>
    <row r="193">
      <c r="A193" s="458"/>
      <c r="B193" s="458"/>
      <c r="C193" s="458"/>
      <c r="D193" s="458"/>
      <c r="E193" s="458"/>
      <c r="F193" s="459"/>
    </row>
    <row r="194">
      <c r="A194" s="458"/>
      <c r="B194" s="458"/>
      <c r="C194" s="458"/>
      <c r="D194" s="458"/>
      <c r="E194" s="458"/>
      <c r="F194" s="459"/>
    </row>
    <row r="195">
      <c r="A195" s="458"/>
      <c r="B195" s="458"/>
      <c r="C195" s="458"/>
      <c r="D195" s="458"/>
      <c r="E195" s="458"/>
      <c r="F195" s="459"/>
    </row>
    <row r="196">
      <c r="A196" s="458"/>
      <c r="B196" s="458"/>
      <c r="C196" s="458"/>
      <c r="D196" s="458"/>
      <c r="E196" s="458"/>
      <c r="F196" s="459"/>
    </row>
    <row r="197">
      <c r="A197" s="458"/>
      <c r="B197" s="458"/>
      <c r="C197" s="458"/>
      <c r="D197" s="458"/>
      <c r="E197" s="458"/>
      <c r="F197" s="459"/>
    </row>
    <row r="198">
      <c r="A198" s="458"/>
      <c r="B198" s="458"/>
      <c r="C198" s="458"/>
      <c r="D198" s="458"/>
      <c r="E198" s="458"/>
      <c r="F198" s="459"/>
    </row>
    <row r="199">
      <c r="A199" s="458"/>
      <c r="B199" s="458"/>
      <c r="C199" s="458"/>
      <c r="D199" s="458"/>
      <c r="E199" s="458"/>
      <c r="F199" s="459"/>
    </row>
    <row r="200">
      <c r="A200" s="458"/>
      <c r="B200" s="458"/>
      <c r="C200" s="458"/>
      <c r="D200" s="458"/>
      <c r="E200" s="458"/>
      <c r="F200" s="459"/>
    </row>
    <row r="201">
      <c r="A201" s="458"/>
      <c r="B201" s="458"/>
      <c r="C201" s="458"/>
      <c r="D201" s="458"/>
      <c r="E201" s="458"/>
      <c r="F201" s="459"/>
    </row>
    <row r="202">
      <c r="A202" s="458"/>
      <c r="B202" s="458"/>
      <c r="C202" s="458"/>
      <c r="D202" s="458"/>
      <c r="E202" s="458"/>
      <c r="F202" s="459"/>
    </row>
  </sheetData>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9.0"/>
  </cols>
  <sheetData>
    <row r="1">
      <c r="A1" s="451" t="s">
        <v>641</v>
      </c>
    </row>
    <row r="2">
      <c r="A2" s="31" t="s">
        <v>1021</v>
      </c>
      <c r="B2" s="31" t="s">
        <v>1434</v>
      </c>
    </row>
    <row r="3">
      <c r="A3" s="31" t="s">
        <v>1023</v>
      </c>
      <c r="B3" s="31" t="s">
        <v>1024</v>
      </c>
    </row>
    <row r="4">
      <c r="A4" s="31" t="s">
        <v>756</v>
      </c>
      <c r="B4" s="31" t="s">
        <v>1435</v>
      </c>
    </row>
    <row r="5">
      <c r="A5" s="31" t="s">
        <v>1026</v>
      </c>
      <c r="B5" s="452">
        <v>83.0</v>
      </c>
    </row>
    <row r="6">
      <c r="A6" s="31" t="s">
        <v>1027</v>
      </c>
      <c r="B6" s="452">
        <v>83.0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422.0</v>
      </c>
      <c r="G12" s="459"/>
    </row>
    <row r="15">
      <c r="A15" s="455" t="s">
        <v>1031</v>
      </c>
      <c r="B15" s="455" t="s">
        <v>1032</v>
      </c>
      <c r="C15" s="455" t="s">
        <v>1033</v>
      </c>
      <c r="D15" s="455" t="s">
        <v>1034</v>
      </c>
      <c r="E15" s="455" t="s">
        <v>1035</v>
      </c>
      <c r="F15" s="455" t="s">
        <v>1036</v>
      </c>
      <c r="G15" s="307"/>
    </row>
    <row r="16">
      <c r="A16" s="436" t="s">
        <v>1436</v>
      </c>
      <c r="B16" s="436" t="s">
        <v>1436</v>
      </c>
      <c r="C16" s="436" t="s">
        <v>9</v>
      </c>
      <c r="D16" s="436" t="s">
        <v>1040</v>
      </c>
      <c r="E16" s="436" t="s">
        <v>282</v>
      </c>
      <c r="F16" s="454">
        <v>64.0</v>
      </c>
      <c r="G16" s="459"/>
    </row>
    <row r="17">
      <c r="A17" s="436" t="s">
        <v>1436</v>
      </c>
      <c r="B17" s="436" t="s">
        <v>1436</v>
      </c>
      <c r="C17" s="436" t="s">
        <v>10</v>
      </c>
      <c r="D17" s="436" t="s">
        <v>1040</v>
      </c>
      <c r="E17" s="436" t="s">
        <v>282</v>
      </c>
      <c r="F17" s="454">
        <v>32.0</v>
      </c>
      <c r="G17" s="459"/>
    </row>
    <row r="18">
      <c r="A18" s="436" t="s">
        <v>1437</v>
      </c>
      <c r="B18" s="436" t="s">
        <v>1438</v>
      </c>
      <c r="C18" s="436" t="s">
        <v>9</v>
      </c>
      <c r="D18" s="436" t="s">
        <v>1040</v>
      </c>
      <c r="E18" s="436" t="s">
        <v>282</v>
      </c>
      <c r="F18" s="454">
        <v>31.0</v>
      </c>
      <c r="G18" s="459"/>
    </row>
    <row r="19">
      <c r="A19" s="436" t="s">
        <v>1436</v>
      </c>
      <c r="B19" s="436" t="s">
        <v>1436</v>
      </c>
      <c r="C19" s="436" t="s">
        <v>8</v>
      </c>
      <c r="D19" s="436" t="s">
        <v>1040</v>
      </c>
      <c r="E19" s="436" t="s">
        <v>282</v>
      </c>
      <c r="F19" s="454">
        <v>22.0</v>
      </c>
      <c r="G19" s="459"/>
    </row>
    <row r="20">
      <c r="A20" s="436" t="s">
        <v>1437</v>
      </c>
      <c r="B20" s="436" t="s">
        <v>1439</v>
      </c>
      <c r="C20" s="436" t="s">
        <v>9</v>
      </c>
      <c r="D20" s="436" t="s">
        <v>1040</v>
      </c>
      <c r="E20" s="436" t="s">
        <v>282</v>
      </c>
      <c r="F20" s="454">
        <v>16.0</v>
      </c>
      <c r="G20" s="459"/>
    </row>
    <row r="21">
      <c r="A21" s="436" t="s">
        <v>1440</v>
      </c>
      <c r="B21" s="436" t="s">
        <v>1441</v>
      </c>
      <c r="C21" s="436" t="s">
        <v>8</v>
      </c>
      <c r="D21" s="436" t="s">
        <v>1040</v>
      </c>
      <c r="E21" s="436" t="s">
        <v>282</v>
      </c>
      <c r="F21" s="454">
        <v>15.0</v>
      </c>
      <c r="G21" s="459"/>
    </row>
    <row r="22">
      <c r="A22" s="436" t="s">
        <v>1440</v>
      </c>
      <c r="B22" s="436" t="s">
        <v>1441</v>
      </c>
      <c r="C22" s="436" t="s">
        <v>9</v>
      </c>
      <c r="D22" s="436" t="s">
        <v>1040</v>
      </c>
      <c r="E22" s="436" t="s">
        <v>282</v>
      </c>
      <c r="F22" s="454">
        <v>13.0</v>
      </c>
      <c r="G22" s="459"/>
    </row>
    <row r="23">
      <c r="A23" s="436" t="s">
        <v>1436</v>
      </c>
      <c r="B23" s="436" t="s">
        <v>1436</v>
      </c>
      <c r="C23" s="436" t="s">
        <v>9</v>
      </c>
      <c r="D23" s="436" t="s">
        <v>1040</v>
      </c>
      <c r="E23" s="436" t="s">
        <v>285</v>
      </c>
      <c r="F23" s="454">
        <v>13.0</v>
      </c>
      <c r="G23" s="459"/>
    </row>
    <row r="24">
      <c r="A24" s="436" t="s">
        <v>1437</v>
      </c>
      <c r="B24" s="436" t="s">
        <v>1438</v>
      </c>
      <c r="C24" s="436" t="s">
        <v>9</v>
      </c>
      <c r="D24" s="436" t="s">
        <v>1040</v>
      </c>
      <c r="E24" s="436" t="s">
        <v>285</v>
      </c>
      <c r="F24" s="454">
        <v>12.0</v>
      </c>
      <c r="G24" s="459"/>
    </row>
    <row r="25">
      <c r="A25" s="436" t="s">
        <v>1437</v>
      </c>
      <c r="B25" s="436" t="s">
        <v>1442</v>
      </c>
      <c r="C25" s="436" t="s">
        <v>8</v>
      </c>
      <c r="D25" s="436" t="s">
        <v>1040</v>
      </c>
      <c r="E25" s="436" t="s">
        <v>282</v>
      </c>
      <c r="F25" s="454">
        <v>11.0</v>
      </c>
      <c r="G25" s="459"/>
    </row>
    <row r="26">
      <c r="A26" s="436" t="s">
        <v>1437</v>
      </c>
      <c r="B26" s="436" t="s">
        <v>1443</v>
      </c>
      <c r="C26" s="436" t="s">
        <v>9</v>
      </c>
      <c r="D26" s="436" t="s">
        <v>1040</v>
      </c>
      <c r="E26" s="436" t="s">
        <v>282</v>
      </c>
      <c r="F26" s="454">
        <v>10.0</v>
      </c>
      <c r="G26" s="459"/>
    </row>
    <row r="27">
      <c r="A27" s="436" t="s">
        <v>1437</v>
      </c>
      <c r="B27" s="436" t="s">
        <v>1438</v>
      </c>
      <c r="C27" s="436" t="s">
        <v>8</v>
      </c>
      <c r="D27" s="436" t="s">
        <v>1040</v>
      </c>
      <c r="E27" s="436" t="s">
        <v>282</v>
      </c>
      <c r="F27" s="454">
        <v>10.0</v>
      </c>
      <c r="G27" s="459"/>
    </row>
    <row r="28">
      <c r="A28" s="436" t="s">
        <v>1444</v>
      </c>
      <c r="B28" s="436" t="s">
        <v>1445</v>
      </c>
      <c r="C28" s="436" t="s">
        <v>9</v>
      </c>
      <c r="D28" s="436" t="s">
        <v>1040</v>
      </c>
      <c r="E28" s="436" t="s">
        <v>282</v>
      </c>
      <c r="F28" s="454">
        <v>10.0</v>
      </c>
      <c r="G28" s="459"/>
    </row>
    <row r="29">
      <c r="A29" s="436" t="s">
        <v>1437</v>
      </c>
      <c r="B29" s="436" t="s">
        <v>1443</v>
      </c>
      <c r="C29" s="436" t="s">
        <v>8</v>
      </c>
      <c r="D29" s="436" t="s">
        <v>1040</v>
      </c>
      <c r="E29" s="436" t="s">
        <v>282</v>
      </c>
      <c r="F29" s="454">
        <v>8.0</v>
      </c>
      <c r="G29" s="459"/>
    </row>
    <row r="30">
      <c r="A30" s="436" t="s">
        <v>1437</v>
      </c>
      <c r="B30" s="436" t="s">
        <v>1446</v>
      </c>
      <c r="C30" s="436" t="s">
        <v>9</v>
      </c>
      <c r="D30" s="436" t="s">
        <v>1040</v>
      </c>
      <c r="E30" s="436" t="s">
        <v>282</v>
      </c>
      <c r="F30" s="454">
        <v>8.0</v>
      </c>
      <c r="G30" s="459"/>
    </row>
    <row r="31">
      <c r="A31" s="436" t="s">
        <v>1436</v>
      </c>
      <c r="B31" s="436" t="s">
        <v>1436</v>
      </c>
      <c r="C31" s="436" t="s">
        <v>10</v>
      </c>
      <c r="D31" s="436" t="s">
        <v>1040</v>
      </c>
      <c r="E31" s="436" t="s">
        <v>285</v>
      </c>
      <c r="F31" s="454">
        <v>8.0</v>
      </c>
      <c r="G31" s="459"/>
    </row>
    <row r="32">
      <c r="A32" s="436" t="s">
        <v>1437</v>
      </c>
      <c r="B32" s="436" t="s">
        <v>1447</v>
      </c>
      <c r="C32" s="436" t="s">
        <v>9</v>
      </c>
      <c r="D32" s="436" t="s">
        <v>1040</v>
      </c>
      <c r="E32" s="436" t="s">
        <v>282</v>
      </c>
      <c r="F32" s="454">
        <v>7.0</v>
      </c>
      <c r="G32" s="459"/>
    </row>
    <row r="33">
      <c r="A33" s="436" t="s">
        <v>1437</v>
      </c>
      <c r="B33" s="436" t="s">
        <v>1439</v>
      </c>
      <c r="C33" s="436" t="s">
        <v>9</v>
      </c>
      <c r="D33" s="436" t="s">
        <v>1040</v>
      </c>
      <c r="E33" s="436" t="s">
        <v>285</v>
      </c>
      <c r="F33" s="454">
        <v>6.0</v>
      </c>
      <c r="G33" s="459"/>
    </row>
    <row r="34">
      <c r="A34" s="436" t="s">
        <v>1437</v>
      </c>
      <c r="B34" s="436" t="s">
        <v>1439</v>
      </c>
      <c r="C34" s="436" t="s">
        <v>8</v>
      </c>
      <c r="D34" s="436" t="s">
        <v>1040</v>
      </c>
      <c r="E34" s="436" t="s">
        <v>282</v>
      </c>
      <c r="F34" s="454">
        <v>6.0</v>
      </c>
      <c r="G34" s="459"/>
    </row>
    <row r="35">
      <c r="A35" s="436" t="s">
        <v>1448</v>
      </c>
      <c r="B35" s="436" t="s">
        <v>1449</v>
      </c>
      <c r="C35" s="436" t="s">
        <v>8</v>
      </c>
      <c r="D35" s="436" t="s">
        <v>1040</v>
      </c>
      <c r="E35" s="436" t="s">
        <v>282</v>
      </c>
      <c r="F35" s="454">
        <v>5.0</v>
      </c>
      <c r="G35" s="459"/>
    </row>
    <row r="36">
      <c r="A36" s="436" t="s">
        <v>1402</v>
      </c>
      <c r="B36" s="436" t="s">
        <v>1450</v>
      </c>
      <c r="C36" s="436" t="s">
        <v>10</v>
      </c>
      <c r="D36" s="436" t="s">
        <v>1040</v>
      </c>
      <c r="E36" s="436" t="s">
        <v>282</v>
      </c>
      <c r="F36" s="454">
        <v>5.0</v>
      </c>
      <c r="G36" s="459"/>
    </row>
    <row r="37">
      <c r="A37" s="436" t="s">
        <v>1437</v>
      </c>
      <c r="B37" s="436" t="s">
        <v>1451</v>
      </c>
      <c r="C37" s="436" t="s">
        <v>8</v>
      </c>
      <c r="D37" s="436" t="s">
        <v>1040</v>
      </c>
      <c r="E37" s="436" t="s">
        <v>282</v>
      </c>
      <c r="F37" s="454">
        <v>4.0</v>
      </c>
      <c r="G37" s="459"/>
    </row>
    <row r="38">
      <c r="A38" s="436" t="s">
        <v>1437</v>
      </c>
      <c r="B38" s="436" t="s">
        <v>1438</v>
      </c>
      <c r="C38" s="436" t="s">
        <v>10</v>
      </c>
      <c r="D38" s="436" t="s">
        <v>1040</v>
      </c>
      <c r="E38" s="436" t="s">
        <v>282</v>
      </c>
      <c r="F38" s="454">
        <v>4.0</v>
      </c>
      <c r="G38" s="459"/>
    </row>
    <row r="39">
      <c r="A39" s="436" t="s">
        <v>1437</v>
      </c>
      <c r="B39" s="436" t="s">
        <v>1438</v>
      </c>
      <c r="C39" s="436" t="s">
        <v>10</v>
      </c>
      <c r="D39" s="436" t="s">
        <v>1040</v>
      </c>
      <c r="E39" s="436" t="s">
        <v>285</v>
      </c>
      <c r="F39" s="454">
        <v>4.0</v>
      </c>
      <c r="G39" s="459"/>
    </row>
    <row r="40">
      <c r="A40" s="436" t="s">
        <v>1452</v>
      </c>
      <c r="B40" s="436" t="s">
        <v>1453</v>
      </c>
      <c r="C40" s="436" t="s">
        <v>10</v>
      </c>
      <c r="D40" s="436" t="s">
        <v>1040</v>
      </c>
      <c r="E40" s="436" t="s">
        <v>282</v>
      </c>
      <c r="F40" s="454">
        <v>4.0</v>
      </c>
      <c r="G40" s="459"/>
    </row>
    <row r="41">
      <c r="A41" s="436" t="s">
        <v>1437</v>
      </c>
      <c r="B41" s="436" t="s">
        <v>1446</v>
      </c>
      <c r="C41" s="436" t="s">
        <v>10</v>
      </c>
      <c r="D41" s="436" t="s">
        <v>1040</v>
      </c>
      <c r="E41" s="436" t="s">
        <v>282</v>
      </c>
      <c r="F41" s="454">
        <v>3.0</v>
      </c>
      <c r="G41" s="459"/>
    </row>
    <row r="42">
      <c r="A42" s="436" t="s">
        <v>1437</v>
      </c>
      <c r="B42" s="436" t="s">
        <v>1446</v>
      </c>
      <c r="C42" s="436" t="s">
        <v>8</v>
      </c>
      <c r="D42" s="436" t="s">
        <v>1040</v>
      </c>
      <c r="E42" s="436" t="s">
        <v>282</v>
      </c>
      <c r="F42" s="454">
        <v>3.0</v>
      </c>
      <c r="G42" s="459"/>
    </row>
    <row r="43">
      <c r="A43" s="436" t="s">
        <v>1437</v>
      </c>
      <c r="B43" s="436" t="s">
        <v>1438</v>
      </c>
      <c r="C43" s="436" t="s">
        <v>8</v>
      </c>
      <c r="D43" s="436" t="s">
        <v>1040</v>
      </c>
      <c r="E43" s="436" t="s">
        <v>285</v>
      </c>
      <c r="F43" s="454">
        <v>3.0</v>
      </c>
      <c r="G43" s="459"/>
    </row>
    <row r="44">
      <c r="A44" s="436" t="s">
        <v>1437</v>
      </c>
      <c r="B44" s="436" t="s">
        <v>1442</v>
      </c>
      <c r="C44" s="436" t="s">
        <v>9</v>
      </c>
      <c r="D44" s="436" t="s">
        <v>1040</v>
      </c>
      <c r="E44" s="436" t="s">
        <v>282</v>
      </c>
      <c r="F44" s="454">
        <v>3.0</v>
      </c>
      <c r="G44" s="459"/>
    </row>
    <row r="45">
      <c r="A45" s="436" t="s">
        <v>1452</v>
      </c>
      <c r="B45" s="436" t="s">
        <v>1453</v>
      </c>
      <c r="C45" s="436" t="s">
        <v>9</v>
      </c>
      <c r="D45" s="436" t="s">
        <v>1040</v>
      </c>
      <c r="E45" s="436" t="s">
        <v>282</v>
      </c>
      <c r="F45" s="454">
        <v>3.0</v>
      </c>
      <c r="G45" s="459"/>
    </row>
    <row r="46">
      <c r="A46" s="436" t="s">
        <v>1452</v>
      </c>
      <c r="B46" s="436" t="s">
        <v>1453</v>
      </c>
      <c r="C46" s="436" t="s">
        <v>8</v>
      </c>
      <c r="D46" s="436" t="s">
        <v>1040</v>
      </c>
      <c r="E46" s="436" t="s">
        <v>282</v>
      </c>
      <c r="F46" s="454">
        <v>3.0</v>
      </c>
      <c r="G46" s="459"/>
    </row>
    <row r="47">
      <c r="A47" s="436" t="s">
        <v>1440</v>
      </c>
      <c r="B47" s="436" t="s">
        <v>1454</v>
      </c>
      <c r="C47" s="436" t="s">
        <v>8</v>
      </c>
      <c r="D47" s="436" t="s">
        <v>1040</v>
      </c>
      <c r="E47" s="436" t="s">
        <v>282</v>
      </c>
      <c r="F47" s="454">
        <v>3.0</v>
      </c>
      <c r="G47" s="459"/>
    </row>
    <row r="48">
      <c r="A48" s="436" t="s">
        <v>1444</v>
      </c>
      <c r="B48" s="436" t="s">
        <v>1455</v>
      </c>
      <c r="C48" s="436" t="s">
        <v>9</v>
      </c>
      <c r="D48" s="436" t="s">
        <v>1040</v>
      </c>
      <c r="E48" s="436" t="s">
        <v>282</v>
      </c>
      <c r="F48" s="454">
        <v>3.0</v>
      </c>
      <c r="G48" s="459"/>
    </row>
    <row r="49">
      <c r="A49" s="436" t="s">
        <v>1444</v>
      </c>
      <c r="B49" s="436" t="s">
        <v>1456</v>
      </c>
      <c r="C49" s="436" t="s">
        <v>9</v>
      </c>
      <c r="D49" s="436" t="s">
        <v>1040</v>
      </c>
      <c r="E49" s="436" t="s">
        <v>282</v>
      </c>
      <c r="F49" s="454">
        <v>3.0</v>
      </c>
      <c r="G49" s="459"/>
    </row>
    <row r="50">
      <c r="A50" s="436" t="s">
        <v>1444</v>
      </c>
      <c r="B50" s="436" t="s">
        <v>1457</v>
      </c>
      <c r="C50" s="436" t="s">
        <v>8</v>
      </c>
      <c r="D50" s="436" t="s">
        <v>1040</v>
      </c>
      <c r="E50" s="436" t="s">
        <v>282</v>
      </c>
      <c r="F50" s="454">
        <v>3.0</v>
      </c>
      <c r="G50" s="459"/>
    </row>
    <row r="51">
      <c r="A51" s="436" t="s">
        <v>1444</v>
      </c>
      <c r="B51" s="436" t="s">
        <v>1458</v>
      </c>
      <c r="C51" s="436" t="s">
        <v>9</v>
      </c>
      <c r="D51" s="436" t="s">
        <v>1040</v>
      </c>
      <c r="E51" s="436" t="s">
        <v>282</v>
      </c>
      <c r="F51" s="454">
        <v>3.0</v>
      </c>
      <c r="G51" s="459"/>
    </row>
    <row r="52">
      <c r="A52" s="436" t="s">
        <v>1402</v>
      </c>
      <c r="B52" s="436" t="s">
        <v>1450</v>
      </c>
      <c r="C52" s="436" t="s">
        <v>9</v>
      </c>
      <c r="D52" s="436" t="s">
        <v>1040</v>
      </c>
      <c r="E52" s="436" t="s">
        <v>282</v>
      </c>
      <c r="F52" s="454">
        <v>3.0</v>
      </c>
      <c r="G52" s="459"/>
    </row>
    <row r="53">
      <c r="A53" s="436" t="s">
        <v>1068</v>
      </c>
      <c r="B53" s="436" t="s">
        <v>1068</v>
      </c>
      <c r="C53" s="436" t="s">
        <v>9</v>
      </c>
      <c r="D53" s="436" t="s">
        <v>1040</v>
      </c>
      <c r="E53" s="436" t="s">
        <v>282</v>
      </c>
      <c r="F53" s="454">
        <v>2.0</v>
      </c>
      <c r="G53" s="459"/>
    </row>
    <row r="54">
      <c r="A54" s="436" t="s">
        <v>1448</v>
      </c>
      <c r="B54" s="436" t="s">
        <v>1449</v>
      </c>
      <c r="C54" s="436" t="s">
        <v>9</v>
      </c>
      <c r="D54" s="436" t="s">
        <v>1040</v>
      </c>
      <c r="E54" s="436" t="s">
        <v>282</v>
      </c>
      <c r="F54" s="454">
        <v>2.0</v>
      </c>
      <c r="G54" s="459"/>
    </row>
    <row r="55">
      <c r="A55" s="436" t="s">
        <v>1448</v>
      </c>
      <c r="B55" s="436" t="s">
        <v>1459</v>
      </c>
      <c r="C55" s="436" t="s">
        <v>9</v>
      </c>
      <c r="D55" s="436" t="s">
        <v>1040</v>
      </c>
      <c r="E55" s="436" t="s">
        <v>282</v>
      </c>
      <c r="F55" s="454">
        <v>2.0</v>
      </c>
      <c r="G55" s="459"/>
    </row>
    <row r="56">
      <c r="A56" s="436" t="s">
        <v>1437</v>
      </c>
      <c r="B56" s="436" t="s">
        <v>1460</v>
      </c>
      <c r="C56" s="436" t="s">
        <v>8</v>
      </c>
      <c r="D56" s="436" t="s">
        <v>1040</v>
      </c>
      <c r="E56" s="436" t="s">
        <v>282</v>
      </c>
      <c r="F56" s="454">
        <v>2.0</v>
      </c>
      <c r="G56" s="459"/>
    </row>
    <row r="57">
      <c r="A57" s="436" t="s">
        <v>1437</v>
      </c>
      <c r="B57" s="436" t="s">
        <v>1439</v>
      </c>
      <c r="C57" s="436" t="s">
        <v>8</v>
      </c>
      <c r="D57" s="436" t="s">
        <v>1040</v>
      </c>
      <c r="E57" s="436" t="s">
        <v>285</v>
      </c>
      <c r="F57" s="454">
        <v>2.0</v>
      </c>
      <c r="G57" s="459"/>
    </row>
    <row r="58">
      <c r="A58" s="436" t="s">
        <v>1437</v>
      </c>
      <c r="B58" s="436" t="s">
        <v>1447</v>
      </c>
      <c r="C58" s="436" t="s">
        <v>9</v>
      </c>
      <c r="D58" s="436" t="s">
        <v>1040</v>
      </c>
      <c r="E58" s="436" t="s">
        <v>285</v>
      </c>
      <c r="F58" s="454">
        <v>2.0</v>
      </c>
      <c r="G58" s="459"/>
    </row>
    <row r="59">
      <c r="A59" s="436" t="s">
        <v>1437</v>
      </c>
      <c r="B59" s="436" t="s">
        <v>1461</v>
      </c>
      <c r="C59" s="436" t="s">
        <v>9</v>
      </c>
      <c r="D59" s="436" t="s">
        <v>1040</v>
      </c>
      <c r="E59" s="436" t="s">
        <v>282</v>
      </c>
      <c r="F59" s="454">
        <v>2.0</v>
      </c>
      <c r="G59" s="459"/>
    </row>
    <row r="60">
      <c r="A60" s="436" t="s">
        <v>1437</v>
      </c>
      <c r="B60" s="436" t="s">
        <v>1461</v>
      </c>
      <c r="C60" s="436" t="s">
        <v>8</v>
      </c>
      <c r="D60" s="436" t="s">
        <v>1040</v>
      </c>
      <c r="E60" s="436" t="s">
        <v>282</v>
      </c>
      <c r="F60" s="454">
        <v>2.0</v>
      </c>
      <c r="G60" s="459"/>
    </row>
    <row r="61">
      <c r="A61" s="436" t="s">
        <v>1452</v>
      </c>
      <c r="B61" s="436" t="s">
        <v>1462</v>
      </c>
      <c r="C61" s="436" t="s">
        <v>8</v>
      </c>
      <c r="D61" s="436" t="s">
        <v>1040</v>
      </c>
      <c r="E61" s="436" t="s">
        <v>282</v>
      </c>
      <c r="F61" s="454">
        <v>2.0</v>
      </c>
      <c r="G61" s="459"/>
    </row>
    <row r="62">
      <c r="A62" s="436" t="s">
        <v>1452</v>
      </c>
      <c r="B62" s="436" t="s">
        <v>1463</v>
      </c>
      <c r="C62" s="436" t="s">
        <v>8</v>
      </c>
      <c r="D62" s="436" t="s">
        <v>1040</v>
      </c>
      <c r="E62" s="436" t="s">
        <v>285</v>
      </c>
      <c r="F62" s="454">
        <v>2.0</v>
      </c>
      <c r="G62" s="459"/>
    </row>
    <row r="63">
      <c r="A63" s="436" t="s">
        <v>1440</v>
      </c>
      <c r="B63" s="436" t="s">
        <v>1464</v>
      </c>
      <c r="C63" s="436" t="s">
        <v>8</v>
      </c>
      <c r="D63" s="436" t="s">
        <v>1040</v>
      </c>
      <c r="E63" s="436" t="s">
        <v>282</v>
      </c>
      <c r="F63" s="454">
        <v>2.0</v>
      </c>
      <c r="G63" s="459"/>
    </row>
    <row r="64">
      <c r="A64" s="436" t="s">
        <v>1444</v>
      </c>
      <c r="B64" s="436" t="s">
        <v>1445</v>
      </c>
      <c r="C64" s="436" t="s">
        <v>8</v>
      </c>
      <c r="D64" s="436" t="s">
        <v>1040</v>
      </c>
      <c r="E64" s="436" t="s">
        <v>282</v>
      </c>
      <c r="F64" s="454">
        <v>2.0</v>
      </c>
      <c r="G64" s="459"/>
    </row>
    <row r="65">
      <c r="A65" s="436" t="s">
        <v>1448</v>
      </c>
      <c r="B65" s="436" t="s">
        <v>1449</v>
      </c>
      <c r="C65" s="436" t="s">
        <v>10</v>
      </c>
      <c r="D65" s="436" t="s">
        <v>1040</v>
      </c>
      <c r="E65" s="436" t="s">
        <v>282</v>
      </c>
      <c r="F65" s="454">
        <v>1.0</v>
      </c>
      <c r="G65" s="459"/>
    </row>
    <row r="66">
      <c r="A66" s="436" t="s">
        <v>1448</v>
      </c>
      <c r="B66" s="436" t="s">
        <v>1459</v>
      </c>
      <c r="C66" s="436" t="s">
        <v>10</v>
      </c>
      <c r="D66" s="436" t="s">
        <v>1040</v>
      </c>
      <c r="E66" s="436" t="s">
        <v>282</v>
      </c>
      <c r="F66" s="454">
        <v>1.0</v>
      </c>
      <c r="G66" s="459"/>
    </row>
    <row r="67">
      <c r="A67" s="436" t="s">
        <v>1437</v>
      </c>
      <c r="B67" s="436" t="s">
        <v>1465</v>
      </c>
      <c r="C67" s="436" t="s">
        <v>10</v>
      </c>
      <c r="D67" s="436" t="s">
        <v>1040</v>
      </c>
      <c r="E67" s="436" t="s">
        <v>282</v>
      </c>
      <c r="F67" s="454">
        <v>1.0</v>
      </c>
      <c r="G67" s="459"/>
    </row>
    <row r="68">
      <c r="A68" s="436" t="s">
        <v>1437</v>
      </c>
      <c r="B68" s="436" t="s">
        <v>1460</v>
      </c>
      <c r="C68" s="436" t="s">
        <v>10</v>
      </c>
      <c r="D68" s="436" t="s">
        <v>1040</v>
      </c>
      <c r="E68" s="436" t="s">
        <v>282</v>
      </c>
      <c r="F68" s="454">
        <v>1.0</v>
      </c>
      <c r="G68" s="459"/>
    </row>
    <row r="69">
      <c r="A69" s="436" t="s">
        <v>1437</v>
      </c>
      <c r="B69" s="436" t="s">
        <v>1460</v>
      </c>
      <c r="C69" s="436" t="s">
        <v>10</v>
      </c>
      <c r="D69" s="436" t="s">
        <v>1040</v>
      </c>
      <c r="E69" s="436" t="s">
        <v>285</v>
      </c>
      <c r="F69" s="454">
        <v>1.0</v>
      </c>
      <c r="G69" s="459"/>
    </row>
    <row r="70">
      <c r="A70" s="436" t="s">
        <v>1437</v>
      </c>
      <c r="B70" s="436" t="s">
        <v>1443</v>
      </c>
      <c r="C70" s="436" t="s">
        <v>10</v>
      </c>
      <c r="D70" s="436" t="s">
        <v>1040</v>
      </c>
      <c r="E70" s="436" t="s">
        <v>282</v>
      </c>
      <c r="F70" s="454">
        <v>1.0</v>
      </c>
      <c r="G70" s="459"/>
    </row>
    <row r="71">
      <c r="A71" s="436" t="s">
        <v>1437</v>
      </c>
      <c r="B71" s="436" t="s">
        <v>1443</v>
      </c>
      <c r="C71" s="436" t="s">
        <v>9</v>
      </c>
      <c r="D71" s="436" t="s">
        <v>1040</v>
      </c>
      <c r="E71" s="436" t="s">
        <v>285</v>
      </c>
      <c r="F71" s="454">
        <v>1.0</v>
      </c>
      <c r="G71" s="459"/>
    </row>
    <row r="72">
      <c r="A72" s="436" t="s">
        <v>1437</v>
      </c>
      <c r="B72" s="436" t="s">
        <v>1466</v>
      </c>
      <c r="C72" s="436" t="s">
        <v>9</v>
      </c>
      <c r="D72" s="436" t="s">
        <v>1040</v>
      </c>
      <c r="E72" s="436" t="s">
        <v>285</v>
      </c>
      <c r="F72" s="454">
        <v>1.0</v>
      </c>
      <c r="G72" s="459"/>
    </row>
    <row r="73">
      <c r="A73" s="436" t="s">
        <v>1437</v>
      </c>
      <c r="B73" s="436" t="s">
        <v>1451</v>
      </c>
      <c r="C73" s="436" t="s">
        <v>9</v>
      </c>
      <c r="D73" s="436" t="s">
        <v>1040</v>
      </c>
      <c r="E73" s="436" t="s">
        <v>282</v>
      </c>
      <c r="F73" s="454">
        <v>1.0</v>
      </c>
      <c r="G73" s="459"/>
    </row>
    <row r="74">
      <c r="A74" s="436" t="s">
        <v>1437</v>
      </c>
      <c r="B74" s="436" t="s">
        <v>1451</v>
      </c>
      <c r="C74" s="436" t="s">
        <v>8</v>
      </c>
      <c r="D74" s="436" t="s">
        <v>1040</v>
      </c>
      <c r="E74" s="436" t="s">
        <v>285</v>
      </c>
      <c r="F74" s="454">
        <v>1.0</v>
      </c>
      <c r="G74" s="459"/>
    </row>
    <row r="75">
      <c r="A75" s="436" t="s">
        <v>1437</v>
      </c>
      <c r="B75" s="436" t="s">
        <v>1439</v>
      </c>
      <c r="C75" s="436" t="s">
        <v>10</v>
      </c>
      <c r="D75" s="436" t="s">
        <v>1040</v>
      </c>
      <c r="E75" s="436" t="s">
        <v>282</v>
      </c>
      <c r="F75" s="454">
        <v>1.0</v>
      </c>
      <c r="G75" s="459"/>
    </row>
    <row r="76">
      <c r="A76" s="436" t="s">
        <v>1437</v>
      </c>
      <c r="B76" s="436" t="s">
        <v>1467</v>
      </c>
      <c r="C76" s="436" t="s">
        <v>9</v>
      </c>
      <c r="D76" s="436" t="s">
        <v>1040</v>
      </c>
      <c r="E76" s="436" t="s">
        <v>282</v>
      </c>
      <c r="F76" s="454">
        <v>1.0</v>
      </c>
      <c r="G76" s="459"/>
    </row>
    <row r="77">
      <c r="A77" s="436" t="s">
        <v>1437</v>
      </c>
      <c r="B77" s="436" t="s">
        <v>1468</v>
      </c>
      <c r="C77" s="436" t="s">
        <v>9</v>
      </c>
      <c r="D77" s="436" t="s">
        <v>1040</v>
      </c>
      <c r="E77" s="436" t="s">
        <v>285</v>
      </c>
      <c r="F77" s="454">
        <v>1.0</v>
      </c>
      <c r="G77" s="459"/>
    </row>
    <row r="78">
      <c r="A78" s="436" t="s">
        <v>1437</v>
      </c>
      <c r="B78" s="436" t="s">
        <v>1468</v>
      </c>
      <c r="C78" s="436" t="s">
        <v>8</v>
      </c>
      <c r="D78" s="436" t="s">
        <v>1040</v>
      </c>
      <c r="E78" s="436" t="s">
        <v>282</v>
      </c>
      <c r="F78" s="454">
        <v>1.0</v>
      </c>
      <c r="G78" s="459"/>
    </row>
    <row r="79">
      <c r="A79" s="436" t="s">
        <v>1437</v>
      </c>
      <c r="B79" s="436" t="s">
        <v>1447</v>
      </c>
      <c r="C79" s="436" t="s">
        <v>8</v>
      </c>
      <c r="D79" s="436" t="s">
        <v>1040</v>
      </c>
      <c r="E79" s="436" t="s">
        <v>282</v>
      </c>
      <c r="F79" s="454">
        <v>1.0</v>
      </c>
      <c r="G79" s="459"/>
    </row>
    <row r="80">
      <c r="A80" s="436" t="s">
        <v>1437</v>
      </c>
      <c r="B80" s="436" t="s">
        <v>1469</v>
      </c>
      <c r="C80" s="436" t="s">
        <v>9</v>
      </c>
      <c r="D80" s="436" t="s">
        <v>1040</v>
      </c>
      <c r="E80" s="436" t="s">
        <v>285</v>
      </c>
      <c r="F80" s="454">
        <v>1.0</v>
      </c>
      <c r="G80" s="459"/>
    </row>
    <row r="81">
      <c r="A81" s="436" t="s">
        <v>1437</v>
      </c>
      <c r="B81" s="436" t="s">
        <v>1469</v>
      </c>
      <c r="C81" s="436" t="s">
        <v>8</v>
      </c>
      <c r="D81" s="436" t="s">
        <v>1040</v>
      </c>
      <c r="E81" s="436" t="s">
        <v>282</v>
      </c>
      <c r="F81" s="454">
        <v>1.0</v>
      </c>
      <c r="G81" s="459"/>
    </row>
    <row r="82">
      <c r="A82" s="436" t="s">
        <v>1437</v>
      </c>
      <c r="B82" s="436" t="s">
        <v>1470</v>
      </c>
      <c r="C82" s="436" t="s">
        <v>8</v>
      </c>
      <c r="D82" s="436" t="s">
        <v>1040</v>
      </c>
      <c r="E82" s="436" t="s">
        <v>282</v>
      </c>
      <c r="F82" s="454">
        <v>1.0</v>
      </c>
      <c r="G82" s="459"/>
    </row>
    <row r="83">
      <c r="A83" s="436" t="s">
        <v>1437</v>
      </c>
      <c r="B83" s="436" t="s">
        <v>1442</v>
      </c>
      <c r="C83" s="436" t="s">
        <v>9</v>
      </c>
      <c r="D83" s="436" t="s">
        <v>1040</v>
      </c>
      <c r="E83" s="436" t="s">
        <v>285</v>
      </c>
      <c r="F83" s="454">
        <v>1.0</v>
      </c>
      <c r="G83" s="459"/>
    </row>
    <row r="84">
      <c r="A84" s="436" t="s">
        <v>1452</v>
      </c>
      <c r="B84" s="436" t="s">
        <v>1462</v>
      </c>
      <c r="C84" s="436" t="s">
        <v>9</v>
      </c>
      <c r="D84" s="436" t="s">
        <v>1040</v>
      </c>
      <c r="E84" s="436" t="s">
        <v>282</v>
      </c>
      <c r="F84" s="454">
        <v>1.0</v>
      </c>
      <c r="G84" s="459"/>
    </row>
    <row r="85">
      <c r="A85" s="436" t="s">
        <v>1452</v>
      </c>
      <c r="B85" s="436" t="s">
        <v>1463</v>
      </c>
      <c r="C85" s="436" t="s">
        <v>9</v>
      </c>
      <c r="D85" s="436" t="s">
        <v>1040</v>
      </c>
      <c r="E85" s="436" t="s">
        <v>285</v>
      </c>
      <c r="F85" s="454">
        <v>1.0</v>
      </c>
      <c r="G85" s="459"/>
    </row>
    <row r="86">
      <c r="A86" s="436" t="s">
        <v>1452</v>
      </c>
      <c r="B86" s="436" t="s">
        <v>1471</v>
      </c>
      <c r="C86" s="436" t="s">
        <v>9</v>
      </c>
      <c r="D86" s="436" t="s">
        <v>1040</v>
      </c>
      <c r="E86" s="436" t="s">
        <v>282</v>
      </c>
      <c r="F86" s="454">
        <v>1.0</v>
      </c>
      <c r="G86" s="459"/>
    </row>
    <row r="87">
      <c r="A87" s="436" t="s">
        <v>1452</v>
      </c>
      <c r="B87" s="436" t="s">
        <v>1472</v>
      </c>
      <c r="C87" s="436" t="s">
        <v>9</v>
      </c>
      <c r="D87" s="436" t="s">
        <v>1040</v>
      </c>
      <c r="E87" s="436" t="s">
        <v>282</v>
      </c>
      <c r="F87" s="454">
        <v>1.0</v>
      </c>
      <c r="G87" s="459"/>
    </row>
    <row r="88">
      <c r="A88" s="436" t="s">
        <v>1452</v>
      </c>
      <c r="B88" s="436" t="s">
        <v>1472</v>
      </c>
      <c r="C88" s="436" t="s">
        <v>8</v>
      </c>
      <c r="D88" s="436" t="s">
        <v>1040</v>
      </c>
      <c r="E88" s="436" t="s">
        <v>282</v>
      </c>
      <c r="F88" s="454">
        <v>1.0</v>
      </c>
      <c r="G88" s="459"/>
    </row>
    <row r="89">
      <c r="A89" s="436" t="s">
        <v>1440</v>
      </c>
      <c r="B89" s="436" t="s">
        <v>1454</v>
      </c>
      <c r="C89" s="436" t="s">
        <v>10</v>
      </c>
      <c r="D89" s="436" t="s">
        <v>1040</v>
      </c>
      <c r="E89" s="436" t="s">
        <v>282</v>
      </c>
      <c r="F89" s="454">
        <v>1.0</v>
      </c>
      <c r="G89" s="459"/>
    </row>
    <row r="90">
      <c r="A90" s="436" t="s">
        <v>1440</v>
      </c>
      <c r="B90" s="436" t="s">
        <v>1441</v>
      </c>
      <c r="C90" s="436" t="s">
        <v>10</v>
      </c>
      <c r="D90" s="436" t="s">
        <v>1040</v>
      </c>
      <c r="E90" s="436" t="s">
        <v>282</v>
      </c>
      <c r="F90" s="454">
        <v>1.0</v>
      </c>
      <c r="G90" s="459"/>
    </row>
    <row r="91">
      <c r="A91" s="436" t="s">
        <v>1444</v>
      </c>
      <c r="B91" s="436" t="s">
        <v>1457</v>
      </c>
      <c r="C91" s="436" t="s">
        <v>9</v>
      </c>
      <c r="D91" s="436" t="s">
        <v>1040</v>
      </c>
      <c r="E91" s="436" t="s">
        <v>282</v>
      </c>
      <c r="F91" s="454">
        <v>1.0</v>
      </c>
      <c r="G91" s="459"/>
    </row>
    <row r="92">
      <c r="A92" s="436" t="s">
        <v>1444</v>
      </c>
      <c r="B92" s="436" t="s">
        <v>1473</v>
      </c>
      <c r="C92" s="436" t="s">
        <v>9</v>
      </c>
      <c r="D92" s="436" t="s">
        <v>1040</v>
      </c>
      <c r="E92" s="436" t="s">
        <v>282</v>
      </c>
      <c r="F92" s="454">
        <v>1.0</v>
      </c>
      <c r="G92" s="459"/>
    </row>
    <row r="93">
      <c r="A93" s="436" t="s">
        <v>1444</v>
      </c>
      <c r="B93" s="436" t="s">
        <v>1473</v>
      </c>
      <c r="C93" s="436" t="s">
        <v>8</v>
      </c>
      <c r="D93" s="436" t="s">
        <v>1040</v>
      </c>
      <c r="E93" s="436" t="s">
        <v>282</v>
      </c>
      <c r="F93" s="454">
        <v>1.0</v>
      </c>
      <c r="G93" s="459"/>
    </row>
    <row r="94">
      <c r="A94" s="436" t="s">
        <v>1444</v>
      </c>
      <c r="B94" s="436" t="s">
        <v>1474</v>
      </c>
      <c r="C94" s="436" t="s">
        <v>9</v>
      </c>
      <c r="D94" s="436" t="s">
        <v>1040</v>
      </c>
      <c r="E94" s="436" t="s">
        <v>282</v>
      </c>
      <c r="F94" s="454">
        <v>1.0</v>
      </c>
      <c r="G94" s="459"/>
    </row>
    <row r="95">
      <c r="A95" s="436" t="s">
        <v>1444</v>
      </c>
      <c r="B95" s="436" t="s">
        <v>1474</v>
      </c>
      <c r="C95" s="436" t="s">
        <v>8</v>
      </c>
      <c r="D95" s="436" t="s">
        <v>1040</v>
      </c>
      <c r="E95" s="436" t="s">
        <v>282</v>
      </c>
      <c r="F95" s="454">
        <v>1.0</v>
      </c>
      <c r="G95" s="459"/>
    </row>
    <row r="96">
      <c r="A96" s="436" t="s">
        <v>1475</v>
      </c>
      <c r="B96" s="436" t="s">
        <v>1476</v>
      </c>
      <c r="C96" s="436" t="s">
        <v>9</v>
      </c>
      <c r="D96" s="436" t="s">
        <v>1040</v>
      </c>
      <c r="E96" s="436" t="s">
        <v>282</v>
      </c>
      <c r="F96" s="454">
        <v>1.0</v>
      </c>
      <c r="G96" s="459"/>
    </row>
    <row r="97">
      <c r="A97" s="436" t="s">
        <v>1436</v>
      </c>
      <c r="B97" s="436" t="s">
        <v>1436</v>
      </c>
      <c r="C97" s="436" t="s">
        <v>8</v>
      </c>
      <c r="D97" s="436" t="s">
        <v>1040</v>
      </c>
      <c r="E97" s="436" t="s">
        <v>285</v>
      </c>
      <c r="F97" s="454">
        <v>1.0</v>
      </c>
      <c r="G97" s="459"/>
    </row>
    <row r="98">
      <c r="A98" s="436" t="s">
        <v>1477</v>
      </c>
      <c r="B98" s="436" t="s">
        <v>1478</v>
      </c>
      <c r="C98" s="436" t="s">
        <v>10</v>
      </c>
      <c r="D98" s="436" t="s">
        <v>1040</v>
      </c>
      <c r="E98" s="436" t="s">
        <v>285</v>
      </c>
      <c r="F98" s="454">
        <v>1.0</v>
      </c>
      <c r="G98" s="459"/>
    </row>
    <row r="99">
      <c r="A99" s="458"/>
      <c r="B99" s="458"/>
      <c r="C99" s="458"/>
      <c r="D99" s="458"/>
      <c r="E99" s="458"/>
      <c r="F99" s="459"/>
      <c r="G99" s="459"/>
    </row>
    <row r="100">
      <c r="A100" s="458"/>
      <c r="B100" s="458"/>
      <c r="C100" s="458"/>
      <c r="D100" s="458"/>
      <c r="E100" s="458"/>
      <c r="F100" s="459"/>
      <c r="G100" s="459"/>
    </row>
    <row r="101">
      <c r="A101" s="458"/>
      <c r="B101" s="458"/>
      <c r="C101" s="458"/>
      <c r="D101" s="458"/>
      <c r="E101" s="458"/>
      <c r="F101" s="459"/>
      <c r="G101" s="459"/>
    </row>
    <row r="102">
      <c r="A102" s="458"/>
      <c r="B102" s="458"/>
      <c r="C102" s="458"/>
      <c r="D102" s="458"/>
      <c r="E102" s="458"/>
      <c r="F102" s="459"/>
      <c r="G102" s="459"/>
    </row>
    <row r="103">
      <c r="A103" s="458"/>
      <c r="B103" s="458"/>
      <c r="C103" s="458"/>
      <c r="D103" s="458"/>
      <c r="E103" s="458"/>
      <c r="F103" s="459"/>
      <c r="G103" s="459"/>
    </row>
    <row r="104">
      <c r="A104" s="458"/>
      <c r="B104" s="458"/>
      <c r="C104" s="458"/>
      <c r="D104" s="458"/>
      <c r="E104" s="458"/>
      <c r="F104" s="459"/>
      <c r="G104" s="459"/>
    </row>
    <row r="105">
      <c r="A105" s="458"/>
      <c r="B105" s="458"/>
      <c r="C105" s="458"/>
      <c r="D105" s="458"/>
      <c r="E105" s="458"/>
      <c r="F105" s="459"/>
      <c r="G105" s="459"/>
    </row>
    <row r="106">
      <c r="A106" s="458"/>
      <c r="B106" s="458"/>
      <c r="C106" s="458"/>
      <c r="D106" s="458"/>
      <c r="E106" s="458"/>
      <c r="F106" s="459"/>
      <c r="G106" s="459"/>
    </row>
    <row r="107">
      <c r="A107" s="458"/>
      <c r="B107" s="458"/>
      <c r="C107" s="458"/>
      <c r="D107" s="458"/>
      <c r="E107" s="458"/>
      <c r="F107" s="459"/>
      <c r="G107" s="459"/>
    </row>
    <row r="108">
      <c r="A108" s="458"/>
      <c r="B108" s="458"/>
      <c r="C108" s="458"/>
      <c r="D108" s="458"/>
      <c r="E108" s="458"/>
      <c r="F108" s="459"/>
      <c r="G108" s="459"/>
    </row>
    <row r="109">
      <c r="A109" s="458"/>
      <c r="B109" s="458"/>
      <c r="C109" s="458"/>
      <c r="D109" s="458"/>
      <c r="E109" s="458"/>
      <c r="F109" s="459"/>
      <c r="G109" s="459"/>
    </row>
    <row r="110">
      <c r="A110" s="458"/>
      <c r="B110" s="458"/>
      <c r="C110" s="458"/>
      <c r="D110" s="458"/>
      <c r="E110" s="458"/>
      <c r="F110" s="459"/>
      <c r="G110" s="459"/>
    </row>
    <row r="111">
      <c r="A111" s="458"/>
      <c r="B111" s="458"/>
      <c r="C111" s="458"/>
      <c r="D111" s="458"/>
      <c r="E111" s="458"/>
      <c r="F111" s="459"/>
      <c r="G111" s="459"/>
    </row>
    <row r="112">
      <c r="A112" s="458"/>
      <c r="B112" s="458"/>
      <c r="C112" s="458"/>
      <c r="D112" s="458"/>
      <c r="E112" s="458"/>
      <c r="F112" s="459"/>
      <c r="G112" s="459"/>
    </row>
    <row r="113">
      <c r="A113" s="458"/>
      <c r="B113" s="458"/>
      <c r="C113" s="458"/>
      <c r="D113" s="458"/>
      <c r="E113" s="458"/>
      <c r="F113" s="459"/>
      <c r="G113" s="459"/>
    </row>
    <row r="114">
      <c r="A114" s="458"/>
      <c r="B114" s="458"/>
      <c r="C114" s="458"/>
      <c r="D114" s="458"/>
      <c r="E114" s="458"/>
      <c r="F114" s="459"/>
      <c r="G114" s="459"/>
    </row>
    <row r="115">
      <c r="A115" s="458"/>
      <c r="B115" s="458"/>
      <c r="C115" s="458"/>
      <c r="D115" s="458"/>
      <c r="E115" s="458"/>
      <c r="F115" s="459"/>
      <c r="G115" s="459"/>
    </row>
    <row r="116">
      <c r="A116" s="458"/>
      <c r="B116" s="458"/>
      <c r="C116" s="458"/>
      <c r="D116" s="458"/>
      <c r="E116" s="458"/>
      <c r="F116" s="459"/>
      <c r="G116" s="459"/>
    </row>
    <row r="117">
      <c r="A117" s="458"/>
      <c r="B117" s="458"/>
      <c r="C117" s="458"/>
      <c r="D117" s="458"/>
      <c r="E117" s="458"/>
      <c r="F117" s="459"/>
      <c r="G117" s="459"/>
    </row>
    <row r="118">
      <c r="A118" s="458"/>
      <c r="B118" s="458"/>
      <c r="C118" s="458"/>
      <c r="D118" s="458"/>
      <c r="E118" s="458"/>
      <c r="F118" s="459"/>
      <c r="G118" s="459"/>
    </row>
    <row r="119">
      <c r="A119" s="458"/>
      <c r="B119" s="458"/>
      <c r="C119" s="458"/>
      <c r="D119" s="458"/>
      <c r="E119" s="458"/>
      <c r="F119" s="459"/>
      <c r="G119" s="459"/>
    </row>
    <row r="120">
      <c r="A120" s="458"/>
      <c r="B120" s="458"/>
      <c r="C120" s="458"/>
      <c r="D120" s="458"/>
      <c r="E120" s="458"/>
      <c r="F120" s="459"/>
      <c r="G120" s="459"/>
    </row>
    <row r="121">
      <c r="A121" s="458"/>
      <c r="B121" s="458"/>
      <c r="C121" s="458"/>
      <c r="D121" s="458"/>
      <c r="E121" s="458"/>
      <c r="F121" s="459"/>
      <c r="G121" s="459"/>
    </row>
    <row r="122">
      <c r="A122" s="458"/>
      <c r="B122" s="458"/>
      <c r="C122" s="458"/>
      <c r="D122" s="458"/>
      <c r="E122" s="458"/>
      <c r="F122" s="459"/>
      <c r="G122" s="459"/>
    </row>
    <row r="123">
      <c r="A123" s="458"/>
      <c r="B123" s="458"/>
      <c r="C123" s="458"/>
      <c r="D123" s="458"/>
      <c r="E123" s="458"/>
      <c r="F123" s="459"/>
      <c r="G123" s="459"/>
    </row>
    <row r="124">
      <c r="A124" s="458"/>
      <c r="B124" s="458"/>
      <c r="C124" s="458"/>
      <c r="D124" s="458"/>
      <c r="E124" s="458"/>
      <c r="F124" s="459"/>
      <c r="G124" s="459"/>
    </row>
    <row r="125">
      <c r="A125" s="458"/>
      <c r="B125" s="458"/>
      <c r="C125" s="458"/>
      <c r="D125" s="458"/>
      <c r="E125" s="458"/>
      <c r="F125" s="459"/>
      <c r="G125" s="459"/>
    </row>
    <row r="126">
      <c r="A126" s="458"/>
      <c r="B126" s="458"/>
      <c r="C126" s="458"/>
      <c r="D126" s="458"/>
      <c r="E126" s="458"/>
      <c r="F126" s="459"/>
      <c r="G126" s="459"/>
    </row>
    <row r="127">
      <c r="A127" s="458"/>
      <c r="B127" s="458"/>
      <c r="C127" s="458"/>
      <c r="D127" s="458"/>
      <c r="E127" s="458"/>
      <c r="F127" s="459"/>
      <c r="G127" s="459"/>
    </row>
    <row r="128">
      <c r="A128" s="458"/>
      <c r="B128" s="458"/>
      <c r="C128" s="458"/>
      <c r="D128" s="458"/>
      <c r="E128" s="458"/>
      <c r="F128" s="459"/>
      <c r="G128" s="459"/>
    </row>
    <row r="129">
      <c r="A129" s="458"/>
      <c r="B129" s="458"/>
      <c r="C129" s="458"/>
      <c r="D129" s="458"/>
      <c r="E129" s="458"/>
      <c r="F129" s="459"/>
      <c r="G129" s="459"/>
    </row>
    <row r="130">
      <c r="A130" s="458"/>
      <c r="B130" s="458"/>
      <c r="C130" s="458"/>
      <c r="D130" s="458"/>
      <c r="E130" s="458"/>
      <c r="F130" s="459"/>
      <c r="G130" s="459"/>
    </row>
    <row r="131">
      <c r="A131" s="458"/>
      <c r="B131" s="458"/>
      <c r="C131" s="458"/>
      <c r="D131" s="458"/>
      <c r="E131" s="458"/>
      <c r="F131" s="459"/>
      <c r="G131" s="459"/>
    </row>
    <row r="132">
      <c r="A132" s="458"/>
      <c r="B132" s="458"/>
      <c r="C132" s="458"/>
      <c r="D132" s="458"/>
      <c r="E132" s="458"/>
      <c r="F132" s="459"/>
      <c r="G132" s="459"/>
    </row>
    <row r="133">
      <c r="A133" s="458"/>
      <c r="B133" s="458"/>
      <c r="C133" s="458"/>
      <c r="D133" s="458"/>
      <c r="E133" s="458"/>
      <c r="F133" s="459"/>
      <c r="G133" s="459"/>
    </row>
    <row r="134">
      <c r="A134" s="458"/>
      <c r="B134" s="458"/>
      <c r="C134" s="458"/>
      <c r="D134" s="458"/>
      <c r="E134" s="458"/>
      <c r="F134" s="459"/>
      <c r="G134" s="459"/>
    </row>
    <row r="135">
      <c r="A135" s="458"/>
      <c r="B135" s="458"/>
      <c r="C135" s="458"/>
      <c r="D135" s="458"/>
      <c r="E135" s="458"/>
      <c r="F135" s="459"/>
      <c r="G135" s="459"/>
    </row>
    <row r="136">
      <c r="A136" s="458"/>
      <c r="B136" s="458"/>
      <c r="C136" s="458"/>
      <c r="D136" s="458"/>
      <c r="E136" s="458"/>
      <c r="F136" s="459"/>
      <c r="G136" s="459"/>
    </row>
    <row r="137">
      <c r="A137" s="458"/>
      <c r="B137" s="458"/>
      <c r="C137" s="458"/>
      <c r="D137" s="458"/>
      <c r="E137" s="458"/>
      <c r="F137" s="459"/>
      <c r="G137" s="459"/>
    </row>
    <row r="138">
      <c r="A138" s="458"/>
      <c r="B138" s="458"/>
      <c r="C138" s="458"/>
      <c r="D138" s="458"/>
      <c r="E138" s="458"/>
      <c r="F138" s="459"/>
      <c r="G138" s="459"/>
    </row>
    <row r="139">
      <c r="A139" s="458"/>
      <c r="B139" s="458"/>
      <c r="C139" s="458"/>
      <c r="D139" s="458"/>
      <c r="E139" s="458"/>
      <c r="F139" s="459"/>
      <c r="G139" s="459"/>
    </row>
    <row r="140">
      <c r="A140" s="458"/>
      <c r="B140" s="458"/>
      <c r="C140" s="458"/>
      <c r="D140" s="458"/>
      <c r="E140" s="458"/>
      <c r="F140" s="459"/>
      <c r="G140" s="459"/>
    </row>
    <row r="141">
      <c r="A141" s="458"/>
      <c r="B141" s="458"/>
      <c r="C141" s="458"/>
      <c r="D141" s="458"/>
      <c r="E141" s="458"/>
      <c r="F141" s="459"/>
      <c r="G141" s="459"/>
    </row>
    <row r="142">
      <c r="A142" s="458"/>
      <c r="B142" s="458"/>
      <c r="C142" s="458"/>
      <c r="D142" s="458"/>
      <c r="E142" s="458"/>
      <c r="F142" s="459"/>
      <c r="G142" s="459"/>
    </row>
    <row r="143">
      <c r="A143" s="458"/>
      <c r="B143" s="458"/>
      <c r="C143" s="458"/>
      <c r="D143" s="458"/>
      <c r="E143" s="458"/>
      <c r="F143" s="459"/>
      <c r="G143" s="459"/>
    </row>
    <row r="144">
      <c r="A144" s="458"/>
      <c r="B144" s="458"/>
      <c r="C144" s="458"/>
      <c r="D144" s="458"/>
      <c r="E144" s="458"/>
      <c r="F144" s="459"/>
      <c r="G144" s="459"/>
    </row>
    <row r="145">
      <c r="A145" s="458"/>
      <c r="B145" s="458"/>
      <c r="C145" s="458"/>
      <c r="D145" s="458"/>
      <c r="E145" s="458"/>
      <c r="F145" s="459"/>
      <c r="G145" s="459"/>
    </row>
    <row r="146">
      <c r="A146" s="458"/>
      <c r="B146" s="458"/>
      <c r="C146" s="458"/>
      <c r="D146" s="458"/>
      <c r="E146" s="458"/>
      <c r="F146" s="459"/>
      <c r="G146" s="459"/>
    </row>
    <row r="147">
      <c r="A147" s="458"/>
      <c r="B147" s="458"/>
      <c r="C147" s="458"/>
      <c r="D147" s="458"/>
      <c r="E147" s="458"/>
      <c r="F147" s="459"/>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sheetData>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8.0"/>
  </cols>
  <sheetData>
    <row r="1">
      <c r="A1" s="451" t="s">
        <v>640</v>
      </c>
    </row>
    <row r="2">
      <c r="A2" s="31" t="s">
        <v>1021</v>
      </c>
      <c r="B2" s="31" t="s">
        <v>1479</v>
      </c>
    </row>
    <row r="3">
      <c r="A3" s="31" t="s">
        <v>1023</v>
      </c>
      <c r="B3" s="31" t="s">
        <v>1024</v>
      </c>
    </row>
    <row r="4">
      <c r="A4" s="31" t="s">
        <v>756</v>
      </c>
      <c r="B4" s="31" t="s">
        <v>1480</v>
      </c>
    </row>
    <row r="5">
      <c r="A5" s="31" t="s">
        <v>1026</v>
      </c>
      <c r="B5" s="452">
        <v>112.0</v>
      </c>
    </row>
    <row r="6">
      <c r="A6" s="31" t="s">
        <v>1027</v>
      </c>
      <c r="B6" s="452">
        <v>112.0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717.0</v>
      </c>
      <c r="G12" s="459"/>
    </row>
    <row r="15">
      <c r="A15" s="455" t="s">
        <v>1031</v>
      </c>
      <c r="B15" s="455" t="s">
        <v>1032</v>
      </c>
      <c r="C15" s="455" t="s">
        <v>1033</v>
      </c>
      <c r="D15" s="455" t="s">
        <v>1034</v>
      </c>
      <c r="E15" s="455" t="s">
        <v>1035</v>
      </c>
      <c r="F15" s="455" t="s">
        <v>1036</v>
      </c>
      <c r="G15" s="307"/>
    </row>
    <row r="16">
      <c r="A16" s="436" t="s">
        <v>1437</v>
      </c>
      <c r="B16" s="436" t="s">
        <v>1438</v>
      </c>
      <c r="C16" s="436" t="s">
        <v>9</v>
      </c>
      <c r="D16" s="436" t="s">
        <v>1040</v>
      </c>
      <c r="E16" s="436" t="s">
        <v>274</v>
      </c>
      <c r="F16" s="454">
        <v>107.0</v>
      </c>
      <c r="G16" s="459"/>
    </row>
    <row r="17">
      <c r="A17" s="436" t="s">
        <v>1475</v>
      </c>
      <c r="B17" s="436" t="s">
        <v>1481</v>
      </c>
      <c r="C17" s="436" t="s">
        <v>9</v>
      </c>
      <c r="D17" s="436" t="s">
        <v>1040</v>
      </c>
      <c r="E17" s="436" t="s">
        <v>274</v>
      </c>
      <c r="F17" s="454">
        <v>90.0</v>
      </c>
      <c r="G17" s="459"/>
    </row>
    <row r="18">
      <c r="A18" s="436" t="s">
        <v>1436</v>
      </c>
      <c r="B18" s="436" t="s">
        <v>1436</v>
      </c>
      <c r="C18" s="436" t="s">
        <v>9</v>
      </c>
      <c r="D18" s="436" t="s">
        <v>1040</v>
      </c>
      <c r="E18" s="436" t="s">
        <v>274</v>
      </c>
      <c r="F18" s="454">
        <v>59.0</v>
      </c>
      <c r="G18" s="459"/>
    </row>
    <row r="19">
      <c r="A19" s="436" t="s">
        <v>1475</v>
      </c>
      <c r="B19" s="436" t="s">
        <v>1481</v>
      </c>
      <c r="C19" s="436" t="s">
        <v>9</v>
      </c>
      <c r="D19" s="436" t="s">
        <v>1040</v>
      </c>
      <c r="E19" s="436" t="s">
        <v>279</v>
      </c>
      <c r="F19" s="454">
        <v>42.0</v>
      </c>
      <c r="G19" s="459"/>
    </row>
    <row r="20">
      <c r="A20" s="436" t="s">
        <v>1437</v>
      </c>
      <c r="B20" s="436" t="s">
        <v>1439</v>
      </c>
      <c r="C20" s="436" t="s">
        <v>9</v>
      </c>
      <c r="D20" s="436" t="s">
        <v>1040</v>
      </c>
      <c r="E20" s="436" t="s">
        <v>274</v>
      </c>
      <c r="F20" s="454">
        <v>33.0</v>
      </c>
      <c r="G20" s="459"/>
    </row>
    <row r="21">
      <c r="A21" s="436" t="s">
        <v>1437</v>
      </c>
      <c r="B21" s="436" t="s">
        <v>1438</v>
      </c>
      <c r="C21" s="436" t="s">
        <v>9</v>
      </c>
      <c r="D21" s="436" t="s">
        <v>1040</v>
      </c>
      <c r="E21" s="436" t="s">
        <v>279</v>
      </c>
      <c r="F21" s="454">
        <v>33.0</v>
      </c>
      <c r="G21" s="459"/>
    </row>
    <row r="22">
      <c r="A22" s="436" t="s">
        <v>1475</v>
      </c>
      <c r="B22" s="436" t="s">
        <v>1482</v>
      </c>
      <c r="C22" s="436" t="s">
        <v>9</v>
      </c>
      <c r="D22" s="436" t="s">
        <v>1040</v>
      </c>
      <c r="E22" s="436" t="s">
        <v>274</v>
      </c>
      <c r="F22" s="454">
        <v>26.0</v>
      </c>
      <c r="G22" s="459"/>
    </row>
    <row r="23">
      <c r="A23" s="436" t="s">
        <v>1437</v>
      </c>
      <c r="B23" s="436" t="s">
        <v>1483</v>
      </c>
      <c r="C23" s="436" t="s">
        <v>9</v>
      </c>
      <c r="D23" s="436" t="s">
        <v>1040</v>
      </c>
      <c r="E23" s="436" t="s">
        <v>274</v>
      </c>
      <c r="F23" s="454">
        <v>25.0</v>
      </c>
      <c r="G23" s="459"/>
    </row>
    <row r="24">
      <c r="A24" s="436" t="s">
        <v>1448</v>
      </c>
      <c r="B24" s="436" t="s">
        <v>1459</v>
      </c>
      <c r="C24" s="436" t="s">
        <v>9</v>
      </c>
      <c r="D24" s="436" t="s">
        <v>1040</v>
      </c>
      <c r="E24" s="436" t="s">
        <v>278</v>
      </c>
      <c r="F24" s="454">
        <v>19.0</v>
      </c>
      <c r="G24" s="459"/>
    </row>
    <row r="25">
      <c r="A25" s="436" t="s">
        <v>1436</v>
      </c>
      <c r="B25" s="436" t="s">
        <v>1436</v>
      </c>
      <c r="C25" s="436" t="s">
        <v>9</v>
      </c>
      <c r="D25" s="436" t="s">
        <v>1058</v>
      </c>
      <c r="E25" s="436" t="s">
        <v>274</v>
      </c>
      <c r="F25" s="454">
        <v>17.0</v>
      </c>
      <c r="G25" s="459"/>
    </row>
    <row r="26">
      <c r="A26" s="436" t="s">
        <v>1484</v>
      </c>
      <c r="B26" s="436" t="s">
        <v>1484</v>
      </c>
      <c r="C26" s="436" t="s">
        <v>9</v>
      </c>
      <c r="D26" s="436" t="s">
        <v>1040</v>
      </c>
      <c r="E26" s="436" t="s">
        <v>278</v>
      </c>
      <c r="F26" s="454">
        <v>14.0</v>
      </c>
      <c r="G26" s="459"/>
    </row>
    <row r="27">
      <c r="A27" s="436" t="s">
        <v>1437</v>
      </c>
      <c r="B27" s="436" t="s">
        <v>1485</v>
      </c>
      <c r="C27" s="436" t="s">
        <v>9</v>
      </c>
      <c r="D27" s="436" t="s">
        <v>1040</v>
      </c>
      <c r="E27" s="436" t="s">
        <v>274</v>
      </c>
      <c r="F27" s="454">
        <v>11.0</v>
      </c>
      <c r="G27" s="459"/>
    </row>
    <row r="28">
      <c r="A28" s="436" t="s">
        <v>1452</v>
      </c>
      <c r="B28" s="436" t="s">
        <v>1471</v>
      </c>
      <c r="C28" s="436" t="s">
        <v>9</v>
      </c>
      <c r="D28" s="436" t="s">
        <v>1040</v>
      </c>
      <c r="E28" s="436" t="s">
        <v>278</v>
      </c>
      <c r="F28" s="454">
        <v>10.0</v>
      </c>
      <c r="G28" s="459"/>
    </row>
    <row r="29">
      <c r="A29" s="436" t="s">
        <v>1475</v>
      </c>
      <c r="B29" s="436" t="s">
        <v>1481</v>
      </c>
      <c r="C29" s="436" t="s">
        <v>10</v>
      </c>
      <c r="D29" s="436" t="s">
        <v>1040</v>
      </c>
      <c r="E29" s="436" t="s">
        <v>274</v>
      </c>
      <c r="F29" s="454">
        <v>9.0</v>
      </c>
      <c r="G29" s="459"/>
    </row>
    <row r="30">
      <c r="A30" s="436" t="s">
        <v>1452</v>
      </c>
      <c r="B30" s="436" t="s">
        <v>1472</v>
      </c>
      <c r="C30" s="436" t="s">
        <v>9</v>
      </c>
      <c r="D30" s="436" t="s">
        <v>1040</v>
      </c>
      <c r="E30" s="436" t="s">
        <v>278</v>
      </c>
      <c r="F30" s="454">
        <v>8.0</v>
      </c>
      <c r="G30" s="459"/>
    </row>
    <row r="31">
      <c r="A31" s="436" t="s">
        <v>1436</v>
      </c>
      <c r="B31" s="436" t="s">
        <v>1436</v>
      </c>
      <c r="C31" s="436" t="s">
        <v>9</v>
      </c>
      <c r="D31" s="436" t="s">
        <v>1040</v>
      </c>
      <c r="E31" s="436" t="s">
        <v>279</v>
      </c>
      <c r="F31" s="454">
        <v>8.0</v>
      </c>
      <c r="G31" s="459"/>
    </row>
    <row r="32">
      <c r="A32" s="436" t="s">
        <v>1437</v>
      </c>
      <c r="B32" s="436" t="s">
        <v>1461</v>
      </c>
      <c r="C32" s="436" t="s">
        <v>9</v>
      </c>
      <c r="D32" s="436" t="s">
        <v>1040</v>
      </c>
      <c r="E32" s="436" t="s">
        <v>274</v>
      </c>
      <c r="F32" s="454">
        <v>6.0</v>
      </c>
      <c r="G32" s="459"/>
    </row>
    <row r="33">
      <c r="A33" s="436" t="s">
        <v>1444</v>
      </c>
      <c r="B33" s="436" t="s">
        <v>1456</v>
      </c>
      <c r="C33" s="436" t="s">
        <v>9</v>
      </c>
      <c r="D33" s="436" t="s">
        <v>1040</v>
      </c>
      <c r="E33" s="436" t="s">
        <v>274</v>
      </c>
      <c r="F33" s="454">
        <v>6.0</v>
      </c>
      <c r="G33" s="459"/>
    </row>
    <row r="34">
      <c r="A34" s="436" t="s">
        <v>1475</v>
      </c>
      <c r="B34" s="436" t="s">
        <v>1481</v>
      </c>
      <c r="C34" s="436" t="s">
        <v>10</v>
      </c>
      <c r="D34" s="436" t="s">
        <v>1040</v>
      </c>
      <c r="E34" s="436" t="s">
        <v>279</v>
      </c>
      <c r="F34" s="454">
        <v>6.0</v>
      </c>
      <c r="G34" s="459"/>
    </row>
    <row r="35">
      <c r="A35" s="436" t="s">
        <v>1448</v>
      </c>
      <c r="B35" s="436" t="s">
        <v>1486</v>
      </c>
      <c r="C35" s="436" t="s">
        <v>9</v>
      </c>
      <c r="D35" s="436" t="s">
        <v>1040</v>
      </c>
      <c r="E35" s="436" t="s">
        <v>278</v>
      </c>
      <c r="F35" s="454">
        <v>5.0</v>
      </c>
      <c r="G35" s="459"/>
    </row>
    <row r="36">
      <c r="A36" s="436" t="s">
        <v>1448</v>
      </c>
      <c r="B36" s="436" t="s">
        <v>1459</v>
      </c>
      <c r="C36" s="436" t="s">
        <v>10</v>
      </c>
      <c r="D36" s="436" t="s">
        <v>1040</v>
      </c>
      <c r="E36" s="436" t="s">
        <v>278</v>
      </c>
      <c r="F36" s="454">
        <v>5.0</v>
      </c>
      <c r="G36" s="459"/>
    </row>
    <row r="37">
      <c r="A37" s="436" t="s">
        <v>1437</v>
      </c>
      <c r="B37" s="436" t="s">
        <v>1439</v>
      </c>
      <c r="C37" s="436" t="s">
        <v>10</v>
      </c>
      <c r="D37" s="436" t="s">
        <v>1040</v>
      </c>
      <c r="E37" s="436" t="s">
        <v>274</v>
      </c>
      <c r="F37" s="454">
        <v>5.0</v>
      </c>
      <c r="G37" s="459"/>
    </row>
    <row r="38">
      <c r="A38" s="436" t="s">
        <v>1437</v>
      </c>
      <c r="B38" s="436" t="s">
        <v>1439</v>
      </c>
      <c r="C38" s="436" t="s">
        <v>9</v>
      </c>
      <c r="D38" s="436" t="s">
        <v>1040</v>
      </c>
      <c r="E38" s="436" t="s">
        <v>279</v>
      </c>
      <c r="F38" s="454">
        <v>5.0</v>
      </c>
      <c r="G38" s="459"/>
    </row>
    <row r="39">
      <c r="A39" s="436" t="s">
        <v>1437</v>
      </c>
      <c r="B39" s="436" t="s">
        <v>1483</v>
      </c>
      <c r="C39" s="436" t="s">
        <v>9</v>
      </c>
      <c r="D39" s="436" t="s">
        <v>1040</v>
      </c>
      <c r="E39" s="436" t="s">
        <v>279</v>
      </c>
      <c r="F39" s="454">
        <v>5.0</v>
      </c>
      <c r="G39" s="459"/>
    </row>
    <row r="40">
      <c r="A40" s="436" t="s">
        <v>1452</v>
      </c>
      <c r="B40" s="436" t="s">
        <v>1471</v>
      </c>
      <c r="C40" s="436" t="s">
        <v>10</v>
      </c>
      <c r="D40" s="436" t="s">
        <v>1040</v>
      </c>
      <c r="E40" s="436" t="s">
        <v>278</v>
      </c>
      <c r="F40" s="454">
        <v>5.0</v>
      </c>
      <c r="G40" s="459"/>
    </row>
    <row r="41">
      <c r="A41" s="436" t="s">
        <v>1218</v>
      </c>
      <c r="B41" s="436" t="s">
        <v>1487</v>
      </c>
      <c r="C41" s="436" t="s">
        <v>9</v>
      </c>
      <c r="D41" s="436" t="s">
        <v>1040</v>
      </c>
      <c r="E41" s="436" t="s">
        <v>278</v>
      </c>
      <c r="F41" s="454">
        <v>5.0</v>
      </c>
      <c r="G41" s="459"/>
    </row>
    <row r="42">
      <c r="A42" s="436" t="s">
        <v>1484</v>
      </c>
      <c r="B42" s="436" t="s">
        <v>1488</v>
      </c>
      <c r="C42" s="436" t="s">
        <v>9</v>
      </c>
      <c r="D42" s="436" t="s">
        <v>1040</v>
      </c>
      <c r="E42" s="436" t="s">
        <v>278</v>
      </c>
      <c r="F42" s="454">
        <v>5.0</v>
      </c>
      <c r="G42" s="459"/>
    </row>
    <row r="43">
      <c r="A43" s="436" t="s">
        <v>1475</v>
      </c>
      <c r="B43" s="436" t="s">
        <v>1489</v>
      </c>
      <c r="C43" s="436" t="s">
        <v>9</v>
      </c>
      <c r="D43" s="436" t="s">
        <v>1040</v>
      </c>
      <c r="E43" s="436" t="s">
        <v>274</v>
      </c>
      <c r="F43" s="454">
        <v>5.0</v>
      </c>
      <c r="G43" s="459"/>
    </row>
    <row r="44">
      <c r="A44" s="436" t="s">
        <v>1475</v>
      </c>
      <c r="B44" s="436" t="s">
        <v>1490</v>
      </c>
      <c r="C44" s="436" t="s">
        <v>9</v>
      </c>
      <c r="D44" s="436" t="s">
        <v>1040</v>
      </c>
      <c r="E44" s="436" t="s">
        <v>274</v>
      </c>
      <c r="F44" s="454">
        <v>5.0</v>
      </c>
      <c r="G44" s="459"/>
    </row>
    <row r="45">
      <c r="A45" s="436" t="s">
        <v>1436</v>
      </c>
      <c r="B45" s="436" t="s">
        <v>1436</v>
      </c>
      <c r="C45" s="436" t="s">
        <v>10</v>
      </c>
      <c r="D45" s="436" t="s">
        <v>1040</v>
      </c>
      <c r="E45" s="436" t="s">
        <v>274</v>
      </c>
      <c r="F45" s="454">
        <v>5.0</v>
      </c>
      <c r="G45" s="459"/>
    </row>
    <row r="46">
      <c r="A46" s="436" t="s">
        <v>1448</v>
      </c>
      <c r="B46" s="436" t="s">
        <v>1491</v>
      </c>
      <c r="C46" s="436" t="s">
        <v>9</v>
      </c>
      <c r="D46" s="436" t="s">
        <v>1040</v>
      </c>
      <c r="E46" s="436" t="s">
        <v>278</v>
      </c>
      <c r="F46" s="454">
        <v>4.0</v>
      </c>
      <c r="G46" s="459"/>
    </row>
    <row r="47">
      <c r="A47" s="436" t="s">
        <v>1448</v>
      </c>
      <c r="B47" s="436" t="s">
        <v>1449</v>
      </c>
      <c r="C47" s="436" t="s">
        <v>9</v>
      </c>
      <c r="D47" s="436" t="s">
        <v>1040</v>
      </c>
      <c r="E47" s="436" t="s">
        <v>278</v>
      </c>
      <c r="F47" s="454">
        <v>4.0</v>
      </c>
      <c r="G47" s="459"/>
    </row>
    <row r="48">
      <c r="A48" s="436" t="s">
        <v>1437</v>
      </c>
      <c r="B48" s="436" t="s">
        <v>1443</v>
      </c>
      <c r="C48" s="436" t="s">
        <v>9</v>
      </c>
      <c r="D48" s="436" t="s">
        <v>1040</v>
      </c>
      <c r="E48" s="436" t="s">
        <v>274</v>
      </c>
      <c r="F48" s="454">
        <v>4.0</v>
      </c>
      <c r="G48" s="459"/>
    </row>
    <row r="49">
      <c r="A49" s="436" t="s">
        <v>1437</v>
      </c>
      <c r="B49" s="436" t="s">
        <v>1492</v>
      </c>
      <c r="C49" s="436" t="s">
        <v>9</v>
      </c>
      <c r="D49" s="436" t="s">
        <v>1040</v>
      </c>
      <c r="E49" s="436" t="s">
        <v>274</v>
      </c>
      <c r="F49" s="454">
        <v>4.0</v>
      </c>
      <c r="G49" s="459"/>
    </row>
    <row r="50">
      <c r="A50" s="436" t="s">
        <v>1448</v>
      </c>
      <c r="B50" s="436" t="s">
        <v>1459</v>
      </c>
      <c r="C50" s="436" t="s">
        <v>9</v>
      </c>
      <c r="D50" s="436" t="s">
        <v>1040</v>
      </c>
      <c r="E50" s="436" t="s">
        <v>279</v>
      </c>
      <c r="F50" s="454">
        <v>3.0</v>
      </c>
      <c r="G50" s="459"/>
    </row>
    <row r="51">
      <c r="A51" s="436" t="s">
        <v>1437</v>
      </c>
      <c r="B51" s="436" t="s">
        <v>1460</v>
      </c>
      <c r="C51" s="436" t="s">
        <v>9</v>
      </c>
      <c r="D51" s="436" t="s">
        <v>1040</v>
      </c>
      <c r="E51" s="436" t="s">
        <v>279</v>
      </c>
      <c r="F51" s="454">
        <v>3.0</v>
      </c>
      <c r="G51" s="459"/>
    </row>
    <row r="52">
      <c r="A52" s="436" t="s">
        <v>1437</v>
      </c>
      <c r="B52" s="436" t="s">
        <v>1439</v>
      </c>
      <c r="C52" s="436" t="s">
        <v>8</v>
      </c>
      <c r="D52" s="436" t="s">
        <v>1040</v>
      </c>
      <c r="E52" s="436" t="s">
        <v>274</v>
      </c>
      <c r="F52" s="454">
        <v>3.0</v>
      </c>
      <c r="G52" s="459"/>
    </row>
    <row r="53">
      <c r="A53" s="436" t="s">
        <v>1437</v>
      </c>
      <c r="B53" s="436" t="s">
        <v>1439</v>
      </c>
      <c r="C53" s="436" t="s">
        <v>8</v>
      </c>
      <c r="D53" s="436" t="s">
        <v>1040</v>
      </c>
      <c r="E53" s="436" t="s">
        <v>279</v>
      </c>
      <c r="F53" s="454">
        <v>3.0</v>
      </c>
      <c r="G53" s="459"/>
    </row>
    <row r="54">
      <c r="A54" s="436" t="s">
        <v>1437</v>
      </c>
      <c r="B54" s="436" t="s">
        <v>1446</v>
      </c>
      <c r="C54" s="436" t="s">
        <v>9</v>
      </c>
      <c r="D54" s="436" t="s">
        <v>1040</v>
      </c>
      <c r="E54" s="436" t="s">
        <v>274</v>
      </c>
      <c r="F54" s="454">
        <v>3.0</v>
      </c>
      <c r="G54" s="459"/>
    </row>
    <row r="55">
      <c r="A55" s="436" t="s">
        <v>1437</v>
      </c>
      <c r="B55" s="436" t="s">
        <v>1483</v>
      </c>
      <c r="C55" s="436" t="s">
        <v>9</v>
      </c>
      <c r="D55" s="436" t="s">
        <v>1058</v>
      </c>
      <c r="E55" s="436" t="s">
        <v>274</v>
      </c>
      <c r="F55" s="454">
        <v>3.0</v>
      </c>
      <c r="G55" s="459"/>
    </row>
    <row r="56">
      <c r="A56" s="436" t="s">
        <v>1437</v>
      </c>
      <c r="B56" s="436" t="s">
        <v>1438</v>
      </c>
      <c r="C56" s="436" t="s">
        <v>10</v>
      </c>
      <c r="D56" s="436" t="s">
        <v>1040</v>
      </c>
      <c r="E56" s="436" t="s">
        <v>274</v>
      </c>
      <c r="F56" s="454">
        <v>3.0</v>
      </c>
      <c r="G56" s="459"/>
    </row>
    <row r="57">
      <c r="A57" s="436" t="s">
        <v>1437</v>
      </c>
      <c r="B57" s="436" t="s">
        <v>1438</v>
      </c>
      <c r="C57" s="436" t="s">
        <v>8</v>
      </c>
      <c r="D57" s="436" t="s">
        <v>1040</v>
      </c>
      <c r="E57" s="436" t="s">
        <v>274</v>
      </c>
      <c r="F57" s="454">
        <v>3.0</v>
      </c>
      <c r="G57" s="459"/>
    </row>
    <row r="58">
      <c r="A58" s="436" t="s">
        <v>1440</v>
      </c>
      <c r="B58" s="436" t="s">
        <v>1493</v>
      </c>
      <c r="C58" s="436" t="s">
        <v>9</v>
      </c>
      <c r="D58" s="436" t="s">
        <v>1040</v>
      </c>
      <c r="E58" s="436" t="s">
        <v>278</v>
      </c>
      <c r="F58" s="454">
        <v>3.0</v>
      </c>
      <c r="G58" s="459"/>
    </row>
    <row r="59">
      <c r="A59" s="436" t="s">
        <v>1484</v>
      </c>
      <c r="B59" s="436" t="s">
        <v>1484</v>
      </c>
      <c r="C59" s="436" t="s">
        <v>9</v>
      </c>
      <c r="D59" s="436" t="s">
        <v>1040</v>
      </c>
      <c r="E59" s="436" t="s">
        <v>279</v>
      </c>
      <c r="F59" s="454">
        <v>3.0</v>
      </c>
      <c r="G59" s="459"/>
    </row>
    <row r="60">
      <c r="A60" s="436" t="s">
        <v>1475</v>
      </c>
      <c r="B60" s="436" t="s">
        <v>1482</v>
      </c>
      <c r="C60" s="436" t="s">
        <v>10</v>
      </c>
      <c r="D60" s="436" t="s">
        <v>1040</v>
      </c>
      <c r="E60" s="436" t="s">
        <v>274</v>
      </c>
      <c r="F60" s="454">
        <v>3.0</v>
      </c>
      <c r="G60" s="459"/>
    </row>
    <row r="61">
      <c r="A61" s="436" t="s">
        <v>1448</v>
      </c>
      <c r="B61" s="436" t="s">
        <v>1491</v>
      </c>
      <c r="C61" s="436" t="s">
        <v>9</v>
      </c>
      <c r="D61" s="436" t="s">
        <v>1040</v>
      </c>
      <c r="E61" s="436" t="s">
        <v>279</v>
      </c>
      <c r="F61" s="454">
        <v>2.0</v>
      </c>
      <c r="G61" s="459"/>
    </row>
    <row r="62">
      <c r="A62" s="436" t="s">
        <v>1448</v>
      </c>
      <c r="B62" s="436" t="s">
        <v>1486</v>
      </c>
      <c r="C62" s="436" t="s">
        <v>8</v>
      </c>
      <c r="D62" s="436" t="s">
        <v>1040</v>
      </c>
      <c r="E62" s="436" t="s">
        <v>279</v>
      </c>
      <c r="F62" s="454">
        <v>2.0</v>
      </c>
      <c r="G62" s="459"/>
    </row>
    <row r="63">
      <c r="A63" s="436" t="s">
        <v>1448</v>
      </c>
      <c r="B63" s="436" t="s">
        <v>1459</v>
      </c>
      <c r="C63" s="436" t="s">
        <v>8</v>
      </c>
      <c r="D63" s="436" t="s">
        <v>1040</v>
      </c>
      <c r="E63" s="436" t="s">
        <v>278</v>
      </c>
      <c r="F63" s="454">
        <v>2.0</v>
      </c>
      <c r="G63" s="459"/>
    </row>
    <row r="64">
      <c r="A64" s="436" t="s">
        <v>1448</v>
      </c>
      <c r="B64" s="436" t="s">
        <v>1494</v>
      </c>
      <c r="C64" s="436" t="s">
        <v>9</v>
      </c>
      <c r="D64" s="436" t="s">
        <v>1040</v>
      </c>
      <c r="E64" s="436" t="s">
        <v>279</v>
      </c>
      <c r="F64" s="454">
        <v>2.0</v>
      </c>
      <c r="G64" s="459"/>
    </row>
    <row r="65">
      <c r="A65" s="436" t="s">
        <v>1437</v>
      </c>
      <c r="B65" s="436" t="s">
        <v>1460</v>
      </c>
      <c r="C65" s="436" t="s">
        <v>8</v>
      </c>
      <c r="D65" s="436" t="s">
        <v>1040</v>
      </c>
      <c r="E65" s="436" t="s">
        <v>274</v>
      </c>
      <c r="F65" s="454">
        <v>2.0</v>
      </c>
      <c r="G65" s="459"/>
    </row>
    <row r="66">
      <c r="A66" s="436" t="s">
        <v>1437</v>
      </c>
      <c r="B66" s="436" t="s">
        <v>1466</v>
      </c>
      <c r="C66" s="436" t="s">
        <v>9</v>
      </c>
      <c r="D66" s="436" t="s">
        <v>1040</v>
      </c>
      <c r="E66" s="436" t="s">
        <v>274</v>
      </c>
      <c r="F66" s="454">
        <v>2.0</v>
      </c>
      <c r="G66" s="459"/>
    </row>
    <row r="67">
      <c r="A67" s="436" t="s">
        <v>1437</v>
      </c>
      <c r="B67" s="436" t="s">
        <v>1461</v>
      </c>
      <c r="C67" s="436" t="s">
        <v>10</v>
      </c>
      <c r="D67" s="436" t="s">
        <v>1040</v>
      </c>
      <c r="E67" s="436" t="s">
        <v>274</v>
      </c>
      <c r="F67" s="454">
        <v>2.0</v>
      </c>
      <c r="G67" s="459"/>
    </row>
    <row r="68">
      <c r="A68" s="436" t="s">
        <v>1437</v>
      </c>
      <c r="B68" s="436" t="s">
        <v>1483</v>
      </c>
      <c r="C68" s="436" t="s">
        <v>10</v>
      </c>
      <c r="D68" s="436" t="s">
        <v>1040</v>
      </c>
      <c r="E68" s="436" t="s">
        <v>274</v>
      </c>
      <c r="F68" s="454">
        <v>2.0</v>
      </c>
      <c r="G68" s="459"/>
    </row>
    <row r="69">
      <c r="A69" s="436" t="s">
        <v>1437</v>
      </c>
      <c r="B69" s="436" t="s">
        <v>1485</v>
      </c>
      <c r="C69" s="436" t="s">
        <v>10</v>
      </c>
      <c r="D69" s="436" t="s">
        <v>1040</v>
      </c>
      <c r="E69" s="436" t="s">
        <v>274</v>
      </c>
      <c r="F69" s="454">
        <v>2.0</v>
      </c>
      <c r="G69" s="459"/>
    </row>
    <row r="70">
      <c r="A70" s="436" t="s">
        <v>1437</v>
      </c>
      <c r="B70" s="436" t="s">
        <v>1438</v>
      </c>
      <c r="C70" s="436" t="s">
        <v>9</v>
      </c>
      <c r="D70" s="436" t="s">
        <v>1040</v>
      </c>
      <c r="E70" s="436" t="s">
        <v>278</v>
      </c>
      <c r="F70" s="454">
        <v>2.0</v>
      </c>
      <c r="G70" s="459"/>
    </row>
    <row r="71">
      <c r="A71" s="436" t="s">
        <v>1437</v>
      </c>
      <c r="B71" s="436" t="s">
        <v>1438</v>
      </c>
      <c r="C71" s="436" t="s">
        <v>9</v>
      </c>
      <c r="D71" s="436" t="s">
        <v>1058</v>
      </c>
      <c r="E71" s="436" t="s">
        <v>279</v>
      </c>
      <c r="F71" s="454">
        <v>2.0</v>
      </c>
      <c r="G71" s="459"/>
    </row>
    <row r="72">
      <c r="A72" s="436" t="s">
        <v>1452</v>
      </c>
      <c r="B72" s="436" t="s">
        <v>1471</v>
      </c>
      <c r="C72" s="436" t="s">
        <v>9</v>
      </c>
      <c r="D72" s="436" t="s">
        <v>1040</v>
      </c>
      <c r="E72" s="436" t="s">
        <v>279</v>
      </c>
      <c r="F72" s="454">
        <v>2.0</v>
      </c>
      <c r="G72" s="459"/>
    </row>
    <row r="73">
      <c r="A73" s="436" t="s">
        <v>1452</v>
      </c>
      <c r="B73" s="436" t="s">
        <v>1471</v>
      </c>
      <c r="C73" s="436" t="s">
        <v>8</v>
      </c>
      <c r="D73" s="436" t="s">
        <v>1040</v>
      </c>
      <c r="E73" s="436" t="s">
        <v>278</v>
      </c>
      <c r="F73" s="454">
        <v>2.0</v>
      </c>
      <c r="G73" s="459"/>
    </row>
    <row r="74">
      <c r="A74" s="436" t="s">
        <v>1452</v>
      </c>
      <c r="B74" s="436" t="s">
        <v>1472</v>
      </c>
      <c r="C74" s="436" t="s">
        <v>8</v>
      </c>
      <c r="D74" s="436" t="s">
        <v>1040</v>
      </c>
      <c r="E74" s="436" t="s">
        <v>278</v>
      </c>
      <c r="F74" s="454">
        <v>2.0</v>
      </c>
      <c r="G74" s="459"/>
    </row>
    <row r="75">
      <c r="A75" s="436" t="s">
        <v>1440</v>
      </c>
      <c r="B75" s="436" t="s">
        <v>1495</v>
      </c>
      <c r="C75" s="436" t="s">
        <v>9</v>
      </c>
      <c r="D75" s="436" t="s">
        <v>1040</v>
      </c>
      <c r="E75" s="436" t="s">
        <v>279</v>
      </c>
      <c r="F75" s="454">
        <v>2.0</v>
      </c>
      <c r="G75" s="459"/>
    </row>
    <row r="76">
      <c r="A76" s="436" t="s">
        <v>1484</v>
      </c>
      <c r="B76" s="436" t="s">
        <v>1484</v>
      </c>
      <c r="C76" s="436" t="s">
        <v>10</v>
      </c>
      <c r="D76" s="436" t="s">
        <v>1040</v>
      </c>
      <c r="E76" s="436" t="s">
        <v>278</v>
      </c>
      <c r="F76" s="454">
        <v>2.0</v>
      </c>
      <c r="G76" s="459"/>
    </row>
    <row r="77">
      <c r="A77" s="436" t="s">
        <v>1436</v>
      </c>
      <c r="B77" s="436" t="s">
        <v>1436</v>
      </c>
      <c r="C77" s="436" t="s">
        <v>8</v>
      </c>
      <c r="D77" s="436" t="s">
        <v>1040</v>
      </c>
      <c r="E77" s="436" t="s">
        <v>274</v>
      </c>
      <c r="F77" s="454">
        <v>2.0</v>
      </c>
      <c r="G77" s="459"/>
    </row>
    <row r="78">
      <c r="A78" s="436" t="s">
        <v>1068</v>
      </c>
      <c r="B78" s="436" t="s">
        <v>1068</v>
      </c>
      <c r="C78" s="436" t="s">
        <v>9</v>
      </c>
      <c r="D78" s="436" t="s">
        <v>1040</v>
      </c>
      <c r="E78" s="436" t="s">
        <v>279</v>
      </c>
      <c r="F78" s="454">
        <v>1.0</v>
      </c>
      <c r="G78" s="459"/>
    </row>
    <row r="79">
      <c r="A79" s="436" t="s">
        <v>1068</v>
      </c>
      <c r="B79" s="436" t="s">
        <v>1068</v>
      </c>
      <c r="C79" s="436" t="s">
        <v>9</v>
      </c>
      <c r="D79" s="436" t="s">
        <v>1058</v>
      </c>
      <c r="E79" s="436" t="s">
        <v>274</v>
      </c>
      <c r="F79" s="454">
        <v>1.0</v>
      </c>
      <c r="G79" s="459"/>
    </row>
    <row r="80">
      <c r="A80" s="436" t="s">
        <v>1448</v>
      </c>
      <c r="B80" s="436" t="s">
        <v>1486</v>
      </c>
      <c r="C80" s="436" t="s">
        <v>10</v>
      </c>
      <c r="D80" s="436" t="s">
        <v>1040</v>
      </c>
      <c r="E80" s="436" t="s">
        <v>278</v>
      </c>
      <c r="F80" s="454">
        <v>1.0</v>
      </c>
      <c r="G80" s="459"/>
    </row>
    <row r="81">
      <c r="A81" s="436" t="s">
        <v>1448</v>
      </c>
      <c r="B81" s="436" t="s">
        <v>1486</v>
      </c>
      <c r="C81" s="436" t="s">
        <v>9</v>
      </c>
      <c r="D81" s="436" t="s">
        <v>1040</v>
      </c>
      <c r="E81" s="436" t="s">
        <v>279</v>
      </c>
      <c r="F81" s="454">
        <v>1.0</v>
      </c>
      <c r="G81" s="459"/>
    </row>
    <row r="82">
      <c r="A82" s="436" t="s">
        <v>1448</v>
      </c>
      <c r="B82" s="436" t="s">
        <v>1459</v>
      </c>
      <c r="C82" s="436" t="s">
        <v>9</v>
      </c>
      <c r="D82" s="436" t="s">
        <v>1058</v>
      </c>
      <c r="E82" s="436" t="s">
        <v>278</v>
      </c>
      <c r="F82" s="454">
        <v>1.0</v>
      </c>
      <c r="G82" s="459"/>
    </row>
    <row r="83">
      <c r="A83" s="436" t="s">
        <v>1448</v>
      </c>
      <c r="B83" s="436" t="s">
        <v>1494</v>
      </c>
      <c r="C83" s="436" t="s">
        <v>9</v>
      </c>
      <c r="D83" s="436" t="s">
        <v>1040</v>
      </c>
      <c r="E83" s="436" t="s">
        <v>278</v>
      </c>
      <c r="F83" s="454">
        <v>1.0</v>
      </c>
      <c r="G83" s="459"/>
    </row>
    <row r="84">
      <c r="A84" s="436" t="s">
        <v>1437</v>
      </c>
      <c r="B84" s="436" t="s">
        <v>1465</v>
      </c>
      <c r="C84" s="436" t="s">
        <v>9</v>
      </c>
      <c r="D84" s="436" t="s">
        <v>1040</v>
      </c>
      <c r="E84" s="436" t="s">
        <v>274</v>
      </c>
      <c r="F84" s="454">
        <v>1.0</v>
      </c>
      <c r="G84" s="459"/>
    </row>
    <row r="85">
      <c r="A85" s="436" t="s">
        <v>1437</v>
      </c>
      <c r="B85" s="436" t="s">
        <v>1460</v>
      </c>
      <c r="C85" s="436" t="s">
        <v>9</v>
      </c>
      <c r="D85" s="436" t="s">
        <v>1040</v>
      </c>
      <c r="E85" s="436" t="s">
        <v>274</v>
      </c>
      <c r="F85" s="454">
        <v>1.0</v>
      </c>
      <c r="G85" s="459"/>
    </row>
    <row r="86">
      <c r="A86" s="436" t="s">
        <v>1437</v>
      </c>
      <c r="B86" s="436" t="s">
        <v>1443</v>
      </c>
      <c r="C86" s="436" t="s">
        <v>10</v>
      </c>
      <c r="D86" s="436" t="s">
        <v>1040</v>
      </c>
      <c r="E86" s="436" t="s">
        <v>274</v>
      </c>
      <c r="F86" s="454">
        <v>1.0</v>
      </c>
      <c r="G86" s="459"/>
    </row>
    <row r="87">
      <c r="A87" s="436" t="s">
        <v>1437</v>
      </c>
      <c r="B87" s="436" t="s">
        <v>1466</v>
      </c>
      <c r="C87" s="436" t="s">
        <v>9</v>
      </c>
      <c r="D87" s="436" t="s">
        <v>1040</v>
      </c>
      <c r="E87" s="436" t="s">
        <v>279</v>
      </c>
      <c r="F87" s="454">
        <v>1.0</v>
      </c>
      <c r="G87" s="459"/>
    </row>
    <row r="88">
      <c r="A88" s="436" t="s">
        <v>1437</v>
      </c>
      <c r="B88" s="436" t="s">
        <v>1439</v>
      </c>
      <c r="C88" s="436" t="s">
        <v>10</v>
      </c>
      <c r="D88" s="436" t="s">
        <v>1040</v>
      </c>
      <c r="E88" s="436" t="s">
        <v>279</v>
      </c>
      <c r="F88" s="454">
        <v>1.0</v>
      </c>
      <c r="G88" s="459"/>
    </row>
    <row r="89">
      <c r="A89" s="436" t="s">
        <v>1437</v>
      </c>
      <c r="B89" s="436" t="s">
        <v>1447</v>
      </c>
      <c r="C89" s="436" t="s">
        <v>9</v>
      </c>
      <c r="D89" s="436" t="s">
        <v>1040</v>
      </c>
      <c r="E89" s="436" t="s">
        <v>274</v>
      </c>
      <c r="F89" s="454">
        <v>1.0</v>
      </c>
      <c r="G89" s="459"/>
    </row>
    <row r="90">
      <c r="A90" s="436" t="s">
        <v>1437</v>
      </c>
      <c r="B90" s="436" t="s">
        <v>1461</v>
      </c>
      <c r="C90" s="436" t="s">
        <v>9</v>
      </c>
      <c r="D90" s="436" t="s">
        <v>1040</v>
      </c>
      <c r="E90" s="436" t="s">
        <v>279</v>
      </c>
      <c r="F90" s="454">
        <v>1.0</v>
      </c>
      <c r="G90" s="459"/>
    </row>
    <row r="91">
      <c r="A91" s="436" t="s">
        <v>1437</v>
      </c>
      <c r="B91" s="436" t="s">
        <v>1461</v>
      </c>
      <c r="C91" s="436" t="s">
        <v>9</v>
      </c>
      <c r="D91" s="436" t="s">
        <v>1058</v>
      </c>
      <c r="E91" s="436" t="s">
        <v>274</v>
      </c>
      <c r="F91" s="454">
        <v>1.0</v>
      </c>
      <c r="G91" s="459"/>
    </row>
    <row r="92">
      <c r="A92" s="436" t="s">
        <v>1437</v>
      </c>
      <c r="B92" s="436" t="s">
        <v>1461</v>
      </c>
      <c r="C92" s="436" t="s">
        <v>8</v>
      </c>
      <c r="D92" s="436" t="s">
        <v>1040</v>
      </c>
      <c r="E92" s="436" t="s">
        <v>274</v>
      </c>
      <c r="F92" s="454">
        <v>1.0</v>
      </c>
      <c r="G92" s="459"/>
    </row>
    <row r="93">
      <c r="A93" s="436" t="s">
        <v>1437</v>
      </c>
      <c r="B93" s="436" t="s">
        <v>1446</v>
      </c>
      <c r="C93" s="436" t="s">
        <v>10</v>
      </c>
      <c r="D93" s="436" t="s">
        <v>1040</v>
      </c>
      <c r="E93" s="436" t="s">
        <v>274</v>
      </c>
      <c r="F93" s="454">
        <v>1.0</v>
      </c>
      <c r="G93" s="459"/>
    </row>
    <row r="94">
      <c r="A94" s="436" t="s">
        <v>1437</v>
      </c>
      <c r="B94" s="436" t="s">
        <v>1446</v>
      </c>
      <c r="C94" s="436" t="s">
        <v>9</v>
      </c>
      <c r="D94" s="436" t="s">
        <v>1040</v>
      </c>
      <c r="E94" s="436" t="s">
        <v>279</v>
      </c>
      <c r="F94" s="454">
        <v>1.0</v>
      </c>
      <c r="G94" s="459"/>
    </row>
    <row r="95">
      <c r="A95" s="436" t="s">
        <v>1437</v>
      </c>
      <c r="B95" s="436" t="s">
        <v>1446</v>
      </c>
      <c r="C95" s="436" t="s">
        <v>9</v>
      </c>
      <c r="D95" s="436" t="s">
        <v>1058</v>
      </c>
      <c r="E95" s="436" t="s">
        <v>274</v>
      </c>
      <c r="F95" s="454">
        <v>1.0</v>
      </c>
      <c r="G95" s="459"/>
    </row>
    <row r="96">
      <c r="A96" s="436" t="s">
        <v>1437</v>
      </c>
      <c r="B96" s="436" t="s">
        <v>1446</v>
      </c>
      <c r="C96" s="436" t="s">
        <v>8</v>
      </c>
      <c r="D96" s="436" t="s">
        <v>1040</v>
      </c>
      <c r="E96" s="436" t="s">
        <v>274</v>
      </c>
      <c r="F96" s="454">
        <v>1.0</v>
      </c>
      <c r="G96" s="459"/>
    </row>
    <row r="97">
      <c r="A97" s="436" t="s">
        <v>1437</v>
      </c>
      <c r="B97" s="436" t="s">
        <v>1446</v>
      </c>
      <c r="C97" s="436" t="s">
        <v>8</v>
      </c>
      <c r="D97" s="436" t="s">
        <v>1040</v>
      </c>
      <c r="E97" s="436" t="s">
        <v>279</v>
      </c>
      <c r="F97" s="454">
        <v>1.0</v>
      </c>
      <c r="G97" s="459"/>
    </row>
    <row r="98">
      <c r="A98" s="436" t="s">
        <v>1437</v>
      </c>
      <c r="B98" s="436" t="s">
        <v>1483</v>
      </c>
      <c r="C98" s="436" t="s">
        <v>9</v>
      </c>
      <c r="D98" s="436" t="s">
        <v>1058</v>
      </c>
      <c r="E98" s="436" t="s">
        <v>279</v>
      </c>
      <c r="F98" s="454">
        <v>1.0</v>
      </c>
      <c r="G98" s="459"/>
    </row>
    <row r="99">
      <c r="A99" s="436" t="s">
        <v>1437</v>
      </c>
      <c r="B99" s="436" t="s">
        <v>1483</v>
      </c>
      <c r="C99" s="436" t="s">
        <v>8</v>
      </c>
      <c r="D99" s="436" t="s">
        <v>1040</v>
      </c>
      <c r="E99" s="436" t="s">
        <v>274</v>
      </c>
      <c r="F99" s="454">
        <v>1.0</v>
      </c>
      <c r="G99" s="459"/>
    </row>
    <row r="100">
      <c r="A100" s="436" t="s">
        <v>1437</v>
      </c>
      <c r="B100" s="436" t="s">
        <v>1496</v>
      </c>
      <c r="C100" s="436" t="s">
        <v>10</v>
      </c>
      <c r="D100" s="436" t="s">
        <v>1040</v>
      </c>
      <c r="E100" s="436" t="s">
        <v>274</v>
      </c>
      <c r="F100" s="454">
        <v>1.0</v>
      </c>
      <c r="G100" s="459"/>
    </row>
    <row r="101">
      <c r="A101" s="436" t="s">
        <v>1437</v>
      </c>
      <c r="B101" s="436" t="s">
        <v>1496</v>
      </c>
      <c r="C101" s="436" t="s">
        <v>9</v>
      </c>
      <c r="D101" s="436" t="s">
        <v>1040</v>
      </c>
      <c r="E101" s="436" t="s">
        <v>274</v>
      </c>
      <c r="F101" s="454">
        <v>1.0</v>
      </c>
      <c r="G101" s="459"/>
    </row>
    <row r="102">
      <c r="A102" s="436" t="s">
        <v>1437</v>
      </c>
      <c r="B102" s="436" t="s">
        <v>1438</v>
      </c>
      <c r="C102" s="436" t="s">
        <v>10</v>
      </c>
      <c r="D102" s="436" t="s">
        <v>1040</v>
      </c>
      <c r="E102" s="436" t="s">
        <v>279</v>
      </c>
      <c r="F102" s="454">
        <v>1.0</v>
      </c>
      <c r="G102" s="459"/>
    </row>
    <row r="103">
      <c r="A103" s="436" t="s">
        <v>1437</v>
      </c>
      <c r="B103" s="436" t="s">
        <v>1438</v>
      </c>
      <c r="C103" s="436" t="s">
        <v>10</v>
      </c>
      <c r="D103" s="436" t="s">
        <v>1058</v>
      </c>
      <c r="E103" s="436" t="s">
        <v>279</v>
      </c>
      <c r="F103" s="454">
        <v>1.0</v>
      </c>
      <c r="G103" s="459"/>
    </row>
    <row r="104">
      <c r="A104" s="436" t="s">
        <v>1437</v>
      </c>
      <c r="B104" s="436" t="s">
        <v>1438</v>
      </c>
      <c r="C104" s="436" t="s">
        <v>9</v>
      </c>
      <c r="D104" s="436" t="s">
        <v>1058</v>
      </c>
      <c r="E104" s="436" t="s">
        <v>274</v>
      </c>
      <c r="F104" s="454">
        <v>1.0</v>
      </c>
      <c r="G104" s="459"/>
    </row>
    <row r="105">
      <c r="A105" s="436" t="s">
        <v>1437</v>
      </c>
      <c r="B105" s="436" t="s">
        <v>1492</v>
      </c>
      <c r="C105" s="436" t="s">
        <v>10</v>
      </c>
      <c r="D105" s="436" t="s">
        <v>1058</v>
      </c>
      <c r="E105" s="436" t="s">
        <v>274</v>
      </c>
      <c r="F105" s="454">
        <v>1.0</v>
      </c>
      <c r="G105" s="459"/>
    </row>
    <row r="106">
      <c r="A106" s="436" t="s">
        <v>1437</v>
      </c>
      <c r="B106" s="436" t="s">
        <v>1492</v>
      </c>
      <c r="C106" s="436" t="s">
        <v>9</v>
      </c>
      <c r="D106" s="436" t="s">
        <v>1040</v>
      </c>
      <c r="E106" s="436" t="s">
        <v>279</v>
      </c>
      <c r="F106" s="454">
        <v>1.0</v>
      </c>
      <c r="G106" s="459"/>
    </row>
    <row r="107">
      <c r="A107" s="436" t="s">
        <v>1497</v>
      </c>
      <c r="B107" s="436" t="s">
        <v>1498</v>
      </c>
      <c r="C107" s="436" t="s">
        <v>10</v>
      </c>
      <c r="D107" s="436" t="s">
        <v>1040</v>
      </c>
      <c r="E107" s="436" t="s">
        <v>278</v>
      </c>
      <c r="F107" s="454">
        <v>1.0</v>
      </c>
      <c r="G107" s="459"/>
    </row>
    <row r="108">
      <c r="A108" s="436" t="s">
        <v>1452</v>
      </c>
      <c r="B108" s="436" t="s">
        <v>1462</v>
      </c>
      <c r="C108" s="436" t="s">
        <v>9</v>
      </c>
      <c r="D108" s="436" t="s">
        <v>1040</v>
      </c>
      <c r="E108" s="436" t="s">
        <v>278</v>
      </c>
      <c r="F108" s="454">
        <v>1.0</v>
      </c>
      <c r="G108" s="459"/>
    </row>
    <row r="109">
      <c r="A109" s="436" t="s">
        <v>1452</v>
      </c>
      <c r="B109" s="436" t="s">
        <v>1499</v>
      </c>
      <c r="C109" s="436" t="s">
        <v>9</v>
      </c>
      <c r="D109" s="436" t="s">
        <v>1040</v>
      </c>
      <c r="E109" s="436" t="s">
        <v>278</v>
      </c>
      <c r="F109" s="454">
        <v>1.0</v>
      </c>
      <c r="G109" s="459"/>
    </row>
    <row r="110">
      <c r="A110" s="436" t="s">
        <v>1440</v>
      </c>
      <c r="B110" s="436" t="s">
        <v>1500</v>
      </c>
      <c r="C110" s="436" t="s">
        <v>10</v>
      </c>
      <c r="D110" s="436" t="s">
        <v>1040</v>
      </c>
      <c r="E110" s="436" t="s">
        <v>278</v>
      </c>
      <c r="F110" s="454">
        <v>1.0</v>
      </c>
      <c r="G110" s="459"/>
    </row>
    <row r="111">
      <c r="A111" s="436" t="s">
        <v>1218</v>
      </c>
      <c r="B111" s="436" t="s">
        <v>1501</v>
      </c>
      <c r="C111" s="436" t="s">
        <v>9</v>
      </c>
      <c r="D111" s="436" t="s">
        <v>1040</v>
      </c>
      <c r="E111" s="436" t="s">
        <v>278</v>
      </c>
      <c r="F111" s="454">
        <v>1.0</v>
      </c>
      <c r="G111" s="459"/>
    </row>
    <row r="112">
      <c r="A112" s="436" t="s">
        <v>1218</v>
      </c>
      <c r="B112" s="436" t="s">
        <v>1502</v>
      </c>
      <c r="C112" s="436" t="s">
        <v>9</v>
      </c>
      <c r="D112" s="436" t="s">
        <v>1040</v>
      </c>
      <c r="E112" s="436" t="s">
        <v>278</v>
      </c>
      <c r="F112" s="454">
        <v>1.0</v>
      </c>
      <c r="G112" s="459"/>
    </row>
    <row r="113">
      <c r="A113" s="436" t="s">
        <v>1484</v>
      </c>
      <c r="B113" s="436" t="s">
        <v>1488</v>
      </c>
      <c r="C113" s="436" t="s">
        <v>9</v>
      </c>
      <c r="D113" s="436" t="s">
        <v>1040</v>
      </c>
      <c r="E113" s="436" t="s">
        <v>279</v>
      </c>
      <c r="F113" s="454">
        <v>1.0</v>
      </c>
      <c r="G113" s="459"/>
    </row>
    <row r="114">
      <c r="A114" s="436" t="s">
        <v>1484</v>
      </c>
      <c r="B114" s="436" t="s">
        <v>1484</v>
      </c>
      <c r="C114" s="436" t="s">
        <v>9</v>
      </c>
      <c r="D114" s="436" t="s">
        <v>1058</v>
      </c>
      <c r="E114" s="436" t="s">
        <v>278</v>
      </c>
      <c r="F114" s="454">
        <v>1.0</v>
      </c>
      <c r="G114" s="459"/>
    </row>
    <row r="115">
      <c r="A115" s="436" t="s">
        <v>1484</v>
      </c>
      <c r="B115" s="436" t="s">
        <v>1484</v>
      </c>
      <c r="C115" s="436" t="s">
        <v>8</v>
      </c>
      <c r="D115" s="436" t="s">
        <v>1040</v>
      </c>
      <c r="E115" s="436" t="s">
        <v>278</v>
      </c>
      <c r="F115" s="454">
        <v>1.0</v>
      </c>
      <c r="G115" s="459"/>
    </row>
    <row r="116">
      <c r="A116" s="436" t="s">
        <v>1444</v>
      </c>
      <c r="B116" s="436" t="s">
        <v>1503</v>
      </c>
      <c r="C116" s="436" t="s">
        <v>9</v>
      </c>
      <c r="D116" s="436" t="s">
        <v>1040</v>
      </c>
      <c r="E116" s="436" t="s">
        <v>274</v>
      </c>
      <c r="F116" s="454">
        <v>1.0</v>
      </c>
      <c r="G116" s="459"/>
    </row>
    <row r="117">
      <c r="A117" s="436" t="s">
        <v>1444</v>
      </c>
      <c r="B117" s="436" t="s">
        <v>1504</v>
      </c>
      <c r="C117" s="436" t="s">
        <v>9</v>
      </c>
      <c r="D117" s="436" t="s">
        <v>1040</v>
      </c>
      <c r="E117" s="436" t="s">
        <v>279</v>
      </c>
      <c r="F117" s="454">
        <v>1.0</v>
      </c>
      <c r="G117" s="459"/>
    </row>
    <row r="118">
      <c r="A118" s="436" t="s">
        <v>1444</v>
      </c>
      <c r="B118" s="436" t="s">
        <v>1457</v>
      </c>
      <c r="C118" s="436" t="s">
        <v>9</v>
      </c>
      <c r="D118" s="436" t="s">
        <v>1040</v>
      </c>
      <c r="E118" s="436" t="s">
        <v>274</v>
      </c>
      <c r="F118" s="454">
        <v>1.0</v>
      </c>
      <c r="G118" s="459"/>
    </row>
    <row r="119">
      <c r="A119" s="436" t="s">
        <v>1444</v>
      </c>
      <c r="B119" s="436" t="s">
        <v>1474</v>
      </c>
      <c r="C119" s="436" t="s">
        <v>9</v>
      </c>
      <c r="D119" s="436" t="s">
        <v>1040</v>
      </c>
      <c r="E119" s="436" t="s">
        <v>279</v>
      </c>
      <c r="F119" s="454">
        <v>1.0</v>
      </c>
      <c r="G119" s="459"/>
    </row>
    <row r="120">
      <c r="A120" s="436" t="s">
        <v>1444</v>
      </c>
      <c r="B120" s="436" t="s">
        <v>1474</v>
      </c>
      <c r="C120" s="436" t="s">
        <v>9</v>
      </c>
      <c r="D120" s="436" t="s">
        <v>1058</v>
      </c>
      <c r="E120" s="436" t="s">
        <v>279</v>
      </c>
      <c r="F120" s="454">
        <v>1.0</v>
      </c>
      <c r="G120" s="459"/>
    </row>
    <row r="121">
      <c r="A121" s="436" t="s">
        <v>1444</v>
      </c>
      <c r="B121" s="436" t="s">
        <v>1445</v>
      </c>
      <c r="C121" s="436" t="s">
        <v>9</v>
      </c>
      <c r="D121" s="436" t="s">
        <v>1040</v>
      </c>
      <c r="E121" s="436" t="s">
        <v>274</v>
      </c>
      <c r="F121" s="454">
        <v>1.0</v>
      </c>
      <c r="G121" s="459"/>
    </row>
    <row r="122">
      <c r="A122" s="436" t="s">
        <v>1475</v>
      </c>
      <c r="B122" s="436" t="s">
        <v>1481</v>
      </c>
      <c r="C122" s="436" t="s">
        <v>9</v>
      </c>
      <c r="D122" s="436" t="s">
        <v>1040</v>
      </c>
      <c r="E122" s="436" t="s">
        <v>278</v>
      </c>
      <c r="F122" s="454">
        <v>1.0</v>
      </c>
      <c r="G122" s="459"/>
    </row>
    <row r="123">
      <c r="A123" s="436" t="s">
        <v>1475</v>
      </c>
      <c r="B123" s="436" t="s">
        <v>1481</v>
      </c>
      <c r="C123" s="436" t="s">
        <v>8</v>
      </c>
      <c r="D123" s="436" t="s">
        <v>1040</v>
      </c>
      <c r="E123" s="436" t="s">
        <v>274</v>
      </c>
      <c r="F123" s="454">
        <v>1.0</v>
      </c>
      <c r="G123" s="459"/>
    </row>
    <row r="124">
      <c r="A124" s="436" t="s">
        <v>1475</v>
      </c>
      <c r="B124" s="436" t="s">
        <v>1490</v>
      </c>
      <c r="C124" s="436" t="s">
        <v>10</v>
      </c>
      <c r="D124" s="436" t="s">
        <v>1040</v>
      </c>
      <c r="E124" s="436" t="s">
        <v>274</v>
      </c>
      <c r="F124" s="454">
        <v>1.0</v>
      </c>
      <c r="G124" s="459"/>
    </row>
    <row r="125">
      <c r="A125" s="436" t="s">
        <v>1475</v>
      </c>
      <c r="B125" s="436" t="s">
        <v>1490</v>
      </c>
      <c r="C125" s="436" t="s">
        <v>9</v>
      </c>
      <c r="D125" s="436" t="s">
        <v>1040</v>
      </c>
      <c r="E125" s="436" t="s">
        <v>279</v>
      </c>
      <c r="F125" s="454">
        <v>1.0</v>
      </c>
      <c r="G125" s="459"/>
    </row>
    <row r="126">
      <c r="A126" s="436" t="s">
        <v>1436</v>
      </c>
      <c r="B126" s="436" t="s">
        <v>1436</v>
      </c>
      <c r="C126" s="436" t="s">
        <v>10</v>
      </c>
      <c r="D126" s="436" t="s">
        <v>1058</v>
      </c>
      <c r="E126" s="436" t="s">
        <v>274</v>
      </c>
      <c r="F126" s="454">
        <v>1.0</v>
      </c>
      <c r="G126" s="459"/>
    </row>
    <row r="127">
      <c r="A127" s="436" t="s">
        <v>1436</v>
      </c>
      <c r="B127" s="436" t="s">
        <v>1436</v>
      </c>
      <c r="C127" s="436" t="s">
        <v>8</v>
      </c>
      <c r="D127" s="436" t="s">
        <v>1040</v>
      </c>
      <c r="E127" s="436" t="s">
        <v>279</v>
      </c>
      <c r="F127" s="454">
        <v>1.0</v>
      </c>
      <c r="G127" s="459"/>
    </row>
    <row r="128">
      <c r="A128" s="458"/>
      <c r="B128" s="458"/>
      <c r="C128" s="458"/>
      <c r="D128" s="458"/>
      <c r="E128" s="458"/>
      <c r="F128" s="459"/>
      <c r="G128" s="459"/>
    </row>
    <row r="129">
      <c r="A129" s="458"/>
      <c r="B129" s="458"/>
      <c r="C129" s="458"/>
      <c r="D129" s="458"/>
      <c r="E129" s="458"/>
      <c r="F129" s="459"/>
      <c r="G129" s="459"/>
    </row>
    <row r="130">
      <c r="A130" s="458"/>
      <c r="B130" s="458"/>
      <c r="C130" s="458"/>
      <c r="D130" s="458"/>
      <c r="E130" s="458"/>
      <c r="F130" s="459"/>
      <c r="G130" s="459"/>
    </row>
    <row r="131">
      <c r="A131" s="458"/>
      <c r="B131" s="458"/>
      <c r="C131" s="458"/>
      <c r="D131" s="458"/>
      <c r="E131" s="458"/>
      <c r="F131" s="459"/>
      <c r="G131" s="459"/>
    </row>
    <row r="132">
      <c r="A132" s="458"/>
      <c r="B132" s="458"/>
      <c r="C132" s="458"/>
      <c r="D132" s="458"/>
      <c r="E132" s="458"/>
      <c r="F132" s="459"/>
      <c r="G132" s="459"/>
    </row>
    <row r="133">
      <c r="A133" s="458"/>
      <c r="B133" s="458"/>
      <c r="C133" s="458"/>
      <c r="D133" s="458"/>
      <c r="E133" s="458"/>
      <c r="F133" s="459"/>
      <c r="G133" s="459"/>
    </row>
    <row r="134">
      <c r="A134" s="458"/>
      <c r="B134" s="458"/>
      <c r="C134" s="458"/>
      <c r="D134" s="458"/>
      <c r="E134" s="458"/>
      <c r="F134" s="459"/>
      <c r="G134" s="459"/>
    </row>
    <row r="135">
      <c r="A135" s="458"/>
      <c r="B135" s="458"/>
      <c r="C135" s="458"/>
      <c r="D135" s="458"/>
      <c r="E135" s="458"/>
      <c r="F135" s="459"/>
      <c r="G135" s="459"/>
    </row>
    <row r="136">
      <c r="A136" s="458"/>
      <c r="B136" s="458"/>
      <c r="C136" s="458"/>
      <c r="D136" s="458"/>
      <c r="E136" s="458"/>
      <c r="F136" s="459"/>
      <c r="G136" s="459"/>
    </row>
    <row r="137">
      <c r="A137" s="458"/>
      <c r="B137" s="458"/>
      <c r="C137" s="458"/>
      <c r="D137" s="458"/>
      <c r="E137" s="458"/>
      <c r="F137" s="459"/>
      <c r="G137" s="459"/>
    </row>
    <row r="138">
      <c r="A138" s="458"/>
      <c r="B138" s="458"/>
      <c r="C138" s="458"/>
      <c r="D138" s="458"/>
      <c r="E138" s="458"/>
      <c r="F138" s="459"/>
      <c r="G138" s="459"/>
    </row>
    <row r="139">
      <c r="A139" s="458"/>
      <c r="B139" s="458"/>
      <c r="C139" s="458"/>
      <c r="D139" s="458"/>
      <c r="E139" s="458"/>
      <c r="F139" s="459"/>
      <c r="G139" s="459"/>
    </row>
    <row r="140">
      <c r="A140" s="458"/>
      <c r="B140" s="458"/>
      <c r="C140" s="458"/>
      <c r="D140" s="458"/>
      <c r="E140" s="458"/>
      <c r="F140" s="459"/>
      <c r="G140" s="459"/>
    </row>
    <row r="141">
      <c r="A141" s="458"/>
      <c r="B141" s="458"/>
      <c r="C141" s="458"/>
      <c r="D141" s="458"/>
      <c r="E141" s="458"/>
      <c r="F141" s="459"/>
      <c r="G141" s="459"/>
    </row>
    <row r="142">
      <c r="A142" s="458"/>
      <c r="B142" s="458"/>
      <c r="C142" s="458"/>
      <c r="D142" s="458"/>
      <c r="E142" s="458"/>
      <c r="F142" s="459"/>
      <c r="G142" s="459"/>
    </row>
    <row r="143">
      <c r="A143" s="458"/>
      <c r="B143" s="458"/>
      <c r="C143" s="458"/>
      <c r="D143" s="458"/>
      <c r="E143" s="458"/>
      <c r="F143" s="459"/>
      <c r="G143" s="459"/>
    </row>
    <row r="144">
      <c r="A144" s="458"/>
      <c r="B144" s="458"/>
      <c r="C144" s="458"/>
      <c r="D144" s="458"/>
      <c r="E144" s="458"/>
      <c r="F144" s="459"/>
      <c r="G144" s="459"/>
    </row>
    <row r="145">
      <c r="A145" s="458"/>
      <c r="B145" s="458"/>
      <c r="C145" s="458"/>
      <c r="D145" s="458"/>
      <c r="E145" s="458"/>
      <c r="F145" s="459"/>
      <c r="G145" s="459"/>
    </row>
    <row r="146">
      <c r="A146" s="458"/>
      <c r="B146" s="458"/>
      <c r="C146" s="458"/>
      <c r="D146" s="458"/>
      <c r="E146" s="458"/>
      <c r="F146" s="459"/>
      <c r="G146" s="459"/>
    </row>
    <row r="147">
      <c r="A147" s="458"/>
      <c r="B147" s="458"/>
      <c r="C147" s="458"/>
      <c r="D147" s="458"/>
      <c r="E147" s="458"/>
      <c r="F147" s="459"/>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sheetData>
  <drawing r:id="rId2"/>
  <legacyDrawing r:id="rId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7.0"/>
    <col customWidth="1" min="8" max="8" width="24.75"/>
  </cols>
  <sheetData>
    <row r="1">
      <c r="A1" s="451" t="s">
        <v>639</v>
      </c>
    </row>
    <row r="2">
      <c r="A2" s="31" t="s">
        <v>1021</v>
      </c>
      <c r="B2" s="31" t="s">
        <v>1505</v>
      </c>
    </row>
    <row r="3">
      <c r="A3" s="31" t="s">
        <v>1023</v>
      </c>
      <c r="B3" s="31" t="s">
        <v>1024</v>
      </c>
    </row>
    <row r="4">
      <c r="A4" s="31" t="s">
        <v>756</v>
      </c>
      <c r="B4" s="31" t="s">
        <v>1506</v>
      </c>
    </row>
    <row r="5">
      <c r="A5" s="31" t="s">
        <v>1026</v>
      </c>
      <c r="B5" s="452">
        <v>101.0</v>
      </c>
    </row>
    <row r="6">
      <c r="A6" s="31" t="s">
        <v>1027</v>
      </c>
      <c r="B6" s="452">
        <v>101.0</v>
      </c>
    </row>
    <row r="7">
      <c r="A7" s="31" t="s">
        <v>1028</v>
      </c>
      <c r="B7" s="31" t="s">
        <v>1029</v>
      </c>
    </row>
    <row r="8"/>
    <row r="9"/>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1103.0</v>
      </c>
      <c r="G12" s="459"/>
    </row>
    <row r="13"/>
    <row r="14"/>
    <row r="15">
      <c r="A15" s="455" t="s">
        <v>1031</v>
      </c>
      <c r="B15" s="455" t="s">
        <v>1032</v>
      </c>
      <c r="C15" s="455" t="s">
        <v>1033</v>
      </c>
      <c r="D15" s="455" t="s">
        <v>1034</v>
      </c>
      <c r="E15" s="455" t="s">
        <v>1035</v>
      </c>
      <c r="F15" s="455" t="s">
        <v>1036</v>
      </c>
      <c r="G15" s="307"/>
    </row>
    <row r="16">
      <c r="A16" s="436" t="s">
        <v>1477</v>
      </c>
      <c r="B16" s="436" t="s">
        <v>1507</v>
      </c>
      <c r="C16" s="436" t="s">
        <v>9</v>
      </c>
      <c r="D16" s="436" t="s">
        <v>1040</v>
      </c>
      <c r="E16" s="436" t="s">
        <v>271</v>
      </c>
      <c r="F16" s="454">
        <v>120.0</v>
      </c>
      <c r="G16" s="459"/>
    </row>
    <row r="17">
      <c r="A17" s="436" t="s">
        <v>1477</v>
      </c>
      <c r="B17" s="436" t="s">
        <v>1507</v>
      </c>
      <c r="C17" s="436" t="s">
        <v>10</v>
      </c>
      <c r="D17" s="436" t="s">
        <v>1040</v>
      </c>
      <c r="E17" s="436" t="s">
        <v>271</v>
      </c>
      <c r="F17" s="454">
        <v>114.0</v>
      </c>
      <c r="G17" s="459"/>
      <c r="H17" s="31" t="s">
        <v>1035</v>
      </c>
    </row>
    <row r="18">
      <c r="A18" s="436" t="s">
        <v>1484</v>
      </c>
      <c r="B18" s="436" t="s">
        <v>1484</v>
      </c>
      <c r="C18" s="436" t="s">
        <v>9</v>
      </c>
      <c r="D18" s="436" t="s">
        <v>1040</v>
      </c>
      <c r="E18" s="436" t="s">
        <v>261</v>
      </c>
      <c r="F18" s="454">
        <v>80.0</v>
      </c>
      <c r="G18" s="459"/>
      <c r="H18" s="457" t="s">
        <v>271</v>
      </c>
    </row>
    <row r="19">
      <c r="A19" s="436" t="s">
        <v>1444</v>
      </c>
      <c r="B19" s="436" t="s">
        <v>1474</v>
      </c>
      <c r="C19" s="436" t="s">
        <v>9</v>
      </c>
      <c r="D19" s="436" t="s">
        <v>1040</v>
      </c>
      <c r="E19" s="436" t="s">
        <v>264</v>
      </c>
      <c r="F19" s="454">
        <v>69.0</v>
      </c>
      <c r="G19" s="459"/>
      <c r="H19" s="457" t="s">
        <v>261</v>
      </c>
    </row>
    <row r="20">
      <c r="A20" s="436" t="s">
        <v>1437</v>
      </c>
      <c r="B20" s="436" t="s">
        <v>1438</v>
      </c>
      <c r="C20" s="436" t="s">
        <v>9</v>
      </c>
      <c r="D20" s="436" t="s">
        <v>1040</v>
      </c>
      <c r="E20" s="436" t="s">
        <v>261</v>
      </c>
      <c r="F20" s="454">
        <v>60.0</v>
      </c>
      <c r="G20" s="459"/>
      <c r="H20" s="436" t="s">
        <v>264</v>
      </c>
    </row>
    <row r="21">
      <c r="A21" s="436" t="s">
        <v>1475</v>
      </c>
      <c r="B21" s="436" t="s">
        <v>1490</v>
      </c>
      <c r="C21" s="436" t="s">
        <v>9</v>
      </c>
      <c r="D21" s="436" t="s">
        <v>1040</v>
      </c>
      <c r="E21" s="436" t="s">
        <v>260</v>
      </c>
      <c r="F21" s="454">
        <v>55.0</v>
      </c>
      <c r="G21" s="459"/>
      <c r="H21" s="457" t="s">
        <v>260</v>
      </c>
    </row>
    <row r="22">
      <c r="A22" s="436" t="s">
        <v>1475</v>
      </c>
      <c r="B22" s="436" t="s">
        <v>1490</v>
      </c>
      <c r="C22" s="436" t="s">
        <v>10</v>
      </c>
      <c r="D22" s="436" t="s">
        <v>1040</v>
      </c>
      <c r="E22" s="436" t="s">
        <v>260</v>
      </c>
      <c r="F22" s="454">
        <v>53.0</v>
      </c>
      <c r="G22" s="459"/>
      <c r="H22" s="436" t="s">
        <v>269</v>
      </c>
    </row>
    <row r="23">
      <c r="A23" s="436" t="s">
        <v>1475</v>
      </c>
      <c r="B23" s="436" t="s">
        <v>1490</v>
      </c>
      <c r="C23" s="436" t="s">
        <v>9</v>
      </c>
      <c r="D23" s="436" t="s">
        <v>1040</v>
      </c>
      <c r="E23" s="436" t="s">
        <v>269</v>
      </c>
      <c r="F23" s="454">
        <v>45.0</v>
      </c>
      <c r="G23" s="459"/>
      <c r="H23" s="436" t="s">
        <v>270</v>
      </c>
    </row>
    <row r="24">
      <c r="A24" s="436" t="s">
        <v>1484</v>
      </c>
      <c r="B24" s="436" t="s">
        <v>1484</v>
      </c>
      <c r="C24" s="436" t="s">
        <v>10</v>
      </c>
      <c r="D24" s="436" t="s">
        <v>1040</v>
      </c>
      <c r="E24" s="436" t="s">
        <v>261</v>
      </c>
      <c r="F24" s="454">
        <v>40.0</v>
      </c>
      <c r="G24" s="459"/>
      <c r="H24" s="436" t="s">
        <v>267</v>
      </c>
    </row>
    <row r="25">
      <c r="A25" s="436" t="s">
        <v>1448</v>
      </c>
      <c r="B25" s="436" t="s">
        <v>1459</v>
      </c>
      <c r="C25" s="436" t="s">
        <v>9</v>
      </c>
      <c r="D25" s="436" t="s">
        <v>1040</v>
      </c>
      <c r="E25" s="436" t="s">
        <v>261</v>
      </c>
      <c r="F25" s="454">
        <v>38.0</v>
      </c>
      <c r="G25" s="459"/>
      <c r="H25" s="436" t="s">
        <v>272</v>
      </c>
    </row>
    <row r="26">
      <c r="A26" s="436" t="s">
        <v>1437</v>
      </c>
      <c r="B26" s="436" t="s">
        <v>1438</v>
      </c>
      <c r="C26" s="436" t="s">
        <v>10</v>
      </c>
      <c r="D26" s="436" t="s">
        <v>1040</v>
      </c>
      <c r="E26" s="436" t="s">
        <v>261</v>
      </c>
      <c r="F26" s="454">
        <v>36.0</v>
      </c>
      <c r="G26" s="459"/>
      <c r="H26" s="436" t="s">
        <v>266</v>
      </c>
    </row>
    <row r="27">
      <c r="A27" s="436" t="s">
        <v>1475</v>
      </c>
      <c r="B27" s="436" t="s">
        <v>1490</v>
      </c>
      <c r="C27" s="436" t="s">
        <v>10</v>
      </c>
      <c r="D27" s="436" t="s">
        <v>1040</v>
      </c>
      <c r="E27" s="436" t="s">
        <v>269</v>
      </c>
      <c r="F27" s="454">
        <v>34.0</v>
      </c>
      <c r="G27" s="459"/>
    </row>
    <row r="28">
      <c r="A28" s="436" t="s">
        <v>1444</v>
      </c>
      <c r="B28" s="436" t="s">
        <v>1474</v>
      </c>
      <c r="C28" s="436" t="s">
        <v>10</v>
      </c>
      <c r="D28" s="436" t="s">
        <v>1040</v>
      </c>
      <c r="E28" s="436" t="s">
        <v>264</v>
      </c>
      <c r="F28" s="454">
        <v>29.0</v>
      </c>
      <c r="G28" s="459"/>
    </row>
    <row r="29">
      <c r="A29" s="436" t="s">
        <v>1477</v>
      </c>
      <c r="B29" s="436" t="s">
        <v>1507</v>
      </c>
      <c r="C29" s="436" t="s">
        <v>10</v>
      </c>
      <c r="D29" s="436" t="s">
        <v>1058</v>
      </c>
      <c r="E29" s="436" t="s">
        <v>271</v>
      </c>
      <c r="F29" s="454">
        <v>20.0</v>
      </c>
      <c r="G29" s="459"/>
    </row>
    <row r="30">
      <c r="A30" s="436" t="s">
        <v>1477</v>
      </c>
      <c r="B30" s="436" t="s">
        <v>1507</v>
      </c>
      <c r="C30" s="436" t="s">
        <v>10</v>
      </c>
      <c r="D30" s="436" t="s">
        <v>1040</v>
      </c>
      <c r="E30" s="436" t="s">
        <v>260</v>
      </c>
      <c r="F30" s="454">
        <v>18.0</v>
      </c>
      <c r="G30" s="459"/>
    </row>
    <row r="31">
      <c r="A31" s="436" t="s">
        <v>1477</v>
      </c>
      <c r="B31" s="436" t="s">
        <v>1507</v>
      </c>
      <c r="C31" s="436" t="s">
        <v>9</v>
      </c>
      <c r="D31" s="436" t="s">
        <v>1040</v>
      </c>
      <c r="E31" s="436" t="s">
        <v>260</v>
      </c>
      <c r="F31" s="454">
        <v>16.0</v>
      </c>
      <c r="G31" s="459"/>
    </row>
    <row r="32">
      <c r="A32" s="436" t="s">
        <v>1477</v>
      </c>
      <c r="B32" s="436" t="s">
        <v>1507</v>
      </c>
      <c r="C32" s="436" t="s">
        <v>9</v>
      </c>
      <c r="D32" s="436" t="s">
        <v>1058</v>
      </c>
      <c r="E32" s="436" t="s">
        <v>271</v>
      </c>
      <c r="F32" s="454">
        <v>15.0</v>
      </c>
      <c r="G32" s="459"/>
    </row>
    <row r="33">
      <c r="A33" s="436" t="s">
        <v>1475</v>
      </c>
      <c r="B33" s="436" t="s">
        <v>1490</v>
      </c>
      <c r="C33" s="436" t="s">
        <v>9</v>
      </c>
      <c r="D33" s="436" t="s">
        <v>1040</v>
      </c>
      <c r="E33" s="436" t="s">
        <v>270</v>
      </c>
      <c r="F33" s="454">
        <v>14.0</v>
      </c>
      <c r="G33" s="459"/>
    </row>
    <row r="34">
      <c r="A34" s="436" t="s">
        <v>1448</v>
      </c>
      <c r="B34" s="436" t="s">
        <v>1459</v>
      </c>
      <c r="C34" s="436" t="s">
        <v>10</v>
      </c>
      <c r="D34" s="436" t="s">
        <v>1040</v>
      </c>
      <c r="E34" s="436" t="s">
        <v>261</v>
      </c>
      <c r="F34" s="454">
        <v>11.0</v>
      </c>
      <c r="G34" s="459"/>
    </row>
    <row r="35">
      <c r="A35" s="436" t="s">
        <v>1437</v>
      </c>
      <c r="B35" s="436" t="s">
        <v>1438</v>
      </c>
      <c r="C35" s="436" t="s">
        <v>10</v>
      </c>
      <c r="D35" s="436" t="s">
        <v>1040</v>
      </c>
      <c r="E35" s="436" t="s">
        <v>260</v>
      </c>
      <c r="F35" s="454">
        <v>11.0</v>
      </c>
      <c r="G35" s="459"/>
    </row>
    <row r="36">
      <c r="A36" s="436" t="s">
        <v>1437</v>
      </c>
      <c r="B36" s="436" t="s">
        <v>1438</v>
      </c>
      <c r="C36" s="436" t="s">
        <v>9</v>
      </c>
      <c r="D36" s="436" t="s">
        <v>1040</v>
      </c>
      <c r="E36" s="436" t="s">
        <v>260</v>
      </c>
      <c r="F36" s="454">
        <v>11.0</v>
      </c>
      <c r="G36" s="459"/>
    </row>
    <row r="37">
      <c r="A37" s="436" t="s">
        <v>1484</v>
      </c>
      <c r="B37" s="436" t="s">
        <v>1484</v>
      </c>
      <c r="C37" s="436" t="s">
        <v>8</v>
      </c>
      <c r="D37" s="436" t="s">
        <v>1040</v>
      </c>
      <c r="E37" s="436" t="s">
        <v>261</v>
      </c>
      <c r="F37" s="454">
        <v>11.0</v>
      </c>
      <c r="G37" s="459"/>
    </row>
    <row r="38">
      <c r="A38" s="436" t="s">
        <v>1475</v>
      </c>
      <c r="B38" s="436" t="s">
        <v>1490</v>
      </c>
      <c r="C38" s="436" t="s">
        <v>10</v>
      </c>
      <c r="D38" s="436" t="s">
        <v>1040</v>
      </c>
      <c r="E38" s="436" t="s">
        <v>270</v>
      </c>
      <c r="F38" s="454">
        <v>11.0</v>
      </c>
      <c r="G38" s="459"/>
    </row>
    <row r="39">
      <c r="A39" s="436" t="s">
        <v>1448</v>
      </c>
      <c r="B39" s="436" t="s">
        <v>1459</v>
      </c>
      <c r="C39" s="436" t="s">
        <v>9</v>
      </c>
      <c r="D39" s="436" t="s">
        <v>1040</v>
      </c>
      <c r="E39" s="436" t="s">
        <v>260</v>
      </c>
      <c r="F39" s="454">
        <v>7.0</v>
      </c>
      <c r="G39" s="459"/>
    </row>
    <row r="40">
      <c r="A40" s="436" t="s">
        <v>1484</v>
      </c>
      <c r="B40" s="436" t="s">
        <v>1484</v>
      </c>
      <c r="C40" s="436" t="s">
        <v>9</v>
      </c>
      <c r="D40" s="436" t="s">
        <v>1040</v>
      </c>
      <c r="E40" s="436" t="s">
        <v>260</v>
      </c>
      <c r="F40" s="454">
        <v>7.0</v>
      </c>
      <c r="G40" s="459"/>
    </row>
    <row r="41">
      <c r="A41" s="436" t="s">
        <v>1444</v>
      </c>
      <c r="B41" s="436" t="s">
        <v>1508</v>
      </c>
      <c r="C41" s="436" t="s">
        <v>9</v>
      </c>
      <c r="D41" s="436" t="s">
        <v>1040</v>
      </c>
      <c r="E41" s="436" t="s">
        <v>269</v>
      </c>
      <c r="F41" s="454">
        <v>7.0</v>
      </c>
      <c r="G41" s="459"/>
    </row>
    <row r="42">
      <c r="A42" s="436" t="s">
        <v>1448</v>
      </c>
      <c r="B42" s="436" t="s">
        <v>1486</v>
      </c>
      <c r="C42" s="436" t="s">
        <v>9</v>
      </c>
      <c r="D42" s="436" t="s">
        <v>1040</v>
      </c>
      <c r="E42" s="436" t="s">
        <v>261</v>
      </c>
      <c r="F42" s="454">
        <v>6.0</v>
      </c>
      <c r="G42" s="459"/>
    </row>
    <row r="43">
      <c r="A43" s="436" t="s">
        <v>1444</v>
      </c>
      <c r="B43" s="436" t="s">
        <v>1474</v>
      </c>
      <c r="C43" s="436" t="s">
        <v>10</v>
      </c>
      <c r="D43" s="436" t="s">
        <v>1058</v>
      </c>
      <c r="E43" s="436" t="s">
        <v>264</v>
      </c>
      <c r="F43" s="454">
        <v>6.0</v>
      </c>
      <c r="G43" s="459"/>
    </row>
    <row r="44">
      <c r="A44" s="436" t="s">
        <v>1475</v>
      </c>
      <c r="B44" s="436" t="s">
        <v>1509</v>
      </c>
      <c r="C44" s="436" t="s">
        <v>9</v>
      </c>
      <c r="D44" s="436" t="s">
        <v>1040</v>
      </c>
      <c r="E44" s="436" t="s">
        <v>269</v>
      </c>
      <c r="F44" s="454">
        <v>6.0</v>
      </c>
      <c r="G44" s="459"/>
    </row>
    <row r="45">
      <c r="A45" s="436" t="s">
        <v>1477</v>
      </c>
      <c r="B45" s="436" t="s">
        <v>1507</v>
      </c>
      <c r="C45" s="436" t="s">
        <v>8</v>
      </c>
      <c r="D45" s="436" t="s">
        <v>1040</v>
      </c>
      <c r="E45" s="436" t="s">
        <v>271</v>
      </c>
      <c r="F45" s="454">
        <v>6.0</v>
      </c>
      <c r="G45" s="459"/>
    </row>
    <row r="46">
      <c r="A46" s="436" t="s">
        <v>1448</v>
      </c>
      <c r="B46" s="436" t="s">
        <v>1486</v>
      </c>
      <c r="C46" s="436" t="s">
        <v>10</v>
      </c>
      <c r="D46" s="436" t="s">
        <v>1040</v>
      </c>
      <c r="E46" s="436" t="s">
        <v>261</v>
      </c>
      <c r="F46" s="454">
        <v>5.0</v>
      </c>
      <c r="G46" s="459"/>
    </row>
    <row r="47">
      <c r="A47" s="436" t="s">
        <v>1444</v>
      </c>
      <c r="B47" s="436" t="s">
        <v>1456</v>
      </c>
      <c r="C47" s="436" t="s">
        <v>10</v>
      </c>
      <c r="D47" s="436" t="s">
        <v>1040</v>
      </c>
      <c r="E47" s="436" t="s">
        <v>264</v>
      </c>
      <c r="F47" s="454">
        <v>5.0</v>
      </c>
      <c r="G47" s="459"/>
    </row>
    <row r="48">
      <c r="A48" s="436" t="s">
        <v>1444</v>
      </c>
      <c r="B48" s="436" t="s">
        <v>1456</v>
      </c>
      <c r="C48" s="436" t="s">
        <v>9</v>
      </c>
      <c r="D48" s="436" t="s">
        <v>1040</v>
      </c>
      <c r="E48" s="436" t="s">
        <v>264</v>
      </c>
      <c r="F48" s="454">
        <v>5.0</v>
      </c>
      <c r="G48" s="459"/>
    </row>
    <row r="49">
      <c r="A49" s="436" t="s">
        <v>1444</v>
      </c>
      <c r="B49" s="436" t="s">
        <v>1474</v>
      </c>
      <c r="C49" s="436" t="s">
        <v>9</v>
      </c>
      <c r="D49" s="436" t="s">
        <v>1058</v>
      </c>
      <c r="E49" s="436" t="s">
        <v>264</v>
      </c>
      <c r="F49" s="454">
        <v>5.0</v>
      </c>
      <c r="G49" s="459"/>
    </row>
    <row r="50">
      <c r="A50" s="436" t="s">
        <v>1475</v>
      </c>
      <c r="B50" s="436" t="s">
        <v>1490</v>
      </c>
      <c r="C50" s="436" t="s">
        <v>9</v>
      </c>
      <c r="D50" s="436" t="s">
        <v>1058</v>
      </c>
      <c r="E50" s="436" t="s">
        <v>260</v>
      </c>
      <c r="F50" s="454">
        <v>5.0</v>
      </c>
      <c r="G50" s="459"/>
    </row>
    <row r="51">
      <c r="A51" s="436" t="s">
        <v>1477</v>
      </c>
      <c r="B51" s="436" t="s">
        <v>1510</v>
      </c>
      <c r="C51" s="436" t="s">
        <v>10</v>
      </c>
      <c r="D51" s="436" t="s">
        <v>1040</v>
      </c>
      <c r="E51" s="436" t="s">
        <v>271</v>
      </c>
      <c r="F51" s="454">
        <v>5.0</v>
      </c>
      <c r="G51" s="459"/>
    </row>
    <row r="52">
      <c r="A52" s="436" t="s">
        <v>1448</v>
      </c>
      <c r="B52" s="436" t="s">
        <v>1486</v>
      </c>
      <c r="C52" s="436" t="s">
        <v>9</v>
      </c>
      <c r="D52" s="436" t="s">
        <v>1040</v>
      </c>
      <c r="E52" s="436" t="s">
        <v>260</v>
      </c>
      <c r="F52" s="454">
        <v>4.0</v>
      </c>
      <c r="G52" s="459"/>
    </row>
    <row r="53">
      <c r="A53" s="436" t="s">
        <v>1448</v>
      </c>
      <c r="B53" s="436" t="s">
        <v>1459</v>
      </c>
      <c r="C53" s="436" t="s">
        <v>8</v>
      </c>
      <c r="D53" s="436" t="s">
        <v>1040</v>
      </c>
      <c r="E53" s="436" t="s">
        <v>261</v>
      </c>
      <c r="F53" s="454">
        <v>4.0</v>
      </c>
      <c r="G53" s="459"/>
    </row>
    <row r="54">
      <c r="A54" s="436" t="s">
        <v>1444</v>
      </c>
      <c r="B54" s="436" t="s">
        <v>1474</v>
      </c>
      <c r="C54" s="436" t="s">
        <v>9</v>
      </c>
      <c r="D54" s="436" t="s">
        <v>1040</v>
      </c>
      <c r="E54" s="436" t="s">
        <v>260</v>
      </c>
      <c r="F54" s="454">
        <v>4.0</v>
      </c>
      <c r="G54" s="459"/>
    </row>
    <row r="55">
      <c r="A55" s="436" t="s">
        <v>1475</v>
      </c>
      <c r="B55" s="436" t="s">
        <v>1490</v>
      </c>
      <c r="C55" s="436" t="s">
        <v>9</v>
      </c>
      <c r="D55" s="436" t="s">
        <v>1058</v>
      </c>
      <c r="E55" s="436" t="s">
        <v>269</v>
      </c>
      <c r="F55" s="454">
        <v>4.0</v>
      </c>
      <c r="G55" s="459"/>
    </row>
    <row r="56">
      <c r="A56" s="436" t="s">
        <v>1477</v>
      </c>
      <c r="B56" s="436" t="s">
        <v>1507</v>
      </c>
      <c r="C56" s="436" t="s">
        <v>9</v>
      </c>
      <c r="D56" s="436" t="s">
        <v>1070</v>
      </c>
      <c r="E56" s="436" t="s">
        <v>267</v>
      </c>
      <c r="F56" s="454">
        <v>4.0</v>
      </c>
      <c r="G56" s="459"/>
    </row>
    <row r="57">
      <c r="A57" s="436" t="s">
        <v>1448</v>
      </c>
      <c r="B57" s="436" t="s">
        <v>1459</v>
      </c>
      <c r="C57" s="436" t="s">
        <v>10</v>
      </c>
      <c r="D57" s="436" t="s">
        <v>1040</v>
      </c>
      <c r="E57" s="436" t="s">
        <v>260</v>
      </c>
      <c r="F57" s="454">
        <v>3.0</v>
      </c>
      <c r="G57" s="459"/>
    </row>
    <row r="58">
      <c r="A58" s="436" t="s">
        <v>1440</v>
      </c>
      <c r="B58" s="436" t="s">
        <v>1511</v>
      </c>
      <c r="C58" s="436" t="s">
        <v>9</v>
      </c>
      <c r="D58" s="436" t="s">
        <v>1040</v>
      </c>
      <c r="E58" s="436" t="s">
        <v>261</v>
      </c>
      <c r="F58" s="454">
        <v>3.0</v>
      </c>
      <c r="G58" s="459"/>
    </row>
    <row r="59">
      <c r="A59" s="436" t="s">
        <v>1484</v>
      </c>
      <c r="B59" s="436" t="s">
        <v>1484</v>
      </c>
      <c r="C59" s="436" t="s">
        <v>9</v>
      </c>
      <c r="D59" s="436" t="s">
        <v>1058</v>
      </c>
      <c r="E59" s="436" t="s">
        <v>260</v>
      </c>
      <c r="F59" s="454">
        <v>3.0</v>
      </c>
      <c r="G59" s="459"/>
    </row>
    <row r="60">
      <c r="A60" s="436" t="s">
        <v>1444</v>
      </c>
      <c r="B60" s="436" t="s">
        <v>1512</v>
      </c>
      <c r="C60" s="436" t="s">
        <v>9</v>
      </c>
      <c r="D60" s="436" t="s">
        <v>1040</v>
      </c>
      <c r="E60" s="436" t="s">
        <v>260</v>
      </c>
      <c r="F60" s="454">
        <v>3.0</v>
      </c>
      <c r="G60" s="459"/>
    </row>
    <row r="61">
      <c r="A61" s="436" t="s">
        <v>1444</v>
      </c>
      <c r="B61" s="436" t="s">
        <v>1456</v>
      </c>
      <c r="C61" s="436" t="s">
        <v>8</v>
      </c>
      <c r="D61" s="436" t="s">
        <v>1040</v>
      </c>
      <c r="E61" s="436" t="s">
        <v>264</v>
      </c>
      <c r="F61" s="454">
        <v>3.0</v>
      </c>
      <c r="G61" s="459"/>
    </row>
    <row r="62">
      <c r="A62" s="436" t="s">
        <v>1475</v>
      </c>
      <c r="B62" s="436" t="s">
        <v>1490</v>
      </c>
      <c r="C62" s="436" t="s">
        <v>10</v>
      </c>
      <c r="D62" s="436" t="s">
        <v>1058</v>
      </c>
      <c r="E62" s="436" t="s">
        <v>260</v>
      </c>
      <c r="F62" s="454">
        <v>3.0</v>
      </c>
      <c r="G62" s="459"/>
    </row>
    <row r="63">
      <c r="A63" s="436" t="s">
        <v>1475</v>
      </c>
      <c r="B63" s="436" t="s">
        <v>1490</v>
      </c>
      <c r="C63" s="436" t="s">
        <v>8</v>
      </c>
      <c r="D63" s="436" t="s">
        <v>1040</v>
      </c>
      <c r="E63" s="436" t="s">
        <v>260</v>
      </c>
      <c r="F63" s="454">
        <v>3.0</v>
      </c>
      <c r="G63" s="459"/>
    </row>
    <row r="64">
      <c r="A64" s="436" t="s">
        <v>1475</v>
      </c>
      <c r="B64" s="436" t="s">
        <v>1490</v>
      </c>
      <c r="C64" s="436" t="s">
        <v>8</v>
      </c>
      <c r="D64" s="436" t="s">
        <v>1040</v>
      </c>
      <c r="E64" s="436" t="s">
        <v>269</v>
      </c>
      <c r="F64" s="454">
        <v>3.0</v>
      </c>
      <c r="G64" s="459"/>
    </row>
    <row r="65">
      <c r="A65" s="436" t="s">
        <v>1477</v>
      </c>
      <c r="B65" s="436" t="s">
        <v>1507</v>
      </c>
      <c r="C65" s="436" t="s">
        <v>8</v>
      </c>
      <c r="D65" s="436" t="s">
        <v>1040</v>
      </c>
      <c r="E65" s="436" t="s">
        <v>260</v>
      </c>
      <c r="F65" s="454">
        <v>3.0</v>
      </c>
      <c r="G65" s="459"/>
    </row>
    <row r="66">
      <c r="A66" s="436" t="s">
        <v>1477</v>
      </c>
      <c r="B66" s="436" t="s">
        <v>1513</v>
      </c>
      <c r="C66" s="436" t="s">
        <v>9</v>
      </c>
      <c r="D66" s="436" t="s">
        <v>1040</v>
      </c>
      <c r="E66" s="436" t="s">
        <v>271</v>
      </c>
      <c r="F66" s="454">
        <v>3.0</v>
      </c>
      <c r="G66" s="459"/>
    </row>
    <row r="67">
      <c r="A67" s="436" t="s">
        <v>1448</v>
      </c>
      <c r="B67" s="436" t="s">
        <v>1459</v>
      </c>
      <c r="C67" s="436" t="s">
        <v>8</v>
      </c>
      <c r="D67" s="436" t="s">
        <v>1058</v>
      </c>
      <c r="E67" s="436" t="s">
        <v>261</v>
      </c>
      <c r="F67" s="454">
        <v>2.0</v>
      </c>
      <c r="G67" s="459"/>
    </row>
    <row r="68">
      <c r="A68" s="436" t="s">
        <v>1452</v>
      </c>
      <c r="B68" s="436" t="s">
        <v>1462</v>
      </c>
      <c r="C68" s="436" t="s">
        <v>9</v>
      </c>
      <c r="D68" s="436" t="s">
        <v>1058</v>
      </c>
      <c r="E68" s="436" t="s">
        <v>272</v>
      </c>
      <c r="F68" s="454">
        <v>2.0</v>
      </c>
      <c r="G68" s="459"/>
    </row>
    <row r="69">
      <c r="A69" s="436" t="s">
        <v>1452</v>
      </c>
      <c r="B69" s="436" t="s">
        <v>1463</v>
      </c>
      <c r="C69" s="436" t="s">
        <v>9</v>
      </c>
      <c r="D69" s="436" t="s">
        <v>1040</v>
      </c>
      <c r="E69" s="436" t="s">
        <v>261</v>
      </c>
      <c r="F69" s="454">
        <v>2.0</v>
      </c>
      <c r="G69" s="459"/>
    </row>
    <row r="70">
      <c r="A70" s="436" t="s">
        <v>1440</v>
      </c>
      <c r="B70" s="436" t="s">
        <v>1511</v>
      </c>
      <c r="C70" s="436" t="s">
        <v>10</v>
      </c>
      <c r="D70" s="436" t="s">
        <v>1040</v>
      </c>
      <c r="E70" s="436" t="s">
        <v>261</v>
      </c>
      <c r="F70" s="454">
        <v>2.0</v>
      </c>
      <c r="G70" s="459"/>
    </row>
    <row r="71">
      <c r="A71" s="436" t="s">
        <v>1484</v>
      </c>
      <c r="B71" s="436" t="s">
        <v>1484</v>
      </c>
      <c r="C71" s="436" t="s">
        <v>10</v>
      </c>
      <c r="D71" s="436" t="s">
        <v>1040</v>
      </c>
      <c r="E71" s="436" t="s">
        <v>260</v>
      </c>
      <c r="F71" s="454">
        <v>2.0</v>
      </c>
      <c r="G71" s="459"/>
    </row>
    <row r="72">
      <c r="A72" s="436" t="s">
        <v>1444</v>
      </c>
      <c r="B72" s="436" t="s">
        <v>1512</v>
      </c>
      <c r="C72" s="436" t="s">
        <v>8</v>
      </c>
      <c r="D72" s="436" t="s">
        <v>1040</v>
      </c>
      <c r="E72" s="436" t="s">
        <v>260</v>
      </c>
      <c r="F72" s="454">
        <v>2.0</v>
      </c>
      <c r="G72" s="459"/>
    </row>
    <row r="73">
      <c r="A73" s="436" t="s">
        <v>1444</v>
      </c>
      <c r="B73" s="436" t="s">
        <v>1508</v>
      </c>
      <c r="C73" s="436" t="s">
        <v>10</v>
      </c>
      <c r="D73" s="436" t="s">
        <v>1040</v>
      </c>
      <c r="E73" s="436" t="s">
        <v>269</v>
      </c>
      <c r="F73" s="454">
        <v>2.0</v>
      </c>
      <c r="G73" s="459"/>
    </row>
    <row r="74">
      <c r="A74" s="436" t="s">
        <v>1444</v>
      </c>
      <c r="B74" s="436" t="s">
        <v>1508</v>
      </c>
      <c r="C74" s="436" t="s">
        <v>9</v>
      </c>
      <c r="D74" s="436" t="s">
        <v>1040</v>
      </c>
      <c r="E74" s="436" t="s">
        <v>270</v>
      </c>
      <c r="F74" s="454">
        <v>2.0</v>
      </c>
      <c r="G74" s="459"/>
    </row>
    <row r="75">
      <c r="A75" s="436" t="s">
        <v>1444</v>
      </c>
      <c r="B75" s="436" t="s">
        <v>1456</v>
      </c>
      <c r="C75" s="436" t="s">
        <v>10</v>
      </c>
      <c r="D75" s="436" t="s">
        <v>1040</v>
      </c>
      <c r="E75" s="436" t="s">
        <v>260</v>
      </c>
      <c r="F75" s="454">
        <v>2.0</v>
      </c>
      <c r="G75" s="459"/>
    </row>
    <row r="76">
      <c r="A76" s="436" t="s">
        <v>1475</v>
      </c>
      <c r="B76" s="436" t="s">
        <v>1490</v>
      </c>
      <c r="C76" s="436" t="s">
        <v>10</v>
      </c>
      <c r="D76" s="436" t="s">
        <v>1058</v>
      </c>
      <c r="E76" s="436" t="s">
        <v>269</v>
      </c>
      <c r="F76" s="454">
        <v>2.0</v>
      </c>
      <c r="G76" s="459"/>
    </row>
    <row r="77">
      <c r="A77" s="436" t="s">
        <v>1475</v>
      </c>
      <c r="B77" s="436" t="s">
        <v>1490</v>
      </c>
      <c r="C77" s="436" t="s">
        <v>9</v>
      </c>
      <c r="D77" s="436" t="s">
        <v>1040</v>
      </c>
      <c r="E77" s="436" t="s">
        <v>271</v>
      </c>
      <c r="F77" s="454">
        <v>2.0</v>
      </c>
      <c r="G77" s="459"/>
    </row>
    <row r="78">
      <c r="A78" s="436" t="s">
        <v>1475</v>
      </c>
      <c r="B78" s="436" t="s">
        <v>1490</v>
      </c>
      <c r="C78" s="436" t="s">
        <v>9</v>
      </c>
      <c r="D78" s="436" t="s">
        <v>1070</v>
      </c>
      <c r="E78" s="436" t="s">
        <v>267</v>
      </c>
      <c r="F78" s="454">
        <v>2.0</v>
      </c>
      <c r="G78" s="459"/>
    </row>
    <row r="79">
      <c r="A79" s="436" t="s">
        <v>1477</v>
      </c>
      <c r="B79" s="436" t="s">
        <v>1507</v>
      </c>
      <c r="C79" s="436" t="s">
        <v>10</v>
      </c>
      <c r="D79" s="436" t="s">
        <v>1058</v>
      </c>
      <c r="E79" s="436" t="s">
        <v>260</v>
      </c>
      <c r="F79" s="454">
        <v>2.0</v>
      </c>
      <c r="G79" s="459"/>
    </row>
    <row r="80">
      <c r="A80" s="436" t="s">
        <v>1477</v>
      </c>
      <c r="B80" s="436" t="s">
        <v>1507</v>
      </c>
      <c r="C80" s="436" t="s">
        <v>9</v>
      </c>
      <c r="D80" s="436" t="s">
        <v>1058</v>
      </c>
      <c r="E80" s="436" t="s">
        <v>260</v>
      </c>
      <c r="F80" s="454">
        <v>2.0</v>
      </c>
      <c r="G80" s="459"/>
    </row>
    <row r="81">
      <c r="A81" s="436" t="s">
        <v>1477</v>
      </c>
      <c r="B81" s="436" t="s">
        <v>1507</v>
      </c>
      <c r="C81" s="436" t="s">
        <v>8</v>
      </c>
      <c r="D81" s="436" t="s">
        <v>1058</v>
      </c>
      <c r="E81" s="436" t="s">
        <v>271</v>
      </c>
      <c r="F81" s="454">
        <v>2.0</v>
      </c>
      <c r="G81" s="459"/>
    </row>
    <row r="82">
      <c r="A82" s="436" t="s">
        <v>1477</v>
      </c>
      <c r="B82" s="436" t="s">
        <v>1510</v>
      </c>
      <c r="C82" s="436" t="s">
        <v>9</v>
      </c>
      <c r="D82" s="436" t="s">
        <v>1040</v>
      </c>
      <c r="E82" s="436" t="s">
        <v>271</v>
      </c>
      <c r="F82" s="454">
        <v>2.0</v>
      </c>
      <c r="G82" s="459"/>
    </row>
    <row r="83">
      <c r="A83" s="436" t="s">
        <v>1477</v>
      </c>
      <c r="B83" s="436" t="s">
        <v>1513</v>
      </c>
      <c r="C83" s="436" t="s">
        <v>10</v>
      </c>
      <c r="D83" s="436" t="s">
        <v>1040</v>
      </c>
      <c r="E83" s="436" t="s">
        <v>271</v>
      </c>
      <c r="F83" s="454">
        <v>2.0</v>
      </c>
      <c r="G83" s="459"/>
    </row>
    <row r="84">
      <c r="A84" s="436" t="s">
        <v>1068</v>
      </c>
      <c r="B84" s="436" t="s">
        <v>1068</v>
      </c>
      <c r="C84" s="436" t="s">
        <v>10</v>
      </c>
      <c r="D84" s="436" t="s">
        <v>1040</v>
      </c>
      <c r="E84" s="436" t="s">
        <v>264</v>
      </c>
      <c r="F84" s="454">
        <v>1.0</v>
      </c>
      <c r="G84" s="459"/>
    </row>
    <row r="85">
      <c r="A85" s="436" t="s">
        <v>1068</v>
      </c>
      <c r="B85" s="436" t="s">
        <v>1068</v>
      </c>
      <c r="C85" s="436" t="s">
        <v>9</v>
      </c>
      <c r="D85" s="436" t="s">
        <v>1040</v>
      </c>
      <c r="E85" s="436" t="s">
        <v>264</v>
      </c>
      <c r="F85" s="454">
        <v>1.0</v>
      </c>
      <c r="G85" s="459"/>
    </row>
    <row r="86">
      <c r="A86" s="436" t="s">
        <v>1068</v>
      </c>
      <c r="B86" s="436" t="s">
        <v>1068</v>
      </c>
      <c r="C86" s="436" t="s">
        <v>9</v>
      </c>
      <c r="D86" s="436" t="s">
        <v>1040</v>
      </c>
      <c r="E86" s="436" t="s">
        <v>271</v>
      </c>
      <c r="F86" s="454">
        <v>1.0</v>
      </c>
      <c r="G86" s="459"/>
    </row>
    <row r="87">
      <c r="A87" s="436" t="s">
        <v>1448</v>
      </c>
      <c r="B87" s="436" t="s">
        <v>1486</v>
      </c>
      <c r="C87" s="436" t="s">
        <v>10</v>
      </c>
      <c r="D87" s="436" t="s">
        <v>1040</v>
      </c>
      <c r="E87" s="436" t="s">
        <v>260</v>
      </c>
      <c r="F87" s="454">
        <v>1.0</v>
      </c>
      <c r="G87" s="459"/>
    </row>
    <row r="88">
      <c r="A88" s="436" t="s">
        <v>1448</v>
      </c>
      <c r="B88" s="436" t="s">
        <v>1459</v>
      </c>
      <c r="C88" s="436" t="s">
        <v>8</v>
      </c>
      <c r="D88" s="436" t="s">
        <v>1040</v>
      </c>
      <c r="E88" s="436" t="s">
        <v>260</v>
      </c>
      <c r="F88" s="454">
        <v>1.0</v>
      </c>
      <c r="G88" s="459"/>
    </row>
    <row r="89">
      <c r="A89" s="436" t="s">
        <v>1437</v>
      </c>
      <c r="B89" s="436" t="s">
        <v>1438</v>
      </c>
      <c r="C89" s="436" t="s">
        <v>9</v>
      </c>
      <c r="D89" s="436" t="s">
        <v>1040</v>
      </c>
      <c r="E89" s="436" t="s">
        <v>272</v>
      </c>
      <c r="F89" s="454">
        <v>1.0</v>
      </c>
      <c r="G89" s="459"/>
    </row>
    <row r="90">
      <c r="A90" s="436" t="s">
        <v>1437</v>
      </c>
      <c r="B90" s="436" t="s">
        <v>1438</v>
      </c>
      <c r="C90" s="436" t="s">
        <v>9</v>
      </c>
      <c r="D90" s="436" t="s">
        <v>1058</v>
      </c>
      <c r="E90" s="436" t="s">
        <v>261</v>
      </c>
      <c r="F90" s="454">
        <v>1.0</v>
      </c>
      <c r="G90" s="459"/>
    </row>
    <row r="91">
      <c r="A91" s="436" t="s">
        <v>1437</v>
      </c>
      <c r="B91" s="436" t="s">
        <v>1438</v>
      </c>
      <c r="C91" s="436" t="s">
        <v>8</v>
      </c>
      <c r="D91" s="436" t="s">
        <v>1040</v>
      </c>
      <c r="E91" s="436" t="s">
        <v>261</v>
      </c>
      <c r="F91" s="454">
        <v>1.0</v>
      </c>
      <c r="G91" s="459"/>
    </row>
    <row r="92">
      <c r="A92" s="436" t="s">
        <v>1452</v>
      </c>
      <c r="B92" s="436" t="s">
        <v>1514</v>
      </c>
      <c r="C92" s="436" t="s">
        <v>9</v>
      </c>
      <c r="D92" s="436" t="s">
        <v>1058</v>
      </c>
      <c r="E92" s="436" t="s">
        <v>272</v>
      </c>
      <c r="F92" s="454">
        <v>1.0</v>
      </c>
      <c r="G92" s="459"/>
    </row>
    <row r="93">
      <c r="A93" s="436" t="s">
        <v>1440</v>
      </c>
      <c r="B93" s="436" t="s">
        <v>1511</v>
      </c>
      <c r="C93" s="436" t="s">
        <v>10</v>
      </c>
      <c r="D93" s="436" t="s">
        <v>1040</v>
      </c>
      <c r="E93" s="436" t="s">
        <v>260</v>
      </c>
      <c r="F93" s="454">
        <v>1.0</v>
      </c>
      <c r="G93" s="459"/>
    </row>
    <row r="94">
      <c r="A94" s="436" t="s">
        <v>1484</v>
      </c>
      <c r="B94" s="436" t="s">
        <v>1484</v>
      </c>
      <c r="C94" s="436" t="s">
        <v>9</v>
      </c>
      <c r="D94" s="436" t="s">
        <v>1058</v>
      </c>
      <c r="E94" s="436" t="s">
        <v>261</v>
      </c>
      <c r="F94" s="454">
        <v>1.0</v>
      </c>
      <c r="G94" s="459"/>
    </row>
    <row r="95">
      <c r="A95" s="436" t="s">
        <v>1444</v>
      </c>
      <c r="B95" s="436" t="s">
        <v>1512</v>
      </c>
      <c r="C95" s="436" t="s">
        <v>10</v>
      </c>
      <c r="D95" s="436" t="s">
        <v>1040</v>
      </c>
      <c r="E95" s="436" t="s">
        <v>269</v>
      </c>
      <c r="F95" s="454">
        <v>1.0</v>
      </c>
      <c r="G95" s="459"/>
    </row>
    <row r="96">
      <c r="A96" s="436" t="s">
        <v>1444</v>
      </c>
      <c r="B96" s="436" t="s">
        <v>1508</v>
      </c>
      <c r="C96" s="436" t="s">
        <v>10</v>
      </c>
      <c r="D96" s="436" t="s">
        <v>1058</v>
      </c>
      <c r="E96" s="436" t="s">
        <v>269</v>
      </c>
      <c r="F96" s="454">
        <v>1.0</v>
      </c>
      <c r="G96" s="459"/>
    </row>
    <row r="97">
      <c r="A97" s="436" t="s">
        <v>1444</v>
      </c>
      <c r="B97" s="436" t="s">
        <v>1508</v>
      </c>
      <c r="C97" s="436" t="s">
        <v>9</v>
      </c>
      <c r="D97" s="436" t="s">
        <v>1058</v>
      </c>
      <c r="E97" s="436" t="s">
        <v>269</v>
      </c>
      <c r="F97" s="454">
        <v>1.0</v>
      </c>
      <c r="G97" s="459"/>
    </row>
    <row r="98">
      <c r="A98" s="436" t="s">
        <v>1444</v>
      </c>
      <c r="B98" s="436" t="s">
        <v>1515</v>
      </c>
      <c r="C98" s="436" t="s">
        <v>9</v>
      </c>
      <c r="D98" s="436" t="s">
        <v>1040</v>
      </c>
      <c r="E98" s="436" t="s">
        <v>270</v>
      </c>
      <c r="F98" s="454">
        <v>1.0</v>
      </c>
      <c r="G98" s="459"/>
    </row>
    <row r="99">
      <c r="A99" s="436" t="s">
        <v>1444</v>
      </c>
      <c r="B99" s="436" t="s">
        <v>1474</v>
      </c>
      <c r="C99" s="436" t="s">
        <v>10</v>
      </c>
      <c r="D99" s="436" t="s">
        <v>1040</v>
      </c>
      <c r="E99" s="436" t="s">
        <v>260</v>
      </c>
      <c r="F99" s="454">
        <v>1.0</v>
      </c>
      <c r="G99" s="459"/>
    </row>
    <row r="100">
      <c r="A100" s="436" t="s">
        <v>1444</v>
      </c>
      <c r="B100" s="436" t="s">
        <v>1474</v>
      </c>
      <c r="C100" s="436" t="s">
        <v>9</v>
      </c>
      <c r="D100" s="436" t="s">
        <v>1040</v>
      </c>
      <c r="E100" s="436" t="s">
        <v>272</v>
      </c>
      <c r="F100" s="454">
        <v>1.0</v>
      </c>
      <c r="G100" s="459"/>
    </row>
    <row r="101">
      <c r="A101" s="436" t="s">
        <v>1444</v>
      </c>
      <c r="B101" s="436" t="s">
        <v>1474</v>
      </c>
      <c r="C101" s="436" t="s">
        <v>9</v>
      </c>
      <c r="D101" s="436" t="s">
        <v>1040</v>
      </c>
      <c r="E101" s="436" t="s">
        <v>269</v>
      </c>
      <c r="F101" s="454">
        <v>1.0</v>
      </c>
      <c r="G101" s="459"/>
    </row>
    <row r="102">
      <c r="A102" s="436" t="s">
        <v>1444</v>
      </c>
      <c r="B102" s="436" t="s">
        <v>1474</v>
      </c>
      <c r="C102" s="436" t="s">
        <v>9</v>
      </c>
      <c r="D102" s="436" t="s">
        <v>1070</v>
      </c>
      <c r="E102" s="436" t="s">
        <v>267</v>
      </c>
      <c r="F102" s="454">
        <v>1.0</v>
      </c>
      <c r="G102" s="459"/>
    </row>
    <row r="103">
      <c r="A103" s="436" t="s">
        <v>1475</v>
      </c>
      <c r="B103" s="436" t="s">
        <v>1509</v>
      </c>
      <c r="C103" s="436" t="s">
        <v>10</v>
      </c>
      <c r="D103" s="436" t="s">
        <v>1040</v>
      </c>
      <c r="E103" s="436" t="s">
        <v>269</v>
      </c>
      <c r="F103" s="454">
        <v>1.0</v>
      </c>
      <c r="G103" s="459"/>
    </row>
    <row r="104">
      <c r="A104" s="436" t="s">
        <v>1475</v>
      </c>
      <c r="B104" s="436" t="s">
        <v>1490</v>
      </c>
      <c r="C104" s="436" t="s">
        <v>10</v>
      </c>
      <c r="D104" s="436" t="s">
        <v>1040</v>
      </c>
      <c r="E104" s="436" t="s">
        <v>266</v>
      </c>
      <c r="F104" s="454">
        <v>1.0</v>
      </c>
      <c r="G104" s="459"/>
    </row>
    <row r="105">
      <c r="A105" s="436" t="s">
        <v>1475</v>
      </c>
      <c r="B105" s="436" t="s">
        <v>1490</v>
      </c>
      <c r="C105" s="436" t="s">
        <v>10</v>
      </c>
      <c r="D105" s="436" t="s">
        <v>1070</v>
      </c>
      <c r="E105" s="436" t="s">
        <v>267</v>
      </c>
      <c r="F105" s="454">
        <v>1.0</v>
      </c>
      <c r="G105" s="459"/>
    </row>
    <row r="106">
      <c r="A106" s="436" t="s">
        <v>1475</v>
      </c>
      <c r="B106" s="436" t="s">
        <v>1490</v>
      </c>
      <c r="C106" s="436" t="s">
        <v>9</v>
      </c>
      <c r="D106" s="436" t="s">
        <v>1040</v>
      </c>
      <c r="E106" s="436" t="s">
        <v>266</v>
      </c>
      <c r="F106" s="454">
        <v>1.0</v>
      </c>
      <c r="G106" s="459"/>
    </row>
    <row r="107">
      <c r="A107" s="436" t="s">
        <v>1475</v>
      </c>
      <c r="B107" s="436" t="s">
        <v>1490</v>
      </c>
      <c r="C107" s="436" t="s">
        <v>9</v>
      </c>
      <c r="D107" s="436" t="s">
        <v>1058</v>
      </c>
      <c r="E107" s="436" t="s">
        <v>270</v>
      </c>
      <c r="F107" s="454">
        <v>1.0</v>
      </c>
      <c r="G107" s="459"/>
    </row>
    <row r="108">
      <c r="A108" s="436" t="s">
        <v>1475</v>
      </c>
      <c r="B108" s="436" t="s">
        <v>1490</v>
      </c>
      <c r="C108" s="436" t="s">
        <v>8</v>
      </c>
      <c r="D108" s="436" t="s">
        <v>1058</v>
      </c>
      <c r="E108" s="436" t="s">
        <v>260</v>
      </c>
      <c r="F108" s="454">
        <v>1.0</v>
      </c>
      <c r="G108" s="459"/>
    </row>
    <row r="109">
      <c r="A109" s="436" t="s">
        <v>1477</v>
      </c>
      <c r="B109" s="436" t="s">
        <v>1516</v>
      </c>
      <c r="C109" s="436" t="s">
        <v>9</v>
      </c>
      <c r="D109" s="436" t="s">
        <v>1040</v>
      </c>
      <c r="E109" s="436" t="s">
        <v>271</v>
      </c>
      <c r="F109" s="454">
        <v>1.0</v>
      </c>
      <c r="G109" s="459"/>
    </row>
    <row r="110">
      <c r="A110" s="436" t="s">
        <v>1477</v>
      </c>
      <c r="B110" s="436" t="s">
        <v>1507</v>
      </c>
      <c r="C110" s="436" t="s">
        <v>10</v>
      </c>
      <c r="D110" s="436" t="s">
        <v>1070</v>
      </c>
      <c r="E110" s="436" t="s">
        <v>267</v>
      </c>
      <c r="F110" s="454">
        <v>1.0</v>
      </c>
      <c r="G110" s="459"/>
    </row>
    <row r="111">
      <c r="A111" s="436" t="s">
        <v>1477</v>
      </c>
      <c r="B111" s="436" t="s">
        <v>1507</v>
      </c>
      <c r="C111" s="436" t="s">
        <v>8</v>
      </c>
      <c r="D111" s="436" t="s">
        <v>1058</v>
      </c>
      <c r="E111" s="436" t="s">
        <v>260</v>
      </c>
      <c r="F111" s="454">
        <v>1.0</v>
      </c>
      <c r="G111" s="459"/>
    </row>
    <row r="112">
      <c r="A112" s="436" t="s">
        <v>1477</v>
      </c>
      <c r="B112" s="436" t="s">
        <v>1517</v>
      </c>
      <c r="C112" s="436" t="s">
        <v>10</v>
      </c>
      <c r="D112" s="436" t="s">
        <v>1040</v>
      </c>
      <c r="E112" s="436" t="s">
        <v>260</v>
      </c>
      <c r="F112" s="454">
        <v>1.0</v>
      </c>
      <c r="G112" s="459"/>
    </row>
    <row r="113">
      <c r="A113" s="436" t="s">
        <v>1477</v>
      </c>
      <c r="B113" s="436" t="s">
        <v>1518</v>
      </c>
      <c r="C113" s="436" t="s">
        <v>9</v>
      </c>
      <c r="D113" s="436" t="s">
        <v>1040</v>
      </c>
      <c r="E113" s="436" t="s">
        <v>271</v>
      </c>
      <c r="F113" s="454">
        <v>1.0</v>
      </c>
      <c r="G113" s="459"/>
    </row>
    <row r="114">
      <c r="A114" s="436" t="s">
        <v>1477</v>
      </c>
      <c r="B114" s="436" t="s">
        <v>1513</v>
      </c>
      <c r="C114" s="436" t="s">
        <v>10</v>
      </c>
      <c r="D114" s="436" t="s">
        <v>1058</v>
      </c>
      <c r="E114" s="436" t="s">
        <v>271</v>
      </c>
      <c r="F114" s="454">
        <v>1.0</v>
      </c>
      <c r="G114" s="459"/>
    </row>
    <row r="115">
      <c r="A115" s="436" t="s">
        <v>1477</v>
      </c>
      <c r="B115" s="436" t="s">
        <v>1513</v>
      </c>
      <c r="C115" s="436" t="s">
        <v>9</v>
      </c>
      <c r="D115" s="436" t="s">
        <v>1058</v>
      </c>
      <c r="E115" s="436" t="s">
        <v>271</v>
      </c>
      <c r="F115" s="454">
        <v>1.0</v>
      </c>
      <c r="G115" s="459"/>
    </row>
    <row r="116">
      <c r="A116" s="436" t="s">
        <v>1477</v>
      </c>
      <c r="B116" s="436" t="s">
        <v>1513</v>
      </c>
      <c r="C116" s="436" t="s">
        <v>8</v>
      </c>
      <c r="D116" s="436" t="s">
        <v>1040</v>
      </c>
      <c r="E116" s="436" t="s">
        <v>271</v>
      </c>
      <c r="F116" s="454">
        <v>1.0</v>
      </c>
      <c r="G116" s="459"/>
    </row>
    <row r="117">
      <c r="A117" s="458"/>
      <c r="B117" s="458"/>
      <c r="C117" s="458"/>
      <c r="D117" s="458"/>
      <c r="E117" s="458"/>
      <c r="F117" s="459"/>
      <c r="G117" s="459"/>
    </row>
    <row r="118">
      <c r="A118" s="458"/>
      <c r="B118" s="458"/>
      <c r="C118" s="458"/>
      <c r="D118" s="458"/>
      <c r="E118" s="458"/>
      <c r="F118" s="459"/>
      <c r="G118" s="459"/>
    </row>
    <row r="119">
      <c r="A119" s="458"/>
      <c r="B119" s="458"/>
      <c r="C119" s="458"/>
      <c r="D119" s="458"/>
      <c r="E119" s="458"/>
      <c r="F119" s="459"/>
      <c r="G119" s="459"/>
    </row>
    <row r="120">
      <c r="A120" s="458"/>
      <c r="B120" s="458"/>
      <c r="C120" s="458"/>
      <c r="D120" s="458"/>
      <c r="E120" s="458"/>
      <c r="F120" s="459"/>
      <c r="G120" s="459"/>
    </row>
    <row r="121">
      <c r="A121" s="458"/>
      <c r="B121" s="458"/>
      <c r="C121" s="458"/>
      <c r="D121" s="458"/>
      <c r="E121" s="458"/>
      <c r="F121" s="459"/>
      <c r="G121" s="459"/>
    </row>
    <row r="122">
      <c r="A122" s="458"/>
      <c r="B122" s="458"/>
      <c r="C122" s="458"/>
      <c r="D122" s="458"/>
      <c r="E122" s="458"/>
      <c r="F122" s="459"/>
      <c r="G122" s="459"/>
    </row>
    <row r="123">
      <c r="A123" s="458"/>
      <c r="B123" s="458"/>
      <c r="C123" s="458"/>
      <c r="D123" s="458"/>
      <c r="E123" s="458"/>
      <c r="F123" s="459"/>
      <c r="G123" s="459"/>
    </row>
    <row r="124">
      <c r="A124" s="458"/>
      <c r="B124" s="458"/>
      <c r="C124" s="458"/>
      <c r="D124" s="458"/>
      <c r="E124" s="458"/>
      <c r="F124" s="459"/>
      <c r="G124" s="459"/>
    </row>
    <row r="125">
      <c r="A125" s="458"/>
      <c r="B125" s="458"/>
      <c r="C125" s="458"/>
      <c r="D125" s="458"/>
      <c r="E125" s="458"/>
      <c r="F125" s="459"/>
      <c r="G125" s="459"/>
    </row>
    <row r="126">
      <c r="A126" s="458"/>
      <c r="B126" s="458"/>
      <c r="C126" s="458"/>
      <c r="D126" s="458"/>
      <c r="E126" s="458"/>
      <c r="F126" s="459"/>
      <c r="G126" s="459"/>
    </row>
    <row r="127">
      <c r="A127" s="458"/>
      <c r="B127" s="458"/>
      <c r="C127" s="458"/>
      <c r="D127" s="458"/>
      <c r="E127" s="458"/>
      <c r="F127" s="459"/>
      <c r="G127" s="459"/>
    </row>
    <row r="128">
      <c r="A128" s="458"/>
      <c r="B128" s="458"/>
      <c r="C128" s="458"/>
      <c r="D128" s="458"/>
      <c r="E128" s="458"/>
      <c r="F128" s="459"/>
      <c r="G128" s="459"/>
    </row>
    <row r="129">
      <c r="A129" s="458"/>
      <c r="B129" s="458"/>
      <c r="C129" s="458"/>
      <c r="D129" s="458"/>
      <c r="E129" s="458"/>
      <c r="F129" s="459"/>
      <c r="G129" s="459"/>
    </row>
    <row r="130">
      <c r="A130" s="458"/>
      <c r="B130" s="458"/>
      <c r="C130" s="458"/>
      <c r="D130" s="458"/>
      <c r="E130" s="458"/>
      <c r="F130" s="459"/>
      <c r="G130" s="459"/>
    </row>
    <row r="131">
      <c r="A131" s="458"/>
      <c r="B131" s="458"/>
      <c r="C131" s="458"/>
      <c r="D131" s="458"/>
      <c r="E131" s="458"/>
      <c r="F131" s="459"/>
      <c r="G131" s="459"/>
    </row>
    <row r="132">
      <c r="A132" s="458"/>
      <c r="B132" s="458"/>
      <c r="C132" s="458"/>
      <c r="D132" s="458"/>
      <c r="E132" s="458"/>
      <c r="F132" s="459"/>
      <c r="G132" s="459"/>
    </row>
    <row r="133">
      <c r="A133" s="458"/>
      <c r="B133" s="458"/>
      <c r="C133" s="458"/>
      <c r="D133" s="458"/>
      <c r="E133" s="458"/>
      <c r="F133" s="459"/>
      <c r="G133" s="459"/>
    </row>
    <row r="134">
      <c r="A134" s="458"/>
      <c r="B134" s="458"/>
      <c r="C134" s="458"/>
      <c r="D134" s="458"/>
      <c r="E134" s="458"/>
      <c r="F134" s="459"/>
      <c r="G134" s="459"/>
    </row>
    <row r="135">
      <c r="A135" s="458"/>
      <c r="B135" s="458"/>
      <c r="C135" s="458"/>
      <c r="D135" s="458"/>
      <c r="E135" s="458"/>
      <c r="F135" s="459"/>
      <c r="G135" s="459"/>
    </row>
    <row r="136">
      <c r="A136" s="458"/>
      <c r="B136" s="458"/>
      <c r="C136" s="458"/>
      <c r="D136" s="458"/>
      <c r="E136" s="458"/>
      <c r="F136" s="459"/>
      <c r="G136" s="459"/>
    </row>
    <row r="137">
      <c r="A137" s="458"/>
      <c r="B137" s="458"/>
      <c r="C137" s="458"/>
      <c r="D137" s="458"/>
      <c r="E137" s="458"/>
      <c r="F137" s="459"/>
      <c r="G137" s="459"/>
    </row>
    <row r="138">
      <c r="A138" s="458"/>
      <c r="B138" s="458"/>
      <c r="C138" s="458"/>
      <c r="D138" s="458"/>
      <c r="E138" s="458"/>
      <c r="F138" s="459"/>
      <c r="G138" s="459"/>
    </row>
    <row r="139">
      <c r="A139" s="458"/>
      <c r="B139" s="458"/>
      <c r="C139" s="458"/>
      <c r="D139" s="458"/>
      <c r="E139" s="458"/>
      <c r="F139" s="459"/>
      <c r="G139" s="459"/>
    </row>
    <row r="140">
      <c r="A140" s="458"/>
      <c r="B140" s="458"/>
      <c r="C140" s="458"/>
      <c r="D140" s="458"/>
      <c r="E140" s="458"/>
      <c r="F140" s="459"/>
      <c r="G140" s="459"/>
    </row>
    <row r="141">
      <c r="A141" s="458"/>
      <c r="B141" s="458"/>
      <c r="C141" s="458"/>
      <c r="D141" s="458"/>
      <c r="E141" s="458"/>
      <c r="F141" s="459"/>
      <c r="G141" s="459"/>
    </row>
    <row r="142">
      <c r="A142" s="458"/>
      <c r="B142" s="458"/>
      <c r="C142" s="458"/>
      <c r="D142" s="458"/>
      <c r="E142" s="458"/>
      <c r="F142" s="459"/>
      <c r="G142" s="459"/>
    </row>
    <row r="143">
      <c r="A143" s="458"/>
      <c r="B143" s="458"/>
      <c r="C143" s="458"/>
      <c r="D143" s="458"/>
      <c r="E143" s="458"/>
      <c r="F143" s="459"/>
      <c r="G143" s="459"/>
    </row>
    <row r="144">
      <c r="A144" s="458"/>
      <c r="B144" s="458"/>
      <c r="C144" s="458"/>
      <c r="D144" s="458"/>
      <c r="E144" s="458"/>
      <c r="F144" s="459"/>
      <c r="G144" s="459"/>
    </row>
    <row r="145">
      <c r="A145" s="458"/>
      <c r="B145" s="458"/>
      <c r="C145" s="458"/>
      <c r="D145" s="458"/>
      <c r="E145" s="458"/>
      <c r="F145" s="459"/>
      <c r="G145" s="459"/>
    </row>
    <row r="146">
      <c r="A146" s="458"/>
      <c r="B146" s="458"/>
      <c r="C146" s="458"/>
      <c r="D146" s="458"/>
      <c r="E146" s="458"/>
      <c r="F146" s="459"/>
      <c r="G146" s="459"/>
    </row>
    <row r="147">
      <c r="A147" s="458"/>
      <c r="B147" s="458"/>
      <c r="C147" s="458"/>
      <c r="D147" s="458"/>
      <c r="E147" s="458"/>
      <c r="F147" s="459"/>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sheetData>
  <drawing r:id="rId3"/>
  <legacyDrawing r:id="rId4"/>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8.38"/>
  </cols>
  <sheetData>
    <row r="1">
      <c r="A1" s="451" t="s">
        <v>642</v>
      </c>
    </row>
    <row r="2">
      <c r="A2" s="31" t="s">
        <v>1021</v>
      </c>
      <c r="B2" s="31" t="s">
        <v>1519</v>
      </c>
    </row>
    <row r="3">
      <c r="A3" s="31" t="s">
        <v>1023</v>
      </c>
      <c r="B3" s="31" t="s">
        <v>1024</v>
      </c>
    </row>
    <row r="4">
      <c r="A4" s="31" t="s">
        <v>756</v>
      </c>
      <c r="B4" s="31" t="s">
        <v>1520</v>
      </c>
    </row>
    <row r="5">
      <c r="A5" s="31" t="s">
        <v>1026</v>
      </c>
      <c r="B5" s="452">
        <v>132.0</v>
      </c>
    </row>
    <row r="6">
      <c r="A6" s="31" t="s">
        <v>1027</v>
      </c>
      <c r="B6" s="452">
        <v>132.0</v>
      </c>
      <c r="H6" s="436" t="s">
        <v>233</v>
      </c>
    </row>
    <row r="7">
      <c r="A7" s="31" t="s">
        <v>1028</v>
      </c>
      <c r="B7" s="31" t="s">
        <v>1029</v>
      </c>
      <c r="H7" s="436" t="s">
        <v>246</v>
      </c>
    </row>
    <row r="8">
      <c r="H8" s="436" t="s">
        <v>253</v>
      </c>
    </row>
    <row r="9">
      <c r="H9" s="436" t="s">
        <v>228</v>
      </c>
    </row>
    <row r="10">
      <c r="A10" s="453" t="s">
        <v>1030</v>
      </c>
      <c r="H10" s="436" t="s">
        <v>240</v>
      </c>
    </row>
    <row r="11">
      <c r="A11" s="453" t="s">
        <v>1031</v>
      </c>
      <c r="B11" s="453" t="s">
        <v>1032</v>
      </c>
      <c r="C11" s="453" t="s">
        <v>1033</v>
      </c>
      <c r="D11" s="453" t="s">
        <v>1034</v>
      </c>
      <c r="E11" s="453" t="s">
        <v>1035</v>
      </c>
      <c r="F11" s="453" t="s">
        <v>1036</v>
      </c>
      <c r="G11" s="307"/>
      <c r="H11" s="436" t="s">
        <v>255</v>
      </c>
    </row>
    <row r="12">
      <c r="A12" s="436" t="s">
        <v>1037</v>
      </c>
      <c r="B12" s="436" t="s">
        <v>1037</v>
      </c>
      <c r="C12" s="436" t="s">
        <v>1037</v>
      </c>
      <c r="D12" s="436" t="s">
        <v>1037</v>
      </c>
      <c r="E12" s="436" t="s">
        <v>1037</v>
      </c>
      <c r="F12" s="454">
        <v>391.0</v>
      </c>
      <c r="G12" s="459"/>
      <c r="H12" s="436" t="s">
        <v>256</v>
      </c>
    </row>
    <row r="15">
      <c r="A15" s="455" t="s">
        <v>1031</v>
      </c>
      <c r="B15" s="455" t="s">
        <v>1032</v>
      </c>
      <c r="C15" s="455" t="s">
        <v>1033</v>
      </c>
      <c r="D15" s="455" t="s">
        <v>1034</v>
      </c>
      <c r="E15" s="455" t="s">
        <v>1035</v>
      </c>
      <c r="F15" s="455" t="s">
        <v>1036</v>
      </c>
      <c r="G15" s="307"/>
    </row>
    <row r="16">
      <c r="A16" s="436" t="s">
        <v>1436</v>
      </c>
      <c r="B16" s="436" t="s">
        <v>1436</v>
      </c>
      <c r="C16" s="436" t="s">
        <v>9</v>
      </c>
      <c r="D16" s="436" t="s">
        <v>1040</v>
      </c>
      <c r="E16" s="436" t="s">
        <v>253</v>
      </c>
      <c r="F16" s="454">
        <v>27.0</v>
      </c>
      <c r="G16" s="459"/>
    </row>
    <row r="17">
      <c r="A17" s="436" t="s">
        <v>1448</v>
      </c>
      <c r="B17" s="436" t="s">
        <v>1459</v>
      </c>
      <c r="C17" s="436" t="s">
        <v>9</v>
      </c>
      <c r="D17" s="436" t="s">
        <v>1040</v>
      </c>
      <c r="E17" s="436" t="s">
        <v>253</v>
      </c>
      <c r="F17" s="454">
        <v>17.0</v>
      </c>
      <c r="G17" s="459"/>
    </row>
    <row r="18">
      <c r="A18" s="436" t="s">
        <v>1521</v>
      </c>
      <c r="B18" s="436" t="s">
        <v>1522</v>
      </c>
      <c r="C18" s="436" t="s">
        <v>9</v>
      </c>
      <c r="D18" s="436" t="s">
        <v>1040</v>
      </c>
      <c r="E18" s="436" t="s">
        <v>228</v>
      </c>
      <c r="F18" s="454">
        <v>16.0</v>
      </c>
      <c r="G18" s="459"/>
    </row>
    <row r="19">
      <c r="A19" s="436" t="s">
        <v>1521</v>
      </c>
      <c r="B19" s="436" t="s">
        <v>1523</v>
      </c>
      <c r="C19" s="436" t="s">
        <v>9</v>
      </c>
      <c r="D19" s="436" t="s">
        <v>1040</v>
      </c>
      <c r="E19" s="436" t="s">
        <v>240</v>
      </c>
      <c r="F19" s="454">
        <v>13.0</v>
      </c>
      <c r="G19" s="459"/>
    </row>
    <row r="20">
      <c r="A20" s="436" t="s">
        <v>1521</v>
      </c>
      <c r="B20" s="436" t="s">
        <v>1522</v>
      </c>
      <c r="C20" s="436" t="s">
        <v>9</v>
      </c>
      <c r="D20" s="436" t="s">
        <v>1040</v>
      </c>
      <c r="E20" s="436" t="s">
        <v>242</v>
      </c>
      <c r="F20" s="454">
        <v>13.0</v>
      </c>
      <c r="G20" s="459"/>
    </row>
    <row r="21">
      <c r="A21" s="436" t="s">
        <v>1521</v>
      </c>
      <c r="B21" s="436" t="s">
        <v>1522</v>
      </c>
      <c r="C21" s="436" t="s">
        <v>8</v>
      </c>
      <c r="D21" s="436" t="s">
        <v>1040</v>
      </c>
      <c r="E21" s="436" t="s">
        <v>240</v>
      </c>
      <c r="F21" s="454">
        <v>11.0</v>
      </c>
      <c r="G21" s="459"/>
    </row>
    <row r="22">
      <c r="A22" s="436" t="s">
        <v>1521</v>
      </c>
      <c r="B22" s="436" t="s">
        <v>1523</v>
      </c>
      <c r="C22" s="436" t="s">
        <v>9</v>
      </c>
      <c r="D22" s="436" t="s">
        <v>1040</v>
      </c>
      <c r="E22" s="436" t="s">
        <v>229</v>
      </c>
      <c r="F22" s="454">
        <v>10.0</v>
      </c>
      <c r="G22" s="459"/>
    </row>
    <row r="23">
      <c r="A23" s="436" t="s">
        <v>1521</v>
      </c>
      <c r="B23" s="436" t="s">
        <v>1524</v>
      </c>
      <c r="C23" s="436" t="s">
        <v>9</v>
      </c>
      <c r="D23" s="436" t="s">
        <v>1040</v>
      </c>
      <c r="E23" s="436" t="s">
        <v>233</v>
      </c>
      <c r="F23" s="454">
        <v>10.0</v>
      </c>
      <c r="G23" s="459"/>
    </row>
    <row r="24">
      <c r="A24" s="436" t="s">
        <v>1521</v>
      </c>
      <c r="B24" s="436" t="s">
        <v>1523</v>
      </c>
      <c r="C24" s="436" t="s">
        <v>8</v>
      </c>
      <c r="D24" s="436" t="s">
        <v>1040</v>
      </c>
      <c r="E24" s="436" t="s">
        <v>240</v>
      </c>
      <c r="F24" s="454">
        <v>9.0</v>
      </c>
      <c r="G24" s="459"/>
    </row>
    <row r="25">
      <c r="A25" s="436" t="s">
        <v>1521</v>
      </c>
      <c r="B25" s="436" t="s">
        <v>1524</v>
      </c>
      <c r="C25" s="436" t="s">
        <v>9</v>
      </c>
      <c r="D25" s="436" t="s">
        <v>1040</v>
      </c>
      <c r="E25" s="436" t="s">
        <v>240</v>
      </c>
      <c r="F25" s="454">
        <v>9.0</v>
      </c>
      <c r="G25" s="459"/>
    </row>
    <row r="26">
      <c r="A26" s="436" t="s">
        <v>1521</v>
      </c>
      <c r="B26" s="436" t="s">
        <v>1524</v>
      </c>
      <c r="C26" s="436" t="s">
        <v>8</v>
      </c>
      <c r="D26" s="436" t="s">
        <v>1040</v>
      </c>
      <c r="E26" s="436" t="s">
        <v>233</v>
      </c>
      <c r="F26" s="454">
        <v>9.0</v>
      </c>
      <c r="G26" s="459"/>
    </row>
    <row r="27">
      <c r="A27" s="436" t="s">
        <v>1521</v>
      </c>
      <c r="B27" s="436" t="s">
        <v>1522</v>
      </c>
      <c r="C27" s="436" t="s">
        <v>9</v>
      </c>
      <c r="D27" s="436" t="s">
        <v>1040</v>
      </c>
      <c r="E27" s="436" t="s">
        <v>240</v>
      </c>
      <c r="F27" s="454">
        <v>8.0</v>
      </c>
      <c r="G27" s="459"/>
    </row>
    <row r="28">
      <c r="A28" s="436" t="s">
        <v>1521</v>
      </c>
      <c r="B28" s="436" t="s">
        <v>1524</v>
      </c>
      <c r="C28" s="436" t="s">
        <v>9</v>
      </c>
      <c r="D28" s="436" t="s">
        <v>1040</v>
      </c>
      <c r="E28" s="436" t="s">
        <v>229</v>
      </c>
      <c r="F28" s="454">
        <v>7.0</v>
      </c>
      <c r="G28" s="459"/>
    </row>
    <row r="29">
      <c r="A29" s="436" t="s">
        <v>1521</v>
      </c>
      <c r="B29" s="436" t="s">
        <v>1522</v>
      </c>
      <c r="C29" s="436" t="s">
        <v>9</v>
      </c>
      <c r="D29" s="436" t="s">
        <v>1040</v>
      </c>
      <c r="E29" s="436" t="s">
        <v>229</v>
      </c>
      <c r="F29" s="454">
        <v>6.0</v>
      </c>
      <c r="G29" s="459"/>
    </row>
    <row r="30">
      <c r="A30" s="436" t="s">
        <v>1437</v>
      </c>
      <c r="B30" s="436" t="s">
        <v>1438</v>
      </c>
      <c r="C30" s="436" t="s">
        <v>8</v>
      </c>
      <c r="D30" s="436" t="s">
        <v>1040</v>
      </c>
      <c r="E30" s="436" t="s">
        <v>253</v>
      </c>
      <c r="F30" s="454">
        <v>6.0</v>
      </c>
      <c r="G30" s="459"/>
    </row>
    <row r="31">
      <c r="A31" s="436" t="s">
        <v>1497</v>
      </c>
      <c r="B31" s="436" t="s">
        <v>1498</v>
      </c>
      <c r="C31" s="436" t="s">
        <v>9</v>
      </c>
      <c r="D31" s="436" t="s">
        <v>1040</v>
      </c>
      <c r="E31" s="436" t="s">
        <v>253</v>
      </c>
      <c r="F31" s="454">
        <v>6.0</v>
      </c>
      <c r="G31" s="459"/>
    </row>
    <row r="32">
      <c r="A32" s="436" t="s">
        <v>1448</v>
      </c>
      <c r="B32" s="436" t="s">
        <v>1486</v>
      </c>
      <c r="C32" s="436" t="s">
        <v>9</v>
      </c>
      <c r="D32" s="436" t="s">
        <v>1040</v>
      </c>
      <c r="E32" s="436" t="s">
        <v>253</v>
      </c>
      <c r="F32" s="454">
        <v>5.0</v>
      </c>
      <c r="G32" s="459"/>
    </row>
    <row r="33">
      <c r="A33" s="436" t="s">
        <v>1521</v>
      </c>
      <c r="B33" s="436" t="s">
        <v>1523</v>
      </c>
      <c r="C33" s="436" t="s">
        <v>9</v>
      </c>
      <c r="D33" s="436" t="s">
        <v>1040</v>
      </c>
      <c r="E33" s="436" t="s">
        <v>228</v>
      </c>
      <c r="F33" s="454">
        <v>5.0</v>
      </c>
      <c r="G33" s="459"/>
    </row>
    <row r="34">
      <c r="A34" s="436" t="s">
        <v>1521</v>
      </c>
      <c r="B34" s="436" t="s">
        <v>1523</v>
      </c>
      <c r="C34" s="436" t="s">
        <v>9</v>
      </c>
      <c r="D34" s="436" t="s">
        <v>1040</v>
      </c>
      <c r="E34" s="436" t="s">
        <v>242</v>
      </c>
      <c r="F34" s="454">
        <v>5.0</v>
      </c>
      <c r="G34" s="459"/>
    </row>
    <row r="35">
      <c r="A35" s="436" t="s">
        <v>1521</v>
      </c>
      <c r="B35" s="436" t="s">
        <v>1525</v>
      </c>
      <c r="C35" s="436" t="s">
        <v>9</v>
      </c>
      <c r="D35" s="436" t="s">
        <v>1040</v>
      </c>
      <c r="E35" s="436" t="s">
        <v>233</v>
      </c>
      <c r="F35" s="454">
        <v>5.0</v>
      </c>
      <c r="G35" s="459"/>
    </row>
    <row r="36">
      <c r="A36" s="436" t="s">
        <v>1521</v>
      </c>
      <c r="B36" s="436" t="s">
        <v>1522</v>
      </c>
      <c r="C36" s="436" t="s">
        <v>8</v>
      </c>
      <c r="D36" s="436" t="s">
        <v>1040</v>
      </c>
      <c r="E36" s="436" t="s">
        <v>228</v>
      </c>
      <c r="F36" s="454">
        <v>5.0</v>
      </c>
      <c r="G36" s="459"/>
    </row>
    <row r="37">
      <c r="A37" s="436" t="s">
        <v>1521</v>
      </c>
      <c r="B37" s="436" t="s">
        <v>1524</v>
      </c>
      <c r="C37" s="436" t="s">
        <v>8</v>
      </c>
      <c r="D37" s="436" t="s">
        <v>1070</v>
      </c>
      <c r="E37" s="436" t="s">
        <v>246</v>
      </c>
      <c r="F37" s="454">
        <v>5.0</v>
      </c>
      <c r="G37" s="459"/>
    </row>
    <row r="38">
      <c r="A38" s="436" t="s">
        <v>1521</v>
      </c>
      <c r="B38" s="436" t="s">
        <v>1526</v>
      </c>
      <c r="C38" s="436" t="s">
        <v>9</v>
      </c>
      <c r="D38" s="436" t="s">
        <v>1040</v>
      </c>
      <c r="E38" s="436" t="s">
        <v>240</v>
      </c>
      <c r="F38" s="454">
        <v>5.0</v>
      </c>
      <c r="G38" s="459"/>
    </row>
    <row r="39">
      <c r="A39" s="436" t="s">
        <v>1448</v>
      </c>
      <c r="B39" s="436" t="s">
        <v>1486</v>
      </c>
      <c r="C39" s="436" t="s">
        <v>8</v>
      </c>
      <c r="D39" s="436" t="s">
        <v>1040</v>
      </c>
      <c r="E39" s="436" t="s">
        <v>253</v>
      </c>
      <c r="F39" s="454">
        <v>4.0</v>
      </c>
      <c r="G39" s="459"/>
    </row>
    <row r="40">
      <c r="A40" s="436" t="s">
        <v>1521</v>
      </c>
      <c r="B40" s="436" t="s">
        <v>1523</v>
      </c>
      <c r="C40" s="436" t="s">
        <v>9</v>
      </c>
      <c r="D40" s="436" t="s">
        <v>1040</v>
      </c>
      <c r="E40" s="436" t="s">
        <v>233</v>
      </c>
      <c r="F40" s="454">
        <v>4.0</v>
      </c>
      <c r="G40" s="459"/>
    </row>
    <row r="41">
      <c r="A41" s="436" t="s">
        <v>1521</v>
      </c>
      <c r="B41" s="436" t="s">
        <v>1522</v>
      </c>
      <c r="C41" s="436" t="s">
        <v>10</v>
      </c>
      <c r="D41" s="436" t="s">
        <v>1040</v>
      </c>
      <c r="E41" s="436" t="s">
        <v>240</v>
      </c>
      <c r="F41" s="454">
        <v>4.0</v>
      </c>
      <c r="G41" s="459"/>
    </row>
    <row r="42">
      <c r="A42" s="436" t="s">
        <v>1521</v>
      </c>
      <c r="B42" s="436" t="s">
        <v>1524</v>
      </c>
      <c r="C42" s="436" t="s">
        <v>10</v>
      </c>
      <c r="D42" s="436" t="s">
        <v>1040</v>
      </c>
      <c r="E42" s="436" t="s">
        <v>242</v>
      </c>
      <c r="F42" s="454">
        <v>4.0</v>
      </c>
      <c r="G42" s="459"/>
    </row>
    <row r="43">
      <c r="A43" s="436" t="s">
        <v>1521</v>
      </c>
      <c r="B43" s="436" t="s">
        <v>1524</v>
      </c>
      <c r="C43" s="436" t="s">
        <v>9</v>
      </c>
      <c r="D43" s="436" t="s">
        <v>1040</v>
      </c>
      <c r="E43" s="436" t="s">
        <v>242</v>
      </c>
      <c r="F43" s="454">
        <v>4.0</v>
      </c>
      <c r="G43" s="459"/>
    </row>
    <row r="44">
      <c r="A44" s="436" t="s">
        <v>1521</v>
      </c>
      <c r="B44" s="436" t="s">
        <v>1526</v>
      </c>
      <c r="C44" s="436" t="s">
        <v>9</v>
      </c>
      <c r="D44" s="436" t="s">
        <v>1040</v>
      </c>
      <c r="E44" s="436" t="s">
        <v>233</v>
      </c>
      <c r="F44" s="454">
        <v>4.0</v>
      </c>
      <c r="G44" s="459"/>
    </row>
    <row r="45">
      <c r="A45" s="436" t="s">
        <v>1437</v>
      </c>
      <c r="B45" s="436" t="s">
        <v>1527</v>
      </c>
      <c r="C45" s="436" t="s">
        <v>9</v>
      </c>
      <c r="D45" s="436" t="s">
        <v>1040</v>
      </c>
      <c r="E45" s="436" t="s">
        <v>255</v>
      </c>
      <c r="F45" s="454">
        <v>4.0</v>
      </c>
      <c r="G45" s="459"/>
    </row>
    <row r="46">
      <c r="A46" s="436" t="s">
        <v>1437</v>
      </c>
      <c r="B46" s="436" t="s">
        <v>1438</v>
      </c>
      <c r="C46" s="436" t="s">
        <v>9</v>
      </c>
      <c r="D46" s="436" t="s">
        <v>1040</v>
      </c>
      <c r="E46" s="436" t="s">
        <v>253</v>
      </c>
      <c r="F46" s="454">
        <v>4.0</v>
      </c>
      <c r="G46" s="459"/>
    </row>
    <row r="47">
      <c r="A47" s="436" t="s">
        <v>1452</v>
      </c>
      <c r="B47" s="436" t="s">
        <v>1462</v>
      </c>
      <c r="C47" s="436" t="s">
        <v>9</v>
      </c>
      <c r="D47" s="436" t="s">
        <v>1040</v>
      </c>
      <c r="E47" s="436" t="s">
        <v>253</v>
      </c>
      <c r="F47" s="454">
        <v>4.0</v>
      </c>
      <c r="G47" s="459"/>
    </row>
    <row r="48">
      <c r="A48" s="436" t="s">
        <v>1448</v>
      </c>
      <c r="B48" s="436" t="s">
        <v>1528</v>
      </c>
      <c r="C48" s="436" t="s">
        <v>9</v>
      </c>
      <c r="D48" s="436" t="s">
        <v>1040</v>
      </c>
      <c r="E48" s="436" t="s">
        <v>253</v>
      </c>
      <c r="F48" s="454">
        <v>3.0</v>
      </c>
      <c r="G48" s="459"/>
    </row>
    <row r="49">
      <c r="A49" s="436" t="s">
        <v>1448</v>
      </c>
      <c r="B49" s="436" t="s">
        <v>1459</v>
      </c>
      <c r="C49" s="436" t="s">
        <v>9</v>
      </c>
      <c r="D49" s="436" t="s">
        <v>1040</v>
      </c>
      <c r="E49" s="436" t="s">
        <v>255</v>
      </c>
      <c r="F49" s="454">
        <v>3.0</v>
      </c>
      <c r="G49" s="459"/>
    </row>
    <row r="50">
      <c r="A50" s="436" t="s">
        <v>1521</v>
      </c>
      <c r="B50" s="436" t="s">
        <v>1529</v>
      </c>
      <c r="C50" s="436" t="s">
        <v>9</v>
      </c>
      <c r="D50" s="436" t="s">
        <v>1040</v>
      </c>
      <c r="E50" s="436" t="s">
        <v>229</v>
      </c>
      <c r="F50" s="454">
        <v>3.0</v>
      </c>
      <c r="G50" s="459"/>
    </row>
    <row r="51">
      <c r="A51" s="436" t="s">
        <v>1521</v>
      </c>
      <c r="B51" s="436" t="s">
        <v>1523</v>
      </c>
      <c r="C51" s="436" t="s">
        <v>9</v>
      </c>
      <c r="D51" s="436" t="s">
        <v>1040</v>
      </c>
      <c r="E51" s="436" t="s">
        <v>253</v>
      </c>
      <c r="F51" s="454">
        <v>3.0</v>
      </c>
      <c r="G51" s="459"/>
    </row>
    <row r="52">
      <c r="A52" s="436" t="s">
        <v>1521</v>
      </c>
      <c r="B52" s="436" t="s">
        <v>1530</v>
      </c>
      <c r="C52" s="436" t="s">
        <v>9</v>
      </c>
      <c r="D52" s="436" t="s">
        <v>1040</v>
      </c>
      <c r="E52" s="436" t="s">
        <v>108</v>
      </c>
      <c r="F52" s="454">
        <v>3.0</v>
      </c>
      <c r="G52" s="459"/>
    </row>
    <row r="53">
      <c r="A53" s="436" t="s">
        <v>1521</v>
      </c>
      <c r="B53" s="436" t="s">
        <v>1525</v>
      </c>
      <c r="C53" s="436" t="s">
        <v>9</v>
      </c>
      <c r="D53" s="436" t="s">
        <v>1040</v>
      </c>
      <c r="E53" s="436" t="s">
        <v>240</v>
      </c>
      <c r="F53" s="454">
        <v>3.0</v>
      </c>
      <c r="G53" s="459"/>
    </row>
    <row r="54">
      <c r="A54" s="436" t="s">
        <v>1521</v>
      </c>
      <c r="B54" s="436" t="s">
        <v>1522</v>
      </c>
      <c r="C54" s="436" t="s">
        <v>8</v>
      </c>
      <c r="D54" s="436" t="s">
        <v>1040</v>
      </c>
      <c r="E54" s="436" t="s">
        <v>242</v>
      </c>
      <c r="F54" s="454">
        <v>3.0</v>
      </c>
      <c r="G54" s="459"/>
    </row>
    <row r="55">
      <c r="A55" s="436" t="s">
        <v>1521</v>
      </c>
      <c r="B55" s="436" t="s">
        <v>1522</v>
      </c>
      <c r="C55" s="436" t="s">
        <v>8</v>
      </c>
      <c r="D55" s="436" t="s">
        <v>1040</v>
      </c>
      <c r="E55" s="436" t="s">
        <v>229</v>
      </c>
      <c r="F55" s="454">
        <v>3.0</v>
      </c>
      <c r="G55" s="459"/>
    </row>
    <row r="56">
      <c r="A56" s="436" t="s">
        <v>1521</v>
      </c>
      <c r="B56" s="436" t="s">
        <v>1526</v>
      </c>
      <c r="C56" s="436" t="s">
        <v>9</v>
      </c>
      <c r="D56" s="436" t="s">
        <v>1040</v>
      </c>
      <c r="E56" s="436" t="s">
        <v>229</v>
      </c>
      <c r="F56" s="454">
        <v>3.0</v>
      </c>
      <c r="G56" s="459"/>
    </row>
    <row r="57">
      <c r="A57" s="436" t="s">
        <v>1436</v>
      </c>
      <c r="B57" s="436" t="s">
        <v>1436</v>
      </c>
      <c r="C57" s="436" t="s">
        <v>9</v>
      </c>
      <c r="D57" s="436" t="s">
        <v>1040</v>
      </c>
      <c r="E57" s="436" t="s">
        <v>255</v>
      </c>
      <c r="F57" s="454">
        <v>3.0</v>
      </c>
      <c r="G57" s="459"/>
    </row>
    <row r="58">
      <c r="A58" s="436" t="s">
        <v>1436</v>
      </c>
      <c r="B58" s="436" t="s">
        <v>1436</v>
      </c>
      <c r="C58" s="436" t="s">
        <v>8</v>
      </c>
      <c r="D58" s="436" t="s">
        <v>1040</v>
      </c>
      <c r="E58" s="436" t="s">
        <v>253</v>
      </c>
      <c r="F58" s="454">
        <v>3.0</v>
      </c>
      <c r="G58" s="459"/>
    </row>
    <row r="59">
      <c r="A59" s="436" t="s">
        <v>1068</v>
      </c>
      <c r="B59" s="436" t="s">
        <v>1068</v>
      </c>
      <c r="C59" s="436" t="s">
        <v>9</v>
      </c>
      <c r="D59" s="436" t="s">
        <v>1040</v>
      </c>
      <c r="E59" s="436" t="s">
        <v>253</v>
      </c>
      <c r="F59" s="454">
        <v>2.0</v>
      </c>
      <c r="G59" s="459"/>
    </row>
    <row r="60">
      <c r="A60" s="436" t="s">
        <v>1448</v>
      </c>
      <c r="B60" s="436" t="s">
        <v>1528</v>
      </c>
      <c r="C60" s="436" t="s">
        <v>8</v>
      </c>
      <c r="D60" s="436" t="s">
        <v>1040</v>
      </c>
      <c r="E60" s="436" t="s">
        <v>253</v>
      </c>
      <c r="F60" s="454">
        <v>2.0</v>
      </c>
      <c r="G60" s="459"/>
    </row>
    <row r="61">
      <c r="A61" s="436" t="s">
        <v>1448</v>
      </c>
      <c r="B61" s="436" t="s">
        <v>1459</v>
      </c>
      <c r="C61" s="436" t="s">
        <v>8</v>
      </c>
      <c r="D61" s="436" t="s">
        <v>1040</v>
      </c>
      <c r="E61" s="436" t="s">
        <v>253</v>
      </c>
      <c r="F61" s="454">
        <v>2.0</v>
      </c>
      <c r="G61" s="459"/>
    </row>
    <row r="62">
      <c r="A62" s="436" t="s">
        <v>1521</v>
      </c>
      <c r="B62" s="436" t="s">
        <v>1531</v>
      </c>
      <c r="C62" s="436" t="s">
        <v>9</v>
      </c>
      <c r="D62" s="436" t="s">
        <v>1040</v>
      </c>
      <c r="E62" s="436" t="s">
        <v>228</v>
      </c>
      <c r="F62" s="454">
        <v>2.0</v>
      </c>
      <c r="G62" s="459"/>
    </row>
    <row r="63">
      <c r="A63" s="436" t="s">
        <v>1521</v>
      </c>
      <c r="B63" s="436" t="s">
        <v>1531</v>
      </c>
      <c r="C63" s="436" t="s">
        <v>9</v>
      </c>
      <c r="D63" s="436" t="s">
        <v>1040</v>
      </c>
      <c r="E63" s="436" t="s">
        <v>242</v>
      </c>
      <c r="F63" s="454">
        <v>2.0</v>
      </c>
      <c r="G63" s="459"/>
    </row>
    <row r="64">
      <c r="A64" s="436" t="s">
        <v>1521</v>
      </c>
      <c r="B64" s="436" t="s">
        <v>1523</v>
      </c>
      <c r="C64" s="436" t="s">
        <v>10</v>
      </c>
      <c r="D64" s="436" t="s">
        <v>1040</v>
      </c>
      <c r="E64" s="436" t="s">
        <v>240</v>
      </c>
      <c r="F64" s="454">
        <v>2.0</v>
      </c>
      <c r="G64" s="459"/>
    </row>
    <row r="65">
      <c r="A65" s="436" t="s">
        <v>1521</v>
      </c>
      <c r="B65" s="436" t="s">
        <v>1525</v>
      </c>
      <c r="C65" s="436" t="s">
        <v>10</v>
      </c>
      <c r="D65" s="436" t="s">
        <v>1040</v>
      </c>
      <c r="E65" s="436" t="s">
        <v>229</v>
      </c>
      <c r="F65" s="454">
        <v>2.0</v>
      </c>
      <c r="G65" s="459"/>
    </row>
    <row r="66">
      <c r="A66" s="436" t="s">
        <v>1521</v>
      </c>
      <c r="B66" s="436" t="s">
        <v>1525</v>
      </c>
      <c r="C66" s="436" t="s">
        <v>9</v>
      </c>
      <c r="D66" s="436" t="s">
        <v>1040</v>
      </c>
      <c r="E66" s="436" t="s">
        <v>229</v>
      </c>
      <c r="F66" s="454">
        <v>2.0</v>
      </c>
      <c r="G66" s="459"/>
    </row>
    <row r="67">
      <c r="A67" s="436" t="s">
        <v>1521</v>
      </c>
      <c r="B67" s="436" t="s">
        <v>1525</v>
      </c>
      <c r="C67" s="436" t="s">
        <v>8</v>
      </c>
      <c r="D67" s="436" t="s">
        <v>1040</v>
      </c>
      <c r="E67" s="436" t="s">
        <v>242</v>
      </c>
      <c r="F67" s="454">
        <v>2.0</v>
      </c>
      <c r="G67" s="459"/>
    </row>
    <row r="68">
      <c r="A68" s="436" t="s">
        <v>1521</v>
      </c>
      <c r="B68" s="436" t="s">
        <v>1532</v>
      </c>
      <c r="C68" s="436" t="s">
        <v>8</v>
      </c>
      <c r="D68" s="436" t="s">
        <v>1040</v>
      </c>
      <c r="E68" s="436" t="s">
        <v>240</v>
      </c>
      <c r="F68" s="454">
        <v>2.0</v>
      </c>
      <c r="G68" s="459"/>
    </row>
    <row r="69">
      <c r="A69" s="436" t="s">
        <v>1521</v>
      </c>
      <c r="B69" s="436" t="s">
        <v>1522</v>
      </c>
      <c r="C69" s="436" t="s">
        <v>9</v>
      </c>
      <c r="D69" s="436" t="s">
        <v>1040</v>
      </c>
      <c r="E69" s="436" t="s">
        <v>233</v>
      </c>
      <c r="F69" s="454">
        <v>2.0</v>
      </c>
      <c r="G69" s="459"/>
    </row>
    <row r="70">
      <c r="A70" s="436" t="s">
        <v>1521</v>
      </c>
      <c r="B70" s="436" t="s">
        <v>1524</v>
      </c>
      <c r="C70" s="436" t="s">
        <v>9</v>
      </c>
      <c r="D70" s="436" t="s">
        <v>1040</v>
      </c>
      <c r="E70" s="436" t="s">
        <v>228</v>
      </c>
      <c r="F70" s="454">
        <v>2.0</v>
      </c>
      <c r="G70" s="459"/>
    </row>
    <row r="71">
      <c r="A71" s="436" t="s">
        <v>1521</v>
      </c>
      <c r="B71" s="436" t="s">
        <v>1524</v>
      </c>
      <c r="C71" s="436" t="s">
        <v>8</v>
      </c>
      <c r="D71" s="436" t="s">
        <v>1040</v>
      </c>
      <c r="E71" s="436" t="s">
        <v>240</v>
      </c>
      <c r="F71" s="454">
        <v>2.0</v>
      </c>
      <c r="G71" s="459"/>
    </row>
    <row r="72">
      <c r="A72" s="436" t="s">
        <v>1521</v>
      </c>
      <c r="B72" s="436" t="s">
        <v>1526</v>
      </c>
      <c r="C72" s="436" t="s">
        <v>9</v>
      </c>
      <c r="D72" s="436" t="s">
        <v>1040</v>
      </c>
      <c r="E72" s="436" t="s">
        <v>242</v>
      </c>
      <c r="F72" s="454">
        <v>2.0</v>
      </c>
      <c r="G72" s="459"/>
    </row>
    <row r="73">
      <c r="A73" s="436" t="s">
        <v>1521</v>
      </c>
      <c r="B73" s="436" t="s">
        <v>1526</v>
      </c>
      <c r="C73" s="436" t="s">
        <v>8</v>
      </c>
      <c r="D73" s="436" t="s">
        <v>1040</v>
      </c>
      <c r="E73" s="436" t="s">
        <v>233</v>
      </c>
      <c r="F73" s="454">
        <v>2.0</v>
      </c>
      <c r="G73" s="459"/>
    </row>
    <row r="74">
      <c r="A74" s="436" t="s">
        <v>1437</v>
      </c>
      <c r="B74" s="436" t="s">
        <v>1438</v>
      </c>
      <c r="C74" s="436" t="s">
        <v>10</v>
      </c>
      <c r="D74" s="436" t="s">
        <v>1040</v>
      </c>
      <c r="E74" s="436" t="s">
        <v>253</v>
      </c>
      <c r="F74" s="454">
        <v>2.0</v>
      </c>
      <c r="G74" s="459"/>
    </row>
    <row r="75">
      <c r="A75" s="436" t="s">
        <v>1452</v>
      </c>
      <c r="B75" s="436" t="s">
        <v>1514</v>
      </c>
      <c r="C75" s="436" t="s">
        <v>9</v>
      </c>
      <c r="D75" s="436" t="s">
        <v>1040</v>
      </c>
      <c r="E75" s="436" t="s">
        <v>253</v>
      </c>
      <c r="F75" s="454">
        <v>2.0</v>
      </c>
      <c r="G75" s="459"/>
    </row>
    <row r="76">
      <c r="A76" s="436" t="s">
        <v>1452</v>
      </c>
      <c r="B76" s="436" t="s">
        <v>1514</v>
      </c>
      <c r="C76" s="436" t="s">
        <v>8</v>
      </c>
      <c r="D76" s="436" t="s">
        <v>1040</v>
      </c>
      <c r="E76" s="436" t="s">
        <v>253</v>
      </c>
      <c r="F76" s="454">
        <v>2.0</v>
      </c>
      <c r="G76" s="459"/>
    </row>
    <row r="77">
      <c r="A77" s="436" t="s">
        <v>1452</v>
      </c>
      <c r="B77" s="436" t="s">
        <v>1533</v>
      </c>
      <c r="C77" s="436" t="s">
        <v>8</v>
      </c>
      <c r="D77" s="436" t="s">
        <v>1040</v>
      </c>
      <c r="E77" s="436" t="s">
        <v>240</v>
      </c>
      <c r="F77" s="454">
        <v>2.0</v>
      </c>
      <c r="G77" s="459"/>
    </row>
    <row r="78">
      <c r="A78" s="436" t="s">
        <v>1444</v>
      </c>
      <c r="B78" s="436" t="s">
        <v>1457</v>
      </c>
      <c r="C78" s="436" t="s">
        <v>9</v>
      </c>
      <c r="D78" s="436" t="s">
        <v>1040</v>
      </c>
      <c r="E78" s="436" t="s">
        <v>253</v>
      </c>
      <c r="F78" s="454">
        <v>2.0</v>
      </c>
      <c r="G78" s="459"/>
    </row>
    <row r="79">
      <c r="A79" s="436" t="s">
        <v>1436</v>
      </c>
      <c r="B79" s="436" t="s">
        <v>1436</v>
      </c>
      <c r="C79" s="436" t="s">
        <v>9</v>
      </c>
      <c r="D79" s="436" t="s">
        <v>1058</v>
      </c>
      <c r="E79" s="436" t="s">
        <v>253</v>
      </c>
      <c r="F79" s="454">
        <v>2.0</v>
      </c>
      <c r="G79" s="459"/>
    </row>
    <row r="80">
      <c r="A80" s="436" t="s">
        <v>1068</v>
      </c>
      <c r="B80" s="436" t="s">
        <v>1068</v>
      </c>
      <c r="C80" s="436" t="s">
        <v>9</v>
      </c>
      <c r="D80" s="436" t="s">
        <v>1040</v>
      </c>
      <c r="E80" s="436" t="s">
        <v>240</v>
      </c>
      <c r="F80" s="454">
        <v>1.0</v>
      </c>
      <c r="G80" s="459"/>
    </row>
    <row r="81">
      <c r="A81" s="436" t="s">
        <v>1448</v>
      </c>
      <c r="B81" s="436" t="s">
        <v>1528</v>
      </c>
      <c r="C81" s="436" t="s">
        <v>8</v>
      </c>
      <c r="D81" s="436" t="s">
        <v>1040</v>
      </c>
      <c r="E81" s="436" t="s">
        <v>229</v>
      </c>
      <c r="F81" s="454">
        <v>1.0</v>
      </c>
      <c r="G81" s="459"/>
    </row>
    <row r="82">
      <c r="A82" s="436" t="s">
        <v>1448</v>
      </c>
      <c r="B82" s="436" t="s">
        <v>1491</v>
      </c>
      <c r="C82" s="436" t="s">
        <v>9</v>
      </c>
      <c r="D82" s="436" t="s">
        <v>1040</v>
      </c>
      <c r="E82" s="436" t="s">
        <v>253</v>
      </c>
      <c r="F82" s="454">
        <v>1.0</v>
      </c>
      <c r="G82" s="459"/>
    </row>
    <row r="83">
      <c r="A83" s="436" t="s">
        <v>1448</v>
      </c>
      <c r="B83" s="436" t="s">
        <v>1491</v>
      </c>
      <c r="C83" s="436" t="s">
        <v>9</v>
      </c>
      <c r="D83" s="436" t="s">
        <v>1040</v>
      </c>
      <c r="E83" s="436" t="s">
        <v>255</v>
      </c>
      <c r="F83" s="454">
        <v>1.0</v>
      </c>
      <c r="G83" s="459"/>
    </row>
    <row r="84">
      <c r="A84" s="436" t="s">
        <v>1448</v>
      </c>
      <c r="B84" s="436" t="s">
        <v>1486</v>
      </c>
      <c r="C84" s="436" t="s">
        <v>9</v>
      </c>
      <c r="D84" s="436" t="s">
        <v>1040</v>
      </c>
      <c r="E84" s="436" t="s">
        <v>255</v>
      </c>
      <c r="F84" s="454">
        <v>1.0</v>
      </c>
      <c r="G84" s="459"/>
    </row>
    <row r="85">
      <c r="A85" s="436" t="s">
        <v>1521</v>
      </c>
      <c r="B85" s="436" t="s">
        <v>1529</v>
      </c>
      <c r="C85" s="436" t="s">
        <v>9</v>
      </c>
      <c r="D85" s="436" t="s">
        <v>1040</v>
      </c>
      <c r="E85" s="436" t="s">
        <v>228</v>
      </c>
      <c r="F85" s="454">
        <v>1.0</v>
      </c>
      <c r="G85" s="459"/>
    </row>
    <row r="86">
      <c r="A86" s="436" t="s">
        <v>1521</v>
      </c>
      <c r="B86" s="436" t="s">
        <v>1529</v>
      </c>
      <c r="C86" s="436" t="s">
        <v>9</v>
      </c>
      <c r="D86" s="436" t="s">
        <v>1040</v>
      </c>
      <c r="E86" s="436" t="s">
        <v>242</v>
      </c>
      <c r="F86" s="454">
        <v>1.0</v>
      </c>
      <c r="G86" s="459"/>
    </row>
    <row r="87">
      <c r="A87" s="436" t="s">
        <v>1521</v>
      </c>
      <c r="B87" s="436" t="s">
        <v>1529</v>
      </c>
      <c r="C87" s="436" t="s">
        <v>9</v>
      </c>
      <c r="D87" s="436" t="s">
        <v>1040</v>
      </c>
      <c r="E87" s="436" t="s">
        <v>240</v>
      </c>
      <c r="F87" s="454">
        <v>1.0</v>
      </c>
      <c r="G87" s="459"/>
    </row>
    <row r="88">
      <c r="A88" s="436" t="s">
        <v>1521</v>
      </c>
      <c r="B88" s="436" t="s">
        <v>1529</v>
      </c>
      <c r="C88" s="436" t="s">
        <v>8</v>
      </c>
      <c r="D88" s="436" t="s">
        <v>1040</v>
      </c>
      <c r="E88" s="436" t="s">
        <v>229</v>
      </c>
      <c r="F88" s="454">
        <v>1.0</v>
      </c>
      <c r="G88" s="459"/>
    </row>
    <row r="89">
      <c r="A89" s="436" t="s">
        <v>1521</v>
      </c>
      <c r="B89" s="436" t="s">
        <v>1529</v>
      </c>
      <c r="C89" s="436" t="s">
        <v>8</v>
      </c>
      <c r="D89" s="436" t="s">
        <v>1040</v>
      </c>
      <c r="E89" s="436" t="s">
        <v>240</v>
      </c>
      <c r="F89" s="454">
        <v>1.0</v>
      </c>
      <c r="G89" s="459"/>
    </row>
    <row r="90">
      <c r="A90" s="436" t="s">
        <v>1521</v>
      </c>
      <c r="B90" s="436" t="s">
        <v>1531</v>
      </c>
      <c r="C90" s="436" t="s">
        <v>9</v>
      </c>
      <c r="D90" s="436" t="s">
        <v>1070</v>
      </c>
      <c r="E90" s="436" t="s">
        <v>246</v>
      </c>
      <c r="F90" s="454">
        <v>1.0</v>
      </c>
      <c r="G90" s="459"/>
    </row>
    <row r="91">
      <c r="A91" s="436" t="s">
        <v>1521</v>
      </c>
      <c r="B91" s="436" t="s">
        <v>1523</v>
      </c>
      <c r="C91" s="436" t="s">
        <v>10</v>
      </c>
      <c r="D91" s="436" t="s">
        <v>1040</v>
      </c>
      <c r="E91" s="436" t="s">
        <v>233</v>
      </c>
      <c r="F91" s="454">
        <v>1.0</v>
      </c>
      <c r="G91" s="459"/>
    </row>
    <row r="92">
      <c r="A92" s="436" t="s">
        <v>1521</v>
      </c>
      <c r="B92" s="436" t="s">
        <v>1523</v>
      </c>
      <c r="C92" s="436" t="s">
        <v>9</v>
      </c>
      <c r="D92" s="436" t="s">
        <v>1040</v>
      </c>
      <c r="E92" s="436" t="s">
        <v>108</v>
      </c>
      <c r="F92" s="454">
        <v>1.0</v>
      </c>
      <c r="G92" s="459"/>
    </row>
    <row r="93">
      <c r="A93" s="436" t="s">
        <v>1521</v>
      </c>
      <c r="B93" s="436" t="s">
        <v>1523</v>
      </c>
      <c r="C93" s="436" t="s">
        <v>9</v>
      </c>
      <c r="D93" s="436" t="s">
        <v>1070</v>
      </c>
      <c r="E93" s="436" t="s">
        <v>246</v>
      </c>
      <c r="F93" s="454">
        <v>1.0</v>
      </c>
      <c r="G93" s="459"/>
    </row>
    <row r="94">
      <c r="A94" s="436" t="s">
        <v>1521</v>
      </c>
      <c r="B94" s="436" t="s">
        <v>1523</v>
      </c>
      <c r="C94" s="436" t="s">
        <v>8</v>
      </c>
      <c r="D94" s="436" t="s">
        <v>1040</v>
      </c>
      <c r="E94" s="436" t="s">
        <v>228</v>
      </c>
      <c r="F94" s="454">
        <v>1.0</v>
      </c>
      <c r="G94" s="459"/>
    </row>
    <row r="95">
      <c r="A95" s="436" t="s">
        <v>1521</v>
      </c>
      <c r="B95" s="436" t="s">
        <v>1523</v>
      </c>
      <c r="C95" s="436" t="s">
        <v>8</v>
      </c>
      <c r="D95" s="436" t="s">
        <v>1040</v>
      </c>
      <c r="E95" s="436" t="s">
        <v>229</v>
      </c>
      <c r="F95" s="454">
        <v>1.0</v>
      </c>
      <c r="G95" s="459"/>
    </row>
    <row r="96">
      <c r="A96" s="436" t="s">
        <v>1521</v>
      </c>
      <c r="B96" s="436" t="s">
        <v>1523</v>
      </c>
      <c r="C96" s="436" t="s">
        <v>8</v>
      </c>
      <c r="D96" s="436" t="s">
        <v>1070</v>
      </c>
      <c r="E96" s="436" t="s">
        <v>246</v>
      </c>
      <c r="F96" s="454">
        <v>1.0</v>
      </c>
      <c r="G96" s="459"/>
    </row>
    <row r="97">
      <c r="A97" s="436" t="s">
        <v>1521</v>
      </c>
      <c r="B97" s="436" t="s">
        <v>1534</v>
      </c>
      <c r="C97" s="436" t="s">
        <v>9</v>
      </c>
      <c r="D97" s="436" t="s">
        <v>1040</v>
      </c>
      <c r="E97" s="436" t="s">
        <v>229</v>
      </c>
      <c r="F97" s="454">
        <v>1.0</v>
      </c>
      <c r="G97" s="459"/>
    </row>
    <row r="98">
      <c r="A98" s="436" t="s">
        <v>1521</v>
      </c>
      <c r="B98" s="436" t="s">
        <v>1530</v>
      </c>
      <c r="C98" s="436" t="s">
        <v>10</v>
      </c>
      <c r="D98" s="436" t="s">
        <v>1040</v>
      </c>
      <c r="E98" s="436" t="s">
        <v>240</v>
      </c>
      <c r="F98" s="454">
        <v>1.0</v>
      </c>
      <c r="G98" s="459"/>
    </row>
    <row r="99">
      <c r="A99" s="436" t="s">
        <v>1521</v>
      </c>
      <c r="B99" s="436" t="s">
        <v>1530</v>
      </c>
      <c r="C99" s="436" t="s">
        <v>9</v>
      </c>
      <c r="D99" s="436" t="s">
        <v>1040</v>
      </c>
      <c r="E99" s="436" t="s">
        <v>242</v>
      </c>
      <c r="F99" s="454">
        <v>1.0</v>
      </c>
      <c r="G99" s="459"/>
    </row>
    <row r="100">
      <c r="A100" s="436" t="s">
        <v>1521</v>
      </c>
      <c r="B100" s="436" t="s">
        <v>1530</v>
      </c>
      <c r="C100" s="436" t="s">
        <v>9</v>
      </c>
      <c r="D100" s="436" t="s">
        <v>1040</v>
      </c>
      <c r="E100" s="436" t="s">
        <v>240</v>
      </c>
      <c r="F100" s="454">
        <v>1.0</v>
      </c>
      <c r="G100" s="459"/>
    </row>
    <row r="101">
      <c r="A101" s="436" t="s">
        <v>1521</v>
      </c>
      <c r="B101" s="436" t="s">
        <v>1535</v>
      </c>
      <c r="C101" s="436" t="s">
        <v>9</v>
      </c>
      <c r="D101" s="436" t="s">
        <v>1040</v>
      </c>
      <c r="E101" s="436" t="s">
        <v>242</v>
      </c>
      <c r="F101" s="454">
        <v>1.0</v>
      </c>
      <c r="G101" s="459"/>
    </row>
    <row r="102">
      <c r="A102" s="436" t="s">
        <v>1521</v>
      </c>
      <c r="B102" s="436" t="s">
        <v>1525</v>
      </c>
      <c r="C102" s="436" t="s">
        <v>10</v>
      </c>
      <c r="D102" s="436" t="s">
        <v>1040</v>
      </c>
      <c r="E102" s="436" t="s">
        <v>233</v>
      </c>
      <c r="F102" s="454">
        <v>1.0</v>
      </c>
      <c r="G102" s="459"/>
    </row>
    <row r="103">
      <c r="A103" s="436" t="s">
        <v>1521</v>
      </c>
      <c r="B103" s="436" t="s">
        <v>1525</v>
      </c>
      <c r="C103" s="436" t="s">
        <v>9</v>
      </c>
      <c r="D103" s="436" t="s">
        <v>1040</v>
      </c>
      <c r="E103" s="436" t="s">
        <v>242</v>
      </c>
      <c r="F103" s="454">
        <v>1.0</v>
      </c>
      <c r="G103" s="459"/>
    </row>
    <row r="104">
      <c r="A104" s="436" t="s">
        <v>1521</v>
      </c>
      <c r="B104" s="436" t="s">
        <v>1532</v>
      </c>
      <c r="C104" s="436" t="s">
        <v>9</v>
      </c>
      <c r="D104" s="436" t="s">
        <v>1040</v>
      </c>
      <c r="E104" s="436" t="s">
        <v>228</v>
      </c>
      <c r="F104" s="454">
        <v>1.0</v>
      </c>
      <c r="G104" s="459"/>
    </row>
    <row r="105">
      <c r="A105" s="436" t="s">
        <v>1521</v>
      </c>
      <c r="B105" s="436" t="s">
        <v>1532</v>
      </c>
      <c r="C105" s="436" t="s">
        <v>9</v>
      </c>
      <c r="D105" s="436" t="s">
        <v>1040</v>
      </c>
      <c r="E105" s="436" t="s">
        <v>242</v>
      </c>
      <c r="F105" s="454">
        <v>1.0</v>
      </c>
      <c r="G105" s="459"/>
    </row>
    <row r="106">
      <c r="A106" s="436" t="s">
        <v>1521</v>
      </c>
      <c r="B106" s="436" t="s">
        <v>1532</v>
      </c>
      <c r="C106" s="436" t="s">
        <v>9</v>
      </c>
      <c r="D106" s="436" t="s">
        <v>1040</v>
      </c>
      <c r="E106" s="436" t="s">
        <v>229</v>
      </c>
      <c r="F106" s="454">
        <v>1.0</v>
      </c>
      <c r="G106" s="459"/>
    </row>
    <row r="107">
      <c r="A107" s="436" t="s">
        <v>1521</v>
      </c>
      <c r="B107" s="436" t="s">
        <v>1532</v>
      </c>
      <c r="C107" s="436" t="s">
        <v>9</v>
      </c>
      <c r="D107" s="436" t="s">
        <v>1040</v>
      </c>
      <c r="E107" s="436" t="s">
        <v>240</v>
      </c>
      <c r="F107" s="454">
        <v>1.0</v>
      </c>
      <c r="G107" s="459"/>
    </row>
    <row r="108">
      <c r="A108" s="436" t="s">
        <v>1521</v>
      </c>
      <c r="B108" s="436" t="s">
        <v>1522</v>
      </c>
      <c r="C108" s="436" t="s">
        <v>10</v>
      </c>
      <c r="D108" s="436" t="s">
        <v>1040</v>
      </c>
      <c r="E108" s="436" t="s">
        <v>228</v>
      </c>
      <c r="F108" s="454">
        <v>1.0</v>
      </c>
      <c r="G108" s="459"/>
    </row>
    <row r="109">
      <c r="A109" s="436" t="s">
        <v>1521</v>
      </c>
      <c r="B109" s="436" t="s">
        <v>1522</v>
      </c>
      <c r="C109" s="436" t="s">
        <v>10</v>
      </c>
      <c r="D109" s="436" t="s">
        <v>1040</v>
      </c>
      <c r="E109" s="436" t="s">
        <v>242</v>
      </c>
      <c r="F109" s="454">
        <v>1.0</v>
      </c>
      <c r="G109" s="459"/>
    </row>
    <row r="110">
      <c r="A110" s="436" t="s">
        <v>1521</v>
      </c>
      <c r="B110" s="436" t="s">
        <v>1522</v>
      </c>
      <c r="C110" s="436" t="s">
        <v>9</v>
      </c>
      <c r="D110" s="436" t="s">
        <v>1040</v>
      </c>
      <c r="E110" s="436" t="s">
        <v>108</v>
      </c>
      <c r="F110" s="454">
        <v>1.0</v>
      </c>
      <c r="G110" s="459"/>
    </row>
    <row r="111">
      <c r="A111" s="436" t="s">
        <v>1521</v>
      </c>
      <c r="B111" s="436" t="s">
        <v>1522</v>
      </c>
      <c r="C111" s="436" t="s">
        <v>8</v>
      </c>
      <c r="D111" s="436" t="s">
        <v>1040</v>
      </c>
      <c r="E111" s="436" t="s">
        <v>233</v>
      </c>
      <c r="F111" s="454">
        <v>1.0</v>
      </c>
      <c r="G111" s="459"/>
    </row>
    <row r="112">
      <c r="A112" s="436" t="s">
        <v>1521</v>
      </c>
      <c r="B112" s="436" t="s">
        <v>1524</v>
      </c>
      <c r="C112" s="436" t="s">
        <v>10</v>
      </c>
      <c r="D112" s="436" t="s">
        <v>1040</v>
      </c>
      <c r="E112" s="436" t="s">
        <v>229</v>
      </c>
      <c r="F112" s="454">
        <v>1.0</v>
      </c>
      <c r="G112" s="459"/>
    </row>
    <row r="113">
      <c r="A113" s="436" t="s">
        <v>1521</v>
      </c>
      <c r="B113" s="436" t="s">
        <v>1524</v>
      </c>
      <c r="C113" s="436" t="s">
        <v>9</v>
      </c>
      <c r="D113" s="436" t="s">
        <v>1070</v>
      </c>
      <c r="E113" s="436" t="s">
        <v>246</v>
      </c>
      <c r="F113" s="454">
        <v>1.0</v>
      </c>
      <c r="G113" s="459"/>
    </row>
    <row r="114">
      <c r="A114" s="436" t="s">
        <v>1521</v>
      </c>
      <c r="B114" s="436" t="s">
        <v>1524</v>
      </c>
      <c r="C114" s="436" t="s">
        <v>8</v>
      </c>
      <c r="D114" s="436" t="s">
        <v>1040</v>
      </c>
      <c r="E114" s="436" t="s">
        <v>108</v>
      </c>
      <c r="F114" s="454">
        <v>1.0</v>
      </c>
      <c r="G114" s="459"/>
    </row>
    <row r="115">
      <c r="A115" s="436" t="s">
        <v>1521</v>
      </c>
      <c r="B115" s="436" t="s">
        <v>1524</v>
      </c>
      <c r="C115" s="436" t="s">
        <v>8</v>
      </c>
      <c r="D115" s="436" t="s">
        <v>1040</v>
      </c>
      <c r="E115" s="436" t="s">
        <v>242</v>
      </c>
      <c r="F115" s="454">
        <v>1.0</v>
      </c>
      <c r="G115" s="459"/>
    </row>
    <row r="116">
      <c r="A116" s="436" t="s">
        <v>1521</v>
      </c>
      <c r="B116" s="436" t="s">
        <v>1526</v>
      </c>
      <c r="C116" s="436" t="s">
        <v>10</v>
      </c>
      <c r="D116" s="436" t="s">
        <v>1040</v>
      </c>
      <c r="E116" s="436" t="s">
        <v>242</v>
      </c>
      <c r="F116" s="454">
        <v>1.0</v>
      </c>
      <c r="G116" s="459"/>
    </row>
    <row r="117">
      <c r="A117" s="436" t="s">
        <v>1521</v>
      </c>
      <c r="B117" s="436" t="s">
        <v>1526</v>
      </c>
      <c r="C117" s="436" t="s">
        <v>10</v>
      </c>
      <c r="D117" s="436" t="s">
        <v>1040</v>
      </c>
      <c r="E117" s="436" t="s">
        <v>229</v>
      </c>
      <c r="F117" s="454">
        <v>1.0</v>
      </c>
      <c r="G117" s="459"/>
    </row>
    <row r="118">
      <c r="A118" s="436" t="s">
        <v>1521</v>
      </c>
      <c r="B118" s="436" t="s">
        <v>1526</v>
      </c>
      <c r="C118" s="436" t="s">
        <v>9</v>
      </c>
      <c r="D118" s="436" t="s">
        <v>1040</v>
      </c>
      <c r="E118" s="436" t="s">
        <v>253</v>
      </c>
      <c r="F118" s="454">
        <v>1.0</v>
      </c>
      <c r="G118" s="459"/>
    </row>
    <row r="119">
      <c r="A119" s="436" t="s">
        <v>1437</v>
      </c>
      <c r="B119" s="436" t="s">
        <v>1460</v>
      </c>
      <c r="C119" s="436" t="s">
        <v>9</v>
      </c>
      <c r="D119" s="436" t="s">
        <v>1040</v>
      </c>
      <c r="E119" s="436" t="s">
        <v>255</v>
      </c>
      <c r="F119" s="454">
        <v>1.0</v>
      </c>
      <c r="G119" s="459"/>
    </row>
    <row r="120">
      <c r="A120" s="436" t="s">
        <v>1437</v>
      </c>
      <c r="B120" s="436" t="s">
        <v>1439</v>
      </c>
      <c r="C120" s="436" t="s">
        <v>9</v>
      </c>
      <c r="D120" s="436" t="s">
        <v>1040</v>
      </c>
      <c r="E120" s="436" t="s">
        <v>253</v>
      </c>
      <c r="F120" s="454">
        <v>1.0</v>
      </c>
      <c r="G120" s="459"/>
    </row>
    <row r="121">
      <c r="A121" s="436" t="s">
        <v>1437</v>
      </c>
      <c r="B121" s="436" t="s">
        <v>1439</v>
      </c>
      <c r="C121" s="436" t="s">
        <v>8</v>
      </c>
      <c r="D121" s="436" t="s">
        <v>1040</v>
      </c>
      <c r="E121" s="436" t="s">
        <v>253</v>
      </c>
      <c r="F121" s="454">
        <v>1.0</v>
      </c>
      <c r="G121" s="459"/>
    </row>
    <row r="122">
      <c r="A122" s="436" t="s">
        <v>1437</v>
      </c>
      <c r="B122" s="436" t="s">
        <v>1461</v>
      </c>
      <c r="C122" s="436" t="s">
        <v>9</v>
      </c>
      <c r="D122" s="436" t="s">
        <v>1040</v>
      </c>
      <c r="E122" s="436" t="s">
        <v>253</v>
      </c>
      <c r="F122" s="454">
        <v>1.0</v>
      </c>
      <c r="G122" s="459"/>
    </row>
    <row r="123">
      <c r="A123" s="436" t="s">
        <v>1437</v>
      </c>
      <c r="B123" s="436" t="s">
        <v>1461</v>
      </c>
      <c r="C123" s="436" t="s">
        <v>8</v>
      </c>
      <c r="D123" s="436" t="s">
        <v>1040</v>
      </c>
      <c r="E123" s="436" t="s">
        <v>253</v>
      </c>
      <c r="F123" s="454">
        <v>1.0</v>
      </c>
      <c r="G123" s="459"/>
    </row>
    <row r="124">
      <c r="A124" s="436" t="s">
        <v>1437</v>
      </c>
      <c r="B124" s="436" t="s">
        <v>1469</v>
      </c>
      <c r="C124" s="436" t="s">
        <v>9</v>
      </c>
      <c r="D124" s="436" t="s">
        <v>1040</v>
      </c>
      <c r="E124" s="436" t="s">
        <v>253</v>
      </c>
      <c r="F124" s="454">
        <v>1.0</v>
      </c>
      <c r="G124" s="459"/>
    </row>
    <row r="125">
      <c r="A125" s="436" t="s">
        <v>1437</v>
      </c>
      <c r="B125" s="436" t="s">
        <v>1527</v>
      </c>
      <c r="C125" s="436" t="s">
        <v>10</v>
      </c>
      <c r="D125" s="436" t="s">
        <v>1040</v>
      </c>
      <c r="E125" s="436" t="s">
        <v>255</v>
      </c>
      <c r="F125" s="454">
        <v>1.0</v>
      </c>
      <c r="G125" s="459"/>
    </row>
    <row r="126">
      <c r="A126" s="436" t="s">
        <v>1437</v>
      </c>
      <c r="B126" s="436" t="s">
        <v>1438</v>
      </c>
      <c r="C126" s="436" t="s">
        <v>10</v>
      </c>
      <c r="D126" s="436" t="s">
        <v>1040</v>
      </c>
      <c r="E126" s="436" t="s">
        <v>255</v>
      </c>
      <c r="F126" s="454">
        <v>1.0</v>
      </c>
      <c r="G126" s="459"/>
    </row>
    <row r="127">
      <c r="A127" s="436" t="s">
        <v>1437</v>
      </c>
      <c r="B127" s="436" t="s">
        <v>1438</v>
      </c>
      <c r="C127" s="436" t="s">
        <v>10</v>
      </c>
      <c r="D127" s="436" t="s">
        <v>1058</v>
      </c>
      <c r="E127" s="436" t="s">
        <v>253</v>
      </c>
      <c r="F127" s="454">
        <v>1.0</v>
      </c>
      <c r="G127" s="459"/>
    </row>
    <row r="128">
      <c r="A128" s="436" t="s">
        <v>1437</v>
      </c>
      <c r="B128" s="436" t="s">
        <v>1438</v>
      </c>
      <c r="C128" s="436" t="s">
        <v>8</v>
      </c>
      <c r="D128" s="436" t="s">
        <v>1040</v>
      </c>
      <c r="E128" s="436" t="s">
        <v>255</v>
      </c>
      <c r="F128" s="454">
        <v>1.0</v>
      </c>
      <c r="G128" s="459"/>
    </row>
    <row r="129">
      <c r="A129" s="436" t="s">
        <v>1437</v>
      </c>
      <c r="B129" s="436" t="s">
        <v>1442</v>
      </c>
      <c r="C129" s="436" t="s">
        <v>9</v>
      </c>
      <c r="D129" s="436" t="s">
        <v>1040</v>
      </c>
      <c r="E129" s="436" t="s">
        <v>253</v>
      </c>
      <c r="F129" s="454">
        <v>1.0</v>
      </c>
      <c r="G129" s="459"/>
    </row>
    <row r="130">
      <c r="A130" s="436" t="s">
        <v>1497</v>
      </c>
      <c r="B130" s="436" t="s">
        <v>1536</v>
      </c>
      <c r="C130" s="436" t="s">
        <v>9</v>
      </c>
      <c r="D130" s="436" t="s">
        <v>1040</v>
      </c>
      <c r="E130" s="436" t="s">
        <v>253</v>
      </c>
      <c r="F130" s="454">
        <v>1.0</v>
      </c>
      <c r="G130" s="459"/>
    </row>
    <row r="131">
      <c r="A131" s="436" t="s">
        <v>1497</v>
      </c>
      <c r="B131" s="436" t="s">
        <v>1498</v>
      </c>
      <c r="C131" s="436" t="s">
        <v>8</v>
      </c>
      <c r="D131" s="436" t="s">
        <v>1040</v>
      </c>
      <c r="E131" s="436" t="s">
        <v>253</v>
      </c>
      <c r="F131" s="454">
        <v>1.0</v>
      </c>
      <c r="G131" s="459"/>
    </row>
    <row r="132">
      <c r="A132" s="436" t="s">
        <v>1497</v>
      </c>
      <c r="B132" s="436" t="s">
        <v>1498</v>
      </c>
      <c r="C132" s="436" t="s">
        <v>8</v>
      </c>
      <c r="D132" s="436" t="s">
        <v>1040</v>
      </c>
      <c r="E132" s="436" t="s">
        <v>255</v>
      </c>
      <c r="F132" s="454">
        <v>1.0</v>
      </c>
      <c r="G132" s="459"/>
    </row>
    <row r="133">
      <c r="A133" s="436" t="s">
        <v>1497</v>
      </c>
      <c r="B133" s="436" t="s">
        <v>1537</v>
      </c>
      <c r="C133" s="436" t="s">
        <v>9</v>
      </c>
      <c r="D133" s="436" t="s">
        <v>1040</v>
      </c>
      <c r="E133" s="436" t="s">
        <v>253</v>
      </c>
      <c r="F133" s="454">
        <v>1.0</v>
      </c>
      <c r="G133" s="459"/>
    </row>
    <row r="134">
      <c r="A134" s="436" t="s">
        <v>1452</v>
      </c>
      <c r="B134" s="436" t="s">
        <v>1538</v>
      </c>
      <c r="C134" s="436" t="s">
        <v>9</v>
      </c>
      <c r="D134" s="436" t="s">
        <v>1040</v>
      </c>
      <c r="E134" s="436" t="s">
        <v>256</v>
      </c>
      <c r="F134" s="454">
        <v>1.0</v>
      </c>
      <c r="G134" s="459"/>
    </row>
    <row r="135">
      <c r="A135" s="436" t="s">
        <v>1452</v>
      </c>
      <c r="B135" s="436" t="s">
        <v>1538</v>
      </c>
      <c r="C135" s="436" t="s">
        <v>9</v>
      </c>
      <c r="D135" s="436" t="s">
        <v>1040</v>
      </c>
      <c r="E135" s="436" t="s">
        <v>253</v>
      </c>
      <c r="F135" s="454">
        <v>1.0</v>
      </c>
      <c r="G135" s="459"/>
    </row>
    <row r="136">
      <c r="A136" s="436" t="s">
        <v>1452</v>
      </c>
      <c r="B136" s="436" t="s">
        <v>1453</v>
      </c>
      <c r="C136" s="436" t="s">
        <v>10</v>
      </c>
      <c r="D136" s="436" t="s">
        <v>1040</v>
      </c>
      <c r="E136" s="436" t="s">
        <v>256</v>
      </c>
      <c r="F136" s="454">
        <v>1.0</v>
      </c>
      <c r="G136" s="459"/>
    </row>
    <row r="137">
      <c r="A137" s="436" t="s">
        <v>1452</v>
      </c>
      <c r="B137" s="436" t="s">
        <v>1533</v>
      </c>
      <c r="C137" s="436" t="s">
        <v>9</v>
      </c>
      <c r="D137" s="436" t="s">
        <v>1040</v>
      </c>
      <c r="E137" s="436" t="s">
        <v>233</v>
      </c>
      <c r="F137" s="454">
        <v>1.0</v>
      </c>
      <c r="G137" s="459"/>
    </row>
    <row r="138">
      <c r="A138" s="436" t="s">
        <v>1452</v>
      </c>
      <c r="B138" s="436" t="s">
        <v>1472</v>
      </c>
      <c r="C138" s="436" t="s">
        <v>10</v>
      </c>
      <c r="D138" s="436" t="s">
        <v>1040</v>
      </c>
      <c r="E138" s="436" t="s">
        <v>255</v>
      </c>
      <c r="F138" s="454">
        <v>1.0</v>
      </c>
      <c r="G138" s="459"/>
    </row>
    <row r="139">
      <c r="A139" s="436" t="s">
        <v>1452</v>
      </c>
      <c r="B139" s="436" t="s">
        <v>1472</v>
      </c>
      <c r="C139" s="436" t="s">
        <v>9</v>
      </c>
      <c r="D139" s="436" t="s">
        <v>1040</v>
      </c>
      <c r="E139" s="436" t="s">
        <v>256</v>
      </c>
      <c r="F139" s="454">
        <v>1.0</v>
      </c>
      <c r="G139" s="459"/>
    </row>
    <row r="140">
      <c r="A140" s="436" t="s">
        <v>1452</v>
      </c>
      <c r="B140" s="436" t="s">
        <v>1472</v>
      </c>
      <c r="C140" s="436" t="s">
        <v>9</v>
      </c>
      <c r="D140" s="436" t="s">
        <v>1040</v>
      </c>
      <c r="E140" s="436" t="s">
        <v>253</v>
      </c>
      <c r="F140" s="454">
        <v>1.0</v>
      </c>
      <c r="G140" s="459"/>
    </row>
    <row r="141">
      <c r="A141" s="436" t="s">
        <v>1452</v>
      </c>
      <c r="B141" s="436" t="s">
        <v>1472</v>
      </c>
      <c r="C141" s="436" t="s">
        <v>8</v>
      </c>
      <c r="D141" s="436" t="s">
        <v>1040</v>
      </c>
      <c r="E141" s="436" t="s">
        <v>255</v>
      </c>
      <c r="F141" s="454">
        <v>1.0</v>
      </c>
      <c r="G141" s="459"/>
    </row>
    <row r="142">
      <c r="A142" s="436" t="s">
        <v>1452</v>
      </c>
      <c r="B142" s="436" t="s">
        <v>1539</v>
      </c>
      <c r="C142" s="436" t="s">
        <v>9</v>
      </c>
      <c r="D142" s="436" t="s">
        <v>1040</v>
      </c>
      <c r="E142" s="436" t="s">
        <v>256</v>
      </c>
      <c r="F142" s="454">
        <v>1.0</v>
      </c>
      <c r="G142" s="459"/>
    </row>
    <row r="143">
      <c r="A143" s="436" t="s">
        <v>1452</v>
      </c>
      <c r="B143" s="436" t="s">
        <v>1539</v>
      </c>
      <c r="C143" s="436" t="s">
        <v>9</v>
      </c>
      <c r="D143" s="436" t="s">
        <v>1040</v>
      </c>
      <c r="E143" s="436" t="s">
        <v>253</v>
      </c>
      <c r="F143" s="454">
        <v>1.0</v>
      </c>
      <c r="G143" s="459"/>
    </row>
    <row r="144">
      <c r="A144" s="436" t="s">
        <v>1444</v>
      </c>
      <c r="B144" s="436" t="s">
        <v>1474</v>
      </c>
      <c r="C144" s="436" t="s">
        <v>9</v>
      </c>
      <c r="D144" s="436" t="s">
        <v>1040</v>
      </c>
      <c r="E144" s="436" t="s">
        <v>255</v>
      </c>
      <c r="F144" s="454">
        <v>1.0</v>
      </c>
      <c r="G144" s="459"/>
    </row>
    <row r="145">
      <c r="A145" s="436" t="s">
        <v>1444</v>
      </c>
      <c r="B145" s="436" t="s">
        <v>1445</v>
      </c>
      <c r="C145" s="436" t="s">
        <v>8</v>
      </c>
      <c r="D145" s="436" t="s">
        <v>1040</v>
      </c>
      <c r="E145" s="436" t="s">
        <v>255</v>
      </c>
      <c r="F145" s="454">
        <v>1.0</v>
      </c>
      <c r="G145" s="459"/>
    </row>
    <row r="146">
      <c r="A146" s="436" t="s">
        <v>1475</v>
      </c>
      <c r="B146" s="436" t="s">
        <v>1540</v>
      </c>
      <c r="C146" s="436" t="s">
        <v>8</v>
      </c>
      <c r="D146" s="436" t="s">
        <v>1040</v>
      </c>
      <c r="E146" s="436" t="s">
        <v>253</v>
      </c>
      <c r="F146" s="454">
        <v>1.0</v>
      </c>
      <c r="G146" s="459"/>
    </row>
    <row r="147">
      <c r="A147" s="436" t="s">
        <v>1477</v>
      </c>
      <c r="B147" s="436" t="s">
        <v>1541</v>
      </c>
      <c r="C147" s="436" t="s">
        <v>9</v>
      </c>
      <c r="D147" s="436" t="s">
        <v>1040</v>
      </c>
      <c r="E147" s="436" t="s">
        <v>253</v>
      </c>
      <c r="F147" s="454">
        <v>1.0</v>
      </c>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row r="308">
      <c r="A308" s="458"/>
      <c r="B308" s="458"/>
      <c r="C308" s="458"/>
      <c r="D308" s="458"/>
      <c r="E308" s="458"/>
      <c r="F308" s="459"/>
      <c r="G308" s="459"/>
    </row>
    <row r="309">
      <c r="A309" s="458"/>
      <c r="B309" s="458"/>
      <c r="C309" s="458"/>
      <c r="D309" s="458"/>
      <c r="E309" s="458"/>
      <c r="F309" s="459"/>
      <c r="G309" s="459"/>
    </row>
    <row r="310">
      <c r="A310" s="458"/>
      <c r="B310" s="458"/>
      <c r="C310" s="458"/>
      <c r="D310" s="458"/>
      <c r="E310" s="458"/>
      <c r="F310" s="459"/>
      <c r="G310" s="459"/>
    </row>
    <row r="311">
      <c r="A311" s="458"/>
      <c r="B311" s="458"/>
      <c r="C311" s="458"/>
      <c r="D311" s="458"/>
      <c r="E311" s="458"/>
      <c r="F311" s="459"/>
      <c r="G311" s="459"/>
    </row>
    <row r="312">
      <c r="A312" s="458"/>
      <c r="B312" s="458"/>
      <c r="C312" s="458"/>
      <c r="D312" s="458"/>
      <c r="E312" s="458"/>
      <c r="F312" s="459"/>
      <c r="G312" s="459"/>
    </row>
    <row r="313">
      <c r="A313" s="458"/>
      <c r="B313" s="458"/>
      <c r="C313" s="458"/>
      <c r="D313" s="458"/>
      <c r="E313" s="458"/>
      <c r="F313" s="459"/>
      <c r="G313" s="459"/>
    </row>
    <row r="314">
      <c r="A314" s="458"/>
      <c r="B314" s="458"/>
      <c r="C314" s="458"/>
      <c r="D314" s="458"/>
      <c r="E314" s="458"/>
      <c r="F314" s="459"/>
      <c r="G314" s="459"/>
    </row>
    <row r="315">
      <c r="A315" s="458"/>
      <c r="B315" s="458"/>
      <c r="C315" s="458"/>
      <c r="D315" s="458"/>
      <c r="E315" s="458"/>
      <c r="F315" s="459"/>
      <c r="G315" s="459"/>
    </row>
    <row r="316">
      <c r="A316" s="458"/>
      <c r="B316" s="458"/>
      <c r="C316" s="458"/>
      <c r="D316" s="458"/>
      <c r="E316" s="458"/>
      <c r="F316" s="459"/>
      <c r="G316" s="459"/>
    </row>
    <row r="317">
      <c r="A317" s="458"/>
      <c r="B317" s="458"/>
      <c r="C317" s="458"/>
      <c r="D317" s="458"/>
      <c r="E317" s="458"/>
      <c r="F317" s="459"/>
      <c r="G317" s="459"/>
    </row>
    <row r="318">
      <c r="A318" s="458"/>
      <c r="B318" s="458"/>
      <c r="C318" s="458"/>
      <c r="D318" s="458"/>
      <c r="E318" s="458"/>
      <c r="F318" s="459"/>
      <c r="G318" s="459"/>
    </row>
    <row r="319">
      <c r="A319" s="458"/>
      <c r="B319" s="458"/>
      <c r="C319" s="458"/>
      <c r="D319" s="458"/>
      <c r="E319" s="458"/>
      <c r="F319" s="459"/>
      <c r="G319" s="459"/>
    </row>
    <row r="320">
      <c r="A320" s="458"/>
      <c r="B320" s="458"/>
      <c r="C320" s="458"/>
      <c r="D320" s="458"/>
      <c r="E320" s="458"/>
      <c r="F320" s="459"/>
      <c r="G320" s="459"/>
    </row>
    <row r="321">
      <c r="A321" s="458"/>
      <c r="B321" s="458"/>
      <c r="C321" s="458"/>
      <c r="D321" s="458"/>
      <c r="E321" s="458"/>
      <c r="F321" s="459"/>
      <c r="G321" s="459"/>
    </row>
  </sheetData>
  <drawing r:id="rId2"/>
  <legacy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8.0"/>
  </cols>
  <sheetData>
    <row r="1">
      <c r="A1" s="451" t="s">
        <v>638</v>
      </c>
    </row>
    <row r="2">
      <c r="A2" s="31" t="s">
        <v>1021</v>
      </c>
      <c r="B2" s="31" t="s">
        <v>1542</v>
      </c>
    </row>
    <row r="3">
      <c r="A3" s="31" t="s">
        <v>1023</v>
      </c>
      <c r="B3" s="31" t="s">
        <v>1024</v>
      </c>
    </row>
    <row r="4">
      <c r="A4" s="31" t="s">
        <v>756</v>
      </c>
      <c r="B4" s="31" t="s">
        <v>1543</v>
      </c>
    </row>
    <row r="5">
      <c r="A5" s="31" t="s">
        <v>1026</v>
      </c>
      <c r="B5" s="452">
        <v>206.0</v>
      </c>
    </row>
    <row r="6">
      <c r="A6" s="31" t="s">
        <v>1027</v>
      </c>
      <c r="B6" s="452">
        <v>206.0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1057.0</v>
      </c>
      <c r="G12" s="459"/>
    </row>
    <row r="15">
      <c r="A15" s="455" t="s">
        <v>1031</v>
      </c>
      <c r="B15" s="455" t="s">
        <v>1032</v>
      </c>
      <c r="C15" s="455" t="s">
        <v>1033</v>
      </c>
      <c r="D15" s="455" t="s">
        <v>1034</v>
      </c>
      <c r="E15" s="455" t="s">
        <v>1035</v>
      </c>
      <c r="F15" s="455" t="s">
        <v>1036</v>
      </c>
      <c r="G15" s="307"/>
    </row>
    <row r="16" hidden="1">
      <c r="A16" s="436" t="s">
        <v>1436</v>
      </c>
      <c r="B16" s="436" t="s">
        <v>1436</v>
      </c>
      <c r="C16" s="436" t="s">
        <v>9</v>
      </c>
      <c r="D16" s="436" t="s">
        <v>1040</v>
      </c>
      <c r="E16" s="436" t="s">
        <v>218</v>
      </c>
      <c r="F16" s="454">
        <v>62.0</v>
      </c>
      <c r="G16" s="459"/>
    </row>
    <row r="17" hidden="1">
      <c r="A17" s="436" t="s">
        <v>1448</v>
      </c>
      <c r="B17" s="436" t="s">
        <v>1459</v>
      </c>
      <c r="C17" s="436" t="s">
        <v>9</v>
      </c>
      <c r="D17" s="436" t="s">
        <v>1040</v>
      </c>
      <c r="E17" s="436" t="s">
        <v>213</v>
      </c>
      <c r="F17" s="454">
        <v>59.0</v>
      </c>
      <c r="G17" s="459"/>
    </row>
    <row r="18" hidden="1">
      <c r="A18" s="436" t="s">
        <v>1436</v>
      </c>
      <c r="B18" s="436" t="s">
        <v>1436</v>
      </c>
      <c r="C18" s="436" t="s">
        <v>9</v>
      </c>
      <c r="D18" s="436" t="s">
        <v>1040</v>
      </c>
      <c r="E18" s="436" t="s">
        <v>222</v>
      </c>
      <c r="F18" s="454">
        <v>53.0</v>
      </c>
      <c r="G18" s="459"/>
    </row>
    <row r="19" hidden="1">
      <c r="A19" s="436" t="s">
        <v>1448</v>
      </c>
      <c r="B19" s="436" t="s">
        <v>1544</v>
      </c>
      <c r="C19" s="436" t="s">
        <v>9</v>
      </c>
      <c r="D19" s="436" t="s">
        <v>1040</v>
      </c>
      <c r="E19" s="436" t="s">
        <v>213</v>
      </c>
      <c r="F19" s="454">
        <v>34.0</v>
      </c>
      <c r="G19" s="459"/>
    </row>
    <row r="20" hidden="1">
      <c r="A20" s="436" t="s">
        <v>1437</v>
      </c>
      <c r="B20" s="436" t="s">
        <v>1527</v>
      </c>
      <c r="C20" s="436" t="s">
        <v>9</v>
      </c>
      <c r="D20" s="436" t="s">
        <v>1040</v>
      </c>
      <c r="E20" s="436" t="s">
        <v>218</v>
      </c>
      <c r="F20" s="454">
        <v>32.0</v>
      </c>
      <c r="G20" s="459"/>
    </row>
    <row r="21" hidden="1">
      <c r="A21" s="436" t="s">
        <v>1436</v>
      </c>
      <c r="B21" s="436" t="s">
        <v>1436</v>
      </c>
      <c r="C21" s="436" t="s">
        <v>10</v>
      </c>
      <c r="D21" s="436" t="s">
        <v>1040</v>
      </c>
      <c r="E21" s="436" t="s">
        <v>218</v>
      </c>
      <c r="F21" s="454">
        <v>24.0</v>
      </c>
      <c r="G21" s="459"/>
    </row>
    <row r="22" hidden="1">
      <c r="A22" s="436" t="s">
        <v>1437</v>
      </c>
      <c r="B22" s="436" t="s">
        <v>1438</v>
      </c>
      <c r="C22" s="436" t="s">
        <v>9</v>
      </c>
      <c r="D22" s="436" t="s">
        <v>1040</v>
      </c>
      <c r="E22" s="436" t="s">
        <v>222</v>
      </c>
      <c r="F22" s="454">
        <v>23.0</v>
      </c>
      <c r="G22" s="459"/>
    </row>
    <row r="23" hidden="1">
      <c r="A23" s="436" t="s">
        <v>1437</v>
      </c>
      <c r="B23" s="436" t="s">
        <v>1438</v>
      </c>
      <c r="C23" s="436" t="s">
        <v>9</v>
      </c>
      <c r="D23" s="436" t="s">
        <v>1040</v>
      </c>
      <c r="E23" s="436" t="s">
        <v>218</v>
      </c>
      <c r="F23" s="454">
        <v>23.0</v>
      </c>
      <c r="G23" s="459"/>
    </row>
    <row r="24" hidden="1">
      <c r="A24" s="436" t="s">
        <v>1452</v>
      </c>
      <c r="B24" s="436" t="s">
        <v>1472</v>
      </c>
      <c r="C24" s="436" t="s">
        <v>9</v>
      </c>
      <c r="D24" s="436" t="s">
        <v>1040</v>
      </c>
      <c r="E24" s="436" t="s">
        <v>218</v>
      </c>
      <c r="F24" s="454">
        <v>21.0</v>
      </c>
      <c r="G24" s="459"/>
    </row>
    <row r="25" hidden="1">
      <c r="A25" s="436" t="s">
        <v>1437</v>
      </c>
      <c r="B25" s="436" t="s">
        <v>1527</v>
      </c>
      <c r="C25" s="436" t="s">
        <v>9</v>
      </c>
      <c r="D25" s="436" t="s">
        <v>1040</v>
      </c>
      <c r="E25" s="436" t="s">
        <v>222</v>
      </c>
      <c r="F25" s="454">
        <v>17.0</v>
      </c>
      <c r="G25" s="459"/>
    </row>
    <row r="26" hidden="1">
      <c r="A26" s="436" t="s">
        <v>1448</v>
      </c>
      <c r="B26" s="436" t="s">
        <v>1459</v>
      </c>
      <c r="C26" s="436" t="s">
        <v>10</v>
      </c>
      <c r="D26" s="436" t="s">
        <v>1040</v>
      </c>
      <c r="E26" s="436" t="s">
        <v>213</v>
      </c>
      <c r="F26" s="454">
        <v>16.0</v>
      </c>
      <c r="G26" s="459"/>
    </row>
    <row r="27" hidden="1">
      <c r="A27" s="436" t="s">
        <v>1452</v>
      </c>
      <c r="B27" s="436" t="s">
        <v>1472</v>
      </c>
      <c r="C27" s="436" t="s">
        <v>9</v>
      </c>
      <c r="D27" s="436" t="s">
        <v>1040</v>
      </c>
      <c r="E27" s="436" t="s">
        <v>213</v>
      </c>
      <c r="F27" s="454">
        <v>16.0</v>
      </c>
      <c r="G27" s="459"/>
    </row>
    <row r="28" hidden="1">
      <c r="A28" s="436" t="s">
        <v>1452</v>
      </c>
      <c r="B28" s="436" t="s">
        <v>1462</v>
      </c>
      <c r="C28" s="436" t="s">
        <v>9</v>
      </c>
      <c r="D28" s="436" t="s">
        <v>1040</v>
      </c>
      <c r="E28" s="436" t="s">
        <v>218</v>
      </c>
      <c r="F28" s="454">
        <v>15.0</v>
      </c>
      <c r="G28" s="459"/>
    </row>
    <row r="29" hidden="1">
      <c r="A29" s="436" t="s">
        <v>1452</v>
      </c>
      <c r="B29" s="436" t="s">
        <v>1472</v>
      </c>
      <c r="C29" s="436" t="s">
        <v>10</v>
      </c>
      <c r="D29" s="436" t="s">
        <v>1040</v>
      </c>
      <c r="E29" s="436" t="s">
        <v>218</v>
      </c>
      <c r="F29" s="454">
        <v>15.0</v>
      </c>
      <c r="G29" s="459"/>
    </row>
    <row r="30" hidden="1">
      <c r="A30" s="436" t="s">
        <v>1452</v>
      </c>
      <c r="B30" s="436" t="s">
        <v>1472</v>
      </c>
      <c r="C30" s="436" t="s">
        <v>9</v>
      </c>
      <c r="D30" s="436" t="s">
        <v>1040</v>
      </c>
      <c r="E30" s="436" t="s">
        <v>222</v>
      </c>
      <c r="F30" s="454">
        <v>15.0</v>
      </c>
      <c r="G30" s="459"/>
    </row>
    <row r="31" hidden="1">
      <c r="A31" s="436" t="s">
        <v>1448</v>
      </c>
      <c r="B31" s="436" t="s">
        <v>1459</v>
      </c>
      <c r="C31" s="436" t="s">
        <v>9</v>
      </c>
      <c r="D31" s="436" t="s">
        <v>1040</v>
      </c>
      <c r="E31" s="436" t="s">
        <v>220</v>
      </c>
      <c r="F31" s="454">
        <v>14.0</v>
      </c>
      <c r="G31" s="459"/>
    </row>
    <row r="32" hidden="1">
      <c r="A32" s="436" t="s">
        <v>1452</v>
      </c>
      <c r="B32" s="436" t="s">
        <v>1539</v>
      </c>
      <c r="C32" s="436" t="s">
        <v>9</v>
      </c>
      <c r="D32" s="436" t="s">
        <v>1040</v>
      </c>
      <c r="E32" s="436" t="s">
        <v>213</v>
      </c>
      <c r="F32" s="454">
        <v>14.0</v>
      </c>
      <c r="G32" s="459"/>
    </row>
    <row r="33" hidden="1">
      <c r="A33" s="436" t="s">
        <v>1497</v>
      </c>
      <c r="B33" s="436" t="s">
        <v>1537</v>
      </c>
      <c r="C33" s="436" t="s">
        <v>9</v>
      </c>
      <c r="D33" s="436" t="s">
        <v>1040</v>
      </c>
      <c r="E33" s="436" t="s">
        <v>213</v>
      </c>
      <c r="F33" s="454">
        <v>13.0</v>
      </c>
      <c r="G33" s="459"/>
    </row>
    <row r="34" hidden="1">
      <c r="A34" s="436" t="s">
        <v>1452</v>
      </c>
      <c r="B34" s="436" t="s">
        <v>1472</v>
      </c>
      <c r="C34" s="436" t="s">
        <v>10</v>
      </c>
      <c r="D34" s="436" t="s">
        <v>1040</v>
      </c>
      <c r="E34" s="436" t="s">
        <v>213</v>
      </c>
      <c r="F34" s="454">
        <v>13.0</v>
      </c>
      <c r="G34" s="459"/>
    </row>
    <row r="35" hidden="1">
      <c r="A35" s="436" t="s">
        <v>1452</v>
      </c>
      <c r="B35" s="436" t="s">
        <v>1539</v>
      </c>
      <c r="C35" s="436" t="s">
        <v>9</v>
      </c>
      <c r="D35" s="436" t="s">
        <v>1040</v>
      </c>
      <c r="E35" s="436" t="s">
        <v>222</v>
      </c>
      <c r="F35" s="454">
        <v>13.0</v>
      </c>
      <c r="G35" s="459"/>
    </row>
    <row r="36" hidden="1">
      <c r="A36" s="436" t="s">
        <v>1436</v>
      </c>
      <c r="B36" s="436" t="s">
        <v>1436</v>
      </c>
      <c r="C36" s="436" t="s">
        <v>10</v>
      </c>
      <c r="D36" s="436" t="s">
        <v>1040</v>
      </c>
      <c r="E36" s="436" t="s">
        <v>222</v>
      </c>
      <c r="F36" s="454">
        <v>13.0</v>
      </c>
      <c r="G36" s="459"/>
    </row>
    <row r="37" hidden="1">
      <c r="A37" s="436" t="s">
        <v>1436</v>
      </c>
      <c r="B37" s="436" t="s">
        <v>1436</v>
      </c>
      <c r="C37" s="436" t="s">
        <v>9</v>
      </c>
      <c r="D37" s="436" t="s">
        <v>1040</v>
      </c>
      <c r="E37" s="436" t="s">
        <v>220</v>
      </c>
      <c r="F37" s="454">
        <v>11.0</v>
      </c>
      <c r="G37" s="459"/>
    </row>
    <row r="38" hidden="1">
      <c r="A38" s="436" t="s">
        <v>1436</v>
      </c>
      <c r="B38" s="436" t="s">
        <v>1436</v>
      </c>
      <c r="C38" s="436" t="s">
        <v>8</v>
      </c>
      <c r="D38" s="436" t="s">
        <v>1040</v>
      </c>
      <c r="E38" s="436" t="s">
        <v>218</v>
      </c>
      <c r="F38" s="454">
        <v>11.0</v>
      </c>
      <c r="G38" s="459"/>
    </row>
    <row r="39" hidden="1">
      <c r="A39" s="436" t="s">
        <v>1448</v>
      </c>
      <c r="B39" s="436" t="s">
        <v>1459</v>
      </c>
      <c r="C39" s="436" t="s">
        <v>9</v>
      </c>
      <c r="D39" s="436" t="s">
        <v>1058</v>
      </c>
      <c r="E39" s="436" t="s">
        <v>213</v>
      </c>
      <c r="F39" s="454">
        <v>10.0</v>
      </c>
      <c r="G39" s="459"/>
    </row>
    <row r="40" hidden="1">
      <c r="A40" s="436" t="s">
        <v>1452</v>
      </c>
      <c r="B40" s="436" t="s">
        <v>1462</v>
      </c>
      <c r="C40" s="436" t="s">
        <v>9</v>
      </c>
      <c r="D40" s="436" t="s">
        <v>1040</v>
      </c>
      <c r="E40" s="436" t="s">
        <v>213</v>
      </c>
      <c r="F40" s="454">
        <v>10.0</v>
      </c>
      <c r="G40" s="459"/>
    </row>
    <row r="41" hidden="1">
      <c r="A41" s="436" t="s">
        <v>1444</v>
      </c>
      <c r="B41" s="436" t="s">
        <v>1456</v>
      </c>
      <c r="C41" s="436" t="s">
        <v>9</v>
      </c>
      <c r="D41" s="436" t="s">
        <v>1040</v>
      </c>
      <c r="E41" s="436" t="s">
        <v>218</v>
      </c>
      <c r="F41" s="454">
        <v>10.0</v>
      </c>
      <c r="G41" s="459"/>
    </row>
    <row r="42" hidden="1">
      <c r="A42" s="436" t="s">
        <v>1437</v>
      </c>
      <c r="B42" s="436" t="s">
        <v>1527</v>
      </c>
      <c r="C42" s="436" t="s">
        <v>10</v>
      </c>
      <c r="D42" s="436" t="s">
        <v>1040</v>
      </c>
      <c r="E42" s="436" t="s">
        <v>218</v>
      </c>
      <c r="F42" s="454">
        <v>9.0</v>
      </c>
      <c r="G42" s="459"/>
    </row>
    <row r="43" hidden="1">
      <c r="A43" s="436" t="s">
        <v>1497</v>
      </c>
      <c r="B43" s="436" t="s">
        <v>1498</v>
      </c>
      <c r="C43" s="436" t="s">
        <v>9</v>
      </c>
      <c r="D43" s="436" t="s">
        <v>1040</v>
      </c>
      <c r="E43" s="436" t="s">
        <v>213</v>
      </c>
      <c r="F43" s="454">
        <v>9.0</v>
      </c>
      <c r="G43" s="459"/>
    </row>
    <row r="44" hidden="1">
      <c r="A44" s="436" t="s">
        <v>1448</v>
      </c>
      <c r="B44" s="436" t="s">
        <v>1459</v>
      </c>
      <c r="C44" s="436" t="s">
        <v>10</v>
      </c>
      <c r="D44" s="436" t="s">
        <v>1040</v>
      </c>
      <c r="E44" s="436" t="s">
        <v>220</v>
      </c>
      <c r="F44" s="454">
        <v>8.0</v>
      </c>
      <c r="G44" s="459"/>
    </row>
    <row r="45" hidden="1">
      <c r="A45" s="436" t="s">
        <v>1437</v>
      </c>
      <c r="B45" s="436" t="s">
        <v>1492</v>
      </c>
      <c r="C45" s="436" t="s">
        <v>9</v>
      </c>
      <c r="D45" s="436" t="s">
        <v>1040</v>
      </c>
      <c r="E45" s="436" t="s">
        <v>218</v>
      </c>
      <c r="F45" s="454">
        <v>8.0</v>
      </c>
      <c r="G45" s="459"/>
    </row>
    <row r="46" hidden="1">
      <c r="A46" s="436" t="s">
        <v>1452</v>
      </c>
      <c r="B46" s="436" t="s">
        <v>1539</v>
      </c>
      <c r="C46" s="436" t="s">
        <v>9</v>
      </c>
      <c r="D46" s="436" t="s">
        <v>1040</v>
      </c>
      <c r="E46" s="436" t="s">
        <v>218</v>
      </c>
      <c r="F46" s="454">
        <v>8.0</v>
      </c>
      <c r="G46" s="459"/>
    </row>
    <row r="47" hidden="1">
      <c r="A47" s="436" t="s">
        <v>1444</v>
      </c>
      <c r="B47" s="436" t="s">
        <v>1457</v>
      </c>
      <c r="C47" s="436" t="s">
        <v>9</v>
      </c>
      <c r="D47" s="436" t="s">
        <v>1040</v>
      </c>
      <c r="E47" s="436" t="s">
        <v>218</v>
      </c>
      <c r="F47" s="454">
        <v>8.0</v>
      </c>
      <c r="G47" s="459"/>
    </row>
    <row r="48" hidden="1">
      <c r="A48" s="436" t="s">
        <v>1444</v>
      </c>
      <c r="B48" s="436" t="s">
        <v>1474</v>
      </c>
      <c r="C48" s="436" t="s">
        <v>9</v>
      </c>
      <c r="D48" s="436" t="s">
        <v>1040</v>
      </c>
      <c r="E48" s="436" t="s">
        <v>218</v>
      </c>
      <c r="F48" s="454">
        <v>8.0</v>
      </c>
      <c r="G48" s="459"/>
    </row>
    <row r="49" hidden="1">
      <c r="A49" s="436" t="s">
        <v>1448</v>
      </c>
      <c r="B49" s="436" t="s">
        <v>1486</v>
      </c>
      <c r="C49" s="436" t="s">
        <v>9</v>
      </c>
      <c r="D49" s="436" t="s">
        <v>1040</v>
      </c>
      <c r="E49" s="436" t="s">
        <v>213</v>
      </c>
      <c r="F49" s="454">
        <v>7.0</v>
      </c>
      <c r="G49" s="459"/>
    </row>
    <row r="50" hidden="1">
      <c r="A50" s="436" t="s">
        <v>1437</v>
      </c>
      <c r="B50" s="436" t="s">
        <v>1465</v>
      </c>
      <c r="C50" s="436" t="s">
        <v>9</v>
      </c>
      <c r="D50" s="436" t="s">
        <v>1040</v>
      </c>
      <c r="E50" s="436" t="s">
        <v>218</v>
      </c>
      <c r="F50" s="454">
        <v>7.0</v>
      </c>
      <c r="G50" s="459"/>
    </row>
    <row r="51" hidden="1">
      <c r="A51" s="436" t="s">
        <v>1437</v>
      </c>
      <c r="B51" s="436" t="s">
        <v>1438</v>
      </c>
      <c r="C51" s="436" t="s">
        <v>8</v>
      </c>
      <c r="D51" s="436" t="s">
        <v>1040</v>
      </c>
      <c r="E51" s="436" t="s">
        <v>218</v>
      </c>
      <c r="F51" s="454">
        <v>7.0</v>
      </c>
      <c r="G51" s="459"/>
    </row>
    <row r="52" hidden="1">
      <c r="A52" s="436" t="s">
        <v>1497</v>
      </c>
      <c r="B52" s="436" t="s">
        <v>1498</v>
      </c>
      <c r="C52" s="436" t="s">
        <v>8</v>
      </c>
      <c r="D52" s="436" t="s">
        <v>1040</v>
      </c>
      <c r="E52" s="436" t="s">
        <v>213</v>
      </c>
      <c r="F52" s="454">
        <v>7.0</v>
      </c>
      <c r="G52" s="459"/>
    </row>
    <row r="53" hidden="1">
      <c r="A53" s="436" t="s">
        <v>1452</v>
      </c>
      <c r="B53" s="436" t="s">
        <v>1472</v>
      </c>
      <c r="C53" s="436" t="s">
        <v>10</v>
      </c>
      <c r="D53" s="436" t="s">
        <v>1040</v>
      </c>
      <c r="E53" s="436" t="s">
        <v>222</v>
      </c>
      <c r="F53" s="454">
        <v>7.0</v>
      </c>
      <c r="G53" s="459"/>
    </row>
    <row r="54" hidden="1">
      <c r="A54" s="436" t="s">
        <v>1452</v>
      </c>
      <c r="B54" s="436" t="s">
        <v>1472</v>
      </c>
      <c r="C54" s="436" t="s">
        <v>8</v>
      </c>
      <c r="D54" s="436" t="s">
        <v>1040</v>
      </c>
      <c r="E54" s="436" t="s">
        <v>213</v>
      </c>
      <c r="F54" s="454">
        <v>7.0</v>
      </c>
      <c r="G54" s="459"/>
    </row>
    <row r="55" hidden="1">
      <c r="A55" s="436" t="s">
        <v>1452</v>
      </c>
      <c r="B55" s="436" t="s">
        <v>1539</v>
      </c>
      <c r="C55" s="436" t="s">
        <v>9</v>
      </c>
      <c r="D55" s="436" t="s">
        <v>1040</v>
      </c>
      <c r="E55" s="436" t="s">
        <v>220</v>
      </c>
      <c r="F55" s="454">
        <v>7.0</v>
      </c>
      <c r="G55" s="459"/>
    </row>
    <row r="56" hidden="1">
      <c r="A56" s="436" t="s">
        <v>1444</v>
      </c>
      <c r="B56" s="436" t="s">
        <v>1474</v>
      </c>
      <c r="C56" s="436" t="s">
        <v>9</v>
      </c>
      <c r="D56" s="436" t="s">
        <v>1040</v>
      </c>
      <c r="E56" s="436" t="s">
        <v>222</v>
      </c>
      <c r="F56" s="454">
        <v>7.0</v>
      </c>
      <c r="G56" s="459"/>
    </row>
    <row r="57" hidden="1">
      <c r="A57" s="436" t="s">
        <v>1436</v>
      </c>
      <c r="B57" s="436" t="s">
        <v>1436</v>
      </c>
      <c r="C57" s="436" t="s">
        <v>8</v>
      </c>
      <c r="D57" s="436" t="s">
        <v>1040</v>
      </c>
      <c r="E57" s="436" t="s">
        <v>222</v>
      </c>
      <c r="F57" s="454">
        <v>7.0</v>
      </c>
      <c r="G57" s="459"/>
    </row>
    <row r="58" hidden="1">
      <c r="A58" s="436" t="s">
        <v>1448</v>
      </c>
      <c r="B58" s="436" t="s">
        <v>1544</v>
      </c>
      <c r="C58" s="436" t="s">
        <v>10</v>
      </c>
      <c r="D58" s="436" t="s">
        <v>1040</v>
      </c>
      <c r="E58" s="436" t="s">
        <v>213</v>
      </c>
      <c r="F58" s="454">
        <v>6.0</v>
      </c>
      <c r="G58" s="459"/>
    </row>
    <row r="59" hidden="1">
      <c r="A59" s="436" t="s">
        <v>1437</v>
      </c>
      <c r="B59" s="436" t="s">
        <v>1438</v>
      </c>
      <c r="C59" s="436" t="s">
        <v>10</v>
      </c>
      <c r="D59" s="436" t="s">
        <v>1040</v>
      </c>
      <c r="E59" s="436" t="s">
        <v>218</v>
      </c>
      <c r="F59" s="454">
        <v>6.0</v>
      </c>
      <c r="G59" s="459"/>
    </row>
    <row r="60" hidden="1">
      <c r="A60" s="436" t="s">
        <v>1452</v>
      </c>
      <c r="B60" s="436" t="s">
        <v>1462</v>
      </c>
      <c r="C60" s="436" t="s">
        <v>10</v>
      </c>
      <c r="D60" s="436" t="s">
        <v>1040</v>
      </c>
      <c r="E60" s="436" t="s">
        <v>218</v>
      </c>
      <c r="F60" s="454">
        <v>6.0</v>
      </c>
      <c r="G60" s="459"/>
    </row>
    <row r="61" hidden="1">
      <c r="A61" s="436" t="s">
        <v>1452</v>
      </c>
      <c r="B61" s="436" t="s">
        <v>1462</v>
      </c>
      <c r="C61" s="436" t="s">
        <v>10</v>
      </c>
      <c r="D61" s="436" t="s">
        <v>1040</v>
      </c>
      <c r="E61" s="436" t="s">
        <v>213</v>
      </c>
      <c r="F61" s="454">
        <v>6.0</v>
      </c>
      <c r="G61" s="459"/>
    </row>
    <row r="62" hidden="1">
      <c r="A62" s="436" t="s">
        <v>1452</v>
      </c>
      <c r="B62" s="436" t="s">
        <v>1538</v>
      </c>
      <c r="C62" s="436" t="s">
        <v>9</v>
      </c>
      <c r="D62" s="436" t="s">
        <v>1040</v>
      </c>
      <c r="E62" s="436" t="s">
        <v>222</v>
      </c>
      <c r="F62" s="454">
        <v>6.0</v>
      </c>
      <c r="G62" s="459"/>
    </row>
    <row r="63" hidden="1">
      <c r="A63" s="436" t="s">
        <v>1452</v>
      </c>
      <c r="B63" s="436" t="s">
        <v>1539</v>
      </c>
      <c r="C63" s="436" t="s">
        <v>10</v>
      </c>
      <c r="D63" s="436" t="s">
        <v>1040</v>
      </c>
      <c r="E63" s="436" t="s">
        <v>218</v>
      </c>
      <c r="F63" s="454">
        <v>6.0</v>
      </c>
      <c r="G63" s="459"/>
    </row>
    <row r="64" hidden="1">
      <c r="A64" s="436" t="s">
        <v>1444</v>
      </c>
      <c r="B64" s="436" t="s">
        <v>1445</v>
      </c>
      <c r="C64" s="436" t="s">
        <v>9</v>
      </c>
      <c r="D64" s="436" t="s">
        <v>1040</v>
      </c>
      <c r="E64" s="436" t="s">
        <v>218</v>
      </c>
      <c r="F64" s="454">
        <v>6.0</v>
      </c>
      <c r="G64" s="459"/>
    </row>
    <row r="65" hidden="1">
      <c r="A65" s="436" t="s">
        <v>1437</v>
      </c>
      <c r="B65" s="436" t="s">
        <v>1485</v>
      </c>
      <c r="C65" s="436" t="s">
        <v>10</v>
      </c>
      <c r="D65" s="436" t="s">
        <v>1040</v>
      </c>
      <c r="E65" s="436" t="s">
        <v>222</v>
      </c>
      <c r="F65" s="454">
        <v>5.0</v>
      </c>
      <c r="G65" s="459"/>
    </row>
    <row r="66" hidden="1">
      <c r="A66" s="436" t="s">
        <v>1497</v>
      </c>
      <c r="B66" s="436" t="s">
        <v>1537</v>
      </c>
      <c r="C66" s="436" t="s">
        <v>8</v>
      </c>
      <c r="D66" s="436" t="s">
        <v>1040</v>
      </c>
      <c r="E66" s="436" t="s">
        <v>213</v>
      </c>
      <c r="F66" s="454">
        <v>5.0</v>
      </c>
      <c r="G66" s="459"/>
    </row>
    <row r="67" hidden="1">
      <c r="A67" s="436" t="s">
        <v>1452</v>
      </c>
      <c r="B67" s="436" t="s">
        <v>1462</v>
      </c>
      <c r="C67" s="436" t="s">
        <v>8</v>
      </c>
      <c r="D67" s="436" t="s">
        <v>1040</v>
      </c>
      <c r="E67" s="436" t="s">
        <v>218</v>
      </c>
      <c r="F67" s="454">
        <v>5.0</v>
      </c>
      <c r="G67" s="459"/>
    </row>
    <row r="68" hidden="1">
      <c r="A68" s="436" t="s">
        <v>1452</v>
      </c>
      <c r="B68" s="436" t="s">
        <v>1538</v>
      </c>
      <c r="C68" s="436" t="s">
        <v>10</v>
      </c>
      <c r="D68" s="436" t="s">
        <v>1040</v>
      </c>
      <c r="E68" s="436" t="s">
        <v>222</v>
      </c>
      <c r="F68" s="454">
        <v>5.0</v>
      </c>
      <c r="G68" s="459"/>
    </row>
    <row r="69" hidden="1">
      <c r="A69" s="436" t="s">
        <v>1452</v>
      </c>
      <c r="B69" s="436" t="s">
        <v>1538</v>
      </c>
      <c r="C69" s="436" t="s">
        <v>10</v>
      </c>
      <c r="D69" s="436" t="s">
        <v>1040</v>
      </c>
      <c r="E69" s="436" t="s">
        <v>213</v>
      </c>
      <c r="F69" s="454">
        <v>5.0</v>
      </c>
      <c r="G69" s="459"/>
    </row>
    <row r="70" hidden="1">
      <c r="A70" s="436" t="s">
        <v>1452</v>
      </c>
      <c r="B70" s="436" t="s">
        <v>1539</v>
      </c>
      <c r="C70" s="436" t="s">
        <v>10</v>
      </c>
      <c r="D70" s="436" t="s">
        <v>1040</v>
      </c>
      <c r="E70" s="436" t="s">
        <v>213</v>
      </c>
      <c r="F70" s="454">
        <v>5.0</v>
      </c>
      <c r="G70" s="459"/>
    </row>
    <row r="71" hidden="1">
      <c r="A71" s="436" t="s">
        <v>1452</v>
      </c>
      <c r="B71" s="436" t="s">
        <v>1539</v>
      </c>
      <c r="C71" s="436" t="s">
        <v>8</v>
      </c>
      <c r="D71" s="436" t="s">
        <v>1040</v>
      </c>
      <c r="E71" s="436" t="s">
        <v>213</v>
      </c>
      <c r="F71" s="454">
        <v>5.0</v>
      </c>
      <c r="G71" s="459"/>
    </row>
    <row r="72" hidden="1">
      <c r="A72" s="436" t="s">
        <v>1444</v>
      </c>
      <c r="B72" s="436" t="s">
        <v>1504</v>
      </c>
      <c r="C72" s="436" t="s">
        <v>9</v>
      </c>
      <c r="D72" s="436" t="s">
        <v>1040</v>
      </c>
      <c r="E72" s="436" t="s">
        <v>218</v>
      </c>
      <c r="F72" s="454">
        <v>5.0</v>
      </c>
      <c r="G72" s="459"/>
    </row>
    <row r="73" hidden="1">
      <c r="A73" s="436" t="s">
        <v>1444</v>
      </c>
      <c r="B73" s="436" t="s">
        <v>1474</v>
      </c>
      <c r="C73" s="436" t="s">
        <v>10</v>
      </c>
      <c r="D73" s="436" t="s">
        <v>1040</v>
      </c>
      <c r="E73" s="436" t="s">
        <v>218</v>
      </c>
      <c r="F73" s="454">
        <v>5.0</v>
      </c>
      <c r="G73" s="459"/>
    </row>
    <row r="74" hidden="1">
      <c r="A74" s="436" t="s">
        <v>1444</v>
      </c>
      <c r="B74" s="436" t="s">
        <v>1445</v>
      </c>
      <c r="C74" s="436" t="s">
        <v>10</v>
      </c>
      <c r="D74" s="436" t="s">
        <v>1040</v>
      </c>
      <c r="E74" s="436" t="s">
        <v>218</v>
      </c>
      <c r="F74" s="454">
        <v>5.0</v>
      </c>
      <c r="G74" s="459"/>
    </row>
    <row r="75" hidden="1">
      <c r="A75" s="436" t="s">
        <v>1436</v>
      </c>
      <c r="B75" s="436" t="s">
        <v>1436</v>
      </c>
      <c r="C75" s="436" t="s">
        <v>8</v>
      </c>
      <c r="D75" s="436" t="s">
        <v>1040</v>
      </c>
      <c r="E75" s="436" t="s">
        <v>220</v>
      </c>
      <c r="F75" s="454">
        <v>5.0</v>
      </c>
      <c r="G75" s="459"/>
    </row>
    <row r="76" hidden="1">
      <c r="A76" s="436" t="s">
        <v>1068</v>
      </c>
      <c r="B76" s="436" t="s">
        <v>1068</v>
      </c>
      <c r="C76" s="436" t="s">
        <v>9</v>
      </c>
      <c r="D76" s="436" t="s">
        <v>1040</v>
      </c>
      <c r="E76" s="436" t="s">
        <v>218</v>
      </c>
      <c r="F76" s="454">
        <v>4.0</v>
      </c>
      <c r="G76" s="459"/>
    </row>
    <row r="77" hidden="1">
      <c r="A77" s="436" t="s">
        <v>1448</v>
      </c>
      <c r="B77" s="436" t="s">
        <v>1459</v>
      </c>
      <c r="C77" s="436" t="s">
        <v>8</v>
      </c>
      <c r="D77" s="436" t="s">
        <v>1040</v>
      </c>
      <c r="E77" s="436" t="s">
        <v>213</v>
      </c>
      <c r="F77" s="454">
        <v>4.0</v>
      </c>
      <c r="G77" s="459"/>
    </row>
    <row r="78" hidden="1">
      <c r="A78" s="436" t="s">
        <v>1437</v>
      </c>
      <c r="B78" s="436" t="s">
        <v>1465</v>
      </c>
      <c r="C78" s="436" t="s">
        <v>9</v>
      </c>
      <c r="D78" s="436" t="s">
        <v>1040</v>
      </c>
      <c r="E78" s="436" t="s">
        <v>222</v>
      </c>
      <c r="F78" s="454">
        <v>4.0</v>
      </c>
      <c r="G78" s="459"/>
    </row>
    <row r="79" hidden="1">
      <c r="A79" s="436" t="s">
        <v>1437</v>
      </c>
      <c r="B79" s="436" t="s">
        <v>1443</v>
      </c>
      <c r="C79" s="436" t="s">
        <v>8</v>
      </c>
      <c r="D79" s="436" t="s">
        <v>1040</v>
      </c>
      <c r="E79" s="436" t="s">
        <v>220</v>
      </c>
      <c r="F79" s="454">
        <v>4.0</v>
      </c>
      <c r="G79" s="459"/>
    </row>
    <row r="80" hidden="1">
      <c r="A80" s="436" t="s">
        <v>1437</v>
      </c>
      <c r="B80" s="436" t="s">
        <v>1485</v>
      </c>
      <c r="C80" s="436" t="s">
        <v>9</v>
      </c>
      <c r="D80" s="436" t="s">
        <v>1040</v>
      </c>
      <c r="E80" s="436" t="s">
        <v>222</v>
      </c>
      <c r="F80" s="454">
        <v>4.0</v>
      </c>
      <c r="G80" s="459"/>
    </row>
    <row r="81" hidden="1">
      <c r="A81" s="436" t="s">
        <v>1437</v>
      </c>
      <c r="B81" s="436" t="s">
        <v>1492</v>
      </c>
      <c r="C81" s="436" t="s">
        <v>10</v>
      </c>
      <c r="D81" s="436" t="s">
        <v>1040</v>
      </c>
      <c r="E81" s="436" t="s">
        <v>218</v>
      </c>
      <c r="F81" s="454">
        <v>4.0</v>
      </c>
      <c r="G81" s="459"/>
    </row>
    <row r="82" hidden="1">
      <c r="A82" s="436" t="s">
        <v>1437</v>
      </c>
      <c r="B82" s="436" t="s">
        <v>1442</v>
      </c>
      <c r="C82" s="436" t="s">
        <v>9</v>
      </c>
      <c r="D82" s="436" t="s">
        <v>1040</v>
      </c>
      <c r="E82" s="436" t="s">
        <v>218</v>
      </c>
      <c r="F82" s="454">
        <v>4.0</v>
      </c>
      <c r="G82" s="459"/>
    </row>
    <row r="83" hidden="1">
      <c r="A83" s="436" t="s">
        <v>1497</v>
      </c>
      <c r="B83" s="436" t="s">
        <v>1498</v>
      </c>
      <c r="C83" s="436" t="s">
        <v>10</v>
      </c>
      <c r="D83" s="436" t="s">
        <v>1040</v>
      </c>
      <c r="E83" s="436" t="s">
        <v>213</v>
      </c>
      <c r="F83" s="454">
        <v>4.0</v>
      </c>
      <c r="G83" s="459"/>
    </row>
    <row r="84" hidden="1">
      <c r="A84" s="436" t="s">
        <v>1452</v>
      </c>
      <c r="B84" s="436" t="s">
        <v>1462</v>
      </c>
      <c r="C84" s="436" t="s">
        <v>10</v>
      </c>
      <c r="D84" s="436" t="s">
        <v>1040</v>
      </c>
      <c r="E84" s="436" t="s">
        <v>220</v>
      </c>
      <c r="F84" s="454">
        <v>4.0</v>
      </c>
      <c r="G84" s="459"/>
    </row>
    <row r="85" hidden="1">
      <c r="A85" s="436" t="s">
        <v>1452</v>
      </c>
      <c r="B85" s="436" t="s">
        <v>1538</v>
      </c>
      <c r="C85" s="436" t="s">
        <v>9</v>
      </c>
      <c r="D85" s="436" t="s">
        <v>1040</v>
      </c>
      <c r="E85" s="436" t="s">
        <v>218</v>
      </c>
      <c r="F85" s="454">
        <v>4.0</v>
      </c>
      <c r="G85" s="459"/>
    </row>
    <row r="86" hidden="1">
      <c r="A86" s="436" t="s">
        <v>1452</v>
      </c>
      <c r="B86" s="436" t="s">
        <v>1538</v>
      </c>
      <c r="C86" s="436" t="s">
        <v>9</v>
      </c>
      <c r="D86" s="436" t="s">
        <v>1040</v>
      </c>
      <c r="E86" s="436" t="s">
        <v>213</v>
      </c>
      <c r="F86" s="454">
        <v>4.0</v>
      </c>
      <c r="G86" s="459"/>
    </row>
    <row r="87" hidden="1">
      <c r="A87" s="436" t="s">
        <v>1452</v>
      </c>
      <c r="B87" s="436" t="s">
        <v>1472</v>
      </c>
      <c r="C87" s="436" t="s">
        <v>9</v>
      </c>
      <c r="D87" s="436" t="s">
        <v>1040</v>
      </c>
      <c r="E87" s="436" t="s">
        <v>220</v>
      </c>
      <c r="F87" s="454">
        <v>4.0</v>
      </c>
      <c r="G87" s="459"/>
    </row>
    <row r="88" hidden="1">
      <c r="A88" s="436" t="s">
        <v>1452</v>
      </c>
      <c r="B88" s="436" t="s">
        <v>1472</v>
      </c>
      <c r="C88" s="436" t="s">
        <v>8</v>
      </c>
      <c r="D88" s="436" t="s">
        <v>1040</v>
      </c>
      <c r="E88" s="436" t="s">
        <v>218</v>
      </c>
      <c r="F88" s="454">
        <v>4.0</v>
      </c>
      <c r="G88" s="459"/>
    </row>
    <row r="89" hidden="1">
      <c r="A89" s="436" t="s">
        <v>1452</v>
      </c>
      <c r="B89" s="436" t="s">
        <v>1539</v>
      </c>
      <c r="C89" s="436" t="s">
        <v>8</v>
      </c>
      <c r="D89" s="436" t="s">
        <v>1040</v>
      </c>
      <c r="E89" s="436" t="s">
        <v>218</v>
      </c>
      <c r="F89" s="454">
        <v>4.0</v>
      </c>
      <c r="G89" s="459"/>
    </row>
    <row r="90" hidden="1">
      <c r="A90" s="436" t="s">
        <v>1440</v>
      </c>
      <c r="B90" s="436" t="s">
        <v>1511</v>
      </c>
      <c r="C90" s="436" t="s">
        <v>9</v>
      </c>
      <c r="D90" s="436" t="s">
        <v>1040</v>
      </c>
      <c r="E90" s="436" t="s">
        <v>213</v>
      </c>
      <c r="F90" s="454">
        <v>4.0</v>
      </c>
      <c r="G90" s="459"/>
    </row>
    <row r="91" hidden="1">
      <c r="A91" s="436" t="s">
        <v>1444</v>
      </c>
      <c r="B91" s="436" t="s">
        <v>1457</v>
      </c>
      <c r="C91" s="436" t="s">
        <v>10</v>
      </c>
      <c r="D91" s="436" t="s">
        <v>1040</v>
      </c>
      <c r="E91" s="436" t="s">
        <v>218</v>
      </c>
      <c r="F91" s="454">
        <v>4.0</v>
      </c>
      <c r="G91" s="459"/>
    </row>
    <row r="92" hidden="1">
      <c r="A92" s="436" t="s">
        <v>1444</v>
      </c>
      <c r="B92" s="436" t="s">
        <v>1474</v>
      </c>
      <c r="C92" s="436" t="s">
        <v>10</v>
      </c>
      <c r="D92" s="436" t="s">
        <v>1040</v>
      </c>
      <c r="E92" s="436" t="s">
        <v>222</v>
      </c>
      <c r="F92" s="454">
        <v>4.0</v>
      </c>
      <c r="G92" s="459"/>
    </row>
    <row r="93" hidden="1">
      <c r="A93" s="436" t="s">
        <v>1444</v>
      </c>
      <c r="B93" s="436" t="s">
        <v>1445</v>
      </c>
      <c r="C93" s="436" t="s">
        <v>8</v>
      </c>
      <c r="D93" s="436" t="s">
        <v>1040</v>
      </c>
      <c r="E93" s="436" t="s">
        <v>222</v>
      </c>
      <c r="F93" s="454">
        <v>4.0</v>
      </c>
      <c r="G93" s="459"/>
    </row>
    <row r="94" hidden="1">
      <c r="A94" s="436" t="s">
        <v>1475</v>
      </c>
      <c r="B94" s="436" t="s">
        <v>1545</v>
      </c>
      <c r="C94" s="436" t="s">
        <v>9</v>
      </c>
      <c r="D94" s="436" t="s">
        <v>1040</v>
      </c>
      <c r="E94" s="436" t="s">
        <v>218</v>
      </c>
      <c r="F94" s="454">
        <v>4.0</v>
      </c>
      <c r="G94" s="459"/>
    </row>
    <row r="95" hidden="1">
      <c r="A95" s="436" t="s">
        <v>1475</v>
      </c>
      <c r="B95" s="436" t="s">
        <v>1509</v>
      </c>
      <c r="C95" s="436" t="s">
        <v>10</v>
      </c>
      <c r="D95" s="436" t="s">
        <v>1040</v>
      </c>
      <c r="E95" s="436" t="s">
        <v>222</v>
      </c>
      <c r="F95" s="454">
        <v>4.0</v>
      </c>
      <c r="G95" s="459"/>
    </row>
    <row r="96" hidden="1">
      <c r="A96" s="436" t="s">
        <v>1475</v>
      </c>
      <c r="B96" s="436" t="s">
        <v>1509</v>
      </c>
      <c r="C96" s="436" t="s">
        <v>9</v>
      </c>
      <c r="D96" s="436" t="s">
        <v>1040</v>
      </c>
      <c r="E96" s="436" t="s">
        <v>222</v>
      </c>
      <c r="F96" s="454">
        <v>4.0</v>
      </c>
      <c r="G96" s="459"/>
    </row>
    <row r="97" hidden="1">
      <c r="A97" s="436" t="s">
        <v>1475</v>
      </c>
      <c r="B97" s="436" t="s">
        <v>1509</v>
      </c>
      <c r="C97" s="436" t="s">
        <v>9</v>
      </c>
      <c r="D97" s="436" t="s">
        <v>1040</v>
      </c>
      <c r="E97" s="436" t="s">
        <v>218</v>
      </c>
      <c r="F97" s="454">
        <v>4.0</v>
      </c>
      <c r="G97" s="459"/>
    </row>
    <row r="98" hidden="1">
      <c r="A98" s="436" t="s">
        <v>1068</v>
      </c>
      <c r="B98" s="436" t="s">
        <v>1068</v>
      </c>
      <c r="C98" s="436" t="s">
        <v>9</v>
      </c>
      <c r="D98" s="436" t="s">
        <v>1040</v>
      </c>
      <c r="E98" s="436" t="s">
        <v>222</v>
      </c>
      <c r="F98" s="454">
        <v>3.0</v>
      </c>
      <c r="G98" s="459"/>
    </row>
    <row r="99" hidden="1">
      <c r="A99" s="436" t="s">
        <v>1068</v>
      </c>
      <c r="B99" s="436" t="s">
        <v>1068</v>
      </c>
      <c r="C99" s="436" t="s">
        <v>9</v>
      </c>
      <c r="D99" s="436" t="s">
        <v>1040</v>
      </c>
      <c r="E99" s="436" t="s">
        <v>213</v>
      </c>
      <c r="F99" s="454">
        <v>3.0</v>
      </c>
      <c r="G99" s="459"/>
    </row>
    <row r="100" hidden="1">
      <c r="A100" s="436" t="s">
        <v>1448</v>
      </c>
      <c r="B100" s="436" t="s">
        <v>1486</v>
      </c>
      <c r="C100" s="436" t="s">
        <v>9</v>
      </c>
      <c r="D100" s="436" t="s">
        <v>1040</v>
      </c>
      <c r="E100" s="436" t="s">
        <v>220</v>
      </c>
      <c r="F100" s="454">
        <v>3.0</v>
      </c>
      <c r="G100" s="459"/>
    </row>
    <row r="101" hidden="1">
      <c r="A101" s="436" t="s">
        <v>1448</v>
      </c>
      <c r="B101" s="436" t="s">
        <v>1544</v>
      </c>
      <c r="C101" s="436" t="s">
        <v>8</v>
      </c>
      <c r="D101" s="436" t="s">
        <v>1040</v>
      </c>
      <c r="E101" s="436" t="s">
        <v>213</v>
      </c>
      <c r="F101" s="454">
        <v>3.0</v>
      </c>
      <c r="G101" s="459"/>
    </row>
    <row r="102" hidden="1">
      <c r="A102" s="436" t="s">
        <v>1437</v>
      </c>
      <c r="B102" s="436" t="s">
        <v>1465</v>
      </c>
      <c r="C102" s="436" t="s">
        <v>10</v>
      </c>
      <c r="D102" s="436" t="s">
        <v>1040</v>
      </c>
      <c r="E102" s="436" t="s">
        <v>218</v>
      </c>
      <c r="F102" s="454">
        <v>3.0</v>
      </c>
      <c r="G102" s="459"/>
    </row>
    <row r="103" hidden="1">
      <c r="A103" s="436" t="s">
        <v>1437</v>
      </c>
      <c r="B103" s="436" t="s">
        <v>1465</v>
      </c>
      <c r="C103" s="436" t="s">
        <v>9</v>
      </c>
      <c r="D103" s="436" t="s">
        <v>1040</v>
      </c>
      <c r="E103" s="436" t="s">
        <v>220</v>
      </c>
      <c r="F103" s="454">
        <v>3.0</v>
      </c>
      <c r="G103" s="459"/>
    </row>
    <row r="104" hidden="1">
      <c r="A104" s="436" t="s">
        <v>1437</v>
      </c>
      <c r="B104" s="436" t="s">
        <v>1469</v>
      </c>
      <c r="C104" s="436" t="s">
        <v>10</v>
      </c>
      <c r="D104" s="436" t="s">
        <v>1040</v>
      </c>
      <c r="E104" s="436" t="s">
        <v>218</v>
      </c>
      <c r="F104" s="454">
        <v>3.0</v>
      </c>
      <c r="G104" s="459"/>
    </row>
    <row r="105" hidden="1">
      <c r="A105" s="436" t="s">
        <v>1437</v>
      </c>
      <c r="B105" s="436" t="s">
        <v>1527</v>
      </c>
      <c r="C105" s="436" t="s">
        <v>10</v>
      </c>
      <c r="D105" s="436" t="s">
        <v>1040</v>
      </c>
      <c r="E105" s="436" t="s">
        <v>222</v>
      </c>
      <c r="F105" s="454">
        <v>3.0</v>
      </c>
      <c r="G105" s="459"/>
    </row>
    <row r="106" hidden="1">
      <c r="A106" s="436" t="s">
        <v>1437</v>
      </c>
      <c r="B106" s="436" t="s">
        <v>1438</v>
      </c>
      <c r="C106" s="436" t="s">
        <v>10</v>
      </c>
      <c r="D106" s="436" t="s">
        <v>1040</v>
      </c>
      <c r="E106" s="436" t="s">
        <v>222</v>
      </c>
      <c r="F106" s="454">
        <v>3.0</v>
      </c>
      <c r="G106" s="459"/>
    </row>
    <row r="107" hidden="1">
      <c r="A107" s="436" t="s">
        <v>1437</v>
      </c>
      <c r="B107" s="436" t="s">
        <v>1492</v>
      </c>
      <c r="C107" s="436" t="s">
        <v>9</v>
      </c>
      <c r="D107" s="436" t="s">
        <v>1040</v>
      </c>
      <c r="E107" s="436" t="s">
        <v>222</v>
      </c>
      <c r="F107" s="454">
        <v>3.0</v>
      </c>
      <c r="G107" s="459"/>
    </row>
    <row r="108" hidden="1">
      <c r="A108" s="436" t="s">
        <v>1452</v>
      </c>
      <c r="B108" s="436" t="s">
        <v>1462</v>
      </c>
      <c r="C108" s="436" t="s">
        <v>9</v>
      </c>
      <c r="D108" s="436" t="s">
        <v>1040</v>
      </c>
      <c r="E108" s="436" t="s">
        <v>220</v>
      </c>
      <c r="F108" s="454">
        <v>3.0</v>
      </c>
      <c r="G108" s="459"/>
    </row>
    <row r="109" hidden="1">
      <c r="A109" s="436" t="s">
        <v>1452</v>
      </c>
      <c r="B109" s="436" t="s">
        <v>1462</v>
      </c>
      <c r="C109" s="436" t="s">
        <v>8</v>
      </c>
      <c r="D109" s="436" t="s">
        <v>1040</v>
      </c>
      <c r="E109" s="436" t="s">
        <v>213</v>
      </c>
      <c r="F109" s="454">
        <v>3.0</v>
      </c>
      <c r="G109" s="459"/>
    </row>
    <row r="110" hidden="1">
      <c r="A110" s="436" t="s">
        <v>1452</v>
      </c>
      <c r="B110" s="436" t="s">
        <v>1538</v>
      </c>
      <c r="C110" s="436" t="s">
        <v>10</v>
      </c>
      <c r="D110" s="436" t="s">
        <v>1040</v>
      </c>
      <c r="E110" s="436" t="s">
        <v>218</v>
      </c>
      <c r="F110" s="454">
        <v>3.0</v>
      </c>
      <c r="G110" s="459"/>
    </row>
    <row r="111" hidden="1">
      <c r="A111" s="436" t="s">
        <v>1452</v>
      </c>
      <c r="B111" s="436" t="s">
        <v>1463</v>
      </c>
      <c r="C111" s="436" t="s">
        <v>9</v>
      </c>
      <c r="D111" s="436" t="s">
        <v>1040</v>
      </c>
      <c r="E111" s="436" t="s">
        <v>218</v>
      </c>
      <c r="F111" s="454">
        <v>3.0</v>
      </c>
      <c r="G111" s="459"/>
    </row>
    <row r="112" hidden="1">
      <c r="A112" s="436" t="s">
        <v>1452</v>
      </c>
      <c r="B112" s="436" t="s">
        <v>1539</v>
      </c>
      <c r="C112" s="436" t="s">
        <v>10</v>
      </c>
      <c r="D112" s="436" t="s">
        <v>1040</v>
      </c>
      <c r="E112" s="436" t="s">
        <v>222</v>
      </c>
      <c r="F112" s="454">
        <v>3.0</v>
      </c>
      <c r="G112" s="459"/>
    </row>
    <row r="113" hidden="1">
      <c r="A113" s="436" t="s">
        <v>1452</v>
      </c>
      <c r="B113" s="436" t="s">
        <v>1539</v>
      </c>
      <c r="C113" s="436" t="s">
        <v>8</v>
      </c>
      <c r="D113" s="436" t="s">
        <v>1040</v>
      </c>
      <c r="E113" s="436" t="s">
        <v>222</v>
      </c>
      <c r="F113" s="454">
        <v>3.0</v>
      </c>
      <c r="G113" s="459"/>
    </row>
    <row r="114" hidden="1">
      <c r="A114" s="436" t="s">
        <v>1444</v>
      </c>
      <c r="B114" s="436" t="s">
        <v>1456</v>
      </c>
      <c r="C114" s="436" t="s">
        <v>9</v>
      </c>
      <c r="D114" s="436" t="s">
        <v>1040</v>
      </c>
      <c r="E114" s="436" t="s">
        <v>222</v>
      </c>
      <c r="F114" s="454">
        <v>3.0</v>
      </c>
      <c r="G114" s="459"/>
    </row>
    <row r="115" hidden="1">
      <c r="A115" s="436" t="s">
        <v>1444</v>
      </c>
      <c r="B115" s="436" t="s">
        <v>1456</v>
      </c>
      <c r="C115" s="436" t="s">
        <v>9</v>
      </c>
      <c r="D115" s="436" t="s">
        <v>1040</v>
      </c>
      <c r="E115" s="436" t="s">
        <v>220</v>
      </c>
      <c r="F115" s="454">
        <v>3.0</v>
      </c>
      <c r="G115" s="459"/>
    </row>
    <row r="116" hidden="1">
      <c r="A116" s="436" t="s">
        <v>1444</v>
      </c>
      <c r="B116" s="436" t="s">
        <v>1456</v>
      </c>
      <c r="C116" s="436" t="s">
        <v>8</v>
      </c>
      <c r="D116" s="436" t="s">
        <v>1040</v>
      </c>
      <c r="E116" s="436" t="s">
        <v>218</v>
      </c>
      <c r="F116" s="454">
        <v>3.0</v>
      </c>
      <c r="G116" s="459"/>
    </row>
    <row r="117" hidden="1">
      <c r="A117" s="436" t="s">
        <v>1444</v>
      </c>
      <c r="B117" s="436" t="s">
        <v>1457</v>
      </c>
      <c r="C117" s="436" t="s">
        <v>9</v>
      </c>
      <c r="D117" s="436" t="s">
        <v>1040</v>
      </c>
      <c r="E117" s="436" t="s">
        <v>220</v>
      </c>
      <c r="F117" s="454">
        <v>3.0</v>
      </c>
      <c r="G117" s="459"/>
    </row>
    <row r="118" hidden="1">
      <c r="A118" s="436" t="s">
        <v>1444</v>
      </c>
      <c r="B118" s="436" t="s">
        <v>1474</v>
      </c>
      <c r="C118" s="436" t="s">
        <v>8</v>
      </c>
      <c r="D118" s="436" t="s">
        <v>1040</v>
      </c>
      <c r="E118" s="436" t="s">
        <v>222</v>
      </c>
      <c r="F118" s="454">
        <v>3.0</v>
      </c>
      <c r="G118" s="459"/>
    </row>
    <row r="119" hidden="1">
      <c r="A119" s="436" t="s">
        <v>1475</v>
      </c>
      <c r="B119" s="436" t="s">
        <v>1490</v>
      </c>
      <c r="C119" s="436" t="s">
        <v>10</v>
      </c>
      <c r="D119" s="436" t="s">
        <v>1040</v>
      </c>
      <c r="E119" s="436" t="s">
        <v>218</v>
      </c>
      <c r="F119" s="454">
        <v>3.0</v>
      </c>
      <c r="G119" s="459"/>
    </row>
    <row r="120" hidden="1">
      <c r="A120" s="436" t="s">
        <v>1068</v>
      </c>
      <c r="B120" s="436" t="s">
        <v>1068</v>
      </c>
      <c r="C120" s="436" t="s">
        <v>10</v>
      </c>
      <c r="D120" s="436" t="s">
        <v>1040</v>
      </c>
      <c r="E120" s="436" t="s">
        <v>218</v>
      </c>
      <c r="F120" s="454">
        <v>2.0</v>
      </c>
      <c r="G120" s="459"/>
    </row>
    <row r="121" hidden="1">
      <c r="A121" s="436" t="s">
        <v>1448</v>
      </c>
      <c r="B121" s="436" t="s">
        <v>1544</v>
      </c>
      <c r="C121" s="436" t="s">
        <v>9</v>
      </c>
      <c r="D121" s="436" t="s">
        <v>1040</v>
      </c>
      <c r="E121" s="436" t="s">
        <v>220</v>
      </c>
      <c r="F121" s="454">
        <v>2.0</v>
      </c>
      <c r="G121" s="459"/>
    </row>
    <row r="122" hidden="1">
      <c r="A122" s="436" t="s">
        <v>1448</v>
      </c>
      <c r="B122" s="436" t="s">
        <v>1544</v>
      </c>
      <c r="C122" s="436" t="s">
        <v>8</v>
      </c>
      <c r="D122" s="436" t="s">
        <v>1040</v>
      </c>
      <c r="E122" s="436" t="s">
        <v>220</v>
      </c>
      <c r="F122" s="454">
        <v>2.0</v>
      </c>
      <c r="G122" s="459"/>
    </row>
    <row r="123" hidden="1">
      <c r="A123" s="436" t="s">
        <v>1437</v>
      </c>
      <c r="B123" s="436" t="s">
        <v>1443</v>
      </c>
      <c r="C123" s="436" t="s">
        <v>10</v>
      </c>
      <c r="D123" s="436" t="s">
        <v>1040</v>
      </c>
      <c r="E123" s="436" t="s">
        <v>218</v>
      </c>
      <c r="F123" s="454">
        <v>2.0</v>
      </c>
      <c r="G123" s="459"/>
    </row>
    <row r="124" hidden="1">
      <c r="A124" s="436" t="s">
        <v>1437</v>
      </c>
      <c r="B124" s="436" t="s">
        <v>1447</v>
      </c>
      <c r="C124" s="436" t="s">
        <v>9</v>
      </c>
      <c r="D124" s="436" t="s">
        <v>1040</v>
      </c>
      <c r="E124" s="436" t="s">
        <v>222</v>
      </c>
      <c r="F124" s="454">
        <v>2.0</v>
      </c>
      <c r="G124" s="459"/>
    </row>
    <row r="125" hidden="1">
      <c r="A125" s="436" t="s">
        <v>1437</v>
      </c>
      <c r="B125" s="436" t="s">
        <v>1461</v>
      </c>
      <c r="C125" s="436" t="s">
        <v>10</v>
      </c>
      <c r="D125" s="436" t="s">
        <v>1040</v>
      </c>
      <c r="E125" s="436" t="s">
        <v>222</v>
      </c>
      <c r="F125" s="454">
        <v>2.0</v>
      </c>
      <c r="G125" s="459"/>
    </row>
    <row r="126" hidden="1">
      <c r="A126" s="436" t="s">
        <v>1437</v>
      </c>
      <c r="B126" s="436" t="s">
        <v>1461</v>
      </c>
      <c r="C126" s="436" t="s">
        <v>9</v>
      </c>
      <c r="D126" s="436" t="s">
        <v>1040</v>
      </c>
      <c r="E126" s="436" t="s">
        <v>222</v>
      </c>
      <c r="F126" s="454">
        <v>2.0</v>
      </c>
      <c r="G126" s="459"/>
    </row>
    <row r="127" hidden="1">
      <c r="A127" s="436" t="s">
        <v>1437</v>
      </c>
      <c r="B127" s="436" t="s">
        <v>1469</v>
      </c>
      <c r="C127" s="436" t="s">
        <v>9</v>
      </c>
      <c r="D127" s="436" t="s">
        <v>1040</v>
      </c>
      <c r="E127" s="436" t="s">
        <v>218</v>
      </c>
      <c r="F127" s="454">
        <v>2.0</v>
      </c>
      <c r="G127" s="459"/>
    </row>
    <row r="128" hidden="1">
      <c r="A128" s="436" t="s">
        <v>1437</v>
      </c>
      <c r="B128" s="436" t="s">
        <v>1438</v>
      </c>
      <c r="C128" s="436" t="s">
        <v>10</v>
      </c>
      <c r="D128" s="436" t="s">
        <v>1040</v>
      </c>
      <c r="E128" s="436" t="s">
        <v>220</v>
      </c>
      <c r="F128" s="454">
        <v>2.0</v>
      </c>
      <c r="G128" s="459"/>
    </row>
    <row r="129" hidden="1">
      <c r="A129" s="436" t="s">
        <v>1437</v>
      </c>
      <c r="B129" s="436" t="s">
        <v>1438</v>
      </c>
      <c r="C129" s="436" t="s">
        <v>9</v>
      </c>
      <c r="D129" s="436" t="s">
        <v>1040</v>
      </c>
      <c r="E129" s="436" t="s">
        <v>220</v>
      </c>
      <c r="F129" s="454">
        <v>2.0</v>
      </c>
      <c r="G129" s="459"/>
    </row>
    <row r="130" hidden="1">
      <c r="A130" s="436" t="s">
        <v>1497</v>
      </c>
      <c r="B130" s="436" t="s">
        <v>1537</v>
      </c>
      <c r="C130" s="436" t="s">
        <v>10</v>
      </c>
      <c r="D130" s="436" t="s">
        <v>1040</v>
      </c>
      <c r="E130" s="436" t="s">
        <v>213</v>
      </c>
      <c r="F130" s="454">
        <v>2.0</v>
      </c>
      <c r="G130" s="459"/>
    </row>
    <row r="131" hidden="1">
      <c r="A131" s="436" t="s">
        <v>1452</v>
      </c>
      <c r="B131" s="436" t="s">
        <v>1462</v>
      </c>
      <c r="C131" s="436" t="s">
        <v>10</v>
      </c>
      <c r="D131" s="436" t="s">
        <v>1040</v>
      </c>
      <c r="E131" s="436" t="s">
        <v>222</v>
      </c>
      <c r="F131" s="454">
        <v>2.0</v>
      </c>
      <c r="G131" s="459"/>
    </row>
    <row r="132" hidden="1">
      <c r="A132" s="436" t="s">
        <v>1452</v>
      </c>
      <c r="B132" s="436" t="s">
        <v>1453</v>
      </c>
      <c r="C132" s="436" t="s">
        <v>8</v>
      </c>
      <c r="D132" s="436" t="s">
        <v>1040</v>
      </c>
      <c r="E132" s="436" t="s">
        <v>220</v>
      </c>
      <c r="F132" s="454">
        <v>2.0</v>
      </c>
      <c r="G132" s="459"/>
    </row>
    <row r="133" hidden="1">
      <c r="A133" s="436" t="s">
        <v>1452</v>
      </c>
      <c r="B133" s="436" t="s">
        <v>1472</v>
      </c>
      <c r="C133" s="436" t="s">
        <v>10</v>
      </c>
      <c r="D133" s="436" t="s">
        <v>1040</v>
      </c>
      <c r="E133" s="436" t="s">
        <v>220</v>
      </c>
      <c r="F133" s="454">
        <v>2.0</v>
      </c>
      <c r="G133" s="459"/>
    </row>
    <row r="134" hidden="1">
      <c r="A134" s="436" t="s">
        <v>1452</v>
      </c>
      <c r="B134" s="436" t="s">
        <v>1472</v>
      </c>
      <c r="C134" s="436" t="s">
        <v>8</v>
      </c>
      <c r="D134" s="436" t="s">
        <v>1040</v>
      </c>
      <c r="E134" s="436" t="s">
        <v>220</v>
      </c>
      <c r="F134" s="454">
        <v>2.0</v>
      </c>
      <c r="G134" s="459"/>
    </row>
    <row r="135" hidden="1">
      <c r="A135" s="436" t="s">
        <v>1440</v>
      </c>
      <c r="B135" s="436" t="s">
        <v>1546</v>
      </c>
      <c r="C135" s="436" t="s">
        <v>9</v>
      </c>
      <c r="D135" s="436" t="s">
        <v>1040</v>
      </c>
      <c r="E135" s="436" t="s">
        <v>220</v>
      </c>
      <c r="F135" s="454">
        <v>2.0</v>
      </c>
      <c r="G135" s="459"/>
    </row>
    <row r="136" hidden="1">
      <c r="A136" s="436" t="s">
        <v>1484</v>
      </c>
      <c r="B136" s="436" t="s">
        <v>1484</v>
      </c>
      <c r="C136" s="436" t="s">
        <v>9</v>
      </c>
      <c r="D136" s="436" t="s">
        <v>1040</v>
      </c>
      <c r="E136" s="436" t="s">
        <v>213</v>
      </c>
      <c r="F136" s="454">
        <v>2.0</v>
      </c>
      <c r="G136" s="459"/>
    </row>
    <row r="137" hidden="1">
      <c r="A137" s="436" t="s">
        <v>1444</v>
      </c>
      <c r="B137" s="436" t="s">
        <v>1503</v>
      </c>
      <c r="C137" s="436" t="s">
        <v>9</v>
      </c>
      <c r="D137" s="436" t="s">
        <v>1040</v>
      </c>
      <c r="E137" s="436" t="s">
        <v>218</v>
      </c>
      <c r="F137" s="454">
        <v>2.0</v>
      </c>
      <c r="G137" s="459"/>
    </row>
    <row r="138" hidden="1">
      <c r="A138" s="436" t="s">
        <v>1444</v>
      </c>
      <c r="B138" s="436" t="s">
        <v>1456</v>
      </c>
      <c r="C138" s="436" t="s">
        <v>10</v>
      </c>
      <c r="D138" s="436" t="s">
        <v>1040</v>
      </c>
      <c r="E138" s="436" t="s">
        <v>222</v>
      </c>
      <c r="F138" s="454">
        <v>2.0</v>
      </c>
      <c r="G138" s="459"/>
    </row>
    <row r="139" hidden="1">
      <c r="A139" s="436" t="s">
        <v>1444</v>
      </c>
      <c r="B139" s="436" t="s">
        <v>1457</v>
      </c>
      <c r="C139" s="436" t="s">
        <v>9</v>
      </c>
      <c r="D139" s="436" t="s">
        <v>1040</v>
      </c>
      <c r="E139" s="436" t="s">
        <v>222</v>
      </c>
      <c r="F139" s="454">
        <v>2.0</v>
      </c>
      <c r="G139" s="459"/>
    </row>
    <row r="140" hidden="1">
      <c r="A140" s="436" t="s">
        <v>1444</v>
      </c>
      <c r="B140" s="436" t="s">
        <v>1457</v>
      </c>
      <c r="C140" s="436" t="s">
        <v>8</v>
      </c>
      <c r="D140" s="436" t="s">
        <v>1040</v>
      </c>
      <c r="E140" s="436" t="s">
        <v>218</v>
      </c>
      <c r="F140" s="454">
        <v>2.0</v>
      </c>
      <c r="G140" s="459"/>
    </row>
    <row r="141" hidden="1">
      <c r="A141" s="436" t="s">
        <v>1444</v>
      </c>
      <c r="B141" s="436" t="s">
        <v>1445</v>
      </c>
      <c r="C141" s="436" t="s">
        <v>10</v>
      </c>
      <c r="D141" s="436" t="s">
        <v>1040</v>
      </c>
      <c r="E141" s="436" t="s">
        <v>222</v>
      </c>
      <c r="F141" s="454">
        <v>2.0</v>
      </c>
      <c r="G141" s="459"/>
    </row>
    <row r="142" hidden="1">
      <c r="A142" s="436" t="s">
        <v>1475</v>
      </c>
      <c r="B142" s="436" t="s">
        <v>1540</v>
      </c>
      <c r="C142" s="436" t="s">
        <v>9</v>
      </c>
      <c r="D142" s="436" t="s">
        <v>1040</v>
      </c>
      <c r="E142" s="436" t="s">
        <v>218</v>
      </c>
      <c r="F142" s="454">
        <v>2.0</v>
      </c>
      <c r="G142" s="459"/>
    </row>
    <row r="143" hidden="1">
      <c r="A143" s="436" t="s">
        <v>1436</v>
      </c>
      <c r="B143" s="436" t="s">
        <v>1436</v>
      </c>
      <c r="C143" s="436" t="s">
        <v>10</v>
      </c>
      <c r="D143" s="436" t="s">
        <v>1040</v>
      </c>
      <c r="E143" s="436" t="s">
        <v>220</v>
      </c>
      <c r="F143" s="454">
        <v>2.0</v>
      </c>
      <c r="G143" s="459"/>
    </row>
    <row r="144">
      <c r="A144" s="436" t="s">
        <v>1436</v>
      </c>
      <c r="B144" s="436" t="s">
        <v>1436</v>
      </c>
      <c r="C144" s="436" t="s">
        <v>9</v>
      </c>
      <c r="D144" s="436" t="s">
        <v>1070</v>
      </c>
      <c r="E144" s="436" t="s">
        <v>214</v>
      </c>
      <c r="F144" s="454">
        <v>2.0</v>
      </c>
      <c r="G144" s="459"/>
    </row>
    <row r="145" hidden="1">
      <c r="A145" s="436" t="s">
        <v>1436</v>
      </c>
      <c r="B145" s="436" t="s">
        <v>1436</v>
      </c>
      <c r="C145" s="436" t="s">
        <v>9</v>
      </c>
      <c r="D145" s="436" t="s">
        <v>1058</v>
      </c>
      <c r="E145" s="436" t="s">
        <v>218</v>
      </c>
      <c r="F145" s="454">
        <v>2.0</v>
      </c>
      <c r="G145" s="459"/>
    </row>
    <row r="146" hidden="1">
      <c r="A146" s="436" t="s">
        <v>1068</v>
      </c>
      <c r="B146" s="436" t="s">
        <v>1068</v>
      </c>
      <c r="C146" s="436" t="s">
        <v>10</v>
      </c>
      <c r="D146" s="436" t="s">
        <v>1040</v>
      </c>
      <c r="E146" s="436" t="s">
        <v>222</v>
      </c>
      <c r="F146" s="454">
        <v>1.0</v>
      </c>
      <c r="G146" s="459"/>
    </row>
    <row r="147" hidden="1">
      <c r="A147" s="436" t="s">
        <v>1448</v>
      </c>
      <c r="B147" s="436" t="s">
        <v>1449</v>
      </c>
      <c r="C147" s="436" t="s">
        <v>8</v>
      </c>
      <c r="D147" s="436" t="s">
        <v>1040</v>
      </c>
      <c r="E147" s="436" t="s">
        <v>213</v>
      </c>
      <c r="F147" s="454">
        <v>1.0</v>
      </c>
      <c r="G147" s="459"/>
    </row>
    <row r="148" hidden="1">
      <c r="A148" s="436" t="s">
        <v>1448</v>
      </c>
      <c r="B148" s="436" t="s">
        <v>1486</v>
      </c>
      <c r="C148" s="436" t="s">
        <v>10</v>
      </c>
      <c r="D148" s="436" t="s">
        <v>1040</v>
      </c>
      <c r="E148" s="436" t="s">
        <v>213</v>
      </c>
      <c r="F148" s="454">
        <v>1.0</v>
      </c>
      <c r="G148" s="459"/>
    </row>
    <row r="149" hidden="1">
      <c r="A149" s="436" t="s">
        <v>1448</v>
      </c>
      <c r="B149" s="436" t="s">
        <v>1486</v>
      </c>
      <c r="C149" s="436" t="s">
        <v>8</v>
      </c>
      <c r="D149" s="436" t="s">
        <v>1040</v>
      </c>
      <c r="E149" s="436" t="s">
        <v>213</v>
      </c>
      <c r="F149" s="454">
        <v>1.0</v>
      </c>
      <c r="G149" s="459"/>
    </row>
    <row r="150" hidden="1">
      <c r="A150" s="436" t="s">
        <v>1448</v>
      </c>
      <c r="B150" s="436" t="s">
        <v>1486</v>
      </c>
      <c r="C150" s="436" t="s">
        <v>8</v>
      </c>
      <c r="D150" s="436" t="s">
        <v>1040</v>
      </c>
      <c r="E150" s="436" t="s">
        <v>220</v>
      </c>
      <c r="F150" s="454">
        <v>1.0</v>
      </c>
      <c r="G150" s="459"/>
    </row>
    <row r="151" hidden="1">
      <c r="A151" s="436" t="s">
        <v>1448</v>
      </c>
      <c r="B151" s="436" t="s">
        <v>1459</v>
      </c>
      <c r="C151" s="436" t="s">
        <v>9</v>
      </c>
      <c r="D151" s="436" t="s">
        <v>1058</v>
      </c>
      <c r="E151" s="436" t="s">
        <v>220</v>
      </c>
      <c r="F151" s="454">
        <v>1.0</v>
      </c>
      <c r="G151" s="459"/>
    </row>
    <row r="152" hidden="1">
      <c r="A152" s="436" t="s">
        <v>1448</v>
      </c>
      <c r="B152" s="436" t="s">
        <v>1547</v>
      </c>
      <c r="C152" s="436" t="s">
        <v>10</v>
      </c>
      <c r="D152" s="436" t="s">
        <v>1058</v>
      </c>
      <c r="E152" s="436" t="s">
        <v>220</v>
      </c>
      <c r="F152" s="454">
        <v>1.0</v>
      </c>
      <c r="G152" s="459"/>
    </row>
    <row r="153" hidden="1">
      <c r="A153" s="436" t="s">
        <v>1448</v>
      </c>
      <c r="B153" s="436" t="s">
        <v>1547</v>
      </c>
      <c r="C153" s="436" t="s">
        <v>9</v>
      </c>
      <c r="D153" s="436" t="s">
        <v>1058</v>
      </c>
      <c r="E153" s="436" t="s">
        <v>220</v>
      </c>
      <c r="F153" s="454">
        <v>1.0</v>
      </c>
      <c r="G153" s="459"/>
    </row>
    <row r="154" hidden="1">
      <c r="A154" s="436" t="s">
        <v>1448</v>
      </c>
      <c r="B154" s="436" t="s">
        <v>1547</v>
      </c>
      <c r="C154" s="436" t="s">
        <v>8</v>
      </c>
      <c r="D154" s="436" t="s">
        <v>1040</v>
      </c>
      <c r="E154" s="436" t="s">
        <v>213</v>
      </c>
      <c r="F154" s="454">
        <v>1.0</v>
      </c>
      <c r="G154" s="459"/>
    </row>
    <row r="155" hidden="1">
      <c r="A155" s="436" t="s">
        <v>1448</v>
      </c>
      <c r="B155" s="436" t="s">
        <v>1544</v>
      </c>
      <c r="C155" s="436" t="s">
        <v>9</v>
      </c>
      <c r="D155" s="436" t="s">
        <v>1040</v>
      </c>
      <c r="E155" s="436" t="s">
        <v>223</v>
      </c>
      <c r="F155" s="454">
        <v>1.0</v>
      </c>
      <c r="G155" s="459"/>
    </row>
    <row r="156" hidden="1">
      <c r="A156" s="436" t="s">
        <v>1437</v>
      </c>
      <c r="B156" s="436" t="s">
        <v>1443</v>
      </c>
      <c r="C156" s="436" t="s">
        <v>10</v>
      </c>
      <c r="D156" s="436" t="s">
        <v>1040</v>
      </c>
      <c r="E156" s="436" t="s">
        <v>222</v>
      </c>
      <c r="F156" s="454">
        <v>1.0</v>
      </c>
      <c r="G156" s="459"/>
    </row>
    <row r="157" hidden="1">
      <c r="A157" s="436" t="s">
        <v>1437</v>
      </c>
      <c r="B157" s="436" t="s">
        <v>1443</v>
      </c>
      <c r="C157" s="436" t="s">
        <v>9</v>
      </c>
      <c r="D157" s="436" t="s">
        <v>1040</v>
      </c>
      <c r="E157" s="436" t="s">
        <v>222</v>
      </c>
      <c r="F157" s="454">
        <v>1.0</v>
      </c>
      <c r="G157" s="459"/>
    </row>
    <row r="158" hidden="1">
      <c r="A158" s="436" t="s">
        <v>1437</v>
      </c>
      <c r="B158" s="436" t="s">
        <v>1439</v>
      </c>
      <c r="C158" s="436" t="s">
        <v>10</v>
      </c>
      <c r="D158" s="436" t="s">
        <v>1040</v>
      </c>
      <c r="E158" s="436" t="s">
        <v>222</v>
      </c>
      <c r="F158" s="454">
        <v>1.0</v>
      </c>
      <c r="G158" s="459"/>
    </row>
    <row r="159" hidden="1">
      <c r="A159" s="436" t="s">
        <v>1437</v>
      </c>
      <c r="B159" s="436" t="s">
        <v>1439</v>
      </c>
      <c r="C159" s="436" t="s">
        <v>9</v>
      </c>
      <c r="D159" s="436" t="s">
        <v>1040</v>
      </c>
      <c r="E159" s="436" t="s">
        <v>222</v>
      </c>
      <c r="F159" s="454">
        <v>1.0</v>
      </c>
      <c r="G159" s="459"/>
    </row>
    <row r="160" hidden="1">
      <c r="A160" s="436" t="s">
        <v>1437</v>
      </c>
      <c r="B160" s="436" t="s">
        <v>1461</v>
      </c>
      <c r="C160" s="436" t="s">
        <v>10</v>
      </c>
      <c r="D160" s="436" t="s">
        <v>1040</v>
      </c>
      <c r="E160" s="436" t="s">
        <v>218</v>
      </c>
      <c r="F160" s="454">
        <v>1.0</v>
      </c>
      <c r="G160" s="459"/>
    </row>
    <row r="161" hidden="1">
      <c r="A161" s="436" t="s">
        <v>1437</v>
      </c>
      <c r="B161" s="436" t="s">
        <v>1446</v>
      </c>
      <c r="C161" s="436" t="s">
        <v>10</v>
      </c>
      <c r="D161" s="436" t="s">
        <v>1040</v>
      </c>
      <c r="E161" s="436" t="s">
        <v>218</v>
      </c>
      <c r="F161" s="454">
        <v>1.0</v>
      </c>
      <c r="G161" s="459"/>
    </row>
    <row r="162" hidden="1">
      <c r="A162" s="436" t="s">
        <v>1437</v>
      </c>
      <c r="B162" s="436" t="s">
        <v>1446</v>
      </c>
      <c r="C162" s="436" t="s">
        <v>9</v>
      </c>
      <c r="D162" s="436" t="s">
        <v>1040</v>
      </c>
      <c r="E162" s="436" t="s">
        <v>222</v>
      </c>
      <c r="F162" s="454">
        <v>1.0</v>
      </c>
      <c r="G162" s="459"/>
    </row>
    <row r="163" hidden="1">
      <c r="A163" s="436" t="s">
        <v>1437</v>
      </c>
      <c r="B163" s="436" t="s">
        <v>1446</v>
      </c>
      <c r="C163" s="436" t="s">
        <v>9</v>
      </c>
      <c r="D163" s="436" t="s">
        <v>1040</v>
      </c>
      <c r="E163" s="436" t="s">
        <v>220</v>
      </c>
      <c r="F163" s="454">
        <v>1.0</v>
      </c>
      <c r="G163" s="459"/>
    </row>
    <row r="164" hidden="1">
      <c r="A164" s="436" t="s">
        <v>1437</v>
      </c>
      <c r="B164" s="436" t="s">
        <v>1485</v>
      </c>
      <c r="C164" s="436" t="s">
        <v>9</v>
      </c>
      <c r="D164" s="436" t="s">
        <v>1040</v>
      </c>
      <c r="E164" s="436" t="s">
        <v>218</v>
      </c>
      <c r="F164" s="454">
        <v>1.0</v>
      </c>
      <c r="G164" s="459"/>
    </row>
    <row r="165" hidden="1">
      <c r="A165" s="436" t="s">
        <v>1437</v>
      </c>
      <c r="B165" s="436" t="s">
        <v>1469</v>
      </c>
      <c r="C165" s="436" t="s">
        <v>10</v>
      </c>
      <c r="D165" s="436" t="s">
        <v>1040</v>
      </c>
      <c r="E165" s="436" t="s">
        <v>222</v>
      </c>
      <c r="F165" s="454">
        <v>1.0</v>
      </c>
      <c r="G165" s="459"/>
    </row>
    <row r="166" hidden="1">
      <c r="A166" s="436" t="s">
        <v>1437</v>
      </c>
      <c r="B166" s="436" t="s">
        <v>1469</v>
      </c>
      <c r="C166" s="436" t="s">
        <v>9</v>
      </c>
      <c r="D166" s="436" t="s">
        <v>1040</v>
      </c>
      <c r="E166" s="436" t="s">
        <v>220</v>
      </c>
      <c r="F166" s="454">
        <v>1.0</v>
      </c>
      <c r="G166" s="459"/>
    </row>
    <row r="167" hidden="1">
      <c r="A167" s="436" t="s">
        <v>1437</v>
      </c>
      <c r="B167" s="436" t="s">
        <v>1527</v>
      </c>
      <c r="C167" s="436" t="s">
        <v>9</v>
      </c>
      <c r="D167" s="436" t="s">
        <v>1040</v>
      </c>
      <c r="E167" s="436" t="s">
        <v>220</v>
      </c>
      <c r="F167" s="454">
        <v>1.0</v>
      </c>
      <c r="G167" s="459"/>
    </row>
    <row r="168" hidden="1">
      <c r="A168" s="436" t="s">
        <v>1437</v>
      </c>
      <c r="B168" s="436" t="s">
        <v>1492</v>
      </c>
      <c r="C168" s="436" t="s">
        <v>9</v>
      </c>
      <c r="D168" s="436" t="s">
        <v>1040</v>
      </c>
      <c r="E168" s="436" t="s">
        <v>220</v>
      </c>
      <c r="F168" s="454">
        <v>1.0</v>
      </c>
      <c r="G168" s="459"/>
    </row>
    <row r="169" hidden="1">
      <c r="A169" s="436" t="s">
        <v>1437</v>
      </c>
      <c r="B169" s="436" t="s">
        <v>1442</v>
      </c>
      <c r="C169" s="436" t="s">
        <v>10</v>
      </c>
      <c r="D169" s="436" t="s">
        <v>1040</v>
      </c>
      <c r="E169" s="436" t="s">
        <v>222</v>
      </c>
      <c r="F169" s="454">
        <v>1.0</v>
      </c>
      <c r="G169" s="459"/>
    </row>
    <row r="170" hidden="1">
      <c r="A170" s="436" t="s">
        <v>1437</v>
      </c>
      <c r="B170" s="436" t="s">
        <v>1442</v>
      </c>
      <c r="C170" s="436" t="s">
        <v>10</v>
      </c>
      <c r="D170" s="436" t="s">
        <v>1040</v>
      </c>
      <c r="E170" s="436" t="s">
        <v>218</v>
      </c>
      <c r="F170" s="454">
        <v>1.0</v>
      </c>
      <c r="G170" s="459"/>
    </row>
    <row r="171" hidden="1">
      <c r="A171" s="436" t="s">
        <v>1437</v>
      </c>
      <c r="B171" s="436" t="s">
        <v>1442</v>
      </c>
      <c r="C171" s="436" t="s">
        <v>9</v>
      </c>
      <c r="D171" s="436" t="s">
        <v>1040</v>
      </c>
      <c r="E171" s="436" t="s">
        <v>222</v>
      </c>
      <c r="F171" s="454">
        <v>1.0</v>
      </c>
      <c r="G171" s="459"/>
    </row>
    <row r="172" hidden="1">
      <c r="A172" s="436" t="s">
        <v>1497</v>
      </c>
      <c r="B172" s="436" t="s">
        <v>1498</v>
      </c>
      <c r="C172" s="436" t="s">
        <v>8</v>
      </c>
      <c r="D172" s="436" t="s">
        <v>1040</v>
      </c>
      <c r="E172" s="436" t="s">
        <v>220</v>
      </c>
      <c r="F172" s="454">
        <v>1.0</v>
      </c>
      <c r="G172" s="459"/>
    </row>
    <row r="173" hidden="1">
      <c r="A173" s="436" t="s">
        <v>1497</v>
      </c>
      <c r="B173" s="436" t="s">
        <v>1537</v>
      </c>
      <c r="C173" s="436" t="s">
        <v>9</v>
      </c>
      <c r="D173" s="436" t="s">
        <v>1040</v>
      </c>
      <c r="E173" s="436" t="s">
        <v>220</v>
      </c>
      <c r="F173" s="454">
        <v>1.0</v>
      </c>
      <c r="G173" s="459"/>
    </row>
    <row r="174" hidden="1">
      <c r="A174" s="436" t="s">
        <v>1452</v>
      </c>
      <c r="B174" s="436" t="s">
        <v>1514</v>
      </c>
      <c r="C174" s="436" t="s">
        <v>9</v>
      </c>
      <c r="D174" s="436" t="s">
        <v>1040</v>
      </c>
      <c r="E174" s="436" t="s">
        <v>218</v>
      </c>
      <c r="F174" s="454">
        <v>1.0</v>
      </c>
      <c r="G174" s="459"/>
    </row>
    <row r="175" hidden="1">
      <c r="A175" s="436" t="s">
        <v>1452</v>
      </c>
      <c r="B175" s="436" t="s">
        <v>1462</v>
      </c>
      <c r="C175" s="436" t="s">
        <v>9</v>
      </c>
      <c r="D175" s="436" t="s">
        <v>1040</v>
      </c>
      <c r="E175" s="436" t="s">
        <v>222</v>
      </c>
      <c r="F175" s="454">
        <v>1.0</v>
      </c>
      <c r="G175" s="459"/>
    </row>
    <row r="176" hidden="1">
      <c r="A176" s="436" t="s">
        <v>1452</v>
      </c>
      <c r="B176" s="436" t="s">
        <v>1462</v>
      </c>
      <c r="C176" s="436" t="s">
        <v>8</v>
      </c>
      <c r="D176" s="436" t="s">
        <v>1040</v>
      </c>
      <c r="E176" s="436" t="s">
        <v>222</v>
      </c>
      <c r="F176" s="454">
        <v>1.0</v>
      </c>
      <c r="G176" s="459"/>
    </row>
    <row r="177" hidden="1">
      <c r="A177" s="436" t="s">
        <v>1452</v>
      </c>
      <c r="B177" s="436" t="s">
        <v>1462</v>
      </c>
      <c r="C177" s="436" t="s">
        <v>8</v>
      </c>
      <c r="D177" s="436" t="s">
        <v>1040</v>
      </c>
      <c r="E177" s="436" t="s">
        <v>220</v>
      </c>
      <c r="F177" s="454">
        <v>1.0</v>
      </c>
      <c r="G177" s="459"/>
    </row>
    <row r="178">
      <c r="A178" s="436" t="s">
        <v>1452</v>
      </c>
      <c r="B178" s="436" t="s">
        <v>1538</v>
      </c>
      <c r="C178" s="436" t="s">
        <v>9</v>
      </c>
      <c r="D178" s="436" t="s">
        <v>1070</v>
      </c>
      <c r="E178" s="436" t="s">
        <v>214</v>
      </c>
      <c r="F178" s="454">
        <v>1.0</v>
      </c>
      <c r="G178" s="459"/>
    </row>
    <row r="179" hidden="1">
      <c r="A179" s="436" t="s">
        <v>1452</v>
      </c>
      <c r="B179" s="436" t="s">
        <v>1538</v>
      </c>
      <c r="C179" s="436" t="s">
        <v>8</v>
      </c>
      <c r="D179" s="436" t="s">
        <v>1040</v>
      </c>
      <c r="E179" s="436" t="s">
        <v>218</v>
      </c>
      <c r="F179" s="454">
        <v>1.0</v>
      </c>
      <c r="G179" s="459"/>
    </row>
    <row r="180" hidden="1">
      <c r="A180" s="436" t="s">
        <v>1452</v>
      </c>
      <c r="B180" s="436" t="s">
        <v>1538</v>
      </c>
      <c r="C180" s="436" t="s">
        <v>8</v>
      </c>
      <c r="D180" s="436" t="s">
        <v>1040</v>
      </c>
      <c r="E180" s="436" t="s">
        <v>213</v>
      </c>
      <c r="F180" s="454">
        <v>1.0</v>
      </c>
      <c r="G180" s="459"/>
    </row>
    <row r="181" hidden="1">
      <c r="A181" s="436" t="s">
        <v>1452</v>
      </c>
      <c r="B181" s="436" t="s">
        <v>1463</v>
      </c>
      <c r="C181" s="436" t="s">
        <v>10</v>
      </c>
      <c r="D181" s="436" t="s">
        <v>1040</v>
      </c>
      <c r="E181" s="436" t="s">
        <v>218</v>
      </c>
      <c r="F181" s="454">
        <v>1.0</v>
      </c>
      <c r="G181" s="459"/>
    </row>
    <row r="182" hidden="1">
      <c r="A182" s="436" t="s">
        <v>1452</v>
      </c>
      <c r="B182" s="436" t="s">
        <v>1463</v>
      </c>
      <c r="C182" s="436" t="s">
        <v>9</v>
      </c>
      <c r="D182" s="436" t="s">
        <v>1040</v>
      </c>
      <c r="E182" s="436" t="s">
        <v>222</v>
      </c>
      <c r="F182" s="454">
        <v>1.0</v>
      </c>
      <c r="G182" s="459"/>
    </row>
    <row r="183" hidden="1">
      <c r="A183" s="436" t="s">
        <v>1452</v>
      </c>
      <c r="B183" s="436" t="s">
        <v>1453</v>
      </c>
      <c r="C183" s="436" t="s">
        <v>10</v>
      </c>
      <c r="D183" s="436" t="s">
        <v>1040</v>
      </c>
      <c r="E183" s="436" t="s">
        <v>218</v>
      </c>
      <c r="F183" s="454">
        <v>1.0</v>
      </c>
      <c r="G183" s="459"/>
    </row>
    <row r="184" hidden="1">
      <c r="A184" s="436" t="s">
        <v>1452</v>
      </c>
      <c r="B184" s="436" t="s">
        <v>1453</v>
      </c>
      <c r="C184" s="436" t="s">
        <v>9</v>
      </c>
      <c r="D184" s="436" t="s">
        <v>1040</v>
      </c>
      <c r="E184" s="436" t="s">
        <v>218</v>
      </c>
      <c r="F184" s="454">
        <v>1.0</v>
      </c>
      <c r="G184" s="459"/>
    </row>
    <row r="185" hidden="1">
      <c r="A185" s="436" t="s">
        <v>1452</v>
      </c>
      <c r="B185" s="436" t="s">
        <v>1472</v>
      </c>
      <c r="C185" s="436" t="s">
        <v>10</v>
      </c>
      <c r="D185" s="436" t="s">
        <v>1058</v>
      </c>
      <c r="E185" s="436" t="s">
        <v>218</v>
      </c>
      <c r="F185" s="454">
        <v>1.0</v>
      </c>
      <c r="G185" s="459"/>
    </row>
    <row r="186" hidden="1">
      <c r="A186" s="436" t="s">
        <v>1452</v>
      </c>
      <c r="B186" s="436" t="s">
        <v>1472</v>
      </c>
      <c r="C186" s="436" t="s">
        <v>9</v>
      </c>
      <c r="D186" s="436" t="s">
        <v>1058</v>
      </c>
      <c r="E186" s="436" t="s">
        <v>218</v>
      </c>
      <c r="F186" s="454">
        <v>1.0</v>
      </c>
      <c r="G186" s="459"/>
    </row>
    <row r="187" hidden="1">
      <c r="A187" s="436" t="s">
        <v>1452</v>
      </c>
      <c r="B187" s="436" t="s">
        <v>1472</v>
      </c>
      <c r="C187" s="436" t="s">
        <v>8</v>
      </c>
      <c r="D187" s="436" t="s">
        <v>1040</v>
      </c>
      <c r="E187" s="436" t="s">
        <v>222</v>
      </c>
      <c r="F187" s="454">
        <v>1.0</v>
      </c>
      <c r="G187" s="459"/>
    </row>
    <row r="188" hidden="1">
      <c r="A188" s="436" t="s">
        <v>1452</v>
      </c>
      <c r="B188" s="436" t="s">
        <v>1539</v>
      </c>
      <c r="C188" s="436" t="s">
        <v>9</v>
      </c>
      <c r="D188" s="436" t="s">
        <v>1058</v>
      </c>
      <c r="E188" s="436" t="s">
        <v>213</v>
      </c>
      <c r="F188" s="454">
        <v>1.0</v>
      </c>
      <c r="G188" s="459"/>
    </row>
    <row r="189" hidden="1">
      <c r="A189" s="436" t="s">
        <v>1452</v>
      </c>
      <c r="B189" s="436" t="s">
        <v>1539</v>
      </c>
      <c r="C189" s="436" t="s">
        <v>8</v>
      </c>
      <c r="D189" s="436" t="s">
        <v>1040</v>
      </c>
      <c r="E189" s="436" t="s">
        <v>220</v>
      </c>
      <c r="F189" s="454">
        <v>1.0</v>
      </c>
      <c r="G189" s="459"/>
    </row>
    <row r="190" hidden="1">
      <c r="A190" s="436" t="s">
        <v>1452</v>
      </c>
      <c r="B190" s="436" t="s">
        <v>1548</v>
      </c>
      <c r="C190" s="436" t="s">
        <v>10</v>
      </c>
      <c r="D190" s="436" t="s">
        <v>1040</v>
      </c>
      <c r="E190" s="436" t="s">
        <v>218</v>
      </c>
      <c r="F190" s="454">
        <v>1.0</v>
      </c>
      <c r="G190" s="459"/>
    </row>
    <row r="191" hidden="1">
      <c r="A191" s="436" t="s">
        <v>1452</v>
      </c>
      <c r="B191" s="436" t="s">
        <v>1548</v>
      </c>
      <c r="C191" s="436" t="s">
        <v>9</v>
      </c>
      <c r="D191" s="436" t="s">
        <v>1040</v>
      </c>
      <c r="E191" s="436" t="s">
        <v>218</v>
      </c>
      <c r="F191" s="454">
        <v>1.0</v>
      </c>
      <c r="G191" s="459"/>
    </row>
    <row r="192" hidden="1">
      <c r="A192" s="436" t="s">
        <v>1452</v>
      </c>
      <c r="B192" s="436" t="s">
        <v>1548</v>
      </c>
      <c r="C192" s="436" t="s">
        <v>9</v>
      </c>
      <c r="D192" s="436" t="s">
        <v>1040</v>
      </c>
      <c r="E192" s="436" t="s">
        <v>213</v>
      </c>
      <c r="F192" s="454">
        <v>1.0</v>
      </c>
      <c r="G192" s="459"/>
    </row>
    <row r="193" hidden="1">
      <c r="A193" s="436" t="s">
        <v>1452</v>
      </c>
      <c r="B193" s="436" t="s">
        <v>1549</v>
      </c>
      <c r="C193" s="436" t="s">
        <v>9</v>
      </c>
      <c r="D193" s="436" t="s">
        <v>1058</v>
      </c>
      <c r="E193" s="436" t="s">
        <v>222</v>
      </c>
      <c r="F193" s="454">
        <v>1.0</v>
      </c>
      <c r="G193" s="459"/>
    </row>
    <row r="194" hidden="1">
      <c r="A194" s="436" t="s">
        <v>1452</v>
      </c>
      <c r="B194" s="436" t="s">
        <v>1549</v>
      </c>
      <c r="C194" s="436" t="s">
        <v>8</v>
      </c>
      <c r="D194" s="436" t="s">
        <v>1040</v>
      </c>
      <c r="E194" s="436" t="s">
        <v>222</v>
      </c>
      <c r="F194" s="454">
        <v>1.0</v>
      </c>
      <c r="G194" s="459"/>
    </row>
    <row r="195" hidden="1">
      <c r="A195" s="436" t="s">
        <v>1440</v>
      </c>
      <c r="B195" s="436" t="s">
        <v>1546</v>
      </c>
      <c r="C195" s="436" t="s">
        <v>9</v>
      </c>
      <c r="D195" s="436" t="s">
        <v>1040</v>
      </c>
      <c r="E195" s="436" t="s">
        <v>213</v>
      </c>
      <c r="F195" s="454">
        <v>1.0</v>
      </c>
      <c r="G195" s="459"/>
    </row>
    <row r="196" hidden="1">
      <c r="A196" s="436" t="s">
        <v>1440</v>
      </c>
      <c r="B196" s="436" t="s">
        <v>1511</v>
      </c>
      <c r="C196" s="436" t="s">
        <v>10</v>
      </c>
      <c r="D196" s="436" t="s">
        <v>1040</v>
      </c>
      <c r="E196" s="436" t="s">
        <v>213</v>
      </c>
      <c r="F196" s="454">
        <v>1.0</v>
      </c>
      <c r="G196" s="459"/>
    </row>
    <row r="197" hidden="1">
      <c r="A197" s="436" t="s">
        <v>1440</v>
      </c>
      <c r="B197" s="436" t="s">
        <v>1500</v>
      </c>
      <c r="C197" s="436" t="s">
        <v>8</v>
      </c>
      <c r="D197" s="436" t="s">
        <v>1040</v>
      </c>
      <c r="E197" s="436" t="s">
        <v>213</v>
      </c>
      <c r="F197" s="454">
        <v>1.0</v>
      </c>
      <c r="G197" s="459"/>
    </row>
    <row r="198" hidden="1">
      <c r="A198" s="436" t="s">
        <v>1440</v>
      </c>
      <c r="B198" s="436" t="s">
        <v>1550</v>
      </c>
      <c r="C198" s="436" t="s">
        <v>9</v>
      </c>
      <c r="D198" s="436" t="s">
        <v>1040</v>
      </c>
      <c r="E198" s="436" t="s">
        <v>220</v>
      </c>
      <c r="F198" s="454">
        <v>1.0</v>
      </c>
      <c r="G198" s="459"/>
    </row>
    <row r="199" hidden="1">
      <c r="A199" s="436" t="s">
        <v>1484</v>
      </c>
      <c r="B199" s="436" t="s">
        <v>1484</v>
      </c>
      <c r="C199" s="436" t="s">
        <v>10</v>
      </c>
      <c r="D199" s="436" t="s">
        <v>1040</v>
      </c>
      <c r="E199" s="436" t="s">
        <v>213</v>
      </c>
      <c r="F199" s="454">
        <v>1.0</v>
      </c>
      <c r="G199" s="459"/>
    </row>
    <row r="200" hidden="1">
      <c r="A200" s="436" t="s">
        <v>1444</v>
      </c>
      <c r="B200" s="436" t="s">
        <v>1503</v>
      </c>
      <c r="C200" s="436" t="s">
        <v>9</v>
      </c>
      <c r="D200" s="436" t="s">
        <v>1040</v>
      </c>
      <c r="E200" s="436" t="s">
        <v>222</v>
      </c>
      <c r="F200" s="454">
        <v>1.0</v>
      </c>
      <c r="G200" s="459"/>
    </row>
    <row r="201" hidden="1">
      <c r="A201" s="436" t="s">
        <v>1444</v>
      </c>
      <c r="B201" s="436" t="s">
        <v>1503</v>
      </c>
      <c r="C201" s="436" t="s">
        <v>8</v>
      </c>
      <c r="D201" s="436" t="s">
        <v>1040</v>
      </c>
      <c r="E201" s="436" t="s">
        <v>222</v>
      </c>
      <c r="F201" s="454">
        <v>1.0</v>
      </c>
      <c r="G201" s="459"/>
    </row>
    <row r="202" hidden="1">
      <c r="A202" s="436" t="s">
        <v>1444</v>
      </c>
      <c r="B202" s="436" t="s">
        <v>1551</v>
      </c>
      <c r="C202" s="436" t="s">
        <v>9</v>
      </c>
      <c r="D202" s="436" t="s">
        <v>1040</v>
      </c>
      <c r="E202" s="436" t="s">
        <v>218</v>
      </c>
      <c r="F202" s="454">
        <v>1.0</v>
      </c>
      <c r="G202" s="459"/>
    </row>
    <row r="203" hidden="1">
      <c r="A203" s="436" t="s">
        <v>1444</v>
      </c>
      <c r="B203" s="436" t="s">
        <v>1551</v>
      </c>
      <c r="C203" s="436" t="s">
        <v>8</v>
      </c>
      <c r="D203" s="436" t="s">
        <v>1040</v>
      </c>
      <c r="E203" s="436" t="s">
        <v>218</v>
      </c>
      <c r="F203" s="454">
        <v>1.0</v>
      </c>
      <c r="G203" s="459"/>
    </row>
    <row r="204" hidden="1">
      <c r="A204" s="436" t="s">
        <v>1444</v>
      </c>
      <c r="B204" s="436" t="s">
        <v>1456</v>
      </c>
      <c r="C204" s="436" t="s">
        <v>10</v>
      </c>
      <c r="D204" s="436" t="s">
        <v>1040</v>
      </c>
      <c r="E204" s="436" t="s">
        <v>218</v>
      </c>
      <c r="F204" s="454">
        <v>1.0</v>
      </c>
      <c r="G204" s="459"/>
    </row>
    <row r="205" hidden="1">
      <c r="A205" s="436" t="s">
        <v>1444</v>
      </c>
      <c r="B205" s="436" t="s">
        <v>1456</v>
      </c>
      <c r="C205" s="436" t="s">
        <v>10</v>
      </c>
      <c r="D205" s="436" t="s">
        <v>1040</v>
      </c>
      <c r="E205" s="436" t="s">
        <v>220</v>
      </c>
      <c r="F205" s="454">
        <v>1.0</v>
      </c>
      <c r="G205" s="459"/>
    </row>
    <row r="206" hidden="1">
      <c r="A206" s="436" t="s">
        <v>1444</v>
      </c>
      <c r="B206" s="436" t="s">
        <v>1457</v>
      </c>
      <c r="C206" s="436" t="s">
        <v>10</v>
      </c>
      <c r="D206" s="436" t="s">
        <v>1040</v>
      </c>
      <c r="E206" s="436" t="s">
        <v>220</v>
      </c>
      <c r="F206" s="454">
        <v>1.0</v>
      </c>
      <c r="G206" s="459"/>
    </row>
    <row r="207" hidden="1">
      <c r="A207" s="436" t="s">
        <v>1444</v>
      </c>
      <c r="B207" s="436" t="s">
        <v>1473</v>
      </c>
      <c r="C207" s="436" t="s">
        <v>9</v>
      </c>
      <c r="D207" s="436" t="s">
        <v>1040</v>
      </c>
      <c r="E207" s="436" t="s">
        <v>222</v>
      </c>
      <c r="F207" s="454">
        <v>1.0</v>
      </c>
      <c r="G207" s="459"/>
    </row>
    <row r="208" hidden="1">
      <c r="A208" s="436" t="s">
        <v>1444</v>
      </c>
      <c r="B208" s="436" t="s">
        <v>1445</v>
      </c>
      <c r="C208" s="436" t="s">
        <v>9</v>
      </c>
      <c r="D208" s="436" t="s">
        <v>1040</v>
      </c>
      <c r="E208" s="436" t="s">
        <v>222</v>
      </c>
      <c r="F208" s="454">
        <v>1.0</v>
      </c>
      <c r="G208" s="459"/>
    </row>
    <row r="209" hidden="1">
      <c r="A209" s="436" t="s">
        <v>1444</v>
      </c>
      <c r="B209" s="436" t="s">
        <v>1445</v>
      </c>
      <c r="C209" s="436" t="s">
        <v>8</v>
      </c>
      <c r="D209" s="436" t="s">
        <v>1040</v>
      </c>
      <c r="E209" s="436" t="s">
        <v>218</v>
      </c>
      <c r="F209" s="454">
        <v>1.0</v>
      </c>
      <c r="G209" s="459"/>
    </row>
    <row r="210" hidden="1">
      <c r="A210" s="436" t="s">
        <v>1475</v>
      </c>
      <c r="B210" s="436" t="s">
        <v>1540</v>
      </c>
      <c r="C210" s="436" t="s">
        <v>10</v>
      </c>
      <c r="D210" s="436" t="s">
        <v>1040</v>
      </c>
      <c r="E210" s="436" t="s">
        <v>222</v>
      </c>
      <c r="F210" s="454">
        <v>1.0</v>
      </c>
      <c r="G210" s="459"/>
    </row>
    <row r="211" hidden="1">
      <c r="A211" s="436" t="s">
        <v>1475</v>
      </c>
      <c r="B211" s="436" t="s">
        <v>1540</v>
      </c>
      <c r="C211" s="436" t="s">
        <v>10</v>
      </c>
      <c r="D211" s="436" t="s">
        <v>1040</v>
      </c>
      <c r="E211" s="436" t="s">
        <v>218</v>
      </c>
      <c r="F211" s="454">
        <v>1.0</v>
      </c>
      <c r="G211" s="459"/>
    </row>
    <row r="212" hidden="1">
      <c r="A212" s="436" t="s">
        <v>1475</v>
      </c>
      <c r="B212" s="436" t="s">
        <v>1540</v>
      </c>
      <c r="C212" s="436" t="s">
        <v>9</v>
      </c>
      <c r="D212" s="436" t="s">
        <v>1040</v>
      </c>
      <c r="E212" s="436" t="s">
        <v>222</v>
      </c>
      <c r="F212" s="454">
        <v>1.0</v>
      </c>
      <c r="G212" s="459"/>
    </row>
    <row r="213" hidden="1">
      <c r="A213" s="436" t="s">
        <v>1475</v>
      </c>
      <c r="B213" s="436" t="s">
        <v>1540</v>
      </c>
      <c r="C213" s="436" t="s">
        <v>9</v>
      </c>
      <c r="D213" s="436" t="s">
        <v>1040</v>
      </c>
      <c r="E213" s="436" t="s">
        <v>220</v>
      </c>
      <c r="F213" s="454">
        <v>1.0</v>
      </c>
      <c r="G213" s="459"/>
    </row>
    <row r="214" hidden="1">
      <c r="A214" s="436" t="s">
        <v>1475</v>
      </c>
      <c r="B214" s="436" t="s">
        <v>1545</v>
      </c>
      <c r="C214" s="436" t="s">
        <v>9</v>
      </c>
      <c r="D214" s="436" t="s">
        <v>1040</v>
      </c>
      <c r="E214" s="436" t="s">
        <v>222</v>
      </c>
      <c r="F214" s="454">
        <v>1.0</v>
      </c>
      <c r="G214" s="459"/>
    </row>
    <row r="215" hidden="1">
      <c r="A215" s="436" t="s">
        <v>1475</v>
      </c>
      <c r="B215" s="436" t="s">
        <v>1509</v>
      </c>
      <c r="C215" s="436" t="s">
        <v>10</v>
      </c>
      <c r="D215" s="436" t="s">
        <v>1040</v>
      </c>
      <c r="E215" s="436" t="s">
        <v>218</v>
      </c>
      <c r="F215" s="454">
        <v>1.0</v>
      </c>
      <c r="G215" s="459"/>
    </row>
    <row r="216" hidden="1">
      <c r="A216" s="436" t="s">
        <v>1475</v>
      </c>
      <c r="B216" s="436" t="s">
        <v>1490</v>
      </c>
      <c r="C216" s="436" t="s">
        <v>10</v>
      </c>
      <c r="D216" s="436" t="s">
        <v>1040</v>
      </c>
      <c r="E216" s="436" t="s">
        <v>222</v>
      </c>
      <c r="F216" s="454">
        <v>1.0</v>
      </c>
      <c r="G216" s="459"/>
    </row>
    <row r="217" hidden="1">
      <c r="A217" s="436" t="s">
        <v>1475</v>
      </c>
      <c r="B217" s="436" t="s">
        <v>1490</v>
      </c>
      <c r="C217" s="436" t="s">
        <v>9</v>
      </c>
      <c r="D217" s="436" t="s">
        <v>1040</v>
      </c>
      <c r="E217" s="436" t="s">
        <v>222</v>
      </c>
      <c r="F217" s="454">
        <v>1.0</v>
      </c>
      <c r="G217" s="459"/>
    </row>
    <row r="218" hidden="1">
      <c r="A218" s="436" t="s">
        <v>1475</v>
      </c>
      <c r="B218" s="436" t="s">
        <v>1490</v>
      </c>
      <c r="C218" s="436" t="s">
        <v>9</v>
      </c>
      <c r="D218" s="436" t="s">
        <v>1040</v>
      </c>
      <c r="E218" s="436" t="s">
        <v>218</v>
      </c>
      <c r="F218" s="454">
        <v>1.0</v>
      </c>
      <c r="G218" s="459"/>
    </row>
    <row r="219" hidden="1">
      <c r="A219" s="436" t="s">
        <v>1436</v>
      </c>
      <c r="B219" s="436" t="s">
        <v>1436</v>
      </c>
      <c r="C219" s="436" t="s">
        <v>10</v>
      </c>
      <c r="D219" s="436" t="s">
        <v>1058</v>
      </c>
      <c r="E219" s="436" t="s">
        <v>218</v>
      </c>
      <c r="F219" s="454">
        <v>1.0</v>
      </c>
      <c r="G219" s="459"/>
    </row>
    <row r="220">
      <c r="A220" s="436" t="s">
        <v>1436</v>
      </c>
      <c r="B220" s="436" t="s">
        <v>1436</v>
      </c>
      <c r="C220" s="436" t="s">
        <v>9</v>
      </c>
      <c r="D220" s="436" t="s">
        <v>1070</v>
      </c>
      <c r="E220" s="436" t="s">
        <v>215</v>
      </c>
      <c r="F220" s="454">
        <v>1.0</v>
      </c>
      <c r="G220" s="459"/>
    </row>
    <row r="221">
      <c r="A221" s="436" t="s">
        <v>1436</v>
      </c>
      <c r="B221" s="436" t="s">
        <v>1436</v>
      </c>
      <c r="C221" s="436" t="s">
        <v>8</v>
      </c>
      <c r="D221" s="436" t="s">
        <v>1070</v>
      </c>
      <c r="E221" s="436" t="s">
        <v>215</v>
      </c>
      <c r="F221" s="454">
        <v>1.0</v>
      </c>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row r="308">
      <c r="A308" s="458"/>
      <c r="B308" s="458"/>
      <c r="C308" s="458"/>
      <c r="D308" s="458"/>
      <c r="E308" s="458"/>
      <c r="F308" s="459"/>
      <c r="G308" s="459"/>
    </row>
    <row r="309">
      <c r="A309" s="458"/>
      <c r="B309" s="458"/>
      <c r="C309" s="458"/>
      <c r="D309" s="458"/>
      <c r="E309" s="458"/>
      <c r="F309" s="459"/>
      <c r="G309" s="459"/>
    </row>
    <row r="310">
      <c r="A310" s="458"/>
      <c r="B310" s="458"/>
      <c r="C310" s="458"/>
      <c r="D310" s="458"/>
      <c r="E310" s="458"/>
      <c r="F310" s="459"/>
      <c r="G310" s="459"/>
    </row>
    <row r="311">
      <c r="A311" s="458"/>
      <c r="B311" s="458"/>
      <c r="C311" s="458"/>
      <c r="D311" s="458"/>
      <c r="E311" s="458"/>
      <c r="F311" s="459"/>
      <c r="G311" s="459"/>
    </row>
    <row r="312">
      <c r="A312" s="458"/>
      <c r="B312" s="458"/>
      <c r="C312" s="458"/>
      <c r="D312" s="458"/>
      <c r="E312" s="458"/>
      <c r="F312" s="459"/>
      <c r="G312" s="459"/>
    </row>
    <row r="313">
      <c r="A313" s="458"/>
      <c r="B313" s="458"/>
      <c r="C313" s="458"/>
      <c r="D313" s="458"/>
      <c r="E313" s="458"/>
      <c r="F313" s="459"/>
      <c r="G313" s="459"/>
    </row>
    <row r="314">
      <c r="A314" s="458"/>
      <c r="B314" s="458"/>
      <c r="C314" s="458"/>
      <c r="D314" s="458"/>
      <c r="E314" s="458"/>
      <c r="F314" s="459"/>
      <c r="G314" s="459"/>
    </row>
    <row r="315">
      <c r="A315" s="458"/>
      <c r="B315" s="458"/>
      <c r="C315" s="458"/>
      <c r="D315" s="458"/>
      <c r="E315" s="458"/>
      <c r="F315" s="459"/>
      <c r="G315" s="459"/>
    </row>
    <row r="316">
      <c r="A316" s="458"/>
      <c r="B316" s="458"/>
      <c r="C316" s="458"/>
      <c r="D316" s="458"/>
      <c r="E316" s="458"/>
      <c r="F316" s="459"/>
      <c r="G316" s="459"/>
    </row>
    <row r="317">
      <c r="A317" s="458"/>
      <c r="B317" s="458"/>
      <c r="C317" s="458"/>
      <c r="D317" s="458"/>
      <c r="E317" s="458"/>
      <c r="F317" s="459"/>
      <c r="G317" s="459"/>
    </row>
    <row r="318">
      <c r="A318" s="458"/>
      <c r="B318" s="458"/>
      <c r="C318" s="458"/>
      <c r="D318" s="458"/>
      <c r="E318" s="458"/>
      <c r="F318" s="459"/>
      <c r="G318" s="459"/>
    </row>
    <row r="319">
      <c r="A319" s="458"/>
      <c r="B319" s="458"/>
      <c r="C319" s="458"/>
      <c r="D319" s="458"/>
      <c r="E319" s="458"/>
      <c r="F319" s="459"/>
      <c r="G319" s="459"/>
    </row>
    <row r="320">
      <c r="A320" s="458"/>
      <c r="B320" s="458"/>
      <c r="C320" s="458"/>
      <c r="D320" s="458"/>
      <c r="E320" s="458"/>
      <c r="F320" s="459"/>
      <c r="G320" s="459"/>
    </row>
    <row r="321">
      <c r="A321" s="458"/>
      <c r="B321" s="458"/>
      <c r="C321" s="458"/>
      <c r="D321" s="458"/>
      <c r="E321" s="458"/>
      <c r="F321" s="459"/>
      <c r="G321" s="459"/>
    </row>
    <row r="322">
      <c r="A322" s="458"/>
      <c r="B322" s="458"/>
      <c r="C322" s="458"/>
      <c r="D322" s="458"/>
      <c r="E322" s="458"/>
      <c r="F322" s="459"/>
      <c r="G322" s="459"/>
    </row>
    <row r="323">
      <c r="A323" s="458"/>
      <c r="B323" s="458"/>
      <c r="C323" s="458"/>
      <c r="D323" s="458"/>
      <c r="E323" s="458"/>
      <c r="F323" s="459"/>
      <c r="G323" s="459"/>
    </row>
    <row r="324">
      <c r="A324" s="458"/>
      <c r="B324" s="458"/>
      <c r="C324" s="458"/>
      <c r="D324" s="458"/>
      <c r="E324" s="458"/>
      <c r="F324" s="459"/>
      <c r="G324" s="459"/>
    </row>
    <row r="325">
      <c r="A325" s="458"/>
      <c r="B325" s="458"/>
      <c r="C325" s="458"/>
      <c r="D325" s="458"/>
      <c r="E325" s="458"/>
      <c r="F325" s="459"/>
      <c r="G325" s="459"/>
    </row>
    <row r="326">
      <c r="A326" s="458"/>
      <c r="B326" s="458"/>
      <c r="C326" s="458"/>
      <c r="D326" s="458"/>
      <c r="E326" s="458"/>
      <c r="F326" s="459"/>
      <c r="G326" s="459"/>
    </row>
    <row r="327">
      <c r="A327" s="458"/>
      <c r="B327" s="458"/>
      <c r="C327" s="458"/>
      <c r="D327" s="458"/>
      <c r="E327" s="458"/>
      <c r="F327" s="459"/>
      <c r="G327" s="459"/>
    </row>
    <row r="328">
      <c r="A328" s="458"/>
      <c r="B328" s="458"/>
      <c r="C328" s="458"/>
      <c r="D328" s="458"/>
      <c r="E328" s="458"/>
      <c r="F328" s="459"/>
      <c r="G328" s="459"/>
    </row>
    <row r="329">
      <c r="A329" s="458"/>
      <c r="B329" s="458"/>
      <c r="C329" s="458"/>
      <c r="D329" s="458"/>
      <c r="E329" s="458"/>
      <c r="F329" s="459"/>
      <c r="G329" s="459"/>
    </row>
    <row r="330">
      <c r="A330" s="458"/>
      <c r="B330" s="458"/>
      <c r="C330" s="458"/>
      <c r="D330" s="458"/>
      <c r="E330" s="458"/>
      <c r="F330" s="459"/>
      <c r="G330" s="459"/>
    </row>
    <row r="331">
      <c r="A331" s="458"/>
      <c r="B331" s="458"/>
      <c r="C331" s="458"/>
      <c r="D331" s="458"/>
      <c r="E331" s="458"/>
      <c r="F331" s="459"/>
      <c r="G331" s="459"/>
    </row>
    <row r="332">
      <c r="A332" s="458"/>
      <c r="B332" s="458"/>
      <c r="C332" s="458"/>
      <c r="D332" s="458"/>
      <c r="E332" s="458"/>
      <c r="F332" s="459"/>
      <c r="G332" s="459"/>
    </row>
    <row r="333">
      <c r="A333" s="458"/>
      <c r="B333" s="458"/>
      <c r="C333" s="458"/>
      <c r="D333" s="458"/>
      <c r="E333" s="458"/>
      <c r="F333" s="459"/>
      <c r="G333" s="459"/>
    </row>
    <row r="334">
      <c r="A334" s="458"/>
      <c r="B334" s="458"/>
      <c r="C334" s="458"/>
      <c r="D334" s="458"/>
      <c r="E334" s="458"/>
      <c r="F334" s="459"/>
      <c r="G334" s="459"/>
    </row>
    <row r="335">
      <c r="A335" s="458"/>
      <c r="B335" s="458"/>
      <c r="C335" s="458"/>
      <c r="D335" s="458"/>
      <c r="E335" s="458"/>
      <c r="F335" s="459"/>
      <c r="G335" s="459"/>
    </row>
    <row r="336">
      <c r="A336" s="458"/>
      <c r="B336" s="458"/>
      <c r="C336" s="458"/>
      <c r="D336" s="458"/>
      <c r="E336" s="458"/>
      <c r="F336" s="459"/>
      <c r="G336" s="459"/>
    </row>
    <row r="337">
      <c r="A337" s="458"/>
      <c r="B337" s="458"/>
      <c r="C337" s="458"/>
      <c r="D337" s="458"/>
      <c r="E337" s="458"/>
      <c r="F337" s="459"/>
      <c r="G337" s="459"/>
    </row>
    <row r="338">
      <c r="A338" s="458"/>
      <c r="B338" s="458"/>
      <c r="C338" s="458"/>
      <c r="D338" s="458"/>
      <c r="E338" s="458"/>
      <c r="F338" s="459"/>
      <c r="G338" s="459"/>
    </row>
    <row r="339">
      <c r="A339" s="458"/>
      <c r="B339" s="458"/>
      <c r="C339" s="458"/>
      <c r="D339" s="458"/>
      <c r="E339" s="458"/>
      <c r="F339" s="459"/>
      <c r="G339" s="459"/>
    </row>
    <row r="340">
      <c r="A340" s="458"/>
      <c r="B340" s="458"/>
      <c r="C340" s="458"/>
      <c r="D340" s="458"/>
      <c r="E340" s="458"/>
      <c r="F340" s="459"/>
      <c r="G340" s="459"/>
    </row>
    <row r="341">
      <c r="A341" s="458"/>
      <c r="B341" s="458"/>
      <c r="C341" s="458"/>
      <c r="D341" s="458"/>
      <c r="E341" s="458"/>
      <c r="F341" s="459"/>
      <c r="G341" s="459"/>
    </row>
    <row r="342">
      <c r="A342" s="458"/>
      <c r="B342" s="458"/>
      <c r="C342" s="458"/>
      <c r="D342" s="458"/>
      <c r="E342" s="458"/>
      <c r="F342" s="459"/>
      <c r="G342" s="459"/>
    </row>
    <row r="343">
      <c r="A343" s="458"/>
      <c r="B343" s="458"/>
      <c r="C343" s="458"/>
      <c r="D343" s="458"/>
      <c r="E343" s="458"/>
      <c r="F343" s="459"/>
      <c r="G343" s="459"/>
    </row>
    <row r="344">
      <c r="A344" s="458"/>
      <c r="B344" s="458"/>
      <c r="C344" s="458"/>
      <c r="D344" s="458"/>
      <c r="E344" s="458"/>
      <c r="F344" s="459"/>
      <c r="G344" s="459"/>
    </row>
    <row r="345">
      <c r="A345" s="458"/>
      <c r="B345" s="458"/>
      <c r="C345" s="458"/>
      <c r="D345" s="458"/>
      <c r="E345" s="458"/>
      <c r="F345" s="459"/>
      <c r="G345" s="459"/>
    </row>
    <row r="346">
      <c r="A346" s="458"/>
      <c r="B346" s="458"/>
      <c r="C346" s="458"/>
      <c r="D346" s="458"/>
      <c r="E346" s="458"/>
      <c r="F346" s="459"/>
      <c r="G346" s="459"/>
    </row>
    <row r="347">
      <c r="A347" s="458"/>
      <c r="B347" s="458"/>
      <c r="C347" s="458"/>
      <c r="D347" s="458"/>
      <c r="E347" s="458"/>
      <c r="F347" s="459"/>
      <c r="G347" s="459"/>
    </row>
    <row r="348">
      <c r="A348" s="458"/>
      <c r="B348" s="458"/>
      <c r="C348" s="458"/>
      <c r="D348" s="458"/>
      <c r="E348" s="458"/>
      <c r="F348" s="459"/>
      <c r="G348" s="459"/>
    </row>
    <row r="349">
      <c r="A349" s="458"/>
      <c r="B349" s="458"/>
      <c r="C349" s="458"/>
      <c r="D349" s="458"/>
      <c r="E349" s="458"/>
      <c r="F349" s="459"/>
      <c r="G349" s="459"/>
    </row>
    <row r="350">
      <c r="A350" s="458"/>
      <c r="B350" s="458"/>
      <c r="C350" s="458"/>
      <c r="D350" s="458"/>
      <c r="E350" s="458"/>
      <c r="F350" s="459"/>
      <c r="G350" s="459"/>
    </row>
    <row r="351">
      <c r="A351" s="458"/>
      <c r="B351" s="458"/>
      <c r="C351" s="458"/>
      <c r="D351" s="458"/>
      <c r="E351" s="458"/>
      <c r="F351" s="459"/>
      <c r="G351" s="459"/>
    </row>
    <row r="352">
      <c r="A352" s="458"/>
      <c r="B352" s="458"/>
      <c r="C352" s="458"/>
      <c r="D352" s="458"/>
      <c r="E352" s="458"/>
      <c r="F352" s="459"/>
      <c r="G352" s="459"/>
    </row>
    <row r="353">
      <c r="A353" s="458"/>
      <c r="B353" s="458"/>
      <c r="C353" s="458"/>
      <c r="D353" s="458"/>
      <c r="E353" s="458"/>
      <c r="F353" s="459"/>
      <c r="G353" s="459"/>
    </row>
    <row r="354">
      <c r="A354" s="458"/>
      <c r="B354" s="458"/>
      <c r="C354" s="458"/>
      <c r="D354" s="458"/>
      <c r="E354" s="458"/>
      <c r="F354" s="459"/>
      <c r="G354" s="459"/>
    </row>
    <row r="355">
      <c r="A355" s="458"/>
      <c r="B355" s="458"/>
      <c r="C355" s="458"/>
      <c r="D355" s="458"/>
      <c r="E355" s="458"/>
      <c r="F355" s="459"/>
      <c r="G355" s="459"/>
    </row>
    <row r="356">
      <c r="A356" s="458"/>
      <c r="B356" s="458"/>
      <c r="C356" s="458"/>
      <c r="D356" s="458"/>
      <c r="E356" s="458"/>
      <c r="F356" s="459"/>
      <c r="G356" s="459"/>
    </row>
    <row r="357">
      <c r="A357" s="458"/>
      <c r="B357" s="458"/>
      <c r="C357" s="458"/>
      <c r="D357" s="458"/>
      <c r="E357" s="458"/>
      <c r="F357" s="459"/>
      <c r="G357" s="459"/>
    </row>
    <row r="358">
      <c r="A358" s="458"/>
      <c r="B358" s="458"/>
      <c r="C358" s="458"/>
      <c r="D358" s="458"/>
      <c r="E358" s="458"/>
      <c r="F358" s="459"/>
      <c r="G358" s="459"/>
    </row>
    <row r="359">
      <c r="A359" s="458"/>
      <c r="B359" s="458"/>
      <c r="C359" s="458"/>
      <c r="D359" s="458"/>
      <c r="E359" s="458"/>
      <c r="F359" s="459"/>
      <c r="G359" s="459"/>
    </row>
    <row r="360">
      <c r="A360" s="458"/>
      <c r="B360" s="458"/>
      <c r="C360" s="458"/>
      <c r="D360" s="458"/>
      <c r="E360" s="458"/>
      <c r="F360" s="459"/>
      <c r="G360" s="459"/>
    </row>
    <row r="361">
      <c r="A361" s="458"/>
      <c r="B361" s="458"/>
      <c r="C361" s="458"/>
      <c r="D361" s="458"/>
      <c r="E361" s="458"/>
      <c r="F361" s="459"/>
      <c r="G361" s="459"/>
    </row>
    <row r="362">
      <c r="A362" s="458"/>
      <c r="B362" s="458"/>
      <c r="C362" s="458"/>
      <c r="D362" s="458"/>
      <c r="E362" s="458"/>
      <c r="F362" s="459"/>
      <c r="G362" s="459"/>
    </row>
    <row r="363">
      <c r="A363" s="458"/>
      <c r="B363" s="458"/>
      <c r="C363" s="458"/>
      <c r="D363" s="458"/>
      <c r="E363" s="458"/>
      <c r="F363" s="459"/>
      <c r="G363" s="459"/>
    </row>
    <row r="364">
      <c r="A364" s="458"/>
      <c r="B364" s="458"/>
      <c r="C364" s="458"/>
      <c r="D364" s="458"/>
      <c r="E364" s="458"/>
      <c r="F364" s="459"/>
      <c r="G364" s="459"/>
    </row>
    <row r="365">
      <c r="A365" s="458"/>
      <c r="B365" s="458"/>
      <c r="C365" s="458"/>
      <c r="D365" s="458"/>
      <c r="E365" s="458"/>
      <c r="F365" s="459"/>
      <c r="G365" s="459"/>
    </row>
    <row r="366">
      <c r="A366" s="458"/>
      <c r="B366" s="458"/>
      <c r="C366" s="458"/>
      <c r="D366" s="458"/>
      <c r="E366" s="458"/>
      <c r="F366" s="459"/>
      <c r="G366" s="459"/>
    </row>
    <row r="367">
      <c r="A367" s="458"/>
      <c r="B367" s="458"/>
      <c r="C367" s="458"/>
      <c r="D367" s="458"/>
      <c r="E367" s="458"/>
      <c r="F367" s="459"/>
      <c r="G367" s="459"/>
    </row>
    <row r="368">
      <c r="A368" s="458"/>
      <c r="B368" s="458"/>
      <c r="C368" s="458"/>
      <c r="D368" s="458"/>
      <c r="E368" s="458"/>
      <c r="F368" s="459"/>
      <c r="G368" s="459"/>
    </row>
    <row r="369">
      <c r="A369" s="458"/>
      <c r="B369" s="458"/>
      <c r="C369" s="458"/>
      <c r="D369" s="458"/>
      <c r="E369" s="458"/>
      <c r="F369" s="459"/>
      <c r="G369" s="459"/>
    </row>
    <row r="370">
      <c r="A370" s="458"/>
      <c r="B370" s="458"/>
      <c r="C370" s="458"/>
      <c r="D370" s="458"/>
      <c r="E370" s="458"/>
      <c r="F370" s="459"/>
      <c r="G370" s="459"/>
    </row>
    <row r="371">
      <c r="A371" s="458"/>
      <c r="B371" s="458"/>
      <c r="C371" s="458"/>
      <c r="D371" s="458"/>
      <c r="E371" s="458"/>
      <c r="F371" s="459"/>
      <c r="G371" s="459"/>
    </row>
    <row r="372">
      <c r="A372" s="458"/>
      <c r="B372" s="458"/>
      <c r="C372" s="458"/>
      <c r="D372" s="458"/>
      <c r="E372" s="458"/>
      <c r="F372" s="459"/>
      <c r="G372" s="459"/>
    </row>
    <row r="373">
      <c r="A373" s="458"/>
      <c r="B373" s="458"/>
      <c r="C373" s="458"/>
      <c r="D373" s="458"/>
      <c r="E373" s="458"/>
      <c r="F373" s="459"/>
      <c r="G373" s="459"/>
    </row>
    <row r="374">
      <c r="A374" s="458"/>
      <c r="B374" s="458"/>
      <c r="C374" s="458"/>
      <c r="D374" s="458"/>
      <c r="E374" s="458"/>
      <c r="F374" s="459"/>
      <c r="G374" s="459"/>
    </row>
    <row r="375">
      <c r="A375" s="458"/>
      <c r="B375" s="458"/>
      <c r="C375" s="458"/>
      <c r="D375" s="458"/>
      <c r="E375" s="458"/>
      <c r="F375" s="459"/>
      <c r="G375" s="459"/>
    </row>
    <row r="376">
      <c r="A376" s="458"/>
      <c r="B376" s="458"/>
      <c r="C376" s="458"/>
      <c r="D376" s="458"/>
      <c r="E376" s="458"/>
      <c r="F376" s="459"/>
      <c r="G376" s="459"/>
    </row>
    <row r="377">
      <c r="A377" s="458"/>
      <c r="B377" s="458"/>
      <c r="C377" s="458"/>
      <c r="D377" s="458"/>
      <c r="E377" s="458"/>
      <c r="F377" s="459"/>
      <c r="G377" s="459"/>
    </row>
    <row r="378">
      <c r="A378" s="458"/>
      <c r="B378" s="458"/>
      <c r="C378" s="458"/>
      <c r="D378" s="458"/>
      <c r="E378" s="458"/>
      <c r="F378" s="459"/>
      <c r="G378" s="459"/>
    </row>
    <row r="379">
      <c r="A379" s="458"/>
      <c r="B379" s="458"/>
      <c r="C379" s="458"/>
      <c r="D379" s="458"/>
      <c r="E379" s="458"/>
      <c r="F379" s="459"/>
      <c r="G379" s="459"/>
    </row>
    <row r="380">
      <c r="A380" s="458"/>
      <c r="B380" s="458"/>
      <c r="C380" s="458"/>
      <c r="D380" s="458"/>
      <c r="E380" s="458"/>
      <c r="F380" s="459"/>
      <c r="G380" s="459"/>
    </row>
    <row r="381">
      <c r="A381" s="458"/>
      <c r="B381" s="458"/>
      <c r="C381" s="458"/>
      <c r="D381" s="458"/>
      <c r="E381" s="458"/>
      <c r="F381" s="459"/>
      <c r="G381" s="459"/>
    </row>
    <row r="382">
      <c r="A382" s="458"/>
      <c r="B382" s="458"/>
      <c r="C382" s="458"/>
      <c r="D382" s="458"/>
      <c r="E382" s="458"/>
      <c r="F382" s="459"/>
      <c r="G382" s="459"/>
    </row>
    <row r="383">
      <c r="A383" s="458"/>
      <c r="B383" s="458"/>
      <c r="C383" s="458"/>
      <c r="D383" s="458"/>
      <c r="E383" s="458"/>
      <c r="F383" s="459"/>
      <c r="G383" s="459"/>
    </row>
    <row r="384">
      <c r="A384" s="458"/>
      <c r="B384" s="458"/>
      <c r="C384" s="458"/>
      <c r="D384" s="458"/>
      <c r="E384" s="458"/>
      <c r="F384" s="459"/>
      <c r="G384" s="459"/>
    </row>
    <row r="385">
      <c r="A385" s="458"/>
      <c r="B385" s="458"/>
      <c r="C385" s="458"/>
      <c r="D385" s="458"/>
      <c r="E385" s="458"/>
      <c r="F385" s="459"/>
      <c r="G385" s="459"/>
    </row>
    <row r="386">
      <c r="A386" s="458"/>
      <c r="B386" s="458"/>
      <c r="C386" s="458"/>
      <c r="D386" s="458"/>
      <c r="E386" s="458"/>
      <c r="F386" s="459"/>
      <c r="G386" s="459"/>
    </row>
    <row r="387">
      <c r="A387" s="458"/>
      <c r="B387" s="458"/>
      <c r="C387" s="458"/>
      <c r="D387" s="458"/>
      <c r="E387" s="458"/>
      <c r="F387" s="459"/>
      <c r="G387" s="459"/>
    </row>
    <row r="388">
      <c r="A388" s="458"/>
      <c r="B388" s="458"/>
      <c r="C388" s="458"/>
      <c r="D388" s="458"/>
      <c r="E388" s="458"/>
      <c r="F388" s="459"/>
      <c r="G388" s="459"/>
    </row>
    <row r="389">
      <c r="A389" s="458"/>
      <c r="B389" s="458"/>
      <c r="C389" s="458"/>
      <c r="D389" s="458"/>
      <c r="E389" s="458"/>
      <c r="F389" s="459"/>
      <c r="G389" s="459"/>
    </row>
    <row r="390">
      <c r="A390" s="458"/>
      <c r="B390" s="458"/>
      <c r="C390" s="458"/>
      <c r="D390" s="458"/>
      <c r="E390" s="458"/>
      <c r="F390" s="459"/>
      <c r="G390" s="459"/>
    </row>
    <row r="391">
      <c r="A391" s="458"/>
      <c r="B391" s="458"/>
      <c r="C391" s="458"/>
      <c r="D391" s="458"/>
      <c r="E391" s="458"/>
      <c r="F391" s="459"/>
      <c r="G391" s="459"/>
    </row>
    <row r="392">
      <c r="A392" s="458"/>
      <c r="B392" s="458"/>
      <c r="C392" s="458"/>
      <c r="D392" s="458"/>
      <c r="E392" s="458"/>
      <c r="F392" s="459"/>
      <c r="G392" s="459"/>
    </row>
    <row r="393">
      <c r="A393" s="458"/>
      <c r="B393" s="458"/>
      <c r="C393" s="458"/>
      <c r="D393" s="458"/>
      <c r="E393" s="458"/>
      <c r="F393" s="459"/>
      <c r="G393" s="459"/>
    </row>
    <row r="394">
      <c r="A394" s="458"/>
      <c r="B394" s="458"/>
      <c r="C394" s="458"/>
      <c r="D394" s="458"/>
      <c r="E394" s="458"/>
      <c r="F394" s="459"/>
      <c r="G394" s="459"/>
    </row>
    <row r="395">
      <c r="A395" s="458"/>
      <c r="B395" s="458"/>
      <c r="C395" s="458"/>
      <c r="D395" s="458"/>
      <c r="E395" s="458"/>
      <c r="F395" s="459"/>
      <c r="G395" s="459"/>
    </row>
    <row r="396">
      <c r="A396" s="458"/>
      <c r="B396" s="458"/>
      <c r="C396" s="458"/>
      <c r="D396" s="458"/>
      <c r="E396" s="458"/>
      <c r="F396" s="459"/>
      <c r="G396" s="459"/>
    </row>
    <row r="397">
      <c r="A397" s="458"/>
      <c r="B397" s="458"/>
      <c r="C397" s="458"/>
      <c r="D397" s="458"/>
      <c r="E397" s="458"/>
      <c r="F397" s="459"/>
      <c r="G397" s="459"/>
    </row>
    <row r="398">
      <c r="A398" s="458"/>
      <c r="B398" s="458"/>
      <c r="C398" s="458"/>
      <c r="D398" s="458"/>
      <c r="E398" s="458"/>
      <c r="F398" s="459"/>
      <c r="G398" s="459"/>
    </row>
    <row r="399">
      <c r="A399" s="458"/>
      <c r="B399" s="458"/>
      <c r="C399" s="458"/>
      <c r="D399" s="458"/>
      <c r="E399" s="458"/>
      <c r="F399" s="459"/>
      <c r="G399" s="459"/>
    </row>
    <row r="400">
      <c r="A400" s="458"/>
      <c r="B400" s="458"/>
      <c r="C400" s="458"/>
      <c r="D400" s="458"/>
      <c r="E400" s="458"/>
      <c r="F400" s="459"/>
      <c r="G400" s="459"/>
    </row>
    <row r="401">
      <c r="A401" s="458"/>
      <c r="B401" s="458"/>
      <c r="C401" s="458"/>
      <c r="D401" s="458"/>
      <c r="E401" s="458"/>
      <c r="F401" s="459"/>
      <c r="G401" s="459"/>
    </row>
    <row r="402">
      <c r="A402" s="458"/>
      <c r="B402" s="458"/>
      <c r="C402" s="458"/>
      <c r="D402" s="458"/>
      <c r="E402" s="458"/>
      <c r="F402" s="459"/>
      <c r="G402" s="459"/>
    </row>
    <row r="403">
      <c r="A403" s="458"/>
      <c r="B403" s="458"/>
      <c r="C403" s="458"/>
      <c r="D403" s="458"/>
      <c r="E403" s="458"/>
      <c r="F403" s="459"/>
      <c r="G403" s="459"/>
    </row>
    <row r="404">
      <c r="A404" s="458"/>
      <c r="B404" s="458"/>
      <c r="C404" s="458"/>
      <c r="D404" s="458"/>
      <c r="E404" s="458"/>
      <c r="F404" s="459"/>
      <c r="G404" s="459"/>
    </row>
    <row r="405">
      <c r="A405" s="458"/>
      <c r="B405" s="458"/>
      <c r="C405" s="458"/>
      <c r="D405" s="458"/>
      <c r="E405" s="458"/>
      <c r="F405" s="459"/>
      <c r="G405" s="459"/>
    </row>
    <row r="406">
      <c r="A406" s="458"/>
      <c r="B406" s="458"/>
      <c r="C406" s="458"/>
      <c r="D406" s="458"/>
      <c r="E406" s="458"/>
      <c r="F406" s="459"/>
      <c r="G406" s="459"/>
    </row>
    <row r="407">
      <c r="A407" s="458"/>
      <c r="B407" s="458"/>
      <c r="C407" s="458"/>
      <c r="D407" s="458"/>
      <c r="E407" s="458"/>
      <c r="F407" s="459"/>
      <c r="G407" s="459"/>
    </row>
    <row r="408">
      <c r="A408" s="458"/>
      <c r="B408" s="458"/>
      <c r="C408" s="458"/>
      <c r="D408" s="458"/>
      <c r="E408" s="458"/>
      <c r="F408" s="459"/>
      <c r="G408" s="459"/>
    </row>
    <row r="409">
      <c r="A409" s="458"/>
      <c r="B409" s="458"/>
      <c r="C409" s="458"/>
      <c r="D409" s="458"/>
      <c r="E409" s="458"/>
      <c r="F409" s="459"/>
      <c r="G409" s="459"/>
    </row>
    <row r="410">
      <c r="A410" s="458"/>
      <c r="B410" s="458"/>
      <c r="C410" s="458"/>
      <c r="D410" s="458"/>
      <c r="E410" s="458"/>
      <c r="F410" s="459"/>
      <c r="G410" s="459"/>
    </row>
    <row r="411">
      <c r="A411" s="458"/>
      <c r="B411" s="458"/>
      <c r="C411" s="458"/>
      <c r="D411" s="458"/>
      <c r="E411" s="458"/>
      <c r="F411" s="459"/>
      <c r="G411" s="459"/>
    </row>
    <row r="412">
      <c r="A412" s="458"/>
      <c r="B412" s="458"/>
      <c r="C412" s="458"/>
      <c r="D412" s="458"/>
      <c r="E412" s="458"/>
      <c r="F412" s="459"/>
      <c r="G412" s="459"/>
    </row>
    <row r="413">
      <c r="A413" s="458"/>
      <c r="B413" s="458"/>
      <c r="C413" s="458"/>
      <c r="D413" s="458"/>
      <c r="E413" s="458"/>
      <c r="F413" s="459"/>
      <c r="G413" s="459"/>
    </row>
    <row r="414">
      <c r="A414" s="458"/>
      <c r="B414" s="458"/>
      <c r="C414" s="458"/>
      <c r="D414" s="458"/>
      <c r="E414" s="458"/>
      <c r="F414" s="459"/>
      <c r="G414" s="459"/>
    </row>
    <row r="415">
      <c r="A415" s="458"/>
      <c r="B415" s="458"/>
      <c r="C415" s="458"/>
      <c r="D415" s="458"/>
      <c r="E415" s="458"/>
      <c r="F415" s="459"/>
      <c r="G415" s="459"/>
    </row>
    <row r="416">
      <c r="A416" s="458"/>
      <c r="B416" s="458"/>
      <c r="C416" s="458"/>
      <c r="D416" s="458"/>
      <c r="E416" s="458"/>
      <c r="F416" s="459"/>
      <c r="G416" s="459"/>
    </row>
    <row r="417">
      <c r="A417" s="458"/>
      <c r="B417" s="458"/>
      <c r="C417" s="458"/>
      <c r="D417" s="458"/>
      <c r="E417" s="458"/>
      <c r="F417" s="459"/>
      <c r="G417" s="459"/>
    </row>
    <row r="418">
      <c r="A418" s="458"/>
      <c r="B418" s="458"/>
      <c r="C418" s="458"/>
      <c r="D418" s="458"/>
      <c r="E418" s="458"/>
      <c r="F418" s="459"/>
      <c r="G418" s="459"/>
    </row>
    <row r="419">
      <c r="A419" s="458"/>
      <c r="B419" s="458"/>
      <c r="C419" s="458"/>
      <c r="D419" s="458"/>
      <c r="E419" s="458"/>
      <c r="F419" s="459"/>
      <c r="G419" s="459"/>
    </row>
    <row r="420">
      <c r="A420" s="458"/>
      <c r="B420" s="458"/>
      <c r="C420" s="458"/>
      <c r="D420" s="458"/>
      <c r="E420" s="458"/>
      <c r="F420" s="459"/>
      <c r="G420" s="459"/>
    </row>
    <row r="421">
      <c r="A421" s="458"/>
      <c r="B421" s="458"/>
      <c r="C421" s="458"/>
      <c r="D421" s="458"/>
      <c r="E421" s="458"/>
      <c r="F421" s="459"/>
      <c r="G421" s="459"/>
    </row>
    <row r="422">
      <c r="A422" s="458"/>
      <c r="B422" s="458"/>
      <c r="C422" s="458"/>
      <c r="D422" s="458"/>
      <c r="E422" s="458"/>
      <c r="F422" s="459"/>
      <c r="G422" s="459"/>
    </row>
    <row r="423">
      <c r="A423" s="458"/>
      <c r="B423" s="458"/>
      <c r="C423" s="458"/>
      <c r="D423" s="458"/>
      <c r="E423" s="458"/>
      <c r="F423" s="459"/>
      <c r="G423" s="459"/>
    </row>
    <row r="424">
      <c r="A424" s="458"/>
      <c r="B424" s="458"/>
      <c r="C424" s="458"/>
      <c r="D424" s="458"/>
      <c r="E424" s="458"/>
      <c r="F424" s="459"/>
      <c r="G424" s="459"/>
    </row>
    <row r="425">
      <c r="A425" s="458"/>
      <c r="B425" s="458"/>
      <c r="C425" s="458"/>
      <c r="D425" s="458"/>
      <c r="E425" s="458"/>
      <c r="F425" s="459"/>
      <c r="G425" s="459"/>
    </row>
    <row r="426">
      <c r="A426" s="458"/>
      <c r="B426" s="458"/>
      <c r="C426" s="458"/>
      <c r="D426" s="458"/>
      <c r="E426" s="458"/>
      <c r="F426" s="459"/>
      <c r="G426" s="459"/>
    </row>
    <row r="427">
      <c r="A427" s="458"/>
      <c r="B427" s="458"/>
      <c r="C427" s="458"/>
      <c r="D427" s="458"/>
      <c r="E427" s="458"/>
      <c r="F427" s="459"/>
      <c r="G427" s="459"/>
    </row>
    <row r="428">
      <c r="A428" s="458"/>
      <c r="B428" s="458"/>
      <c r="C428" s="458"/>
      <c r="D428" s="458"/>
      <c r="E428" s="458"/>
      <c r="F428" s="459"/>
      <c r="G428" s="459"/>
    </row>
    <row r="429">
      <c r="A429" s="458"/>
      <c r="B429" s="458"/>
      <c r="C429" s="458"/>
      <c r="D429" s="458"/>
      <c r="E429" s="458"/>
      <c r="F429" s="459"/>
      <c r="G429" s="459"/>
    </row>
    <row r="430">
      <c r="A430" s="458"/>
      <c r="B430" s="458"/>
      <c r="C430" s="458"/>
      <c r="D430" s="458"/>
      <c r="E430" s="458"/>
      <c r="F430" s="459"/>
      <c r="G430" s="459"/>
    </row>
    <row r="431">
      <c r="A431" s="458"/>
      <c r="B431" s="458"/>
      <c r="C431" s="458"/>
      <c r="D431" s="458"/>
      <c r="E431" s="458"/>
      <c r="F431" s="459"/>
      <c r="G431" s="459"/>
    </row>
    <row r="432">
      <c r="A432" s="458"/>
      <c r="B432" s="458"/>
      <c r="C432" s="458"/>
      <c r="D432" s="458"/>
      <c r="E432" s="458"/>
      <c r="F432" s="459"/>
      <c r="G432" s="459"/>
    </row>
    <row r="433">
      <c r="A433" s="458"/>
      <c r="B433" s="458"/>
      <c r="C433" s="458"/>
      <c r="D433" s="458"/>
      <c r="E433" s="458"/>
      <c r="F433" s="459"/>
      <c r="G433" s="459"/>
    </row>
    <row r="434">
      <c r="A434" s="458"/>
      <c r="B434" s="458"/>
      <c r="C434" s="458"/>
      <c r="D434" s="458"/>
      <c r="E434" s="458"/>
      <c r="F434" s="459"/>
      <c r="G434" s="459"/>
    </row>
    <row r="435">
      <c r="A435" s="458"/>
      <c r="B435" s="458"/>
      <c r="C435" s="458"/>
      <c r="D435" s="458"/>
      <c r="E435" s="458"/>
      <c r="F435" s="459"/>
      <c r="G435" s="459"/>
    </row>
    <row r="436">
      <c r="A436" s="458"/>
      <c r="B436" s="458"/>
      <c r="C436" s="458"/>
      <c r="D436" s="458"/>
      <c r="E436" s="458"/>
      <c r="F436" s="459"/>
      <c r="G436" s="459"/>
    </row>
    <row r="437">
      <c r="A437" s="458"/>
      <c r="B437" s="458"/>
      <c r="C437" s="458"/>
      <c r="D437" s="458"/>
      <c r="E437" s="458"/>
      <c r="F437" s="459"/>
      <c r="G437" s="459"/>
    </row>
    <row r="438">
      <c r="A438" s="458"/>
      <c r="B438" s="458"/>
      <c r="C438" s="458"/>
      <c r="D438" s="458"/>
      <c r="E438" s="458"/>
      <c r="F438" s="459"/>
      <c r="G438" s="459"/>
    </row>
    <row r="439">
      <c r="A439" s="458"/>
      <c r="B439" s="458"/>
      <c r="C439" s="458"/>
      <c r="D439" s="458"/>
      <c r="E439" s="458"/>
      <c r="F439" s="459"/>
      <c r="G439" s="459"/>
    </row>
    <row r="440">
      <c r="A440" s="458"/>
      <c r="B440" s="458"/>
      <c r="C440" s="458"/>
      <c r="D440" s="458"/>
      <c r="E440" s="458"/>
      <c r="F440" s="459"/>
      <c r="G440" s="459"/>
    </row>
    <row r="441">
      <c r="A441" s="458"/>
      <c r="B441" s="458"/>
      <c r="C441" s="458"/>
      <c r="D441" s="458"/>
      <c r="E441" s="458"/>
      <c r="F441" s="459"/>
      <c r="G441" s="459"/>
    </row>
    <row r="442">
      <c r="A442" s="458"/>
      <c r="B442" s="458"/>
      <c r="C442" s="458"/>
      <c r="D442" s="458"/>
      <c r="E442" s="458"/>
      <c r="F442" s="459"/>
      <c r="G442" s="459"/>
    </row>
    <row r="443">
      <c r="A443" s="458"/>
      <c r="B443" s="458"/>
      <c r="C443" s="458"/>
      <c r="D443" s="458"/>
      <c r="E443" s="458"/>
      <c r="F443" s="459"/>
      <c r="G443" s="459"/>
    </row>
    <row r="444">
      <c r="A444" s="458"/>
      <c r="B444" s="458"/>
      <c r="C444" s="458"/>
      <c r="D444" s="458"/>
      <c r="E444" s="458"/>
      <c r="F444" s="459"/>
      <c r="G444" s="459"/>
    </row>
    <row r="445">
      <c r="A445" s="458"/>
      <c r="B445" s="458"/>
      <c r="C445" s="458"/>
      <c r="D445" s="458"/>
      <c r="E445" s="458"/>
      <c r="F445" s="459"/>
      <c r="G445" s="459"/>
    </row>
    <row r="446">
      <c r="A446" s="458"/>
      <c r="B446" s="458"/>
      <c r="C446" s="458"/>
      <c r="D446" s="458"/>
      <c r="E446" s="458"/>
      <c r="F446" s="459"/>
      <c r="G446" s="459"/>
    </row>
    <row r="447">
      <c r="A447" s="458"/>
      <c r="B447" s="458"/>
      <c r="C447" s="458"/>
      <c r="D447" s="458"/>
      <c r="E447" s="458"/>
      <c r="F447" s="459"/>
      <c r="G447" s="459"/>
    </row>
    <row r="448">
      <c r="A448" s="458"/>
      <c r="B448" s="458"/>
      <c r="C448" s="458"/>
      <c r="D448" s="458"/>
      <c r="E448" s="458"/>
      <c r="F448" s="459"/>
      <c r="G448" s="459"/>
    </row>
    <row r="449">
      <c r="A449" s="458"/>
      <c r="B449" s="458"/>
      <c r="C449" s="458"/>
      <c r="D449" s="458"/>
      <c r="E449" s="458"/>
      <c r="F449" s="459"/>
      <c r="G449" s="459"/>
    </row>
    <row r="450">
      <c r="A450" s="458"/>
      <c r="B450" s="458"/>
      <c r="C450" s="458"/>
      <c r="D450" s="458"/>
      <c r="E450" s="458"/>
      <c r="F450" s="459"/>
      <c r="G450" s="459"/>
    </row>
    <row r="451">
      <c r="A451" s="458"/>
      <c r="B451" s="458"/>
      <c r="C451" s="458"/>
      <c r="D451" s="458"/>
      <c r="E451" s="458"/>
      <c r="F451" s="459"/>
      <c r="G451" s="459"/>
    </row>
    <row r="452">
      <c r="A452" s="458"/>
      <c r="B452" s="458"/>
      <c r="C452" s="458"/>
      <c r="D452" s="458"/>
      <c r="E452" s="458"/>
      <c r="F452" s="459"/>
      <c r="G452" s="459"/>
    </row>
    <row r="453">
      <c r="A453" s="458"/>
      <c r="B453" s="458"/>
      <c r="C453" s="458"/>
      <c r="D453" s="458"/>
      <c r="E453" s="458"/>
      <c r="F453" s="459"/>
      <c r="G453" s="459"/>
    </row>
    <row r="454">
      <c r="A454" s="458"/>
      <c r="B454" s="458"/>
      <c r="C454" s="458"/>
      <c r="D454" s="458"/>
      <c r="E454" s="458"/>
      <c r="F454" s="459"/>
      <c r="G454" s="459"/>
    </row>
    <row r="455">
      <c r="A455" s="458"/>
      <c r="B455" s="458"/>
      <c r="C455" s="458"/>
      <c r="D455" s="458"/>
      <c r="E455" s="458"/>
      <c r="F455" s="459"/>
      <c r="G455" s="459"/>
    </row>
    <row r="456">
      <c r="A456" s="458"/>
      <c r="B456" s="458"/>
      <c r="C456" s="458"/>
      <c r="D456" s="458"/>
      <c r="E456" s="458"/>
      <c r="F456" s="459"/>
      <c r="G456" s="459"/>
    </row>
    <row r="457">
      <c r="A457" s="458"/>
      <c r="B457" s="458"/>
      <c r="C457" s="458"/>
      <c r="D457" s="458"/>
      <c r="E457" s="458"/>
      <c r="F457" s="459"/>
      <c r="G457" s="459"/>
    </row>
    <row r="458">
      <c r="A458" s="458"/>
      <c r="B458" s="458"/>
      <c r="C458" s="458"/>
      <c r="D458" s="458"/>
      <c r="E458" s="458"/>
      <c r="F458" s="459"/>
      <c r="G458" s="459"/>
    </row>
    <row r="459">
      <c r="A459" s="458"/>
      <c r="B459" s="458"/>
      <c r="C459" s="458"/>
      <c r="D459" s="458"/>
      <c r="E459" s="458"/>
      <c r="F459" s="459"/>
      <c r="G459" s="459"/>
    </row>
    <row r="460">
      <c r="A460" s="458"/>
      <c r="B460" s="458"/>
      <c r="C460" s="458"/>
      <c r="D460" s="458"/>
      <c r="E460" s="458"/>
      <c r="F460" s="459"/>
      <c r="G460" s="459"/>
    </row>
    <row r="461">
      <c r="A461" s="458"/>
      <c r="B461" s="458"/>
      <c r="C461" s="458"/>
      <c r="D461" s="458"/>
      <c r="E461" s="458"/>
      <c r="F461" s="459"/>
      <c r="G461" s="459"/>
    </row>
    <row r="462">
      <c r="A462" s="458"/>
      <c r="B462" s="458"/>
      <c r="C462" s="458"/>
      <c r="D462" s="458"/>
      <c r="E462" s="458"/>
      <c r="F462" s="459"/>
      <c r="G462" s="459"/>
    </row>
    <row r="463">
      <c r="A463" s="458"/>
      <c r="B463" s="458"/>
      <c r="C463" s="458"/>
      <c r="D463" s="458"/>
      <c r="E463" s="458"/>
      <c r="F463" s="459"/>
      <c r="G463" s="459"/>
    </row>
    <row r="464">
      <c r="A464" s="458"/>
      <c r="B464" s="458"/>
      <c r="C464" s="458"/>
      <c r="D464" s="458"/>
      <c r="E464" s="458"/>
      <c r="F464" s="459"/>
      <c r="G464" s="459"/>
    </row>
    <row r="465">
      <c r="A465" s="458"/>
      <c r="B465" s="458"/>
      <c r="C465" s="458"/>
      <c r="D465" s="458"/>
      <c r="E465" s="458"/>
      <c r="F465" s="459"/>
      <c r="G465" s="459"/>
    </row>
    <row r="466">
      <c r="A466" s="458"/>
      <c r="B466" s="458"/>
      <c r="C466" s="458"/>
      <c r="D466" s="458"/>
      <c r="E466" s="458"/>
      <c r="F466" s="459"/>
      <c r="G466" s="459"/>
    </row>
    <row r="467">
      <c r="A467" s="458"/>
      <c r="B467" s="458"/>
      <c r="C467" s="458"/>
      <c r="D467" s="458"/>
      <c r="E467" s="458"/>
      <c r="F467" s="459"/>
      <c r="G467" s="459"/>
    </row>
    <row r="468">
      <c r="A468" s="458"/>
      <c r="B468" s="458"/>
      <c r="C468" s="458"/>
      <c r="D468" s="458"/>
      <c r="E468" s="458"/>
      <c r="F468" s="459"/>
      <c r="G468" s="459"/>
    </row>
    <row r="469">
      <c r="A469" s="458"/>
      <c r="B469" s="458"/>
      <c r="C469" s="458"/>
      <c r="D469" s="458"/>
      <c r="E469" s="458"/>
      <c r="F469" s="459"/>
      <c r="G469" s="459"/>
    </row>
    <row r="470">
      <c r="A470" s="458"/>
      <c r="B470" s="458"/>
      <c r="C470" s="458"/>
      <c r="D470" s="458"/>
      <c r="E470" s="458"/>
      <c r="F470" s="459"/>
      <c r="G470" s="459"/>
    </row>
    <row r="471">
      <c r="A471" s="458"/>
      <c r="B471" s="458"/>
      <c r="C471" s="458"/>
      <c r="D471" s="458"/>
      <c r="E471" s="458"/>
      <c r="F471" s="459"/>
      <c r="G471" s="459"/>
    </row>
    <row r="472">
      <c r="A472" s="458"/>
      <c r="B472" s="458"/>
      <c r="C472" s="458"/>
      <c r="D472" s="458"/>
      <c r="E472" s="458"/>
      <c r="F472" s="459"/>
      <c r="G472" s="459"/>
    </row>
    <row r="473">
      <c r="A473" s="458"/>
      <c r="B473" s="458"/>
      <c r="C473" s="458"/>
      <c r="D473" s="458"/>
      <c r="E473" s="458"/>
      <c r="F473" s="459"/>
      <c r="G473" s="459"/>
    </row>
    <row r="474">
      <c r="A474" s="458"/>
      <c r="B474" s="458"/>
      <c r="C474" s="458"/>
      <c r="D474" s="458"/>
      <c r="E474" s="458"/>
      <c r="F474" s="459"/>
      <c r="G474" s="459"/>
    </row>
    <row r="475">
      <c r="A475" s="458"/>
      <c r="B475" s="458"/>
      <c r="C475" s="458"/>
      <c r="D475" s="458"/>
      <c r="E475" s="458"/>
      <c r="F475" s="459"/>
      <c r="G475" s="459"/>
    </row>
    <row r="476">
      <c r="A476" s="458"/>
      <c r="B476" s="458"/>
      <c r="C476" s="458"/>
      <c r="D476" s="458"/>
      <c r="E476" s="458"/>
      <c r="F476" s="459"/>
      <c r="G476" s="459"/>
    </row>
    <row r="477">
      <c r="A477" s="458"/>
      <c r="B477" s="458"/>
      <c r="C477" s="458"/>
      <c r="D477" s="458"/>
      <c r="E477" s="458"/>
      <c r="F477" s="459"/>
      <c r="G477" s="459"/>
    </row>
    <row r="478">
      <c r="A478" s="458"/>
      <c r="B478" s="458"/>
      <c r="C478" s="458"/>
      <c r="D478" s="458"/>
      <c r="E478" s="458"/>
      <c r="F478" s="459"/>
      <c r="G478" s="459"/>
    </row>
    <row r="479">
      <c r="A479" s="458"/>
      <c r="B479" s="458"/>
      <c r="C479" s="458"/>
      <c r="D479" s="458"/>
      <c r="E479" s="458"/>
      <c r="F479" s="459"/>
      <c r="G479" s="459"/>
    </row>
    <row r="480">
      <c r="A480" s="458"/>
      <c r="B480" s="458"/>
      <c r="C480" s="458"/>
      <c r="D480" s="458"/>
      <c r="E480" s="458"/>
      <c r="F480" s="459"/>
      <c r="G480" s="459"/>
    </row>
    <row r="481">
      <c r="A481" s="458"/>
      <c r="B481" s="458"/>
      <c r="C481" s="458"/>
      <c r="D481" s="458"/>
      <c r="E481" s="458"/>
      <c r="F481" s="459"/>
      <c r="G481" s="459"/>
    </row>
    <row r="482">
      <c r="A482" s="458"/>
      <c r="B482" s="458"/>
      <c r="C482" s="458"/>
      <c r="D482" s="458"/>
      <c r="E482" s="458"/>
      <c r="F482" s="459"/>
      <c r="G482" s="459"/>
    </row>
    <row r="483">
      <c r="A483" s="458"/>
      <c r="B483" s="458"/>
      <c r="C483" s="458"/>
      <c r="D483" s="458"/>
      <c r="E483" s="458"/>
      <c r="F483" s="459"/>
      <c r="G483" s="459"/>
    </row>
    <row r="484">
      <c r="A484" s="458"/>
      <c r="B484" s="458"/>
      <c r="C484" s="458"/>
      <c r="D484" s="458"/>
      <c r="E484" s="458"/>
      <c r="F484" s="459"/>
      <c r="G484" s="459"/>
    </row>
    <row r="485">
      <c r="A485" s="458"/>
      <c r="B485" s="458"/>
      <c r="C485" s="458"/>
      <c r="D485" s="458"/>
      <c r="E485" s="458"/>
      <c r="F485" s="459"/>
      <c r="G485" s="459"/>
    </row>
    <row r="486">
      <c r="A486" s="458"/>
      <c r="B486" s="458"/>
      <c r="C486" s="458"/>
      <c r="D486" s="458"/>
      <c r="E486" s="458"/>
      <c r="F486" s="459"/>
      <c r="G486" s="459"/>
    </row>
    <row r="487">
      <c r="A487" s="458"/>
      <c r="B487" s="458"/>
      <c r="C487" s="458"/>
      <c r="D487" s="458"/>
      <c r="E487" s="458"/>
      <c r="F487" s="459"/>
      <c r="G487" s="459"/>
    </row>
    <row r="488">
      <c r="A488" s="458"/>
      <c r="B488" s="458"/>
      <c r="C488" s="458"/>
      <c r="D488" s="458"/>
      <c r="E488" s="458"/>
      <c r="F488" s="459"/>
      <c r="G488" s="459"/>
    </row>
    <row r="489">
      <c r="A489" s="458"/>
      <c r="B489" s="458"/>
      <c r="C489" s="458"/>
      <c r="D489" s="458"/>
      <c r="E489" s="458"/>
      <c r="F489" s="459"/>
      <c r="G489" s="459"/>
    </row>
    <row r="490">
      <c r="A490" s="458"/>
      <c r="B490" s="458"/>
      <c r="C490" s="458"/>
      <c r="D490" s="458"/>
      <c r="E490" s="458"/>
      <c r="F490" s="459"/>
      <c r="G490" s="459"/>
    </row>
    <row r="491">
      <c r="A491" s="458"/>
      <c r="B491" s="458"/>
      <c r="C491" s="458"/>
      <c r="D491" s="458"/>
      <c r="E491" s="458"/>
      <c r="F491" s="459"/>
      <c r="G491" s="459"/>
    </row>
    <row r="492">
      <c r="A492" s="458"/>
      <c r="B492" s="458"/>
      <c r="C492" s="458"/>
      <c r="D492" s="458"/>
      <c r="E492" s="458"/>
      <c r="F492" s="459"/>
      <c r="G492" s="459"/>
    </row>
    <row r="493">
      <c r="A493" s="458"/>
      <c r="B493" s="458"/>
      <c r="C493" s="458"/>
      <c r="D493" s="458"/>
      <c r="E493" s="458"/>
      <c r="F493" s="459"/>
      <c r="G493" s="459"/>
    </row>
    <row r="494">
      <c r="A494" s="458"/>
      <c r="B494" s="458"/>
      <c r="C494" s="458"/>
      <c r="D494" s="458"/>
      <c r="E494" s="458"/>
      <c r="F494" s="459"/>
      <c r="G494" s="459"/>
    </row>
    <row r="495">
      <c r="A495" s="458"/>
      <c r="B495" s="458"/>
      <c r="C495" s="458"/>
      <c r="D495" s="458"/>
      <c r="E495" s="458"/>
      <c r="F495" s="459"/>
      <c r="G495" s="459"/>
    </row>
    <row r="496">
      <c r="A496" s="458"/>
      <c r="B496" s="458"/>
      <c r="C496" s="458"/>
      <c r="D496" s="458"/>
      <c r="E496" s="458"/>
      <c r="F496" s="459"/>
      <c r="G496" s="459"/>
    </row>
    <row r="497">
      <c r="A497" s="458"/>
      <c r="B497" s="458"/>
      <c r="C497" s="458"/>
      <c r="D497" s="458"/>
      <c r="E497" s="458"/>
      <c r="F497" s="459"/>
      <c r="G497" s="459"/>
    </row>
    <row r="498">
      <c r="A498" s="458"/>
      <c r="B498" s="458"/>
      <c r="C498" s="458"/>
      <c r="D498" s="458"/>
      <c r="E498" s="458"/>
      <c r="F498" s="459"/>
      <c r="G498" s="459"/>
    </row>
    <row r="499">
      <c r="A499" s="458"/>
      <c r="B499" s="458"/>
      <c r="C499" s="458"/>
      <c r="D499" s="458"/>
      <c r="E499" s="458"/>
      <c r="F499" s="459"/>
      <c r="G499" s="459"/>
    </row>
    <row r="500">
      <c r="A500" s="458"/>
      <c r="B500" s="458"/>
      <c r="C500" s="458"/>
      <c r="D500" s="458"/>
      <c r="E500" s="458"/>
      <c r="F500" s="459"/>
      <c r="G500" s="459"/>
    </row>
    <row r="501">
      <c r="A501" s="458"/>
      <c r="B501" s="458"/>
      <c r="C501" s="458"/>
      <c r="D501" s="458"/>
      <c r="E501" s="458"/>
      <c r="F501" s="459"/>
      <c r="G501" s="459"/>
    </row>
    <row r="502">
      <c r="A502" s="458"/>
      <c r="B502" s="458"/>
      <c r="C502" s="458"/>
      <c r="D502" s="458"/>
      <c r="E502" s="458"/>
      <c r="F502" s="459"/>
      <c r="G502" s="459"/>
    </row>
    <row r="503">
      <c r="A503" s="458"/>
      <c r="B503" s="458"/>
      <c r="C503" s="458"/>
      <c r="D503" s="458"/>
      <c r="E503" s="458"/>
      <c r="F503" s="459"/>
      <c r="G503" s="459"/>
    </row>
    <row r="504">
      <c r="A504" s="458"/>
      <c r="B504" s="458"/>
      <c r="C504" s="458"/>
      <c r="D504" s="458"/>
      <c r="E504" s="458"/>
      <c r="F504" s="459"/>
      <c r="G504" s="459"/>
    </row>
    <row r="505">
      <c r="A505" s="458"/>
      <c r="B505" s="458"/>
      <c r="C505" s="458"/>
      <c r="D505" s="458"/>
      <c r="E505" s="458"/>
      <c r="F505" s="459"/>
      <c r="G505" s="459"/>
    </row>
    <row r="506">
      <c r="A506" s="458"/>
      <c r="B506" s="458"/>
      <c r="C506" s="458"/>
      <c r="D506" s="458"/>
      <c r="E506" s="458"/>
      <c r="F506" s="459"/>
      <c r="G506" s="459"/>
    </row>
    <row r="507">
      <c r="A507" s="458"/>
      <c r="B507" s="458"/>
      <c r="C507" s="458"/>
      <c r="D507" s="458"/>
      <c r="E507" s="458"/>
      <c r="F507" s="459"/>
      <c r="G507" s="459"/>
    </row>
    <row r="508">
      <c r="A508" s="458"/>
      <c r="B508" s="458"/>
      <c r="C508" s="458"/>
      <c r="D508" s="458"/>
      <c r="E508" s="458"/>
      <c r="F508" s="459"/>
      <c r="G508" s="459"/>
    </row>
    <row r="509">
      <c r="A509" s="458"/>
      <c r="B509" s="458"/>
      <c r="C509" s="458"/>
      <c r="D509" s="458"/>
      <c r="E509" s="458"/>
      <c r="F509" s="459"/>
      <c r="G509" s="459"/>
    </row>
    <row r="510">
      <c r="A510" s="458"/>
      <c r="B510" s="458"/>
      <c r="C510" s="458"/>
      <c r="D510" s="458"/>
      <c r="E510" s="458"/>
      <c r="F510" s="459"/>
      <c r="G510" s="459"/>
    </row>
    <row r="511">
      <c r="A511" s="458"/>
      <c r="B511" s="458"/>
      <c r="C511" s="458"/>
      <c r="D511" s="458"/>
      <c r="E511" s="458"/>
      <c r="F511" s="459"/>
      <c r="G511" s="459"/>
    </row>
    <row r="512">
      <c r="A512" s="458"/>
      <c r="B512" s="458"/>
      <c r="C512" s="458"/>
      <c r="D512" s="458"/>
      <c r="E512" s="458"/>
      <c r="F512" s="459"/>
      <c r="G512" s="459"/>
    </row>
    <row r="513">
      <c r="A513" s="458"/>
      <c r="B513" s="458"/>
      <c r="C513" s="458"/>
      <c r="D513" s="458"/>
      <c r="E513" s="458"/>
      <c r="F513" s="459"/>
      <c r="G513" s="459"/>
    </row>
    <row r="514">
      <c r="A514" s="458"/>
      <c r="B514" s="458"/>
      <c r="C514" s="458"/>
      <c r="D514" s="458"/>
      <c r="E514" s="458"/>
      <c r="F514" s="459"/>
      <c r="G514" s="459"/>
    </row>
    <row r="515">
      <c r="A515" s="458"/>
      <c r="B515" s="458"/>
      <c r="C515" s="458"/>
      <c r="D515" s="458"/>
      <c r="E515" s="458"/>
      <c r="F515" s="459"/>
      <c r="G515" s="459"/>
    </row>
    <row r="516">
      <c r="A516" s="458"/>
      <c r="B516" s="458"/>
      <c r="C516" s="458"/>
      <c r="D516" s="458"/>
      <c r="E516" s="458"/>
      <c r="F516" s="459"/>
      <c r="G516" s="459"/>
    </row>
    <row r="517">
      <c r="A517" s="458"/>
      <c r="B517" s="458"/>
      <c r="C517" s="458"/>
      <c r="D517" s="458"/>
      <c r="E517" s="458"/>
      <c r="F517" s="459"/>
      <c r="G517" s="459"/>
    </row>
    <row r="518">
      <c r="A518" s="458"/>
      <c r="B518" s="458"/>
      <c r="C518" s="458"/>
      <c r="D518" s="458"/>
      <c r="E518" s="458"/>
      <c r="F518" s="459"/>
      <c r="G518" s="459"/>
    </row>
    <row r="519">
      <c r="A519" s="458"/>
      <c r="B519" s="458"/>
      <c r="C519" s="458"/>
      <c r="D519" s="458"/>
      <c r="E519" s="458"/>
      <c r="F519" s="459"/>
      <c r="G519" s="459"/>
    </row>
    <row r="520">
      <c r="A520" s="458"/>
      <c r="B520" s="458"/>
      <c r="C520" s="458"/>
      <c r="D520" s="458"/>
      <c r="E520" s="458"/>
      <c r="F520" s="459"/>
      <c r="G520" s="459"/>
    </row>
    <row r="521">
      <c r="A521" s="458"/>
      <c r="B521" s="458"/>
      <c r="C521" s="458"/>
      <c r="D521" s="458"/>
      <c r="E521" s="458"/>
      <c r="F521" s="459"/>
      <c r="G521" s="459"/>
    </row>
    <row r="522">
      <c r="A522" s="458"/>
      <c r="B522" s="458"/>
      <c r="C522" s="458"/>
      <c r="D522" s="458"/>
      <c r="E522" s="458"/>
      <c r="F522" s="459"/>
      <c r="G522" s="459"/>
    </row>
    <row r="523">
      <c r="A523" s="458"/>
      <c r="B523" s="458"/>
      <c r="C523" s="458"/>
      <c r="D523" s="458"/>
      <c r="E523" s="458"/>
      <c r="F523" s="459"/>
      <c r="G523" s="459"/>
    </row>
    <row r="524">
      <c r="A524" s="458"/>
      <c r="B524" s="458"/>
      <c r="C524" s="458"/>
      <c r="D524" s="458"/>
      <c r="E524" s="458"/>
      <c r="F524" s="459"/>
      <c r="G524" s="459"/>
    </row>
    <row r="525">
      <c r="A525" s="458"/>
      <c r="B525" s="458"/>
      <c r="C525" s="458"/>
      <c r="D525" s="458"/>
      <c r="E525" s="458"/>
      <c r="F525" s="459"/>
      <c r="G525" s="459"/>
    </row>
    <row r="526">
      <c r="A526" s="458"/>
      <c r="B526" s="458"/>
      <c r="C526" s="458"/>
      <c r="D526" s="458"/>
      <c r="E526" s="458"/>
      <c r="F526" s="459"/>
      <c r="G526" s="459"/>
    </row>
    <row r="527">
      <c r="A527" s="458"/>
      <c r="B527" s="458"/>
      <c r="C527" s="458"/>
      <c r="D527" s="458"/>
      <c r="E527" s="458"/>
      <c r="F527" s="459"/>
      <c r="G527" s="459"/>
    </row>
    <row r="528">
      <c r="A528" s="458"/>
      <c r="B528" s="458"/>
      <c r="C528" s="458"/>
      <c r="D528" s="458"/>
      <c r="E528" s="458"/>
      <c r="F528" s="459"/>
      <c r="G528" s="459"/>
    </row>
    <row r="529">
      <c r="A529" s="458"/>
      <c r="B529" s="458"/>
      <c r="C529" s="458"/>
      <c r="D529" s="458"/>
      <c r="E529" s="458"/>
      <c r="F529" s="459"/>
      <c r="G529" s="459"/>
    </row>
    <row r="530">
      <c r="A530" s="458"/>
      <c r="B530" s="458"/>
      <c r="C530" s="458"/>
      <c r="D530" s="458"/>
      <c r="E530" s="458"/>
      <c r="F530" s="459"/>
      <c r="G530" s="459"/>
    </row>
    <row r="531">
      <c r="A531" s="458"/>
      <c r="B531" s="458"/>
      <c r="C531" s="458"/>
      <c r="D531" s="458"/>
      <c r="E531" s="458"/>
      <c r="F531" s="459"/>
      <c r="G531" s="459"/>
    </row>
    <row r="532">
      <c r="A532" s="458"/>
      <c r="B532" s="458"/>
      <c r="C532" s="458"/>
      <c r="D532" s="458"/>
      <c r="E532" s="458"/>
      <c r="F532" s="459"/>
      <c r="G532" s="459"/>
    </row>
    <row r="533">
      <c r="A533" s="458"/>
      <c r="B533" s="458"/>
      <c r="C533" s="458"/>
      <c r="D533" s="458"/>
      <c r="E533" s="458"/>
      <c r="F533" s="459"/>
      <c r="G533" s="459"/>
    </row>
    <row r="534">
      <c r="A534" s="458"/>
      <c r="B534" s="458"/>
      <c r="C534" s="458"/>
      <c r="D534" s="458"/>
      <c r="E534" s="458"/>
      <c r="F534" s="459"/>
      <c r="G534" s="459"/>
    </row>
    <row r="535">
      <c r="A535" s="458"/>
      <c r="B535" s="458"/>
      <c r="C535" s="458"/>
      <c r="D535" s="458"/>
      <c r="E535" s="458"/>
      <c r="F535" s="459"/>
      <c r="G535" s="459"/>
    </row>
    <row r="536">
      <c r="A536" s="458"/>
      <c r="B536" s="458"/>
      <c r="C536" s="458"/>
      <c r="D536" s="458"/>
      <c r="E536" s="458"/>
      <c r="F536" s="459"/>
      <c r="G536" s="459"/>
    </row>
    <row r="537">
      <c r="A537" s="458"/>
      <c r="B537" s="458"/>
      <c r="C537" s="458"/>
      <c r="D537" s="458"/>
      <c r="E537" s="458"/>
      <c r="F537" s="459"/>
      <c r="G537" s="459"/>
    </row>
    <row r="538">
      <c r="A538" s="458"/>
      <c r="B538" s="458"/>
      <c r="C538" s="458"/>
      <c r="D538" s="458"/>
      <c r="E538" s="458"/>
      <c r="F538" s="459"/>
      <c r="G538" s="459"/>
    </row>
    <row r="539">
      <c r="A539" s="458"/>
      <c r="B539" s="458"/>
      <c r="C539" s="458"/>
      <c r="D539" s="458"/>
      <c r="E539" s="458"/>
      <c r="F539" s="459"/>
      <c r="G539" s="459"/>
    </row>
    <row r="540">
      <c r="A540" s="458"/>
      <c r="B540" s="458"/>
      <c r="C540" s="458"/>
      <c r="D540" s="458"/>
      <c r="E540" s="458"/>
      <c r="F540" s="459"/>
      <c r="G540" s="459"/>
    </row>
    <row r="541">
      <c r="A541" s="458"/>
      <c r="B541" s="458"/>
      <c r="C541" s="458"/>
      <c r="D541" s="458"/>
      <c r="E541" s="458"/>
      <c r="F541" s="459"/>
      <c r="G541" s="459"/>
    </row>
    <row r="542">
      <c r="A542" s="458"/>
      <c r="B542" s="458"/>
      <c r="C542" s="458"/>
      <c r="D542" s="458"/>
      <c r="E542" s="458"/>
      <c r="F542" s="459"/>
      <c r="G542" s="459"/>
    </row>
    <row r="543">
      <c r="A543" s="458"/>
      <c r="B543" s="458"/>
      <c r="C543" s="458"/>
      <c r="D543" s="458"/>
      <c r="E543" s="458"/>
      <c r="F543" s="459"/>
      <c r="G543" s="459"/>
    </row>
    <row r="544">
      <c r="A544" s="458"/>
      <c r="B544" s="458"/>
      <c r="C544" s="458"/>
      <c r="D544" s="458"/>
      <c r="E544" s="458"/>
      <c r="F544" s="459"/>
      <c r="G544" s="459"/>
    </row>
    <row r="545">
      <c r="A545" s="458"/>
      <c r="B545" s="458"/>
      <c r="C545" s="458"/>
      <c r="D545" s="458"/>
      <c r="E545" s="458"/>
      <c r="F545" s="459"/>
      <c r="G545" s="459"/>
    </row>
    <row r="546">
      <c r="A546" s="458"/>
      <c r="B546" s="458"/>
      <c r="C546" s="458"/>
      <c r="D546" s="458"/>
      <c r="E546" s="458"/>
      <c r="F546" s="459"/>
      <c r="G546" s="459"/>
    </row>
    <row r="547">
      <c r="A547" s="458"/>
      <c r="B547" s="458"/>
      <c r="C547" s="458"/>
      <c r="D547" s="458"/>
      <c r="E547" s="458"/>
      <c r="F547" s="459"/>
      <c r="G547" s="459"/>
    </row>
    <row r="548">
      <c r="A548" s="458"/>
      <c r="B548" s="458"/>
      <c r="C548" s="458"/>
      <c r="D548" s="458"/>
      <c r="E548" s="458"/>
      <c r="F548" s="459"/>
      <c r="G548" s="459"/>
    </row>
    <row r="549">
      <c r="A549" s="458"/>
      <c r="B549" s="458"/>
      <c r="C549" s="458"/>
      <c r="D549" s="458"/>
      <c r="E549" s="458"/>
      <c r="F549" s="459"/>
      <c r="G549" s="459"/>
    </row>
    <row r="550">
      <c r="A550" s="458"/>
      <c r="B550" s="458"/>
      <c r="C550" s="458"/>
      <c r="D550" s="458"/>
      <c r="E550" s="458"/>
      <c r="F550" s="459"/>
      <c r="G550" s="459"/>
    </row>
    <row r="551">
      <c r="A551" s="458"/>
      <c r="B551" s="458"/>
      <c r="C551" s="458"/>
      <c r="D551" s="458"/>
      <c r="E551" s="458"/>
      <c r="F551" s="459"/>
      <c r="G551" s="459"/>
    </row>
    <row r="552">
      <c r="A552" s="458"/>
      <c r="B552" s="458"/>
      <c r="C552" s="458"/>
      <c r="D552" s="458"/>
      <c r="E552" s="458"/>
      <c r="F552" s="459"/>
      <c r="G552" s="459"/>
    </row>
    <row r="553">
      <c r="A553" s="458"/>
      <c r="B553" s="458"/>
      <c r="C553" s="458"/>
      <c r="D553" s="458"/>
      <c r="E553" s="458"/>
      <c r="F553" s="459"/>
      <c r="G553" s="459"/>
    </row>
    <row r="554">
      <c r="A554" s="458"/>
      <c r="B554" s="458"/>
      <c r="C554" s="458"/>
      <c r="D554" s="458"/>
      <c r="E554" s="458"/>
      <c r="F554" s="459"/>
      <c r="G554" s="459"/>
    </row>
    <row r="555">
      <c r="A555" s="458"/>
      <c r="B555" s="458"/>
      <c r="C555" s="458"/>
      <c r="D555" s="458"/>
      <c r="E555" s="458"/>
      <c r="F555" s="459"/>
      <c r="G555" s="459"/>
    </row>
    <row r="556">
      <c r="A556" s="458"/>
      <c r="B556" s="458"/>
      <c r="C556" s="458"/>
      <c r="D556" s="458"/>
      <c r="E556" s="458"/>
      <c r="F556" s="459"/>
      <c r="G556" s="459"/>
    </row>
    <row r="557">
      <c r="A557" s="458"/>
      <c r="B557" s="458"/>
      <c r="C557" s="458"/>
      <c r="D557" s="458"/>
      <c r="E557" s="458"/>
      <c r="F557" s="459"/>
      <c r="G557" s="459"/>
    </row>
    <row r="558">
      <c r="A558" s="458"/>
      <c r="B558" s="458"/>
      <c r="C558" s="458"/>
      <c r="D558" s="458"/>
      <c r="E558" s="458"/>
      <c r="F558" s="459"/>
      <c r="G558" s="459"/>
    </row>
    <row r="559">
      <c r="A559" s="458"/>
      <c r="B559" s="458"/>
      <c r="C559" s="458"/>
      <c r="D559" s="458"/>
      <c r="E559" s="458"/>
      <c r="F559" s="459"/>
      <c r="G559" s="459"/>
    </row>
    <row r="560">
      <c r="A560" s="458"/>
      <c r="B560" s="458"/>
      <c r="C560" s="458"/>
      <c r="D560" s="458"/>
      <c r="E560" s="458"/>
      <c r="F560" s="459"/>
      <c r="G560" s="459"/>
    </row>
    <row r="561">
      <c r="A561" s="458"/>
      <c r="B561" s="458"/>
      <c r="C561" s="458"/>
      <c r="D561" s="458"/>
      <c r="E561" s="458"/>
      <c r="F561" s="459"/>
      <c r="G561" s="459"/>
    </row>
    <row r="562">
      <c r="A562" s="458"/>
      <c r="B562" s="458"/>
      <c r="C562" s="458"/>
      <c r="D562" s="458"/>
      <c r="E562" s="458"/>
      <c r="F562" s="459"/>
      <c r="G562" s="459"/>
    </row>
    <row r="563">
      <c r="A563" s="458"/>
      <c r="B563" s="458"/>
      <c r="C563" s="458"/>
      <c r="D563" s="458"/>
      <c r="E563" s="458"/>
      <c r="F563" s="459"/>
      <c r="G563" s="459"/>
    </row>
    <row r="564">
      <c r="A564" s="458"/>
      <c r="B564" s="458"/>
      <c r="C564" s="458"/>
      <c r="D564" s="458"/>
      <c r="E564" s="458"/>
      <c r="F564" s="459"/>
      <c r="G564" s="459"/>
    </row>
    <row r="565">
      <c r="A565" s="458"/>
      <c r="B565" s="458"/>
      <c r="C565" s="458"/>
      <c r="D565" s="458"/>
      <c r="E565" s="458"/>
      <c r="F565" s="459"/>
      <c r="G565" s="459"/>
    </row>
    <row r="566">
      <c r="A566" s="458"/>
      <c r="B566" s="458"/>
      <c r="C566" s="458"/>
      <c r="D566" s="458"/>
      <c r="E566" s="458"/>
      <c r="F566" s="459"/>
      <c r="G566" s="459"/>
    </row>
    <row r="567">
      <c r="A567" s="458"/>
      <c r="B567" s="458"/>
      <c r="C567" s="458"/>
      <c r="D567" s="458"/>
      <c r="E567" s="458"/>
      <c r="F567" s="459"/>
      <c r="G567" s="459"/>
    </row>
    <row r="568">
      <c r="A568" s="458"/>
      <c r="B568" s="458"/>
      <c r="C568" s="458"/>
      <c r="D568" s="458"/>
      <c r="E568" s="458"/>
      <c r="F568" s="459"/>
      <c r="G568" s="459"/>
    </row>
    <row r="569">
      <c r="A569" s="458"/>
      <c r="B569" s="458"/>
      <c r="C569" s="458"/>
      <c r="D569" s="458"/>
      <c r="E569" s="458"/>
      <c r="F569" s="459"/>
      <c r="G569" s="459"/>
    </row>
    <row r="570">
      <c r="A570" s="458"/>
      <c r="B570" s="458"/>
      <c r="C570" s="458"/>
      <c r="D570" s="458"/>
      <c r="E570" s="458"/>
      <c r="F570" s="459"/>
      <c r="G570" s="459"/>
    </row>
    <row r="571">
      <c r="A571" s="458"/>
      <c r="B571" s="458"/>
      <c r="C571" s="458"/>
      <c r="D571" s="458"/>
      <c r="E571" s="458"/>
      <c r="F571" s="459"/>
      <c r="G571" s="459"/>
    </row>
    <row r="572">
      <c r="A572" s="458"/>
      <c r="B572" s="458"/>
      <c r="C572" s="458"/>
      <c r="D572" s="458"/>
      <c r="E572" s="458"/>
      <c r="F572" s="459"/>
      <c r="G572" s="459"/>
    </row>
    <row r="573">
      <c r="A573" s="458"/>
      <c r="B573" s="458"/>
      <c r="C573" s="458"/>
      <c r="D573" s="458"/>
      <c r="E573" s="458"/>
      <c r="F573" s="459"/>
      <c r="G573" s="459"/>
    </row>
    <row r="574">
      <c r="A574" s="458"/>
      <c r="B574" s="458"/>
      <c r="C574" s="458"/>
      <c r="D574" s="458"/>
      <c r="E574" s="458"/>
      <c r="F574" s="459"/>
      <c r="G574" s="459"/>
    </row>
    <row r="575">
      <c r="A575" s="458"/>
      <c r="B575" s="458"/>
      <c r="C575" s="458"/>
      <c r="D575" s="458"/>
      <c r="E575" s="458"/>
      <c r="F575" s="459"/>
      <c r="G575" s="459"/>
    </row>
    <row r="576">
      <c r="A576" s="458"/>
      <c r="B576" s="458"/>
      <c r="C576" s="458"/>
      <c r="D576" s="458"/>
      <c r="E576" s="458"/>
      <c r="F576" s="459"/>
      <c r="G576" s="459"/>
    </row>
    <row r="577">
      <c r="A577" s="458"/>
      <c r="B577" s="458"/>
      <c r="C577" s="458"/>
      <c r="D577" s="458"/>
      <c r="E577" s="458"/>
      <c r="F577" s="459"/>
      <c r="G577" s="459"/>
    </row>
    <row r="578">
      <c r="A578" s="458"/>
      <c r="B578" s="458"/>
      <c r="C578" s="458"/>
      <c r="D578" s="458"/>
      <c r="E578" s="458"/>
      <c r="F578" s="459"/>
      <c r="G578" s="459"/>
    </row>
    <row r="579">
      <c r="A579" s="458"/>
      <c r="B579" s="458"/>
      <c r="C579" s="458"/>
      <c r="D579" s="458"/>
      <c r="E579" s="458"/>
      <c r="F579" s="459"/>
      <c r="G579" s="459"/>
    </row>
    <row r="580">
      <c r="A580" s="458"/>
      <c r="B580" s="458"/>
      <c r="C580" s="458"/>
      <c r="D580" s="458"/>
      <c r="E580" s="458"/>
      <c r="F580" s="459"/>
      <c r="G580" s="459"/>
    </row>
    <row r="581">
      <c r="A581" s="458"/>
      <c r="B581" s="458"/>
      <c r="C581" s="458"/>
      <c r="D581" s="458"/>
      <c r="E581" s="458"/>
      <c r="F581" s="459"/>
      <c r="G581" s="459"/>
    </row>
    <row r="582">
      <c r="A582" s="458"/>
      <c r="B582" s="458"/>
      <c r="C582" s="458"/>
      <c r="D582" s="458"/>
      <c r="E582" s="458"/>
      <c r="F582" s="459"/>
      <c r="G582" s="459"/>
    </row>
    <row r="583">
      <c r="A583" s="458"/>
      <c r="B583" s="458"/>
      <c r="C583" s="458"/>
      <c r="D583" s="458"/>
      <c r="E583" s="458"/>
      <c r="F583" s="459"/>
      <c r="G583" s="459"/>
    </row>
    <row r="584">
      <c r="A584" s="458"/>
      <c r="B584" s="458"/>
      <c r="C584" s="458"/>
      <c r="D584" s="458"/>
      <c r="E584" s="458"/>
      <c r="F584" s="459"/>
      <c r="G584" s="459"/>
    </row>
    <row r="585">
      <c r="A585" s="458"/>
      <c r="B585" s="458"/>
      <c r="C585" s="458"/>
      <c r="D585" s="458"/>
      <c r="E585" s="458"/>
      <c r="F585" s="459"/>
      <c r="G585" s="459"/>
    </row>
    <row r="586">
      <c r="A586" s="458"/>
      <c r="B586" s="458"/>
      <c r="C586" s="458"/>
      <c r="D586" s="458"/>
      <c r="E586" s="458"/>
      <c r="F586" s="459"/>
      <c r="G586" s="459"/>
    </row>
    <row r="587">
      <c r="A587" s="458"/>
      <c r="B587" s="458"/>
      <c r="C587" s="458"/>
      <c r="D587" s="458"/>
      <c r="E587" s="458"/>
      <c r="F587" s="459"/>
      <c r="G587" s="459"/>
    </row>
    <row r="588">
      <c r="A588" s="458"/>
      <c r="B588" s="458"/>
      <c r="C588" s="458"/>
      <c r="D588" s="458"/>
      <c r="E588" s="458"/>
      <c r="F588" s="459"/>
      <c r="G588" s="459"/>
    </row>
    <row r="589">
      <c r="A589" s="458"/>
      <c r="B589" s="458"/>
      <c r="C589" s="458"/>
      <c r="D589" s="458"/>
      <c r="E589" s="458"/>
      <c r="F589" s="459"/>
      <c r="G589" s="459"/>
    </row>
    <row r="590">
      <c r="A590" s="458"/>
      <c r="B590" s="458"/>
      <c r="C590" s="458"/>
      <c r="D590" s="458"/>
      <c r="E590" s="458"/>
      <c r="F590" s="459"/>
      <c r="G590" s="459"/>
    </row>
    <row r="591">
      <c r="A591" s="458"/>
      <c r="B591" s="458"/>
      <c r="C591" s="458"/>
      <c r="D591" s="458"/>
      <c r="E591" s="458"/>
      <c r="F591" s="459"/>
      <c r="G591" s="459"/>
    </row>
    <row r="592">
      <c r="A592" s="458"/>
      <c r="B592" s="458"/>
      <c r="C592" s="458"/>
      <c r="D592" s="458"/>
      <c r="E592" s="458"/>
      <c r="F592" s="459"/>
      <c r="G592" s="459"/>
    </row>
    <row r="593">
      <c r="A593" s="458"/>
      <c r="B593" s="458"/>
      <c r="C593" s="458"/>
      <c r="D593" s="458"/>
      <c r="E593" s="458"/>
      <c r="F593" s="459"/>
      <c r="G593" s="459"/>
    </row>
    <row r="594">
      <c r="A594" s="458"/>
      <c r="B594" s="458"/>
      <c r="C594" s="458"/>
      <c r="D594" s="458"/>
      <c r="E594" s="458"/>
      <c r="F594" s="459"/>
      <c r="G594" s="459"/>
    </row>
    <row r="595">
      <c r="A595" s="458"/>
      <c r="B595" s="458"/>
      <c r="C595" s="458"/>
      <c r="D595" s="458"/>
      <c r="E595" s="458"/>
      <c r="F595" s="459"/>
      <c r="G595" s="459"/>
    </row>
    <row r="596">
      <c r="A596" s="458"/>
      <c r="B596" s="458"/>
      <c r="C596" s="458"/>
      <c r="D596" s="458"/>
      <c r="E596" s="458"/>
      <c r="F596" s="459"/>
      <c r="G596" s="459"/>
    </row>
    <row r="597">
      <c r="A597" s="458"/>
      <c r="B597" s="458"/>
      <c r="C597" s="458"/>
      <c r="D597" s="458"/>
      <c r="E597" s="458"/>
      <c r="F597" s="459"/>
      <c r="G597" s="459"/>
    </row>
    <row r="598">
      <c r="A598" s="458"/>
      <c r="B598" s="458"/>
      <c r="C598" s="458"/>
      <c r="D598" s="458"/>
      <c r="E598" s="458"/>
      <c r="F598" s="459"/>
      <c r="G598" s="459"/>
    </row>
    <row r="599">
      <c r="A599" s="458"/>
      <c r="B599" s="458"/>
      <c r="C599" s="458"/>
      <c r="D599" s="458"/>
      <c r="E599" s="458"/>
      <c r="F599" s="459"/>
      <c r="G599" s="459"/>
    </row>
    <row r="600">
      <c r="A600" s="458"/>
      <c r="B600" s="458"/>
      <c r="C600" s="458"/>
      <c r="D600" s="458"/>
      <c r="E600" s="458"/>
      <c r="F600" s="459"/>
      <c r="G600" s="459"/>
    </row>
    <row r="601">
      <c r="A601" s="458"/>
      <c r="B601" s="458"/>
      <c r="C601" s="458"/>
      <c r="D601" s="458"/>
      <c r="E601" s="458"/>
      <c r="F601" s="459"/>
      <c r="G601" s="459"/>
    </row>
    <row r="602">
      <c r="A602" s="458"/>
      <c r="B602" s="458"/>
      <c r="C602" s="458"/>
      <c r="D602" s="458"/>
      <c r="E602" s="458"/>
      <c r="F602" s="459"/>
      <c r="G602" s="459"/>
    </row>
    <row r="603">
      <c r="A603" s="458"/>
      <c r="B603" s="458"/>
      <c r="C603" s="458"/>
      <c r="D603" s="458"/>
      <c r="E603" s="458"/>
      <c r="F603" s="459"/>
      <c r="G603" s="459"/>
    </row>
    <row r="604">
      <c r="A604" s="458"/>
      <c r="B604" s="458"/>
      <c r="C604" s="458"/>
      <c r="D604" s="458"/>
      <c r="E604" s="458"/>
      <c r="F604" s="459"/>
      <c r="G604" s="459"/>
    </row>
    <row r="605">
      <c r="A605" s="458"/>
      <c r="B605" s="458"/>
      <c r="C605" s="458"/>
      <c r="D605" s="458"/>
      <c r="E605" s="458"/>
      <c r="F605" s="459"/>
      <c r="G605" s="459"/>
    </row>
    <row r="606">
      <c r="A606" s="458"/>
      <c r="B606" s="458"/>
      <c r="C606" s="458"/>
      <c r="D606" s="458"/>
      <c r="E606" s="458"/>
      <c r="F606" s="459"/>
      <c r="G606" s="459"/>
    </row>
    <row r="607">
      <c r="A607" s="458"/>
      <c r="B607" s="458"/>
      <c r="C607" s="458"/>
      <c r="D607" s="458"/>
      <c r="E607" s="458"/>
      <c r="F607" s="459"/>
      <c r="G607" s="459"/>
    </row>
    <row r="608">
      <c r="A608" s="458"/>
      <c r="B608" s="458"/>
      <c r="C608" s="458"/>
      <c r="D608" s="458"/>
      <c r="E608" s="458"/>
      <c r="F608" s="459"/>
      <c r="G608" s="459"/>
    </row>
    <row r="609">
      <c r="A609" s="458"/>
      <c r="B609" s="458"/>
      <c r="C609" s="458"/>
      <c r="D609" s="458"/>
      <c r="E609" s="458"/>
      <c r="F609" s="459"/>
      <c r="G609" s="459"/>
    </row>
    <row r="610">
      <c r="A610" s="458"/>
      <c r="B610" s="458"/>
      <c r="C610" s="458"/>
      <c r="D610" s="458"/>
      <c r="E610" s="458"/>
      <c r="F610" s="459"/>
      <c r="G610" s="459"/>
    </row>
    <row r="611">
      <c r="A611" s="458"/>
      <c r="B611" s="458"/>
      <c r="C611" s="458"/>
      <c r="D611" s="458"/>
      <c r="E611" s="458"/>
      <c r="F611" s="459"/>
      <c r="G611" s="459"/>
    </row>
    <row r="612">
      <c r="A612" s="458"/>
      <c r="B612" s="458"/>
      <c r="C612" s="458"/>
      <c r="D612" s="458"/>
      <c r="E612" s="458"/>
      <c r="F612" s="459"/>
      <c r="G612" s="459"/>
    </row>
    <row r="613">
      <c r="A613" s="458"/>
      <c r="B613" s="458"/>
      <c r="C613" s="458"/>
      <c r="D613" s="458"/>
      <c r="E613" s="458"/>
      <c r="F613" s="459"/>
      <c r="G613" s="459"/>
    </row>
    <row r="614">
      <c r="A614" s="458"/>
      <c r="B614" s="458"/>
      <c r="C614" s="458"/>
      <c r="D614" s="458"/>
      <c r="E614" s="458"/>
      <c r="F614" s="459"/>
      <c r="G614" s="459"/>
    </row>
    <row r="615">
      <c r="A615" s="458"/>
      <c r="B615" s="458"/>
      <c r="C615" s="458"/>
      <c r="D615" s="458"/>
      <c r="E615" s="458"/>
      <c r="F615" s="459"/>
      <c r="G615" s="459"/>
    </row>
    <row r="616">
      <c r="A616" s="458"/>
      <c r="B616" s="458"/>
      <c r="C616" s="458"/>
      <c r="D616" s="458"/>
      <c r="E616" s="458"/>
      <c r="F616" s="459"/>
      <c r="G616" s="459"/>
    </row>
    <row r="617">
      <c r="A617" s="458"/>
      <c r="B617" s="458"/>
      <c r="C617" s="458"/>
      <c r="D617" s="458"/>
      <c r="E617" s="458"/>
      <c r="F617" s="459"/>
      <c r="G617" s="459"/>
    </row>
    <row r="618">
      <c r="A618" s="458"/>
      <c r="B618" s="458"/>
      <c r="C618" s="458"/>
      <c r="D618" s="458"/>
      <c r="E618" s="458"/>
      <c r="F618" s="459"/>
      <c r="G618" s="459"/>
    </row>
    <row r="619">
      <c r="A619" s="458"/>
      <c r="B619" s="458"/>
      <c r="C619" s="458"/>
      <c r="D619" s="458"/>
      <c r="E619" s="458"/>
      <c r="F619" s="459"/>
      <c r="G619" s="459"/>
    </row>
    <row r="620">
      <c r="A620" s="458"/>
      <c r="B620" s="458"/>
      <c r="C620" s="458"/>
      <c r="D620" s="458"/>
      <c r="E620" s="458"/>
      <c r="F620" s="459"/>
      <c r="G620" s="459"/>
    </row>
    <row r="621">
      <c r="A621" s="458"/>
      <c r="B621" s="458"/>
      <c r="C621" s="458"/>
      <c r="D621" s="458"/>
      <c r="E621" s="458"/>
      <c r="F621" s="459"/>
      <c r="G621" s="459"/>
    </row>
    <row r="622">
      <c r="A622" s="458"/>
      <c r="B622" s="458"/>
      <c r="C622" s="458"/>
      <c r="D622" s="458"/>
      <c r="E622" s="458"/>
      <c r="F622" s="459"/>
      <c r="G622" s="459"/>
    </row>
    <row r="623">
      <c r="A623" s="458"/>
      <c r="B623" s="458"/>
      <c r="C623" s="458"/>
      <c r="D623" s="458"/>
      <c r="E623" s="458"/>
      <c r="F623" s="459"/>
      <c r="G623" s="459"/>
    </row>
    <row r="624">
      <c r="A624" s="458"/>
      <c r="B624" s="458"/>
      <c r="C624" s="458"/>
      <c r="D624" s="458"/>
      <c r="E624" s="458"/>
      <c r="F624" s="459"/>
      <c r="G624" s="459"/>
    </row>
    <row r="625">
      <c r="A625" s="458"/>
      <c r="B625" s="458"/>
      <c r="C625" s="458"/>
      <c r="D625" s="458"/>
      <c r="E625" s="458"/>
      <c r="F625" s="459"/>
      <c r="G625" s="459"/>
    </row>
    <row r="626">
      <c r="A626" s="458"/>
      <c r="B626" s="458"/>
      <c r="C626" s="458"/>
      <c r="D626" s="458"/>
      <c r="E626" s="458"/>
      <c r="F626" s="459"/>
      <c r="G626" s="459"/>
    </row>
    <row r="627">
      <c r="A627" s="458"/>
      <c r="B627" s="458"/>
      <c r="C627" s="458"/>
      <c r="D627" s="458"/>
      <c r="E627" s="458"/>
      <c r="F627" s="459"/>
      <c r="G627" s="459"/>
    </row>
    <row r="628">
      <c r="A628" s="458"/>
      <c r="B628" s="458"/>
      <c r="C628" s="458"/>
      <c r="D628" s="458"/>
      <c r="E628" s="458"/>
      <c r="F628" s="459"/>
      <c r="G628" s="459"/>
    </row>
    <row r="629">
      <c r="A629" s="458"/>
      <c r="B629" s="458"/>
      <c r="C629" s="458"/>
      <c r="D629" s="458"/>
      <c r="E629" s="458"/>
      <c r="F629" s="459"/>
      <c r="G629" s="459"/>
    </row>
    <row r="630">
      <c r="A630" s="458"/>
      <c r="B630" s="458"/>
      <c r="C630" s="458"/>
      <c r="D630" s="458"/>
      <c r="E630" s="458"/>
      <c r="F630" s="459"/>
      <c r="G630" s="459"/>
    </row>
    <row r="631">
      <c r="A631" s="458"/>
      <c r="B631" s="458"/>
      <c r="C631" s="458"/>
      <c r="D631" s="458"/>
      <c r="E631" s="458"/>
      <c r="F631" s="459"/>
      <c r="G631" s="459"/>
    </row>
    <row r="632">
      <c r="A632" s="458"/>
      <c r="B632" s="458"/>
      <c r="C632" s="458"/>
      <c r="D632" s="458"/>
      <c r="E632" s="458"/>
      <c r="F632" s="459"/>
      <c r="G632" s="459"/>
    </row>
    <row r="633">
      <c r="A633" s="458"/>
      <c r="B633" s="458"/>
      <c r="C633" s="458"/>
      <c r="D633" s="458"/>
      <c r="E633" s="458"/>
      <c r="F633" s="459"/>
      <c r="G633" s="459"/>
    </row>
    <row r="634">
      <c r="A634" s="458"/>
      <c r="B634" s="458"/>
      <c r="C634" s="458"/>
      <c r="D634" s="458"/>
      <c r="E634" s="458"/>
      <c r="F634" s="459"/>
      <c r="G634" s="459"/>
    </row>
    <row r="635">
      <c r="A635" s="458"/>
      <c r="B635" s="458"/>
      <c r="C635" s="458"/>
      <c r="D635" s="458"/>
      <c r="E635" s="458"/>
      <c r="F635" s="459"/>
      <c r="G635" s="459"/>
    </row>
    <row r="636">
      <c r="A636" s="458"/>
      <c r="B636" s="458"/>
      <c r="C636" s="458"/>
      <c r="D636" s="458"/>
      <c r="E636" s="458"/>
      <c r="F636" s="459"/>
      <c r="G636" s="459"/>
    </row>
    <row r="637">
      <c r="A637" s="458"/>
      <c r="B637" s="458"/>
      <c r="C637" s="458"/>
      <c r="D637" s="458"/>
      <c r="E637" s="458"/>
      <c r="F637" s="459"/>
      <c r="G637" s="459"/>
    </row>
    <row r="638">
      <c r="A638" s="458"/>
      <c r="B638" s="458"/>
      <c r="C638" s="458"/>
      <c r="D638" s="458"/>
      <c r="E638" s="458"/>
      <c r="F638" s="459"/>
      <c r="G638" s="459"/>
    </row>
    <row r="639">
      <c r="A639" s="458"/>
      <c r="B639" s="458"/>
      <c r="C639" s="458"/>
      <c r="D639" s="458"/>
      <c r="E639" s="458"/>
      <c r="F639" s="459"/>
      <c r="G639" s="459"/>
    </row>
    <row r="640">
      <c r="A640" s="458"/>
      <c r="B640" s="458"/>
      <c r="C640" s="458"/>
      <c r="D640" s="458"/>
      <c r="E640" s="458"/>
      <c r="F640" s="459"/>
      <c r="G640" s="459"/>
    </row>
    <row r="641">
      <c r="A641" s="458"/>
      <c r="B641" s="458"/>
      <c r="C641" s="458"/>
      <c r="D641" s="458"/>
      <c r="E641" s="458"/>
      <c r="F641" s="459"/>
      <c r="G641" s="459"/>
    </row>
    <row r="642">
      <c r="A642" s="458"/>
      <c r="B642" s="458"/>
      <c r="C642" s="458"/>
      <c r="D642" s="458"/>
      <c r="E642" s="458"/>
      <c r="F642" s="459"/>
      <c r="G642" s="459"/>
    </row>
    <row r="643">
      <c r="A643" s="458"/>
      <c r="B643" s="458"/>
      <c r="C643" s="458"/>
      <c r="D643" s="458"/>
      <c r="E643" s="458"/>
      <c r="F643" s="459"/>
      <c r="G643" s="459"/>
    </row>
    <row r="644">
      <c r="A644" s="458"/>
      <c r="B644" s="458"/>
      <c r="C644" s="458"/>
      <c r="D644" s="458"/>
      <c r="E644" s="458"/>
      <c r="F644" s="459"/>
      <c r="G644" s="459"/>
    </row>
    <row r="645">
      <c r="A645" s="458"/>
      <c r="B645" s="458"/>
      <c r="C645" s="458"/>
      <c r="D645" s="458"/>
      <c r="E645" s="458"/>
      <c r="F645" s="459"/>
      <c r="G645" s="459"/>
    </row>
    <row r="646">
      <c r="A646" s="458"/>
      <c r="B646" s="458"/>
      <c r="C646" s="458"/>
      <c r="D646" s="458"/>
      <c r="E646" s="458"/>
      <c r="F646" s="459"/>
      <c r="G646" s="459"/>
    </row>
    <row r="647">
      <c r="A647" s="458"/>
      <c r="B647" s="458"/>
      <c r="C647" s="458"/>
      <c r="D647" s="458"/>
      <c r="E647" s="458"/>
      <c r="F647" s="459"/>
      <c r="G647" s="459"/>
    </row>
    <row r="648">
      <c r="A648" s="458"/>
      <c r="B648" s="458"/>
      <c r="C648" s="458"/>
      <c r="D648" s="458"/>
      <c r="E648" s="458"/>
      <c r="F648" s="459"/>
      <c r="G648" s="459"/>
    </row>
    <row r="649">
      <c r="A649" s="458"/>
      <c r="B649" s="458"/>
      <c r="C649" s="458"/>
      <c r="D649" s="458"/>
      <c r="E649" s="458"/>
      <c r="F649" s="459"/>
      <c r="G649" s="459"/>
    </row>
    <row r="650">
      <c r="A650" s="458"/>
      <c r="B650" s="458"/>
      <c r="C650" s="458"/>
      <c r="D650" s="458"/>
      <c r="E650" s="458"/>
      <c r="F650" s="459"/>
      <c r="G650" s="459"/>
    </row>
    <row r="651">
      <c r="A651" s="458"/>
      <c r="B651" s="458"/>
      <c r="C651" s="458"/>
      <c r="D651" s="458"/>
      <c r="E651" s="458"/>
      <c r="F651" s="459"/>
      <c r="G651" s="459"/>
    </row>
    <row r="652">
      <c r="A652" s="458"/>
      <c r="B652" s="458"/>
      <c r="C652" s="458"/>
      <c r="D652" s="458"/>
      <c r="E652" s="458"/>
      <c r="F652" s="459"/>
      <c r="G652" s="459"/>
    </row>
    <row r="653">
      <c r="A653" s="458"/>
      <c r="B653" s="458"/>
      <c r="C653" s="458"/>
      <c r="D653" s="458"/>
      <c r="E653" s="458"/>
      <c r="F653" s="459"/>
      <c r="G653" s="459"/>
    </row>
    <row r="654">
      <c r="A654" s="458"/>
      <c r="B654" s="458"/>
      <c r="C654" s="458"/>
      <c r="D654" s="458"/>
      <c r="E654" s="458"/>
      <c r="F654" s="459"/>
      <c r="G654" s="459"/>
    </row>
    <row r="655">
      <c r="A655" s="458"/>
      <c r="B655" s="458"/>
      <c r="C655" s="458"/>
      <c r="D655" s="458"/>
      <c r="E655" s="458"/>
      <c r="F655" s="459"/>
      <c r="G655" s="459"/>
    </row>
    <row r="656">
      <c r="A656" s="458"/>
      <c r="B656" s="458"/>
      <c r="C656" s="458"/>
      <c r="D656" s="458"/>
      <c r="E656" s="458"/>
      <c r="F656" s="459"/>
      <c r="G656" s="459"/>
    </row>
    <row r="657">
      <c r="A657" s="458"/>
      <c r="B657" s="458"/>
      <c r="C657" s="458"/>
      <c r="D657" s="458"/>
      <c r="E657" s="458"/>
      <c r="F657" s="459"/>
      <c r="G657" s="459"/>
    </row>
    <row r="658">
      <c r="A658" s="458"/>
      <c r="B658" s="458"/>
      <c r="C658" s="458"/>
      <c r="D658" s="458"/>
      <c r="E658" s="458"/>
      <c r="F658" s="459"/>
      <c r="G658" s="459"/>
    </row>
    <row r="659">
      <c r="A659" s="458"/>
      <c r="B659" s="458"/>
      <c r="C659" s="458"/>
      <c r="D659" s="458"/>
      <c r="E659" s="458"/>
      <c r="F659" s="459"/>
      <c r="G659" s="459"/>
    </row>
    <row r="660">
      <c r="A660" s="458"/>
      <c r="B660" s="458"/>
      <c r="C660" s="458"/>
      <c r="D660" s="458"/>
      <c r="E660" s="458"/>
      <c r="F660" s="459"/>
      <c r="G660" s="459"/>
    </row>
    <row r="661">
      <c r="A661" s="458"/>
      <c r="B661" s="458"/>
      <c r="C661" s="458"/>
      <c r="D661" s="458"/>
      <c r="E661" s="458"/>
      <c r="F661" s="459"/>
      <c r="G661" s="459"/>
    </row>
    <row r="662">
      <c r="A662" s="458"/>
      <c r="B662" s="458"/>
      <c r="C662" s="458"/>
      <c r="D662" s="458"/>
      <c r="E662" s="458"/>
      <c r="F662" s="459"/>
      <c r="G662" s="459"/>
    </row>
    <row r="663">
      <c r="A663" s="458"/>
      <c r="B663" s="458"/>
      <c r="C663" s="458"/>
      <c r="D663" s="458"/>
      <c r="E663" s="458"/>
      <c r="F663" s="459"/>
      <c r="G663" s="459"/>
    </row>
    <row r="664">
      <c r="A664" s="458"/>
      <c r="B664" s="458"/>
      <c r="C664" s="458"/>
      <c r="D664" s="458"/>
      <c r="E664" s="458"/>
      <c r="F664" s="459"/>
      <c r="G664" s="459"/>
    </row>
    <row r="665">
      <c r="A665" s="458"/>
      <c r="B665" s="458"/>
      <c r="C665" s="458"/>
      <c r="D665" s="458"/>
      <c r="E665" s="458"/>
      <c r="F665" s="459"/>
      <c r="G665" s="459"/>
    </row>
    <row r="666">
      <c r="A666" s="458"/>
      <c r="B666" s="458"/>
      <c r="C666" s="458"/>
      <c r="D666" s="458"/>
      <c r="E666" s="458"/>
      <c r="F666" s="459"/>
      <c r="G666" s="459"/>
    </row>
    <row r="667">
      <c r="A667" s="458"/>
      <c r="B667" s="458"/>
      <c r="C667" s="458"/>
      <c r="D667" s="458"/>
      <c r="E667" s="458"/>
      <c r="F667" s="459"/>
      <c r="G667" s="459"/>
    </row>
    <row r="668">
      <c r="A668" s="458"/>
      <c r="B668" s="458"/>
      <c r="C668" s="458"/>
      <c r="D668" s="458"/>
      <c r="E668" s="458"/>
      <c r="F668" s="459"/>
      <c r="G668" s="459"/>
    </row>
    <row r="669">
      <c r="A669" s="458"/>
      <c r="B669" s="458"/>
      <c r="C669" s="458"/>
      <c r="D669" s="458"/>
      <c r="E669" s="458"/>
      <c r="F669" s="459"/>
      <c r="G669" s="459"/>
    </row>
    <row r="670">
      <c r="A670" s="458"/>
      <c r="B670" s="458"/>
      <c r="C670" s="458"/>
      <c r="D670" s="458"/>
      <c r="E670" s="458"/>
      <c r="F670" s="459"/>
      <c r="G670" s="459"/>
    </row>
    <row r="671">
      <c r="A671" s="458"/>
      <c r="B671" s="458"/>
      <c r="C671" s="458"/>
      <c r="D671" s="458"/>
      <c r="E671" s="458"/>
      <c r="F671" s="459"/>
      <c r="G671" s="459"/>
    </row>
    <row r="672">
      <c r="A672" s="458"/>
      <c r="B672" s="458"/>
      <c r="C672" s="458"/>
      <c r="D672" s="458"/>
      <c r="E672" s="458"/>
      <c r="F672" s="459"/>
      <c r="G672" s="459"/>
    </row>
    <row r="673">
      <c r="A673" s="458"/>
      <c r="B673" s="458"/>
      <c r="C673" s="458"/>
      <c r="D673" s="458"/>
      <c r="E673" s="458"/>
      <c r="F673" s="459"/>
      <c r="G673" s="459"/>
    </row>
    <row r="674">
      <c r="A674" s="458"/>
      <c r="B674" s="458"/>
      <c r="C674" s="458"/>
      <c r="D674" s="458"/>
      <c r="E674" s="458"/>
      <c r="F674" s="459"/>
      <c r="G674" s="459"/>
    </row>
    <row r="675">
      <c r="A675" s="458"/>
      <c r="B675" s="458"/>
      <c r="C675" s="458"/>
      <c r="D675" s="458"/>
      <c r="E675" s="458"/>
      <c r="F675" s="459"/>
      <c r="G675" s="459"/>
    </row>
    <row r="676">
      <c r="A676" s="458"/>
      <c r="B676" s="458"/>
      <c r="C676" s="458"/>
      <c r="D676" s="458"/>
      <c r="E676" s="458"/>
      <c r="F676" s="459"/>
      <c r="G676" s="459"/>
    </row>
    <row r="677">
      <c r="A677" s="458"/>
      <c r="B677" s="458"/>
      <c r="C677" s="458"/>
      <c r="D677" s="458"/>
      <c r="E677" s="458"/>
      <c r="F677" s="459"/>
      <c r="G677" s="459"/>
    </row>
    <row r="678">
      <c r="A678" s="458"/>
      <c r="B678" s="458"/>
      <c r="C678" s="458"/>
      <c r="D678" s="458"/>
      <c r="E678" s="458"/>
      <c r="F678" s="459"/>
      <c r="G678" s="459"/>
    </row>
    <row r="679">
      <c r="A679" s="458"/>
      <c r="B679" s="458"/>
      <c r="C679" s="458"/>
      <c r="D679" s="458"/>
      <c r="E679" s="458"/>
      <c r="F679" s="459"/>
      <c r="G679" s="459"/>
    </row>
    <row r="680">
      <c r="A680" s="458"/>
      <c r="B680" s="458"/>
      <c r="C680" s="458"/>
      <c r="D680" s="458"/>
      <c r="E680" s="458"/>
      <c r="F680" s="459"/>
      <c r="G680" s="459"/>
    </row>
    <row r="681">
      <c r="A681" s="458"/>
      <c r="B681" s="458"/>
      <c r="C681" s="458"/>
      <c r="D681" s="458"/>
      <c r="E681" s="458"/>
      <c r="F681" s="459"/>
      <c r="G681" s="459"/>
    </row>
    <row r="682">
      <c r="A682" s="458"/>
      <c r="B682" s="458"/>
      <c r="C682" s="458"/>
      <c r="D682" s="458"/>
      <c r="E682" s="458"/>
      <c r="F682" s="459"/>
      <c r="G682" s="459"/>
    </row>
    <row r="683">
      <c r="A683" s="458"/>
      <c r="B683" s="458"/>
      <c r="C683" s="458"/>
      <c r="D683" s="458"/>
      <c r="E683" s="458"/>
      <c r="F683" s="459"/>
      <c r="G683" s="459"/>
    </row>
    <row r="684">
      <c r="A684" s="458"/>
      <c r="B684" s="458"/>
      <c r="C684" s="458"/>
      <c r="D684" s="458"/>
      <c r="E684" s="458"/>
      <c r="F684" s="459"/>
      <c r="G684" s="459"/>
    </row>
    <row r="685">
      <c r="A685" s="458"/>
      <c r="B685" s="458"/>
      <c r="C685" s="458"/>
      <c r="D685" s="458"/>
      <c r="E685" s="458"/>
      <c r="F685" s="459"/>
      <c r="G685" s="459"/>
    </row>
    <row r="686">
      <c r="A686" s="458"/>
      <c r="B686" s="458"/>
      <c r="C686" s="458"/>
      <c r="D686" s="458"/>
      <c r="E686" s="458"/>
      <c r="F686" s="459"/>
      <c r="G686" s="459"/>
    </row>
    <row r="687">
      <c r="A687" s="458"/>
      <c r="B687" s="458"/>
      <c r="C687" s="458"/>
      <c r="D687" s="458"/>
      <c r="E687" s="458"/>
      <c r="F687" s="459"/>
      <c r="G687" s="459"/>
    </row>
    <row r="688">
      <c r="A688" s="458"/>
      <c r="B688" s="458"/>
      <c r="C688" s="458"/>
      <c r="D688" s="458"/>
      <c r="E688" s="458"/>
      <c r="F688" s="459"/>
      <c r="G688" s="459"/>
    </row>
    <row r="689">
      <c r="A689" s="458"/>
      <c r="B689" s="458"/>
      <c r="C689" s="458"/>
      <c r="D689" s="458"/>
      <c r="E689" s="458"/>
      <c r="F689" s="459"/>
      <c r="G689" s="459"/>
    </row>
    <row r="690">
      <c r="A690" s="458"/>
      <c r="B690" s="458"/>
      <c r="C690" s="458"/>
      <c r="D690" s="458"/>
      <c r="E690" s="458"/>
      <c r="F690" s="459"/>
      <c r="G690" s="459"/>
    </row>
    <row r="691">
      <c r="A691" s="458"/>
      <c r="B691" s="458"/>
      <c r="C691" s="458"/>
      <c r="D691" s="458"/>
      <c r="E691" s="458"/>
      <c r="F691" s="459"/>
      <c r="G691" s="459"/>
    </row>
    <row r="692">
      <c r="A692" s="458"/>
      <c r="B692" s="458"/>
      <c r="C692" s="458"/>
      <c r="D692" s="458"/>
      <c r="E692" s="458"/>
      <c r="F692" s="459"/>
      <c r="G692" s="459"/>
    </row>
    <row r="693">
      <c r="A693" s="458"/>
      <c r="B693" s="458"/>
      <c r="C693" s="458"/>
      <c r="D693" s="458"/>
      <c r="E693" s="458"/>
      <c r="F693" s="459"/>
      <c r="G693" s="459"/>
    </row>
    <row r="694">
      <c r="A694" s="458"/>
      <c r="B694" s="458"/>
      <c r="C694" s="458"/>
      <c r="D694" s="458"/>
      <c r="E694" s="458"/>
      <c r="F694" s="459"/>
      <c r="G694" s="459"/>
    </row>
    <row r="695">
      <c r="A695" s="458"/>
      <c r="B695" s="458"/>
      <c r="C695" s="458"/>
      <c r="D695" s="458"/>
      <c r="E695" s="458"/>
      <c r="F695" s="459"/>
      <c r="G695" s="459"/>
    </row>
    <row r="696">
      <c r="A696" s="458"/>
      <c r="B696" s="458"/>
      <c r="C696" s="458"/>
      <c r="D696" s="458"/>
      <c r="E696" s="458"/>
      <c r="F696" s="459"/>
      <c r="G696" s="459"/>
    </row>
    <row r="697">
      <c r="A697" s="458"/>
      <c r="B697" s="458"/>
      <c r="C697" s="458"/>
      <c r="D697" s="458"/>
      <c r="E697" s="458"/>
      <c r="F697" s="459"/>
      <c r="G697" s="459"/>
    </row>
    <row r="698">
      <c r="A698" s="458"/>
      <c r="B698" s="458"/>
      <c r="C698" s="458"/>
      <c r="D698" s="458"/>
      <c r="E698" s="458"/>
      <c r="F698" s="459"/>
      <c r="G698" s="459"/>
    </row>
    <row r="699">
      <c r="A699" s="458"/>
      <c r="B699" s="458"/>
      <c r="C699" s="458"/>
      <c r="D699" s="458"/>
      <c r="E699" s="458"/>
      <c r="F699" s="459"/>
      <c r="G699" s="459"/>
    </row>
    <row r="700">
      <c r="A700" s="458"/>
      <c r="B700" s="458"/>
      <c r="C700" s="458"/>
      <c r="D700" s="458"/>
      <c r="E700" s="458"/>
      <c r="F700" s="459"/>
      <c r="G700" s="459"/>
    </row>
    <row r="701">
      <c r="A701" s="458"/>
      <c r="B701" s="458"/>
      <c r="C701" s="458"/>
      <c r="D701" s="458"/>
      <c r="E701" s="458"/>
      <c r="F701" s="459"/>
      <c r="G701" s="459"/>
    </row>
    <row r="702">
      <c r="A702" s="458"/>
      <c r="B702" s="458"/>
      <c r="C702" s="458"/>
      <c r="D702" s="458"/>
      <c r="E702" s="458"/>
      <c r="F702" s="459"/>
      <c r="G702" s="459"/>
    </row>
    <row r="703">
      <c r="A703" s="458"/>
      <c r="B703" s="458"/>
      <c r="C703" s="458"/>
      <c r="D703" s="458"/>
      <c r="E703" s="458"/>
      <c r="F703" s="459"/>
      <c r="G703" s="459"/>
    </row>
    <row r="704">
      <c r="A704" s="458"/>
      <c r="B704" s="458"/>
      <c r="C704" s="458"/>
      <c r="D704" s="458"/>
      <c r="E704" s="458"/>
      <c r="F704" s="459"/>
      <c r="G704" s="459"/>
    </row>
    <row r="705">
      <c r="A705" s="458"/>
      <c r="B705" s="458"/>
      <c r="C705" s="458"/>
      <c r="D705" s="458"/>
      <c r="E705" s="458"/>
      <c r="F705" s="459"/>
      <c r="G705" s="459"/>
    </row>
    <row r="706">
      <c r="A706" s="458"/>
      <c r="B706" s="458"/>
      <c r="C706" s="458"/>
      <c r="D706" s="458"/>
      <c r="E706" s="458"/>
      <c r="F706" s="459"/>
      <c r="G706" s="459"/>
    </row>
    <row r="707">
      <c r="A707" s="458"/>
      <c r="B707" s="458"/>
      <c r="C707" s="458"/>
      <c r="D707" s="458"/>
      <c r="E707" s="458"/>
      <c r="F707" s="459"/>
      <c r="G707" s="459"/>
    </row>
    <row r="708">
      <c r="A708" s="458"/>
      <c r="B708" s="458"/>
      <c r="C708" s="458"/>
      <c r="D708" s="458"/>
      <c r="E708" s="458"/>
      <c r="F708" s="459"/>
      <c r="G708" s="459"/>
    </row>
    <row r="709">
      <c r="A709" s="458"/>
      <c r="B709" s="458"/>
      <c r="C709" s="458"/>
      <c r="D709" s="458"/>
      <c r="E709" s="458"/>
      <c r="F709" s="459"/>
      <c r="G709" s="459"/>
    </row>
    <row r="710">
      <c r="A710" s="458"/>
      <c r="B710" s="458"/>
      <c r="C710" s="458"/>
      <c r="D710" s="458"/>
      <c r="E710" s="458"/>
      <c r="F710" s="459"/>
      <c r="G710" s="459"/>
    </row>
    <row r="711">
      <c r="A711" s="458"/>
      <c r="B711" s="458"/>
      <c r="C711" s="458"/>
      <c r="D711" s="458"/>
      <c r="E711" s="458"/>
      <c r="F711" s="459"/>
      <c r="G711" s="459"/>
    </row>
    <row r="712">
      <c r="A712" s="458"/>
      <c r="B712" s="458"/>
      <c r="C712" s="458"/>
      <c r="D712" s="458"/>
      <c r="E712" s="458"/>
      <c r="F712" s="459"/>
      <c r="G712" s="459"/>
    </row>
    <row r="713">
      <c r="A713" s="458"/>
      <c r="B713" s="458"/>
      <c r="C713" s="458"/>
      <c r="D713" s="458"/>
      <c r="E713" s="458"/>
      <c r="F713" s="459"/>
      <c r="G713" s="459"/>
    </row>
    <row r="714">
      <c r="A714" s="458"/>
      <c r="B714" s="458"/>
      <c r="C714" s="458"/>
      <c r="D714" s="458"/>
      <c r="E714" s="458"/>
      <c r="F714" s="459"/>
      <c r="G714" s="459"/>
    </row>
    <row r="715">
      <c r="A715" s="458"/>
      <c r="B715" s="458"/>
      <c r="C715" s="458"/>
      <c r="D715" s="458"/>
      <c r="E715" s="458"/>
      <c r="F715" s="459"/>
      <c r="G715" s="459"/>
    </row>
    <row r="716">
      <c r="A716" s="458"/>
      <c r="B716" s="458"/>
      <c r="C716" s="458"/>
      <c r="D716" s="458"/>
      <c r="E716" s="458"/>
      <c r="F716" s="459"/>
      <c r="G716" s="459"/>
    </row>
    <row r="717">
      <c r="A717" s="458"/>
      <c r="B717" s="458"/>
      <c r="C717" s="458"/>
      <c r="D717" s="458"/>
      <c r="E717" s="458"/>
      <c r="F717" s="459"/>
      <c r="G717" s="459"/>
    </row>
    <row r="718">
      <c r="A718" s="458"/>
      <c r="B718" s="458"/>
      <c r="C718" s="458"/>
      <c r="D718" s="458"/>
      <c r="E718" s="458"/>
      <c r="F718" s="459"/>
      <c r="G718" s="459"/>
    </row>
    <row r="719">
      <c r="A719" s="458"/>
      <c r="B719" s="458"/>
      <c r="C719" s="458"/>
      <c r="D719" s="458"/>
      <c r="E719" s="458"/>
      <c r="F719" s="459"/>
      <c r="G719" s="459"/>
    </row>
    <row r="720">
      <c r="A720" s="458"/>
      <c r="B720" s="458"/>
      <c r="C720" s="458"/>
      <c r="D720" s="458"/>
      <c r="E720" s="458"/>
      <c r="F720" s="459"/>
      <c r="G720" s="459"/>
    </row>
    <row r="721">
      <c r="A721" s="458"/>
      <c r="B721" s="458"/>
      <c r="C721" s="458"/>
      <c r="D721" s="458"/>
      <c r="E721" s="458"/>
      <c r="F721" s="459"/>
      <c r="G721" s="459"/>
    </row>
    <row r="722">
      <c r="A722" s="458"/>
      <c r="B722" s="458"/>
      <c r="C722" s="458"/>
      <c r="D722" s="458"/>
      <c r="E722" s="458"/>
      <c r="F722" s="459"/>
      <c r="G722" s="459"/>
    </row>
    <row r="723">
      <c r="A723" s="458"/>
      <c r="B723" s="458"/>
      <c r="C723" s="458"/>
      <c r="D723" s="458"/>
      <c r="E723" s="458"/>
      <c r="F723" s="459"/>
      <c r="G723" s="459"/>
    </row>
    <row r="724">
      <c r="A724" s="458"/>
      <c r="B724" s="458"/>
      <c r="C724" s="458"/>
      <c r="D724" s="458"/>
      <c r="E724" s="458"/>
      <c r="F724" s="459"/>
      <c r="G724" s="459"/>
    </row>
    <row r="725">
      <c r="A725" s="458"/>
      <c r="B725" s="458"/>
      <c r="C725" s="458"/>
      <c r="D725" s="458"/>
      <c r="E725" s="458"/>
      <c r="F725" s="459"/>
      <c r="G725" s="459"/>
    </row>
    <row r="726">
      <c r="A726" s="458"/>
      <c r="B726" s="458"/>
      <c r="C726" s="458"/>
      <c r="D726" s="458"/>
      <c r="E726" s="458"/>
      <c r="F726" s="459"/>
      <c r="G726" s="459"/>
    </row>
    <row r="727">
      <c r="A727" s="458"/>
      <c r="B727" s="458"/>
      <c r="C727" s="458"/>
      <c r="D727" s="458"/>
      <c r="E727" s="458"/>
      <c r="F727" s="459"/>
      <c r="G727" s="459"/>
    </row>
    <row r="728">
      <c r="A728" s="458"/>
      <c r="B728" s="458"/>
      <c r="C728" s="458"/>
      <c r="D728" s="458"/>
      <c r="E728" s="458"/>
      <c r="F728" s="459"/>
      <c r="G728" s="459"/>
    </row>
    <row r="729">
      <c r="A729" s="458"/>
      <c r="B729" s="458"/>
      <c r="C729" s="458"/>
      <c r="D729" s="458"/>
      <c r="E729" s="458"/>
      <c r="F729" s="459"/>
      <c r="G729" s="459"/>
    </row>
    <row r="730">
      <c r="A730" s="458"/>
      <c r="B730" s="458"/>
      <c r="C730" s="458"/>
      <c r="D730" s="458"/>
      <c r="E730" s="458"/>
      <c r="F730" s="459"/>
      <c r="G730" s="459"/>
    </row>
    <row r="731">
      <c r="A731" s="458"/>
      <c r="B731" s="458"/>
      <c r="C731" s="458"/>
      <c r="D731" s="458"/>
      <c r="E731" s="458"/>
      <c r="F731" s="459"/>
      <c r="G731" s="459"/>
    </row>
    <row r="732">
      <c r="A732" s="458"/>
      <c r="B732" s="458"/>
      <c r="C732" s="458"/>
      <c r="D732" s="458"/>
      <c r="E732" s="458"/>
      <c r="F732" s="459"/>
      <c r="G732" s="459"/>
    </row>
    <row r="733">
      <c r="A733" s="458"/>
      <c r="B733" s="458"/>
      <c r="C733" s="458"/>
      <c r="D733" s="458"/>
      <c r="E733" s="458"/>
      <c r="F733" s="459"/>
      <c r="G733" s="459"/>
    </row>
    <row r="734">
      <c r="A734" s="458"/>
      <c r="B734" s="458"/>
      <c r="C734" s="458"/>
      <c r="D734" s="458"/>
      <c r="E734" s="458"/>
      <c r="F734" s="459"/>
      <c r="G734" s="459"/>
    </row>
    <row r="735">
      <c r="A735" s="458"/>
      <c r="B735" s="458"/>
      <c r="C735" s="458"/>
      <c r="D735" s="458"/>
      <c r="E735" s="458"/>
      <c r="F735" s="459"/>
      <c r="G735" s="459"/>
    </row>
    <row r="736">
      <c r="A736" s="458"/>
      <c r="B736" s="458"/>
      <c r="C736" s="458"/>
      <c r="D736" s="458"/>
      <c r="E736" s="458"/>
      <c r="F736" s="459"/>
      <c r="G736" s="459"/>
    </row>
    <row r="737">
      <c r="A737" s="458"/>
      <c r="B737" s="458"/>
      <c r="C737" s="458"/>
      <c r="D737" s="458"/>
      <c r="E737" s="458"/>
      <c r="F737" s="459"/>
      <c r="G737" s="459"/>
    </row>
    <row r="738">
      <c r="A738" s="458"/>
      <c r="B738" s="458"/>
      <c r="C738" s="458"/>
      <c r="D738" s="458"/>
      <c r="E738" s="458"/>
      <c r="F738" s="459"/>
      <c r="G738" s="459"/>
    </row>
    <row r="739">
      <c r="A739" s="458"/>
      <c r="B739" s="458"/>
      <c r="C739" s="458"/>
      <c r="D739" s="458"/>
      <c r="E739" s="458"/>
      <c r="F739" s="459"/>
      <c r="G739" s="459"/>
    </row>
    <row r="740">
      <c r="A740" s="458"/>
      <c r="B740" s="458"/>
      <c r="C740" s="458"/>
      <c r="D740" s="458"/>
      <c r="E740" s="458"/>
      <c r="F740" s="459"/>
      <c r="G740" s="459"/>
    </row>
    <row r="741">
      <c r="A741" s="458"/>
      <c r="B741" s="458"/>
      <c r="C741" s="458"/>
      <c r="D741" s="458"/>
      <c r="E741" s="458"/>
      <c r="F741" s="459"/>
      <c r="G741" s="459"/>
    </row>
    <row r="742">
      <c r="A742" s="458"/>
      <c r="B742" s="458"/>
      <c r="C742" s="458"/>
      <c r="D742" s="458"/>
      <c r="E742" s="458"/>
      <c r="F742" s="459"/>
      <c r="G742" s="459"/>
    </row>
    <row r="743">
      <c r="A743" s="458"/>
      <c r="B743" s="458"/>
      <c r="C743" s="458"/>
      <c r="D743" s="458"/>
      <c r="E743" s="458"/>
      <c r="F743" s="459"/>
      <c r="G743" s="459"/>
    </row>
    <row r="744">
      <c r="A744" s="458"/>
      <c r="B744" s="458"/>
      <c r="C744" s="458"/>
      <c r="D744" s="458"/>
      <c r="E744" s="458"/>
      <c r="F744" s="459"/>
      <c r="G744" s="459"/>
    </row>
    <row r="745">
      <c r="A745" s="458"/>
      <c r="B745" s="458"/>
      <c r="C745" s="458"/>
      <c r="D745" s="458"/>
      <c r="E745" s="458"/>
      <c r="F745" s="459"/>
      <c r="G745" s="459"/>
    </row>
    <row r="746">
      <c r="A746" s="458"/>
      <c r="B746" s="458"/>
      <c r="C746" s="458"/>
      <c r="D746" s="458"/>
      <c r="E746" s="458"/>
      <c r="F746" s="459"/>
      <c r="G746" s="459"/>
    </row>
    <row r="747">
      <c r="A747" s="458"/>
      <c r="B747" s="458"/>
      <c r="C747" s="458"/>
      <c r="D747" s="458"/>
      <c r="E747" s="458"/>
      <c r="F747" s="459"/>
      <c r="G747" s="459"/>
    </row>
    <row r="748">
      <c r="A748" s="458"/>
      <c r="B748" s="458"/>
      <c r="C748" s="458"/>
      <c r="D748" s="458"/>
      <c r="E748" s="458"/>
      <c r="F748" s="459"/>
      <c r="G748" s="459"/>
    </row>
    <row r="749">
      <c r="A749" s="458"/>
      <c r="B749" s="458"/>
      <c r="C749" s="458"/>
      <c r="D749" s="458"/>
      <c r="E749" s="458"/>
      <c r="F749" s="459"/>
      <c r="G749" s="459"/>
    </row>
    <row r="750">
      <c r="A750" s="458"/>
      <c r="B750" s="458"/>
      <c r="C750" s="458"/>
      <c r="D750" s="458"/>
      <c r="E750" s="458"/>
      <c r="F750" s="459"/>
      <c r="G750" s="459"/>
    </row>
    <row r="751">
      <c r="A751" s="458"/>
      <c r="B751" s="458"/>
      <c r="C751" s="458"/>
      <c r="D751" s="458"/>
      <c r="E751" s="458"/>
      <c r="F751" s="459"/>
      <c r="G751" s="459"/>
    </row>
    <row r="752">
      <c r="A752" s="458"/>
      <c r="B752" s="458"/>
      <c r="C752" s="458"/>
      <c r="D752" s="458"/>
      <c r="E752" s="458"/>
      <c r="F752" s="459"/>
      <c r="G752" s="459"/>
    </row>
    <row r="753">
      <c r="A753" s="458"/>
      <c r="B753" s="458"/>
      <c r="C753" s="458"/>
      <c r="D753" s="458"/>
      <c r="E753" s="458"/>
      <c r="F753" s="459"/>
      <c r="G753" s="459"/>
    </row>
    <row r="754">
      <c r="A754" s="458"/>
      <c r="B754" s="458"/>
      <c r="C754" s="458"/>
      <c r="D754" s="458"/>
      <c r="E754" s="458"/>
      <c r="F754" s="459"/>
      <c r="G754" s="459"/>
    </row>
    <row r="755">
      <c r="A755" s="458"/>
      <c r="B755" s="458"/>
      <c r="C755" s="458"/>
      <c r="D755" s="458"/>
      <c r="E755" s="458"/>
      <c r="F755" s="459"/>
      <c r="G755" s="459"/>
    </row>
    <row r="756">
      <c r="A756" s="458"/>
      <c r="B756" s="458"/>
      <c r="C756" s="458"/>
      <c r="D756" s="458"/>
      <c r="E756" s="458"/>
      <c r="F756" s="459"/>
      <c r="G756" s="459"/>
    </row>
    <row r="757">
      <c r="A757" s="458"/>
      <c r="B757" s="458"/>
      <c r="C757" s="458"/>
      <c r="D757" s="458"/>
      <c r="E757" s="458"/>
      <c r="F757" s="459"/>
      <c r="G757" s="459"/>
    </row>
    <row r="758">
      <c r="A758" s="458"/>
      <c r="B758" s="458"/>
      <c r="C758" s="458"/>
      <c r="D758" s="458"/>
      <c r="E758" s="458"/>
      <c r="F758" s="459"/>
      <c r="G758" s="459"/>
    </row>
    <row r="759">
      <c r="A759" s="458"/>
      <c r="B759" s="458"/>
      <c r="C759" s="458"/>
      <c r="D759" s="458"/>
      <c r="E759" s="458"/>
      <c r="F759" s="459"/>
      <c r="G759" s="459"/>
    </row>
    <row r="760">
      <c r="A760" s="458"/>
      <c r="B760" s="458"/>
      <c r="C760" s="458"/>
      <c r="D760" s="458"/>
      <c r="E760" s="458"/>
      <c r="F760" s="459"/>
      <c r="G760" s="459"/>
    </row>
    <row r="761">
      <c r="A761" s="458"/>
      <c r="B761" s="458"/>
      <c r="C761" s="458"/>
      <c r="D761" s="458"/>
      <c r="E761" s="458"/>
      <c r="F761" s="459"/>
      <c r="G761" s="459"/>
    </row>
    <row r="762">
      <c r="A762" s="458"/>
      <c r="B762" s="458"/>
      <c r="C762" s="458"/>
      <c r="D762" s="458"/>
      <c r="E762" s="458"/>
      <c r="F762" s="459"/>
      <c r="G762" s="459"/>
    </row>
    <row r="763">
      <c r="A763" s="458"/>
      <c r="B763" s="458"/>
      <c r="C763" s="458"/>
      <c r="D763" s="458"/>
      <c r="E763" s="458"/>
      <c r="F763" s="459"/>
      <c r="G763" s="459"/>
    </row>
    <row r="764">
      <c r="A764" s="458"/>
      <c r="B764" s="458"/>
      <c r="C764" s="458"/>
      <c r="D764" s="458"/>
      <c r="E764" s="458"/>
      <c r="F764" s="459"/>
      <c r="G764" s="459"/>
    </row>
    <row r="765">
      <c r="A765" s="458"/>
      <c r="B765" s="458"/>
      <c r="C765" s="458"/>
      <c r="D765" s="458"/>
      <c r="E765" s="458"/>
      <c r="F765" s="459"/>
      <c r="G765" s="459"/>
    </row>
    <row r="766">
      <c r="A766" s="458"/>
      <c r="B766" s="458"/>
      <c r="C766" s="458"/>
      <c r="D766" s="458"/>
      <c r="E766" s="458"/>
      <c r="F766" s="459"/>
      <c r="G766" s="459"/>
    </row>
    <row r="767">
      <c r="A767" s="458"/>
      <c r="B767" s="458"/>
      <c r="C767" s="458"/>
      <c r="D767" s="458"/>
      <c r="E767" s="458"/>
      <c r="F767" s="459"/>
      <c r="G767" s="459"/>
    </row>
    <row r="768">
      <c r="A768" s="458"/>
      <c r="B768" s="458"/>
      <c r="C768" s="458"/>
      <c r="D768" s="458"/>
      <c r="E768" s="458"/>
      <c r="F768" s="459"/>
      <c r="G768" s="459"/>
    </row>
    <row r="769">
      <c r="A769" s="458"/>
      <c r="B769" s="458"/>
      <c r="C769" s="458"/>
      <c r="D769" s="458"/>
      <c r="E769" s="458"/>
      <c r="F769" s="459"/>
      <c r="G769" s="459"/>
    </row>
    <row r="770">
      <c r="A770" s="458"/>
      <c r="B770" s="458"/>
      <c r="C770" s="458"/>
      <c r="D770" s="458"/>
      <c r="E770" s="458"/>
      <c r="F770" s="459"/>
      <c r="G770" s="459"/>
    </row>
    <row r="771">
      <c r="A771" s="458"/>
      <c r="B771" s="458"/>
      <c r="C771" s="458"/>
      <c r="D771" s="458"/>
      <c r="E771" s="458"/>
      <c r="F771" s="459"/>
      <c r="G771" s="459"/>
    </row>
    <row r="772">
      <c r="A772" s="458"/>
      <c r="B772" s="458"/>
      <c r="C772" s="458"/>
      <c r="D772" s="458"/>
      <c r="E772" s="458"/>
      <c r="F772" s="459"/>
      <c r="G772" s="459"/>
    </row>
    <row r="773">
      <c r="A773" s="458"/>
      <c r="B773" s="458"/>
      <c r="C773" s="458"/>
      <c r="D773" s="458"/>
      <c r="E773" s="458"/>
      <c r="F773" s="459"/>
      <c r="G773" s="459"/>
    </row>
    <row r="774">
      <c r="A774" s="458"/>
      <c r="B774" s="458"/>
      <c r="C774" s="458"/>
      <c r="D774" s="458"/>
      <c r="E774" s="458"/>
      <c r="F774" s="459"/>
      <c r="G774" s="459"/>
    </row>
    <row r="775">
      <c r="A775" s="458"/>
      <c r="B775" s="458"/>
      <c r="C775" s="458"/>
      <c r="D775" s="458"/>
      <c r="E775" s="458"/>
      <c r="F775" s="459"/>
      <c r="G775" s="459"/>
    </row>
    <row r="776">
      <c r="A776" s="458"/>
      <c r="B776" s="458"/>
      <c r="C776" s="458"/>
      <c r="D776" s="458"/>
      <c r="E776" s="458"/>
      <c r="F776" s="459"/>
      <c r="G776" s="459"/>
    </row>
    <row r="777">
      <c r="A777" s="458"/>
      <c r="B777" s="458"/>
      <c r="C777" s="458"/>
      <c r="D777" s="458"/>
      <c r="E777" s="458"/>
      <c r="F777" s="459"/>
      <c r="G777" s="459"/>
    </row>
    <row r="778">
      <c r="A778" s="458"/>
      <c r="B778" s="458"/>
      <c r="C778" s="458"/>
      <c r="D778" s="458"/>
      <c r="E778" s="458"/>
      <c r="F778" s="459"/>
      <c r="G778" s="459"/>
    </row>
    <row r="779">
      <c r="A779" s="458"/>
      <c r="B779" s="458"/>
      <c r="C779" s="458"/>
      <c r="D779" s="458"/>
      <c r="E779" s="458"/>
      <c r="F779" s="459"/>
      <c r="G779" s="459"/>
    </row>
    <row r="780">
      <c r="A780" s="458"/>
      <c r="B780" s="458"/>
      <c r="C780" s="458"/>
      <c r="D780" s="458"/>
      <c r="E780" s="458"/>
      <c r="F780" s="459"/>
      <c r="G780" s="459"/>
    </row>
    <row r="781">
      <c r="A781" s="458"/>
      <c r="B781" s="458"/>
      <c r="C781" s="458"/>
      <c r="D781" s="458"/>
      <c r="E781" s="458"/>
      <c r="F781" s="459"/>
      <c r="G781" s="459"/>
    </row>
    <row r="782">
      <c r="A782" s="458"/>
      <c r="B782" s="458"/>
      <c r="C782" s="458"/>
      <c r="D782" s="458"/>
      <c r="E782" s="458"/>
      <c r="F782" s="459"/>
      <c r="G782" s="459"/>
    </row>
    <row r="783">
      <c r="A783" s="458"/>
      <c r="B783" s="458"/>
      <c r="C783" s="458"/>
      <c r="D783" s="458"/>
      <c r="E783" s="458"/>
      <c r="F783" s="459"/>
      <c r="G783" s="459"/>
    </row>
    <row r="784">
      <c r="A784" s="458"/>
      <c r="B784" s="458"/>
      <c r="C784" s="458"/>
      <c r="D784" s="458"/>
      <c r="E784" s="458"/>
      <c r="F784" s="459"/>
      <c r="G784" s="459"/>
    </row>
    <row r="785">
      <c r="A785" s="458"/>
      <c r="B785" s="458"/>
      <c r="C785" s="458"/>
      <c r="D785" s="458"/>
      <c r="E785" s="458"/>
      <c r="F785" s="459"/>
      <c r="G785" s="459"/>
    </row>
    <row r="786">
      <c r="A786" s="458"/>
      <c r="B786" s="458"/>
      <c r="C786" s="458"/>
      <c r="D786" s="458"/>
      <c r="E786" s="458"/>
      <c r="F786" s="459"/>
      <c r="G786" s="459"/>
    </row>
    <row r="787">
      <c r="A787" s="458"/>
      <c r="B787" s="458"/>
      <c r="C787" s="458"/>
      <c r="D787" s="458"/>
      <c r="E787" s="458"/>
      <c r="F787" s="459"/>
      <c r="G787" s="459"/>
    </row>
    <row r="788">
      <c r="A788" s="458"/>
      <c r="B788" s="458"/>
      <c r="C788" s="458"/>
      <c r="D788" s="458"/>
      <c r="E788" s="458"/>
      <c r="F788" s="459"/>
      <c r="G788" s="459"/>
    </row>
    <row r="789">
      <c r="A789" s="458"/>
      <c r="B789" s="458"/>
      <c r="C789" s="458"/>
      <c r="D789" s="458"/>
      <c r="E789" s="458"/>
      <c r="F789" s="459"/>
      <c r="G789" s="459"/>
    </row>
    <row r="790">
      <c r="A790" s="458"/>
      <c r="B790" s="458"/>
      <c r="C790" s="458"/>
      <c r="D790" s="458"/>
      <c r="E790" s="458"/>
      <c r="F790" s="459"/>
      <c r="G790" s="459"/>
    </row>
    <row r="791">
      <c r="A791" s="458"/>
      <c r="B791" s="458"/>
      <c r="C791" s="458"/>
      <c r="D791" s="458"/>
      <c r="E791" s="458"/>
      <c r="F791" s="459"/>
      <c r="G791" s="459"/>
    </row>
    <row r="792">
      <c r="A792" s="458"/>
      <c r="B792" s="458"/>
      <c r="C792" s="458"/>
      <c r="D792" s="458"/>
      <c r="E792" s="458"/>
      <c r="F792" s="459"/>
      <c r="G792" s="459"/>
    </row>
    <row r="793">
      <c r="A793" s="458"/>
      <c r="B793" s="458"/>
      <c r="C793" s="458"/>
      <c r="D793" s="458"/>
      <c r="E793" s="458"/>
      <c r="F793" s="459"/>
      <c r="G793" s="459"/>
    </row>
    <row r="794">
      <c r="A794" s="458"/>
      <c r="B794" s="458"/>
      <c r="C794" s="458"/>
      <c r="D794" s="458"/>
      <c r="E794" s="458"/>
      <c r="F794" s="459"/>
      <c r="G794" s="459"/>
    </row>
    <row r="795">
      <c r="A795" s="458"/>
      <c r="B795" s="458"/>
      <c r="C795" s="458"/>
      <c r="D795" s="458"/>
      <c r="E795" s="458"/>
      <c r="F795" s="459"/>
      <c r="G795" s="459"/>
    </row>
    <row r="796">
      <c r="A796" s="458"/>
      <c r="B796" s="458"/>
      <c r="C796" s="458"/>
      <c r="D796" s="458"/>
      <c r="E796" s="458"/>
      <c r="F796" s="459"/>
      <c r="G796" s="459"/>
    </row>
    <row r="797">
      <c r="A797" s="458"/>
      <c r="B797" s="458"/>
      <c r="C797" s="458"/>
      <c r="D797" s="458"/>
      <c r="E797" s="458"/>
      <c r="F797" s="459"/>
      <c r="G797" s="459"/>
    </row>
    <row r="798">
      <c r="A798" s="458"/>
      <c r="B798" s="458"/>
      <c r="C798" s="458"/>
      <c r="D798" s="458"/>
      <c r="E798" s="458"/>
      <c r="F798" s="459"/>
      <c r="G798" s="459"/>
    </row>
    <row r="799">
      <c r="A799" s="458"/>
      <c r="B799" s="458"/>
      <c r="C799" s="458"/>
      <c r="D799" s="458"/>
      <c r="E799" s="458"/>
      <c r="F799" s="459"/>
      <c r="G799" s="459"/>
    </row>
    <row r="800">
      <c r="A800" s="458"/>
      <c r="B800" s="458"/>
      <c r="C800" s="458"/>
      <c r="D800" s="458"/>
      <c r="E800" s="458"/>
      <c r="F800" s="459"/>
      <c r="G800" s="459"/>
    </row>
    <row r="801">
      <c r="A801" s="458"/>
      <c r="B801" s="458"/>
      <c r="C801" s="458"/>
      <c r="D801" s="458"/>
      <c r="E801" s="458"/>
      <c r="F801" s="459"/>
      <c r="G801" s="459"/>
    </row>
    <row r="802">
      <c r="A802" s="458"/>
      <c r="B802" s="458"/>
      <c r="C802" s="458"/>
      <c r="D802" s="458"/>
      <c r="E802" s="458"/>
      <c r="F802" s="459"/>
      <c r="G802" s="459"/>
    </row>
    <row r="803">
      <c r="A803" s="458"/>
      <c r="B803" s="458"/>
      <c r="C803" s="458"/>
      <c r="D803" s="458"/>
      <c r="E803" s="458"/>
      <c r="F803" s="459"/>
      <c r="G803" s="459"/>
    </row>
    <row r="804">
      <c r="A804" s="458"/>
      <c r="B804" s="458"/>
      <c r="C804" s="458"/>
      <c r="D804" s="458"/>
      <c r="E804" s="458"/>
      <c r="F804" s="459"/>
      <c r="G804" s="459"/>
    </row>
    <row r="805">
      <c r="A805" s="458"/>
      <c r="B805" s="458"/>
      <c r="C805" s="458"/>
      <c r="D805" s="458"/>
      <c r="E805" s="458"/>
      <c r="F805" s="459"/>
      <c r="G805" s="459"/>
    </row>
    <row r="806">
      <c r="A806" s="458"/>
      <c r="B806" s="458"/>
      <c r="C806" s="458"/>
      <c r="D806" s="458"/>
      <c r="E806" s="458"/>
      <c r="F806" s="459"/>
      <c r="G806" s="459"/>
    </row>
    <row r="807">
      <c r="A807" s="458"/>
      <c r="B807" s="458"/>
      <c r="C807" s="458"/>
      <c r="D807" s="458"/>
      <c r="E807" s="458"/>
      <c r="F807" s="459"/>
      <c r="G807" s="459"/>
    </row>
    <row r="808">
      <c r="A808" s="458"/>
      <c r="B808" s="458"/>
      <c r="C808" s="458"/>
      <c r="D808" s="458"/>
      <c r="E808" s="458"/>
      <c r="F808" s="459"/>
      <c r="G808" s="459"/>
    </row>
    <row r="809">
      <c r="A809" s="458"/>
      <c r="B809" s="458"/>
      <c r="C809" s="458"/>
      <c r="D809" s="458"/>
      <c r="E809" s="458"/>
      <c r="F809" s="459"/>
      <c r="G809" s="459"/>
    </row>
    <row r="810">
      <c r="A810" s="458"/>
      <c r="B810" s="458"/>
      <c r="C810" s="458"/>
      <c r="D810" s="458"/>
      <c r="E810" s="458"/>
      <c r="F810" s="459"/>
      <c r="G810" s="459"/>
    </row>
    <row r="811">
      <c r="A811" s="458"/>
      <c r="B811" s="458"/>
      <c r="C811" s="458"/>
      <c r="D811" s="458"/>
      <c r="E811" s="458"/>
      <c r="F811" s="459"/>
      <c r="G811" s="459"/>
    </row>
    <row r="812">
      <c r="A812" s="458"/>
      <c r="B812" s="458"/>
      <c r="C812" s="458"/>
      <c r="D812" s="458"/>
      <c r="E812" s="458"/>
      <c r="F812" s="459"/>
      <c r="G812" s="459"/>
    </row>
    <row r="813">
      <c r="A813" s="458"/>
      <c r="B813" s="458"/>
      <c r="C813" s="458"/>
      <c r="D813" s="458"/>
      <c r="E813" s="458"/>
      <c r="F813" s="459"/>
      <c r="G813" s="459"/>
    </row>
    <row r="814">
      <c r="A814" s="458"/>
      <c r="B814" s="458"/>
      <c r="C814" s="458"/>
      <c r="D814" s="458"/>
      <c r="E814" s="458"/>
      <c r="F814" s="459"/>
      <c r="G814" s="459"/>
    </row>
    <row r="815">
      <c r="A815" s="458"/>
      <c r="B815" s="458"/>
      <c r="C815" s="458"/>
      <c r="D815" s="458"/>
      <c r="E815" s="458"/>
      <c r="F815" s="459"/>
      <c r="G815" s="459"/>
    </row>
    <row r="816">
      <c r="A816" s="458"/>
      <c r="B816" s="458"/>
      <c r="C816" s="458"/>
      <c r="D816" s="458"/>
      <c r="E816" s="458"/>
      <c r="F816" s="459"/>
      <c r="G816" s="459"/>
    </row>
    <row r="817">
      <c r="A817" s="458"/>
      <c r="B817" s="458"/>
      <c r="C817" s="458"/>
      <c r="D817" s="458"/>
      <c r="E817" s="458"/>
      <c r="F817" s="459"/>
      <c r="G817" s="459"/>
    </row>
    <row r="818">
      <c r="A818" s="458"/>
      <c r="B818" s="458"/>
      <c r="C818" s="458"/>
      <c r="D818" s="458"/>
      <c r="E818" s="458"/>
      <c r="F818" s="459"/>
      <c r="G818" s="459"/>
    </row>
    <row r="819">
      <c r="A819" s="458"/>
      <c r="B819" s="458"/>
      <c r="C819" s="458"/>
      <c r="D819" s="458"/>
      <c r="E819" s="458"/>
      <c r="F819" s="459"/>
      <c r="G819" s="459"/>
    </row>
    <row r="820">
      <c r="A820" s="458"/>
      <c r="B820" s="458"/>
      <c r="C820" s="458"/>
      <c r="D820" s="458"/>
      <c r="E820" s="458"/>
      <c r="F820" s="459"/>
      <c r="G820" s="459"/>
    </row>
    <row r="821">
      <c r="A821" s="458"/>
      <c r="B821" s="458"/>
      <c r="C821" s="458"/>
      <c r="D821" s="458"/>
      <c r="E821" s="458"/>
      <c r="F821" s="459"/>
      <c r="G821" s="459"/>
    </row>
    <row r="822">
      <c r="A822" s="458"/>
      <c r="B822" s="458"/>
      <c r="C822" s="458"/>
      <c r="D822" s="458"/>
      <c r="E822" s="458"/>
      <c r="F822" s="459"/>
      <c r="G822" s="459"/>
    </row>
    <row r="823">
      <c r="A823" s="458"/>
      <c r="B823" s="458"/>
      <c r="C823" s="458"/>
      <c r="D823" s="458"/>
      <c r="E823" s="458"/>
      <c r="F823" s="459"/>
      <c r="G823" s="459"/>
    </row>
    <row r="824">
      <c r="A824" s="458"/>
      <c r="B824" s="458"/>
      <c r="C824" s="458"/>
      <c r="D824" s="458"/>
      <c r="E824" s="458"/>
      <c r="F824" s="459"/>
      <c r="G824" s="459"/>
    </row>
    <row r="825">
      <c r="A825" s="458"/>
      <c r="B825" s="458"/>
      <c r="C825" s="458"/>
      <c r="D825" s="458"/>
      <c r="E825" s="458"/>
      <c r="F825" s="459"/>
      <c r="G825" s="459"/>
    </row>
    <row r="826">
      <c r="A826" s="458"/>
      <c r="B826" s="458"/>
      <c r="C826" s="458"/>
      <c r="D826" s="458"/>
      <c r="E826" s="458"/>
      <c r="F826" s="459"/>
      <c r="G826" s="459"/>
    </row>
    <row r="827">
      <c r="A827" s="458"/>
      <c r="B827" s="458"/>
      <c r="C827" s="458"/>
      <c r="D827" s="458"/>
      <c r="E827" s="458"/>
      <c r="F827" s="459"/>
      <c r="G827" s="459"/>
    </row>
    <row r="828">
      <c r="A828" s="458"/>
      <c r="B828" s="458"/>
      <c r="C828" s="458"/>
      <c r="D828" s="458"/>
      <c r="E828" s="458"/>
      <c r="F828" s="459"/>
      <c r="G828" s="459"/>
    </row>
    <row r="829">
      <c r="A829" s="458"/>
      <c r="B829" s="458"/>
      <c r="C829" s="458"/>
      <c r="D829" s="458"/>
      <c r="E829" s="458"/>
      <c r="F829" s="459"/>
      <c r="G829" s="459"/>
    </row>
    <row r="830">
      <c r="A830" s="458"/>
      <c r="B830" s="458"/>
      <c r="C830" s="458"/>
      <c r="D830" s="458"/>
      <c r="E830" s="458"/>
      <c r="F830" s="459"/>
      <c r="G830" s="459"/>
    </row>
    <row r="831">
      <c r="A831" s="458"/>
      <c r="B831" s="458"/>
      <c r="C831" s="458"/>
      <c r="D831" s="458"/>
      <c r="E831" s="458"/>
      <c r="F831" s="459"/>
      <c r="G831" s="459"/>
    </row>
    <row r="832">
      <c r="A832" s="458"/>
      <c r="B832" s="458"/>
      <c r="C832" s="458"/>
      <c r="D832" s="458"/>
      <c r="E832" s="458"/>
      <c r="F832" s="459"/>
      <c r="G832" s="459"/>
    </row>
    <row r="833">
      <c r="A833" s="458"/>
      <c r="B833" s="458"/>
      <c r="C833" s="458"/>
      <c r="D833" s="458"/>
      <c r="E833" s="458"/>
      <c r="F833" s="459"/>
      <c r="G833" s="459"/>
    </row>
    <row r="834">
      <c r="A834" s="458"/>
      <c r="B834" s="458"/>
      <c r="C834" s="458"/>
      <c r="D834" s="458"/>
      <c r="E834" s="458"/>
      <c r="F834" s="459"/>
      <c r="G834" s="459"/>
    </row>
    <row r="835">
      <c r="A835" s="458"/>
      <c r="B835" s="458"/>
      <c r="C835" s="458"/>
      <c r="D835" s="458"/>
      <c r="E835" s="458"/>
      <c r="F835" s="459"/>
      <c r="G835" s="459"/>
    </row>
    <row r="836">
      <c r="A836" s="458"/>
      <c r="B836" s="458"/>
      <c r="C836" s="458"/>
      <c r="D836" s="458"/>
      <c r="E836" s="458"/>
      <c r="F836" s="459"/>
      <c r="G836" s="459"/>
    </row>
    <row r="837">
      <c r="A837" s="458"/>
      <c r="B837" s="458"/>
      <c r="C837" s="458"/>
      <c r="D837" s="458"/>
      <c r="E837" s="458"/>
      <c r="F837" s="459"/>
      <c r="G837" s="459"/>
    </row>
    <row r="838">
      <c r="A838" s="458"/>
      <c r="B838" s="458"/>
      <c r="C838" s="458"/>
      <c r="D838" s="458"/>
      <c r="E838" s="458"/>
      <c r="F838" s="459"/>
      <c r="G838" s="459"/>
    </row>
    <row r="839">
      <c r="A839" s="458"/>
      <c r="B839" s="458"/>
      <c r="C839" s="458"/>
      <c r="D839" s="458"/>
      <c r="E839" s="458"/>
      <c r="F839" s="459"/>
      <c r="G839" s="459"/>
    </row>
    <row r="840">
      <c r="A840" s="458"/>
      <c r="B840" s="458"/>
      <c r="C840" s="458"/>
      <c r="D840" s="458"/>
      <c r="E840" s="458"/>
      <c r="F840" s="459"/>
      <c r="G840" s="459"/>
    </row>
    <row r="841">
      <c r="A841" s="458"/>
      <c r="B841" s="458"/>
      <c r="C841" s="458"/>
      <c r="D841" s="458"/>
      <c r="E841" s="458"/>
      <c r="F841" s="459"/>
      <c r="G841" s="459"/>
    </row>
    <row r="842">
      <c r="A842" s="458"/>
      <c r="B842" s="458"/>
      <c r="C842" s="458"/>
      <c r="D842" s="458"/>
      <c r="E842" s="458"/>
      <c r="F842" s="459"/>
      <c r="G842" s="459"/>
    </row>
    <row r="843">
      <c r="A843" s="458"/>
      <c r="B843" s="458"/>
      <c r="C843" s="458"/>
      <c r="D843" s="458"/>
      <c r="E843" s="458"/>
      <c r="F843" s="459"/>
      <c r="G843" s="459"/>
    </row>
    <row r="844">
      <c r="A844" s="458"/>
      <c r="B844" s="458"/>
      <c r="C844" s="458"/>
      <c r="D844" s="458"/>
      <c r="E844" s="458"/>
      <c r="F844" s="459"/>
      <c r="G844" s="459"/>
    </row>
    <row r="845">
      <c r="A845" s="458"/>
      <c r="B845" s="458"/>
      <c r="C845" s="458"/>
      <c r="D845" s="458"/>
      <c r="E845" s="458"/>
      <c r="F845" s="459"/>
      <c r="G845" s="459"/>
    </row>
    <row r="846">
      <c r="A846" s="458"/>
      <c r="B846" s="458"/>
      <c r="C846" s="458"/>
      <c r="D846" s="458"/>
      <c r="E846" s="458"/>
      <c r="F846" s="459"/>
      <c r="G846" s="459"/>
    </row>
    <row r="847">
      <c r="A847" s="458"/>
      <c r="B847" s="458"/>
      <c r="C847" s="458"/>
      <c r="D847" s="458"/>
      <c r="E847" s="458"/>
      <c r="F847" s="459"/>
      <c r="G847" s="459"/>
    </row>
    <row r="848">
      <c r="A848" s="458"/>
      <c r="B848" s="458"/>
      <c r="C848" s="458"/>
      <c r="D848" s="458"/>
      <c r="E848" s="458"/>
      <c r="F848" s="459"/>
      <c r="G848" s="459"/>
    </row>
    <row r="849">
      <c r="A849" s="458"/>
      <c r="B849" s="458"/>
      <c r="C849" s="458"/>
      <c r="D849" s="458"/>
      <c r="E849" s="458"/>
      <c r="F849" s="459"/>
      <c r="G849" s="459"/>
    </row>
    <row r="850">
      <c r="A850" s="458"/>
      <c r="B850" s="458"/>
      <c r="C850" s="458"/>
      <c r="D850" s="458"/>
      <c r="E850" s="458"/>
      <c r="F850" s="459"/>
      <c r="G850" s="459"/>
    </row>
    <row r="851">
      <c r="A851" s="458"/>
      <c r="B851" s="458"/>
      <c r="C851" s="458"/>
      <c r="D851" s="458"/>
      <c r="E851" s="458"/>
      <c r="F851" s="459"/>
      <c r="G851" s="459"/>
    </row>
    <row r="852">
      <c r="A852" s="458"/>
      <c r="B852" s="458"/>
      <c r="C852" s="458"/>
      <c r="D852" s="458"/>
      <c r="E852" s="458"/>
      <c r="F852" s="459"/>
      <c r="G852" s="459"/>
    </row>
    <row r="853">
      <c r="A853" s="458"/>
      <c r="B853" s="458"/>
      <c r="C853" s="458"/>
      <c r="D853" s="458"/>
      <c r="E853" s="458"/>
      <c r="F853" s="459"/>
      <c r="G853" s="459"/>
    </row>
    <row r="854">
      <c r="A854" s="458"/>
      <c r="B854" s="458"/>
      <c r="C854" s="458"/>
      <c r="D854" s="458"/>
      <c r="E854" s="458"/>
      <c r="F854" s="459"/>
      <c r="G854" s="459"/>
    </row>
    <row r="855">
      <c r="A855" s="458"/>
      <c r="B855" s="458"/>
      <c r="C855" s="458"/>
      <c r="D855" s="458"/>
      <c r="E855" s="458"/>
      <c r="F855" s="459"/>
      <c r="G855" s="459"/>
    </row>
    <row r="856">
      <c r="A856" s="458"/>
      <c r="B856" s="458"/>
      <c r="C856" s="458"/>
      <c r="D856" s="458"/>
      <c r="E856" s="458"/>
      <c r="F856" s="459"/>
      <c r="G856" s="459"/>
    </row>
    <row r="857">
      <c r="A857" s="458"/>
      <c r="B857" s="458"/>
      <c r="C857" s="458"/>
      <c r="D857" s="458"/>
      <c r="E857" s="458"/>
      <c r="F857" s="459"/>
      <c r="G857" s="459"/>
    </row>
    <row r="858">
      <c r="A858" s="458"/>
      <c r="B858" s="458"/>
      <c r="C858" s="458"/>
      <c r="D858" s="458"/>
      <c r="E858" s="458"/>
      <c r="F858" s="459"/>
      <c r="G858" s="459"/>
    </row>
    <row r="859">
      <c r="A859" s="458"/>
      <c r="B859" s="458"/>
      <c r="C859" s="458"/>
      <c r="D859" s="458"/>
      <c r="E859" s="458"/>
      <c r="F859" s="459"/>
      <c r="G859" s="459"/>
    </row>
    <row r="860">
      <c r="A860" s="458"/>
      <c r="B860" s="458"/>
      <c r="C860" s="458"/>
      <c r="D860" s="458"/>
      <c r="E860" s="458"/>
      <c r="F860" s="459"/>
      <c r="G860" s="459"/>
    </row>
    <row r="861">
      <c r="A861" s="458"/>
      <c r="B861" s="458"/>
      <c r="C861" s="458"/>
      <c r="D861" s="458"/>
      <c r="E861" s="458"/>
      <c r="F861" s="459"/>
      <c r="G861" s="459"/>
    </row>
    <row r="862">
      <c r="A862" s="458"/>
      <c r="B862" s="458"/>
      <c r="C862" s="458"/>
      <c r="D862" s="458"/>
      <c r="E862" s="458"/>
      <c r="F862" s="459"/>
      <c r="G862" s="459"/>
    </row>
    <row r="863">
      <c r="A863" s="458"/>
      <c r="B863" s="458"/>
      <c r="C863" s="458"/>
      <c r="D863" s="458"/>
      <c r="E863" s="458"/>
      <c r="F863" s="459"/>
      <c r="G863" s="459"/>
    </row>
    <row r="864">
      <c r="A864" s="458"/>
      <c r="B864" s="458"/>
      <c r="C864" s="458"/>
      <c r="D864" s="458"/>
      <c r="E864" s="458"/>
      <c r="F864" s="459"/>
      <c r="G864" s="459"/>
    </row>
    <row r="865">
      <c r="A865" s="458"/>
      <c r="B865" s="458"/>
      <c r="C865" s="458"/>
      <c r="D865" s="458"/>
      <c r="E865" s="458"/>
      <c r="F865" s="459"/>
      <c r="G865" s="459"/>
    </row>
    <row r="866">
      <c r="A866" s="458"/>
      <c r="B866" s="458"/>
      <c r="C866" s="458"/>
      <c r="D866" s="458"/>
      <c r="E866" s="458"/>
      <c r="F866" s="459"/>
      <c r="G866" s="459"/>
    </row>
    <row r="867">
      <c r="A867" s="458"/>
      <c r="B867" s="458"/>
      <c r="C867" s="458"/>
      <c r="D867" s="458"/>
      <c r="E867" s="458"/>
      <c r="F867" s="459"/>
      <c r="G867" s="459"/>
    </row>
    <row r="868">
      <c r="A868" s="458"/>
      <c r="B868" s="458"/>
      <c r="C868" s="458"/>
      <c r="D868" s="458"/>
      <c r="E868" s="458"/>
      <c r="F868" s="459"/>
      <c r="G868" s="459"/>
    </row>
    <row r="869">
      <c r="A869" s="458"/>
      <c r="B869" s="458"/>
      <c r="C869" s="458"/>
      <c r="D869" s="458"/>
      <c r="E869" s="458"/>
      <c r="F869" s="459"/>
      <c r="G869" s="459"/>
    </row>
    <row r="870">
      <c r="A870" s="458"/>
      <c r="B870" s="458"/>
      <c r="C870" s="458"/>
      <c r="D870" s="458"/>
      <c r="E870" s="458"/>
      <c r="F870" s="459"/>
      <c r="G870" s="459"/>
    </row>
    <row r="871">
      <c r="A871" s="458"/>
      <c r="B871" s="458"/>
      <c r="C871" s="458"/>
      <c r="D871" s="458"/>
      <c r="E871" s="458"/>
      <c r="F871" s="459"/>
      <c r="G871" s="459"/>
    </row>
    <row r="872">
      <c r="A872" s="458"/>
      <c r="B872" s="458"/>
      <c r="C872" s="458"/>
      <c r="D872" s="458"/>
      <c r="E872" s="458"/>
      <c r="F872" s="459"/>
      <c r="G872" s="459"/>
    </row>
    <row r="873">
      <c r="A873" s="458"/>
      <c r="B873" s="458"/>
      <c r="C873" s="458"/>
      <c r="D873" s="458"/>
      <c r="E873" s="458"/>
      <c r="F873" s="459"/>
      <c r="G873" s="459"/>
    </row>
    <row r="874">
      <c r="A874" s="458"/>
      <c r="B874" s="458"/>
      <c r="C874" s="458"/>
      <c r="D874" s="458"/>
      <c r="E874" s="458"/>
      <c r="F874" s="459"/>
      <c r="G874" s="459"/>
    </row>
    <row r="875">
      <c r="A875" s="458"/>
      <c r="B875" s="458"/>
      <c r="C875" s="458"/>
      <c r="D875" s="458"/>
      <c r="E875" s="458"/>
      <c r="F875" s="459"/>
      <c r="G875" s="459"/>
    </row>
    <row r="876">
      <c r="A876" s="458"/>
      <c r="B876" s="458"/>
      <c r="C876" s="458"/>
      <c r="D876" s="458"/>
      <c r="E876" s="458"/>
      <c r="F876" s="459"/>
      <c r="G876" s="459"/>
    </row>
    <row r="877">
      <c r="A877" s="458"/>
      <c r="B877" s="458"/>
      <c r="C877" s="458"/>
      <c r="D877" s="458"/>
      <c r="E877" s="458"/>
      <c r="F877" s="459"/>
      <c r="G877" s="459"/>
    </row>
    <row r="878">
      <c r="A878" s="458"/>
      <c r="B878" s="458"/>
      <c r="C878" s="458"/>
      <c r="D878" s="458"/>
      <c r="E878" s="458"/>
      <c r="F878" s="459"/>
      <c r="G878" s="459"/>
    </row>
    <row r="879">
      <c r="A879" s="458"/>
      <c r="B879" s="458"/>
      <c r="C879" s="458"/>
      <c r="D879" s="458"/>
      <c r="E879" s="458"/>
      <c r="F879" s="459"/>
      <c r="G879" s="459"/>
    </row>
    <row r="880">
      <c r="A880" s="458"/>
      <c r="B880" s="458"/>
      <c r="C880" s="458"/>
      <c r="D880" s="458"/>
      <c r="E880" s="458"/>
      <c r="F880" s="459"/>
      <c r="G880" s="459"/>
    </row>
    <row r="881">
      <c r="A881" s="458"/>
      <c r="B881" s="458"/>
      <c r="C881" s="458"/>
      <c r="D881" s="458"/>
      <c r="E881" s="458"/>
      <c r="F881" s="459"/>
      <c r="G881" s="459"/>
    </row>
    <row r="882">
      <c r="A882" s="458"/>
      <c r="B882" s="458"/>
      <c r="C882" s="458"/>
      <c r="D882" s="458"/>
      <c r="E882" s="458"/>
      <c r="F882" s="459"/>
      <c r="G882" s="459"/>
    </row>
    <row r="883">
      <c r="A883" s="458"/>
      <c r="B883" s="458"/>
      <c r="C883" s="458"/>
      <c r="D883" s="458"/>
      <c r="E883" s="458"/>
      <c r="F883" s="459"/>
      <c r="G883" s="459"/>
    </row>
    <row r="884">
      <c r="A884" s="458"/>
      <c r="B884" s="458"/>
      <c r="C884" s="458"/>
      <c r="D884" s="458"/>
      <c r="E884" s="458"/>
      <c r="F884" s="459"/>
      <c r="G884" s="459"/>
    </row>
    <row r="885">
      <c r="A885" s="458"/>
      <c r="B885" s="458"/>
      <c r="C885" s="458"/>
      <c r="D885" s="458"/>
      <c r="E885" s="458"/>
      <c r="F885" s="459"/>
      <c r="G885" s="459"/>
    </row>
    <row r="886">
      <c r="A886" s="458"/>
      <c r="B886" s="458"/>
      <c r="C886" s="458"/>
      <c r="D886" s="458"/>
      <c r="E886" s="458"/>
      <c r="F886" s="459"/>
      <c r="G886" s="459"/>
    </row>
    <row r="887">
      <c r="A887" s="458"/>
      <c r="B887" s="458"/>
      <c r="C887" s="458"/>
      <c r="D887" s="458"/>
      <c r="E887" s="458"/>
      <c r="F887" s="459"/>
      <c r="G887" s="459"/>
    </row>
    <row r="888">
      <c r="A888" s="458"/>
      <c r="B888" s="458"/>
      <c r="C888" s="458"/>
      <c r="D888" s="458"/>
      <c r="E888" s="458"/>
      <c r="F888" s="459"/>
      <c r="G888" s="459"/>
    </row>
    <row r="889">
      <c r="A889" s="458"/>
      <c r="B889" s="458"/>
      <c r="C889" s="458"/>
      <c r="D889" s="458"/>
      <c r="E889" s="458"/>
      <c r="F889" s="459"/>
      <c r="G889" s="459"/>
    </row>
    <row r="890">
      <c r="A890" s="458"/>
      <c r="B890" s="458"/>
      <c r="C890" s="458"/>
      <c r="D890" s="458"/>
      <c r="E890" s="458"/>
      <c r="F890" s="459"/>
      <c r="G890" s="459"/>
    </row>
    <row r="891">
      <c r="A891" s="458"/>
      <c r="B891" s="458"/>
      <c r="C891" s="458"/>
      <c r="D891" s="458"/>
      <c r="E891" s="458"/>
      <c r="F891" s="459"/>
      <c r="G891" s="459"/>
    </row>
    <row r="892">
      <c r="A892" s="458"/>
      <c r="B892" s="458"/>
      <c r="C892" s="458"/>
      <c r="D892" s="458"/>
      <c r="E892" s="458"/>
      <c r="F892" s="459"/>
      <c r="G892" s="459"/>
    </row>
    <row r="893">
      <c r="A893" s="458"/>
      <c r="B893" s="458"/>
      <c r="C893" s="458"/>
      <c r="D893" s="458"/>
      <c r="E893" s="458"/>
      <c r="F893" s="459"/>
      <c r="G893" s="459"/>
    </row>
    <row r="894">
      <c r="A894" s="458"/>
      <c r="B894" s="458"/>
      <c r="C894" s="458"/>
      <c r="D894" s="458"/>
      <c r="E894" s="458"/>
      <c r="F894" s="459"/>
      <c r="G894" s="459"/>
    </row>
    <row r="895">
      <c r="A895" s="458"/>
      <c r="B895" s="458"/>
      <c r="C895" s="458"/>
      <c r="D895" s="458"/>
      <c r="E895" s="458"/>
      <c r="F895" s="459"/>
      <c r="G895" s="459"/>
    </row>
    <row r="896">
      <c r="A896" s="458"/>
      <c r="B896" s="458"/>
      <c r="C896" s="458"/>
      <c r="D896" s="458"/>
      <c r="E896" s="458"/>
      <c r="F896" s="459"/>
      <c r="G896" s="459"/>
    </row>
    <row r="897">
      <c r="A897" s="458"/>
      <c r="B897" s="458"/>
      <c r="C897" s="458"/>
      <c r="D897" s="458"/>
      <c r="E897" s="458"/>
      <c r="F897" s="459"/>
      <c r="G897" s="459"/>
    </row>
    <row r="898">
      <c r="A898" s="458"/>
      <c r="B898" s="458"/>
      <c r="C898" s="458"/>
      <c r="D898" s="458"/>
      <c r="E898" s="458"/>
      <c r="F898" s="459"/>
      <c r="G898" s="459"/>
    </row>
    <row r="899">
      <c r="A899" s="458"/>
      <c r="B899" s="458"/>
      <c r="C899" s="458"/>
      <c r="D899" s="458"/>
      <c r="E899" s="458"/>
      <c r="F899" s="459"/>
      <c r="G899" s="459"/>
    </row>
    <row r="900">
      <c r="A900" s="458"/>
      <c r="B900" s="458"/>
      <c r="C900" s="458"/>
      <c r="D900" s="458"/>
      <c r="E900" s="458"/>
      <c r="F900" s="459"/>
      <c r="G900" s="459"/>
    </row>
    <row r="901">
      <c r="A901" s="458"/>
      <c r="B901" s="458"/>
      <c r="C901" s="458"/>
      <c r="D901" s="458"/>
      <c r="E901" s="458"/>
      <c r="F901" s="459"/>
      <c r="G901" s="459"/>
    </row>
    <row r="902">
      <c r="A902" s="458"/>
      <c r="B902" s="458"/>
      <c r="C902" s="458"/>
      <c r="D902" s="458"/>
      <c r="E902" s="458"/>
      <c r="F902" s="459"/>
      <c r="G902" s="459"/>
    </row>
    <row r="903">
      <c r="A903" s="458"/>
      <c r="B903" s="458"/>
      <c r="C903" s="458"/>
      <c r="D903" s="458"/>
      <c r="E903" s="458"/>
      <c r="F903" s="459"/>
      <c r="G903" s="459"/>
    </row>
    <row r="904">
      <c r="A904" s="458"/>
      <c r="B904" s="458"/>
      <c r="C904" s="458"/>
      <c r="D904" s="458"/>
      <c r="E904" s="458"/>
      <c r="F904" s="459"/>
      <c r="G904" s="459"/>
    </row>
    <row r="905">
      <c r="A905" s="458"/>
      <c r="B905" s="458"/>
      <c r="C905" s="458"/>
      <c r="D905" s="458"/>
      <c r="E905" s="458"/>
      <c r="F905" s="459"/>
      <c r="G905" s="459"/>
    </row>
    <row r="906">
      <c r="A906" s="458"/>
      <c r="B906" s="458"/>
      <c r="C906" s="458"/>
      <c r="D906" s="458"/>
      <c r="E906" s="458"/>
      <c r="F906" s="459"/>
      <c r="G906" s="459"/>
    </row>
    <row r="907">
      <c r="A907" s="458"/>
      <c r="B907" s="458"/>
      <c r="C907" s="458"/>
      <c r="D907" s="458"/>
      <c r="E907" s="458"/>
      <c r="F907" s="459"/>
      <c r="G907" s="459"/>
    </row>
    <row r="908">
      <c r="A908" s="458"/>
      <c r="B908" s="458"/>
      <c r="C908" s="458"/>
      <c r="D908" s="458"/>
      <c r="E908" s="458"/>
      <c r="F908" s="459"/>
      <c r="G908" s="459"/>
    </row>
    <row r="909">
      <c r="A909" s="458"/>
      <c r="B909" s="458"/>
      <c r="C909" s="458"/>
      <c r="D909" s="458"/>
      <c r="E909" s="458"/>
      <c r="F909" s="459"/>
      <c r="G909" s="459"/>
    </row>
    <row r="910">
      <c r="A910" s="458"/>
      <c r="B910" s="458"/>
      <c r="C910" s="458"/>
      <c r="D910" s="458"/>
      <c r="E910" s="458"/>
      <c r="F910" s="459"/>
      <c r="G910" s="459"/>
    </row>
    <row r="911">
      <c r="A911" s="458"/>
      <c r="B911" s="458"/>
      <c r="C911" s="458"/>
      <c r="D911" s="458"/>
      <c r="E911" s="458"/>
      <c r="F911" s="459"/>
      <c r="G911" s="459"/>
    </row>
    <row r="912">
      <c r="A912" s="458"/>
      <c r="B912" s="458"/>
      <c r="C912" s="458"/>
      <c r="D912" s="458"/>
      <c r="E912" s="458"/>
      <c r="F912" s="459"/>
      <c r="G912" s="459"/>
    </row>
    <row r="913">
      <c r="A913" s="458"/>
      <c r="B913" s="458"/>
      <c r="C913" s="458"/>
      <c r="D913" s="458"/>
      <c r="E913" s="458"/>
      <c r="F913" s="459"/>
      <c r="G913" s="459"/>
    </row>
    <row r="914">
      <c r="A914" s="458"/>
      <c r="B914" s="458"/>
      <c r="C914" s="458"/>
      <c r="D914" s="458"/>
      <c r="E914" s="458"/>
      <c r="F914" s="459"/>
      <c r="G914" s="459"/>
    </row>
    <row r="915">
      <c r="A915" s="458"/>
      <c r="B915" s="458"/>
      <c r="C915" s="458"/>
      <c r="D915" s="458"/>
      <c r="E915" s="458"/>
      <c r="F915" s="459"/>
      <c r="G915" s="459"/>
    </row>
    <row r="916">
      <c r="A916" s="458"/>
      <c r="B916" s="458"/>
      <c r="C916" s="458"/>
      <c r="D916" s="458"/>
      <c r="E916" s="458"/>
      <c r="F916" s="459"/>
      <c r="G916" s="459"/>
    </row>
    <row r="917">
      <c r="A917" s="458"/>
      <c r="B917" s="458"/>
      <c r="C917" s="458"/>
      <c r="D917" s="458"/>
      <c r="E917" s="458"/>
      <c r="F917" s="459"/>
      <c r="G917" s="459"/>
    </row>
    <row r="918">
      <c r="A918" s="458"/>
      <c r="B918" s="458"/>
      <c r="C918" s="458"/>
      <c r="D918" s="458"/>
      <c r="E918" s="458"/>
      <c r="F918" s="459"/>
      <c r="G918" s="459"/>
    </row>
    <row r="919">
      <c r="A919" s="458"/>
      <c r="B919" s="458"/>
      <c r="C919" s="458"/>
      <c r="D919" s="458"/>
      <c r="E919" s="458"/>
      <c r="F919" s="459"/>
      <c r="G919" s="459"/>
    </row>
    <row r="920">
      <c r="A920" s="458"/>
      <c r="B920" s="458"/>
      <c r="C920" s="458"/>
      <c r="D920" s="458"/>
      <c r="E920" s="458"/>
      <c r="F920" s="459"/>
      <c r="G920" s="459"/>
    </row>
    <row r="921">
      <c r="A921" s="458"/>
      <c r="B921" s="458"/>
      <c r="C921" s="458"/>
      <c r="D921" s="458"/>
      <c r="E921" s="458"/>
      <c r="F921" s="459"/>
      <c r="G921" s="459"/>
    </row>
    <row r="922">
      <c r="A922" s="458"/>
      <c r="B922" s="458"/>
      <c r="C922" s="458"/>
      <c r="D922" s="458"/>
      <c r="E922" s="458"/>
      <c r="F922" s="459"/>
      <c r="G922" s="459"/>
    </row>
    <row r="923">
      <c r="A923" s="458"/>
      <c r="B923" s="458"/>
      <c r="C923" s="458"/>
      <c r="D923" s="458"/>
      <c r="E923" s="458"/>
      <c r="F923" s="459"/>
      <c r="G923" s="459"/>
    </row>
    <row r="924">
      <c r="A924" s="458"/>
      <c r="B924" s="458"/>
      <c r="C924" s="458"/>
      <c r="D924" s="458"/>
      <c r="E924" s="458"/>
      <c r="F924" s="459"/>
      <c r="G924" s="459"/>
    </row>
    <row r="925">
      <c r="A925" s="458"/>
      <c r="B925" s="458"/>
      <c r="C925" s="458"/>
      <c r="D925" s="458"/>
      <c r="E925" s="458"/>
      <c r="F925" s="459"/>
      <c r="G925" s="459"/>
    </row>
  </sheetData>
  <autoFilter ref="$E$15:$F$221">
    <filterColumn colId="0">
      <filters>
        <filter val="120212184700870728"/>
        <filter val="120220206914160728"/>
      </filters>
    </filterColumn>
  </autoFilter>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0.0"/>
  </cols>
  <sheetData>
    <row r="1">
      <c r="A1" s="451" t="s">
        <v>637</v>
      </c>
    </row>
    <row r="2">
      <c r="A2" s="31" t="s">
        <v>1021</v>
      </c>
      <c r="B2" s="31" t="s">
        <v>1552</v>
      </c>
    </row>
    <row r="3">
      <c r="A3" s="31" t="s">
        <v>1023</v>
      </c>
      <c r="B3" s="31" t="s">
        <v>1024</v>
      </c>
    </row>
    <row r="4">
      <c r="A4" s="31" t="s">
        <v>756</v>
      </c>
      <c r="B4" s="31" t="s">
        <v>1553</v>
      </c>
    </row>
    <row r="5">
      <c r="A5" s="31" t="s">
        <v>1026</v>
      </c>
      <c r="B5" s="452">
        <v>149.0</v>
      </c>
    </row>
    <row r="6">
      <c r="A6" s="31" t="s">
        <v>1027</v>
      </c>
      <c r="B6" s="452">
        <v>149.0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1010.0</v>
      </c>
      <c r="G12" s="459"/>
    </row>
    <row r="15">
      <c r="A15" s="455" t="s">
        <v>1031</v>
      </c>
      <c r="B15" s="455" t="s">
        <v>1032</v>
      </c>
      <c r="C15" s="455" t="s">
        <v>1033</v>
      </c>
      <c r="D15" s="455" t="s">
        <v>1034</v>
      </c>
      <c r="E15" s="455" t="s">
        <v>1035</v>
      </c>
      <c r="F15" s="455" t="s">
        <v>1036</v>
      </c>
      <c r="G15" s="307"/>
    </row>
    <row r="16">
      <c r="A16" s="436" t="s">
        <v>1436</v>
      </c>
      <c r="B16" s="436" t="s">
        <v>1436</v>
      </c>
      <c r="C16" s="436" t="s">
        <v>9</v>
      </c>
      <c r="D16" s="436" t="s">
        <v>1040</v>
      </c>
      <c r="E16" s="436" t="s">
        <v>207</v>
      </c>
      <c r="F16" s="454">
        <v>92.0</v>
      </c>
      <c r="G16" s="459"/>
    </row>
    <row r="17">
      <c r="A17" s="436" t="s">
        <v>1437</v>
      </c>
      <c r="B17" s="436" t="s">
        <v>1438</v>
      </c>
      <c r="C17" s="436" t="s">
        <v>9</v>
      </c>
      <c r="D17" s="436" t="s">
        <v>1040</v>
      </c>
      <c r="E17" s="436" t="s">
        <v>207</v>
      </c>
      <c r="F17" s="454">
        <v>58.0</v>
      </c>
      <c r="G17" s="459"/>
    </row>
    <row r="18">
      <c r="A18" s="436" t="s">
        <v>1452</v>
      </c>
      <c r="B18" s="436" t="s">
        <v>1462</v>
      </c>
      <c r="C18" s="436" t="s">
        <v>9</v>
      </c>
      <c r="D18" s="436" t="s">
        <v>1040</v>
      </c>
      <c r="E18" s="436" t="s">
        <v>207</v>
      </c>
      <c r="F18" s="454">
        <v>48.0</v>
      </c>
      <c r="G18" s="459"/>
    </row>
    <row r="19">
      <c r="A19" s="436" t="s">
        <v>1437</v>
      </c>
      <c r="B19" s="436" t="s">
        <v>1439</v>
      </c>
      <c r="C19" s="436" t="s">
        <v>9</v>
      </c>
      <c r="D19" s="436" t="s">
        <v>1040</v>
      </c>
      <c r="E19" s="436" t="s">
        <v>207</v>
      </c>
      <c r="F19" s="454">
        <v>44.0</v>
      </c>
      <c r="G19" s="459"/>
    </row>
    <row r="20">
      <c r="A20" s="436" t="s">
        <v>1436</v>
      </c>
      <c r="B20" s="436" t="s">
        <v>1436</v>
      </c>
      <c r="C20" s="436" t="s">
        <v>10</v>
      </c>
      <c r="D20" s="436" t="s">
        <v>1040</v>
      </c>
      <c r="E20" s="436" t="s">
        <v>207</v>
      </c>
      <c r="F20" s="454">
        <v>43.0</v>
      </c>
      <c r="G20" s="459"/>
    </row>
    <row r="21">
      <c r="A21" s="436" t="s">
        <v>1436</v>
      </c>
      <c r="B21" s="436" t="s">
        <v>1436</v>
      </c>
      <c r="C21" s="436" t="s">
        <v>9</v>
      </c>
      <c r="D21" s="436" t="s">
        <v>1040</v>
      </c>
      <c r="E21" s="436" t="s">
        <v>209</v>
      </c>
      <c r="F21" s="454">
        <v>38.0</v>
      </c>
      <c r="G21" s="459"/>
    </row>
    <row r="22">
      <c r="A22" s="436" t="s">
        <v>1452</v>
      </c>
      <c r="B22" s="436" t="s">
        <v>1462</v>
      </c>
      <c r="C22" s="436" t="s">
        <v>10</v>
      </c>
      <c r="D22" s="436" t="s">
        <v>1040</v>
      </c>
      <c r="E22" s="436" t="s">
        <v>207</v>
      </c>
      <c r="F22" s="454">
        <v>37.0</v>
      </c>
      <c r="G22" s="459"/>
    </row>
    <row r="23">
      <c r="A23" s="436" t="s">
        <v>1437</v>
      </c>
      <c r="B23" s="436" t="s">
        <v>1438</v>
      </c>
      <c r="C23" s="436" t="s">
        <v>10</v>
      </c>
      <c r="D23" s="436" t="s">
        <v>1040</v>
      </c>
      <c r="E23" s="436" t="s">
        <v>207</v>
      </c>
      <c r="F23" s="454">
        <v>31.0</v>
      </c>
      <c r="G23" s="459"/>
    </row>
    <row r="24">
      <c r="A24" s="436" t="s">
        <v>1436</v>
      </c>
      <c r="B24" s="436" t="s">
        <v>1436</v>
      </c>
      <c r="C24" s="436" t="s">
        <v>8</v>
      </c>
      <c r="D24" s="436" t="s">
        <v>1040</v>
      </c>
      <c r="E24" s="436" t="s">
        <v>207</v>
      </c>
      <c r="F24" s="454">
        <v>24.0</v>
      </c>
      <c r="G24" s="459"/>
    </row>
    <row r="25">
      <c r="A25" s="436" t="s">
        <v>1437</v>
      </c>
      <c r="B25" s="436" t="s">
        <v>1461</v>
      </c>
      <c r="C25" s="436" t="s">
        <v>9</v>
      </c>
      <c r="D25" s="436" t="s">
        <v>1040</v>
      </c>
      <c r="E25" s="436" t="s">
        <v>207</v>
      </c>
      <c r="F25" s="454">
        <v>20.0</v>
      </c>
      <c r="G25" s="459"/>
    </row>
    <row r="26">
      <c r="A26" s="436" t="s">
        <v>1437</v>
      </c>
      <c r="B26" s="436" t="s">
        <v>1446</v>
      </c>
      <c r="C26" s="436" t="s">
        <v>9</v>
      </c>
      <c r="D26" s="436" t="s">
        <v>1040</v>
      </c>
      <c r="E26" s="436" t="s">
        <v>207</v>
      </c>
      <c r="F26" s="454">
        <v>20.0</v>
      </c>
      <c r="G26" s="459"/>
    </row>
    <row r="27">
      <c r="A27" s="436" t="s">
        <v>1448</v>
      </c>
      <c r="B27" s="436" t="s">
        <v>1459</v>
      </c>
      <c r="C27" s="436" t="s">
        <v>9</v>
      </c>
      <c r="D27" s="436" t="s">
        <v>1040</v>
      </c>
      <c r="E27" s="436" t="s">
        <v>207</v>
      </c>
      <c r="F27" s="454">
        <v>19.0</v>
      </c>
      <c r="G27" s="459"/>
    </row>
    <row r="28">
      <c r="A28" s="436" t="s">
        <v>1452</v>
      </c>
      <c r="B28" s="436" t="s">
        <v>1472</v>
      </c>
      <c r="C28" s="436" t="s">
        <v>9</v>
      </c>
      <c r="D28" s="436" t="s">
        <v>1040</v>
      </c>
      <c r="E28" s="436" t="s">
        <v>207</v>
      </c>
      <c r="F28" s="454">
        <v>16.0</v>
      </c>
      <c r="G28" s="459"/>
    </row>
    <row r="29">
      <c r="A29" s="436" t="s">
        <v>1437</v>
      </c>
      <c r="B29" s="436" t="s">
        <v>1447</v>
      </c>
      <c r="C29" s="436" t="s">
        <v>9</v>
      </c>
      <c r="D29" s="436" t="s">
        <v>1040</v>
      </c>
      <c r="E29" s="436" t="s">
        <v>207</v>
      </c>
      <c r="F29" s="454">
        <v>14.0</v>
      </c>
      <c r="G29" s="459"/>
    </row>
    <row r="30">
      <c r="A30" s="436" t="s">
        <v>1437</v>
      </c>
      <c r="B30" s="436" t="s">
        <v>1460</v>
      </c>
      <c r="C30" s="436" t="s">
        <v>9</v>
      </c>
      <c r="D30" s="436" t="s">
        <v>1040</v>
      </c>
      <c r="E30" s="436" t="s">
        <v>207</v>
      </c>
      <c r="F30" s="454">
        <v>13.0</v>
      </c>
      <c r="G30" s="459"/>
    </row>
    <row r="31">
      <c r="A31" s="436" t="s">
        <v>1437</v>
      </c>
      <c r="B31" s="436" t="s">
        <v>1438</v>
      </c>
      <c r="C31" s="436" t="s">
        <v>9</v>
      </c>
      <c r="D31" s="436" t="s">
        <v>1040</v>
      </c>
      <c r="E31" s="436" t="s">
        <v>209</v>
      </c>
      <c r="F31" s="454">
        <v>12.0</v>
      </c>
      <c r="G31" s="459"/>
    </row>
    <row r="32">
      <c r="A32" s="436" t="s">
        <v>1437</v>
      </c>
      <c r="B32" s="436" t="s">
        <v>1438</v>
      </c>
      <c r="C32" s="436" t="s">
        <v>8</v>
      </c>
      <c r="D32" s="436" t="s">
        <v>1040</v>
      </c>
      <c r="E32" s="436" t="s">
        <v>207</v>
      </c>
      <c r="F32" s="454">
        <v>12.0</v>
      </c>
      <c r="G32" s="459"/>
    </row>
    <row r="33">
      <c r="A33" s="436" t="s">
        <v>1437</v>
      </c>
      <c r="B33" s="436" t="s">
        <v>1492</v>
      </c>
      <c r="C33" s="436" t="s">
        <v>9</v>
      </c>
      <c r="D33" s="436" t="s">
        <v>1040</v>
      </c>
      <c r="E33" s="436" t="s">
        <v>207</v>
      </c>
      <c r="F33" s="454">
        <v>12.0</v>
      </c>
      <c r="G33" s="459"/>
    </row>
    <row r="34">
      <c r="A34" s="436" t="s">
        <v>1437</v>
      </c>
      <c r="B34" s="436" t="s">
        <v>1439</v>
      </c>
      <c r="C34" s="436" t="s">
        <v>10</v>
      </c>
      <c r="D34" s="436" t="s">
        <v>1040</v>
      </c>
      <c r="E34" s="436" t="s">
        <v>207</v>
      </c>
      <c r="F34" s="454">
        <v>11.0</v>
      </c>
      <c r="G34" s="459"/>
    </row>
    <row r="35">
      <c r="A35" s="436" t="s">
        <v>1437</v>
      </c>
      <c r="B35" s="436" t="s">
        <v>1439</v>
      </c>
      <c r="C35" s="436" t="s">
        <v>9</v>
      </c>
      <c r="D35" s="436" t="s">
        <v>1040</v>
      </c>
      <c r="E35" s="436" t="s">
        <v>209</v>
      </c>
      <c r="F35" s="454">
        <v>11.0</v>
      </c>
      <c r="G35" s="459"/>
    </row>
    <row r="36">
      <c r="A36" s="436" t="s">
        <v>1437</v>
      </c>
      <c r="B36" s="436" t="s">
        <v>1461</v>
      </c>
      <c r="C36" s="436" t="s">
        <v>10</v>
      </c>
      <c r="D36" s="436" t="s">
        <v>1040</v>
      </c>
      <c r="E36" s="436" t="s">
        <v>207</v>
      </c>
      <c r="F36" s="454">
        <v>11.0</v>
      </c>
      <c r="G36" s="459"/>
    </row>
    <row r="37">
      <c r="A37" s="436" t="s">
        <v>1452</v>
      </c>
      <c r="B37" s="436" t="s">
        <v>1472</v>
      </c>
      <c r="C37" s="436" t="s">
        <v>10</v>
      </c>
      <c r="D37" s="436" t="s">
        <v>1040</v>
      </c>
      <c r="E37" s="436" t="s">
        <v>207</v>
      </c>
      <c r="F37" s="454">
        <v>11.0</v>
      </c>
      <c r="G37" s="459"/>
    </row>
    <row r="38">
      <c r="A38" s="436" t="s">
        <v>1437</v>
      </c>
      <c r="B38" s="436" t="s">
        <v>1460</v>
      </c>
      <c r="C38" s="436" t="s">
        <v>10</v>
      </c>
      <c r="D38" s="436" t="s">
        <v>1040</v>
      </c>
      <c r="E38" s="436" t="s">
        <v>207</v>
      </c>
      <c r="F38" s="454">
        <v>10.0</v>
      </c>
      <c r="G38" s="459"/>
    </row>
    <row r="39">
      <c r="A39" s="436" t="s">
        <v>1452</v>
      </c>
      <c r="B39" s="436" t="s">
        <v>1548</v>
      </c>
      <c r="C39" s="436" t="s">
        <v>9</v>
      </c>
      <c r="D39" s="436" t="s">
        <v>1040</v>
      </c>
      <c r="E39" s="436" t="s">
        <v>207</v>
      </c>
      <c r="F39" s="454">
        <v>10.0</v>
      </c>
      <c r="G39" s="459"/>
    </row>
    <row r="40">
      <c r="A40" s="436" t="s">
        <v>1437</v>
      </c>
      <c r="B40" s="436" t="s">
        <v>1439</v>
      </c>
      <c r="C40" s="436" t="s">
        <v>8</v>
      </c>
      <c r="D40" s="436" t="s">
        <v>1040</v>
      </c>
      <c r="E40" s="436" t="s">
        <v>207</v>
      </c>
      <c r="F40" s="454">
        <v>9.0</v>
      </c>
      <c r="G40" s="459"/>
    </row>
    <row r="41">
      <c r="A41" s="436" t="s">
        <v>1452</v>
      </c>
      <c r="B41" s="436" t="s">
        <v>1472</v>
      </c>
      <c r="C41" s="436" t="s">
        <v>8</v>
      </c>
      <c r="D41" s="436" t="s">
        <v>1040</v>
      </c>
      <c r="E41" s="436" t="s">
        <v>207</v>
      </c>
      <c r="F41" s="454">
        <v>9.0</v>
      </c>
      <c r="G41" s="459"/>
    </row>
    <row r="42">
      <c r="A42" s="436" t="s">
        <v>1444</v>
      </c>
      <c r="B42" s="436" t="s">
        <v>1456</v>
      </c>
      <c r="C42" s="436" t="s">
        <v>9</v>
      </c>
      <c r="D42" s="436" t="s">
        <v>1040</v>
      </c>
      <c r="E42" s="436" t="s">
        <v>207</v>
      </c>
      <c r="F42" s="454">
        <v>9.0</v>
      </c>
      <c r="G42" s="459"/>
    </row>
    <row r="43">
      <c r="A43" s="436" t="s">
        <v>1444</v>
      </c>
      <c r="B43" s="436" t="s">
        <v>1504</v>
      </c>
      <c r="C43" s="436" t="s">
        <v>9</v>
      </c>
      <c r="D43" s="436" t="s">
        <v>1040</v>
      </c>
      <c r="E43" s="436" t="s">
        <v>207</v>
      </c>
      <c r="F43" s="454">
        <v>9.0</v>
      </c>
      <c r="G43" s="459"/>
    </row>
    <row r="44">
      <c r="A44" s="436" t="s">
        <v>1436</v>
      </c>
      <c r="B44" s="436" t="s">
        <v>1436</v>
      </c>
      <c r="C44" s="436" t="s">
        <v>10</v>
      </c>
      <c r="D44" s="436" t="s">
        <v>1040</v>
      </c>
      <c r="E44" s="436" t="s">
        <v>209</v>
      </c>
      <c r="F44" s="454">
        <v>9.0</v>
      </c>
      <c r="G44" s="459"/>
    </row>
    <row r="45">
      <c r="A45" s="436" t="s">
        <v>1437</v>
      </c>
      <c r="B45" s="436" t="s">
        <v>1461</v>
      </c>
      <c r="C45" s="436" t="s">
        <v>8</v>
      </c>
      <c r="D45" s="436" t="s">
        <v>1040</v>
      </c>
      <c r="E45" s="436" t="s">
        <v>207</v>
      </c>
      <c r="F45" s="454">
        <v>8.0</v>
      </c>
      <c r="G45" s="459"/>
    </row>
    <row r="46">
      <c r="A46" s="436" t="s">
        <v>1452</v>
      </c>
      <c r="B46" s="436" t="s">
        <v>1538</v>
      </c>
      <c r="C46" s="436" t="s">
        <v>9</v>
      </c>
      <c r="D46" s="436" t="s">
        <v>1040</v>
      </c>
      <c r="E46" s="436" t="s">
        <v>207</v>
      </c>
      <c r="F46" s="454">
        <v>8.0</v>
      </c>
      <c r="G46" s="459"/>
    </row>
    <row r="47">
      <c r="A47" s="436" t="s">
        <v>1452</v>
      </c>
      <c r="B47" s="436" t="s">
        <v>1472</v>
      </c>
      <c r="C47" s="436" t="s">
        <v>9</v>
      </c>
      <c r="D47" s="436" t="s">
        <v>1040</v>
      </c>
      <c r="E47" s="436" t="s">
        <v>209</v>
      </c>
      <c r="F47" s="454">
        <v>8.0</v>
      </c>
      <c r="G47" s="459"/>
    </row>
    <row r="48">
      <c r="A48" s="436" t="s">
        <v>1452</v>
      </c>
      <c r="B48" s="436" t="s">
        <v>1472</v>
      </c>
      <c r="C48" s="436" t="s">
        <v>8</v>
      </c>
      <c r="D48" s="436" t="s">
        <v>1040</v>
      </c>
      <c r="E48" s="436" t="s">
        <v>209</v>
      </c>
      <c r="F48" s="454">
        <v>8.0</v>
      </c>
      <c r="G48" s="459"/>
    </row>
    <row r="49">
      <c r="A49" s="436" t="s">
        <v>1436</v>
      </c>
      <c r="B49" s="436" t="s">
        <v>1436</v>
      </c>
      <c r="C49" s="436" t="s">
        <v>8</v>
      </c>
      <c r="D49" s="436" t="s">
        <v>1040</v>
      </c>
      <c r="E49" s="436" t="s">
        <v>209</v>
      </c>
      <c r="F49" s="454">
        <v>8.0</v>
      </c>
      <c r="G49" s="459"/>
    </row>
    <row r="50">
      <c r="A50" s="436" t="s">
        <v>1068</v>
      </c>
      <c r="B50" s="436" t="s">
        <v>1068</v>
      </c>
      <c r="C50" s="436" t="s">
        <v>9</v>
      </c>
      <c r="D50" s="436" t="s">
        <v>1040</v>
      </c>
      <c r="E50" s="436" t="s">
        <v>207</v>
      </c>
      <c r="F50" s="454">
        <v>7.0</v>
      </c>
      <c r="G50" s="459"/>
    </row>
    <row r="51">
      <c r="A51" s="436" t="s">
        <v>1437</v>
      </c>
      <c r="B51" s="436" t="s">
        <v>1443</v>
      </c>
      <c r="C51" s="436" t="s">
        <v>9</v>
      </c>
      <c r="D51" s="436" t="s">
        <v>1040</v>
      </c>
      <c r="E51" s="436" t="s">
        <v>207</v>
      </c>
      <c r="F51" s="454">
        <v>7.0</v>
      </c>
      <c r="G51" s="459"/>
    </row>
    <row r="52">
      <c r="A52" s="436" t="s">
        <v>1437</v>
      </c>
      <c r="B52" s="436" t="s">
        <v>1447</v>
      </c>
      <c r="C52" s="436" t="s">
        <v>10</v>
      </c>
      <c r="D52" s="436" t="s">
        <v>1040</v>
      </c>
      <c r="E52" s="436" t="s">
        <v>207</v>
      </c>
      <c r="F52" s="454">
        <v>7.0</v>
      </c>
      <c r="G52" s="459"/>
    </row>
    <row r="53">
      <c r="A53" s="436" t="s">
        <v>1452</v>
      </c>
      <c r="B53" s="436" t="s">
        <v>1548</v>
      </c>
      <c r="C53" s="436" t="s">
        <v>10</v>
      </c>
      <c r="D53" s="436" t="s">
        <v>1040</v>
      </c>
      <c r="E53" s="436" t="s">
        <v>207</v>
      </c>
      <c r="F53" s="454">
        <v>7.0</v>
      </c>
      <c r="G53" s="459"/>
    </row>
    <row r="54">
      <c r="A54" s="436" t="s">
        <v>1444</v>
      </c>
      <c r="B54" s="436" t="s">
        <v>1554</v>
      </c>
      <c r="C54" s="436" t="s">
        <v>9</v>
      </c>
      <c r="D54" s="436" t="s">
        <v>1040</v>
      </c>
      <c r="E54" s="436" t="s">
        <v>207</v>
      </c>
      <c r="F54" s="454">
        <v>7.0</v>
      </c>
      <c r="G54" s="459"/>
    </row>
    <row r="55">
      <c r="A55" s="436" t="s">
        <v>1448</v>
      </c>
      <c r="B55" s="436" t="s">
        <v>1459</v>
      </c>
      <c r="C55" s="436" t="s">
        <v>9</v>
      </c>
      <c r="D55" s="436" t="s">
        <v>1040</v>
      </c>
      <c r="E55" s="436" t="s">
        <v>209</v>
      </c>
      <c r="F55" s="454">
        <v>6.0</v>
      </c>
      <c r="G55" s="459"/>
    </row>
    <row r="56">
      <c r="A56" s="436" t="s">
        <v>1448</v>
      </c>
      <c r="B56" s="436" t="s">
        <v>1459</v>
      </c>
      <c r="C56" s="436" t="s">
        <v>8</v>
      </c>
      <c r="D56" s="436" t="s">
        <v>1040</v>
      </c>
      <c r="E56" s="436" t="s">
        <v>207</v>
      </c>
      <c r="F56" s="454">
        <v>6.0</v>
      </c>
      <c r="G56" s="459"/>
    </row>
    <row r="57">
      <c r="A57" s="436" t="s">
        <v>1452</v>
      </c>
      <c r="B57" s="436" t="s">
        <v>1462</v>
      </c>
      <c r="C57" s="436" t="s">
        <v>10</v>
      </c>
      <c r="D57" s="436" t="s">
        <v>1040</v>
      </c>
      <c r="E57" s="436" t="s">
        <v>209</v>
      </c>
      <c r="F57" s="454">
        <v>6.0</v>
      </c>
      <c r="G57" s="459"/>
    </row>
    <row r="58">
      <c r="A58" s="436" t="s">
        <v>1452</v>
      </c>
      <c r="B58" s="436" t="s">
        <v>1462</v>
      </c>
      <c r="C58" s="436" t="s">
        <v>9</v>
      </c>
      <c r="D58" s="436" t="s">
        <v>1040</v>
      </c>
      <c r="E58" s="436" t="s">
        <v>209</v>
      </c>
      <c r="F58" s="454">
        <v>6.0</v>
      </c>
      <c r="G58" s="459"/>
    </row>
    <row r="59">
      <c r="A59" s="436" t="s">
        <v>1452</v>
      </c>
      <c r="B59" s="436" t="s">
        <v>1462</v>
      </c>
      <c r="C59" s="436" t="s">
        <v>8</v>
      </c>
      <c r="D59" s="436" t="s">
        <v>1040</v>
      </c>
      <c r="E59" s="436" t="s">
        <v>207</v>
      </c>
      <c r="F59" s="454">
        <v>6.0</v>
      </c>
      <c r="G59" s="459"/>
    </row>
    <row r="60">
      <c r="A60" s="436" t="s">
        <v>1452</v>
      </c>
      <c r="B60" s="436" t="s">
        <v>1538</v>
      </c>
      <c r="C60" s="436" t="s">
        <v>10</v>
      </c>
      <c r="D60" s="436" t="s">
        <v>1040</v>
      </c>
      <c r="E60" s="436" t="s">
        <v>207</v>
      </c>
      <c r="F60" s="454">
        <v>6.0</v>
      </c>
      <c r="G60" s="459"/>
    </row>
    <row r="61">
      <c r="A61" s="436" t="s">
        <v>1452</v>
      </c>
      <c r="B61" s="436" t="s">
        <v>1499</v>
      </c>
      <c r="C61" s="436" t="s">
        <v>10</v>
      </c>
      <c r="D61" s="436" t="s">
        <v>1040</v>
      </c>
      <c r="E61" s="436" t="s">
        <v>207</v>
      </c>
      <c r="F61" s="454">
        <v>6.0</v>
      </c>
      <c r="G61" s="459"/>
    </row>
    <row r="62">
      <c r="A62" s="436" t="s">
        <v>1452</v>
      </c>
      <c r="B62" s="436" t="s">
        <v>1472</v>
      </c>
      <c r="C62" s="436" t="s">
        <v>10</v>
      </c>
      <c r="D62" s="436" t="s">
        <v>1040</v>
      </c>
      <c r="E62" s="436" t="s">
        <v>209</v>
      </c>
      <c r="F62" s="454">
        <v>6.0</v>
      </c>
      <c r="G62" s="459"/>
    </row>
    <row r="63">
      <c r="A63" s="436" t="s">
        <v>1436</v>
      </c>
      <c r="B63" s="436" t="s">
        <v>1436</v>
      </c>
      <c r="C63" s="436" t="s">
        <v>9</v>
      </c>
      <c r="D63" s="436" t="s">
        <v>1058</v>
      </c>
      <c r="E63" s="436" t="s">
        <v>207</v>
      </c>
      <c r="F63" s="454">
        <v>6.0</v>
      </c>
      <c r="G63" s="459"/>
    </row>
    <row r="64">
      <c r="A64" s="436" t="s">
        <v>1448</v>
      </c>
      <c r="B64" s="436" t="s">
        <v>1459</v>
      </c>
      <c r="C64" s="436" t="s">
        <v>10</v>
      </c>
      <c r="D64" s="436" t="s">
        <v>1040</v>
      </c>
      <c r="E64" s="436" t="s">
        <v>207</v>
      </c>
      <c r="F64" s="454">
        <v>5.0</v>
      </c>
      <c r="G64" s="459"/>
    </row>
    <row r="65">
      <c r="A65" s="436" t="s">
        <v>1448</v>
      </c>
      <c r="B65" s="436" t="s">
        <v>1494</v>
      </c>
      <c r="C65" s="436" t="s">
        <v>9</v>
      </c>
      <c r="D65" s="436" t="s">
        <v>1040</v>
      </c>
      <c r="E65" s="436" t="s">
        <v>207</v>
      </c>
      <c r="F65" s="454">
        <v>5.0</v>
      </c>
      <c r="G65" s="459"/>
    </row>
    <row r="66">
      <c r="A66" s="436" t="s">
        <v>1437</v>
      </c>
      <c r="B66" s="436" t="s">
        <v>1460</v>
      </c>
      <c r="C66" s="436" t="s">
        <v>8</v>
      </c>
      <c r="D66" s="436" t="s">
        <v>1040</v>
      </c>
      <c r="E66" s="436" t="s">
        <v>207</v>
      </c>
      <c r="F66" s="454">
        <v>5.0</v>
      </c>
      <c r="G66" s="459"/>
    </row>
    <row r="67">
      <c r="A67" s="436" t="s">
        <v>1437</v>
      </c>
      <c r="B67" s="436" t="s">
        <v>1446</v>
      </c>
      <c r="C67" s="436" t="s">
        <v>9</v>
      </c>
      <c r="D67" s="436" t="s">
        <v>1040</v>
      </c>
      <c r="E67" s="436" t="s">
        <v>209</v>
      </c>
      <c r="F67" s="454">
        <v>5.0</v>
      </c>
      <c r="G67" s="459"/>
    </row>
    <row r="68">
      <c r="A68" s="436" t="s">
        <v>1437</v>
      </c>
      <c r="B68" s="436" t="s">
        <v>1555</v>
      </c>
      <c r="C68" s="436" t="s">
        <v>9</v>
      </c>
      <c r="D68" s="436" t="s">
        <v>1040</v>
      </c>
      <c r="E68" s="436" t="s">
        <v>209</v>
      </c>
      <c r="F68" s="454">
        <v>5.0</v>
      </c>
      <c r="G68" s="459"/>
    </row>
    <row r="69">
      <c r="A69" s="436" t="s">
        <v>1452</v>
      </c>
      <c r="B69" s="436" t="s">
        <v>1499</v>
      </c>
      <c r="C69" s="436" t="s">
        <v>9</v>
      </c>
      <c r="D69" s="436" t="s">
        <v>1040</v>
      </c>
      <c r="E69" s="436" t="s">
        <v>207</v>
      </c>
      <c r="F69" s="454">
        <v>5.0</v>
      </c>
      <c r="G69" s="459"/>
    </row>
    <row r="70">
      <c r="A70" s="436" t="s">
        <v>1440</v>
      </c>
      <c r="B70" s="436" t="s">
        <v>1441</v>
      </c>
      <c r="C70" s="436" t="s">
        <v>9</v>
      </c>
      <c r="D70" s="436" t="s">
        <v>1040</v>
      </c>
      <c r="E70" s="436" t="s">
        <v>207</v>
      </c>
      <c r="F70" s="454">
        <v>5.0</v>
      </c>
      <c r="G70" s="459"/>
    </row>
    <row r="71">
      <c r="A71" s="436" t="s">
        <v>1444</v>
      </c>
      <c r="B71" s="436" t="s">
        <v>1458</v>
      </c>
      <c r="C71" s="436" t="s">
        <v>9</v>
      </c>
      <c r="D71" s="436" t="s">
        <v>1040</v>
      </c>
      <c r="E71" s="436" t="s">
        <v>207</v>
      </c>
      <c r="F71" s="454">
        <v>5.0</v>
      </c>
      <c r="G71" s="459"/>
    </row>
    <row r="72">
      <c r="A72" s="436" t="s">
        <v>1444</v>
      </c>
      <c r="B72" s="436" t="s">
        <v>1445</v>
      </c>
      <c r="C72" s="436" t="s">
        <v>10</v>
      </c>
      <c r="D72" s="436" t="s">
        <v>1040</v>
      </c>
      <c r="E72" s="436" t="s">
        <v>207</v>
      </c>
      <c r="F72" s="454">
        <v>5.0</v>
      </c>
      <c r="G72" s="459"/>
    </row>
    <row r="73">
      <c r="A73" s="436" t="s">
        <v>1448</v>
      </c>
      <c r="B73" s="436" t="s">
        <v>1494</v>
      </c>
      <c r="C73" s="436" t="s">
        <v>10</v>
      </c>
      <c r="D73" s="436" t="s">
        <v>1040</v>
      </c>
      <c r="E73" s="436" t="s">
        <v>207</v>
      </c>
      <c r="F73" s="454">
        <v>4.0</v>
      </c>
      <c r="G73" s="459"/>
    </row>
    <row r="74">
      <c r="A74" s="436" t="s">
        <v>1437</v>
      </c>
      <c r="B74" s="436" t="s">
        <v>1460</v>
      </c>
      <c r="C74" s="436" t="s">
        <v>10</v>
      </c>
      <c r="D74" s="436" t="s">
        <v>1040</v>
      </c>
      <c r="E74" s="436" t="s">
        <v>209</v>
      </c>
      <c r="F74" s="454">
        <v>4.0</v>
      </c>
      <c r="G74" s="459"/>
    </row>
    <row r="75">
      <c r="A75" s="436" t="s">
        <v>1437</v>
      </c>
      <c r="B75" s="436" t="s">
        <v>1460</v>
      </c>
      <c r="C75" s="436" t="s">
        <v>9</v>
      </c>
      <c r="D75" s="436" t="s">
        <v>1040</v>
      </c>
      <c r="E75" s="436" t="s">
        <v>209</v>
      </c>
      <c r="F75" s="454">
        <v>4.0</v>
      </c>
      <c r="G75" s="459"/>
    </row>
    <row r="76">
      <c r="A76" s="436" t="s">
        <v>1437</v>
      </c>
      <c r="B76" s="436" t="s">
        <v>1461</v>
      </c>
      <c r="C76" s="436" t="s">
        <v>9</v>
      </c>
      <c r="D76" s="436" t="s">
        <v>1040</v>
      </c>
      <c r="E76" s="436" t="s">
        <v>209</v>
      </c>
      <c r="F76" s="454">
        <v>4.0</v>
      </c>
      <c r="G76" s="459"/>
    </row>
    <row r="77">
      <c r="A77" s="436" t="s">
        <v>1437</v>
      </c>
      <c r="B77" s="436" t="s">
        <v>1446</v>
      </c>
      <c r="C77" s="436" t="s">
        <v>10</v>
      </c>
      <c r="D77" s="436" t="s">
        <v>1040</v>
      </c>
      <c r="E77" s="436" t="s">
        <v>207</v>
      </c>
      <c r="F77" s="454">
        <v>4.0</v>
      </c>
      <c r="G77" s="459"/>
    </row>
    <row r="78">
      <c r="A78" s="436" t="s">
        <v>1437</v>
      </c>
      <c r="B78" s="436" t="s">
        <v>1438</v>
      </c>
      <c r="C78" s="436" t="s">
        <v>8</v>
      </c>
      <c r="D78" s="436" t="s">
        <v>1040</v>
      </c>
      <c r="E78" s="436" t="s">
        <v>209</v>
      </c>
      <c r="F78" s="454">
        <v>4.0</v>
      </c>
      <c r="G78" s="459"/>
    </row>
    <row r="79">
      <c r="A79" s="436" t="s">
        <v>1437</v>
      </c>
      <c r="B79" s="436" t="s">
        <v>1555</v>
      </c>
      <c r="C79" s="436" t="s">
        <v>9</v>
      </c>
      <c r="D79" s="436" t="s">
        <v>1040</v>
      </c>
      <c r="E79" s="436" t="s">
        <v>207</v>
      </c>
      <c r="F79" s="454">
        <v>4.0</v>
      </c>
      <c r="G79" s="459"/>
    </row>
    <row r="80">
      <c r="A80" s="436" t="s">
        <v>1437</v>
      </c>
      <c r="B80" s="436" t="s">
        <v>1492</v>
      </c>
      <c r="C80" s="436" t="s">
        <v>10</v>
      </c>
      <c r="D80" s="436" t="s">
        <v>1040</v>
      </c>
      <c r="E80" s="436" t="s">
        <v>207</v>
      </c>
      <c r="F80" s="454">
        <v>4.0</v>
      </c>
      <c r="G80" s="459"/>
    </row>
    <row r="81">
      <c r="A81" s="436" t="s">
        <v>1452</v>
      </c>
      <c r="B81" s="436" t="s">
        <v>1548</v>
      </c>
      <c r="C81" s="436" t="s">
        <v>8</v>
      </c>
      <c r="D81" s="436" t="s">
        <v>1040</v>
      </c>
      <c r="E81" s="436" t="s">
        <v>207</v>
      </c>
      <c r="F81" s="454">
        <v>4.0</v>
      </c>
      <c r="G81" s="459"/>
    </row>
    <row r="82">
      <c r="A82" s="436" t="s">
        <v>1218</v>
      </c>
      <c r="B82" s="436" t="s">
        <v>1487</v>
      </c>
      <c r="C82" s="436" t="s">
        <v>8</v>
      </c>
      <c r="D82" s="436" t="s">
        <v>1040</v>
      </c>
      <c r="E82" s="436" t="s">
        <v>207</v>
      </c>
      <c r="F82" s="454">
        <v>4.0</v>
      </c>
      <c r="G82" s="459"/>
    </row>
    <row r="83">
      <c r="A83" s="436" t="s">
        <v>1444</v>
      </c>
      <c r="B83" s="436" t="s">
        <v>1504</v>
      </c>
      <c r="C83" s="436" t="s">
        <v>10</v>
      </c>
      <c r="D83" s="436" t="s">
        <v>1040</v>
      </c>
      <c r="E83" s="436" t="s">
        <v>207</v>
      </c>
      <c r="F83" s="454">
        <v>4.0</v>
      </c>
      <c r="G83" s="459"/>
    </row>
    <row r="84">
      <c r="A84" s="436" t="s">
        <v>1444</v>
      </c>
      <c r="B84" s="436" t="s">
        <v>1445</v>
      </c>
      <c r="C84" s="436" t="s">
        <v>9</v>
      </c>
      <c r="D84" s="436" t="s">
        <v>1040</v>
      </c>
      <c r="E84" s="436" t="s">
        <v>207</v>
      </c>
      <c r="F84" s="454">
        <v>4.0</v>
      </c>
      <c r="G84" s="459"/>
    </row>
    <row r="85">
      <c r="A85" s="436" t="s">
        <v>1448</v>
      </c>
      <c r="B85" s="436" t="s">
        <v>1459</v>
      </c>
      <c r="C85" s="436" t="s">
        <v>10</v>
      </c>
      <c r="D85" s="436" t="s">
        <v>1040</v>
      </c>
      <c r="E85" s="436" t="s">
        <v>209</v>
      </c>
      <c r="F85" s="454">
        <v>3.0</v>
      </c>
      <c r="G85" s="459"/>
    </row>
    <row r="86">
      <c r="A86" s="436" t="s">
        <v>1437</v>
      </c>
      <c r="B86" s="436" t="s">
        <v>1443</v>
      </c>
      <c r="C86" s="436" t="s">
        <v>8</v>
      </c>
      <c r="D86" s="436" t="s">
        <v>1040</v>
      </c>
      <c r="E86" s="436" t="s">
        <v>207</v>
      </c>
      <c r="F86" s="454">
        <v>3.0</v>
      </c>
      <c r="G86" s="459"/>
    </row>
    <row r="87">
      <c r="A87" s="436" t="s">
        <v>1437</v>
      </c>
      <c r="B87" s="436" t="s">
        <v>1439</v>
      </c>
      <c r="C87" s="436" t="s">
        <v>10</v>
      </c>
      <c r="D87" s="436" t="s">
        <v>1040</v>
      </c>
      <c r="E87" s="436" t="s">
        <v>209</v>
      </c>
      <c r="F87" s="454">
        <v>3.0</v>
      </c>
      <c r="G87" s="459"/>
    </row>
    <row r="88">
      <c r="A88" s="436" t="s">
        <v>1437</v>
      </c>
      <c r="B88" s="436" t="s">
        <v>1447</v>
      </c>
      <c r="C88" s="436" t="s">
        <v>10</v>
      </c>
      <c r="D88" s="436" t="s">
        <v>1040</v>
      </c>
      <c r="E88" s="436" t="s">
        <v>209</v>
      </c>
      <c r="F88" s="454">
        <v>3.0</v>
      </c>
      <c r="G88" s="459"/>
    </row>
    <row r="89">
      <c r="A89" s="436" t="s">
        <v>1437</v>
      </c>
      <c r="B89" s="436" t="s">
        <v>1492</v>
      </c>
      <c r="C89" s="436" t="s">
        <v>9</v>
      </c>
      <c r="D89" s="436" t="s">
        <v>1040</v>
      </c>
      <c r="E89" s="436" t="s">
        <v>209</v>
      </c>
      <c r="F89" s="454">
        <v>3.0</v>
      </c>
      <c r="G89" s="459"/>
    </row>
    <row r="90">
      <c r="A90" s="436" t="s">
        <v>1452</v>
      </c>
      <c r="B90" s="436" t="s">
        <v>1514</v>
      </c>
      <c r="C90" s="436" t="s">
        <v>9</v>
      </c>
      <c r="D90" s="436" t="s">
        <v>1040</v>
      </c>
      <c r="E90" s="436" t="s">
        <v>207</v>
      </c>
      <c r="F90" s="454">
        <v>3.0</v>
      </c>
      <c r="G90" s="459"/>
    </row>
    <row r="91">
      <c r="A91" s="436" t="s">
        <v>1452</v>
      </c>
      <c r="B91" s="436" t="s">
        <v>1463</v>
      </c>
      <c r="C91" s="436" t="s">
        <v>9</v>
      </c>
      <c r="D91" s="436" t="s">
        <v>1040</v>
      </c>
      <c r="E91" s="436" t="s">
        <v>207</v>
      </c>
      <c r="F91" s="454">
        <v>3.0</v>
      </c>
      <c r="G91" s="459"/>
    </row>
    <row r="92">
      <c r="A92" s="436" t="s">
        <v>1440</v>
      </c>
      <c r="B92" s="436" t="s">
        <v>1441</v>
      </c>
      <c r="C92" s="436" t="s">
        <v>8</v>
      </c>
      <c r="D92" s="436" t="s">
        <v>1040</v>
      </c>
      <c r="E92" s="436" t="s">
        <v>207</v>
      </c>
      <c r="F92" s="454">
        <v>3.0</v>
      </c>
      <c r="G92" s="459"/>
    </row>
    <row r="93">
      <c r="A93" s="436" t="s">
        <v>1444</v>
      </c>
      <c r="B93" s="436" t="s">
        <v>1474</v>
      </c>
      <c r="C93" s="436" t="s">
        <v>9</v>
      </c>
      <c r="D93" s="436" t="s">
        <v>1040</v>
      </c>
      <c r="E93" s="436" t="s">
        <v>207</v>
      </c>
      <c r="F93" s="454">
        <v>3.0</v>
      </c>
      <c r="G93" s="459"/>
    </row>
    <row r="94">
      <c r="A94" s="436" t="s">
        <v>1444</v>
      </c>
      <c r="B94" s="436" t="s">
        <v>1474</v>
      </c>
      <c r="C94" s="436" t="s">
        <v>9</v>
      </c>
      <c r="D94" s="436" t="s">
        <v>1040</v>
      </c>
      <c r="E94" s="436" t="s">
        <v>209</v>
      </c>
      <c r="F94" s="454">
        <v>3.0</v>
      </c>
      <c r="G94" s="459"/>
    </row>
    <row r="95">
      <c r="A95" s="436" t="s">
        <v>1444</v>
      </c>
      <c r="B95" s="436" t="s">
        <v>1554</v>
      </c>
      <c r="C95" s="436" t="s">
        <v>8</v>
      </c>
      <c r="D95" s="436" t="s">
        <v>1040</v>
      </c>
      <c r="E95" s="436" t="s">
        <v>207</v>
      </c>
      <c r="F95" s="454">
        <v>3.0</v>
      </c>
      <c r="G95" s="459"/>
    </row>
    <row r="96">
      <c r="A96" s="436" t="s">
        <v>1444</v>
      </c>
      <c r="B96" s="436" t="s">
        <v>1445</v>
      </c>
      <c r="C96" s="436" t="s">
        <v>9</v>
      </c>
      <c r="D96" s="436" t="s">
        <v>1040</v>
      </c>
      <c r="E96" s="436" t="s">
        <v>209</v>
      </c>
      <c r="F96" s="454">
        <v>3.0</v>
      </c>
      <c r="G96" s="459"/>
    </row>
    <row r="97">
      <c r="A97" s="436" t="s">
        <v>1448</v>
      </c>
      <c r="B97" s="436" t="s">
        <v>1494</v>
      </c>
      <c r="C97" s="436" t="s">
        <v>8</v>
      </c>
      <c r="D97" s="436" t="s">
        <v>1040</v>
      </c>
      <c r="E97" s="436" t="s">
        <v>207</v>
      </c>
      <c r="F97" s="454">
        <v>2.0</v>
      </c>
      <c r="G97" s="459"/>
    </row>
    <row r="98">
      <c r="A98" s="436" t="s">
        <v>1521</v>
      </c>
      <c r="B98" s="436" t="s">
        <v>1523</v>
      </c>
      <c r="C98" s="436" t="s">
        <v>10</v>
      </c>
      <c r="D98" s="436" t="s">
        <v>1040</v>
      </c>
      <c r="E98" s="436" t="s">
        <v>207</v>
      </c>
      <c r="F98" s="454">
        <v>2.0</v>
      </c>
      <c r="G98" s="459"/>
    </row>
    <row r="99">
      <c r="A99" s="436" t="s">
        <v>1437</v>
      </c>
      <c r="B99" s="436" t="s">
        <v>1465</v>
      </c>
      <c r="C99" s="436" t="s">
        <v>9</v>
      </c>
      <c r="D99" s="436" t="s">
        <v>1040</v>
      </c>
      <c r="E99" s="436" t="s">
        <v>209</v>
      </c>
      <c r="F99" s="454">
        <v>2.0</v>
      </c>
      <c r="G99" s="459"/>
    </row>
    <row r="100">
      <c r="A100" s="436" t="s">
        <v>1437</v>
      </c>
      <c r="B100" s="436" t="s">
        <v>1439</v>
      </c>
      <c r="C100" s="436" t="s">
        <v>10</v>
      </c>
      <c r="D100" s="436" t="s">
        <v>1058</v>
      </c>
      <c r="E100" s="436" t="s">
        <v>207</v>
      </c>
      <c r="F100" s="454">
        <v>2.0</v>
      </c>
      <c r="G100" s="459"/>
    </row>
    <row r="101">
      <c r="A101" s="436" t="s">
        <v>1437</v>
      </c>
      <c r="B101" s="436" t="s">
        <v>1439</v>
      </c>
      <c r="C101" s="436" t="s">
        <v>9</v>
      </c>
      <c r="D101" s="436" t="s">
        <v>1058</v>
      </c>
      <c r="E101" s="436" t="s">
        <v>207</v>
      </c>
      <c r="F101" s="454">
        <v>2.0</v>
      </c>
      <c r="G101" s="459"/>
    </row>
    <row r="102">
      <c r="A102" s="436" t="s">
        <v>1437</v>
      </c>
      <c r="B102" s="436" t="s">
        <v>1461</v>
      </c>
      <c r="C102" s="436" t="s">
        <v>10</v>
      </c>
      <c r="D102" s="436" t="s">
        <v>1040</v>
      </c>
      <c r="E102" s="436" t="s">
        <v>209</v>
      </c>
      <c r="F102" s="454">
        <v>2.0</v>
      </c>
      <c r="G102" s="459"/>
    </row>
    <row r="103">
      <c r="A103" s="436" t="s">
        <v>1437</v>
      </c>
      <c r="B103" s="436" t="s">
        <v>1446</v>
      </c>
      <c r="C103" s="436" t="s">
        <v>10</v>
      </c>
      <c r="D103" s="436" t="s">
        <v>1040</v>
      </c>
      <c r="E103" s="436" t="s">
        <v>209</v>
      </c>
      <c r="F103" s="454">
        <v>2.0</v>
      </c>
      <c r="G103" s="459"/>
    </row>
    <row r="104">
      <c r="A104" s="436" t="s">
        <v>1437</v>
      </c>
      <c r="B104" s="436" t="s">
        <v>1446</v>
      </c>
      <c r="C104" s="436" t="s">
        <v>8</v>
      </c>
      <c r="D104" s="436" t="s">
        <v>1040</v>
      </c>
      <c r="E104" s="436" t="s">
        <v>207</v>
      </c>
      <c r="F104" s="454">
        <v>2.0</v>
      </c>
      <c r="G104" s="459"/>
    </row>
    <row r="105">
      <c r="A105" s="436" t="s">
        <v>1437</v>
      </c>
      <c r="B105" s="436" t="s">
        <v>1469</v>
      </c>
      <c r="C105" s="436" t="s">
        <v>10</v>
      </c>
      <c r="D105" s="436" t="s">
        <v>1040</v>
      </c>
      <c r="E105" s="436" t="s">
        <v>207</v>
      </c>
      <c r="F105" s="454">
        <v>2.0</v>
      </c>
      <c r="G105" s="459"/>
    </row>
    <row r="106">
      <c r="A106" s="436" t="s">
        <v>1437</v>
      </c>
      <c r="B106" s="436" t="s">
        <v>1438</v>
      </c>
      <c r="C106" s="436" t="s">
        <v>10</v>
      </c>
      <c r="D106" s="436" t="s">
        <v>1040</v>
      </c>
      <c r="E106" s="436" t="s">
        <v>209</v>
      </c>
      <c r="F106" s="454">
        <v>2.0</v>
      </c>
      <c r="G106" s="459"/>
    </row>
    <row r="107">
      <c r="A107" s="436" t="s">
        <v>1437</v>
      </c>
      <c r="B107" s="436" t="s">
        <v>1555</v>
      </c>
      <c r="C107" s="436" t="s">
        <v>10</v>
      </c>
      <c r="D107" s="436" t="s">
        <v>1040</v>
      </c>
      <c r="E107" s="436" t="s">
        <v>207</v>
      </c>
      <c r="F107" s="454">
        <v>2.0</v>
      </c>
      <c r="G107" s="459"/>
    </row>
    <row r="108">
      <c r="A108" s="436" t="s">
        <v>1452</v>
      </c>
      <c r="B108" s="436" t="s">
        <v>1514</v>
      </c>
      <c r="C108" s="436" t="s">
        <v>10</v>
      </c>
      <c r="D108" s="436" t="s">
        <v>1040</v>
      </c>
      <c r="E108" s="436" t="s">
        <v>209</v>
      </c>
      <c r="F108" s="454">
        <v>2.0</v>
      </c>
      <c r="G108" s="459"/>
    </row>
    <row r="109">
      <c r="A109" s="436" t="s">
        <v>1452</v>
      </c>
      <c r="B109" s="436" t="s">
        <v>1538</v>
      </c>
      <c r="C109" s="436" t="s">
        <v>10</v>
      </c>
      <c r="D109" s="436" t="s">
        <v>1040</v>
      </c>
      <c r="E109" s="436" t="s">
        <v>209</v>
      </c>
      <c r="F109" s="454">
        <v>2.0</v>
      </c>
      <c r="G109" s="459"/>
    </row>
    <row r="110">
      <c r="A110" s="436" t="s">
        <v>1452</v>
      </c>
      <c r="B110" s="436" t="s">
        <v>1538</v>
      </c>
      <c r="C110" s="436" t="s">
        <v>9</v>
      </c>
      <c r="D110" s="436" t="s">
        <v>1040</v>
      </c>
      <c r="E110" s="436" t="s">
        <v>209</v>
      </c>
      <c r="F110" s="454">
        <v>2.0</v>
      </c>
      <c r="G110" s="459"/>
    </row>
    <row r="111">
      <c r="A111" s="436" t="s">
        <v>1452</v>
      </c>
      <c r="B111" s="436" t="s">
        <v>1538</v>
      </c>
      <c r="C111" s="436" t="s">
        <v>8</v>
      </c>
      <c r="D111" s="436" t="s">
        <v>1040</v>
      </c>
      <c r="E111" s="436" t="s">
        <v>207</v>
      </c>
      <c r="F111" s="454">
        <v>2.0</v>
      </c>
      <c r="G111" s="459"/>
    </row>
    <row r="112">
      <c r="A112" s="436" t="s">
        <v>1452</v>
      </c>
      <c r="B112" s="436" t="s">
        <v>1453</v>
      </c>
      <c r="C112" s="436" t="s">
        <v>9</v>
      </c>
      <c r="D112" s="436" t="s">
        <v>1040</v>
      </c>
      <c r="E112" s="436" t="s">
        <v>207</v>
      </c>
      <c r="F112" s="454">
        <v>2.0</v>
      </c>
      <c r="G112" s="459"/>
    </row>
    <row r="113">
      <c r="A113" s="436" t="s">
        <v>1444</v>
      </c>
      <c r="B113" s="436" t="s">
        <v>1456</v>
      </c>
      <c r="C113" s="436" t="s">
        <v>9</v>
      </c>
      <c r="D113" s="436" t="s">
        <v>1040</v>
      </c>
      <c r="E113" s="436" t="s">
        <v>209</v>
      </c>
      <c r="F113" s="454">
        <v>2.0</v>
      </c>
      <c r="G113" s="459"/>
    </row>
    <row r="114">
      <c r="A114" s="436" t="s">
        <v>1444</v>
      </c>
      <c r="B114" s="436" t="s">
        <v>1504</v>
      </c>
      <c r="C114" s="436" t="s">
        <v>9</v>
      </c>
      <c r="D114" s="436" t="s">
        <v>1040</v>
      </c>
      <c r="E114" s="436" t="s">
        <v>209</v>
      </c>
      <c r="F114" s="454">
        <v>2.0</v>
      </c>
      <c r="G114" s="459"/>
    </row>
    <row r="115">
      <c r="A115" s="436" t="s">
        <v>1444</v>
      </c>
      <c r="B115" s="436" t="s">
        <v>1474</v>
      </c>
      <c r="C115" s="436" t="s">
        <v>10</v>
      </c>
      <c r="D115" s="436" t="s">
        <v>1040</v>
      </c>
      <c r="E115" s="436" t="s">
        <v>207</v>
      </c>
      <c r="F115" s="454">
        <v>2.0</v>
      </c>
      <c r="G115" s="459"/>
    </row>
    <row r="116">
      <c r="A116" s="436" t="s">
        <v>1444</v>
      </c>
      <c r="B116" s="436" t="s">
        <v>1556</v>
      </c>
      <c r="C116" s="436" t="s">
        <v>10</v>
      </c>
      <c r="D116" s="436" t="s">
        <v>1040</v>
      </c>
      <c r="E116" s="436" t="s">
        <v>207</v>
      </c>
      <c r="F116" s="454">
        <v>2.0</v>
      </c>
      <c r="G116" s="459"/>
    </row>
    <row r="117">
      <c r="A117" s="436" t="s">
        <v>1475</v>
      </c>
      <c r="B117" s="436" t="s">
        <v>1557</v>
      </c>
      <c r="C117" s="436" t="s">
        <v>9</v>
      </c>
      <c r="D117" s="436" t="s">
        <v>1040</v>
      </c>
      <c r="E117" s="436" t="s">
        <v>207</v>
      </c>
      <c r="F117" s="454">
        <v>2.0</v>
      </c>
      <c r="G117" s="459"/>
    </row>
    <row r="118">
      <c r="A118" s="436" t="s">
        <v>1436</v>
      </c>
      <c r="B118" s="436" t="s">
        <v>1436</v>
      </c>
      <c r="C118" s="436" t="s">
        <v>8</v>
      </c>
      <c r="D118" s="436" t="s">
        <v>1058</v>
      </c>
      <c r="E118" s="436" t="s">
        <v>207</v>
      </c>
      <c r="F118" s="454">
        <v>2.0</v>
      </c>
      <c r="G118" s="459"/>
    </row>
    <row r="119">
      <c r="A119" s="436" t="s">
        <v>1068</v>
      </c>
      <c r="B119" s="436" t="s">
        <v>1068</v>
      </c>
      <c r="C119" s="436" t="s">
        <v>10</v>
      </c>
      <c r="D119" s="436" t="s">
        <v>1040</v>
      </c>
      <c r="E119" s="436" t="s">
        <v>207</v>
      </c>
      <c r="F119" s="454">
        <v>1.0</v>
      </c>
      <c r="G119" s="459"/>
    </row>
    <row r="120">
      <c r="A120" s="436" t="s">
        <v>1068</v>
      </c>
      <c r="B120" s="436" t="s">
        <v>1068</v>
      </c>
      <c r="C120" s="436" t="s">
        <v>9</v>
      </c>
      <c r="D120" s="436" t="s">
        <v>1040</v>
      </c>
      <c r="E120" s="436" t="s">
        <v>209</v>
      </c>
      <c r="F120" s="454">
        <v>1.0</v>
      </c>
      <c r="G120" s="459"/>
    </row>
    <row r="121">
      <c r="A121" s="436" t="s">
        <v>1068</v>
      </c>
      <c r="B121" s="436" t="s">
        <v>1068</v>
      </c>
      <c r="C121" s="436" t="s">
        <v>8</v>
      </c>
      <c r="D121" s="436" t="s">
        <v>1040</v>
      </c>
      <c r="E121" s="436" t="s">
        <v>207</v>
      </c>
      <c r="F121" s="454">
        <v>1.0</v>
      </c>
      <c r="G121" s="459"/>
    </row>
    <row r="122">
      <c r="A122" s="436" t="s">
        <v>1448</v>
      </c>
      <c r="B122" s="436" t="s">
        <v>1491</v>
      </c>
      <c r="C122" s="436" t="s">
        <v>8</v>
      </c>
      <c r="D122" s="436" t="s">
        <v>1040</v>
      </c>
      <c r="E122" s="436" t="s">
        <v>209</v>
      </c>
      <c r="F122" s="454">
        <v>1.0</v>
      </c>
      <c r="G122" s="459"/>
    </row>
    <row r="123">
      <c r="A123" s="436" t="s">
        <v>1448</v>
      </c>
      <c r="B123" s="436" t="s">
        <v>1494</v>
      </c>
      <c r="C123" s="436" t="s">
        <v>8</v>
      </c>
      <c r="D123" s="436" t="s">
        <v>1040</v>
      </c>
      <c r="E123" s="436" t="s">
        <v>209</v>
      </c>
      <c r="F123" s="454">
        <v>1.0</v>
      </c>
      <c r="G123" s="459"/>
    </row>
    <row r="124">
      <c r="A124" s="436" t="s">
        <v>1521</v>
      </c>
      <c r="B124" s="436" t="s">
        <v>1523</v>
      </c>
      <c r="C124" s="436" t="s">
        <v>9</v>
      </c>
      <c r="D124" s="436" t="s">
        <v>1040</v>
      </c>
      <c r="E124" s="436" t="s">
        <v>207</v>
      </c>
      <c r="F124" s="454">
        <v>1.0</v>
      </c>
      <c r="G124" s="459"/>
    </row>
    <row r="125">
      <c r="A125" s="436" t="s">
        <v>1437</v>
      </c>
      <c r="B125" s="436" t="s">
        <v>1465</v>
      </c>
      <c r="C125" s="436" t="s">
        <v>8</v>
      </c>
      <c r="D125" s="436" t="s">
        <v>1040</v>
      </c>
      <c r="E125" s="436" t="s">
        <v>207</v>
      </c>
      <c r="F125" s="454">
        <v>1.0</v>
      </c>
      <c r="G125" s="459"/>
    </row>
    <row r="126">
      <c r="A126" s="436" t="s">
        <v>1437</v>
      </c>
      <c r="B126" s="436" t="s">
        <v>1443</v>
      </c>
      <c r="C126" s="436" t="s">
        <v>10</v>
      </c>
      <c r="D126" s="436" t="s">
        <v>1040</v>
      </c>
      <c r="E126" s="436" t="s">
        <v>207</v>
      </c>
      <c r="F126" s="454">
        <v>1.0</v>
      </c>
      <c r="G126" s="459"/>
    </row>
    <row r="127">
      <c r="A127" s="436" t="s">
        <v>1437</v>
      </c>
      <c r="B127" s="436" t="s">
        <v>1466</v>
      </c>
      <c r="C127" s="436" t="s">
        <v>9</v>
      </c>
      <c r="D127" s="436" t="s">
        <v>1040</v>
      </c>
      <c r="E127" s="436" t="s">
        <v>207</v>
      </c>
      <c r="F127" s="454">
        <v>1.0</v>
      </c>
      <c r="G127" s="459"/>
    </row>
    <row r="128">
      <c r="A128" s="436" t="s">
        <v>1437</v>
      </c>
      <c r="B128" s="436" t="s">
        <v>1466</v>
      </c>
      <c r="C128" s="436" t="s">
        <v>8</v>
      </c>
      <c r="D128" s="436" t="s">
        <v>1040</v>
      </c>
      <c r="E128" s="436" t="s">
        <v>207</v>
      </c>
      <c r="F128" s="454">
        <v>1.0</v>
      </c>
      <c r="G128" s="459"/>
    </row>
    <row r="129">
      <c r="A129" s="436" t="s">
        <v>1437</v>
      </c>
      <c r="B129" s="436" t="s">
        <v>1439</v>
      </c>
      <c r="C129" s="436" t="s">
        <v>8</v>
      </c>
      <c r="D129" s="436" t="s">
        <v>1040</v>
      </c>
      <c r="E129" s="436" t="s">
        <v>209</v>
      </c>
      <c r="F129" s="454">
        <v>1.0</v>
      </c>
      <c r="G129" s="459"/>
    </row>
    <row r="130">
      <c r="A130" s="436" t="s">
        <v>1437</v>
      </c>
      <c r="B130" s="436" t="s">
        <v>1447</v>
      </c>
      <c r="C130" s="436" t="s">
        <v>9</v>
      </c>
      <c r="D130" s="436" t="s">
        <v>1040</v>
      </c>
      <c r="E130" s="436" t="s">
        <v>209</v>
      </c>
      <c r="F130" s="454">
        <v>1.0</v>
      </c>
      <c r="G130" s="459"/>
    </row>
    <row r="131">
      <c r="A131" s="436" t="s">
        <v>1437</v>
      </c>
      <c r="B131" s="436" t="s">
        <v>1446</v>
      </c>
      <c r="C131" s="436" t="s">
        <v>10</v>
      </c>
      <c r="D131" s="436" t="s">
        <v>1058</v>
      </c>
      <c r="E131" s="436" t="s">
        <v>207</v>
      </c>
      <c r="F131" s="454">
        <v>1.0</v>
      </c>
      <c r="G131" s="459"/>
    </row>
    <row r="132">
      <c r="A132" s="436" t="s">
        <v>1437</v>
      </c>
      <c r="B132" s="436" t="s">
        <v>1446</v>
      </c>
      <c r="C132" s="436" t="s">
        <v>9</v>
      </c>
      <c r="D132" s="436" t="s">
        <v>1058</v>
      </c>
      <c r="E132" s="436" t="s">
        <v>207</v>
      </c>
      <c r="F132" s="454">
        <v>1.0</v>
      </c>
      <c r="G132" s="459"/>
    </row>
    <row r="133">
      <c r="A133" s="436" t="s">
        <v>1437</v>
      </c>
      <c r="B133" s="436" t="s">
        <v>1446</v>
      </c>
      <c r="C133" s="436" t="s">
        <v>8</v>
      </c>
      <c r="D133" s="436" t="s">
        <v>1040</v>
      </c>
      <c r="E133" s="436" t="s">
        <v>209</v>
      </c>
      <c r="F133" s="454">
        <v>1.0</v>
      </c>
      <c r="G133" s="459"/>
    </row>
    <row r="134">
      <c r="A134" s="436" t="s">
        <v>1437</v>
      </c>
      <c r="B134" s="436" t="s">
        <v>1558</v>
      </c>
      <c r="C134" s="436" t="s">
        <v>9</v>
      </c>
      <c r="D134" s="436" t="s">
        <v>1040</v>
      </c>
      <c r="E134" s="436" t="s">
        <v>209</v>
      </c>
      <c r="F134" s="454">
        <v>1.0</v>
      </c>
      <c r="G134" s="459"/>
    </row>
    <row r="135">
      <c r="A135" s="436" t="s">
        <v>1437</v>
      </c>
      <c r="B135" s="436" t="s">
        <v>1469</v>
      </c>
      <c r="C135" s="436" t="s">
        <v>8</v>
      </c>
      <c r="D135" s="436" t="s">
        <v>1040</v>
      </c>
      <c r="E135" s="436" t="s">
        <v>209</v>
      </c>
      <c r="F135" s="454">
        <v>1.0</v>
      </c>
      <c r="G135" s="459"/>
    </row>
    <row r="136">
      <c r="A136" s="436" t="s">
        <v>1437</v>
      </c>
      <c r="B136" s="436" t="s">
        <v>1527</v>
      </c>
      <c r="C136" s="436" t="s">
        <v>8</v>
      </c>
      <c r="D136" s="436" t="s">
        <v>1040</v>
      </c>
      <c r="E136" s="436" t="s">
        <v>207</v>
      </c>
      <c r="F136" s="454">
        <v>1.0</v>
      </c>
      <c r="G136" s="459"/>
    </row>
    <row r="137">
      <c r="A137" s="436" t="s">
        <v>1437</v>
      </c>
      <c r="B137" s="436" t="s">
        <v>1555</v>
      </c>
      <c r="C137" s="436" t="s">
        <v>10</v>
      </c>
      <c r="D137" s="436" t="s">
        <v>1040</v>
      </c>
      <c r="E137" s="436" t="s">
        <v>209</v>
      </c>
      <c r="F137" s="454">
        <v>1.0</v>
      </c>
      <c r="G137" s="459"/>
    </row>
    <row r="138">
      <c r="A138" s="436" t="s">
        <v>1437</v>
      </c>
      <c r="B138" s="436" t="s">
        <v>1492</v>
      </c>
      <c r="C138" s="436" t="s">
        <v>8</v>
      </c>
      <c r="D138" s="436" t="s">
        <v>1040</v>
      </c>
      <c r="E138" s="436" t="s">
        <v>207</v>
      </c>
      <c r="F138" s="454">
        <v>1.0</v>
      </c>
      <c r="G138" s="459"/>
    </row>
    <row r="139">
      <c r="A139" s="436" t="s">
        <v>1497</v>
      </c>
      <c r="B139" s="436" t="s">
        <v>1537</v>
      </c>
      <c r="C139" s="436" t="s">
        <v>9</v>
      </c>
      <c r="D139" s="436" t="s">
        <v>1040</v>
      </c>
      <c r="E139" s="436" t="s">
        <v>207</v>
      </c>
      <c r="F139" s="454">
        <v>1.0</v>
      </c>
      <c r="G139" s="459"/>
    </row>
    <row r="140">
      <c r="A140" s="436" t="s">
        <v>1452</v>
      </c>
      <c r="B140" s="436" t="s">
        <v>1514</v>
      </c>
      <c r="C140" s="436" t="s">
        <v>10</v>
      </c>
      <c r="D140" s="436" t="s">
        <v>1040</v>
      </c>
      <c r="E140" s="436" t="s">
        <v>207</v>
      </c>
      <c r="F140" s="454">
        <v>1.0</v>
      </c>
      <c r="G140" s="459"/>
    </row>
    <row r="141">
      <c r="A141" s="436" t="s">
        <v>1452</v>
      </c>
      <c r="B141" s="436" t="s">
        <v>1514</v>
      </c>
      <c r="C141" s="436" t="s">
        <v>9</v>
      </c>
      <c r="D141" s="436" t="s">
        <v>1040</v>
      </c>
      <c r="E141" s="436" t="s">
        <v>209</v>
      </c>
      <c r="F141" s="454">
        <v>1.0</v>
      </c>
      <c r="G141" s="459"/>
    </row>
    <row r="142">
      <c r="A142" s="436" t="s">
        <v>1452</v>
      </c>
      <c r="B142" s="436" t="s">
        <v>1538</v>
      </c>
      <c r="C142" s="436" t="s">
        <v>8</v>
      </c>
      <c r="D142" s="436" t="s">
        <v>1058</v>
      </c>
      <c r="E142" s="436" t="s">
        <v>207</v>
      </c>
      <c r="F142" s="454">
        <v>1.0</v>
      </c>
      <c r="G142" s="459"/>
    </row>
    <row r="143">
      <c r="A143" s="436" t="s">
        <v>1452</v>
      </c>
      <c r="B143" s="436" t="s">
        <v>1463</v>
      </c>
      <c r="C143" s="436" t="s">
        <v>10</v>
      </c>
      <c r="D143" s="436" t="s">
        <v>1040</v>
      </c>
      <c r="E143" s="436" t="s">
        <v>207</v>
      </c>
      <c r="F143" s="454">
        <v>1.0</v>
      </c>
      <c r="G143" s="459"/>
    </row>
    <row r="144">
      <c r="A144" s="436" t="s">
        <v>1452</v>
      </c>
      <c r="B144" s="436" t="s">
        <v>1499</v>
      </c>
      <c r="C144" s="436" t="s">
        <v>8</v>
      </c>
      <c r="D144" s="436" t="s">
        <v>1040</v>
      </c>
      <c r="E144" s="436" t="s">
        <v>207</v>
      </c>
      <c r="F144" s="454">
        <v>1.0</v>
      </c>
      <c r="G144" s="459"/>
    </row>
    <row r="145">
      <c r="A145" s="436" t="s">
        <v>1452</v>
      </c>
      <c r="B145" s="436" t="s">
        <v>1499</v>
      </c>
      <c r="C145" s="436" t="s">
        <v>8</v>
      </c>
      <c r="D145" s="436" t="s">
        <v>1070</v>
      </c>
      <c r="E145" s="436" t="s">
        <v>208</v>
      </c>
      <c r="F145" s="454">
        <v>1.0</v>
      </c>
      <c r="G145" s="459"/>
    </row>
    <row r="146">
      <c r="A146" s="436" t="s">
        <v>1452</v>
      </c>
      <c r="B146" s="436" t="s">
        <v>1533</v>
      </c>
      <c r="C146" s="436" t="s">
        <v>9</v>
      </c>
      <c r="D146" s="436" t="s">
        <v>1040</v>
      </c>
      <c r="E146" s="436" t="s">
        <v>207</v>
      </c>
      <c r="F146" s="454">
        <v>1.0</v>
      </c>
      <c r="G146" s="459"/>
    </row>
    <row r="147">
      <c r="A147" s="436" t="s">
        <v>1452</v>
      </c>
      <c r="B147" s="436" t="s">
        <v>1472</v>
      </c>
      <c r="C147" s="436" t="s">
        <v>10</v>
      </c>
      <c r="D147" s="436" t="s">
        <v>1058</v>
      </c>
      <c r="E147" s="436" t="s">
        <v>207</v>
      </c>
      <c r="F147" s="454">
        <v>1.0</v>
      </c>
      <c r="G147" s="459"/>
    </row>
    <row r="148">
      <c r="A148" s="436" t="s">
        <v>1452</v>
      </c>
      <c r="B148" s="436" t="s">
        <v>1472</v>
      </c>
      <c r="C148" s="436" t="s">
        <v>9</v>
      </c>
      <c r="D148" s="436" t="s">
        <v>1058</v>
      </c>
      <c r="E148" s="436" t="s">
        <v>207</v>
      </c>
      <c r="F148" s="454">
        <v>1.0</v>
      </c>
      <c r="G148" s="459"/>
    </row>
    <row r="149">
      <c r="A149" s="436" t="s">
        <v>1452</v>
      </c>
      <c r="B149" s="436" t="s">
        <v>1539</v>
      </c>
      <c r="C149" s="436" t="s">
        <v>10</v>
      </c>
      <c r="D149" s="436" t="s">
        <v>1040</v>
      </c>
      <c r="E149" s="436" t="s">
        <v>207</v>
      </c>
      <c r="F149" s="454">
        <v>1.0</v>
      </c>
      <c r="G149" s="459"/>
    </row>
    <row r="150">
      <c r="A150" s="436" t="s">
        <v>1452</v>
      </c>
      <c r="B150" s="436" t="s">
        <v>1548</v>
      </c>
      <c r="C150" s="436" t="s">
        <v>10</v>
      </c>
      <c r="D150" s="436" t="s">
        <v>1040</v>
      </c>
      <c r="E150" s="436" t="s">
        <v>209</v>
      </c>
      <c r="F150" s="454">
        <v>1.0</v>
      </c>
      <c r="G150" s="459"/>
    </row>
    <row r="151">
      <c r="A151" s="436" t="s">
        <v>1440</v>
      </c>
      <c r="B151" s="436" t="s">
        <v>1441</v>
      </c>
      <c r="C151" s="436" t="s">
        <v>10</v>
      </c>
      <c r="D151" s="436" t="s">
        <v>1040</v>
      </c>
      <c r="E151" s="436" t="s">
        <v>207</v>
      </c>
      <c r="F151" s="454">
        <v>1.0</v>
      </c>
      <c r="G151" s="459"/>
    </row>
    <row r="152">
      <c r="A152" s="436" t="s">
        <v>1440</v>
      </c>
      <c r="B152" s="436" t="s">
        <v>1441</v>
      </c>
      <c r="C152" s="436" t="s">
        <v>9</v>
      </c>
      <c r="D152" s="436" t="s">
        <v>1040</v>
      </c>
      <c r="E152" s="436" t="s">
        <v>209</v>
      </c>
      <c r="F152" s="454">
        <v>1.0</v>
      </c>
      <c r="G152" s="459"/>
    </row>
    <row r="153">
      <c r="A153" s="436" t="s">
        <v>1218</v>
      </c>
      <c r="B153" s="436" t="s">
        <v>1487</v>
      </c>
      <c r="C153" s="436" t="s">
        <v>10</v>
      </c>
      <c r="D153" s="436" t="s">
        <v>1040</v>
      </c>
      <c r="E153" s="436" t="s">
        <v>209</v>
      </c>
      <c r="F153" s="454">
        <v>1.0</v>
      </c>
      <c r="G153" s="459"/>
    </row>
    <row r="154">
      <c r="A154" s="436" t="s">
        <v>1484</v>
      </c>
      <c r="B154" s="436" t="s">
        <v>1488</v>
      </c>
      <c r="C154" s="436" t="s">
        <v>10</v>
      </c>
      <c r="D154" s="436" t="s">
        <v>1040</v>
      </c>
      <c r="E154" s="436" t="s">
        <v>207</v>
      </c>
      <c r="F154" s="454">
        <v>1.0</v>
      </c>
      <c r="G154" s="459"/>
    </row>
    <row r="155">
      <c r="A155" s="436" t="s">
        <v>1444</v>
      </c>
      <c r="B155" s="436" t="s">
        <v>1456</v>
      </c>
      <c r="C155" s="436" t="s">
        <v>10</v>
      </c>
      <c r="D155" s="436" t="s">
        <v>1040</v>
      </c>
      <c r="E155" s="436" t="s">
        <v>207</v>
      </c>
      <c r="F155" s="454">
        <v>1.0</v>
      </c>
      <c r="G155" s="459"/>
    </row>
    <row r="156">
      <c r="A156" s="436" t="s">
        <v>1444</v>
      </c>
      <c r="B156" s="436" t="s">
        <v>1456</v>
      </c>
      <c r="C156" s="436" t="s">
        <v>8</v>
      </c>
      <c r="D156" s="436" t="s">
        <v>1040</v>
      </c>
      <c r="E156" s="436" t="s">
        <v>207</v>
      </c>
      <c r="F156" s="454">
        <v>1.0</v>
      </c>
      <c r="G156" s="459"/>
    </row>
    <row r="157">
      <c r="A157" s="436" t="s">
        <v>1444</v>
      </c>
      <c r="B157" s="436" t="s">
        <v>1474</v>
      </c>
      <c r="C157" s="436" t="s">
        <v>10</v>
      </c>
      <c r="D157" s="436" t="s">
        <v>1040</v>
      </c>
      <c r="E157" s="436" t="s">
        <v>209</v>
      </c>
      <c r="F157" s="454">
        <v>1.0</v>
      </c>
      <c r="G157" s="459"/>
    </row>
    <row r="158">
      <c r="A158" s="436" t="s">
        <v>1444</v>
      </c>
      <c r="B158" s="436" t="s">
        <v>1474</v>
      </c>
      <c r="C158" s="436" t="s">
        <v>8</v>
      </c>
      <c r="D158" s="436" t="s">
        <v>1040</v>
      </c>
      <c r="E158" s="436" t="s">
        <v>207</v>
      </c>
      <c r="F158" s="454">
        <v>1.0</v>
      </c>
      <c r="G158" s="459"/>
    </row>
    <row r="159">
      <c r="A159" s="436" t="s">
        <v>1444</v>
      </c>
      <c r="B159" s="436" t="s">
        <v>1458</v>
      </c>
      <c r="C159" s="436" t="s">
        <v>10</v>
      </c>
      <c r="D159" s="436" t="s">
        <v>1040</v>
      </c>
      <c r="E159" s="436" t="s">
        <v>207</v>
      </c>
      <c r="F159" s="454">
        <v>1.0</v>
      </c>
      <c r="G159" s="459"/>
    </row>
    <row r="160">
      <c r="A160" s="436" t="s">
        <v>1444</v>
      </c>
      <c r="B160" s="436" t="s">
        <v>1445</v>
      </c>
      <c r="C160" s="436" t="s">
        <v>10</v>
      </c>
      <c r="D160" s="436" t="s">
        <v>1040</v>
      </c>
      <c r="E160" s="436" t="s">
        <v>209</v>
      </c>
      <c r="F160" s="454">
        <v>1.0</v>
      </c>
      <c r="G160" s="459"/>
    </row>
    <row r="161">
      <c r="A161" s="436" t="s">
        <v>1444</v>
      </c>
      <c r="B161" s="436" t="s">
        <v>1445</v>
      </c>
      <c r="C161" s="436" t="s">
        <v>8</v>
      </c>
      <c r="D161" s="436" t="s">
        <v>1040</v>
      </c>
      <c r="E161" s="436" t="s">
        <v>207</v>
      </c>
      <c r="F161" s="454">
        <v>1.0</v>
      </c>
      <c r="G161" s="459"/>
    </row>
    <row r="162">
      <c r="A162" s="436" t="s">
        <v>1475</v>
      </c>
      <c r="B162" s="436" t="s">
        <v>1482</v>
      </c>
      <c r="C162" s="436" t="s">
        <v>10</v>
      </c>
      <c r="D162" s="436" t="s">
        <v>1040</v>
      </c>
      <c r="E162" s="436" t="s">
        <v>207</v>
      </c>
      <c r="F162" s="454">
        <v>1.0</v>
      </c>
      <c r="G162" s="459"/>
    </row>
    <row r="163">
      <c r="A163" s="436" t="s">
        <v>1475</v>
      </c>
      <c r="B163" s="436" t="s">
        <v>1482</v>
      </c>
      <c r="C163" s="436" t="s">
        <v>9</v>
      </c>
      <c r="D163" s="436" t="s">
        <v>1040</v>
      </c>
      <c r="E163" s="436" t="s">
        <v>207</v>
      </c>
      <c r="F163" s="454">
        <v>1.0</v>
      </c>
      <c r="G163" s="459"/>
    </row>
    <row r="164">
      <c r="A164" s="436" t="s">
        <v>1475</v>
      </c>
      <c r="B164" s="436" t="s">
        <v>1545</v>
      </c>
      <c r="C164" s="436" t="s">
        <v>8</v>
      </c>
      <c r="D164" s="436" t="s">
        <v>1040</v>
      </c>
      <c r="E164" s="436" t="s">
        <v>207</v>
      </c>
      <c r="F164" s="454">
        <v>1.0</v>
      </c>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sheetData>
  <drawing r:id="rId2"/>
  <legacyDrawing r:id="rId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8.38"/>
  </cols>
  <sheetData>
    <row r="1">
      <c r="A1" s="451" t="s">
        <v>636</v>
      </c>
      <c r="J1" s="458" t="s">
        <v>10</v>
      </c>
      <c r="K1" s="458" t="s">
        <v>8</v>
      </c>
      <c r="L1" s="458" t="s">
        <v>9</v>
      </c>
      <c r="M1" s="31" t="s">
        <v>1102</v>
      </c>
    </row>
    <row r="2">
      <c r="A2" s="31" t="s">
        <v>1021</v>
      </c>
      <c r="B2" s="31" t="s">
        <v>1559</v>
      </c>
      <c r="G2" s="307"/>
      <c r="H2" s="436" t="s">
        <v>1448</v>
      </c>
      <c r="I2" s="436" t="s">
        <v>1459</v>
      </c>
      <c r="J2" s="460">
        <f t="shared" ref="J2:J41" si="1">SUMIFS($F$16:$F2453,$A$16:$A2453,$H2,$B$16:$B2453,$I2,$C$16:$C2453,$J$1)</f>
        <v>2</v>
      </c>
      <c r="K2" s="460">
        <f t="shared" ref="K2:K41" si="2">SUMIFS($F$16:$F2453,$A$16:$A2453,$H2,$B$16:$B2453,$I2,$C$16:$C2453,$K$1)</f>
        <v>6</v>
      </c>
      <c r="L2" s="460">
        <f t="shared" ref="L2:L41" si="3">SUMIFS($F$16:$F2453,$A$16:$A2453,$H2,$B$16:$B2453,$I2,$C$16:$C2453,$L$1)</f>
        <v>46</v>
      </c>
      <c r="M2" s="460">
        <f t="shared" ref="M2:M41" si="4">SUM(J2:L2)</f>
        <v>54</v>
      </c>
    </row>
    <row r="3">
      <c r="A3" s="31" t="s">
        <v>1023</v>
      </c>
      <c r="B3" s="31" t="s">
        <v>1024</v>
      </c>
      <c r="H3" s="436" t="s">
        <v>1448</v>
      </c>
      <c r="I3" s="436" t="s">
        <v>1486</v>
      </c>
      <c r="J3" s="460">
        <f t="shared" si="1"/>
        <v>2</v>
      </c>
      <c r="K3" s="460">
        <f t="shared" si="2"/>
        <v>0</v>
      </c>
      <c r="L3" s="460">
        <f t="shared" si="3"/>
        <v>5</v>
      </c>
      <c r="M3" s="460">
        <f t="shared" si="4"/>
        <v>7</v>
      </c>
    </row>
    <row r="4">
      <c r="A4" s="31" t="s">
        <v>756</v>
      </c>
      <c r="B4" s="31" t="s">
        <v>1560</v>
      </c>
      <c r="H4" s="436" t="s">
        <v>1448</v>
      </c>
      <c r="I4" s="436" t="s">
        <v>1491</v>
      </c>
      <c r="J4" s="460">
        <f t="shared" si="1"/>
        <v>0</v>
      </c>
      <c r="K4" s="460">
        <f t="shared" si="2"/>
        <v>0</v>
      </c>
      <c r="L4" s="460">
        <f t="shared" si="3"/>
        <v>5</v>
      </c>
      <c r="M4" s="460">
        <f t="shared" si="4"/>
        <v>5</v>
      </c>
    </row>
    <row r="5">
      <c r="A5" s="31" t="s">
        <v>1026</v>
      </c>
      <c r="B5" s="452">
        <v>168.0</v>
      </c>
      <c r="H5" s="436" t="s">
        <v>1521</v>
      </c>
      <c r="I5" s="436" t="s">
        <v>1525</v>
      </c>
      <c r="J5" s="460">
        <f t="shared" si="1"/>
        <v>0</v>
      </c>
      <c r="K5" s="460">
        <f t="shared" si="2"/>
        <v>0</v>
      </c>
      <c r="L5" s="460">
        <f t="shared" si="3"/>
        <v>0</v>
      </c>
      <c r="M5" s="460">
        <f t="shared" si="4"/>
        <v>0</v>
      </c>
    </row>
    <row r="6">
      <c r="A6" s="31" t="s">
        <v>1027</v>
      </c>
      <c r="B6" s="452">
        <v>168.0</v>
      </c>
      <c r="H6" s="436" t="s">
        <v>1437</v>
      </c>
      <c r="I6" s="436" t="s">
        <v>1438</v>
      </c>
      <c r="J6" s="460">
        <f t="shared" si="1"/>
        <v>5</v>
      </c>
      <c r="K6" s="460">
        <f t="shared" si="2"/>
        <v>12</v>
      </c>
      <c r="L6" s="460">
        <f t="shared" si="3"/>
        <v>49</v>
      </c>
      <c r="M6" s="460">
        <f t="shared" si="4"/>
        <v>66</v>
      </c>
    </row>
    <row r="7">
      <c r="A7" s="31" t="s">
        <v>1028</v>
      </c>
      <c r="B7" s="31" t="s">
        <v>1029</v>
      </c>
      <c r="H7" s="436" t="s">
        <v>1437</v>
      </c>
      <c r="I7" s="436" t="s">
        <v>1465</v>
      </c>
      <c r="J7" s="460">
        <f t="shared" si="1"/>
        <v>8</v>
      </c>
      <c r="K7" s="460">
        <f t="shared" si="2"/>
        <v>3</v>
      </c>
      <c r="L7" s="460">
        <f t="shared" si="3"/>
        <v>30</v>
      </c>
      <c r="M7" s="460">
        <f t="shared" si="4"/>
        <v>41</v>
      </c>
    </row>
    <row r="8">
      <c r="H8" s="436" t="s">
        <v>1437</v>
      </c>
      <c r="I8" s="436" t="s">
        <v>1527</v>
      </c>
      <c r="J8" s="460">
        <f t="shared" si="1"/>
        <v>2</v>
      </c>
      <c r="K8" s="460">
        <f t="shared" si="2"/>
        <v>0</v>
      </c>
      <c r="L8" s="460">
        <f t="shared" si="3"/>
        <v>24</v>
      </c>
      <c r="M8" s="460">
        <f t="shared" si="4"/>
        <v>26</v>
      </c>
    </row>
    <row r="9">
      <c r="H9" s="436" t="s">
        <v>1437</v>
      </c>
      <c r="I9" s="436" t="s">
        <v>1443</v>
      </c>
      <c r="J9" s="460">
        <f t="shared" si="1"/>
        <v>2</v>
      </c>
      <c r="K9" s="460">
        <f t="shared" si="2"/>
        <v>0</v>
      </c>
      <c r="L9" s="460">
        <f t="shared" si="3"/>
        <v>6</v>
      </c>
      <c r="M9" s="460">
        <f t="shared" si="4"/>
        <v>8</v>
      </c>
    </row>
    <row r="10">
      <c r="A10" s="453" t="s">
        <v>1030</v>
      </c>
      <c r="H10" s="436" t="s">
        <v>1437</v>
      </c>
      <c r="I10" s="436" t="s">
        <v>1460</v>
      </c>
      <c r="J10" s="460">
        <f t="shared" si="1"/>
        <v>3</v>
      </c>
      <c r="K10" s="460">
        <f t="shared" si="2"/>
        <v>2</v>
      </c>
      <c r="L10" s="460">
        <f t="shared" si="3"/>
        <v>16</v>
      </c>
      <c r="M10" s="460">
        <f t="shared" si="4"/>
        <v>21</v>
      </c>
    </row>
    <row r="11">
      <c r="A11" s="453" t="s">
        <v>1031</v>
      </c>
      <c r="B11" s="453" t="s">
        <v>1032</v>
      </c>
      <c r="C11" s="453" t="s">
        <v>1033</v>
      </c>
      <c r="D11" s="453" t="s">
        <v>1034</v>
      </c>
      <c r="E11" s="453" t="s">
        <v>1035</v>
      </c>
      <c r="F11" s="453" t="s">
        <v>1036</v>
      </c>
      <c r="G11" s="307"/>
      <c r="H11" s="436" t="s">
        <v>1437</v>
      </c>
      <c r="I11" s="436" t="s">
        <v>1461</v>
      </c>
      <c r="J11" s="460">
        <f t="shared" si="1"/>
        <v>3</v>
      </c>
      <c r="K11" s="460">
        <f t="shared" si="2"/>
        <v>0</v>
      </c>
      <c r="L11" s="460">
        <f t="shared" si="3"/>
        <v>21</v>
      </c>
      <c r="M11" s="460">
        <f t="shared" si="4"/>
        <v>24</v>
      </c>
    </row>
    <row r="12">
      <c r="A12" s="436" t="s">
        <v>1037</v>
      </c>
      <c r="B12" s="436" t="s">
        <v>1037</v>
      </c>
      <c r="C12" s="436" t="s">
        <v>1037</v>
      </c>
      <c r="D12" s="436" t="s">
        <v>1037</v>
      </c>
      <c r="E12" s="436" t="s">
        <v>1037</v>
      </c>
      <c r="F12" s="454">
        <v>1033.0</v>
      </c>
      <c r="G12" s="459"/>
      <c r="H12" s="436" t="s">
        <v>1437</v>
      </c>
      <c r="I12" s="436" t="s">
        <v>1442</v>
      </c>
      <c r="J12" s="460">
        <f t="shared" si="1"/>
        <v>3</v>
      </c>
      <c r="K12" s="460">
        <f t="shared" si="2"/>
        <v>5</v>
      </c>
      <c r="L12" s="460">
        <f t="shared" si="3"/>
        <v>18</v>
      </c>
      <c r="M12" s="460">
        <f t="shared" si="4"/>
        <v>26</v>
      </c>
    </row>
    <row r="13">
      <c r="H13" s="436" t="s">
        <v>1437</v>
      </c>
      <c r="I13" s="436" t="s">
        <v>1446</v>
      </c>
      <c r="J13" s="460">
        <f t="shared" si="1"/>
        <v>1</v>
      </c>
      <c r="K13" s="460">
        <f t="shared" si="2"/>
        <v>0</v>
      </c>
      <c r="L13" s="460">
        <f t="shared" si="3"/>
        <v>12</v>
      </c>
      <c r="M13" s="460">
        <f t="shared" si="4"/>
        <v>13</v>
      </c>
    </row>
    <row r="14">
      <c r="H14" s="436" t="s">
        <v>1497</v>
      </c>
      <c r="I14" s="436" t="s">
        <v>1498</v>
      </c>
      <c r="J14" s="460">
        <f t="shared" si="1"/>
        <v>0</v>
      </c>
      <c r="K14" s="460">
        <f t="shared" si="2"/>
        <v>0</v>
      </c>
      <c r="L14" s="460">
        <f t="shared" si="3"/>
        <v>2</v>
      </c>
      <c r="M14" s="460">
        <f t="shared" si="4"/>
        <v>2</v>
      </c>
    </row>
    <row r="15">
      <c r="A15" s="455" t="s">
        <v>1031</v>
      </c>
      <c r="B15" s="455" t="s">
        <v>1032</v>
      </c>
      <c r="C15" s="455" t="s">
        <v>1033</v>
      </c>
      <c r="D15" s="455" t="s">
        <v>1034</v>
      </c>
      <c r="E15" s="455" t="s">
        <v>1035</v>
      </c>
      <c r="F15" s="455" t="s">
        <v>1036</v>
      </c>
      <c r="G15" s="307"/>
      <c r="H15" s="436" t="s">
        <v>1497</v>
      </c>
      <c r="I15" s="436" t="s">
        <v>1536</v>
      </c>
      <c r="J15" s="460">
        <f t="shared" si="1"/>
        <v>0</v>
      </c>
      <c r="K15" s="460">
        <f t="shared" si="2"/>
        <v>0</v>
      </c>
      <c r="L15" s="460">
        <f t="shared" si="3"/>
        <v>0</v>
      </c>
      <c r="M15" s="460">
        <f t="shared" si="4"/>
        <v>0</v>
      </c>
    </row>
    <row r="16">
      <c r="A16" s="436" t="s">
        <v>1436</v>
      </c>
      <c r="B16" s="436" t="s">
        <v>1436</v>
      </c>
      <c r="C16" s="436" t="s">
        <v>9</v>
      </c>
      <c r="D16" s="436" t="s">
        <v>1040</v>
      </c>
      <c r="E16" s="436" t="s">
        <v>193</v>
      </c>
      <c r="F16" s="454">
        <v>170.0</v>
      </c>
      <c r="G16" s="459"/>
      <c r="H16" s="436" t="s">
        <v>1497</v>
      </c>
      <c r="I16" s="436" t="s">
        <v>1537</v>
      </c>
      <c r="J16" s="460">
        <f t="shared" si="1"/>
        <v>0</v>
      </c>
      <c r="K16" s="460">
        <f t="shared" si="2"/>
        <v>1</v>
      </c>
      <c r="L16" s="460">
        <f t="shared" si="3"/>
        <v>2</v>
      </c>
      <c r="M16" s="460">
        <f t="shared" si="4"/>
        <v>3</v>
      </c>
    </row>
    <row r="17">
      <c r="A17" s="436" t="s">
        <v>1437</v>
      </c>
      <c r="B17" s="436" t="s">
        <v>1438</v>
      </c>
      <c r="C17" s="436" t="s">
        <v>9</v>
      </c>
      <c r="D17" s="436" t="s">
        <v>1040</v>
      </c>
      <c r="E17" s="436" t="s">
        <v>182</v>
      </c>
      <c r="F17" s="454">
        <v>49.0</v>
      </c>
      <c r="G17" s="459"/>
      <c r="H17" s="436" t="s">
        <v>1452</v>
      </c>
      <c r="I17" s="436" t="s">
        <v>1471</v>
      </c>
      <c r="J17" s="460">
        <f t="shared" si="1"/>
        <v>1</v>
      </c>
      <c r="K17" s="460">
        <f t="shared" si="2"/>
        <v>2</v>
      </c>
      <c r="L17" s="460">
        <f t="shared" si="3"/>
        <v>21</v>
      </c>
      <c r="M17" s="460">
        <f t="shared" si="4"/>
        <v>24</v>
      </c>
    </row>
    <row r="18">
      <c r="A18" s="436" t="s">
        <v>1448</v>
      </c>
      <c r="B18" s="436" t="s">
        <v>1459</v>
      </c>
      <c r="C18" s="436" t="s">
        <v>9</v>
      </c>
      <c r="D18" s="436" t="s">
        <v>1040</v>
      </c>
      <c r="E18" s="436" t="s">
        <v>196</v>
      </c>
      <c r="F18" s="454">
        <v>44.0</v>
      </c>
      <c r="G18" s="459"/>
      <c r="H18" s="436" t="s">
        <v>1452</v>
      </c>
      <c r="I18" s="436" t="s">
        <v>1538</v>
      </c>
      <c r="J18" s="460">
        <f t="shared" si="1"/>
        <v>0</v>
      </c>
      <c r="K18" s="460">
        <f t="shared" si="2"/>
        <v>0</v>
      </c>
      <c r="L18" s="460">
        <f t="shared" si="3"/>
        <v>2</v>
      </c>
      <c r="M18" s="460">
        <f t="shared" si="4"/>
        <v>2</v>
      </c>
    </row>
    <row r="19">
      <c r="A19" s="436" t="s">
        <v>1475</v>
      </c>
      <c r="B19" s="436" t="s">
        <v>1490</v>
      </c>
      <c r="C19" s="436" t="s">
        <v>9</v>
      </c>
      <c r="D19" s="436" t="s">
        <v>1040</v>
      </c>
      <c r="E19" s="436" t="s">
        <v>190</v>
      </c>
      <c r="F19" s="454">
        <v>29.0</v>
      </c>
      <c r="G19" s="459"/>
      <c r="H19" s="436" t="s">
        <v>1440</v>
      </c>
      <c r="I19" s="436" t="s">
        <v>1441</v>
      </c>
      <c r="J19" s="460">
        <f t="shared" si="1"/>
        <v>15</v>
      </c>
      <c r="K19" s="460">
        <f t="shared" si="2"/>
        <v>18</v>
      </c>
      <c r="L19" s="460">
        <f t="shared" si="3"/>
        <v>34</v>
      </c>
      <c r="M19" s="460">
        <f t="shared" si="4"/>
        <v>67</v>
      </c>
    </row>
    <row r="20">
      <c r="A20" s="436" t="s">
        <v>1436</v>
      </c>
      <c r="B20" s="436" t="s">
        <v>1436</v>
      </c>
      <c r="C20" s="436" t="s">
        <v>10</v>
      </c>
      <c r="D20" s="436" t="s">
        <v>1040</v>
      </c>
      <c r="E20" s="436" t="s">
        <v>193</v>
      </c>
      <c r="F20" s="454">
        <v>28.0</v>
      </c>
      <c r="G20" s="459"/>
      <c r="H20" s="436" t="s">
        <v>1440</v>
      </c>
      <c r="I20" s="436" t="s">
        <v>1561</v>
      </c>
      <c r="J20" s="460">
        <f t="shared" si="1"/>
        <v>0</v>
      </c>
      <c r="K20" s="460">
        <f t="shared" si="2"/>
        <v>0</v>
      </c>
      <c r="L20" s="460">
        <f t="shared" si="3"/>
        <v>0</v>
      </c>
      <c r="M20" s="460">
        <f t="shared" si="4"/>
        <v>0</v>
      </c>
    </row>
    <row r="21">
      <c r="A21" s="436" t="s">
        <v>1437</v>
      </c>
      <c r="B21" s="436" t="s">
        <v>1465</v>
      </c>
      <c r="C21" s="436" t="s">
        <v>9</v>
      </c>
      <c r="D21" s="436" t="s">
        <v>1040</v>
      </c>
      <c r="E21" s="436" t="s">
        <v>182</v>
      </c>
      <c r="F21" s="454">
        <v>25.0</v>
      </c>
      <c r="G21" s="459"/>
      <c r="H21" s="436" t="s">
        <v>1218</v>
      </c>
      <c r="I21" s="436" t="s">
        <v>1487</v>
      </c>
      <c r="J21" s="460">
        <f t="shared" si="1"/>
        <v>0</v>
      </c>
      <c r="K21" s="460">
        <f t="shared" si="2"/>
        <v>0</v>
      </c>
      <c r="L21" s="460">
        <f t="shared" si="3"/>
        <v>0</v>
      </c>
      <c r="M21" s="460">
        <f t="shared" si="4"/>
        <v>0</v>
      </c>
    </row>
    <row r="22">
      <c r="A22" s="436" t="s">
        <v>1437</v>
      </c>
      <c r="B22" s="436" t="s">
        <v>1527</v>
      </c>
      <c r="C22" s="436" t="s">
        <v>9</v>
      </c>
      <c r="D22" s="436" t="s">
        <v>1040</v>
      </c>
      <c r="E22" s="436" t="s">
        <v>182</v>
      </c>
      <c r="F22" s="454">
        <v>24.0</v>
      </c>
      <c r="G22" s="459"/>
      <c r="H22" s="436" t="s">
        <v>1484</v>
      </c>
      <c r="I22" s="436" t="s">
        <v>1484</v>
      </c>
      <c r="J22" s="460">
        <f t="shared" si="1"/>
        <v>8</v>
      </c>
      <c r="K22" s="460">
        <f t="shared" si="2"/>
        <v>7</v>
      </c>
      <c r="L22" s="460">
        <f t="shared" si="3"/>
        <v>27</v>
      </c>
      <c r="M22" s="460">
        <f t="shared" si="4"/>
        <v>42</v>
      </c>
    </row>
    <row r="23">
      <c r="A23" s="436" t="s">
        <v>1475</v>
      </c>
      <c r="B23" s="436" t="s">
        <v>1481</v>
      </c>
      <c r="C23" s="436" t="s">
        <v>9</v>
      </c>
      <c r="D23" s="436" t="s">
        <v>1040</v>
      </c>
      <c r="E23" s="436" t="s">
        <v>190</v>
      </c>
      <c r="F23" s="454">
        <v>24.0</v>
      </c>
      <c r="G23" s="459"/>
      <c r="H23" s="436" t="s">
        <v>1484</v>
      </c>
      <c r="I23" s="436" t="s">
        <v>1488</v>
      </c>
      <c r="J23" s="460">
        <f t="shared" si="1"/>
        <v>0</v>
      </c>
      <c r="K23" s="460">
        <f t="shared" si="2"/>
        <v>4</v>
      </c>
      <c r="L23" s="460">
        <f t="shared" si="3"/>
        <v>4</v>
      </c>
      <c r="M23" s="460">
        <f t="shared" si="4"/>
        <v>8</v>
      </c>
    </row>
    <row r="24">
      <c r="A24" s="436" t="s">
        <v>1475</v>
      </c>
      <c r="B24" s="436" t="s">
        <v>1562</v>
      </c>
      <c r="C24" s="436" t="s">
        <v>9</v>
      </c>
      <c r="D24" s="436" t="s">
        <v>1040</v>
      </c>
      <c r="E24" s="436" t="s">
        <v>190</v>
      </c>
      <c r="F24" s="454">
        <v>23.0</v>
      </c>
      <c r="G24" s="459"/>
      <c r="H24" s="436" t="s">
        <v>1444</v>
      </c>
      <c r="I24" s="436" t="s">
        <v>1456</v>
      </c>
      <c r="J24" s="460">
        <f t="shared" si="1"/>
        <v>0</v>
      </c>
      <c r="K24" s="460">
        <f t="shared" si="2"/>
        <v>1</v>
      </c>
      <c r="L24" s="460">
        <f t="shared" si="3"/>
        <v>22</v>
      </c>
      <c r="M24" s="460">
        <f t="shared" si="4"/>
        <v>23</v>
      </c>
    </row>
    <row r="25">
      <c r="A25" s="436" t="s">
        <v>1436</v>
      </c>
      <c r="B25" s="436" t="s">
        <v>1436</v>
      </c>
      <c r="C25" s="436" t="s">
        <v>8</v>
      </c>
      <c r="D25" s="436" t="s">
        <v>1040</v>
      </c>
      <c r="E25" s="436" t="s">
        <v>193</v>
      </c>
      <c r="F25" s="454">
        <v>22.0</v>
      </c>
      <c r="G25" s="459"/>
      <c r="H25" s="436" t="s">
        <v>1444</v>
      </c>
      <c r="I25" s="436" t="s">
        <v>1512</v>
      </c>
      <c r="J25" s="460">
        <f t="shared" si="1"/>
        <v>0</v>
      </c>
      <c r="K25" s="460">
        <f t="shared" si="2"/>
        <v>1</v>
      </c>
      <c r="L25" s="460">
        <f t="shared" si="3"/>
        <v>9</v>
      </c>
      <c r="M25" s="460">
        <f t="shared" si="4"/>
        <v>10</v>
      </c>
    </row>
    <row r="26">
      <c r="A26" s="436" t="s">
        <v>1437</v>
      </c>
      <c r="B26" s="436" t="s">
        <v>1461</v>
      </c>
      <c r="C26" s="436" t="s">
        <v>9</v>
      </c>
      <c r="D26" s="436" t="s">
        <v>1040</v>
      </c>
      <c r="E26" s="436" t="s">
        <v>182</v>
      </c>
      <c r="F26" s="454">
        <v>21.0</v>
      </c>
      <c r="G26" s="459"/>
      <c r="H26" s="436" t="s">
        <v>1444</v>
      </c>
      <c r="I26" s="436" t="s">
        <v>1563</v>
      </c>
      <c r="J26" s="460">
        <f t="shared" si="1"/>
        <v>1</v>
      </c>
      <c r="K26" s="460">
        <f t="shared" si="2"/>
        <v>0</v>
      </c>
      <c r="L26" s="460">
        <f t="shared" si="3"/>
        <v>6</v>
      </c>
      <c r="M26" s="460">
        <f t="shared" si="4"/>
        <v>7</v>
      </c>
    </row>
    <row r="27">
      <c r="A27" s="436" t="s">
        <v>1440</v>
      </c>
      <c r="B27" s="436" t="s">
        <v>1441</v>
      </c>
      <c r="C27" s="436" t="s">
        <v>9</v>
      </c>
      <c r="D27" s="436" t="s">
        <v>1040</v>
      </c>
      <c r="E27" s="436" t="s">
        <v>204</v>
      </c>
      <c r="F27" s="454">
        <v>21.0</v>
      </c>
      <c r="G27" s="459"/>
      <c r="H27" s="436" t="s">
        <v>1444</v>
      </c>
      <c r="I27" s="436" t="s">
        <v>1455</v>
      </c>
      <c r="J27" s="460">
        <f t="shared" si="1"/>
        <v>0</v>
      </c>
      <c r="K27" s="460">
        <f t="shared" si="2"/>
        <v>0</v>
      </c>
      <c r="L27" s="460">
        <f t="shared" si="3"/>
        <v>2</v>
      </c>
      <c r="M27" s="460">
        <f t="shared" si="4"/>
        <v>2</v>
      </c>
    </row>
    <row r="28">
      <c r="A28" s="436" t="s">
        <v>1437</v>
      </c>
      <c r="B28" s="436" t="s">
        <v>1439</v>
      </c>
      <c r="C28" s="436" t="s">
        <v>9</v>
      </c>
      <c r="D28" s="436" t="s">
        <v>1040</v>
      </c>
      <c r="E28" s="436" t="s">
        <v>182</v>
      </c>
      <c r="F28" s="454">
        <v>17.0</v>
      </c>
      <c r="G28" s="459"/>
      <c r="H28" s="436" t="s">
        <v>1444</v>
      </c>
      <c r="I28" s="436" t="s">
        <v>1457</v>
      </c>
      <c r="J28" s="460">
        <f t="shared" si="1"/>
        <v>1</v>
      </c>
      <c r="K28" s="460">
        <f t="shared" si="2"/>
        <v>2</v>
      </c>
      <c r="L28" s="460">
        <f t="shared" si="3"/>
        <v>7</v>
      </c>
      <c r="M28" s="460">
        <f t="shared" si="4"/>
        <v>10</v>
      </c>
    </row>
    <row r="29">
      <c r="A29" s="436" t="s">
        <v>1484</v>
      </c>
      <c r="B29" s="436" t="s">
        <v>1484</v>
      </c>
      <c r="C29" s="436" t="s">
        <v>9</v>
      </c>
      <c r="D29" s="436" t="s">
        <v>1040</v>
      </c>
      <c r="E29" s="436" t="s">
        <v>196</v>
      </c>
      <c r="F29" s="454">
        <v>16.0</v>
      </c>
      <c r="G29" s="459"/>
      <c r="H29" s="436" t="s">
        <v>1444</v>
      </c>
      <c r="I29" s="436" t="s">
        <v>1474</v>
      </c>
      <c r="J29" s="460">
        <f t="shared" si="1"/>
        <v>1</v>
      </c>
      <c r="K29" s="460">
        <f t="shared" si="2"/>
        <v>2</v>
      </c>
      <c r="L29" s="460">
        <f t="shared" si="3"/>
        <v>9</v>
      </c>
      <c r="M29" s="460">
        <f t="shared" si="4"/>
        <v>12</v>
      </c>
    </row>
    <row r="30">
      <c r="A30" s="436" t="s">
        <v>1444</v>
      </c>
      <c r="B30" s="436" t="s">
        <v>1456</v>
      </c>
      <c r="C30" s="436" t="s">
        <v>9</v>
      </c>
      <c r="D30" s="436" t="s">
        <v>1040</v>
      </c>
      <c r="E30" s="436" t="s">
        <v>185</v>
      </c>
      <c r="F30" s="454">
        <v>16.0</v>
      </c>
      <c r="G30" s="459"/>
      <c r="H30" s="436" t="s">
        <v>1475</v>
      </c>
      <c r="I30" s="436" t="s">
        <v>1562</v>
      </c>
      <c r="J30" s="460">
        <f t="shared" si="1"/>
        <v>1</v>
      </c>
      <c r="K30" s="460">
        <f t="shared" si="2"/>
        <v>2</v>
      </c>
      <c r="L30" s="460">
        <f t="shared" si="3"/>
        <v>23</v>
      </c>
      <c r="M30" s="460">
        <f t="shared" si="4"/>
        <v>26</v>
      </c>
    </row>
    <row r="31">
      <c r="A31" s="436" t="s">
        <v>1437</v>
      </c>
      <c r="B31" s="436" t="s">
        <v>1460</v>
      </c>
      <c r="C31" s="436" t="s">
        <v>9</v>
      </c>
      <c r="D31" s="436" t="s">
        <v>1040</v>
      </c>
      <c r="E31" s="436" t="s">
        <v>182</v>
      </c>
      <c r="F31" s="454">
        <v>14.0</v>
      </c>
      <c r="G31" s="459"/>
      <c r="H31" s="436" t="s">
        <v>1475</v>
      </c>
      <c r="I31" s="436" t="s">
        <v>1481</v>
      </c>
      <c r="J31" s="460">
        <f t="shared" si="1"/>
        <v>1</v>
      </c>
      <c r="K31" s="460">
        <f t="shared" si="2"/>
        <v>3</v>
      </c>
      <c r="L31" s="460">
        <f t="shared" si="3"/>
        <v>24</v>
      </c>
      <c r="M31" s="460">
        <f t="shared" si="4"/>
        <v>28</v>
      </c>
    </row>
    <row r="32">
      <c r="A32" s="436" t="s">
        <v>1437</v>
      </c>
      <c r="B32" s="436" t="s">
        <v>1442</v>
      </c>
      <c r="C32" s="436" t="s">
        <v>9</v>
      </c>
      <c r="D32" s="436" t="s">
        <v>1040</v>
      </c>
      <c r="E32" s="436" t="s">
        <v>182</v>
      </c>
      <c r="F32" s="454">
        <v>13.0</v>
      </c>
      <c r="G32" s="459"/>
      <c r="H32" s="436" t="s">
        <v>1475</v>
      </c>
      <c r="I32" s="436" t="s">
        <v>1490</v>
      </c>
      <c r="J32" s="460">
        <f t="shared" si="1"/>
        <v>2</v>
      </c>
      <c r="K32" s="460">
        <f t="shared" si="2"/>
        <v>1</v>
      </c>
      <c r="L32" s="460">
        <f t="shared" si="3"/>
        <v>30</v>
      </c>
      <c r="M32" s="460">
        <f t="shared" si="4"/>
        <v>33</v>
      </c>
    </row>
    <row r="33">
      <c r="A33" s="436" t="s">
        <v>1440</v>
      </c>
      <c r="B33" s="436" t="s">
        <v>1441</v>
      </c>
      <c r="C33" s="436" t="s">
        <v>9</v>
      </c>
      <c r="D33" s="436" t="s">
        <v>1040</v>
      </c>
      <c r="E33" s="436" t="s">
        <v>196</v>
      </c>
      <c r="F33" s="454">
        <v>13.0</v>
      </c>
      <c r="G33" s="459"/>
      <c r="H33" s="436" t="s">
        <v>1475</v>
      </c>
      <c r="I33" s="436" t="s">
        <v>1482</v>
      </c>
      <c r="J33" s="460">
        <f t="shared" si="1"/>
        <v>0</v>
      </c>
      <c r="K33" s="460">
        <f t="shared" si="2"/>
        <v>0</v>
      </c>
      <c r="L33" s="460">
        <f t="shared" si="3"/>
        <v>11</v>
      </c>
      <c r="M33" s="460">
        <f t="shared" si="4"/>
        <v>11</v>
      </c>
    </row>
    <row r="34">
      <c r="A34" s="436" t="s">
        <v>1475</v>
      </c>
      <c r="B34" s="436" t="s">
        <v>1564</v>
      </c>
      <c r="C34" s="436" t="s">
        <v>9</v>
      </c>
      <c r="D34" s="436" t="s">
        <v>1040</v>
      </c>
      <c r="E34" s="436" t="s">
        <v>190</v>
      </c>
      <c r="F34" s="454">
        <v>13.0</v>
      </c>
      <c r="G34" s="459"/>
      <c r="H34" s="436" t="s">
        <v>1475</v>
      </c>
      <c r="I34" s="436" t="s">
        <v>1564</v>
      </c>
      <c r="J34" s="460">
        <f t="shared" si="1"/>
        <v>0</v>
      </c>
      <c r="K34" s="460">
        <f t="shared" si="2"/>
        <v>1</v>
      </c>
      <c r="L34" s="460">
        <f t="shared" si="3"/>
        <v>13</v>
      </c>
      <c r="M34" s="460">
        <f t="shared" si="4"/>
        <v>14</v>
      </c>
    </row>
    <row r="35">
      <c r="A35" s="436" t="s">
        <v>1437</v>
      </c>
      <c r="B35" s="436" t="s">
        <v>1446</v>
      </c>
      <c r="C35" s="436" t="s">
        <v>9</v>
      </c>
      <c r="D35" s="436" t="s">
        <v>1040</v>
      </c>
      <c r="E35" s="436" t="s">
        <v>182</v>
      </c>
      <c r="F35" s="454">
        <v>12.0</v>
      </c>
      <c r="G35" s="459"/>
      <c r="H35" s="436" t="s">
        <v>1475</v>
      </c>
      <c r="I35" s="436" t="s">
        <v>1557</v>
      </c>
      <c r="J35" s="460">
        <f t="shared" si="1"/>
        <v>1</v>
      </c>
      <c r="K35" s="460">
        <f t="shared" si="2"/>
        <v>1</v>
      </c>
      <c r="L35" s="460">
        <f t="shared" si="3"/>
        <v>10</v>
      </c>
      <c r="M35" s="460">
        <f t="shared" si="4"/>
        <v>12</v>
      </c>
    </row>
    <row r="36">
      <c r="A36" s="436" t="s">
        <v>1452</v>
      </c>
      <c r="B36" s="436" t="s">
        <v>1471</v>
      </c>
      <c r="C36" s="436" t="s">
        <v>9</v>
      </c>
      <c r="D36" s="436" t="s">
        <v>1040</v>
      </c>
      <c r="E36" s="436" t="s">
        <v>196</v>
      </c>
      <c r="F36" s="454">
        <v>12.0</v>
      </c>
      <c r="G36" s="459"/>
      <c r="H36" s="436" t="s">
        <v>1475</v>
      </c>
      <c r="I36" s="436" t="s">
        <v>1509</v>
      </c>
      <c r="J36" s="460">
        <f t="shared" si="1"/>
        <v>1</v>
      </c>
      <c r="K36" s="460">
        <f t="shared" si="2"/>
        <v>3</v>
      </c>
      <c r="L36" s="460">
        <f t="shared" si="3"/>
        <v>11</v>
      </c>
      <c r="M36" s="460">
        <f t="shared" si="4"/>
        <v>15</v>
      </c>
    </row>
    <row r="37">
      <c r="A37" s="436" t="s">
        <v>1440</v>
      </c>
      <c r="B37" s="436" t="s">
        <v>1441</v>
      </c>
      <c r="C37" s="436" t="s">
        <v>8</v>
      </c>
      <c r="D37" s="436" t="s">
        <v>1040</v>
      </c>
      <c r="E37" s="436" t="s">
        <v>204</v>
      </c>
      <c r="F37" s="454">
        <v>12.0</v>
      </c>
      <c r="G37" s="459"/>
      <c r="H37" s="436" t="s">
        <v>1475</v>
      </c>
      <c r="I37" s="436" t="s">
        <v>1565</v>
      </c>
      <c r="J37" s="460">
        <f t="shared" si="1"/>
        <v>0</v>
      </c>
      <c r="K37" s="460">
        <f t="shared" si="2"/>
        <v>0</v>
      </c>
      <c r="L37" s="460">
        <f t="shared" si="3"/>
        <v>0</v>
      </c>
      <c r="M37" s="460">
        <f t="shared" si="4"/>
        <v>0</v>
      </c>
    </row>
    <row r="38">
      <c r="A38" s="436" t="s">
        <v>1475</v>
      </c>
      <c r="B38" s="436" t="s">
        <v>1540</v>
      </c>
      <c r="C38" s="436" t="s">
        <v>9</v>
      </c>
      <c r="D38" s="436" t="s">
        <v>1040</v>
      </c>
      <c r="E38" s="436" t="s">
        <v>190</v>
      </c>
      <c r="F38" s="454">
        <v>12.0</v>
      </c>
      <c r="G38" s="459"/>
      <c r="H38" s="436" t="s">
        <v>1475</v>
      </c>
      <c r="I38" s="436" t="s">
        <v>1566</v>
      </c>
      <c r="J38" s="460">
        <f t="shared" si="1"/>
        <v>0</v>
      </c>
      <c r="K38" s="460">
        <f t="shared" si="2"/>
        <v>0</v>
      </c>
      <c r="L38" s="460">
        <f t="shared" si="3"/>
        <v>0</v>
      </c>
      <c r="M38" s="460">
        <f t="shared" si="4"/>
        <v>0</v>
      </c>
    </row>
    <row r="39">
      <c r="A39" s="436" t="s">
        <v>1484</v>
      </c>
      <c r="B39" s="436" t="s">
        <v>1484</v>
      </c>
      <c r="C39" s="436" t="s">
        <v>9</v>
      </c>
      <c r="D39" s="436" t="s">
        <v>1040</v>
      </c>
      <c r="E39" s="436" t="s">
        <v>204</v>
      </c>
      <c r="F39" s="454">
        <v>11.0</v>
      </c>
      <c r="G39" s="459"/>
      <c r="H39" s="436" t="s">
        <v>1436</v>
      </c>
      <c r="I39" s="436" t="s">
        <v>1436</v>
      </c>
      <c r="J39" s="460">
        <f t="shared" si="1"/>
        <v>30</v>
      </c>
      <c r="K39" s="460">
        <f t="shared" si="2"/>
        <v>25</v>
      </c>
      <c r="L39" s="460">
        <f t="shared" si="3"/>
        <v>180</v>
      </c>
      <c r="M39" s="460">
        <f t="shared" si="4"/>
        <v>235</v>
      </c>
    </row>
    <row r="40">
      <c r="A40" s="436" t="s">
        <v>1475</v>
      </c>
      <c r="B40" s="436" t="s">
        <v>1482</v>
      </c>
      <c r="C40" s="436" t="s">
        <v>9</v>
      </c>
      <c r="D40" s="436" t="s">
        <v>1040</v>
      </c>
      <c r="E40" s="436" t="s">
        <v>190</v>
      </c>
      <c r="F40" s="454">
        <v>11.0</v>
      </c>
      <c r="G40" s="459"/>
      <c r="H40" s="436" t="s">
        <v>1402</v>
      </c>
      <c r="I40" s="436" t="s">
        <v>1567</v>
      </c>
      <c r="J40" s="460">
        <f t="shared" si="1"/>
        <v>0</v>
      </c>
      <c r="K40" s="460">
        <f t="shared" si="2"/>
        <v>0</v>
      </c>
      <c r="L40" s="460">
        <f t="shared" si="3"/>
        <v>0</v>
      </c>
      <c r="M40" s="460">
        <f t="shared" si="4"/>
        <v>0</v>
      </c>
    </row>
    <row r="41">
      <c r="A41" s="436" t="s">
        <v>1437</v>
      </c>
      <c r="B41" s="436" t="s">
        <v>1438</v>
      </c>
      <c r="C41" s="436" t="s">
        <v>8</v>
      </c>
      <c r="D41" s="436" t="s">
        <v>1040</v>
      </c>
      <c r="E41" s="436" t="s">
        <v>182</v>
      </c>
      <c r="F41" s="454">
        <v>10.0</v>
      </c>
      <c r="G41" s="459"/>
      <c r="H41" s="436" t="s">
        <v>1402</v>
      </c>
      <c r="I41" s="436" t="s">
        <v>1568</v>
      </c>
      <c r="J41" s="460">
        <f t="shared" si="1"/>
        <v>0</v>
      </c>
      <c r="K41" s="460">
        <f t="shared" si="2"/>
        <v>0</v>
      </c>
      <c r="L41" s="460">
        <f t="shared" si="3"/>
        <v>0</v>
      </c>
      <c r="M41" s="460">
        <f t="shared" si="4"/>
        <v>0</v>
      </c>
    </row>
    <row r="42">
      <c r="A42" s="436" t="s">
        <v>1444</v>
      </c>
      <c r="B42" s="436" t="s">
        <v>1445</v>
      </c>
      <c r="C42" s="436" t="s">
        <v>9</v>
      </c>
      <c r="D42" s="436" t="s">
        <v>1040</v>
      </c>
      <c r="E42" s="436" t="s">
        <v>185</v>
      </c>
      <c r="F42" s="454">
        <v>10.0</v>
      </c>
      <c r="G42" s="459"/>
    </row>
    <row r="43">
      <c r="A43" s="436" t="s">
        <v>1475</v>
      </c>
      <c r="B43" s="436" t="s">
        <v>1557</v>
      </c>
      <c r="C43" s="436" t="s">
        <v>9</v>
      </c>
      <c r="D43" s="436" t="s">
        <v>1040</v>
      </c>
      <c r="E43" s="436" t="s">
        <v>190</v>
      </c>
      <c r="F43" s="454">
        <v>10.0</v>
      </c>
      <c r="G43" s="459"/>
    </row>
    <row r="44">
      <c r="A44" s="436" t="s">
        <v>1452</v>
      </c>
      <c r="B44" s="436" t="s">
        <v>1471</v>
      </c>
      <c r="C44" s="436" t="s">
        <v>9</v>
      </c>
      <c r="D44" s="436" t="s">
        <v>1040</v>
      </c>
      <c r="E44" s="436" t="s">
        <v>204</v>
      </c>
      <c r="F44" s="454">
        <v>9.0</v>
      </c>
      <c r="G44" s="459"/>
    </row>
    <row r="45">
      <c r="A45" s="436" t="s">
        <v>1436</v>
      </c>
      <c r="B45" s="436" t="s">
        <v>1436</v>
      </c>
      <c r="C45" s="436" t="s">
        <v>9</v>
      </c>
      <c r="D45" s="436" t="s">
        <v>1040</v>
      </c>
      <c r="E45" s="436" t="s">
        <v>196</v>
      </c>
      <c r="F45" s="454">
        <v>9.0</v>
      </c>
      <c r="G45" s="459"/>
    </row>
    <row r="46">
      <c r="A46" s="436" t="s">
        <v>1440</v>
      </c>
      <c r="B46" s="436" t="s">
        <v>1441</v>
      </c>
      <c r="C46" s="436" t="s">
        <v>10</v>
      </c>
      <c r="D46" s="436" t="s">
        <v>1040</v>
      </c>
      <c r="E46" s="436" t="s">
        <v>196</v>
      </c>
      <c r="F46" s="454">
        <v>8.0</v>
      </c>
      <c r="G46" s="459"/>
    </row>
    <row r="47">
      <c r="A47" s="436" t="s">
        <v>1437</v>
      </c>
      <c r="B47" s="436" t="s">
        <v>1439</v>
      </c>
      <c r="C47" s="436" t="s">
        <v>10</v>
      </c>
      <c r="D47" s="436" t="s">
        <v>1040</v>
      </c>
      <c r="E47" s="436" t="s">
        <v>182</v>
      </c>
      <c r="F47" s="454">
        <v>7.0</v>
      </c>
      <c r="G47" s="459"/>
    </row>
    <row r="48">
      <c r="A48" s="436" t="s">
        <v>1437</v>
      </c>
      <c r="B48" s="436" t="s">
        <v>1469</v>
      </c>
      <c r="C48" s="436" t="s">
        <v>9</v>
      </c>
      <c r="D48" s="436" t="s">
        <v>1040</v>
      </c>
      <c r="E48" s="436" t="s">
        <v>182</v>
      </c>
      <c r="F48" s="454">
        <v>7.0</v>
      </c>
      <c r="G48" s="459"/>
    </row>
    <row r="49">
      <c r="A49" s="436" t="s">
        <v>1440</v>
      </c>
      <c r="B49" s="436" t="s">
        <v>1441</v>
      </c>
      <c r="C49" s="436" t="s">
        <v>10</v>
      </c>
      <c r="D49" s="436" t="s">
        <v>1040</v>
      </c>
      <c r="E49" s="436" t="s">
        <v>204</v>
      </c>
      <c r="F49" s="454">
        <v>7.0</v>
      </c>
      <c r="G49" s="459"/>
    </row>
    <row r="50">
      <c r="A50" s="436" t="s">
        <v>1444</v>
      </c>
      <c r="B50" s="436" t="s">
        <v>1474</v>
      </c>
      <c r="C50" s="436" t="s">
        <v>9</v>
      </c>
      <c r="D50" s="436" t="s">
        <v>1040</v>
      </c>
      <c r="E50" s="436" t="s">
        <v>185</v>
      </c>
      <c r="F50" s="454">
        <v>7.0</v>
      </c>
      <c r="G50" s="459"/>
    </row>
    <row r="51">
      <c r="A51" s="436" t="s">
        <v>1448</v>
      </c>
      <c r="B51" s="436" t="s">
        <v>1459</v>
      </c>
      <c r="C51" s="436" t="s">
        <v>8</v>
      </c>
      <c r="D51" s="436" t="s">
        <v>1040</v>
      </c>
      <c r="E51" s="436" t="s">
        <v>196</v>
      </c>
      <c r="F51" s="454">
        <v>6.0</v>
      </c>
      <c r="G51" s="459"/>
    </row>
    <row r="52">
      <c r="A52" s="436" t="s">
        <v>1437</v>
      </c>
      <c r="B52" s="436" t="s">
        <v>1439</v>
      </c>
      <c r="C52" s="436" t="s">
        <v>8</v>
      </c>
      <c r="D52" s="436" t="s">
        <v>1040</v>
      </c>
      <c r="E52" s="436" t="s">
        <v>182</v>
      </c>
      <c r="F52" s="454">
        <v>6.0</v>
      </c>
      <c r="G52" s="459"/>
    </row>
    <row r="53">
      <c r="A53" s="436" t="s">
        <v>1440</v>
      </c>
      <c r="B53" s="436" t="s">
        <v>1464</v>
      </c>
      <c r="C53" s="436" t="s">
        <v>9</v>
      </c>
      <c r="D53" s="436" t="s">
        <v>1040</v>
      </c>
      <c r="E53" s="436" t="s">
        <v>196</v>
      </c>
      <c r="F53" s="454">
        <v>6.0</v>
      </c>
      <c r="G53" s="459"/>
    </row>
    <row r="54">
      <c r="A54" s="436" t="s">
        <v>1440</v>
      </c>
      <c r="B54" s="436" t="s">
        <v>1441</v>
      </c>
      <c r="C54" s="436" t="s">
        <v>8</v>
      </c>
      <c r="D54" s="436" t="s">
        <v>1040</v>
      </c>
      <c r="E54" s="436" t="s">
        <v>196</v>
      </c>
      <c r="F54" s="454">
        <v>6.0</v>
      </c>
      <c r="G54" s="459"/>
    </row>
    <row r="55">
      <c r="A55" s="436" t="s">
        <v>1444</v>
      </c>
      <c r="B55" s="436" t="s">
        <v>1512</v>
      </c>
      <c r="C55" s="436" t="s">
        <v>9</v>
      </c>
      <c r="D55" s="436" t="s">
        <v>1040</v>
      </c>
      <c r="E55" s="436" t="s">
        <v>186</v>
      </c>
      <c r="F55" s="454">
        <v>6.0</v>
      </c>
      <c r="G55" s="459"/>
    </row>
    <row r="56">
      <c r="A56" s="436" t="s">
        <v>1444</v>
      </c>
      <c r="B56" s="436" t="s">
        <v>1445</v>
      </c>
      <c r="C56" s="436" t="s">
        <v>9</v>
      </c>
      <c r="D56" s="436" t="s">
        <v>1040</v>
      </c>
      <c r="E56" s="436" t="s">
        <v>186</v>
      </c>
      <c r="F56" s="454">
        <v>6.0</v>
      </c>
      <c r="G56" s="459"/>
    </row>
    <row r="57">
      <c r="A57" s="436" t="s">
        <v>1475</v>
      </c>
      <c r="B57" s="436" t="s">
        <v>1509</v>
      </c>
      <c r="C57" s="436" t="s">
        <v>9</v>
      </c>
      <c r="D57" s="436" t="s">
        <v>1040</v>
      </c>
      <c r="E57" s="436" t="s">
        <v>190</v>
      </c>
      <c r="F57" s="454">
        <v>6.0</v>
      </c>
      <c r="G57" s="459"/>
    </row>
    <row r="58">
      <c r="A58" s="436" t="s">
        <v>1068</v>
      </c>
      <c r="B58" s="436" t="s">
        <v>1068</v>
      </c>
      <c r="C58" s="436" t="s">
        <v>9</v>
      </c>
      <c r="D58" s="436" t="s">
        <v>1040</v>
      </c>
      <c r="E58" s="436" t="s">
        <v>193</v>
      </c>
      <c r="F58" s="454">
        <v>5.0</v>
      </c>
      <c r="G58" s="459"/>
    </row>
    <row r="59">
      <c r="A59" s="436" t="s">
        <v>1448</v>
      </c>
      <c r="B59" s="436" t="s">
        <v>1491</v>
      </c>
      <c r="C59" s="436" t="s">
        <v>9</v>
      </c>
      <c r="D59" s="436" t="s">
        <v>1040</v>
      </c>
      <c r="E59" s="436" t="s">
        <v>196</v>
      </c>
      <c r="F59" s="454">
        <v>5.0</v>
      </c>
      <c r="G59" s="459"/>
    </row>
    <row r="60">
      <c r="A60" s="436" t="s">
        <v>1448</v>
      </c>
      <c r="B60" s="436" t="s">
        <v>1486</v>
      </c>
      <c r="C60" s="436" t="s">
        <v>9</v>
      </c>
      <c r="D60" s="436" t="s">
        <v>1040</v>
      </c>
      <c r="E60" s="436" t="s">
        <v>196</v>
      </c>
      <c r="F60" s="454">
        <v>5.0</v>
      </c>
      <c r="G60" s="459"/>
    </row>
    <row r="61">
      <c r="A61" s="436" t="s">
        <v>1437</v>
      </c>
      <c r="B61" s="436" t="s">
        <v>1465</v>
      </c>
      <c r="C61" s="436" t="s">
        <v>10</v>
      </c>
      <c r="D61" s="436" t="s">
        <v>1040</v>
      </c>
      <c r="E61" s="436" t="s">
        <v>182</v>
      </c>
      <c r="F61" s="454">
        <v>5.0</v>
      </c>
      <c r="G61" s="459"/>
    </row>
    <row r="62">
      <c r="A62" s="436" t="s">
        <v>1437</v>
      </c>
      <c r="B62" s="436" t="s">
        <v>1442</v>
      </c>
      <c r="C62" s="436" t="s">
        <v>8</v>
      </c>
      <c r="D62" s="436" t="s">
        <v>1040</v>
      </c>
      <c r="E62" s="436" t="s">
        <v>182</v>
      </c>
      <c r="F62" s="454">
        <v>5.0</v>
      </c>
      <c r="G62" s="459"/>
    </row>
    <row r="63">
      <c r="A63" s="436" t="s">
        <v>1452</v>
      </c>
      <c r="B63" s="436" t="s">
        <v>1472</v>
      </c>
      <c r="C63" s="436" t="s">
        <v>9</v>
      </c>
      <c r="D63" s="436" t="s">
        <v>1040</v>
      </c>
      <c r="E63" s="436" t="s">
        <v>196</v>
      </c>
      <c r="F63" s="454">
        <v>5.0</v>
      </c>
      <c r="G63" s="459"/>
    </row>
    <row r="64">
      <c r="A64" s="436" t="s">
        <v>1484</v>
      </c>
      <c r="B64" s="436" t="s">
        <v>1484</v>
      </c>
      <c r="C64" s="436" t="s">
        <v>10</v>
      </c>
      <c r="D64" s="436" t="s">
        <v>1040</v>
      </c>
      <c r="E64" s="436" t="s">
        <v>196</v>
      </c>
      <c r="F64" s="454">
        <v>5.0</v>
      </c>
      <c r="G64" s="459"/>
    </row>
    <row r="65">
      <c r="A65" s="436" t="s">
        <v>1484</v>
      </c>
      <c r="B65" s="436" t="s">
        <v>1484</v>
      </c>
      <c r="C65" s="436" t="s">
        <v>8</v>
      </c>
      <c r="D65" s="436" t="s">
        <v>1040</v>
      </c>
      <c r="E65" s="436" t="s">
        <v>196</v>
      </c>
      <c r="F65" s="454">
        <v>5.0</v>
      </c>
      <c r="G65" s="459"/>
    </row>
    <row r="66">
      <c r="A66" s="436" t="s">
        <v>1444</v>
      </c>
      <c r="B66" s="436" t="s">
        <v>1456</v>
      </c>
      <c r="C66" s="436" t="s">
        <v>9</v>
      </c>
      <c r="D66" s="436" t="s">
        <v>1040</v>
      </c>
      <c r="E66" s="436" t="s">
        <v>186</v>
      </c>
      <c r="F66" s="454">
        <v>5.0</v>
      </c>
      <c r="G66" s="459"/>
    </row>
    <row r="67">
      <c r="A67" s="436" t="s">
        <v>1444</v>
      </c>
      <c r="B67" s="436" t="s">
        <v>1457</v>
      </c>
      <c r="C67" s="436" t="s">
        <v>9</v>
      </c>
      <c r="D67" s="436" t="s">
        <v>1040</v>
      </c>
      <c r="E67" s="436" t="s">
        <v>185</v>
      </c>
      <c r="F67" s="454">
        <v>5.0</v>
      </c>
      <c r="G67" s="459"/>
    </row>
    <row r="68">
      <c r="A68" s="436" t="s">
        <v>1437</v>
      </c>
      <c r="B68" s="436" t="s">
        <v>1438</v>
      </c>
      <c r="C68" s="436" t="s">
        <v>10</v>
      </c>
      <c r="D68" s="436" t="s">
        <v>1040</v>
      </c>
      <c r="E68" s="436" t="s">
        <v>182</v>
      </c>
      <c r="F68" s="454">
        <v>4.0</v>
      </c>
      <c r="G68" s="459"/>
    </row>
    <row r="69">
      <c r="A69" s="436" t="s">
        <v>1452</v>
      </c>
      <c r="B69" s="436" t="s">
        <v>1472</v>
      </c>
      <c r="C69" s="436" t="s">
        <v>9</v>
      </c>
      <c r="D69" s="436" t="s">
        <v>1040</v>
      </c>
      <c r="E69" s="436" t="s">
        <v>204</v>
      </c>
      <c r="F69" s="454">
        <v>4.0</v>
      </c>
      <c r="G69" s="459"/>
    </row>
    <row r="70">
      <c r="A70" s="436" t="s">
        <v>1484</v>
      </c>
      <c r="B70" s="436" t="s">
        <v>1488</v>
      </c>
      <c r="C70" s="436" t="s">
        <v>9</v>
      </c>
      <c r="D70" s="436" t="s">
        <v>1040</v>
      </c>
      <c r="E70" s="436" t="s">
        <v>204</v>
      </c>
      <c r="F70" s="454">
        <v>4.0</v>
      </c>
      <c r="G70" s="459"/>
    </row>
    <row r="71">
      <c r="A71" s="436" t="s">
        <v>1484</v>
      </c>
      <c r="B71" s="436" t="s">
        <v>1488</v>
      </c>
      <c r="C71" s="436" t="s">
        <v>8</v>
      </c>
      <c r="D71" s="436" t="s">
        <v>1040</v>
      </c>
      <c r="E71" s="436" t="s">
        <v>204</v>
      </c>
      <c r="F71" s="454">
        <v>4.0</v>
      </c>
      <c r="G71" s="459"/>
    </row>
    <row r="72">
      <c r="A72" s="436" t="s">
        <v>1444</v>
      </c>
      <c r="B72" s="436" t="s">
        <v>1551</v>
      </c>
      <c r="C72" s="436" t="s">
        <v>9</v>
      </c>
      <c r="D72" s="436" t="s">
        <v>1040</v>
      </c>
      <c r="E72" s="436" t="s">
        <v>185</v>
      </c>
      <c r="F72" s="454">
        <v>4.0</v>
      </c>
      <c r="G72" s="459"/>
    </row>
    <row r="73">
      <c r="A73" s="436" t="s">
        <v>1475</v>
      </c>
      <c r="B73" s="436" t="s">
        <v>1545</v>
      </c>
      <c r="C73" s="436" t="s">
        <v>9</v>
      </c>
      <c r="D73" s="436" t="s">
        <v>1040</v>
      </c>
      <c r="E73" s="436" t="s">
        <v>190</v>
      </c>
      <c r="F73" s="454">
        <v>4.0</v>
      </c>
      <c r="G73" s="459"/>
    </row>
    <row r="74">
      <c r="A74" s="436" t="s">
        <v>1068</v>
      </c>
      <c r="B74" s="436" t="s">
        <v>1068</v>
      </c>
      <c r="C74" s="436" t="s">
        <v>9</v>
      </c>
      <c r="D74" s="436" t="s">
        <v>1040</v>
      </c>
      <c r="E74" s="436" t="s">
        <v>182</v>
      </c>
      <c r="F74" s="454">
        <v>3.0</v>
      </c>
      <c r="G74" s="459"/>
    </row>
    <row r="75">
      <c r="A75" s="436" t="s">
        <v>1437</v>
      </c>
      <c r="B75" s="436" t="s">
        <v>1465</v>
      </c>
      <c r="C75" s="436" t="s">
        <v>9</v>
      </c>
      <c r="D75" s="436" t="s">
        <v>1040</v>
      </c>
      <c r="E75" s="436" t="s">
        <v>196</v>
      </c>
      <c r="F75" s="454">
        <v>3.0</v>
      </c>
      <c r="G75" s="459"/>
    </row>
    <row r="76">
      <c r="A76" s="436" t="s">
        <v>1437</v>
      </c>
      <c r="B76" s="436" t="s">
        <v>1465</v>
      </c>
      <c r="C76" s="436" t="s">
        <v>8</v>
      </c>
      <c r="D76" s="436" t="s">
        <v>1040</v>
      </c>
      <c r="E76" s="436" t="s">
        <v>182</v>
      </c>
      <c r="F76" s="454">
        <v>3.0</v>
      </c>
      <c r="G76" s="459"/>
    </row>
    <row r="77">
      <c r="A77" s="436" t="s">
        <v>1437</v>
      </c>
      <c r="B77" s="436" t="s">
        <v>1443</v>
      </c>
      <c r="C77" s="436" t="s">
        <v>9</v>
      </c>
      <c r="D77" s="436" t="s">
        <v>1040</v>
      </c>
      <c r="E77" s="436" t="s">
        <v>182</v>
      </c>
      <c r="F77" s="454">
        <v>3.0</v>
      </c>
      <c r="G77" s="459"/>
    </row>
    <row r="78">
      <c r="A78" s="436" t="s">
        <v>1437</v>
      </c>
      <c r="B78" s="436" t="s">
        <v>1461</v>
      </c>
      <c r="C78" s="436" t="s">
        <v>10</v>
      </c>
      <c r="D78" s="436" t="s">
        <v>1040</v>
      </c>
      <c r="E78" s="436" t="s">
        <v>182</v>
      </c>
      <c r="F78" s="454">
        <v>3.0</v>
      </c>
      <c r="G78" s="459"/>
    </row>
    <row r="79">
      <c r="A79" s="436" t="s">
        <v>1437</v>
      </c>
      <c r="B79" s="436" t="s">
        <v>1492</v>
      </c>
      <c r="C79" s="436" t="s">
        <v>9</v>
      </c>
      <c r="D79" s="436" t="s">
        <v>1040</v>
      </c>
      <c r="E79" s="436" t="s">
        <v>182</v>
      </c>
      <c r="F79" s="454">
        <v>3.0</v>
      </c>
      <c r="G79" s="459"/>
    </row>
    <row r="80">
      <c r="A80" s="436" t="s">
        <v>1437</v>
      </c>
      <c r="B80" s="436" t="s">
        <v>1442</v>
      </c>
      <c r="C80" s="436" t="s">
        <v>10</v>
      </c>
      <c r="D80" s="436" t="s">
        <v>1040</v>
      </c>
      <c r="E80" s="436" t="s">
        <v>182</v>
      </c>
      <c r="F80" s="454">
        <v>3.0</v>
      </c>
      <c r="G80" s="459"/>
    </row>
    <row r="81">
      <c r="A81" s="436" t="s">
        <v>1437</v>
      </c>
      <c r="B81" s="436" t="s">
        <v>1442</v>
      </c>
      <c r="C81" s="436" t="s">
        <v>9</v>
      </c>
      <c r="D81" s="436" t="s">
        <v>1040</v>
      </c>
      <c r="E81" s="436" t="s">
        <v>193</v>
      </c>
      <c r="F81" s="454">
        <v>3.0</v>
      </c>
      <c r="G81" s="459"/>
    </row>
    <row r="82">
      <c r="A82" s="436" t="s">
        <v>1497</v>
      </c>
      <c r="B82" s="436" t="s">
        <v>1569</v>
      </c>
      <c r="C82" s="436" t="s">
        <v>9</v>
      </c>
      <c r="D82" s="436" t="s">
        <v>1040</v>
      </c>
      <c r="E82" s="436" t="s">
        <v>204</v>
      </c>
      <c r="F82" s="454">
        <v>3.0</v>
      </c>
      <c r="G82" s="459"/>
    </row>
    <row r="83">
      <c r="A83" s="436" t="s">
        <v>1440</v>
      </c>
      <c r="B83" s="436" t="s">
        <v>1464</v>
      </c>
      <c r="C83" s="436" t="s">
        <v>9</v>
      </c>
      <c r="D83" s="436" t="s">
        <v>1040</v>
      </c>
      <c r="E83" s="436" t="s">
        <v>204</v>
      </c>
      <c r="F83" s="454">
        <v>3.0</v>
      </c>
      <c r="G83" s="459"/>
    </row>
    <row r="84">
      <c r="A84" s="436" t="s">
        <v>1484</v>
      </c>
      <c r="B84" s="436" t="s">
        <v>1484</v>
      </c>
      <c r="C84" s="436" t="s">
        <v>10</v>
      </c>
      <c r="D84" s="436" t="s">
        <v>1040</v>
      </c>
      <c r="E84" s="436" t="s">
        <v>204</v>
      </c>
      <c r="F84" s="454">
        <v>3.0</v>
      </c>
      <c r="G84" s="459"/>
    </row>
    <row r="85">
      <c r="A85" s="436" t="s">
        <v>1444</v>
      </c>
      <c r="B85" s="436" t="s">
        <v>1512</v>
      </c>
      <c r="C85" s="436" t="s">
        <v>9</v>
      </c>
      <c r="D85" s="436" t="s">
        <v>1040</v>
      </c>
      <c r="E85" s="436" t="s">
        <v>185</v>
      </c>
      <c r="F85" s="454">
        <v>3.0</v>
      </c>
      <c r="G85" s="459"/>
    </row>
    <row r="86">
      <c r="A86" s="436" t="s">
        <v>1444</v>
      </c>
      <c r="B86" s="436" t="s">
        <v>1504</v>
      </c>
      <c r="C86" s="436" t="s">
        <v>9</v>
      </c>
      <c r="D86" s="436" t="s">
        <v>1040</v>
      </c>
      <c r="E86" s="436" t="s">
        <v>185</v>
      </c>
      <c r="F86" s="454">
        <v>3.0</v>
      </c>
      <c r="G86" s="459"/>
    </row>
    <row r="87">
      <c r="A87" s="436" t="s">
        <v>1444</v>
      </c>
      <c r="B87" s="436" t="s">
        <v>1563</v>
      </c>
      <c r="C87" s="436" t="s">
        <v>9</v>
      </c>
      <c r="D87" s="436" t="s">
        <v>1040</v>
      </c>
      <c r="E87" s="436" t="s">
        <v>196</v>
      </c>
      <c r="F87" s="454">
        <v>3.0</v>
      </c>
      <c r="G87" s="459"/>
    </row>
    <row r="88">
      <c r="A88" s="436" t="s">
        <v>1444</v>
      </c>
      <c r="B88" s="436" t="s">
        <v>1563</v>
      </c>
      <c r="C88" s="436" t="s">
        <v>9</v>
      </c>
      <c r="D88" s="436" t="s">
        <v>1040</v>
      </c>
      <c r="E88" s="436" t="s">
        <v>185</v>
      </c>
      <c r="F88" s="454">
        <v>3.0</v>
      </c>
      <c r="G88" s="459"/>
    </row>
    <row r="89">
      <c r="A89" s="436" t="s">
        <v>1475</v>
      </c>
      <c r="B89" s="436" t="s">
        <v>1481</v>
      </c>
      <c r="C89" s="436" t="s">
        <v>8</v>
      </c>
      <c r="D89" s="436" t="s">
        <v>1040</v>
      </c>
      <c r="E89" s="436" t="s">
        <v>190</v>
      </c>
      <c r="F89" s="454">
        <v>3.0</v>
      </c>
      <c r="G89" s="459"/>
    </row>
    <row r="90">
      <c r="A90" s="436" t="s">
        <v>1475</v>
      </c>
      <c r="B90" s="436" t="s">
        <v>1509</v>
      </c>
      <c r="C90" s="436" t="s">
        <v>9</v>
      </c>
      <c r="D90" s="436" t="s">
        <v>1040</v>
      </c>
      <c r="E90" s="436" t="s">
        <v>196</v>
      </c>
      <c r="F90" s="454">
        <v>3.0</v>
      </c>
      <c r="G90" s="459"/>
    </row>
    <row r="91">
      <c r="A91" s="436" t="s">
        <v>1475</v>
      </c>
      <c r="B91" s="436" t="s">
        <v>1509</v>
      </c>
      <c r="C91" s="436" t="s">
        <v>8</v>
      </c>
      <c r="D91" s="436" t="s">
        <v>1040</v>
      </c>
      <c r="E91" s="436" t="s">
        <v>190</v>
      </c>
      <c r="F91" s="454">
        <v>3.0</v>
      </c>
      <c r="G91" s="459"/>
    </row>
    <row r="92">
      <c r="A92" s="436" t="s">
        <v>1436</v>
      </c>
      <c r="B92" s="436" t="s">
        <v>1436</v>
      </c>
      <c r="C92" s="436" t="s">
        <v>8</v>
      </c>
      <c r="D92" s="436" t="s">
        <v>1040</v>
      </c>
      <c r="E92" s="436" t="s">
        <v>196</v>
      </c>
      <c r="F92" s="454">
        <v>3.0</v>
      </c>
      <c r="G92" s="459"/>
    </row>
    <row r="93">
      <c r="A93" s="436" t="s">
        <v>1068</v>
      </c>
      <c r="B93" s="436" t="s">
        <v>1068</v>
      </c>
      <c r="C93" s="436" t="s">
        <v>9</v>
      </c>
      <c r="D93" s="436" t="s">
        <v>1040</v>
      </c>
      <c r="E93" s="436" t="s">
        <v>204</v>
      </c>
      <c r="F93" s="454">
        <v>2.0</v>
      </c>
      <c r="G93" s="459"/>
    </row>
    <row r="94">
      <c r="A94" s="436" t="s">
        <v>1448</v>
      </c>
      <c r="B94" s="436" t="s">
        <v>1486</v>
      </c>
      <c r="C94" s="436" t="s">
        <v>10</v>
      </c>
      <c r="D94" s="436" t="s">
        <v>1040</v>
      </c>
      <c r="E94" s="436" t="s">
        <v>196</v>
      </c>
      <c r="F94" s="454">
        <v>2.0</v>
      </c>
      <c r="G94" s="459"/>
    </row>
    <row r="95">
      <c r="A95" s="436" t="s">
        <v>1448</v>
      </c>
      <c r="B95" s="436" t="s">
        <v>1459</v>
      </c>
      <c r="C95" s="436" t="s">
        <v>9</v>
      </c>
      <c r="D95" s="436" t="s">
        <v>1040</v>
      </c>
      <c r="E95" s="436" t="s">
        <v>185</v>
      </c>
      <c r="F95" s="454">
        <v>2.0</v>
      </c>
      <c r="G95" s="459"/>
    </row>
    <row r="96">
      <c r="A96" s="436" t="s">
        <v>1437</v>
      </c>
      <c r="B96" s="436" t="s">
        <v>1465</v>
      </c>
      <c r="C96" s="436" t="s">
        <v>10</v>
      </c>
      <c r="D96" s="436" t="s">
        <v>1040</v>
      </c>
      <c r="E96" s="436" t="s">
        <v>201</v>
      </c>
      <c r="F96" s="454">
        <v>2.0</v>
      </c>
      <c r="G96" s="459"/>
    </row>
    <row r="97">
      <c r="A97" s="436" t="s">
        <v>1437</v>
      </c>
      <c r="B97" s="436" t="s">
        <v>1465</v>
      </c>
      <c r="C97" s="436" t="s">
        <v>9</v>
      </c>
      <c r="D97" s="436" t="s">
        <v>1040</v>
      </c>
      <c r="E97" s="436" t="s">
        <v>201</v>
      </c>
      <c r="F97" s="454">
        <v>2.0</v>
      </c>
      <c r="G97" s="459"/>
    </row>
    <row r="98">
      <c r="A98" s="436" t="s">
        <v>1437</v>
      </c>
      <c r="B98" s="436" t="s">
        <v>1460</v>
      </c>
      <c r="C98" s="436" t="s">
        <v>10</v>
      </c>
      <c r="D98" s="436" t="s">
        <v>1040</v>
      </c>
      <c r="E98" s="436" t="s">
        <v>182</v>
      </c>
      <c r="F98" s="454">
        <v>2.0</v>
      </c>
      <c r="G98" s="459"/>
    </row>
    <row r="99">
      <c r="A99" s="436" t="s">
        <v>1437</v>
      </c>
      <c r="B99" s="436" t="s">
        <v>1460</v>
      </c>
      <c r="C99" s="436" t="s">
        <v>8</v>
      </c>
      <c r="D99" s="436" t="s">
        <v>1040</v>
      </c>
      <c r="E99" s="436" t="s">
        <v>182</v>
      </c>
      <c r="F99" s="454">
        <v>2.0</v>
      </c>
      <c r="G99" s="459"/>
    </row>
    <row r="100">
      <c r="A100" s="436" t="s">
        <v>1437</v>
      </c>
      <c r="B100" s="436" t="s">
        <v>1443</v>
      </c>
      <c r="C100" s="436" t="s">
        <v>10</v>
      </c>
      <c r="D100" s="436" t="s">
        <v>1040</v>
      </c>
      <c r="E100" s="436" t="s">
        <v>196</v>
      </c>
      <c r="F100" s="454">
        <v>2.0</v>
      </c>
      <c r="G100" s="459"/>
    </row>
    <row r="101">
      <c r="A101" s="436" t="s">
        <v>1437</v>
      </c>
      <c r="B101" s="436" t="s">
        <v>1443</v>
      </c>
      <c r="C101" s="436" t="s">
        <v>9</v>
      </c>
      <c r="D101" s="436" t="s">
        <v>1040</v>
      </c>
      <c r="E101" s="436" t="s">
        <v>196</v>
      </c>
      <c r="F101" s="454">
        <v>2.0</v>
      </c>
      <c r="G101" s="459"/>
    </row>
    <row r="102">
      <c r="A102" s="436" t="s">
        <v>1437</v>
      </c>
      <c r="B102" s="436" t="s">
        <v>1558</v>
      </c>
      <c r="C102" s="436" t="s">
        <v>9</v>
      </c>
      <c r="D102" s="436" t="s">
        <v>1040</v>
      </c>
      <c r="E102" s="436" t="s">
        <v>196</v>
      </c>
      <c r="F102" s="454">
        <v>2.0</v>
      </c>
      <c r="G102" s="459"/>
    </row>
    <row r="103">
      <c r="A103" s="436" t="s">
        <v>1437</v>
      </c>
      <c r="B103" s="436" t="s">
        <v>1469</v>
      </c>
      <c r="C103" s="436" t="s">
        <v>10</v>
      </c>
      <c r="D103" s="436" t="s">
        <v>1040</v>
      </c>
      <c r="E103" s="436" t="s">
        <v>182</v>
      </c>
      <c r="F103" s="454">
        <v>2.0</v>
      </c>
      <c r="G103" s="459"/>
    </row>
    <row r="104">
      <c r="A104" s="436" t="s">
        <v>1437</v>
      </c>
      <c r="B104" s="436" t="s">
        <v>1527</v>
      </c>
      <c r="C104" s="436" t="s">
        <v>10</v>
      </c>
      <c r="D104" s="436" t="s">
        <v>1040</v>
      </c>
      <c r="E104" s="436" t="s">
        <v>182</v>
      </c>
      <c r="F104" s="454">
        <v>2.0</v>
      </c>
      <c r="G104" s="459"/>
    </row>
    <row r="105">
      <c r="A105" s="436" t="s">
        <v>1437</v>
      </c>
      <c r="B105" s="436" t="s">
        <v>1438</v>
      </c>
      <c r="C105" s="436" t="s">
        <v>8</v>
      </c>
      <c r="D105" s="436" t="s">
        <v>1040</v>
      </c>
      <c r="E105" s="436" t="s">
        <v>196</v>
      </c>
      <c r="F105" s="454">
        <v>2.0</v>
      </c>
      <c r="G105" s="459"/>
    </row>
    <row r="106">
      <c r="A106" s="436" t="s">
        <v>1497</v>
      </c>
      <c r="B106" s="436" t="s">
        <v>1498</v>
      </c>
      <c r="C106" s="436" t="s">
        <v>9</v>
      </c>
      <c r="D106" s="436" t="s">
        <v>1040</v>
      </c>
      <c r="E106" s="436" t="s">
        <v>204</v>
      </c>
      <c r="F106" s="454">
        <v>2.0</v>
      </c>
      <c r="G106" s="459"/>
    </row>
    <row r="107">
      <c r="A107" s="436" t="s">
        <v>1497</v>
      </c>
      <c r="B107" s="436" t="s">
        <v>1537</v>
      </c>
      <c r="C107" s="436" t="s">
        <v>9</v>
      </c>
      <c r="D107" s="436" t="s">
        <v>1040</v>
      </c>
      <c r="E107" s="436" t="s">
        <v>204</v>
      </c>
      <c r="F107" s="454">
        <v>2.0</v>
      </c>
      <c r="G107" s="459"/>
    </row>
    <row r="108">
      <c r="A108" s="436" t="s">
        <v>1452</v>
      </c>
      <c r="B108" s="436" t="s">
        <v>1514</v>
      </c>
      <c r="C108" s="436" t="s">
        <v>9</v>
      </c>
      <c r="D108" s="436" t="s">
        <v>1040</v>
      </c>
      <c r="E108" s="436" t="s">
        <v>204</v>
      </c>
      <c r="F108" s="454">
        <v>2.0</v>
      </c>
      <c r="G108" s="459"/>
    </row>
    <row r="109">
      <c r="A109" s="436" t="s">
        <v>1452</v>
      </c>
      <c r="B109" s="436" t="s">
        <v>1462</v>
      </c>
      <c r="C109" s="436" t="s">
        <v>8</v>
      </c>
      <c r="D109" s="436" t="s">
        <v>1040</v>
      </c>
      <c r="E109" s="436" t="s">
        <v>196</v>
      </c>
      <c r="F109" s="454">
        <v>2.0</v>
      </c>
      <c r="G109" s="459"/>
    </row>
    <row r="110">
      <c r="A110" s="436" t="s">
        <v>1452</v>
      </c>
      <c r="B110" s="436" t="s">
        <v>1538</v>
      </c>
      <c r="C110" s="436" t="s">
        <v>9</v>
      </c>
      <c r="D110" s="436" t="s">
        <v>1040</v>
      </c>
      <c r="E110" s="436" t="s">
        <v>204</v>
      </c>
      <c r="F110" s="454">
        <v>2.0</v>
      </c>
      <c r="G110" s="459"/>
    </row>
    <row r="111">
      <c r="A111" s="436" t="s">
        <v>1452</v>
      </c>
      <c r="B111" s="436" t="s">
        <v>1570</v>
      </c>
      <c r="C111" s="436" t="s">
        <v>9</v>
      </c>
      <c r="D111" s="436" t="s">
        <v>1040</v>
      </c>
      <c r="E111" s="436" t="s">
        <v>204</v>
      </c>
      <c r="F111" s="454">
        <v>2.0</v>
      </c>
      <c r="G111" s="459"/>
    </row>
    <row r="112">
      <c r="A112" s="436" t="s">
        <v>1452</v>
      </c>
      <c r="B112" s="436" t="s">
        <v>1471</v>
      </c>
      <c r="C112" s="436" t="s">
        <v>8</v>
      </c>
      <c r="D112" s="436" t="s">
        <v>1040</v>
      </c>
      <c r="E112" s="436" t="s">
        <v>204</v>
      </c>
      <c r="F112" s="454">
        <v>2.0</v>
      </c>
      <c r="G112" s="459"/>
    </row>
    <row r="113">
      <c r="A113" s="436" t="s">
        <v>1440</v>
      </c>
      <c r="B113" s="436" t="s">
        <v>1571</v>
      </c>
      <c r="C113" s="436" t="s">
        <v>9</v>
      </c>
      <c r="D113" s="436" t="s">
        <v>1040</v>
      </c>
      <c r="E113" s="436" t="s">
        <v>196</v>
      </c>
      <c r="F113" s="454">
        <v>2.0</v>
      </c>
      <c r="G113" s="459"/>
    </row>
    <row r="114">
      <c r="A114" s="436" t="s">
        <v>1484</v>
      </c>
      <c r="B114" s="436" t="s">
        <v>1484</v>
      </c>
      <c r="C114" s="436" t="s">
        <v>8</v>
      </c>
      <c r="D114" s="436" t="s">
        <v>1040</v>
      </c>
      <c r="E114" s="436" t="s">
        <v>204</v>
      </c>
      <c r="F114" s="454">
        <v>2.0</v>
      </c>
      <c r="G114" s="459"/>
    </row>
    <row r="115">
      <c r="A115" s="436" t="s">
        <v>1444</v>
      </c>
      <c r="B115" s="436" t="s">
        <v>1551</v>
      </c>
      <c r="C115" s="436" t="s">
        <v>9</v>
      </c>
      <c r="D115" s="436" t="s">
        <v>1040</v>
      </c>
      <c r="E115" s="436" t="s">
        <v>186</v>
      </c>
      <c r="F115" s="454">
        <v>2.0</v>
      </c>
      <c r="G115" s="459"/>
    </row>
    <row r="116">
      <c r="A116" s="436" t="s">
        <v>1444</v>
      </c>
      <c r="B116" s="436" t="s">
        <v>1455</v>
      </c>
      <c r="C116" s="436" t="s">
        <v>9</v>
      </c>
      <c r="D116" s="436" t="s">
        <v>1040</v>
      </c>
      <c r="E116" s="436" t="s">
        <v>185</v>
      </c>
      <c r="F116" s="454">
        <v>2.0</v>
      </c>
      <c r="G116" s="459"/>
    </row>
    <row r="117">
      <c r="A117" s="436" t="s">
        <v>1444</v>
      </c>
      <c r="B117" s="436" t="s">
        <v>1457</v>
      </c>
      <c r="C117" s="436" t="s">
        <v>9</v>
      </c>
      <c r="D117" s="436" t="s">
        <v>1040</v>
      </c>
      <c r="E117" s="436" t="s">
        <v>186</v>
      </c>
      <c r="F117" s="454">
        <v>2.0</v>
      </c>
      <c r="G117" s="459"/>
    </row>
    <row r="118">
      <c r="A118" s="436" t="s">
        <v>1444</v>
      </c>
      <c r="B118" s="436" t="s">
        <v>1457</v>
      </c>
      <c r="C118" s="436" t="s">
        <v>8</v>
      </c>
      <c r="D118" s="436" t="s">
        <v>1040</v>
      </c>
      <c r="E118" s="436" t="s">
        <v>201</v>
      </c>
      <c r="F118" s="454">
        <v>2.0</v>
      </c>
      <c r="G118" s="459"/>
    </row>
    <row r="119">
      <c r="A119" s="436" t="s">
        <v>1444</v>
      </c>
      <c r="B119" s="436" t="s">
        <v>1474</v>
      </c>
      <c r="C119" s="436" t="s">
        <v>9</v>
      </c>
      <c r="D119" s="436" t="s">
        <v>1040</v>
      </c>
      <c r="E119" s="436" t="s">
        <v>186</v>
      </c>
      <c r="F119" s="454">
        <v>2.0</v>
      </c>
      <c r="G119" s="459"/>
    </row>
    <row r="120">
      <c r="A120" s="436" t="s">
        <v>1444</v>
      </c>
      <c r="B120" s="436" t="s">
        <v>1474</v>
      </c>
      <c r="C120" s="436" t="s">
        <v>8</v>
      </c>
      <c r="D120" s="436" t="s">
        <v>1040</v>
      </c>
      <c r="E120" s="436" t="s">
        <v>186</v>
      </c>
      <c r="F120" s="454">
        <v>2.0</v>
      </c>
      <c r="G120" s="459"/>
    </row>
    <row r="121">
      <c r="A121" s="436" t="s">
        <v>1444</v>
      </c>
      <c r="B121" s="436" t="s">
        <v>1445</v>
      </c>
      <c r="C121" s="436" t="s">
        <v>10</v>
      </c>
      <c r="D121" s="436" t="s">
        <v>1040</v>
      </c>
      <c r="E121" s="436" t="s">
        <v>186</v>
      </c>
      <c r="F121" s="454">
        <v>2.0</v>
      </c>
      <c r="G121" s="459"/>
    </row>
    <row r="122">
      <c r="A122" s="436" t="s">
        <v>1475</v>
      </c>
      <c r="B122" s="436" t="s">
        <v>1489</v>
      </c>
      <c r="C122" s="436" t="s">
        <v>9</v>
      </c>
      <c r="D122" s="436" t="s">
        <v>1040</v>
      </c>
      <c r="E122" s="436" t="s">
        <v>190</v>
      </c>
      <c r="F122" s="454">
        <v>2.0</v>
      </c>
      <c r="G122" s="459"/>
    </row>
    <row r="123">
      <c r="A123" s="436" t="s">
        <v>1475</v>
      </c>
      <c r="B123" s="436" t="s">
        <v>1509</v>
      </c>
      <c r="C123" s="436" t="s">
        <v>9</v>
      </c>
      <c r="D123" s="436" t="s">
        <v>1040</v>
      </c>
      <c r="E123" s="436" t="s">
        <v>185</v>
      </c>
      <c r="F123" s="454">
        <v>2.0</v>
      </c>
      <c r="G123" s="459"/>
    </row>
    <row r="124">
      <c r="A124" s="436" t="s">
        <v>1475</v>
      </c>
      <c r="B124" s="436" t="s">
        <v>1490</v>
      </c>
      <c r="C124" s="436" t="s">
        <v>10</v>
      </c>
      <c r="D124" s="436" t="s">
        <v>1040</v>
      </c>
      <c r="E124" s="436" t="s">
        <v>190</v>
      </c>
      <c r="F124" s="454">
        <v>2.0</v>
      </c>
      <c r="G124" s="459"/>
    </row>
    <row r="125">
      <c r="A125" s="436" t="s">
        <v>1477</v>
      </c>
      <c r="B125" s="436" t="s">
        <v>1572</v>
      </c>
      <c r="C125" s="436" t="s">
        <v>9</v>
      </c>
      <c r="D125" s="436" t="s">
        <v>1040</v>
      </c>
      <c r="E125" s="436" t="s">
        <v>196</v>
      </c>
      <c r="F125" s="454">
        <v>2.0</v>
      </c>
      <c r="G125" s="459"/>
    </row>
    <row r="126">
      <c r="A126" s="436" t="s">
        <v>1068</v>
      </c>
      <c r="B126" s="436" t="s">
        <v>1068</v>
      </c>
      <c r="C126" s="436" t="s">
        <v>10</v>
      </c>
      <c r="D126" s="436" t="s">
        <v>1040</v>
      </c>
      <c r="E126" s="436" t="s">
        <v>201</v>
      </c>
      <c r="F126" s="454">
        <v>1.0</v>
      </c>
      <c r="G126" s="459"/>
    </row>
    <row r="127">
      <c r="A127" s="436" t="s">
        <v>1068</v>
      </c>
      <c r="B127" s="436" t="s">
        <v>1068</v>
      </c>
      <c r="C127" s="436" t="s">
        <v>9</v>
      </c>
      <c r="D127" s="436" t="s">
        <v>1040</v>
      </c>
      <c r="E127" s="436" t="s">
        <v>196</v>
      </c>
      <c r="F127" s="454">
        <v>1.0</v>
      </c>
      <c r="G127" s="459"/>
    </row>
    <row r="128">
      <c r="A128" s="436" t="s">
        <v>1068</v>
      </c>
      <c r="B128" s="436" t="s">
        <v>1068</v>
      </c>
      <c r="C128" s="436" t="s">
        <v>9</v>
      </c>
      <c r="D128" s="436" t="s">
        <v>1040</v>
      </c>
      <c r="E128" s="436" t="s">
        <v>190</v>
      </c>
      <c r="F128" s="454">
        <v>1.0</v>
      </c>
      <c r="G128" s="459"/>
    </row>
    <row r="129">
      <c r="A129" s="436" t="s">
        <v>1448</v>
      </c>
      <c r="B129" s="436" t="s">
        <v>1459</v>
      </c>
      <c r="C129" s="436" t="s">
        <v>10</v>
      </c>
      <c r="D129" s="436" t="s">
        <v>1040</v>
      </c>
      <c r="E129" s="436" t="s">
        <v>196</v>
      </c>
      <c r="F129" s="454">
        <v>1.0</v>
      </c>
      <c r="G129" s="459"/>
    </row>
    <row r="130">
      <c r="A130" s="436" t="s">
        <v>1448</v>
      </c>
      <c r="B130" s="436" t="s">
        <v>1459</v>
      </c>
      <c r="C130" s="436" t="s">
        <v>10</v>
      </c>
      <c r="D130" s="436" t="s">
        <v>1040</v>
      </c>
      <c r="E130" s="436" t="s">
        <v>185</v>
      </c>
      <c r="F130" s="454">
        <v>1.0</v>
      </c>
      <c r="G130" s="459"/>
    </row>
    <row r="131">
      <c r="A131" s="436" t="s">
        <v>1437</v>
      </c>
      <c r="B131" s="436" t="s">
        <v>1465</v>
      </c>
      <c r="C131" s="436" t="s">
        <v>10</v>
      </c>
      <c r="D131" s="436" t="s">
        <v>1040</v>
      </c>
      <c r="E131" s="436" t="s">
        <v>196</v>
      </c>
      <c r="F131" s="454">
        <v>1.0</v>
      </c>
      <c r="G131" s="459"/>
    </row>
    <row r="132">
      <c r="A132" s="436" t="s">
        <v>1437</v>
      </c>
      <c r="B132" s="436" t="s">
        <v>1460</v>
      </c>
      <c r="C132" s="436" t="s">
        <v>10</v>
      </c>
      <c r="D132" s="436" t="s">
        <v>1040</v>
      </c>
      <c r="E132" s="436" t="s">
        <v>186</v>
      </c>
      <c r="F132" s="454">
        <v>1.0</v>
      </c>
      <c r="G132" s="459"/>
    </row>
    <row r="133">
      <c r="A133" s="436" t="s">
        <v>1437</v>
      </c>
      <c r="B133" s="436" t="s">
        <v>1460</v>
      </c>
      <c r="C133" s="436" t="s">
        <v>9</v>
      </c>
      <c r="D133" s="436" t="s">
        <v>1040</v>
      </c>
      <c r="E133" s="436" t="s">
        <v>196</v>
      </c>
      <c r="F133" s="454">
        <v>1.0</v>
      </c>
      <c r="G133" s="459"/>
    </row>
    <row r="134">
      <c r="A134" s="436" t="s">
        <v>1437</v>
      </c>
      <c r="B134" s="436" t="s">
        <v>1460</v>
      </c>
      <c r="C134" s="436" t="s">
        <v>9</v>
      </c>
      <c r="D134" s="436" t="s">
        <v>1040</v>
      </c>
      <c r="E134" s="436" t="s">
        <v>186</v>
      </c>
      <c r="F134" s="454">
        <v>1.0</v>
      </c>
      <c r="G134" s="459"/>
    </row>
    <row r="135">
      <c r="A135" s="436" t="s">
        <v>1437</v>
      </c>
      <c r="B135" s="436" t="s">
        <v>1443</v>
      </c>
      <c r="C135" s="436" t="s">
        <v>9</v>
      </c>
      <c r="D135" s="436" t="s">
        <v>1040</v>
      </c>
      <c r="E135" s="436" t="s">
        <v>186</v>
      </c>
      <c r="F135" s="454">
        <v>1.0</v>
      </c>
      <c r="G135" s="459"/>
    </row>
    <row r="136">
      <c r="A136" s="436" t="s">
        <v>1437</v>
      </c>
      <c r="B136" s="436" t="s">
        <v>1466</v>
      </c>
      <c r="C136" s="436" t="s">
        <v>9</v>
      </c>
      <c r="D136" s="436" t="s">
        <v>1040</v>
      </c>
      <c r="E136" s="436" t="s">
        <v>182</v>
      </c>
      <c r="F136" s="454">
        <v>1.0</v>
      </c>
      <c r="G136" s="459"/>
    </row>
    <row r="137">
      <c r="A137" s="436" t="s">
        <v>1437</v>
      </c>
      <c r="B137" s="436" t="s">
        <v>1439</v>
      </c>
      <c r="C137" s="436" t="s">
        <v>9</v>
      </c>
      <c r="D137" s="436" t="s">
        <v>1040</v>
      </c>
      <c r="E137" s="436" t="s">
        <v>196</v>
      </c>
      <c r="F137" s="454">
        <v>1.0</v>
      </c>
      <c r="G137" s="459"/>
    </row>
    <row r="138">
      <c r="A138" s="436" t="s">
        <v>1437</v>
      </c>
      <c r="B138" s="436" t="s">
        <v>1446</v>
      </c>
      <c r="C138" s="436" t="s">
        <v>10</v>
      </c>
      <c r="D138" s="436" t="s">
        <v>1040</v>
      </c>
      <c r="E138" s="436" t="s">
        <v>182</v>
      </c>
      <c r="F138" s="454">
        <v>1.0</v>
      </c>
      <c r="G138" s="459"/>
    </row>
    <row r="139">
      <c r="A139" s="436" t="s">
        <v>1437</v>
      </c>
      <c r="B139" s="436" t="s">
        <v>1558</v>
      </c>
      <c r="C139" s="436" t="s">
        <v>10</v>
      </c>
      <c r="D139" s="436" t="s">
        <v>1040</v>
      </c>
      <c r="E139" s="436" t="s">
        <v>196</v>
      </c>
      <c r="F139" s="454">
        <v>1.0</v>
      </c>
      <c r="G139" s="459"/>
    </row>
    <row r="140">
      <c r="A140" s="436" t="s">
        <v>1437</v>
      </c>
      <c r="B140" s="436" t="s">
        <v>1438</v>
      </c>
      <c r="C140" s="436" t="s">
        <v>10</v>
      </c>
      <c r="D140" s="436" t="s">
        <v>1040</v>
      </c>
      <c r="E140" s="436" t="s">
        <v>196</v>
      </c>
      <c r="F140" s="454">
        <v>1.0</v>
      </c>
      <c r="G140" s="459"/>
    </row>
    <row r="141">
      <c r="A141" s="436" t="s">
        <v>1437</v>
      </c>
      <c r="B141" s="436" t="s">
        <v>1492</v>
      </c>
      <c r="C141" s="436" t="s">
        <v>9</v>
      </c>
      <c r="D141" s="436" t="s">
        <v>1040</v>
      </c>
      <c r="E141" s="436" t="s">
        <v>196</v>
      </c>
      <c r="F141" s="454">
        <v>1.0</v>
      </c>
      <c r="G141" s="459"/>
    </row>
    <row r="142">
      <c r="A142" s="436" t="s">
        <v>1437</v>
      </c>
      <c r="B142" s="436" t="s">
        <v>1492</v>
      </c>
      <c r="C142" s="436" t="s">
        <v>8</v>
      </c>
      <c r="D142" s="436" t="s">
        <v>1040</v>
      </c>
      <c r="E142" s="436" t="s">
        <v>182</v>
      </c>
      <c r="F142" s="454">
        <v>1.0</v>
      </c>
      <c r="G142" s="459"/>
    </row>
    <row r="143">
      <c r="A143" s="436" t="s">
        <v>1437</v>
      </c>
      <c r="B143" s="436" t="s">
        <v>1442</v>
      </c>
      <c r="C143" s="436" t="s">
        <v>9</v>
      </c>
      <c r="D143" s="436" t="s">
        <v>1040</v>
      </c>
      <c r="E143" s="436" t="s">
        <v>196</v>
      </c>
      <c r="F143" s="454">
        <v>1.0</v>
      </c>
      <c r="G143" s="459"/>
    </row>
    <row r="144">
      <c r="A144" s="436" t="s">
        <v>1437</v>
      </c>
      <c r="B144" s="436" t="s">
        <v>1442</v>
      </c>
      <c r="C144" s="436" t="s">
        <v>9</v>
      </c>
      <c r="D144" s="436" t="s">
        <v>1070</v>
      </c>
      <c r="E144" s="436" t="s">
        <v>197</v>
      </c>
      <c r="F144" s="454">
        <v>1.0</v>
      </c>
      <c r="G144" s="459"/>
    </row>
    <row r="145">
      <c r="A145" s="436" t="s">
        <v>1497</v>
      </c>
      <c r="B145" s="436" t="s">
        <v>1569</v>
      </c>
      <c r="C145" s="436" t="s">
        <v>10</v>
      </c>
      <c r="D145" s="436" t="s">
        <v>1040</v>
      </c>
      <c r="E145" s="436" t="s">
        <v>204</v>
      </c>
      <c r="F145" s="454">
        <v>1.0</v>
      </c>
      <c r="G145" s="459"/>
    </row>
    <row r="146">
      <c r="A146" s="436" t="s">
        <v>1497</v>
      </c>
      <c r="B146" s="436" t="s">
        <v>1573</v>
      </c>
      <c r="C146" s="436" t="s">
        <v>9</v>
      </c>
      <c r="D146" s="436" t="s">
        <v>1040</v>
      </c>
      <c r="E146" s="436" t="s">
        <v>196</v>
      </c>
      <c r="F146" s="454">
        <v>1.0</v>
      </c>
      <c r="G146" s="459"/>
    </row>
    <row r="147">
      <c r="A147" s="436" t="s">
        <v>1497</v>
      </c>
      <c r="B147" s="436" t="s">
        <v>1537</v>
      </c>
      <c r="C147" s="436" t="s">
        <v>8</v>
      </c>
      <c r="D147" s="436" t="s">
        <v>1040</v>
      </c>
      <c r="E147" s="436" t="s">
        <v>204</v>
      </c>
      <c r="F147" s="454">
        <v>1.0</v>
      </c>
      <c r="G147" s="459"/>
    </row>
    <row r="148">
      <c r="A148" s="436" t="s">
        <v>1452</v>
      </c>
      <c r="B148" s="436" t="s">
        <v>1471</v>
      </c>
      <c r="C148" s="436" t="s">
        <v>10</v>
      </c>
      <c r="D148" s="436" t="s">
        <v>1040</v>
      </c>
      <c r="E148" s="436" t="s">
        <v>204</v>
      </c>
      <c r="F148" s="454">
        <v>1.0</v>
      </c>
      <c r="G148" s="459"/>
    </row>
    <row r="149">
      <c r="A149" s="436" t="s">
        <v>1452</v>
      </c>
      <c r="B149" s="436" t="s">
        <v>1472</v>
      </c>
      <c r="C149" s="436" t="s">
        <v>10</v>
      </c>
      <c r="D149" s="436" t="s">
        <v>1040</v>
      </c>
      <c r="E149" s="436" t="s">
        <v>196</v>
      </c>
      <c r="F149" s="454">
        <v>1.0</v>
      </c>
      <c r="G149" s="459"/>
    </row>
    <row r="150">
      <c r="A150" s="436" t="s">
        <v>1440</v>
      </c>
      <c r="B150" s="436" t="s">
        <v>1464</v>
      </c>
      <c r="C150" s="436" t="s">
        <v>10</v>
      </c>
      <c r="D150" s="436" t="s">
        <v>1040</v>
      </c>
      <c r="E150" s="436" t="s">
        <v>196</v>
      </c>
      <c r="F150" s="454">
        <v>1.0</v>
      </c>
      <c r="G150" s="459"/>
    </row>
    <row r="151">
      <c r="A151" s="436" t="s">
        <v>1440</v>
      </c>
      <c r="B151" s="436" t="s">
        <v>1464</v>
      </c>
      <c r="C151" s="436" t="s">
        <v>10</v>
      </c>
      <c r="D151" s="436" t="s">
        <v>1040</v>
      </c>
      <c r="E151" s="436" t="s">
        <v>204</v>
      </c>
      <c r="F151" s="454">
        <v>1.0</v>
      </c>
      <c r="G151" s="459"/>
    </row>
    <row r="152">
      <c r="A152" s="436" t="s">
        <v>1440</v>
      </c>
      <c r="B152" s="436" t="s">
        <v>1546</v>
      </c>
      <c r="C152" s="436" t="s">
        <v>9</v>
      </c>
      <c r="D152" s="436" t="s">
        <v>1040</v>
      </c>
      <c r="E152" s="436" t="s">
        <v>204</v>
      </c>
      <c r="F152" s="454">
        <v>1.0</v>
      </c>
      <c r="G152" s="459"/>
    </row>
    <row r="153">
      <c r="A153" s="436" t="s">
        <v>1444</v>
      </c>
      <c r="B153" s="436" t="s">
        <v>1512</v>
      </c>
      <c r="C153" s="436" t="s">
        <v>8</v>
      </c>
      <c r="D153" s="436" t="s">
        <v>1040</v>
      </c>
      <c r="E153" s="436" t="s">
        <v>185</v>
      </c>
      <c r="F153" s="454">
        <v>1.0</v>
      </c>
      <c r="G153" s="459"/>
    </row>
    <row r="154">
      <c r="A154" s="436" t="s">
        <v>1444</v>
      </c>
      <c r="B154" s="436" t="s">
        <v>1456</v>
      </c>
      <c r="C154" s="436" t="s">
        <v>9</v>
      </c>
      <c r="D154" s="436" t="s">
        <v>1040</v>
      </c>
      <c r="E154" s="436" t="s">
        <v>182</v>
      </c>
      <c r="F154" s="454">
        <v>1.0</v>
      </c>
      <c r="G154" s="459"/>
    </row>
    <row r="155">
      <c r="A155" s="436" t="s">
        <v>1444</v>
      </c>
      <c r="B155" s="436" t="s">
        <v>1456</v>
      </c>
      <c r="C155" s="436" t="s">
        <v>8</v>
      </c>
      <c r="D155" s="436" t="s">
        <v>1040</v>
      </c>
      <c r="E155" s="436" t="s">
        <v>185</v>
      </c>
      <c r="F155" s="454">
        <v>1.0</v>
      </c>
      <c r="G155" s="459"/>
    </row>
    <row r="156">
      <c r="A156" s="436" t="s">
        <v>1444</v>
      </c>
      <c r="B156" s="436" t="s">
        <v>1504</v>
      </c>
      <c r="C156" s="436" t="s">
        <v>9</v>
      </c>
      <c r="D156" s="436" t="s">
        <v>1040</v>
      </c>
      <c r="E156" s="436" t="s">
        <v>186</v>
      </c>
      <c r="F156" s="454">
        <v>1.0</v>
      </c>
      <c r="G156" s="459"/>
    </row>
    <row r="157">
      <c r="A157" s="436" t="s">
        <v>1444</v>
      </c>
      <c r="B157" s="436" t="s">
        <v>1457</v>
      </c>
      <c r="C157" s="436" t="s">
        <v>10</v>
      </c>
      <c r="D157" s="436" t="s">
        <v>1040</v>
      </c>
      <c r="E157" s="436" t="s">
        <v>201</v>
      </c>
      <c r="F157" s="454">
        <v>1.0</v>
      </c>
      <c r="G157" s="459"/>
    </row>
    <row r="158">
      <c r="A158" s="436" t="s">
        <v>1444</v>
      </c>
      <c r="B158" s="436" t="s">
        <v>1473</v>
      </c>
      <c r="C158" s="436" t="s">
        <v>9</v>
      </c>
      <c r="D158" s="436" t="s">
        <v>1040</v>
      </c>
      <c r="E158" s="436" t="s">
        <v>185</v>
      </c>
      <c r="F158" s="454">
        <v>1.0</v>
      </c>
      <c r="G158" s="459"/>
    </row>
    <row r="159">
      <c r="A159" s="436" t="s">
        <v>1444</v>
      </c>
      <c r="B159" s="436" t="s">
        <v>1473</v>
      </c>
      <c r="C159" s="436" t="s">
        <v>9</v>
      </c>
      <c r="D159" s="436" t="s">
        <v>1040</v>
      </c>
      <c r="E159" s="436" t="s">
        <v>186</v>
      </c>
      <c r="F159" s="454">
        <v>1.0</v>
      </c>
      <c r="G159" s="459"/>
    </row>
    <row r="160">
      <c r="A160" s="436" t="s">
        <v>1444</v>
      </c>
      <c r="B160" s="436" t="s">
        <v>1474</v>
      </c>
      <c r="C160" s="436" t="s">
        <v>10</v>
      </c>
      <c r="D160" s="436" t="s">
        <v>1040</v>
      </c>
      <c r="E160" s="436" t="s">
        <v>185</v>
      </c>
      <c r="F160" s="454">
        <v>1.0</v>
      </c>
      <c r="G160" s="459"/>
    </row>
    <row r="161">
      <c r="A161" s="436" t="s">
        <v>1444</v>
      </c>
      <c r="B161" s="436" t="s">
        <v>1563</v>
      </c>
      <c r="C161" s="436" t="s">
        <v>10</v>
      </c>
      <c r="D161" s="436" t="s">
        <v>1040</v>
      </c>
      <c r="E161" s="436" t="s">
        <v>185</v>
      </c>
      <c r="F161" s="454">
        <v>1.0</v>
      </c>
      <c r="G161" s="459"/>
    </row>
    <row r="162">
      <c r="A162" s="436" t="s">
        <v>1444</v>
      </c>
      <c r="B162" s="436" t="s">
        <v>1554</v>
      </c>
      <c r="C162" s="436" t="s">
        <v>9</v>
      </c>
      <c r="D162" s="436" t="s">
        <v>1040</v>
      </c>
      <c r="E162" s="436" t="s">
        <v>185</v>
      </c>
      <c r="F162" s="454">
        <v>1.0</v>
      </c>
      <c r="G162" s="459"/>
    </row>
    <row r="163">
      <c r="A163" s="436" t="s">
        <v>1444</v>
      </c>
      <c r="B163" s="436" t="s">
        <v>1556</v>
      </c>
      <c r="C163" s="436" t="s">
        <v>9</v>
      </c>
      <c r="D163" s="436" t="s">
        <v>1040</v>
      </c>
      <c r="E163" s="436" t="s">
        <v>186</v>
      </c>
      <c r="F163" s="454">
        <v>1.0</v>
      </c>
      <c r="G163" s="459"/>
    </row>
    <row r="164">
      <c r="A164" s="436" t="s">
        <v>1444</v>
      </c>
      <c r="B164" s="436" t="s">
        <v>1445</v>
      </c>
      <c r="C164" s="436" t="s">
        <v>10</v>
      </c>
      <c r="D164" s="436" t="s">
        <v>1040</v>
      </c>
      <c r="E164" s="436" t="s">
        <v>185</v>
      </c>
      <c r="F164" s="454">
        <v>1.0</v>
      </c>
      <c r="G164" s="459"/>
    </row>
    <row r="165">
      <c r="A165" s="436" t="s">
        <v>1444</v>
      </c>
      <c r="B165" s="436" t="s">
        <v>1445</v>
      </c>
      <c r="C165" s="436" t="s">
        <v>9</v>
      </c>
      <c r="D165" s="436" t="s">
        <v>1070</v>
      </c>
      <c r="E165" s="436" t="s">
        <v>197</v>
      </c>
      <c r="F165" s="454">
        <v>1.0</v>
      </c>
      <c r="G165" s="459"/>
    </row>
    <row r="166">
      <c r="A166" s="436" t="s">
        <v>1444</v>
      </c>
      <c r="B166" s="436" t="s">
        <v>1445</v>
      </c>
      <c r="C166" s="436" t="s">
        <v>8</v>
      </c>
      <c r="D166" s="436" t="s">
        <v>1040</v>
      </c>
      <c r="E166" s="436" t="s">
        <v>186</v>
      </c>
      <c r="F166" s="454">
        <v>1.0</v>
      </c>
      <c r="G166" s="459"/>
    </row>
    <row r="167">
      <c r="A167" s="436" t="s">
        <v>1475</v>
      </c>
      <c r="B167" s="436" t="s">
        <v>1481</v>
      </c>
      <c r="C167" s="436" t="s">
        <v>10</v>
      </c>
      <c r="D167" s="436" t="s">
        <v>1040</v>
      </c>
      <c r="E167" s="436" t="s">
        <v>190</v>
      </c>
      <c r="F167" s="454">
        <v>1.0</v>
      </c>
      <c r="G167" s="459"/>
    </row>
    <row r="168">
      <c r="A168" s="436" t="s">
        <v>1475</v>
      </c>
      <c r="B168" s="436" t="s">
        <v>1562</v>
      </c>
      <c r="C168" s="436" t="s">
        <v>10</v>
      </c>
      <c r="D168" s="436" t="s">
        <v>1040</v>
      </c>
      <c r="E168" s="436" t="s">
        <v>190</v>
      </c>
      <c r="F168" s="454">
        <v>1.0</v>
      </c>
      <c r="G168" s="459"/>
    </row>
    <row r="169">
      <c r="A169" s="436" t="s">
        <v>1475</v>
      </c>
      <c r="B169" s="436" t="s">
        <v>1562</v>
      </c>
      <c r="C169" s="436" t="s">
        <v>8</v>
      </c>
      <c r="D169" s="436" t="s">
        <v>1040</v>
      </c>
      <c r="E169" s="436" t="s">
        <v>196</v>
      </c>
      <c r="F169" s="454">
        <v>1.0</v>
      </c>
      <c r="G169" s="459"/>
    </row>
    <row r="170">
      <c r="A170" s="436" t="s">
        <v>1475</v>
      </c>
      <c r="B170" s="436" t="s">
        <v>1562</v>
      </c>
      <c r="C170" s="436" t="s">
        <v>8</v>
      </c>
      <c r="D170" s="436" t="s">
        <v>1040</v>
      </c>
      <c r="E170" s="436" t="s">
        <v>190</v>
      </c>
      <c r="F170" s="454">
        <v>1.0</v>
      </c>
      <c r="G170" s="459"/>
    </row>
    <row r="171">
      <c r="A171" s="436" t="s">
        <v>1475</v>
      </c>
      <c r="B171" s="436" t="s">
        <v>1557</v>
      </c>
      <c r="C171" s="436" t="s">
        <v>10</v>
      </c>
      <c r="D171" s="436" t="s">
        <v>1040</v>
      </c>
      <c r="E171" s="436" t="s">
        <v>190</v>
      </c>
      <c r="F171" s="454">
        <v>1.0</v>
      </c>
      <c r="G171" s="459"/>
    </row>
    <row r="172">
      <c r="A172" s="436" t="s">
        <v>1475</v>
      </c>
      <c r="B172" s="436" t="s">
        <v>1557</v>
      </c>
      <c r="C172" s="436" t="s">
        <v>8</v>
      </c>
      <c r="D172" s="436" t="s">
        <v>1040</v>
      </c>
      <c r="E172" s="436" t="s">
        <v>190</v>
      </c>
      <c r="F172" s="454">
        <v>1.0</v>
      </c>
      <c r="G172" s="459"/>
    </row>
    <row r="173">
      <c r="A173" s="436" t="s">
        <v>1475</v>
      </c>
      <c r="B173" s="436" t="s">
        <v>1545</v>
      </c>
      <c r="C173" s="436" t="s">
        <v>8</v>
      </c>
      <c r="D173" s="436" t="s">
        <v>1040</v>
      </c>
      <c r="E173" s="436" t="s">
        <v>190</v>
      </c>
      <c r="F173" s="454">
        <v>1.0</v>
      </c>
      <c r="G173" s="459"/>
    </row>
    <row r="174">
      <c r="A174" s="436" t="s">
        <v>1475</v>
      </c>
      <c r="B174" s="436" t="s">
        <v>1509</v>
      </c>
      <c r="C174" s="436" t="s">
        <v>10</v>
      </c>
      <c r="D174" s="436" t="s">
        <v>1040</v>
      </c>
      <c r="E174" s="436" t="s">
        <v>185</v>
      </c>
      <c r="F174" s="454">
        <v>1.0</v>
      </c>
      <c r="G174" s="459"/>
    </row>
    <row r="175">
      <c r="A175" s="436" t="s">
        <v>1475</v>
      </c>
      <c r="B175" s="436" t="s">
        <v>1564</v>
      </c>
      <c r="C175" s="436" t="s">
        <v>8</v>
      </c>
      <c r="D175" s="436" t="s">
        <v>1040</v>
      </c>
      <c r="E175" s="436" t="s">
        <v>190</v>
      </c>
      <c r="F175" s="454">
        <v>1.0</v>
      </c>
      <c r="G175" s="459"/>
    </row>
    <row r="176">
      <c r="A176" s="436" t="s">
        <v>1475</v>
      </c>
      <c r="B176" s="436" t="s">
        <v>1490</v>
      </c>
      <c r="C176" s="436" t="s">
        <v>9</v>
      </c>
      <c r="D176" s="436" t="s">
        <v>1040</v>
      </c>
      <c r="E176" s="436" t="s">
        <v>182</v>
      </c>
      <c r="F176" s="454">
        <v>1.0</v>
      </c>
      <c r="G176" s="459"/>
    </row>
    <row r="177">
      <c r="A177" s="436" t="s">
        <v>1475</v>
      </c>
      <c r="B177" s="436" t="s">
        <v>1490</v>
      </c>
      <c r="C177" s="436" t="s">
        <v>8</v>
      </c>
      <c r="D177" s="436" t="s">
        <v>1040</v>
      </c>
      <c r="E177" s="436" t="s">
        <v>190</v>
      </c>
      <c r="F177" s="454">
        <v>1.0</v>
      </c>
      <c r="G177" s="459"/>
    </row>
    <row r="178">
      <c r="A178" s="436" t="s">
        <v>1475</v>
      </c>
      <c r="B178" s="436" t="s">
        <v>1574</v>
      </c>
      <c r="C178" s="436" t="s">
        <v>9</v>
      </c>
      <c r="D178" s="436" t="s">
        <v>1040</v>
      </c>
      <c r="E178" s="436" t="s">
        <v>190</v>
      </c>
      <c r="F178" s="454">
        <v>1.0</v>
      </c>
      <c r="G178" s="459"/>
    </row>
    <row r="179">
      <c r="A179" s="436" t="s">
        <v>1475</v>
      </c>
      <c r="B179" s="436" t="s">
        <v>1476</v>
      </c>
      <c r="C179" s="436" t="s">
        <v>9</v>
      </c>
      <c r="D179" s="436" t="s">
        <v>1040</v>
      </c>
      <c r="E179" s="436" t="s">
        <v>190</v>
      </c>
      <c r="F179" s="454">
        <v>1.0</v>
      </c>
      <c r="G179" s="459"/>
    </row>
    <row r="180">
      <c r="A180" s="436" t="s">
        <v>1475</v>
      </c>
      <c r="B180" s="436" t="s">
        <v>1575</v>
      </c>
      <c r="C180" s="436" t="s">
        <v>8</v>
      </c>
      <c r="D180" s="436" t="s">
        <v>1040</v>
      </c>
      <c r="E180" s="436" t="s">
        <v>193</v>
      </c>
      <c r="F180" s="454">
        <v>1.0</v>
      </c>
      <c r="G180" s="459"/>
    </row>
    <row r="181">
      <c r="A181" s="436" t="s">
        <v>1436</v>
      </c>
      <c r="B181" s="436" t="s">
        <v>1436</v>
      </c>
      <c r="C181" s="436" t="s">
        <v>10</v>
      </c>
      <c r="D181" s="436" t="s">
        <v>1040</v>
      </c>
      <c r="E181" s="436" t="s">
        <v>196</v>
      </c>
      <c r="F181" s="454">
        <v>1.0</v>
      </c>
      <c r="G181" s="459"/>
    </row>
    <row r="182">
      <c r="A182" s="436" t="s">
        <v>1436</v>
      </c>
      <c r="B182" s="436" t="s">
        <v>1436</v>
      </c>
      <c r="C182" s="436" t="s">
        <v>10</v>
      </c>
      <c r="D182" s="436" t="s">
        <v>1040</v>
      </c>
      <c r="E182" s="436" t="s">
        <v>185</v>
      </c>
      <c r="F182" s="454">
        <v>1.0</v>
      </c>
      <c r="G182" s="459"/>
    </row>
    <row r="183">
      <c r="A183" s="436" t="s">
        <v>1436</v>
      </c>
      <c r="B183" s="436" t="s">
        <v>1436</v>
      </c>
      <c r="C183" s="436" t="s">
        <v>9</v>
      </c>
      <c r="D183" s="436" t="s">
        <v>1040</v>
      </c>
      <c r="E183" s="436" t="s">
        <v>182</v>
      </c>
      <c r="F183" s="454">
        <v>1.0</v>
      </c>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row r="308">
      <c r="A308" s="458"/>
      <c r="B308" s="458"/>
      <c r="C308" s="458"/>
      <c r="D308" s="458"/>
      <c r="E308" s="458"/>
      <c r="F308" s="459"/>
      <c r="G308" s="459"/>
    </row>
    <row r="309">
      <c r="A309" s="458"/>
      <c r="B309" s="458"/>
      <c r="C309" s="458"/>
      <c r="D309" s="458"/>
      <c r="E309" s="458"/>
      <c r="F309" s="459"/>
      <c r="G309" s="459"/>
    </row>
    <row r="310">
      <c r="A310" s="458"/>
      <c r="B310" s="458"/>
      <c r="C310" s="458"/>
      <c r="D310" s="458"/>
      <c r="E310" s="458"/>
      <c r="F310" s="459"/>
      <c r="G310" s="459"/>
    </row>
    <row r="311">
      <c r="A311" s="458"/>
      <c r="B311" s="458"/>
      <c r="C311" s="458"/>
      <c r="D311" s="458"/>
      <c r="E311" s="458"/>
      <c r="F311" s="459"/>
      <c r="G311" s="459"/>
    </row>
    <row r="312">
      <c r="A312" s="458"/>
      <c r="B312" s="458"/>
      <c r="C312" s="458"/>
      <c r="D312" s="458"/>
      <c r="E312" s="458"/>
      <c r="F312" s="459"/>
      <c r="G312" s="459"/>
    </row>
    <row r="313">
      <c r="A313" s="458"/>
      <c r="B313" s="458"/>
      <c r="C313" s="458"/>
      <c r="D313" s="458"/>
      <c r="E313" s="458"/>
      <c r="F313" s="459"/>
      <c r="G313" s="459"/>
    </row>
    <row r="314">
      <c r="A314" s="458"/>
      <c r="B314" s="458"/>
      <c r="C314" s="458"/>
      <c r="D314" s="458"/>
      <c r="E314" s="458"/>
      <c r="F314" s="459"/>
      <c r="G314" s="459"/>
    </row>
    <row r="315">
      <c r="A315" s="458"/>
      <c r="B315" s="458"/>
      <c r="C315" s="458"/>
      <c r="D315" s="458"/>
      <c r="E315" s="458"/>
      <c r="F315" s="459"/>
      <c r="G315" s="459"/>
    </row>
    <row r="316">
      <c r="A316" s="458"/>
      <c r="B316" s="458"/>
      <c r="C316" s="458"/>
      <c r="D316" s="458"/>
      <c r="E316" s="458"/>
      <c r="F316" s="459"/>
      <c r="G316" s="459"/>
    </row>
    <row r="317">
      <c r="A317" s="458"/>
      <c r="B317" s="458"/>
      <c r="C317" s="458"/>
      <c r="D317" s="458"/>
      <c r="E317" s="458"/>
      <c r="F317" s="459"/>
      <c r="G317" s="459"/>
    </row>
    <row r="318">
      <c r="A318" s="458"/>
      <c r="B318" s="458"/>
      <c r="C318" s="458"/>
      <c r="D318" s="458"/>
      <c r="E318" s="458"/>
      <c r="F318" s="459"/>
      <c r="G318" s="459"/>
    </row>
    <row r="319">
      <c r="A319" s="458"/>
      <c r="B319" s="458"/>
      <c r="C319" s="458"/>
      <c r="D319" s="458"/>
      <c r="E319" s="458"/>
      <c r="F319" s="459"/>
      <c r="G319" s="459"/>
    </row>
    <row r="320">
      <c r="A320" s="458"/>
      <c r="B320" s="458"/>
      <c r="C320" s="458"/>
      <c r="D320" s="458"/>
      <c r="E320" s="458"/>
      <c r="F320" s="459"/>
      <c r="G320" s="459"/>
    </row>
    <row r="321">
      <c r="A321" s="458"/>
      <c r="B321" s="458"/>
      <c r="C321" s="458"/>
      <c r="D321" s="458"/>
      <c r="E321" s="458"/>
      <c r="F321" s="459"/>
      <c r="G321" s="459"/>
    </row>
    <row r="322">
      <c r="A322" s="458"/>
      <c r="B322" s="458"/>
      <c r="C322" s="458"/>
      <c r="D322" s="458"/>
      <c r="E322" s="458"/>
      <c r="F322" s="459"/>
      <c r="G322" s="459"/>
    </row>
    <row r="323">
      <c r="A323" s="458"/>
      <c r="B323" s="458"/>
      <c r="C323" s="458"/>
      <c r="D323" s="458"/>
      <c r="E323" s="458"/>
      <c r="F323" s="459"/>
      <c r="G323" s="459"/>
    </row>
    <row r="324">
      <c r="A324" s="458"/>
      <c r="B324" s="458"/>
      <c r="C324" s="458"/>
      <c r="D324" s="458"/>
      <c r="E324" s="458"/>
      <c r="F324" s="459"/>
      <c r="G324" s="459"/>
    </row>
    <row r="325">
      <c r="A325" s="458"/>
      <c r="B325" s="458"/>
      <c r="C325" s="458"/>
      <c r="D325" s="458"/>
      <c r="E325" s="458"/>
      <c r="F325" s="459"/>
      <c r="G325" s="459"/>
    </row>
    <row r="326">
      <c r="A326" s="458"/>
      <c r="B326" s="458"/>
      <c r="C326" s="458"/>
      <c r="D326" s="458"/>
      <c r="E326" s="458"/>
      <c r="F326" s="459"/>
      <c r="G326" s="459"/>
    </row>
    <row r="327">
      <c r="A327" s="458"/>
      <c r="B327" s="458"/>
      <c r="C327" s="458"/>
      <c r="D327" s="458"/>
      <c r="E327" s="458"/>
      <c r="F327" s="459"/>
      <c r="G327" s="459"/>
    </row>
    <row r="328">
      <c r="A328" s="458"/>
      <c r="B328" s="458"/>
      <c r="C328" s="458"/>
      <c r="D328" s="458"/>
      <c r="E328" s="458"/>
      <c r="F328" s="459"/>
      <c r="G328" s="459"/>
    </row>
    <row r="329">
      <c r="A329" s="458"/>
      <c r="B329" s="458"/>
      <c r="C329" s="458"/>
      <c r="D329" s="458"/>
      <c r="E329" s="458"/>
      <c r="F329" s="459"/>
      <c r="G329" s="459"/>
    </row>
    <row r="330">
      <c r="A330" s="458"/>
      <c r="B330" s="458"/>
      <c r="C330" s="458"/>
      <c r="D330" s="458"/>
      <c r="E330" s="458"/>
      <c r="F330" s="459"/>
      <c r="G330" s="459"/>
    </row>
    <row r="331">
      <c r="A331" s="458"/>
      <c r="B331" s="458"/>
      <c r="C331" s="458"/>
      <c r="D331" s="458"/>
      <c r="E331" s="458"/>
      <c r="F331" s="459"/>
      <c r="G331" s="459"/>
    </row>
    <row r="332">
      <c r="A332" s="458"/>
      <c r="B332" s="458"/>
      <c r="C332" s="458"/>
      <c r="D332" s="458"/>
      <c r="E332" s="458"/>
      <c r="F332" s="459"/>
      <c r="G332" s="459"/>
    </row>
    <row r="333">
      <c r="A333" s="458"/>
      <c r="B333" s="458"/>
      <c r="C333" s="458"/>
      <c r="D333" s="458"/>
      <c r="E333" s="458"/>
      <c r="F333" s="459"/>
      <c r="G333" s="459"/>
    </row>
    <row r="334">
      <c r="A334" s="458"/>
      <c r="B334" s="458"/>
      <c r="C334" s="458"/>
      <c r="D334" s="458"/>
      <c r="E334" s="458"/>
      <c r="F334" s="459"/>
      <c r="G334" s="459"/>
    </row>
    <row r="335">
      <c r="A335" s="458"/>
      <c r="B335" s="458"/>
      <c r="C335" s="458"/>
      <c r="D335" s="458"/>
      <c r="E335" s="458"/>
      <c r="F335" s="459"/>
      <c r="G335" s="459"/>
    </row>
    <row r="336">
      <c r="A336" s="458"/>
      <c r="B336" s="458"/>
      <c r="C336" s="458"/>
      <c r="D336" s="458"/>
      <c r="E336" s="458"/>
      <c r="F336" s="459"/>
      <c r="G336" s="459"/>
    </row>
    <row r="337">
      <c r="A337" s="458"/>
      <c r="B337" s="458"/>
      <c r="C337" s="458"/>
      <c r="D337" s="458"/>
      <c r="E337" s="458"/>
      <c r="F337" s="459"/>
      <c r="G337" s="459"/>
    </row>
    <row r="338">
      <c r="A338" s="458"/>
      <c r="B338" s="458"/>
      <c r="C338" s="458"/>
      <c r="D338" s="458"/>
      <c r="E338" s="458"/>
      <c r="F338" s="459"/>
      <c r="G338" s="459"/>
    </row>
    <row r="339">
      <c r="A339" s="458"/>
      <c r="B339" s="458"/>
      <c r="C339" s="458"/>
      <c r="D339" s="458"/>
      <c r="E339" s="458"/>
      <c r="F339" s="459"/>
      <c r="G339" s="459"/>
    </row>
    <row r="340">
      <c r="A340" s="458"/>
      <c r="B340" s="458"/>
      <c r="C340" s="458"/>
      <c r="D340" s="458"/>
      <c r="E340" s="458"/>
      <c r="F340" s="459"/>
      <c r="G340" s="459"/>
    </row>
    <row r="341">
      <c r="A341" s="458"/>
      <c r="B341" s="458"/>
      <c r="C341" s="458"/>
      <c r="D341" s="458"/>
      <c r="E341" s="458"/>
      <c r="F341" s="459"/>
      <c r="G341" s="459"/>
    </row>
    <row r="342">
      <c r="A342" s="458"/>
      <c r="B342" s="458"/>
      <c r="C342" s="458"/>
      <c r="D342" s="458"/>
      <c r="E342" s="458"/>
      <c r="F342" s="459"/>
      <c r="G342" s="459"/>
    </row>
    <row r="343">
      <c r="A343" s="458"/>
      <c r="B343" s="458"/>
      <c r="C343" s="458"/>
      <c r="D343" s="458"/>
      <c r="E343" s="458"/>
      <c r="F343" s="459"/>
      <c r="G343" s="459"/>
    </row>
    <row r="344">
      <c r="A344" s="458"/>
      <c r="B344" s="458"/>
      <c r="C344" s="458"/>
      <c r="D344" s="458"/>
      <c r="E344" s="458"/>
      <c r="F344" s="459"/>
      <c r="G344" s="459"/>
    </row>
    <row r="345">
      <c r="A345" s="458"/>
      <c r="B345" s="458"/>
      <c r="C345" s="458"/>
      <c r="D345" s="458"/>
      <c r="E345" s="458"/>
      <c r="F345" s="459"/>
      <c r="G345" s="459"/>
    </row>
    <row r="346">
      <c r="A346" s="458"/>
      <c r="B346" s="458"/>
      <c r="C346" s="458"/>
      <c r="D346" s="458"/>
      <c r="E346" s="458"/>
      <c r="F346" s="459"/>
      <c r="G346" s="459"/>
    </row>
    <row r="347">
      <c r="A347" s="458"/>
      <c r="B347" s="458"/>
      <c r="C347" s="458"/>
      <c r="D347" s="458"/>
      <c r="E347" s="458"/>
      <c r="F347" s="459"/>
      <c r="G347" s="459"/>
    </row>
    <row r="348">
      <c r="A348" s="458"/>
      <c r="B348" s="458"/>
      <c r="C348" s="458"/>
      <c r="D348" s="458"/>
      <c r="E348" s="458"/>
      <c r="F348" s="459"/>
      <c r="G348" s="459"/>
    </row>
    <row r="349">
      <c r="A349" s="458"/>
      <c r="B349" s="458"/>
      <c r="C349" s="458"/>
      <c r="D349" s="458"/>
      <c r="E349" s="458"/>
      <c r="F349" s="459"/>
      <c r="G349" s="459"/>
    </row>
    <row r="350">
      <c r="A350" s="458"/>
      <c r="B350" s="458"/>
      <c r="C350" s="458"/>
      <c r="D350" s="458"/>
      <c r="E350" s="458"/>
      <c r="F350" s="459"/>
      <c r="G350" s="459"/>
    </row>
    <row r="351">
      <c r="A351" s="458"/>
      <c r="B351" s="458"/>
      <c r="C351" s="458"/>
      <c r="D351" s="458"/>
      <c r="E351" s="458"/>
      <c r="F351" s="459"/>
      <c r="G351" s="459"/>
    </row>
    <row r="352">
      <c r="A352" s="458"/>
      <c r="B352" s="458"/>
      <c r="C352" s="458"/>
      <c r="D352" s="458"/>
      <c r="E352" s="458"/>
      <c r="F352" s="459"/>
      <c r="G352" s="459"/>
    </row>
    <row r="353">
      <c r="A353" s="458"/>
      <c r="B353" s="458"/>
      <c r="C353" s="458"/>
      <c r="D353" s="458"/>
      <c r="E353" s="458"/>
      <c r="F353" s="459"/>
      <c r="G353" s="459"/>
    </row>
    <row r="354">
      <c r="A354" s="458"/>
      <c r="B354" s="458"/>
      <c r="C354" s="458"/>
      <c r="D354" s="458"/>
      <c r="E354" s="458"/>
      <c r="F354" s="459"/>
      <c r="G354" s="459"/>
    </row>
    <row r="355">
      <c r="A355" s="458"/>
      <c r="B355" s="458"/>
      <c r="C355" s="458"/>
      <c r="D355" s="458"/>
      <c r="E355" s="458"/>
      <c r="F355" s="459"/>
      <c r="G355" s="459"/>
    </row>
    <row r="356">
      <c r="A356" s="458"/>
      <c r="B356" s="458"/>
      <c r="C356" s="458"/>
      <c r="D356" s="458"/>
      <c r="E356" s="458"/>
      <c r="F356" s="459"/>
      <c r="G356" s="459"/>
    </row>
    <row r="357">
      <c r="A357" s="458"/>
      <c r="B357" s="458"/>
      <c r="C357" s="458"/>
      <c r="D357" s="458"/>
      <c r="E357" s="458"/>
      <c r="F357" s="459"/>
      <c r="G357" s="459"/>
    </row>
    <row r="358">
      <c r="A358" s="458"/>
      <c r="B358" s="458"/>
      <c r="C358" s="458"/>
      <c r="D358" s="458"/>
      <c r="E358" s="458"/>
      <c r="F358" s="459"/>
      <c r="G358" s="459"/>
    </row>
    <row r="359">
      <c r="A359" s="458"/>
      <c r="B359" s="458"/>
      <c r="C359" s="458"/>
      <c r="D359" s="458"/>
      <c r="E359" s="458"/>
      <c r="F359" s="459"/>
      <c r="G359" s="459"/>
    </row>
    <row r="360">
      <c r="A360" s="458"/>
      <c r="B360" s="458"/>
      <c r="C360" s="458"/>
      <c r="D360" s="458"/>
      <c r="E360" s="458"/>
      <c r="F360" s="459"/>
      <c r="G360" s="459"/>
    </row>
    <row r="361">
      <c r="A361" s="458"/>
      <c r="B361" s="458"/>
      <c r="C361" s="458"/>
      <c r="D361" s="458"/>
      <c r="E361" s="458"/>
      <c r="F361" s="459"/>
      <c r="G361" s="459"/>
    </row>
    <row r="362">
      <c r="A362" s="458"/>
      <c r="B362" s="458"/>
      <c r="C362" s="458"/>
      <c r="D362" s="458"/>
      <c r="E362" s="458"/>
      <c r="F362" s="459"/>
      <c r="G362" s="459"/>
    </row>
    <row r="363">
      <c r="A363" s="458"/>
      <c r="B363" s="458"/>
      <c r="C363" s="458"/>
      <c r="D363" s="458"/>
      <c r="E363" s="458"/>
      <c r="F363" s="459"/>
      <c r="G363" s="459"/>
    </row>
    <row r="364">
      <c r="A364" s="458"/>
      <c r="B364" s="458"/>
      <c r="C364" s="458"/>
      <c r="D364" s="458"/>
      <c r="E364" s="458"/>
      <c r="F364" s="459"/>
      <c r="G364" s="459"/>
    </row>
    <row r="365">
      <c r="A365" s="458"/>
      <c r="B365" s="458"/>
      <c r="C365" s="458"/>
      <c r="D365" s="458"/>
      <c r="E365" s="458"/>
      <c r="F365" s="459"/>
      <c r="G365" s="459"/>
    </row>
    <row r="366">
      <c r="A366" s="458"/>
      <c r="B366" s="458"/>
      <c r="C366" s="458"/>
      <c r="D366" s="458"/>
      <c r="E366" s="458"/>
      <c r="F366" s="459"/>
      <c r="G366" s="459"/>
    </row>
    <row r="367">
      <c r="A367" s="458"/>
      <c r="B367" s="458"/>
      <c r="C367" s="458"/>
      <c r="D367" s="458"/>
      <c r="E367" s="458"/>
      <c r="F367" s="459"/>
      <c r="G367" s="459"/>
    </row>
    <row r="368">
      <c r="A368" s="458"/>
      <c r="B368" s="458"/>
      <c r="C368" s="458"/>
      <c r="D368" s="458"/>
      <c r="E368" s="458"/>
      <c r="F368" s="459"/>
      <c r="G368" s="459"/>
    </row>
    <row r="369">
      <c r="A369" s="458"/>
      <c r="B369" s="458"/>
      <c r="C369" s="458"/>
      <c r="D369" s="458"/>
      <c r="E369" s="458"/>
      <c r="F369" s="459"/>
      <c r="G369" s="459"/>
    </row>
    <row r="370">
      <c r="A370" s="458"/>
      <c r="B370" s="458"/>
      <c r="C370" s="458"/>
      <c r="D370" s="458"/>
      <c r="E370" s="458"/>
      <c r="F370" s="459"/>
      <c r="G370" s="459"/>
    </row>
    <row r="371">
      <c r="A371" s="458"/>
      <c r="B371" s="458"/>
      <c r="C371" s="458"/>
      <c r="D371" s="458"/>
      <c r="E371" s="458"/>
      <c r="F371" s="459"/>
      <c r="G371" s="459"/>
    </row>
    <row r="372">
      <c r="A372" s="458"/>
      <c r="B372" s="458"/>
      <c r="C372" s="458"/>
      <c r="D372" s="458"/>
      <c r="E372" s="458"/>
      <c r="F372" s="459"/>
      <c r="G372" s="459"/>
    </row>
    <row r="373">
      <c r="A373" s="458"/>
      <c r="B373" s="458"/>
      <c r="C373" s="458"/>
      <c r="D373" s="458"/>
      <c r="E373" s="458"/>
      <c r="F373" s="459"/>
      <c r="G373" s="459"/>
    </row>
    <row r="374">
      <c r="A374" s="458"/>
      <c r="B374" s="458"/>
      <c r="C374" s="458"/>
      <c r="D374" s="458"/>
      <c r="E374" s="458"/>
      <c r="F374" s="459"/>
      <c r="G374" s="459"/>
    </row>
    <row r="375">
      <c r="A375" s="458"/>
      <c r="B375" s="458"/>
      <c r="C375" s="458"/>
      <c r="D375" s="458"/>
      <c r="E375" s="458"/>
      <c r="F375" s="459"/>
      <c r="G375" s="459"/>
    </row>
    <row r="376">
      <c r="A376" s="458"/>
      <c r="B376" s="458"/>
      <c r="C376" s="458"/>
      <c r="D376" s="458"/>
      <c r="E376" s="458"/>
      <c r="F376" s="459"/>
      <c r="G376" s="459"/>
    </row>
    <row r="377">
      <c r="A377" s="458"/>
      <c r="B377" s="458"/>
      <c r="C377" s="458"/>
      <c r="D377" s="458"/>
      <c r="E377" s="458"/>
      <c r="F377" s="459"/>
      <c r="G377" s="459"/>
    </row>
    <row r="378">
      <c r="A378" s="458"/>
      <c r="B378" s="458"/>
      <c r="C378" s="458"/>
      <c r="D378" s="458"/>
      <c r="E378" s="458"/>
      <c r="F378" s="459"/>
      <c r="G378" s="459"/>
    </row>
    <row r="379">
      <c r="A379" s="458"/>
      <c r="B379" s="458"/>
      <c r="C379" s="458"/>
      <c r="D379" s="458"/>
      <c r="E379" s="458"/>
      <c r="F379" s="459"/>
      <c r="G379" s="459"/>
    </row>
    <row r="380">
      <c r="A380" s="458"/>
      <c r="B380" s="458"/>
      <c r="C380" s="458"/>
      <c r="D380" s="458"/>
      <c r="E380" s="458"/>
      <c r="F380" s="459"/>
      <c r="G380" s="459"/>
    </row>
    <row r="381">
      <c r="A381" s="458"/>
      <c r="B381" s="458"/>
      <c r="C381" s="458"/>
      <c r="D381" s="458"/>
      <c r="E381" s="458"/>
      <c r="F381" s="459"/>
      <c r="G381" s="459"/>
    </row>
    <row r="382">
      <c r="A382" s="458"/>
      <c r="B382" s="458"/>
      <c r="C382" s="458"/>
      <c r="D382" s="458"/>
      <c r="E382" s="458"/>
      <c r="F382" s="459"/>
      <c r="G382" s="459"/>
    </row>
    <row r="383">
      <c r="A383" s="458"/>
      <c r="B383" s="458"/>
      <c r="C383" s="458"/>
      <c r="D383" s="458"/>
      <c r="E383" s="458"/>
      <c r="F383" s="459"/>
      <c r="G383" s="459"/>
    </row>
    <row r="384">
      <c r="A384" s="458"/>
      <c r="B384" s="458"/>
      <c r="C384" s="458"/>
      <c r="D384" s="458"/>
      <c r="E384" s="458"/>
      <c r="F384" s="459"/>
      <c r="G384" s="459"/>
    </row>
    <row r="385">
      <c r="A385" s="458"/>
      <c r="B385" s="458"/>
      <c r="C385" s="458"/>
      <c r="D385" s="458"/>
      <c r="E385" s="458"/>
      <c r="F385" s="459"/>
      <c r="G385" s="459"/>
    </row>
    <row r="386">
      <c r="A386" s="458"/>
      <c r="B386" s="458"/>
      <c r="C386" s="458"/>
      <c r="D386" s="458"/>
      <c r="E386" s="458"/>
      <c r="F386" s="459"/>
      <c r="G386" s="459"/>
    </row>
    <row r="387">
      <c r="A387" s="458"/>
      <c r="B387" s="458"/>
      <c r="C387" s="458"/>
      <c r="D387" s="458"/>
      <c r="E387" s="458"/>
      <c r="F387" s="459"/>
      <c r="G387" s="459"/>
    </row>
    <row r="388">
      <c r="A388" s="458"/>
      <c r="B388" s="458"/>
      <c r="C388" s="458"/>
      <c r="D388" s="458"/>
      <c r="E388" s="458"/>
      <c r="F388" s="459"/>
      <c r="G388" s="459"/>
    </row>
    <row r="389">
      <c r="A389" s="458"/>
      <c r="B389" s="458"/>
      <c r="C389" s="458"/>
      <c r="D389" s="458"/>
      <c r="E389" s="458"/>
      <c r="F389" s="459"/>
      <c r="G389" s="459"/>
    </row>
    <row r="390">
      <c r="A390" s="458"/>
      <c r="B390" s="458"/>
      <c r="C390" s="458"/>
      <c r="D390" s="458"/>
      <c r="E390" s="458"/>
      <c r="F390" s="459"/>
      <c r="G390" s="459"/>
    </row>
    <row r="391">
      <c r="A391" s="458"/>
      <c r="B391" s="458"/>
      <c r="C391" s="458"/>
      <c r="D391" s="458"/>
      <c r="E391" s="458"/>
      <c r="F391" s="459"/>
      <c r="G391" s="459"/>
    </row>
    <row r="392">
      <c r="A392" s="458"/>
      <c r="B392" s="458"/>
      <c r="C392" s="458"/>
      <c r="D392" s="458"/>
      <c r="E392" s="458"/>
      <c r="F392" s="459"/>
      <c r="G392" s="459"/>
    </row>
    <row r="393">
      <c r="A393" s="458"/>
      <c r="B393" s="458"/>
      <c r="C393" s="458"/>
      <c r="D393" s="458"/>
      <c r="E393" s="458"/>
      <c r="F393" s="459"/>
      <c r="G393" s="459"/>
    </row>
    <row r="394">
      <c r="A394" s="458"/>
      <c r="B394" s="458"/>
      <c r="C394" s="458"/>
      <c r="D394" s="458"/>
      <c r="E394" s="458"/>
      <c r="F394" s="459"/>
      <c r="G394" s="459"/>
    </row>
    <row r="395">
      <c r="A395" s="458"/>
      <c r="B395" s="458"/>
      <c r="C395" s="458"/>
      <c r="D395" s="458"/>
      <c r="E395" s="458"/>
      <c r="F395" s="459"/>
      <c r="G395" s="459"/>
    </row>
    <row r="396">
      <c r="A396" s="458"/>
      <c r="B396" s="458"/>
      <c r="C396" s="458"/>
      <c r="D396" s="458"/>
      <c r="E396" s="458"/>
      <c r="F396" s="459"/>
      <c r="G396" s="459"/>
    </row>
    <row r="397">
      <c r="A397" s="458"/>
      <c r="B397" s="458"/>
      <c r="C397" s="458"/>
      <c r="D397" s="458"/>
      <c r="E397" s="458"/>
      <c r="F397" s="459"/>
      <c r="G397" s="459"/>
    </row>
    <row r="398">
      <c r="A398" s="458"/>
      <c r="B398" s="458"/>
      <c r="C398" s="458"/>
      <c r="D398" s="458"/>
      <c r="E398" s="458"/>
      <c r="F398" s="459"/>
      <c r="G398" s="459"/>
    </row>
    <row r="399">
      <c r="A399" s="458"/>
      <c r="B399" s="458"/>
      <c r="C399" s="458"/>
      <c r="D399" s="458"/>
      <c r="E399" s="458"/>
      <c r="F399" s="459"/>
      <c r="G399" s="459"/>
    </row>
    <row r="400">
      <c r="A400" s="458"/>
      <c r="B400" s="458"/>
      <c r="C400" s="458"/>
      <c r="D400" s="458"/>
      <c r="E400" s="458"/>
      <c r="F400" s="459"/>
      <c r="G400" s="459"/>
    </row>
    <row r="401">
      <c r="A401" s="458"/>
      <c r="B401" s="458"/>
      <c r="C401" s="458"/>
      <c r="D401" s="458"/>
      <c r="E401" s="458"/>
      <c r="F401" s="459"/>
      <c r="G401" s="459"/>
    </row>
    <row r="402">
      <c r="A402" s="458"/>
      <c r="B402" s="458"/>
      <c r="C402" s="458"/>
      <c r="D402" s="458"/>
      <c r="E402" s="458"/>
      <c r="F402" s="459"/>
      <c r="G402" s="459"/>
    </row>
    <row r="403">
      <c r="A403" s="458"/>
      <c r="B403" s="458"/>
      <c r="C403" s="458"/>
      <c r="D403" s="458"/>
      <c r="E403" s="458"/>
      <c r="F403" s="459"/>
      <c r="G403" s="459"/>
    </row>
    <row r="404">
      <c r="A404" s="458"/>
      <c r="B404" s="458"/>
      <c r="C404" s="458"/>
      <c r="D404" s="458"/>
      <c r="E404" s="458"/>
      <c r="F404" s="459"/>
      <c r="G404" s="459"/>
    </row>
    <row r="405">
      <c r="A405" s="458"/>
      <c r="B405" s="458"/>
      <c r="C405" s="458"/>
      <c r="D405" s="458"/>
      <c r="E405" s="458"/>
      <c r="F405" s="459"/>
      <c r="G405" s="459"/>
    </row>
    <row r="406">
      <c r="A406" s="458"/>
      <c r="B406" s="458"/>
      <c r="C406" s="458"/>
      <c r="D406" s="458"/>
      <c r="E406" s="458"/>
      <c r="F406" s="459"/>
      <c r="G406" s="459"/>
    </row>
    <row r="407">
      <c r="A407" s="458"/>
      <c r="B407" s="458"/>
      <c r="C407" s="458"/>
      <c r="D407" s="458"/>
      <c r="E407" s="458"/>
      <c r="F407" s="459"/>
      <c r="G407" s="459"/>
    </row>
    <row r="408">
      <c r="A408" s="458"/>
      <c r="B408" s="458"/>
      <c r="C408" s="458"/>
      <c r="D408" s="458"/>
      <c r="E408" s="458"/>
      <c r="F408" s="459"/>
      <c r="G408" s="459"/>
    </row>
    <row r="409">
      <c r="A409" s="458"/>
      <c r="B409" s="458"/>
      <c r="C409" s="458"/>
      <c r="D409" s="458"/>
      <c r="E409" s="458"/>
      <c r="F409" s="459"/>
      <c r="G409" s="459"/>
    </row>
    <row r="410">
      <c r="A410" s="458"/>
      <c r="B410" s="458"/>
      <c r="C410" s="458"/>
      <c r="D410" s="458"/>
      <c r="E410" s="458"/>
      <c r="F410" s="459"/>
      <c r="G410" s="459"/>
    </row>
    <row r="411">
      <c r="A411" s="458"/>
      <c r="B411" s="458"/>
      <c r="C411" s="458"/>
      <c r="D411" s="458"/>
      <c r="E411" s="458"/>
      <c r="F411" s="459"/>
      <c r="G411" s="459"/>
    </row>
    <row r="412">
      <c r="A412" s="458"/>
      <c r="B412" s="458"/>
      <c r="C412" s="458"/>
      <c r="D412" s="458"/>
      <c r="E412" s="458"/>
      <c r="F412" s="459"/>
      <c r="G412" s="459"/>
    </row>
    <row r="413">
      <c r="A413" s="458"/>
      <c r="B413" s="458"/>
      <c r="C413" s="458"/>
      <c r="D413" s="458"/>
      <c r="E413" s="458"/>
      <c r="F413" s="459"/>
      <c r="G413" s="459"/>
    </row>
    <row r="414">
      <c r="A414" s="458"/>
      <c r="B414" s="458"/>
      <c r="C414" s="458"/>
      <c r="D414" s="458"/>
      <c r="E414" s="458"/>
      <c r="F414" s="459"/>
      <c r="G414" s="459"/>
    </row>
    <row r="415">
      <c r="A415" s="458"/>
      <c r="B415" s="458"/>
      <c r="C415" s="458"/>
      <c r="D415" s="458"/>
      <c r="E415" s="458"/>
      <c r="F415" s="459"/>
      <c r="G415" s="459"/>
    </row>
    <row r="416">
      <c r="A416" s="458"/>
      <c r="B416" s="458"/>
      <c r="C416" s="458"/>
      <c r="D416" s="458"/>
      <c r="E416" s="458"/>
      <c r="F416" s="459"/>
      <c r="G416" s="459"/>
    </row>
    <row r="417">
      <c r="A417" s="458"/>
      <c r="B417" s="458"/>
      <c r="C417" s="458"/>
      <c r="D417" s="458"/>
      <c r="E417" s="458"/>
      <c r="F417" s="459"/>
      <c r="G417" s="459"/>
    </row>
    <row r="418">
      <c r="A418" s="458"/>
      <c r="B418" s="458"/>
      <c r="C418" s="458"/>
      <c r="D418" s="458"/>
      <c r="E418" s="458"/>
      <c r="F418" s="459"/>
      <c r="G418" s="459"/>
    </row>
    <row r="419">
      <c r="A419" s="458"/>
      <c r="B419" s="458"/>
      <c r="C419" s="458"/>
      <c r="D419" s="458"/>
      <c r="E419" s="458"/>
      <c r="F419" s="459"/>
      <c r="G419" s="459"/>
    </row>
    <row r="420">
      <c r="A420" s="458"/>
      <c r="B420" s="458"/>
      <c r="C420" s="458"/>
      <c r="D420" s="458"/>
      <c r="E420" s="458"/>
      <c r="F420" s="459"/>
      <c r="G420" s="459"/>
    </row>
    <row r="421">
      <c r="A421" s="458"/>
      <c r="B421" s="458"/>
      <c r="C421" s="458"/>
      <c r="D421" s="458"/>
      <c r="E421" s="458"/>
      <c r="F421" s="459"/>
      <c r="G421" s="459"/>
    </row>
    <row r="422">
      <c r="A422" s="458"/>
      <c r="B422" s="458"/>
      <c r="C422" s="458"/>
      <c r="D422" s="458"/>
      <c r="E422" s="458"/>
      <c r="F422" s="459"/>
      <c r="G422" s="459"/>
    </row>
    <row r="423">
      <c r="A423" s="458"/>
      <c r="B423" s="458"/>
      <c r="C423" s="458"/>
      <c r="D423" s="458"/>
      <c r="E423" s="458"/>
      <c r="F423" s="459"/>
      <c r="G423" s="459"/>
    </row>
    <row r="424">
      <c r="A424" s="458"/>
      <c r="B424" s="458"/>
      <c r="C424" s="458"/>
      <c r="D424" s="458"/>
      <c r="E424" s="458"/>
      <c r="F424" s="459"/>
      <c r="G424" s="459"/>
    </row>
    <row r="425">
      <c r="A425" s="458"/>
      <c r="B425" s="458"/>
      <c r="C425" s="458"/>
      <c r="D425" s="458"/>
      <c r="E425" s="458"/>
      <c r="F425" s="459"/>
      <c r="G425" s="459"/>
    </row>
    <row r="426">
      <c r="A426" s="458"/>
      <c r="B426" s="458"/>
      <c r="C426" s="458"/>
      <c r="D426" s="458"/>
      <c r="E426" s="458"/>
      <c r="F426" s="459"/>
      <c r="G426" s="459"/>
    </row>
    <row r="427">
      <c r="A427" s="458"/>
      <c r="B427" s="458"/>
      <c r="C427" s="458"/>
      <c r="D427" s="458"/>
      <c r="E427" s="458"/>
      <c r="F427" s="459"/>
      <c r="G427" s="459"/>
    </row>
    <row r="428">
      <c r="A428" s="458"/>
      <c r="B428" s="458"/>
      <c r="C428" s="458"/>
      <c r="D428" s="458"/>
      <c r="E428" s="458"/>
      <c r="F428" s="459"/>
      <c r="G428" s="459"/>
    </row>
    <row r="429">
      <c r="A429" s="458"/>
      <c r="B429" s="458"/>
      <c r="C429" s="458"/>
      <c r="D429" s="458"/>
      <c r="E429" s="458"/>
      <c r="F429" s="459"/>
      <c r="G429" s="459"/>
    </row>
    <row r="430">
      <c r="A430" s="458"/>
      <c r="B430" s="458"/>
      <c r="C430" s="458"/>
      <c r="D430" s="458"/>
      <c r="E430" s="458"/>
      <c r="F430" s="459"/>
      <c r="G430" s="459"/>
    </row>
    <row r="431">
      <c r="A431" s="458"/>
      <c r="B431" s="458"/>
      <c r="C431" s="458"/>
      <c r="D431" s="458"/>
      <c r="E431" s="458"/>
      <c r="F431" s="459"/>
      <c r="G431" s="459"/>
    </row>
    <row r="432">
      <c r="A432" s="458"/>
      <c r="B432" s="458"/>
      <c r="C432" s="458"/>
      <c r="D432" s="458"/>
      <c r="E432" s="458"/>
      <c r="F432" s="459"/>
      <c r="G432" s="459"/>
    </row>
    <row r="433">
      <c r="A433" s="458"/>
      <c r="B433" s="458"/>
      <c r="C433" s="458"/>
      <c r="D433" s="458"/>
      <c r="E433" s="458"/>
      <c r="F433" s="459"/>
      <c r="G433" s="459"/>
    </row>
    <row r="434">
      <c r="A434" s="458"/>
      <c r="B434" s="458"/>
      <c r="C434" s="458"/>
      <c r="D434" s="458"/>
      <c r="E434" s="458"/>
      <c r="F434" s="459"/>
      <c r="G434" s="459"/>
    </row>
    <row r="435">
      <c r="A435" s="458"/>
      <c r="B435" s="458"/>
      <c r="C435" s="458"/>
      <c r="D435" s="458"/>
      <c r="E435" s="458"/>
      <c r="F435" s="459"/>
      <c r="G435" s="459"/>
    </row>
    <row r="436">
      <c r="A436" s="458"/>
      <c r="B436" s="458"/>
      <c r="C436" s="458"/>
      <c r="D436" s="458"/>
      <c r="E436" s="458"/>
      <c r="F436" s="459"/>
      <c r="G436" s="459"/>
    </row>
    <row r="437">
      <c r="A437" s="458"/>
      <c r="B437" s="458"/>
      <c r="C437" s="458"/>
      <c r="D437" s="458"/>
      <c r="E437" s="458"/>
      <c r="F437" s="459"/>
      <c r="G437" s="459"/>
    </row>
    <row r="438">
      <c r="A438" s="458"/>
      <c r="B438" s="458"/>
      <c r="C438" s="458"/>
      <c r="D438" s="458"/>
      <c r="E438" s="458"/>
      <c r="F438" s="459"/>
      <c r="G438" s="459"/>
    </row>
    <row r="439">
      <c r="A439" s="458"/>
      <c r="B439" s="458"/>
      <c r="C439" s="458"/>
      <c r="D439" s="458"/>
      <c r="E439" s="458"/>
      <c r="F439" s="459"/>
      <c r="G439" s="459"/>
    </row>
    <row r="440">
      <c r="A440" s="458"/>
      <c r="B440" s="458"/>
      <c r="C440" s="458"/>
      <c r="D440" s="458"/>
      <c r="E440" s="458"/>
      <c r="F440" s="459"/>
      <c r="G440" s="459"/>
    </row>
    <row r="441">
      <c r="A441" s="458"/>
      <c r="B441" s="458"/>
      <c r="C441" s="458"/>
      <c r="D441" s="458"/>
      <c r="E441" s="458"/>
      <c r="F441" s="459"/>
      <c r="G441" s="459"/>
    </row>
    <row r="442">
      <c r="A442" s="458"/>
      <c r="B442" s="458"/>
      <c r="C442" s="458"/>
      <c r="D442" s="458"/>
      <c r="E442" s="458"/>
      <c r="F442" s="459"/>
      <c r="G442" s="459"/>
    </row>
    <row r="443">
      <c r="A443" s="458"/>
      <c r="B443" s="458"/>
      <c r="C443" s="458"/>
      <c r="D443" s="458"/>
      <c r="E443" s="458"/>
      <c r="F443" s="459"/>
      <c r="G443" s="459"/>
    </row>
    <row r="444">
      <c r="A444" s="458"/>
      <c r="B444" s="458"/>
      <c r="C444" s="458"/>
      <c r="D444" s="458"/>
      <c r="E444" s="458"/>
      <c r="F444" s="459"/>
      <c r="G444" s="459"/>
    </row>
    <row r="445">
      <c r="A445" s="458"/>
      <c r="B445" s="458"/>
      <c r="C445" s="458"/>
      <c r="D445" s="458"/>
      <c r="E445" s="458"/>
      <c r="F445" s="459"/>
      <c r="G445" s="459"/>
    </row>
    <row r="446">
      <c r="A446" s="458"/>
      <c r="B446" s="458"/>
      <c r="C446" s="458"/>
      <c r="D446" s="458"/>
      <c r="E446" s="458"/>
      <c r="F446" s="459"/>
      <c r="G446" s="459"/>
    </row>
    <row r="447">
      <c r="A447" s="458"/>
      <c r="B447" s="458"/>
      <c r="C447" s="458"/>
      <c r="D447" s="458"/>
      <c r="E447" s="458"/>
      <c r="F447" s="459"/>
      <c r="G447" s="459"/>
    </row>
    <row r="448">
      <c r="A448" s="458"/>
      <c r="B448" s="458"/>
      <c r="C448" s="458"/>
      <c r="D448" s="458"/>
      <c r="E448" s="458"/>
      <c r="F448" s="459"/>
      <c r="G448" s="459"/>
    </row>
    <row r="449">
      <c r="A449" s="458"/>
      <c r="B449" s="458"/>
      <c r="C449" s="458"/>
      <c r="D449" s="458"/>
      <c r="E449" s="458"/>
      <c r="F449" s="459"/>
      <c r="G449" s="459"/>
    </row>
    <row r="450">
      <c r="A450" s="458"/>
      <c r="B450" s="458"/>
      <c r="C450" s="458"/>
      <c r="D450" s="458"/>
      <c r="E450" s="458"/>
      <c r="F450" s="459"/>
      <c r="G450" s="459"/>
    </row>
    <row r="451">
      <c r="A451" s="458"/>
      <c r="B451" s="458"/>
      <c r="C451" s="458"/>
      <c r="D451" s="458"/>
      <c r="E451" s="458"/>
      <c r="F451" s="459"/>
      <c r="G451" s="459"/>
    </row>
    <row r="452">
      <c r="A452" s="458"/>
      <c r="B452" s="458"/>
      <c r="C452" s="458"/>
      <c r="D452" s="458"/>
      <c r="E452" s="458"/>
      <c r="F452" s="459"/>
      <c r="G452" s="459"/>
    </row>
    <row r="453">
      <c r="A453" s="458"/>
      <c r="B453" s="458"/>
      <c r="C453" s="458"/>
      <c r="D453" s="458"/>
      <c r="E453" s="458"/>
      <c r="F453" s="459"/>
      <c r="G453" s="459"/>
    </row>
    <row r="454">
      <c r="A454" s="458"/>
      <c r="B454" s="458"/>
      <c r="C454" s="458"/>
      <c r="D454" s="458"/>
      <c r="E454" s="458"/>
      <c r="F454" s="459"/>
      <c r="G454" s="459"/>
    </row>
    <row r="455">
      <c r="A455" s="458"/>
      <c r="B455" s="458"/>
      <c r="C455" s="458"/>
      <c r="D455" s="458"/>
      <c r="E455" s="458"/>
      <c r="F455" s="459"/>
      <c r="G455" s="459"/>
    </row>
    <row r="456">
      <c r="A456" s="458"/>
      <c r="B456" s="458"/>
      <c r="C456" s="458"/>
      <c r="D456" s="458"/>
      <c r="E456" s="458"/>
      <c r="F456" s="459"/>
      <c r="G456" s="459"/>
    </row>
    <row r="457">
      <c r="A457" s="458"/>
      <c r="B457" s="458"/>
      <c r="C457" s="458"/>
      <c r="D457" s="458"/>
      <c r="E457" s="458"/>
      <c r="F457" s="459"/>
      <c r="G457" s="459"/>
    </row>
    <row r="458">
      <c r="A458" s="458"/>
      <c r="B458" s="458"/>
      <c r="C458" s="458"/>
      <c r="D458" s="458"/>
      <c r="E458" s="458"/>
      <c r="F458" s="459"/>
      <c r="G458" s="459"/>
    </row>
    <row r="459">
      <c r="A459" s="458"/>
      <c r="B459" s="458"/>
      <c r="C459" s="458"/>
      <c r="D459" s="458"/>
      <c r="E459" s="458"/>
      <c r="F459" s="459"/>
      <c r="G459" s="459"/>
    </row>
    <row r="460">
      <c r="A460" s="458"/>
      <c r="B460" s="458"/>
      <c r="C460" s="458"/>
      <c r="D460" s="458"/>
      <c r="E460" s="458"/>
      <c r="F460" s="459"/>
      <c r="G460" s="459"/>
    </row>
    <row r="461">
      <c r="A461" s="458"/>
      <c r="B461" s="458"/>
      <c r="C461" s="458"/>
      <c r="D461" s="458"/>
      <c r="E461" s="458"/>
      <c r="F461" s="459"/>
      <c r="G461" s="459"/>
    </row>
    <row r="462">
      <c r="A462" s="458"/>
      <c r="B462" s="458"/>
      <c r="C462" s="458"/>
      <c r="D462" s="458"/>
      <c r="E462" s="458"/>
      <c r="F462" s="459"/>
      <c r="G462" s="459"/>
    </row>
    <row r="463">
      <c r="A463" s="458"/>
      <c r="B463" s="458"/>
      <c r="C463" s="458"/>
      <c r="D463" s="458"/>
      <c r="E463" s="458"/>
      <c r="F463" s="459"/>
      <c r="G463" s="459"/>
    </row>
    <row r="464">
      <c r="A464" s="458"/>
      <c r="B464" s="458"/>
      <c r="C464" s="458"/>
      <c r="D464" s="458"/>
      <c r="E464" s="458"/>
      <c r="F464" s="459"/>
      <c r="G464" s="459"/>
    </row>
    <row r="465">
      <c r="A465" s="458"/>
      <c r="B465" s="458"/>
      <c r="C465" s="458"/>
      <c r="D465" s="458"/>
      <c r="E465" s="458"/>
      <c r="F465" s="459"/>
      <c r="G465" s="459"/>
    </row>
    <row r="466">
      <c r="A466" s="458"/>
      <c r="B466" s="458"/>
      <c r="C466" s="458"/>
      <c r="D466" s="458"/>
      <c r="E466" s="458"/>
      <c r="F466" s="459"/>
      <c r="G466" s="459"/>
    </row>
    <row r="467">
      <c r="A467" s="458"/>
      <c r="B467" s="458"/>
      <c r="C467" s="458"/>
      <c r="D467" s="458"/>
      <c r="E467" s="458"/>
      <c r="F467" s="459"/>
      <c r="G467" s="459"/>
    </row>
    <row r="468">
      <c r="A468" s="458"/>
      <c r="B468" s="458"/>
      <c r="C468" s="458"/>
      <c r="D468" s="458"/>
      <c r="E468" s="458"/>
      <c r="F468" s="459"/>
      <c r="G468" s="459"/>
    </row>
    <row r="469">
      <c r="A469" s="458"/>
      <c r="B469" s="458"/>
      <c r="C469" s="458"/>
      <c r="D469" s="458"/>
      <c r="E469" s="458"/>
      <c r="F469" s="459"/>
      <c r="G469" s="459"/>
    </row>
    <row r="470">
      <c r="A470" s="458"/>
      <c r="B470" s="458"/>
      <c r="C470" s="458"/>
      <c r="D470" s="458"/>
      <c r="E470" s="458"/>
      <c r="F470" s="459"/>
      <c r="G470" s="459"/>
    </row>
    <row r="471">
      <c r="A471" s="458"/>
      <c r="B471" s="458"/>
      <c r="C471" s="458"/>
      <c r="D471" s="458"/>
      <c r="E471" s="458"/>
      <c r="F471" s="459"/>
      <c r="G471" s="459"/>
    </row>
    <row r="472">
      <c r="A472" s="458"/>
      <c r="B472" s="458"/>
      <c r="C472" s="458"/>
      <c r="D472" s="458"/>
      <c r="E472" s="458"/>
      <c r="F472" s="459"/>
      <c r="G472" s="459"/>
    </row>
    <row r="473">
      <c r="A473" s="458"/>
      <c r="B473" s="458"/>
      <c r="C473" s="458"/>
      <c r="D473" s="458"/>
      <c r="E473" s="458"/>
      <c r="F473" s="459"/>
      <c r="G473" s="459"/>
    </row>
    <row r="474">
      <c r="A474" s="458"/>
      <c r="B474" s="458"/>
      <c r="C474" s="458"/>
      <c r="D474" s="458"/>
      <c r="E474" s="458"/>
      <c r="F474" s="459"/>
      <c r="G474" s="459"/>
    </row>
    <row r="475">
      <c r="A475" s="458"/>
      <c r="B475" s="458"/>
      <c r="C475" s="458"/>
      <c r="D475" s="458"/>
      <c r="E475" s="458"/>
      <c r="F475" s="459"/>
      <c r="G475" s="459"/>
    </row>
    <row r="476">
      <c r="A476" s="458"/>
      <c r="B476" s="458"/>
      <c r="C476" s="458"/>
      <c r="D476" s="458"/>
      <c r="E476" s="458"/>
      <c r="F476" s="459"/>
      <c r="G476" s="459"/>
    </row>
    <row r="477">
      <c r="A477" s="458"/>
      <c r="B477" s="458"/>
      <c r="C477" s="458"/>
      <c r="D477" s="458"/>
      <c r="E477" s="458"/>
      <c r="F477" s="459"/>
      <c r="G477" s="459"/>
    </row>
    <row r="478">
      <c r="A478" s="458"/>
      <c r="B478" s="458"/>
      <c r="C478" s="458"/>
      <c r="D478" s="458"/>
      <c r="E478" s="458"/>
      <c r="F478" s="459"/>
      <c r="G478" s="459"/>
    </row>
    <row r="479">
      <c r="A479" s="458"/>
      <c r="B479" s="458"/>
      <c r="C479" s="458"/>
      <c r="D479" s="458"/>
      <c r="E479" s="458"/>
      <c r="F479" s="459"/>
      <c r="G479" s="459"/>
    </row>
    <row r="480">
      <c r="A480" s="458"/>
      <c r="B480" s="458"/>
      <c r="C480" s="458"/>
      <c r="D480" s="458"/>
      <c r="E480" s="458"/>
      <c r="F480" s="459"/>
      <c r="G480" s="459"/>
    </row>
    <row r="481">
      <c r="A481" s="458"/>
      <c r="B481" s="458"/>
      <c r="C481" s="458"/>
      <c r="D481" s="458"/>
      <c r="E481" s="458"/>
      <c r="F481" s="459"/>
      <c r="G481" s="459"/>
    </row>
    <row r="482">
      <c r="A482" s="458"/>
      <c r="B482" s="458"/>
      <c r="C482" s="458"/>
      <c r="D482" s="458"/>
      <c r="E482" s="458"/>
      <c r="F482" s="459"/>
      <c r="G482" s="459"/>
    </row>
    <row r="483">
      <c r="A483" s="458"/>
      <c r="B483" s="458"/>
      <c r="C483" s="458"/>
      <c r="D483" s="458"/>
      <c r="E483" s="458"/>
      <c r="F483" s="459"/>
      <c r="G483" s="459"/>
    </row>
    <row r="484">
      <c r="A484" s="458"/>
      <c r="B484" s="458"/>
      <c r="C484" s="458"/>
      <c r="D484" s="458"/>
      <c r="E484" s="458"/>
      <c r="F484" s="459"/>
      <c r="G484" s="459"/>
    </row>
    <row r="485">
      <c r="A485" s="458"/>
      <c r="B485" s="458"/>
      <c r="C485" s="458"/>
      <c r="D485" s="458"/>
      <c r="E485" s="458"/>
      <c r="F485" s="459"/>
      <c r="G485" s="459"/>
    </row>
    <row r="486">
      <c r="A486" s="458"/>
      <c r="B486" s="458"/>
      <c r="C486" s="458"/>
      <c r="D486" s="458"/>
      <c r="E486" s="458"/>
      <c r="F486" s="459"/>
      <c r="G486" s="459"/>
    </row>
    <row r="487">
      <c r="A487" s="458"/>
      <c r="B487" s="458"/>
      <c r="C487" s="458"/>
      <c r="D487" s="458"/>
      <c r="E487" s="458"/>
      <c r="F487" s="459"/>
      <c r="G487" s="459"/>
    </row>
    <row r="488">
      <c r="A488" s="458"/>
      <c r="B488" s="458"/>
      <c r="C488" s="458"/>
      <c r="D488" s="458"/>
      <c r="E488" s="458"/>
      <c r="F488" s="459"/>
      <c r="G488" s="459"/>
    </row>
    <row r="489">
      <c r="A489" s="458"/>
      <c r="B489" s="458"/>
      <c r="C489" s="458"/>
      <c r="D489" s="458"/>
      <c r="E489" s="458"/>
      <c r="F489" s="459"/>
      <c r="G489" s="459"/>
    </row>
    <row r="490">
      <c r="A490" s="458"/>
      <c r="B490" s="458"/>
      <c r="C490" s="458"/>
      <c r="D490" s="458"/>
      <c r="E490" s="458"/>
      <c r="F490" s="459"/>
      <c r="G490" s="459"/>
    </row>
    <row r="491">
      <c r="A491" s="458"/>
      <c r="B491" s="458"/>
      <c r="C491" s="458"/>
      <c r="D491" s="458"/>
      <c r="E491" s="458"/>
      <c r="F491" s="459"/>
      <c r="G491" s="459"/>
    </row>
    <row r="492">
      <c r="A492" s="458"/>
      <c r="B492" s="458"/>
      <c r="C492" s="458"/>
      <c r="D492" s="458"/>
      <c r="E492" s="458"/>
      <c r="F492" s="459"/>
      <c r="G492" s="459"/>
    </row>
    <row r="493">
      <c r="A493" s="458"/>
      <c r="B493" s="458"/>
      <c r="C493" s="458"/>
      <c r="D493" s="458"/>
      <c r="E493" s="458"/>
      <c r="F493" s="459"/>
      <c r="G493" s="459"/>
    </row>
    <row r="494">
      <c r="A494" s="458"/>
      <c r="B494" s="458"/>
      <c r="C494" s="458"/>
      <c r="D494" s="458"/>
      <c r="E494" s="458"/>
      <c r="F494" s="459"/>
      <c r="G494" s="459"/>
    </row>
    <row r="495">
      <c r="A495" s="458"/>
      <c r="B495" s="458"/>
      <c r="C495" s="458"/>
      <c r="D495" s="458"/>
      <c r="E495" s="458"/>
      <c r="F495" s="459"/>
      <c r="G495" s="459"/>
    </row>
    <row r="496">
      <c r="A496" s="458"/>
      <c r="B496" s="458"/>
      <c r="C496" s="458"/>
      <c r="D496" s="458"/>
      <c r="E496" s="458"/>
      <c r="F496" s="459"/>
      <c r="G496" s="459"/>
    </row>
    <row r="497">
      <c r="A497" s="458"/>
      <c r="B497" s="458"/>
      <c r="C497" s="458"/>
      <c r="D497" s="458"/>
      <c r="E497" s="458"/>
      <c r="F497" s="459"/>
      <c r="G497" s="459"/>
    </row>
    <row r="498">
      <c r="A498" s="458"/>
      <c r="B498" s="458"/>
      <c r="C498" s="458"/>
      <c r="D498" s="458"/>
      <c r="E498" s="458"/>
      <c r="F498" s="459"/>
      <c r="G498" s="459"/>
    </row>
    <row r="499">
      <c r="A499" s="458"/>
      <c r="B499" s="458"/>
      <c r="C499" s="458"/>
      <c r="D499" s="458"/>
      <c r="E499" s="458"/>
      <c r="F499" s="459"/>
      <c r="G499" s="459"/>
    </row>
    <row r="500">
      <c r="A500" s="458"/>
      <c r="B500" s="458"/>
      <c r="C500" s="458"/>
      <c r="D500" s="458"/>
      <c r="E500" s="458"/>
      <c r="F500" s="459"/>
      <c r="G500" s="459"/>
    </row>
    <row r="501">
      <c r="A501" s="458"/>
      <c r="B501" s="458"/>
      <c r="C501" s="458"/>
      <c r="D501" s="458"/>
      <c r="E501" s="458"/>
      <c r="F501" s="459"/>
      <c r="G501" s="459"/>
    </row>
    <row r="502">
      <c r="A502" s="458"/>
      <c r="B502" s="458"/>
      <c r="C502" s="458"/>
      <c r="D502" s="458"/>
      <c r="E502" s="458"/>
      <c r="F502" s="459"/>
      <c r="G502" s="459"/>
    </row>
    <row r="503">
      <c r="A503" s="458"/>
      <c r="B503" s="458"/>
      <c r="C503" s="458"/>
      <c r="D503" s="458"/>
      <c r="E503" s="458"/>
      <c r="F503" s="459"/>
      <c r="G503" s="459"/>
    </row>
    <row r="504">
      <c r="A504" s="458"/>
      <c r="B504" s="458"/>
      <c r="C504" s="458"/>
      <c r="D504" s="458"/>
      <c r="E504" s="458"/>
      <c r="F504" s="459"/>
      <c r="G504" s="459"/>
    </row>
    <row r="505">
      <c r="A505" s="458"/>
      <c r="B505" s="458"/>
      <c r="C505" s="458"/>
      <c r="D505" s="458"/>
      <c r="E505" s="458"/>
      <c r="F505" s="459"/>
      <c r="G505" s="459"/>
    </row>
    <row r="506">
      <c r="A506" s="458"/>
      <c r="B506" s="458"/>
      <c r="C506" s="458"/>
      <c r="D506" s="458"/>
      <c r="E506" s="458"/>
      <c r="F506" s="459"/>
      <c r="G506" s="459"/>
    </row>
    <row r="507">
      <c r="A507" s="458"/>
      <c r="B507" s="458"/>
      <c r="C507" s="458"/>
      <c r="D507" s="458"/>
      <c r="E507" s="458"/>
      <c r="F507" s="459"/>
      <c r="G507" s="459"/>
    </row>
    <row r="508">
      <c r="A508" s="458"/>
      <c r="B508" s="458"/>
      <c r="C508" s="458"/>
      <c r="D508" s="458"/>
      <c r="E508" s="458"/>
      <c r="F508" s="459"/>
      <c r="G508" s="459"/>
    </row>
    <row r="509">
      <c r="A509" s="458"/>
      <c r="B509" s="458"/>
      <c r="C509" s="458"/>
      <c r="D509" s="458"/>
      <c r="E509" s="458"/>
      <c r="F509" s="459"/>
      <c r="G509" s="459"/>
    </row>
    <row r="510">
      <c r="A510" s="458"/>
      <c r="B510" s="458"/>
      <c r="C510" s="458"/>
      <c r="D510" s="458"/>
      <c r="E510" s="458"/>
      <c r="F510" s="459"/>
      <c r="G510" s="459"/>
    </row>
    <row r="511">
      <c r="A511" s="458"/>
      <c r="B511" s="458"/>
      <c r="C511" s="458"/>
      <c r="D511" s="458"/>
      <c r="E511" s="458"/>
      <c r="F511" s="459"/>
      <c r="G511" s="459"/>
    </row>
    <row r="512">
      <c r="A512" s="458"/>
      <c r="B512" s="458"/>
      <c r="C512" s="458"/>
      <c r="D512" s="458"/>
      <c r="E512" s="458"/>
      <c r="F512" s="459"/>
      <c r="G512" s="459"/>
    </row>
    <row r="513">
      <c r="A513" s="458"/>
      <c r="B513" s="458"/>
      <c r="C513" s="458"/>
      <c r="D513" s="458"/>
      <c r="E513" s="458"/>
      <c r="F513" s="459"/>
      <c r="G513" s="459"/>
    </row>
    <row r="514">
      <c r="A514" s="458"/>
      <c r="B514" s="458"/>
      <c r="C514" s="458"/>
      <c r="D514" s="458"/>
      <c r="E514" s="458"/>
      <c r="F514" s="459"/>
      <c r="G514" s="459"/>
    </row>
    <row r="515">
      <c r="A515" s="458"/>
      <c r="B515" s="458"/>
      <c r="C515" s="458"/>
      <c r="D515" s="458"/>
      <c r="E515" s="458"/>
      <c r="F515" s="459"/>
      <c r="G515" s="459"/>
    </row>
    <row r="516">
      <c r="A516" s="458"/>
      <c r="B516" s="458"/>
      <c r="C516" s="458"/>
      <c r="D516" s="458"/>
      <c r="E516" s="458"/>
      <c r="F516" s="459"/>
      <c r="G516" s="459"/>
    </row>
    <row r="517">
      <c r="A517" s="458"/>
      <c r="B517" s="458"/>
      <c r="C517" s="458"/>
      <c r="D517" s="458"/>
      <c r="E517" s="458"/>
      <c r="F517" s="459"/>
      <c r="G517" s="459"/>
    </row>
    <row r="518">
      <c r="A518" s="458"/>
      <c r="B518" s="458"/>
      <c r="C518" s="458"/>
      <c r="D518" s="458"/>
      <c r="E518" s="458"/>
      <c r="F518" s="459"/>
      <c r="G518" s="459"/>
    </row>
    <row r="519">
      <c r="A519" s="458"/>
      <c r="B519" s="458"/>
      <c r="C519" s="458"/>
      <c r="D519" s="458"/>
      <c r="E519" s="458"/>
      <c r="F519" s="459"/>
      <c r="G519" s="459"/>
    </row>
    <row r="520">
      <c r="A520" s="458"/>
      <c r="B520" s="458"/>
      <c r="C520" s="458"/>
      <c r="D520" s="458"/>
      <c r="E520" s="458"/>
      <c r="F520" s="459"/>
      <c r="G520" s="459"/>
    </row>
    <row r="521">
      <c r="A521" s="458"/>
      <c r="B521" s="458"/>
      <c r="C521" s="458"/>
      <c r="D521" s="458"/>
      <c r="E521" s="458"/>
      <c r="F521" s="459"/>
      <c r="G521" s="459"/>
    </row>
    <row r="522">
      <c r="A522" s="458"/>
      <c r="B522" s="458"/>
      <c r="C522" s="458"/>
      <c r="D522" s="458"/>
      <c r="E522" s="458"/>
      <c r="F522" s="459"/>
      <c r="G522" s="459"/>
    </row>
    <row r="523">
      <c r="A523" s="458"/>
      <c r="B523" s="458"/>
      <c r="C523" s="458"/>
      <c r="D523" s="458"/>
      <c r="E523" s="458"/>
      <c r="F523" s="459"/>
      <c r="G523" s="459"/>
    </row>
    <row r="524">
      <c r="A524" s="458"/>
      <c r="B524" s="458"/>
      <c r="C524" s="458"/>
      <c r="D524" s="458"/>
      <c r="E524" s="458"/>
      <c r="F524" s="459"/>
      <c r="G524" s="459"/>
    </row>
    <row r="525">
      <c r="A525" s="458"/>
      <c r="B525" s="458"/>
      <c r="C525" s="458"/>
      <c r="D525" s="458"/>
      <c r="E525" s="458"/>
      <c r="F525" s="459"/>
      <c r="G525" s="459"/>
    </row>
    <row r="526">
      <c r="A526" s="458"/>
      <c r="B526" s="458"/>
      <c r="C526" s="458"/>
      <c r="D526" s="458"/>
      <c r="E526" s="458"/>
      <c r="F526" s="459"/>
      <c r="G526" s="459"/>
    </row>
    <row r="527">
      <c r="A527" s="458"/>
      <c r="B527" s="458"/>
      <c r="C527" s="458"/>
      <c r="D527" s="458"/>
      <c r="E527" s="458"/>
      <c r="F527" s="459"/>
      <c r="G527" s="459"/>
    </row>
    <row r="528">
      <c r="A528" s="458"/>
      <c r="B528" s="458"/>
      <c r="C528" s="458"/>
      <c r="D528" s="458"/>
      <c r="E528" s="458"/>
      <c r="F528" s="459"/>
      <c r="G528" s="459"/>
    </row>
    <row r="529">
      <c r="A529" s="458"/>
      <c r="B529" s="458"/>
      <c r="C529" s="458"/>
      <c r="D529" s="458"/>
      <c r="E529" s="458"/>
      <c r="F529" s="459"/>
      <c r="G529" s="459"/>
    </row>
    <row r="530">
      <c r="A530" s="458"/>
      <c r="B530" s="458"/>
      <c r="C530" s="458"/>
      <c r="D530" s="458"/>
      <c r="E530" s="458"/>
      <c r="F530" s="459"/>
      <c r="G530" s="459"/>
    </row>
    <row r="531">
      <c r="A531" s="458"/>
      <c r="B531" s="458"/>
      <c r="C531" s="458"/>
      <c r="D531" s="458"/>
      <c r="E531" s="458"/>
      <c r="F531" s="459"/>
      <c r="G531" s="459"/>
    </row>
    <row r="532">
      <c r="A532" s="458"/>
      <c r="B532" s="458"/>
      <c r="C532" s="458"/>
      <c r="D532" s="458"/>
      <c r="E532" s="458"/>
      <c r="F532" s="459"/>
      <c r="G532" s="459"/>
    </row>
    <row r="533">
      <c r="A533" s="458"/>
      <c r="B533" s="458"/>
      <c r="C533" s="458"/>
      <c r="D533" s="458"/>
      <c r="E533" s="458"/>
      <c r="F533" s="459"/>
      <c r="G533" s="459"/>
    </row>
    <row r="534">
      <c r="A534" s="458"/>
      <c r="B534" s="458"/>
      <c r="C534" s="458"/>
      <c r="D534" s="458"/>
      <c r="E534" s="458"/>
      <c r="F534" s="459"/>
      <c r="G534" s="459"/>
    </row>
    <row r="535">
      <c r="A535" s="458"/>
      <c r="B535" s="458"/>
      <c r="C535" s="458"/>
      <c r="D535" s="458"/>
      <c r="E535" s="458"/>
      <c r="F535" s="459"/>
      <c r="G535" s="459"/>
    </row>
    <row r="536">
      <c r="A536" s="458"/>
      <c r="B536" s="458"/>
      <c r="C536" s="458"/>
      <c r="D536" s="458"/>
      <c r="E536" s="458"/>
      <c r="F536" s="459"/>
      <c r="G536" s="459"/>
    </row>
    <row r="537">
      <c r="A537" s="458"/>
      <c r="B537" s="458"/>
      <c r="C537" s="458"/>
      <c r="D537" s="458"/>
      <c r="E537" s="458"/>
      <c r="F537" s="459"/>
      <c r="G537" s="459"/>
    </row>
    <row r="538">
      <c r="A538" s="458"/>
      <c r="B538" s="458"/>
      <c r="C538" s="458"/>
      <c r="D538" s="458"/>
      <c r="E538" s="458"/>
      <c r="F538" s="459"/>
      <c r="G538" s="459"/>
    </row>
    <row r="539">
      <c r="A539" s="458"/>
      <c r="B539" s="458"/>
      <c r="C539" s="458"/>
      <c r="D539" s="458"/>
      <c r="E539" s="458"/>
      <c r="F539" s="459"/>
      <c r="G539" s="459"/>
    </row>
    <row r="540">
      <c r="A540" s="458"/>
      <c r="B540" s="458"/>
      <c r="C540" s="458"/>
      <c r="D540" s="458"/>
      <c r="E540" s="458"/>
      <c r="F540" s="459"/>
      <c r="G540" s="459"/>
    </row>
    <row r="541">
      <c r="A541" s="458"/>
      <c r="B541" s="458"/>
      <c r="C541" s="458"/>
      <c r="D541" s="458"/>
      <c r="E541" s="458"/>
      <c r="F541" s="459"/>
      <c r="G541" s="459"/>
    </row>
    <row r="542">
      <c r="A542" s="458"/>
      <c r="B542" s="458"/>
      <c r="C542" s="458"/>
      <c r="D542" s="458"/>
      <c r="E542" s="458"/>
      <c r="F542" s="459"/>
      <c r="G542" s="459"/>
    </row>
    <row r="543">
      <c r="A543" s="458"/>
      <c r="B543" s="458"/>
      <c r="C543" s="458"/>
      <c r="D543" s="458"/>
      <c r="E543" s="458"/>
      <c r="F543" s="459"/>
      <c r="G543" s="459"/>
    </row>
    <row r="544">
      <c r="A544" s="458"/>
      <c r="B544" s="458"/>
      <c r="C544" s="458"/>
      <c r="D544" s="458"/>
      <c r="E544" s="458"/>
      <c r="F544" s="459"/>
      <c r="G544" s="459"/>
    </row>
    <row r="545">
      <c r="A545" s="458"/>
      <c r="B545" s="458"/>
      <c r="C545" s="458"/>
      <c r="D545" s="458"/>
      <c r="E545" s="458"/>
      <c r="F545" s="459"/>
      <c r="G545" s="459"/>
    </row>
    <row r="546">
      <c r="A546" s="458"/>
      <c r="B546" s="458"/>
      <c r="C546" s="458"/>
      <c r="D546" s="458"/>
      <c r="E546" s="458"/>
      <c r="F546" s="459"/>
      <c r="G546" s="459"/>
    </row>
    <row r="547">
      <c r="A547" s="458"/>
      <c r="B547" s="458"/>
      <c r="C547" s="458"/>
      <c r="D547" s="458"/>
      <c r="E547" s="458"/>
      <c r="F547" s="459"/>
      <c r="G547" s="459"/>
    </row>
    <row r="548">
      <c r="A548" s="458"/>
      <c r="B548" s="458"/>
      <c r="C548" s="458"/>
      <c r="D548" s="458"/>
      <c r="E548" s="458"/>
      <c r="F548" s="459"/>
      <c r="G548" s="459"/>
    </row>
    <row r="549">
      <c r="A549" s="458"/>
      <c r="B549" s="458"/>
      <c r="C549" s="458"/>
      <c r="D549" s="458"/>
      <c r="E549" s="458"/>
      <c r="F549" s="459"/>
      <c r="G549" s="459"/>
    </row>
    <row r="550">
      <c r="A550" s="458"/>
      <c r="B550" s="458"/>
      <c r="C550" s="458"/>
      <c r="D550" s="458"/>
      <c r="E550" s="458"/>
      <c r="F550" s="459"/>
      <c r="G550" s="459"/>
    </row>
    <row r="551">
      <c r="A551" s="458"/>
      <c r="B551" s="458"/>
      <c r="C551" s="458"/>
      <c r="D551" s="458"/>
      <c r="E551" s="458"/>
      <c r="F551" s="459"/>
      <c r="G551" s="459"/>
    </row>
    <row r="552">
      <c r="A552" s="458"/>
      <c r="B552" s="458"/>
      <c r="C552" s="458"/>
      <c r="D552" s="458"/>
      <c r="E552" s="458"/>
      <c r="F552" s="459"/>
      <c r="G552" s="459"/>
    </row>
    <row r="553">
      <c r="A553" s="458"/>
      <c r="B553" s="458"/>
      <c r="C553" s="458"/>
      <c r="D553" s="458"/>
      <c r="E553" s="458"/>
      <c r="F553" s="459"/>
      <c r="G553" s="459"/>
    </row>
    <row r="554">
      <c r="A554" s="458"/>
      <c r="B554" s="458"/>
      <c r="C554" s="458"/>
      <c r="D554" s="458"/>
      <c r="E554" s="458"/>
      <c r="F554" s="459"/>
      <c r="G554" s="459"/>
    </row>
    <row r="555">
      <c r="A555" s="458"/>
      <c r="B555" s="458"/>
      <c r="C555" s="458"/>
      <c r="D555" s="458"/>
      <c r="E555" s="458"/>
      <c r="F555" s="459"/>
      <c r="G555" s="459"/>
    </row>
    <row r="556">
      <c r="A556" s="458"/>
      <c r="B556" s="458"/>
      <c r="C556" s="458"/>
      <c r="D556" s="458"/>
      <c r="E556" s="458"/>
      <c r="F556" s="459"/>
      <c r="G556" s="459"/>
    </row>
    <row r="557">
      <c r="A557" s="458"/>
      <c r="B557" s="458"/>
      <c r="C557" s="458"/>
      <c r="D557" s="458"/>
      <c r="E557" s="458"/>
      <c r="F557" s="459"/>
      <c r="G557" s="459"/>
    </row>
    <row r="558">
      <c r="A558" s="458"/>
      <c r="B558" s="458"/>
      <c r="C558" s="458"/>
      <c r="D558" s="458"/>
      <c r="E558" s="458"/>
      <c r="F558" s="459"/>
      <c r="G558" s="459"/>
    </row>
    <row r="559">
      <c r="A559" s="458"/>
      <c r="B559" s="458"/>
      <c r="C559" s="458"/>
      <c r="D559" s="458"/>
      <c r="E559" s="458"/>
      <c r="F559" s="459"/>
      <c r="G559" s="459"/>
    </row>
    <row r="560">
      <c r="A560" s="458"/>
      <c r="B560" s="458"/>
      <c r="C560" s="458"/>
      <c r="D560" s="458"/>
      <c r="E560" s="458"/>
      <c r="F560" s="459"/>
      <c r="G560" s="459"/>
    </row>
    <row r="561">
      <c r="A561" s="458"/>
      <c r="B561" s="458"/>
      <c r="C561" s="458"/>
      <c r="D561" s="458"/>
      <c r="E561" s="458"/>
      <c r="F561" s="459"/>
      <c r="G561" s="459"/>
    </row>
    <row r="562">
      <c r="A562" s="458"/>
      <c r="B562" s="458"/>
      <c r="C562" s="458"/>
      <c r="D562" s="458"/>
      <c r="E562" s="458"/>
      <c r="F562" s="459"/>
      <c r="G562" s="459"/>
    </row>
    <row r="563">
      <c r="A563" s="458"/>
      <c r="B563" s="458"/>
      <c r="C563" s="458"/>
      <c r="D563" s="458"/>
      <c r="E563" s="458"/>
      <c r="F563" s="459"/>
      <c r="G563" s="459"/>
    </row>
    <row r="564">
      <c r="A564" s="458"/>
      <c r="B564" s="458"/>
      <c r="C564" s="458"/>
      <c r="D564" s="458"/>
      <c r="E564" s="458"/>
      <c r="F564" s="459"/>
      <c r="G564" s="459"/>
    </row>
    <row r="565">
      <c r="A565" s="458"/>
      <c r="B565" s="458"/>
      <c r="C565" s="458"/>
      <c r="D565" s="458"/>
      <c r="E565" s="458"/>
      <c r="F565" s="459"/>
      <c r="G565" s="459"/>
    </row>
    <row r="566">
      <c r="A566" s="458"/>
      <c r="B566" s="458"/>
      <c r="C566" s="458"/>
      <c r="D566" s="458"/>
      <c r="E566" s="458"/>
      <c r="F566" s="459"/>
      <c r="G566" s="459"/>
    </row>
    <row r="567">
      <c r="A567" s="458"/>
      <c r="B567" s="458"/>
      <c r="C567" s="458"/>
      <c r="D567" s="458"/>
      <c r="E567" s="458"/>
      <c r="F567" s="459"/>
      <c r="G567" s="459"/>
    </row>
    <row r="568">
      <c r="A568" s="458"/>
      <c r="B568" s="458"/>
      <c r="C568" s="458"/>
      <c r="D568" s="458"/>
      <c r="E568" s="458"/>
      <c r="F568" s="459"/>
      <c r="G568" s="459"/>
    </row>
    <row r="569">
      <c r="A569" s="458"/>
      <c r="B569" s="458"/>
      <c r="C569" s="458"/>
      <c r="D569" s="458"/>
      <c r="E569" s="458"/>
      <c r="F569" s="459"/>
      <c r="G569" s="459"/>
    </row>
    <row r="570">
      <c r="A570" s="458"/>
      <c r="B570" s="458"/>
      <c r="C570" s="458"/>
      <c r="D570" s="458"/>
      <c r="E570" s="458"/>
      <c r="F570" s="459"/>
      <c r="G570" s="459"/>
    </row>
    <row r="571">
      <c r="A571" s="458"/>
      <c r="B571" s="458"/>
      <c r="C571" s="458"/>
      <c r="D571" s="458"/>
      <c r="E571" s="458"/>
      <c r="F571" s="459"/>
      <c r="G571" s="459"/>
    </row>
    <row r="572">
      <c r="A572" s="458"/>
      <c r="B572" s="458"/>
      <c r="C572" s="458"/>
      <c r="D572" s="458"/>
      <c r="E572" s="458"/>
      <c r="F572" s="459"/>
      <c r="G572" s="459"/>
    </row>
    <row r="573">
      <c r="A573" s="458"/>
      <c r="B573" s="458"/>
      <c r="C573" s="458"/>
      <c r="D573" s="458"/>
      <c r="E573" s="458"/>
      <c r="F573" s="459"/>
      <c r="G573" s="459"/>
    </row>
    <row r="574">
      <c r="A574" s="458"/>
      <c r="B574" s="458"/>
      <c r="C574" s="458"/>
      <c r="D574" s="458"/>
      <c r="E574" s="458"/>
      <c r="F574" s="459"/>
      <c r="G574" s="459"/>
    </row>
    <row r="575">
      <c r="A575" s="458"/>
      <c r="B575" s="458"/>
      <c r="C575" s="458"/>
      <c r="D575" s="458"/>
      <c r="E575" s="458"/>
      <c r="F575" s="459"/>
      <c r="G575" s="459"/>
    </row>
    <row r="576">
      <c r="A576" s="458"/>
      <c r="B576" s="458"/>
      <c r="C576" s="458"/>
      <c r="D576" s="458"/>
      <c r="E576" s="458"/>
      <c r="F576" s="459"/>
      <c r="G576" s="459"/>
    </row>
    <row r="577">
      <c r="A577" s="458"/>
      <c r="B577" s="458"/>
      <c r="C577" s="458"/>
      <c r="D577" s="458"/>
      <c r="E577" s="458"/>
      <c r="F577" s="459"/>
      <c r="G577" s="459"/>
    </row>
    <row r="578">
      <c r="A578" s="458"/>
      <c r="B578" s="458"/>
      <c r="C578" s="458"/>
      <c r="D578" s="458"/>
      <c r="E578" s="458"/>
      <c r="F578" s="459"/>
      <c r="G578" s="459"/>
    </row>
    <row r="579">
      <c r="A579" s="458"/>
      <c r="B579" s="458"/>
      <c r="C579" s="458"/>
      <c r="D579" s="458"/>
      <c r="E579" s="458"/>
      <c r="F579" s="459"/>
      <c r="G579" s="459"/>
    </row>
    <row r="580">
      <c r="A580" s="458"/>
      <c r="B580" s="458"/>
      <c r="C580" s="458"/>
      <c r="D580" s="458"/>
      <c r="E580" s="458"/>
      <c r="F580" s="459"/>
      <c r="G580" s="459"/>
    </row>
    <row r="581">
      <c r="A581" s="458"/>
      <c r="B581" s="458"/>
      <c r="C581" s="458"/>
      <c r="D581" s="458"/>
      <c r="E581" s="458"/>
      <c r="F581" s="459"/>
      <c r="G581" s="459"/>
    </row>
    <row r="582">
      <c r="A582" s="458"/>
      <c r="B582" s="458"/>
      <c r="C582" s="458"/>
      <c r="D582" s="458"/>
      <c r="E582" s="458"/>
      <c r="F582" s="459"/>
      <c r="G582" s="459"/>
    </row>
    <row r="583">
      <c r="A583" s="458"/>
      <c r="B583" s="458"/>
      <c r="C583" s="458"/>
      <c r="D583" s="458"/>
      <c r="E583" s="458"/>
      <c r="F583" s="459"/>
      <c r="G583" s="459"/>
    </row>
    <row r="584">
      <c r="A584" s="458"/>
      <c r="B584" s="458"/>
      <c r="C584" s="458"/>
      <c r="D584" s="458"/>
      <c r="E584" s="458"/>
      <c r="F584" s="459"/>
      <c r="G584" s="459"/>
    </row>
    <row r="585">
      <c r="A585" s="458"/>
      <c r="B585" s="458"/>
      <c r="C585" s="458"/>
      <c r="D585" s="458"/>
      <c r="E585" s="458"/>
      <c r="F585" s="459"/>
      <c r="G585" s="459"/>
    </row>
    <row r="586">
      <c r="A586" s="458"/>
      <c r="B586" s="458"/>
      <c r="C586" s="458"/>
      <c r="D586" s="458"/>
      <c r="E586" s="458"/>
      <c r="F586" s="459"/>
      <c r="G586" s="459"/>
    </row>
    <row r="587">
      <c r="A587" s="458"/>
      <c r="B587" s="458"/>
      <c r="C587" s="458"/>
      <c r="D587" s="458"/>
      <c r="E587" s="458"/>
      <c r="F587" s="459"/>
      <c r="G587" s="459"/>
    </row>
    <row r="588">
      <c r="A588" s="458"/>
      <c r="B588" s="458"/>
      <c r="C588" s="458"/>
      <c r="D588" s="458"/>
      <c r="E588" s="458"/>
      <c r="F588" s="459"/>
      <c r="G588" s="459"/>
    </row>
    <row r="589">
      <c r="A589" s="458"/>
      <c r="B589" s="458"/>
      <c r="C589" s="458"/>
      <c r="D589" s="458"/>
      <c r="E589" s="458"/>
      <c r="F589" s="459"/>
      <c r="G589" s="459"/>
    </row>
    <row r="590">
      <c r="A590" s="458"/>
      <c r="B590" s="458"/>
      <c r="C590" s="458"/>
      <c r="D590" s="458"/>
      <c r="E590" s="458"/>
      <c r="F590" s="459"/>
      <c r="G590" s="459"/>
    </row>
    <row r="591">
      <c r="A591" s="458"/>
      <c r="B591" s="458"/>
      <c r="C591" s="458"/>
      <c r="D591" s="458"/>
      <c r="E591" s="458"/>
      <c r="F591" s="459"/>
      <c r="G591" s="459"/>
    </row>
    <row r="592">
      <c r="A592" s="458"/>
      <c r="B592" s="458"/>
      <c r="C592" s="458"/>
      <c r="D592" s="458"/>
      <c r="E592" s="458"/>
      <c r="F592" s="459"/>
      <c r="G592" s="459"/>
    </row>
    <row r="593">
      <c r="A593" s="458"/>
      <c r="B593" s="458"/>
      <c r="C593" s="458"/>
      <c r="D593" s="458"/>
      <c r="E593" s="458"/>
      <c r="F593" s="459"/>
      <c r="G593" s="459"/>
    </row>
    <row r="594">
      <c r="A594" s="458"/>
      <c r="B594" s="458"/>
      <c r="C594" s="458"/>
      <c r="D594" s="458"/>
      <c r="E594" s="458"/>
      <c r="F594" s="459"/>
      <c r="G594" s="459"/>
    </row>
    <row r="595">
      <c r="A595" s="458"/>
      <c r="B595" s="458"/>
      <c r="C595" s="458"/>
      <c r="D595" s="458"/>
      <c r="E595" s="458"/>
      <c r="F595" s="459"/>
      <c r="G595" s="459"/>
    </row>
    <row r="596">
      <c r="A596" s="458"/>
      <c r="B596" s="458"/>
      <c r="C596" s="458"/>
      <c r="D596" s="458"/>
      <c r="E596" s="458"/>
      <c r="F596" s="459"/>
      <c r="G596" s="459"/>
    </row>
    <row r="597">
      <c r="A597" s="458"/>
      <c r="B597" s="458"/>
      <c r="C597" s="458"/>
      <c r="D597" s="458"/>
      <c r="E597" s="458"/>
      <c r="F597" s="459"/>
      <c r="G597" s="459"/>
    </row>
    <row r="598">
      <c r="A598" s="458"/>
      <c r="B598" s="458"/>
      <c r="C598" s="458"/>
      <c r="D598" s="458"/>
      <c r="E598" s="458"/>
      <c r="F598" s="459"/>
      <c r="G598" s="459"/>
    </row>
    <row r="599">
      <c r="A599" s="458"/>
      <c r="B599" s="458"/>
      <c r="C599" s="458"/>
      <c r="D599" s="458"/>
      <c r="E599" s="458"/>
      <c r="F599" s="459"/>
      <c r="G599" s="459"/>
    </row>
    <row r="600">
      <c r="A600" s="458"/>
      <c r="B600" s="458"/>
      <c r="C600" s="458"/>
      <c r="D600" s="458"/>
      <c r="E600" s="458"/>
      <c r="F600" s="459"/>
      <c r="G600" s="459"/>
    </row>
    <row r="601">
      <c r="A601" s="458"/>
      <c r="B601" s="458"/>
      <c r="C601" s="458"/>
      <c r="D601" s="458"/>
      <c r="E601" s="458"/>
      <c r="F601" s="459"/>
      <c r="G601" s="459"/>
    </row>
    <row r="602">
      <c r="A602" s="458"/>
      <c r="B602" s="458"/>
      <c r="C602" s="458"/>
      <c r="D602" s="458"/>
      <c r="E602" s="458"/>
      <c r="F602" s="459"/>
      <c r="G602" s="459"/>
    </row>
    <row r="603">
      <c r="A603" s="458"/>
      <c r="B603" s="458"/>
      <c r="C603" s="458"/>
      <c r="D603" s="458"/>
      <c r="E603" s="458"/>
      <c r="F603" s="459"/>
      <c r="G603" s="459"/>
    </row>
    <row r="604">
      <c r="A604" s="458"/>
      <c r="B604" s="458"/>
      <c r="C604" s="458"/>
      <c r="D604" s="458"/>
      <c r="E604" s="458"/>
      <c r="F604" s="459"/>
      <c r="G604" s="459"/>
    </row>
    <row r="605">
      <c r="A605" s="458"/>
      <c r="B605" s="458"/>
      <c r="C605" s="458"/>
      <c r="D605" s="458"/>
      <c r="E605" s="458"/>
      <c r="F605" s="459"/>
      <c r="G605" s="459"/>
    </row>
    <row r="606">
      <c r="A606" s="458"/>
      <c r="B606" s="458"/>
      <c r="C606" s="458"/>
      <c r="D606" s="458"/>
      <c r="E606" s="458"/>
      <c r="F606" s="459"/>
      <c r="G606" s="459"/>
    </row>
    <row r="607">
      <c r="A607" s="458"/>
      <c r="B607" s="458"/>
      <c r="C607" s="458"/>
      <c r="D607" s="458"/>
      <c r="E607" s="458"/>
      <c r="F607" s="459"/>
      <c r="G607" s="459"/>
    </row>
    <row r="608">
      <c r="A608" s="458"/>
      <c r="B608" s="458"/>
      <c r="C608" s="458"/>
      <c r="D608" s="458"/>
      <c r="E608" s="458"/>
      <c r="F608" s="459"/>
      <c r="G608" s="459"/>
    </row>
    <row r="609">
      <c r="A609" s="458"/>
      <c r="B609" s="458"/>
      <c r="C609" s="458"/>
      <c r="D609" s="458"/>
      <c r="E609" s="458"/>
      <c r="F609" s="459"/>
      <c r="G609" s="459"/>
    </row>
    <row r="610">
      <c r="A610" s="458"/>
      <c r="B610" s="458"/>
      <c r="C610" s="458"/>
      <c r="D610" s="458"/>
      <c r="E610" s="458"/>
      <c r="F610" s="459"/>
      <c r="G610" s="459"/>
    </row>
    <row r="611">
      <c r="A611" s="458"/>
      <c r="B611" s="458"/>
      <c r="C611" s="458"/>
      <c r="D611" s="458"/>
      <c r="E611" s="458"/>
      <c r="F611" s="459"/>
      <c r="G611" s="459"/>
    </row>
    <row r="612">
      <c r="A612" s="458"/>
      <c r="B612" s="458"/>
      <c r="C612" s="458"/>
      <c r="D612" s="458"/>
      <c r="E612" s="458"/>
      <c r="F612" s="459"/>
      <c r="G612" s="459"/>
    </row>
    <row r="613">
      <c r="A613" s="458"/>
      <c r="B613" s="458"/>
      <c r="C613" s="458"/>
      <c r="D613" s="458"/>
      <c r="E613" s="458"/>
      <c r="F613" s="459"/>
      <c r="G613" s="459"/>
    </row>
    <row r="614">
      <c r="A614" s="458"/>
      <c r="B614" s="458"/>
      <c r="C614" s="458"/>
      <c r="D614" s="458"/>
      <c r="E614" s="458"/>
      <c r="F614" s="459"/>
      <c r="G614" s="459"/>
    </row>
    <row r="615">
      <c r="A615" s="458"/>
      <c r="B615" s="458"/>
      <c r="C615" s="458"/>
      <c r="D615" s="458"/>
      <c r="E615" s="458"/>
      <c r="F615" s="459"/>
      <c r="G615" s="459"/>
    </row>
    <row r="616">
      <c r="A616" s="458"/>
      <c r="B616" s="458"/>
      <c r="C616" s="458"/>
      <c r="D616" s="458"/>
      <c r="E616" s="458"/>
      <c r="F616" s="459"/>
      <c r="G616" s="459"/>
    </row>
    <row r="617">
      <c r="A617" s="458"/>
      <c r="B617" s="458"/>
      <c r="C617" s="458"/>
      <c r="D617" s="458"/>
      <c r="E617" s="458"/>
      <c r="F617" s="459"/>
      <c r="G617" s="459"/>
    </row>
    <row r="618">
      <c r="A618" s="458"/>
      <c r="B618" s="458"/>
      <c r="C618" s="458"/>
      <c r="D618" s="458"/>
      <c r="E618" s="458"/>
      <c r="F618" s="459"/>
      <c r="G618" s="459"/>
    </row>
    <row r="619">
      <c r="A619" s="458"/>
      <c r="B619" s="458"/>
      <c r="C619" s="458"/>
      <c r="D619" s="458"/>
      <c r="E619" s="458"/>
      <c r="F619" s="459"/>
      <c r="G619" s="459"/>
    </row>
    <row r="620">
      <c r="A620" s="458"/>
      <c r="B620" s="458"/>
      <c r="C620" s="458"/>
      <c r="D620" s="458"/>
      <c r="E620" s="458"/>
      <c r="F620" s="459"/>
      <c r="G620" s="459"/>
    </row>
    <row r="621">
      <c r="A621" s="458"/>
      <c r="B621" s="458"/>
      <c r="C621" s="458"/>
      <c r="D621" s="458"/>
      <c r="E621" s="458"/>
      <c r="F621" s="459"/>
      <c r="G621" s="459"/>
    </row>
    <row r="622">
      <c r="A622" s="458"/>
      <c r="B622" s="458"/>
      <c r="C622" s="458"/>
      <c r="D622" s="458"/>
      <c r="E622" s="458"/>
      <c r="F622" s="459"/>
      <c r="G622" s="459"/>
    </row>
    <row r="623">
      <c r="A623" s="458"/>
      <c r="B623" s="458"/>
      <c r="C623" s="458"/>
      <c r="D623" s="458"/>
      <c r="E623" s="458"/>
      <c r="F623" s="459"/>
      <c r="G623" s="459"/>
    </row>
    <row r="624">
      <c r="A624" s="458"/>
      <c r="B624" s="458"/>
      <c r="C624" s="458"/>
      <c r="D624" s="458"/>
      <c r="E624" s="458"/>
      <c r="F624" s="459"/>
      <c r="G624" s="459"/>
    </row>
    <row r="625">
      <c r="A625" s="458"/>
      <c r="B625" s="458"/>
      <c r="C625" s="458"/>
      <c r="D625" s="458"/>
      <c r="E625" s="458"/>
      <c r="F625" s="459"/>
      <c r="G625" s="459"/>
    </row>
    <row r="626">
      <c r="A626" s="458"/>
      <c r="B626" s="458"/>
      <c r="C626" s="458"/>
      <c r="D626" s="458"/>
      <c r="E626" s="458"/>
      <c r="F626" s="459"/>
      <c r="G626" s="459"/>
    </row>
    <row r="627">
      <c r="A627" s="458"/>
      <c r="B627" s="458"/>
      <c r="C627" s="458"/>
      <c r="D627" s="458"/>
      <c r="E627" s="458"/>
      <c r="F627" s="459"/>
      <c r="G627" s="459"/>
    </row>
    <row r="628">
      <c r="A628" s="458"/>
      <c r="B628" s="458"/>
      <c r="C628" s="458"/>
      <c r="D628" s="458"/>
      <c r="E628" s="458"/>
      <c r="F628" s="459"/>
      <c r="G628" s="459"/>
    </row>
    <row r="629">
      <c r="A629" s="458"/>
      <c r="B629" s="458"/>
      <c r="C629" s="458"/>
      <c r="D629" s="458"/>
      <c r="E629" s="458"/>
      <c r="F629" s="459"/>
      <c r="G629" s="459"/>
    </row>
    <row r="630">
      <c r="A630" s="458"/>
      <c r="B630" s="458"/>
      <c r="C630" s="458"/>
      <c r="D630" s="458"/>
      <c r="E630" s="458"/>
      <c r="F630" s="459"/>
      <c r="G630" s="459"/>
    </row>
    <row r="631">
      <c r="A631" s="458"/>
      <c r="B631" s="458"/>
      <c r="C631" s="458"/>
      <c r="D631" s="458"/>
      <c r="E631" s="458"/>
      <c r="F631" s="459"/>
      <c r="G631" s="459"/>
    </row>
    <row r="632">
      <c r="A632" s="458"/>
      <c r="B632" s="458"/>
      <c r="C632" s="458"/>
      <c r="D632" s="458"/>
      <c r="E632" s="458"/>
      <c r="F632" s="459"/>
      <c r="G632" s="459"/>
    </row>
    <row r="633">
      <c r="A633" s="458"/>
      <c r="B633" s="458"/>
      <c r="C633" s="458"/>
      <c r="D633" s="458"/>
      <c r="E633" s="458"/>
      <c r="F633" s="459"/>
      <c r="G633" s="459"/>
    </row>
    <row r="634">
      <c r="A634" s="458"/>
      <c r="B634" s="458"/>
      <c r="C634" s="458"/>
      <c r="D634" s="458"/>
      <c r="E634" s="458"/>
      <c r="F634" s="459"/>
      <c r="G634" s="459"/>
    </row>
    <row r="635">
      <c r="A635" s="458"/>
      <c r="B635" s="458"/>
      <c r="C635" s="458"/>
      <c r="D635" s="458"/>
      <c r="E635" s="458"/>
      <c r="F635" s="459"/>
      <c r="G635" s="459"/>
    </row>
    <row r="636">
      <c r="A636" s="458"/>
      <c r="B636" s="458"/>
      <c r="C636" s="458"/>
      <c r="D636" s="458"/>
      <c r="E636" s="458"/>
      <c r="F636" s="459"/>
      <c r="G636" s="459"/>
    </row>
    <row r="637">
      <c r="A637" s="458"/>
      <c r="B637" s="458"/>
      <c r="C637" s="458"/>
      <c r="D637" s="458"/>
      <c r="E637" s="458"/>
      <c r="F637" s="459"/>
      <c r="G637" s="459"/>
    </row>
    <row r="638">
      <c r="A638" s="458"/>
      <c r="B638" s="458"/>
      <c r="C638" s="458"/>
      <c r="D638" s="458"/>
      <c r="E638" s="458"/>
      <c r="F638" s="459"/>
      <c r="G638" s="459"/>
    </row>
    <row r="639">
      <c r="A639" s="458"/>
      <c r="B639" s="458"/>
      <c r="C639" s="458"/>
      <c r="D639" s="458"/>
      <c r="E639" s="458"/>
      <c r="F639" s="459"/>
      <c r="G639" s="459"/>
    </row>
    <row r="640">
      <c r="A640" s="458"/>
      <c r="B640" s="458"/>
      <c r="C640" s="458"/>
      <c r="D640" s="458"/>
      <c r="E640" s="458"/>
      <c r="F640" s="459"/>
      <c r="G640" s="459"/>
    </row>
    <row r="641">
      <c r="A641" s="458"/>
      <c r="B641" s="458"/>
      <c r="C641" s="458"/>
      <c r="D641" s="458"/>
      <c r="E641" s="458"/>
      <c r="F641" s="459"/>
      <c r="G641" s="459"/>
    </row>
    <row r="642">
      <c r="A642" s="458"/>
      <c r="B642" s="458"/>
      <c r="C642" s="458"/>
      <c r="D642" s="458"/>
      <c r="E642" s="458"/>
      <c r="F642" s="459"/>
      <c r="G642" s="459"/>
    </row>
    <row r="643">
      <c r="A643" s="458"/>
      <c r="B643" s="458"/>
      <c r="C643" s="458"/>
      <c r="D643" s="458"/>
      <c r="E643" s="458"/>
      <c r="F643" s="459"/>
      <c r="G643" s="459"/>
    </row>
    <row r="644">
      <c r="A644" s="458"/>
      <c r="B644" s="458"/>
      <c r="C644" s="458"/>
      <c r="D644" s="458"/>
      <c r="E644" s="458"/>
      <c r="F644" s="459"/>
      <c r="G644" s="459"/>
    </row>
    <row r="645">
      <c r="A645" s="458"/>
      <c r="B645" s="458"/>
      <c r="C645" s="458"/>
      <c r="D645" s="458"/>
      <c r="E645" s="458"/>
      <c r="F645" s="459"/>
      <c r="G645" s="459"/>
    </row>
    <row r="646">
      <c r="A646" s="458"/>
      <c r="B646" s="458"/>
      <c r="C646" s="458"/>
      <c r="D646" s="458"/>
      <c r="E646" s="458"/>
      <c r="F646" s="459"/>
      <c r="G646" s="459"/>
    </row>
    <row r="647">
      <c r="A647" s="458"/>
      <c r="B647" s="458"/>
      <c r="C647" s="458"/>
      <c r="D647" s="458"/>
      <c r="E647" s="458"/>
      <c r="F647" s="459"/>
      <c r="G647" s="459"/>
    </row>
    <row r="648">
      <c r="A648" s="458"/>
      <c r="B648" s="458"/>
      <c r="C648" s="458"/>
      <c r="D648" s="458"/>
      <c r="E648" s="458"/>
      <c r="F648" s="459"/>
      <c r="G648" s="459"/>
    </row>
    <row r="649">
      <c r="A649" s="458"/>
      <c r="B649" s="458"/>
      <c r="C649" s="458"/>
      <c r="D649" s="458"/>
      <c r="E649" s="458"/>
      <c r="F649" s="459"/>
      <c r="G649" s="459"/>
    </row>
    <row r="650">
      <c r="A650" s="458"/>
      <c r="B650" s="458"/>
      <c r="C650" s="458"/>
      <c r="D650" s="458"/>
      <c r="E650" s="458"/>
      <c r="F650" s="459"/>
      <c r="G650" s="459"/>
    </row>
    <row r="651">
      <c r="A651" s="458"/>
      <c r="B651" s="458"/>
      <c r="C651" s="458"/>
      <c r="D651" s="458"/>
      <c r="E651" s="458"/>
      <c r="F651" s="459"/>
      <c r="G651" s="459"/>
    </row>
    <row r="652">
      <c r="A652" s="458"/>
      <c r="B652" s="458"/>
      <c r="C652" s="458"/>
      <c r="D652" s="458"/>
      <c r="E652" s="458"/>
      <c r="F652" s="459"/>
      <c r="G652" s="459"/>
    </row>
    <row r="653">
      <c r="A653" s="458"/>
      <c r="B653" s="458"/>
      <c r="C653" s="458"/>
      <c r="D653" s="458"/>
      <c r="E653" s="458"/>
      <c r="F653" s="459"/>
      <c r="G653" s="459"/>
    </row>
    <row r="654">
      <c r="A654" s="458"/>
      <c r="B654" s="458"/>
      <c r="C654" s="458"/>
      <c r="D654" s="458"/>
      <c r="E654" s="458"/>
      <c r="F654" s="459"/>
      <c r="G654" s="459"/>
    </row>
    <row r="655">
      <c r="A655" s="458"/>
      <c r="B655" s="458"/>
      <c r="C655" s="458"/>
      <c r="D655" s="458"/>
      <c r="E655" s="458"/>
      <c r="F655" s="459"/>
      <c r="G655" s="459"/>
    </row>
    <row r="656">
      <c r="A656" s="458"/>
      <c r="B656" s="458"/>
      <c r="C656" s="458"/>
      <c r="D656" s="458"/>
      <c r="E656" s="458"/>
      <c r="F656" s="459"/>
      <c r="G656" s="459"/>
    </row>
    <row r="657">
      <c r="A657" s="458"/>
      <c r="B657" s="458"/>
      <c r="C657" s="458"/>
      <c r="D657" s="458"/>
      <c r="E657" s="458"/>
      <c r="F657" s="459"/>
      <c r="G657" s="459"/>
    </row>
    <row r="658">
      <c r="A658" s="458"/>
      <c r="B658" s="458"/>
      <c r="C658" s="458"/>
      <c r="D658" s="458"/>
      <c r="E658" s="458"/>
      <c r="F658" s="459"/>
      <c r="G658" s="459"/>
    </row>
    <row r="659">
      <c r="A659" s="458"/>
      <c r="B659" s="458"/>
      <c r="C659" s="458"/>
      <c r="D659" s="458"/>
      <c r="E659" s="458"/>
      <c r="F659" s="459"/>
      <c r="G659" s="459"/>
    </row>
    <row r="660">
      <c r="A660" s="458"/>
      <c r="B660" s="458"/>
      <c r="C660" s="458"/>
      <c r="D660" s="458"/>
      <c r="E660" s="458"/>
      <c r="F660" s="459"/>
      <c r="G660" s="459"/>
    </row>
    <row r="661">
      <c r="A661" s="458"/>
      <c r="B661" s="458"/>
      <c r="C661" s="458"/>
      <c r="D661" s="458"/>
      <c r="E661" s="458"/>
      <c r="F661" s="459"/>
      <c r="G661" s="459"/>
    </row>
    <row r="662">
      <c r="A662" s="458"/>
      <c r="B662" s="458"/>
      <c r="C662" s="458"/>
      <c r="D662" s="458"/>
      <c r="E662" s="458"/>
      <c r="F662" s="459"/>
      <c r="G662" s="459"/>
    </row>
    <row r="663">
      <c r="A663" s="458"/>
      <c r="B663" s="458"/>
      <c r="C663" s="458"/>
      <c r="D663" s="458"/>
      <c r="E663" s="458"/>
      <c r="F663" s="459"/>
      <c r="G663" s="459"/>
    </row>
    <row r="664">
      <c r="A664" s="458"/>
      <c r="B664" s="458"/>
      <c r="C664" s="458"/>
      <c r="D664" s="458"/>
      <c r="E664" s="458"/>
      <c r="F664" s="459"/>
      <c r="G664" s="459"/>
    </row>
    <row r="665">
      <c r="A665" s="458"/>
      <c r="B665" s="458"/>
      <c r="C665" s="458"/>
      <c r="D665" s="458"/>
      <c r="E665" s="458"/>
      <c r="F665" s="459"/>
      <c r="G665" s="459"/>
    </row>
    <row r="666">
      <c r="A666" s="458"/>
      <c r="B666" s="458"/>
      <c r="C666" s="458"/>
      <c r="D666" s="458"/>
      <c r="E666" s="458"/>
      <c r="F666" s="459"/>
      <c r="G666" s="459"/>
    </row>
    <row r="667">
      <c r="A667" s="458"/>
      <c r="B667" s="458"/>
      <c r="C667" s="458"/>
      <c r="D667" s="458"/>
      <c r="E667" s="458"/>
      <c r="F667" s="459"/>
      <c r="G667" s="459"/>
    </row>
    <row r="668">
      <c r="A668" s="458"/>
      <c r="B668" s="458"/>
      <c r="C668" s="458"/>
      <c r="D668" s="458"/>
      <c r="E668" s="458"/>
      <c r="F668" s="459"/>
      <c r="G668" s="459"/>
    </row>
    <row r="669">
      <c r="A669" s="458"/>
      <c r="B669" s="458"/>
      <c r="C669" s="458"/>
      <c r="D669" s="458"/>
      <c r="E669" s="458"/>
      <c r="F669" s="459"/>
      <c r="G669" s="459"/>
    </row>
    <row r="670">
      <c r="A670" s="458"/>
      <c r="B670" s="458"/>
      <c r="C670" s="458"/>
      <c r="D670" s="458"/>
      <c r="E670" s="458"/>
      <c r="F670" s="459"/>
      <c r="G670" s="459"/>
    </row>
    <row r="671">
      <c r="A671" s="458"/>
      <c r="B671" s="458"/>
      <c r="C671" s="458"/>
      <c r="D671" s="458"/>
      <c r="E671" s="458"/>
      <c r="F671" s="459"/>
      <c r="G671" s="459"/>
    </row>
    <row r="672">
      <c r="A672" s="458"/>
      <c r="B672" s="458"/>
      <c r="C672" s="458"/>
      <c r="D672" s="458"/>
      <c r="E672" s="458"/>
      <c r="F672" s="459"/>
      <c r="G672" s="459"/>
    </row>
    <row r="673">
      <c r="A673" s="458"/>
      <c r="B673" s="458"/>
      <c r="C673" s="458"/>
      <c r="D673" s="458"/>
      <c r="E673" s="458"/>
      <c r="F673" s="459"/>
      <c r="G673" s="459"/>
    </row>
    <row r="674">
      <c r="A674" s="458"/>
      <c r="B674" s="458"/>
      <c r="C674" s="458"/>
      <c r="D674" s="458"/>
      <c r="E674" s="458"/>
      <c r="F674" s="459"/>
      <c r="G674" s="459"/>
    </row>
    <row r="675">
      <c r="A675" s="458"/>
      <c r="B675" s="458"/>
      <c r="C675" s="458"/>
      <c r="D675" s="458"/>
      <c r="E675" s="458"/>
      <c r="F675" s="459"/>
      <c r="G675" s="459"/>
    </row>
    <row r="676">
      <c r="A676" s="458"/>
      <c r="B676" s="458"/>
      <c r="C676" s="458"/>
      <c r="D676" s="458"/>
      <c r="E676" s="458"/>
      <c r="F676" s="459"/>
      <c r="G676" s="459"/>
    </row>
    <row r="677">
      <c r="A677" s="458"/>
      <c r="B677" s="458"/>
      <c r="C677" s="458"/>
      <c r="D677" s="458"/>
      <c r="E677" s="458"/>
      <c r="F677" s="459"/>
      <c r="G677" s="459"/>
    </row>
    <row r="678">
      <c r="A678" s="458"/>
      <c r="B678" s="458"/>
      <c r="C678" s="458"/>
      <c r="D678" s="458"/>
      <c r="E678" s="458"/>
      <c r="F678" s="459"/>
      <c r="G678" s="459"/>
    </row>
    <row r="679">
      <c r="A679" s="458"/>
      <c r="B679" s="458"/>
      <c r="C679" s="458"/>
      <c r="D679" s="458"/>
      <c r="E679" s="458"/>
      <c r="F679" s="459"/>
      <c r="G679" s="459"/>
    </row>
    <row r="680">
      <c r="A680" s="458"/>
      <c r="B680" s="458"/>
      <c r="C680" s="458"/>
      <c r="D680" s="458"/>
      <c r="E680" s="458"/>
      <c r="F680" s="459"/>
      <c r="G680" s="459"/>
    </row>
    <row r="681">
      <c r="A681" s="458"/>
      <c r="B681" s="458"/>
      <c r="C681" s="458"/>
      <c r="D681" s="458"/>
      <c r="E681" s="458"/>
      <c r="F681" s="459"/>
      <c r="G681" s="459"/>
    </row>
    <row r="682">
      <c r="A682" s="458"/>
      <c r="B682" s="458"/>
      <c r="C682" s="458"/>
      <c r="D682" s="458"/>
      <c r="E682" s="458"/>
      <c r="F682" s="459"/>
      <c r="G682" s="459"/>
    </row>
    <row r="683">
      <c r="A683" s="458"/>
      <c r="B683" s="458"/>
      <c r="C683" s="458"/>
      <c r="D683" s="458"/>
      <c r="E683" s="458"/>
      <c r="F683" s="459"/>
      <c r="G683" s="459"/>
    </row>
    <row r="684">
      <c r="A684" s="458"/>
      <c r="B684" s="458"/>
      <c r="C684" s="458"/>
      <c r="D684" s="458"/>
      <c r="E684" s="458"/>
      <c r="F684" s="459"/>
      <c r="G684" s="459"/>
    </row>
    <row r="685">
      <c r="A685" s="458"/>
      <c r="B685" s="458"/>
      <c r="C685" s="458"/>
      <c r="D685" s="458"/>
      <c r="E685" s="458"/>
      <c r="F685" s="459"/>
      <c r="G685" s="459"/>
    </row>
    <row r="686">
      <c r="A686" s="458"/>
      <c r="B686" s="458"/>
      <c r="C686" s="458"/>
      <c r="D686" s="458"/>
      <c r="E686" s="458"/>
      <c r="F686" s="459"/>
      <c r="G686" s="459"/>
    </row>
    <row r="687">
      <c r="A687" s="458"/>
      <c r="B687" s="458"/>
      <c r="C687" s="458"/>
      <c r="D687" s="458"/>
      <c r="E687" s="458"/>
      <c r="F687" s="459"/>
      <c r="G687" s="459"/>
    </row>
    <row r="688">
      <c r="A688" s="458"/>
      <c r="B688" s="458"/>
      <c r="C688" s="458"/>
      <c r="D688" s="458"/>
      <c r="E688" s="458"/>
      <c r="F688" s="459"/>
      <c r="G688" s="459"/>
    </row>
    <row r="689">
      <c r="A689" s="458"/>
      <c r="B689" s="458"/>
      <c r="C689" s="458"/>
      <c r="D689" s="458"/>
      <c r="E689" s="458"/>
      <c r="F689" s="459"/>
      <c r="G689" s="459"/>
    </row>
    <row r="690">
      <c r="A690" s="458"/>
      <c r="B690" s="458"/>
      <c r="C690" s="458"/>
      <c r="D690" s="458"/>
      <c r="E690" s="458"/>
      <c r="F690" s="459"/>
      <c r="G690" s="459"/>
    </row>
    <row r="691">
      <c r="A691" s="458"/>
      <c r="B691" s="458"/>
      <c r="C691" s="458"/>
      <c r="D691" s="458"/>
      <c r="E691" s="458"/>
      <c r="F691" s="459"/>
      <c r="G691" s="459"/>
    </row>
    <row r="692">
      <c r="A692" s="458"/>
      <c r="B692" s="458"/>
      <c r="C692" s="458"/>
      <c r="D692" s="458"/>
      <c r="E692" s="458"/>
      <c r="F692" s="459"/>
      <c r="G692" s="459"/>
    </row>
    <row r="693">
      <c r="A693" s="458"/>
      <c r="B693" s="458"/>
      <c r="C693" s="458"/>
      <c r="D693" s="458"/>
      <c r="E693" s="458"/>
      <c r="F693" s="459"/>
      <c r="G693" s="459"/>
    </row>
    <row r="694">
      <c r="A694" s="458"/>
      <c r="B694" s="458"/>
      <c r="C694" s="458"/>
      <c r="D694" s="458"/>
      <c r="E694" s="458"/>
      <c r="F694" s="459"/>
      <c r="G694" s="459"/>
    </row>
    <row r="695">
      <c r="A695" s="458"/>
      <c r="B695" s="458"/>
      <c r="C695" s="458"/>
      <c r="D695" s="458"/>
      <c r="E695" s="458"/>
      <c r="F695" s="459"/>
      <c r="G695" s="459"/>
    </row>
    <row r="696">
      <c r="A696" s="458"/>
      <c r="B696" s="458"/>
      <c r="C696" s="458"/>
      <c r="D696" s="458"/>
      <c r="E696" s="458"/>
      <c r="F696" s="459"/>
      <c r="G696" s="459"/>
    </row>
    <row r="697">
      <c r="A697" s="458"/>
      <c r="B697" s="458"/>
      <c r="C697" s="458"/>
      <c r="D697" s="458"/>
      <c r="E697" s="458"/>
      <c r="F697" s="459"/>
      <c r="G697" s="459"/>
    </row>
    <row r="698">
      <c r="A698" s="458"/>
      <c r="B698" s="458"/>
      <c r="C698" s="458"/>
      <c r="D698" s="458"/>
      <c r="E698" s="458"/>
      <c r="F698" s="459"/>
      <c r="G698" s="459"/>
    </row>
    <row r="699">
      <c r="A699" s="458"/>
      <c r="B699" s="458"/>
      <c r="C699" s="458"/>
      <c r="D699" s="458"/>
      <c r="E699" s="458"/>
      <c r="F699" s="459"/>
      <c r="G699" s="459"/>
    </row>
    <row r="700">
      <c r="A700" s="458"/>
      <c r="B700" s="458"/>
      <c r="C700" s="458"/>
      <c r="D700" s="458"/>
      <c r="E700" s="458"/>
      <c r="F700" s="459"/>
      <c r="G700" s="459"/>
    </row>
    <row r="701">
      <c r="A701" s="458"/>
      <c r="B701" s="458"/>
      <c r="C701" s="458"/>
      <c r="D701" s="458"/>
      <c r="E701" s="458"/>
      <c r="F701" s="459"/>
      <c r="G701" s="459"/>
    </row>
    <row r="702">
      <c r="A702" s="458"/>
      <c r="B702" s="458"/>
      <c r="C702" s="458"/>
      <c r="D702" s="458"/>
      <c r="E702" s="458"/>
      <c r="F702" s="459"/>
      <c r="G702" s="459"/>
    </row>
    <row r="703">
      <c r="A703" s="458"/>
      <c r="B703" s="458"/>
      <c r="C703" s="458"/>
      <c r="D703" s="458"/>
      <c r="E703" s="458"/>
      <c r="F703" s="459"/>
      <c r="G703" s="459"/>
    </row>
    <row r="704">
      <c r="A704" s="458"/>
      <c r="B704" s="458"/>
      <c r="C704" s="458"/>
      <c r="D704" s="458"/>
      <c r="E704" s="458"/>
      <c r="F704" s="459"/>
      <c r="G704" s="459"/>
    </row>
    <row r="705">
      <c r="A705" s="458"/>
      <c r="B705" s="458"/>
      <c r="C705" s="458"/>
      <c r="D705" s="458"/>
      <c r="E705" s="458"/>
      <c r="F705" s="459"/>
      <c r="G705" s="459"/>
    </row>
    <row r="706">
      <c r="A706" s="458"/>
      <c r="B706" s="458"/>
      <c r="C706" s="458"/>
      <c r="D706" s="458"/>
      <c r="E706" s="458"/>
      <c r="F706" s="459"/>
      <c r="G706" s="459"/>
    </row>
    <row r="707">
      <c r="A707" s="458"/>
      <c r="B707" s="458"/>
      <c r="C707" s="458"/>
      <c r="D707" s="458"/>
      <c r="E707" s="458"/>
      <c r="F707" s="459"/>
      <c r="G707" s="459"/>
    </row>
    <row r="708">
      <c r="A708" s="458"/>
      <c r="B708" s="458"/>
      <c r="C708" s="458"/>
      <c r="D708" s="458"/>
      <c r="E708" s="458"/>
      <c r="F708" s="459"/>
      <c r="G708" s="459"/>
    </row>
    <row r="709">
      <c r="A709" s="458"/>
      <c r="B709" s="458"/>
      <c r="C709" s="458"/>
      <c r="D709" s="458"/>
      <c r="E709" s="458"/>
      <c r="F709" s="459"/>
      <c r="G709" s="459"/>
    </row>
    <row r="710">
      <c r="A710" s="458"/>
      <c r="B710" s="458"/>
      <c r="C710" s="458"/>
      <c r="D710" s="458"/>
      <c r="E710" s="458"/>
      <c r="F710" s="459"/>
      <c r="G710" s="459"/>
    </row>
    <row r="711">
      <c r="A711" s="458"/>
      <c r="B711" s="458"/>
      <c r="C711" s="458"/>
      <c r="D711" s="458"/>
      <c r="E711" s="458"/>
      <c r="F711" s="459"/>
      <c r="G711" s="459"/>
    </row>
    <row r="712">
      <c r="A712" s="458"/>
      <c r="B712" s="458"/>
      <c r="C712" s="458"/>
      <c r="D712" s="458"/>
      <c r="E712" s="458"/>
      <c r="F712" s="459"/>
      <c r="G712" s="459"/>
    </row>
    <row r="713">
      <c r="A713" s="458"/>
      <c r="B713" s="458"/>
      <c r="C713" s="458"/>
      <c r="D713" s="458"/>
      <c r="E713" s="458"/>
      <c r="F713" s="459"/>
      <c r="G713" s="459"/>
    </row>
    <row r="714">
      <c r="A714" s="458"/>
      <c r="B714" s="458"/>
      <c r="C714" s="458"/>
      <c r="D714" s="458"/>
      <c r="E714" s="458"/>
      <c r="F714" s="459"/>
      <c r="G714" s="459"/>
    </row>
    <row r="715">
      <c r="A715" s="458"/>
      <c r="B715" s="458"/>
      <c r="C715" s="458"/>
      <c r="D715" s="458"/>
      <c r="E715" s="458"/>
      <c r="F715" s="459"/>
      <c r="G715" s="459"/>
    </row>
    <row r="716">
      <c r="A716" s="458"/>
      <c r="B716" s="458"/>
      <c r="C716" s="458"/>
      <c r="D716" s="458"/>
      <c r="E716" s="458"/>
      <c r="F716" s="459"/>
      <c r="G716" s="459"/>
    </row>
    <row r="717">
      <c r="A717" s="458"/>
      <c r="B717" s="458"/>
      <c r="C717" s="458"/>
      <c r="D717" s="458"/>
      <c r="E717" s="458"/>
      <c r="F717" s="459"/>
      <c r="G717" s="459"/>
    </row>
    <row r="718">
      <c r="A718" s="458"/>
      <c r="B718" s="458"/>
      <c r="C718" s="458"/>
      <c r="D718" s="458"/>
      <c r="E718" s="458"/>
      <c r="F718" s="459"/>
      <c r="G718" s="459"/>
    </row>
    <row r="719">
      <c r="A719" s="458"/>
      <c r="B719" s="458"/>
      <c r="C719" s="458"/>
      <c r="D719" s="458"/>
      <c r="E719" s="458"/>
      <c r="F719" s="459"/>
      <c r="G719" s="459"/>
    </row>
    <row r="720">
      <c r="A720" s="458"/>
      <c r="B720" s="458"/>
      <c r="C720" s="458"/>
      <c r="D720" s="458"/>
      <c r="E720" s="458"/>
      <c r="F720" s="459"/>
      <c r="G720" s="459"/>
    </row>
    <row r="721">
      <c r="A721" s="458"/>
      <c r="B721" s="458"/>
      <c r="C721" s="458"/>
      <c r="D721" s="458"/>
      <c r="E721" s="458"/>
      <c r="F721" s="459"/>
      <c r="G721" s="459"/>
    </row>
    <row r="722">
      <c r="A722" s="458"/>
      <c r="B722" s="458"/>
      <c r="C722" s="458"/>
      <c r="D722" s="458"/>
      <c r="E722" s="458"/>
      <c r="F722" s="459"/>
      <c r="G722" s="459"/>
    </row>
    <row r="723">
      <c r="A723" s="458"/>
      <c r="B723" s="458"/>
      <c r="C723" s="458"/>
      <c r="D723" s="458"/>
      <c r="E723" s="458"/>
      <c r="F723" s="459"/>
      <c r="G723" s="459"/>
    </row>
    <row r="724">
      <c r="A724" s="458"/>
      <c r="B724" s="458"/>
      <c r="C724" s="458"/>
      <c r="D724" s="458"/>
      <c r="E724" s="458"/>
      <c r="F724" s="459"/>
      <c r="G724" s="459"/>
    </row>
    <row r="725">
      <c r="A725" s="458"/>
      <c r="B725" s="458"/>
      <c r="C725" s="458"/>
      <c r="D725" s="458"/>
      <c r="E725" s="458"/>
      <c r="F725" s="459"/>
      <c r="G725" s="459"/>
    </row>
    <row r="726">
      <c r="A726" s="458"/>
      <c r="B726" s="458"/>
      <c r="C726" s="458"/>
      <c r="D726" s="458"/>
      <c r="E726" s="458"/>
      <c r="F726" s="459"/>
      <c r="G726" s="459"/>
    </row>
    <row r="727">
      <c r="A727" s="458"/>
      <c r="B727" s="458"/>
      <c r="C727" s="458"/>
      <c r="D727" s="458"/>
      <c r="E727" s="458"/>
      <c r="F727" s="459"/>
      <c r="G727" s="459"/>
    </row>
    <row r="728">
      <c r="A728" s="458"/>
      <c r="B728" s="458"/>
      <c r="C728" s="458"/>
      <c r="D728" s="458"/>
      <c r="E728" s="458"/>
      <c r="F728" s="459"/>
      <c r="G728" s="459"/>
    </row>
    <row r="729">
      <c r="A729" s="458"/>
      <c r="B729" s="458"/>
      <c r="C729" s="458"/>
      <c r="D729" s="458"/>
      <c r="E729" s="458"/>
      <c r="F729" s="459"/>
      <c r="G729" s="459"/>
    </row>
    <row r="730">
      <c r="A730" s="458"/>
      <c r="B730" s="458"/>
      <c r="C730" s="458"/>
      <c r="D730" s="458"/>
      <c r="E730" s="458"/>
      <c r="F730" s="459"/>
      <c r="G730" s="459"/>
    </row>
    <row r="731">
      <c r="A731" s="458"/>
      <c r="B731" s="458"/>
      <c r="C731" s="458"/>
      <c r="D731" s="458"/>
      <c r="E731" s="458"/>
      <c r="F731" s="459"/>
      <c r="G731" s="459"/>
    </row>
    <row r="732">
      <c r="A732" s="458"/>
      <c r="B732" s="458"/>
      <c r="C732" s="458"/>
      <c r="D732" s="458"/>
      <c r="E732" s="458"/>
      <c r="F732" s="459"/>
      <c r="G732" s="459"/>
    </row>
    <row r="733">
      <c r="A733" s="458"/>
      <c r="B733" s="458"/>
      <c r="C733" s="458"/>
      <c r="D733" s="458"/>
      <c r="E733" s="458"/>
      <c r="F733" s="459"/>
      <c r="G733" s="459"/>
    </row>
    <row r="734">
      <c r="A734" s="458"/>
      <c r="B734" s="458"/>
      <c r="C734" s="458"/>
      <c r="D734" s="458"/>
      <c r="E734" s="458"/>
      <c r="F734" s="459"/>
      <c r="G734" s="459"/>
    </row>
    <row r="735">
      <c r="A735" s="458"/>
      <c r="B735" s="458"/>
      <c r="C735" s="458"/>
      <c r="D735" s="458"/>
      <c r="E735" s="458"/>
      <c r="F735" s="459"/>
      <c r="G735" s="459"/>
    </row>
    <row r="736">
      <c r="A736" s="458"/>
      <c r="B736" s="458"/>
      <c r="C736" s="458"/>
      <c r="D736" s="458"/>
      <c r="E736" s="458"/>
      <c r="F736" s="459"/>
      <c r="G736" s="459"/>
    </row>
    <row r="737">
      <c r="A737" s="458"/>
      <c r="B737" s="458"/>
      <c r="C737" s="458"/>
      <c r="D737" s="458"/>
      <c r="E737" s="458"/>
      <c r="F737" s="459"/>
      <c r="G737" s="459"/>
    </row>
    <row r="738">
      <c r="A738" s="458"/>
      <c r="B738" s="458"/>
      <c r="C738" s="458"/>
      <c r="D738" s="458"/>
      <c r="E738" s="458"/>
      <c r="F738" s="459"/>
      <c r="G738" s="459"/>
    </row>
    <row r="739">
      <c r="A739" s="458"/>
      <c r="B739" s="458"/>
      <c r="C739" s="458"/>
      <c r="D739" s="458"/>
      <c r="E739" s="458"/>
      <c r="F739" s="459"/>
      <c r="G739" s="459"/>
    </row>
    <row r="740">
      <c r="A740" s="458"/>
      <c r="B740" s="458"/>
      <c r="C740" s="458"/>
      <c r="D740" s="458"/>
      <c r="E740" s="458"/>
      <c r="F740" s="459"/>
      <c r="G740" s="459"/>
    </row>
    <row r="741">
      <c r="A741" s="458"/>
      <c r="B741" s="458"/>
      <c r="C741" s="458"/>
      <c r="D741" s="458"/>
      <c r="E741" s="458"/>
      <c r="F741" s="459"/>
      <c r="G741" s="459"/>
    </row>
    <row r="742">
      <c r="A742" s="458"/>
      <c r="B742" s="458"/>
      <c r="C742" s="458"/>
      <c r="D742" s="458"/>
      <c r="E742" s="458"/>
      <c r="F742" s="459"/>
      <c r="G742" s="459"/>
    </row>
    <row r="743">
      <c r="A743" s="458"/>
      <c r="B743" s="458"/>
      <c r="C743" s="458"/>
      <c r="D743" s="458"/>
      <c r="E743" s="458"/>
      <c r="F743" s="459"/>
      <c r="G743" s="459"/>
    </row>
    <row r="744">
      <c r="A744" s="458"/>
      <c r="B744" s="458"/>
      <c r="C744" s="458"/>
      <c r="D744" s="458"/>
      <c r="E744" s="458"/>
      <c r="F744" s="459"/>
      <c r="G744" s="459"/>
    </row>
    <row r="745">
      <c r="A745" s="458"/>
      <c r="B745" s="458"/>
      <c r="C745" s="458"/>
      <c r="D745" s="458"/>
      <c r="E745" s="458"/>
      <c r="F745" s="459"/>
      <c r="G745" s="459"/>
    </row>
    <row r="746">
      <c r="A746" s="458"/>
      <c r="B746" s="458"/>
      <c r="C746" s="458"/>
      <c r="D746" s="458"/>
      <c r="E746" s="458"/>
      <c r="F746" s="459"/>
      <c r="G746" s="459"/>
    </row>
    <row r="747">
      <c r="A747" s="458"/>
      <c r="B747" s="458"/>
      <c r="C747" s="458"/>
      <c r="D747" s="458"/>
      <c r="E747" s="458"/>
      <c r="F747" s="459"/>
      <c r="G747" s="459"/>
    </row>
    <row r="748">
      <c r="A748" s="458"/>
      <c r="B748" s="458"/>
      <c r="C748" s="458"/>
      <c r="D748" s="458"/>
      <c r="E748" s="458"/>
      <c r="F748" s="459"/>
      <c r="G748" s="459"/>
    </row>
    <row r="749">
      <c r="A749" s="458"/>
      <c r="B749" s="458"/>
      <c r="C749" s="458"/>
      <c r="D749" s="458"/>
      <c r="E749" s="458"/>
      <c r="F749" s="459"/>
      <c r="G749" s="459"/>
    </row>
    <row r="750">
      <c r="A750" s="458"/>
      <c r="B750" s="458"/>
      <c r="C750" s="458"/>
      <c r="D750" s="458"/>
      <c r="E750" s="458"/>
      <c r="F750" s="459"/>
      <c r="G750" s="459"/>
    </row>
    <row r="751">
      <c r="A751" s="458"/>
      <c r="B751" s="458"/>
      <c r="C751" s="458"/>
      <c r="D751" s="458"/>
      <c r="E751" s="458"/>
      <c r="F751" s="459"/>
      <c r="G751" s="459"/>
    </row>
    <row r="752">
      <c r="A752" s="458"/>
      <c r="B752" s="458"/>
      <c r="C752" s="458"/>
      <c r="D752" s="458"/>
      <c r="E752" s="458"/>
      <c r="F752" s="459"/>
      <c r="G752" s="459"/>
    </row>
    <row r="753">
      <c r="A753" s="458"/>
      <c r="B753" s="458"/>
      <c r="C753" s="458"/>
      <c r="D753" s="458"/>
      <c r="E753" s="458"/>
      <c r="F753" s="459"/>
      <c r="G753" s="459"/>
    </row>
    <row r="754">
      <c r="A754" s="458"/>
      <c r="B754" s="458"/>
      <c r="C754" s="458"/>
      <c r="D754" s="458"/>
      <c r="E754" s="458"/>
      <c r="F754" s="459"/>
      <c r="G754" s="459"/>
    </row>
    <row r="755">
      <c r="A755" s="458"/>
      <c r="B755" s="458"/>
      <c r="C755" s="458"/>
      <c r="D755" s="458"/>
      <c r="E755" s="458"/>
      <c r="F755" s="459"/>
      <c r="G755" s="459"/>
    </row>
    <row r="756">
      <c r="A756" s="458"/>
      <c r="B756" s="458"/>
      <c r="C756" s="458"/>
      <c r="D756" s="458"/>
      <c r="E756" s="458"/>
      <c r="F756" s="459"/>
      <c r="G756" s="459"/>
    </row>
    <row r="757">
      <c r="A757" s="458"/>
      <c r="B757" s="458"/>
      <c r="C757" s="458"/>
      <c r="D757" s="458"/>
      <c r="E757" s="458"/>
      <c r="F757" s="459"/>
      <c r="G757" s="459"/>
    </row>
    <row r="758">
      <c r="A758" s="458"/>
      <c r="B758" s="458"/>
      <c r="C758" s="458"/>
      <c r="D758" s="458"/>
      <c r="E758" s="458"/>
      <c r="F758" s="459"/>
      <c r="G758" s="459"/>
    </row>
    <row r="759">
      <c r="A759" s="458"/>
      <c r="B759" s="458"/>
      <c r="C759" s="458"/>
      <c r="D759" s="458"/>
      <c r="E759" s="458"/>
      <c r="F759" s="459"/>
      <c r="G759" s="459"/>
    </row>
    <row r="760">
      <c r="A760" s="458"/>
      <c r="B760" s="458"/>
      <c r="C760" s="458"/>
      <c r="D760" s="458"/>
      <c r="E760" s="458"/>
      <c r="F760" s="459"/>
      <c r="G760" s="459"/>
    </row>
    <row r="761">
      <c r="A761" s="458"/>
      <c r="B761" s="458"/>
      <c r="C761" s="458"/>
      <c r="D761" s="458"/>
      <c r="E761" s="458"/>
      <c r="F761" s="459"/>
      <c r="G761" s="459"/>
    </row>
    <row r="762">
      <c r="A762" s="458"/>
      <c r="B762" s="458"/>
      <c r="C762" s="458"/>
      <c r="D762" s="458"/>
      <c r="E762" s="458"/>
      <c r="F762" s="459"/>
      <c r="G762" s="459"/>
    </row>
    <row r="763">
      <c r="A763" s="458"/>
      <c r="B763" s="458"/>
      <c r="C763" s="458"/>
      <c r="D763" s="458"/>
      <c r="E763" s="458"/>
      <c r="F763" s="459"/>
      <c r="G763" s="459"/>
    </row>
    <row r="764">
      <c r="A764" s="458"/>
      <c r="B764" s="458"/>
      <c r="C764" s="458"/>
      <c r="D764" s="458"/>
      <c r="E764" s="458"/>
      <c r="F764" s="459"/>
      <c r="G764" s="459"/>
    </row>
    <row r="765">
      <c r="A765" s="458"/>
      <c r="B765" s="458"/>
      <c r="C765" s="458"/>
      <c r="D765" s="458"/>
      <c r="E765" s="458"/>
      <c r="F765" s="459"/>
      <c r="G765" s="459"/>
    </row>
    <row r="766">
      <c r="A766" s="458"/>
      <c r="B766" s="458"/>
      <c r="C766" s="458"/>
      <c r="D766" s="458"/>
      <c r="E766" s="458"/>
      <c r="F766" s="459"/>
      <c r="G766" s="459"/>
    </row>
    <row r="767">
      <c r="A767" s="458"/>
      <c r="B767" s="458"/>
      <c r="C767" s="458"/>
      <c r="D767" s="458"/>
      <c r="E767" s="458"/>
      <c r="F767" s="459"/>
      <c r="G767" s="459"/>
    </row>
    <row r="768">
      <c r="A768" s="458"/>
      <c r="B768" s="458"/>
      <c r="C768" s="458"/>
      <c r="D768" s="458"/>
      <c r="E768" s="458"/>
      <c r="F768" s="459"/>
      <c r="G768" s="459"/>
    </row>
    <row r="769">
      <c r="A769" s="458"/>
      <c r="B769" s="458"/>
      <c r="C769" s="458"/>
      <c r="D769" s="458"/>
      <c r="E769" s="458"/>
      <c r="F769" s="459"/>
      <c r="G769" s="459"/>
    </row>
    <row r="770">
      <c r="A770" s="458"/>
      <c r="B770" s="458"/>
      <c r="C770" s="458"/>
      <c r="D770" s="458"/>
      <c r="E770" s="458"/>
      <c r="F770" s="459"/>
      <c r="G770" s="459"/>
    </row>
    <row r="771">
      <c r="A771" s="458"/>
      <c r="B771" s="458"/>
      <c r="C771" s="458"/>
      <c r="D771" s="458"/>
      <c r="E771" s="458"/>
      <c r="F771" s="459"/>
      <c r="G771" s="459"/>
    </row>
    <row r="772">
      <c r="A772" s="458"/>
      <c r="B772" s="458"/>
      <c r="C772" s="458"/>
      <c r="D772" s="458"/>
      <c r="E772" s="458"/>
      <c r="F772" s="459"/>
      <c r="G772" s="459"/>
    </row>
    <row r="773">
      <c r="A773" s="458"/>
      <c r="B773" s="458"/>
      <c r="C773" s="458"/>
      <c r="D773" s="458"/>
      <c r="E773" s="458"/>
      <c r="F773" s="459"/>
      <c r="G773" s="459"/>
    </row>
    <row r="774">
      <c r="A774" s="458"/>
      <c r="B774" s="458"/>
      <c r="C774" s="458"/>
      <c r="D774" s="458"/>
      <c r="E774" s="458"/>
      <c r="F774" s="459"/>
      <c r="G774" s="459"/>
    </row>
    <row r="775">
      <c r="A775" s="458"/>
      <c r="B775" s="458"/>
      <c r="C775" s="458"/>
      <c r="D775" s="458"/>
      <c r="E775" s="458"/>
      <c r="F775" s="459"/>
      <c r="G775" s="459"/>
    </row>
    <row r="776">
      <c r="A776" s="458"/>
      <c r="B776" s="458"/>
      <c r="C776" s="458"/>
      <c r="D776" s="458"/>
      <c r="E776" s="458"/>
      <c r="F776" s="459"/>
      <c r="G776" s="459"/>
    </row>
    <row r="777">
      <c r="A777" s="458"/>
      <c r="B777" s="458"/>
      <c r="C777" s="458"/>
      <c r="D777" s="458"/>
      <c r="E777" s="458"/>
      <c r="F777" s="459"/>
      <c r="G777" s="459"/>
    </row>
    <row r="778">
      <c r="A778" s="458"/>
      <c r="B778" s="458"/>
      <c r="C778" s="458"/>
      <c r="D778" s="458"/>
      <c r="E778" s="458"/>
      <c r="F778" s="459"/>
      <c r="G778" s="459"/>
    </row>
    <row r="779">
      <c r="A779" s="458"/>
      <c r="B779" s="458"/>
      <c r="C779" s="458"/>
      <c r="D779" s="458"/>
      <c r="E779" s="458"/>
      <c r="F779" s="459"/>
      <c r="G779" s="459"/>
    </row>
    <row r="780">
      <c r="A780" s="458"/>
      <c r="B780" s="458"/>
      <c r="C780" s="458"/>
      <c r="D780" s="458"/>
      <c r="E780" s="458"/>
      <c r="F780" s="459"/>
      <c r="G780" s="459"/>
    </row>
    <row r="781">
      <c r="A781" s="458"/>
      <c r="B781" s="458"/>
      <c r="C781" s="458"/>
      <c r="D781" s="458"/>
      <c r="E781" s="458"/>
      <c r="F781" s="459"/>
      <c r="G781" s="459"/>
    </row>
    <row r="782">
      <c r="A782" s="458"/>
      <c r="B782" s="458"/>
      <c r="C782" s="458"/>
      <c r="D782" s="458"/>
      <c r="E782" s="458"/>
      <c r="F782" s="459"/>
      <c r="G782" s="459"/>
    </row>
    <row r="783">
      <c r="A783" s="458"/>
      <c r="B783" s="458"/>
      <c r="C783" s="458"/>
      <c r="D783" s="458"/>
      <c r="E783" s="458"/>
      <c r="F783" s="459"/>
      <c r="G783" s="459"/>
    </row>
    <row r="784">
      <c r="A784" s="458"/>
      <c r="B784" s="458"/>
      <c r="C784" s="458"/>
      <c r="D784" s="458"/>
      <c r="E784" s="458"/>
      <c r="F784" s="459"/>
      <c r="G784" s="459"/>
    </row>
    <row r="785">
      <c r="A785" s="458"/>
      <c r="B785" s="458"/>
      <c r="C785" s="458"/>
      <c r="D785" s="458"/>
      <c r="E785" s="458"/>
      <c r="F785" s="459"/>
      <c r="G785" s="459"/>
    </row>
    <row r="786">
      <c r="A786" s="458"/>
      <c r="B786" s="458"/>
      <c r="C786" s="458"/>
      <c r="D786" s="458"/>
      <c r="E786" s="458"/>
      <c r="F786" s="459"/>
      <c r="G786" s="459"/>
    </row>
    <row r="787">
      <c r="A787" s="458"/>
      <c r="B787" s="458"/>
      <c r="C787" s="458"/>
      <c r="D787" s="458"/>
      <c r="E787" s="458"/>
      <c r="F787" s="459"/>
      <c r="G787" s="459"/>
    </row>
    <row r="788">
      <c r="A788" s="458"/>
      <c r="B788" s="458"/>
      <c r="C788" s="458"/>
      <c r="D788" s="458"/>
      <c r="E788" s="458"/>
      <c r="F788" s="459"/>
      <c r="G788" s="459"/>
    </row>
    <row r="789">
      <c r="A789" s="458"/>
      <c r="B789" s="458"/>
      <c r="C789" s="458"/>
      <c r="D789" s="458"/>
      <c r="E789" s="458"/>
      <c r="F789" s="459"/>
      <c r="G789" s="459"/>
    </row>
    <row r="790">
      <c r="A790" s="458"/>
      <c r="B790" s="458"/>
      <c r="C790" s="458"/>
      <c r="D790" s="458"/>
      <c r="E790" s="458"/>
      <c r="F790" s="459"/>
      <c r="G790" s="459"/>
    </row>
    <row r="791">
      <c r="A791" s="458"/>
      <c r="B791" s="458"/>
      <c r="C791" s="458"/>
      <c r="D791" s="458"/>
      <c r="E791" s="458"/>
      <c r="F791" s="459"/>
      <c r="G791" s="459"/>
    </row>
    <row r="792">
      <c r="A792" s="458"/>
      <c r="B792" s="458"/>
      <c r="C792" s="458"/>
      <c r="D792" s="458"/>
      <c r="E792" s="458"/>
      <c r="F792" s="459"/>
      <c r="G792" s="459"/>
    </row>
    <row r="793">
      <c r="A793" s="458"/>
      <c r="B793" s="458"/>
      <c r="C793" s="458"/>
      <c r="D793" s="458"/>
      <c r="E793" s="458"/>
      <c r="F793" s="459"/>
      <c r="G793" s="459"/>
    </row>
    <row r="794">
      <c r="A794" s="458"/>
      <c r="B794" s="458"/>
      <c r="C794" s="458"/>
      <c r="D794" s="458"/>
      <c r="E794" s="458"/>
      <c r="F794" s="459"/>
      <c r="G794" s="459"/>
    </row>
    <row r="795">
      <c r="A795" s="458"/>
      <c r="B795" s="458"/>
      <c r="C795" s="458"/>
      <c r="D795" s="458"/>
      <c r="E795" s="458"/>
      <c r="F795" s="459"/>
      <c r="G795" s="459"/>
    </row>
    <row r="796">
      <c r="A796" s="458"/>
      <c r="B796" s="458"/>
      <c r="C796" s="458"/>
      <c r="D796" s="458"/>
      <c r="E796" s="458"/>
      <c r="F796" s="459"/>
      <c r="G796" s="459"/>
    </row>
    <row r="797">
      <c r="A797" s="458"/>
      <c r="B797" s="458"/>
      <c r="C797" s="458"/>
      <c r="D797" s="458"/>
      <c r="E797" s="458"/>
      <c r="F797" s="459"/>
      <c r="G797" s="459"/>
    </row>
    <row r="798">
      <c r="A798" s="458"/>
      <c r="B798" s="458"/>
      <c r="C798" s="458"/>
      <c r="D798" s="458"/>
      <c r="E798" s="458"/>
      <c r="F798" s="459"/>
      <c r="G798" s="459"/>
    </row>
    <row r="799">
      <c r="A799" s="458"/>
      <c r="B799" s="458"/>
      <c r="C799" s="458"/>
      <c r="D799" s="458"/>
      <c r="E799" s="458"/>
      <c r="F799" s="459"/>
      <c r="G799" s="459"/>
    </row>
    <row r="800">
      <c r="A800" s="458"/>
      <c r="B800" s="458"/>
      <c r="C800" s="458"/>
      <c r="D800" s="458"/>
      <c r="E800" s="458"/>
      <c r="F800" s="459"/>
      <c r="G800" s="459"/>
    </row>
    <row r="801">
      <c r="A801" s="458"/>
      <c r="B801" s="458"/>
      <c r="C801" s="458"/>
      <c r="D801" s="458"/>
      <c r="E801" s="458"/>
      <c r="F801" s="459"/>
      <c r="G801" s="459"/>
    </row>
    <row r="802">
      <c r="A802" s="458"/>
      <c r="B802" s="458"/>
      <c r="C802" s="458"/>
      <c r="D802" s="458"/>
      <c r="E802" s="458"/>
      <c r="F802" s="459"/>
      <c r="G802" s="459"/>
    </row>
    <row r="803">
      <c r="A803" s="458"/>
      <c r="B803" s="458"/>
      <c r="C803" s="458"/>
      <c r="D803" s="458"/>
      <c r="E803" s="458"/>
      <c r="F803" s="459"/>
      <c r="G803" s="459"/>
    </row>
    <row r="804">
      <c r="A804" s="458"/>
      <c r="B804" s="458"/>
      <c r="C804" s="458"/>
      <c r="D804" s="458"/>
      <c r="E804" s="458"/>
      <c r="F804" s="459"/>
      <c r="G804" s="459"/>
    </row>
    <row r="805">
      <c r="A805" s="458"/>
      <c r="B805" s="458"/>
      <c r="C805" s="458"/>
      <c r="D805" s="458"/>
      <c r="E805" s="458"/>
      <c r="F805" s="459"/>
      <c r="G805" s="459"/>
    </row>
    <row r="806">
      <c r="A806" s="458"/>
      <c r="B806" s="458"/>
      <c r="C806" s="458"/>
      <c r="D806" s="458"/>
      <c r="E806" s="458"/>
      <c r="F806" s="459"/>
      <c r="G806" s="459"/>
    </row>
    <row r="807">
      <c r="A807" s="458"/>
      <c r="B807" s="458"/>
      <c r="C807" s="458"/>
      <c r="D807" s="458"/>
      <c r="E807" s="458"/>
      <c r="F807" s="459"/>
      <c r="G807" s="459"/>
    </row>
    <row r="808">
      <c r="A808" s="458"/>
      <c r="B808" s="458"/>
      <c r="C808" s="458"/>
      <c r="D808" s="458"/>
      <c r="E808" s="458"/>
      <c r="F808" s="459"/>
      <c r="G808" s="459"/>
    </row>
    <row r="809">
      <c r="A809" s="458"/>
      <c r="B809" s="458"/>
      <c r="C809" s="458"/>
      <c r="D809" s="458"/>
      <c r="E809" s="458"/>
      <c r="F809" s="459"/>
      <c r="G809" s="459"/>
    </row>
    <row r="810">
      <c r="A810" s="458"/>
      <c r="B810" s="458"/>
      <c r="C810" s="458"/>
      <c r="D810" s="458"/>
      <c r="E810" s="458"/>
      <c r="F810" s="459"/>
      <c r="G810" s="459"/>
    </row>
    <row r="811">
      <c r="A811" s="458"/>
      <c r="B811" s="458"/>
      <c r="C811" s="458"/>
      <c r="D811" s="458"/>
      <c r="E811" s="458"/>
      <c r="F811" s="459"/>
      <c r="G811" s="459"/>
    </row>
    <row r="812">
      <c r="A812" s="458"/>
      <c r="B812" s="458"/>
      <c r="C812" s="458"/>
      <c r="D812" s="458"/>
      <c r="E812" s="458"/>
      <c r="F812" s="459"/>
      <c r="G812" s="459"/>
    </row>
    <row r="813">
      <c r="A813" s="458"/>
      <c r="B813" s="458"/>
      <c r="C813" s="458"/>
      <c r="D813" s="458"/>
      <c r="E813" s="458"/>
      <c r="F813" s="459"/>
      <c r="G813" s="459"/>
    </row>
    <row r="814">
      <c r="A814" s="458"/>
      <c r="B814" s="458"/>
      <c r="C814" s="458"/>
      <c r="D814" s="458"/>
      <c r="E814" s="458"/>
      <c r="F814" s="459"/>
      <c r="G814" s="459"/>
    </row>
    <row r="815">
      <c r="A815" s="458"/>
      <c r="B815" s="458"/>
      <c r="C815" s="458"/>
      <c r="D815" s="458"/>
      <c r="E815" s="458"/>
      <c r="F815" s="459"/>
      <c r="G815" s="459"/>
    </row>
    <row r="816">
      <c r="A816" s="458"/>
      <c r="B816" s="458"/>
      <c r="C816" s="458"/>
      <c r="D816" s="458"/>
      <c r="E816" s="458"/>
      <c r="F816" s="459"/>
      <c r="G816" s="459"/>
    </row>
    <row r="817">
      <c r="A817" s="458"/>
      <c r="B817" s="458"/>
      <c r="C817" s="458"/>
      <c r="D817" s="458"/>
      <c r="E817" s="458"/>
      <c r="F817" s="459"/>
      <c r="G817" s="459"/>
    </row>
    <row r="818">
      <c r="A818" s="458"/>
      <c r="B818" s="458"/>
      <c r="C818" s="458"/>
      <c r="D818" s="458"/>
      <c r="E818" s="458"/>
      <c r="F818" s="459"/>
      <c r="G818" s="459"/>
    </row>
    <row r="819">
      <c r="A819" s="458"/>
      <c r="B819" s="458"/>
      <c r="C819" s="458"/>
      <c r="D819" s="458"/>
      <c r="E819" s="458"/>
      <c r="F819" s="459"/>
      <c r="G819" s="459"/>
    </row>
    <row r="820">
      <c r="A820" s="458"/>
      <c r="B820" s="458"/>
      <c r="C820" s="458"/>
      <c r="D820" s="458"/>
      <c r="E820" s="458"/>
      <c r="F820" s="459"/>
      <c r="G820" s="459"/>
    </row>
    <row r="821">
      <c r="A821" s="458"/>
      <c r="B821" s="458"/>
      <c r="C821" s="458"/>
      <c r="D821" s="458"/>
      <c r="E821" s="458"/>
      <c r="F821" s="459"/>
      <c r="G821" s="459"/>
    </row>
    <row r="822">
      <c r="A822" s="458"/>
      <c r="B822" s="458"/>
      <c r="C822" s="458"/>
      <c r="D822" s="458"/>
      <c r="E822" s="458"/>
      <c r="F822" s="459"/>
      <c r="G822" s="459"/>
    </row>
    <row r="823">
      <c r="A823" s="458"/>
      <c r="B823" s="458"/>
      <c r="C823" s="458"/>
      <c r="D823" s="458"/>
      <c r="E823" s="458"/>
      <c r="F823" s="459"/>
      <c r="G823" s="459"/>
    </row>
    <row r="824">
      <c r="A824" s="458"/>
      <c r="B824" s="458"/>
      <c r="C824" s="458"/>
      <c r="D824" s="458"/>
      <c r="E824" s="458"/>
      <c r="F824" s="459"/>
      <c r="G824" s="459"/>
    </row>
    <row r="825">
      <c r="A825" s="458"/>
      <c r="B825" s="458"/>
      <c r="C825" s="458"/>
      <c r="D825" s="458"/>
      <c r="E825" s="458"/>
      <c r="F825" s="459"/>
      <c r="G825" s="459"/>
    </row>
    <row r="826">
      <c r="A826" s="458"/>
      <c r="B826" s="458"/>
      <c r="C826" s="458"/>
      <c r="D826" s="458"/>
      <c r="E826" s="458"/>
      <c r="F826" s="459"/>
      <c r="G826" s="459"/>
    </row>
    <row r="827">
      <c r="A827" s="458"/>
      <c r="B827" s="458"/>
      <c r="C827" s="458"/>
      <c r="D827" s="458"/>
      <c r="E827" s="458"/>
      <c r="F827" s="459"/>
      <c r="G827" s="459"/>
    </row>
    <row r="828">
      <c r="A828" s="458"/>
      <c r="B828" s="458"/>
      <c r="C828" s="458"/>
      <c r="D828" s="458"/>
      <c r="E828" s="458"/>
      <c r="F828" s="459"/>
      <c r="G828" s="459"/>
    </row>
    <row r="829">
      <c r="A829" s="458"/>
      <c r="B829" s="458"/>
      <c r="C829" s="458"/>
      <c r="D829" s="458"/>
      <c r="E829" s="458"/>
      <c r="F829" s="459"/>
      <c r="G829" s="459"/>
    </row>
    <row r="830">
      <c r="A830" s="458"/>
      <c r="B830" s="458"/>
      <c r="C830" s="458"/>
      <c r="D830" s="458"/>
      <c r="E830" s="458"/>
      <c r="F830" s="459"/>
      <c r="G830" s="459"/>
    </row>
    <row r="831">
      <c r="A831" s="458"/>
      <c r="B831" s="458"/>
      <c r="C831" s="458"/>
      <c r="D831" s="458"/>
      <c r="E831" s="458"/>
      <c r="F831" s="459"/>
      <c r="G831" s="459"/>
    </row>
    <row r="832">
      <c r="A832" s="458"/>
      <c r="B832" s="458"/>
      <c r="C832" s="458"/>
      <c r="D832" s="458"/>
      <c r="E832" s="458"/>
      <c r="F832" s="459"/>
      <c r="G832" s="459"/>
    </row>
    <row r="833">
      <c r="A833" s="458"/>
      <c r="B833" s="458"/>
      <c r="C833" s="458"/>
      <c r="D833" s="458"/>
      <c r="E833" s="458"/>
      <c r="F833" s="459"/>
      <c r="G833" s="459"/>
    </row>
    <row r="834">
      <c r="A834" s="458"/>
      <c r="B834" s="458"/>
      <c r="C834" s="458"/>
      <c r="D834" s="458"/>
      <c r="E834" s="458"/>
      <c r="F834" s="459"/>
      <c r="G834" s="459"/>
    </row>
    <row r="835">
      <c r="A835" s="458"/>
      <c r="B835" s="458"/>
      <c r="C835" s="458"/>
      <c r="D835" s="458"/>
      <c r="E835" s="458"/>
      <c r="F835" s="459"/>
      <c r="G835" s="459"/>
    </row>
    <row r="836">
      <c r="A836" s="458"/>
      <c r="B836" s="458"/>
      <c r="C836" s="458"/>
      <c r="D836" s="458"/>
      <c r="E836" s="458"/>
      <c r="F836" s="459"/>
      <c r="G836" s="459"/>
    </row>
    <row r="837">
      <c r="A837" s="458"/>
      <c r="B837" s="458"/>
      <c r="C837" s="458"/>
      <c r="D837" s="458"/>
      <c r="E837" s="458"/>
      <c r="F837" s="459"/>
      <c r="G837" s="459"/>
    </row>
    <row r="838">
      <c r="A838" s="458"/>
      <c r="B838" s="458"/>
      <c r="C838" s="458"/>
      <c r="D838" s="458"/>
      <c r="E838" s="458"/>
      <c r="F838" s="459"/>
      <c r="G838" s="459"/>
    </row>
    <row r="839">
      <c r="A839" s="458"/>
      <c r="B839" s="458"/>
      <c r="C839" s="458"/>
      <c r="D839" s="458"/>
      <c r="E839" s="458"/>
      <c r="F839" s="459"/>
      <c r="G839" s="459"/>
    </row>
    <row r="840">
      <c r="A840" s="458"/>
      <c r="B840" s="458"/>
      <c r="C840" s="458"/>
      <c r="D840" s="458"/>
      <c r="E840" s="458"/>
      <c r="F840" s="459"/>
      <c r="G840" s="459"/>
    </row>
    <row r="841">
      <c r="A841" s="458"/>
      <c r="B841" s="458"/>
      <c r="C841" s="458"/>
      <c r="D841" s="458"/>
      <c r="E841" s="458"/>
      <c r="F841" s="459"/>
      <c r="G841" s="459"/>
    </row>
    <row r="842">
      <c r="A842" s="458"/>
      <c r="B842" s="458"/>
      <c r="C842" s="458"/>
      <c r="D842" s="458"/>
      <c r="E842" s="458"/>
      <c r="F842" s="459"/>
      <c r="G842" s="459"/>
    </row>
    <row r="843">
      <c r="A843" s="458"/>
      <c r="B843" s="458"/>
      <c r="C843" s="458"/>
      <c r="D843" s="458"/>
      <c r="E843" s="458"/>
      <c r="F843" s="459"/>
      <c r="G843" s="459"/>
    </row>
    <row r="844">
      <c r="A844" s="458"/>
      <c r="B844" s="458"/>
      <c r="C844" s="458"/>
      <c r="D844" s="458"/>
      <c r="E844" s="458"/>
      <c r="F844" s="459"/>
      <c r="G844" s="459"/>
    </row>
    <row r="845">
      <c r="A845" s="458"/>
      <c r="B845" s="458"/>
      <c r="C845" s="458"/>
      <c r="D845" s="458"/>
      <c r="E845" s="458"/>
      <c r="F845" s="459"/>
      <c r="G845" s="459"/>
    </row>
    <row r="846">
      <c r="A846" s="458"/>
      <c r="B846" s="458"/>
      <c r="C846" s="458"/>
      <c r="D846" s="458"/>
      <c r="E846" s="458"/>
      <c r="F846" s="459"/>
      <c r="G846" s="459"/>
    </row>
    <row r="847">
      <c r="A847" s="458"/>
      <c r="B847" s="458"/>
      <c r="C847" s="458"/>
      <c r="D847" s="458"/>
      <c r="E847" s="458"/>
      <c r="F847" s="459"/>
      <c r="G847" s="459"/>
    </row>
    <row r="848">
      <c r="A848" s="458"/>
      <c r="B848" s="458"/>
      <c r="C848" s="458"/>
      <c r="D848" s="458"/>
      <c r="E848" s="458"/>
      <c r="F848" s="459"/>
      <c r="G848" s="459"/>
    </row>
    <row r="849">
      <c r="A849" s="458"/>
      <c r="B849" s="458"/>
      <c r="C849" s="458"/>
      <c r="D849" s="458"/>
      <c r="E849" s="458"/>
      <c r="F849" s="459"/>
      <c r="G849" s="459"/>
    </row>
    <row r="850">
      <c r="A850" s="458"/>
      <c r="B850" s="458"/>
      <c r="C850" s="458"/>
      <c r="D850" s="458"/>
      <c r="E850" s="458"/>
      <c r="F850" s="459"/>
      <c r="G850" s="459"/>
    </row>
    <row r="851">
      <c r="A851" s="458"/>
      <c r="B851" s="458"/>
      <c r="C851" s="458"/>
      <c r="D851" s="458"/>
      <c r="E851" s="458"/>
      <c r="F851" s="459"/>
      <c r="G851" s="459"/>
    </row>
    <row r="852">
      <c r="A852" s="458"/>
      <c r="B852" s="458"/>
      <c r="C852" s="458"/>
      <c r="D852" s="458"/>
      <c r="E852" s="458"/>
      <c r="F852" s="459"/>
      <c r="G852" s="459"/>
    </row>
    <row r="853">
      <c r="A853" s="458"/>
      <c r="B853" s="458"/>
      <c r="C853" s="458"/>
      <c r="D853" s="458"/>
      <c r="E853" s="458"/>
      <c r="F853" s="459"/>
      <c r="G853" s="459"/>
    </row>
    <row r="854">
      <c r="A854" s="458"/>
      <c r="B854" s="458"/>
      <c r="C854" s="458"/>
      <c r="D854" s="458"/>
      <c r="E854" s="458"/>
      <c r="F854" s="459"/>
      <c r="G854" s="459"/>
    </row>
    <row r="855">
      <c r="A855" s="458"/>
      <c r="B855" s="458"/>
      <c r="C855" s="458"/>
      <c r="D855" s="458"/>
      <c r="E855" s="458"/>
      <c r="F855" s="459"/>
      <c r="G855" s="459"/>
    </row>
    <row r="856">
      <c r="A856" s="458"/>
      <c r="B856" s="458"/>
      <c r="C856" s="458"/>
      <c r="D856" s="458"/>
      <c r="E856" s="458"/>
      <c r="F856" s="459"/>
      <c r="G856" s="459"/>
    </row>
    <row r="857">
      <c r="A857" s="458"/>
      <c r="B857" s="458"/>
      <c r="C857" s="458"/>
      <c r="D857" s="458"/>
      <c r="E857" s="458"/>
      <c r="F857" s="459"/>
      <c r="G857" s="459"/>
    </row>
    <row r="858">
      <c r="A858" s="458"/>
      <c r="B858" s="458"/>
      <c r="C858" s="458"/>
      <c r="D858" s="458"/>
      <c r="E858" s="458"/>
      <c r="F858" s="459"/>
      <c r="G858" s="459"/>
    </row>
    <row r="859">
      <c r="A859" s="458"/>
      <c r="B859" s="458"/>
      <c r="C859" s="458"/>
      <c r="D859" s="458"/>
      <c r="E859" s="458"/>
      <c r="F859" s="459"/>
      <c r="G859" s="459"/>
    </row>
    <row r="860">
      <c r="A860" s="458"/>
      <c r="B860" s="458"/>
      <c r="C860" s="458"/>
      <c r="D860" s="458"/>
      <c r="E860" s="458"/>
      <c r="F860" s="459"/>
      <c r="G860" s="459"/>
    </row>
    <row r="861">
      <c r="A861" s="458"/>
      <c r="B861" s="458"/>
      <c r="C861" s="458"/>
      <c r="D861" s="458"/>
      <c r="E861" s="458"/>
      <c r="F861" s="459"/>
      <c r="G861" s="459"/>
    </row>
    <row r="862">
      <c r="A862" s="458"/>
      <c r="B862" s="458"/>
      <c r="C862" s="458"/>
      <c r="D862" s="458"/>
      <c r="E862" s="458"/>
      <c r="F862" s="459"/>
      <c r="G862" s="459"/>
    </row>
    <row r="863">
      <c r="A863" s="458"/>
      <c r="B863" s="458"/>
      <c r="C863" s="458"/>
      <c r="D863" s="458"/>
      <c r="E863" s="458"/>
      <c r="F863" s="459"/>
      <c r="G863" s="459"/>
    </row>
    <row r="864">
      <c r="A864" s="458"/>
      <c r="B864" s="458"/>
      <c r="C864" s="458"/>
      <c r="D864" s="458"/>
      <c r="E864" s="458"/>
      <c r="F864" s="459"/>
      <c r="G864" s="459"/>
    </row>
    <row r="865">
      <c r="A865" s="458"/>
      <c r="B865" s="458"/>
      <c r="C865" s="458"/>
      <c r="D865" s="458"/>
      <c r="E865" s="458"/>
      <c r="F865" s="459"/>
      <c r="G865" s="459"/>
    </row>
    <row r="866">
      <c r="A866" s="458"/>
      <c r="B866" s="458"/>
      <c r="C866" s="458"/>
      <c r="D866" s="458"/>
      <c r="E866" s="458"/>
      <c r="F866" s="459"/>
      <c r="G866" s="459"/>
    </row>
    <row r="867">
      <c r="A867" s="458"/>
      <c r="B867" s="458"/>
      <c r="C867" s="458"/>
      <c r="D867" s="458"/>
      <c r="E867" s="458"/>
      <c r="F867" s="459"/>
      <c r="G867" s="459"/>
    </row>
    <row r="868">
      <c r="A868" s="458"/>
      <c r="B868" s="458"/>
      <c r="C868" s="458"/>
      <c r="D868" s="458"/>
      <c r="E868" s="458"/>
      <c r="F868" s="459"/>
      <c r="G868" s="459"/>
    </row>
    <row r="869">
      <c r="A869" s="458"/>
      <c r="B869" s="458"/>
      <c r="C869" s="458"/>
      <c r="D869" s="458"/>
      <c r="E869" s="458"/>
      <c r="F869" s="459"/>
      <c r="G869" s="459"/>
    </row>
    <row r="870">
      <c r="A870" s="458"/>
      <c r="B870" s="458"/>
      <c r="C870" s="458"/>
      <c r="D870" s="458"/>
      <c r="E870" s="458"/>
      <c r="F870" s="459"/>
      <c r="G870" s="459"/>
    </row>
    <row r="871">
      <c r="A871" s="458"/>
      <c r="B871" s="458"/>
      <c r="C871" s="458"/>
      <c r="D871" s="458"/>
      <c r="E871" s="458"/>
      <c r="F871" s="459"/>
      <c r="G871" s="459"/>
    </row>
    <row r="872">
      <c r="A872" s="458"/>
      <c r="B872" s="458"/>
      <c r="C872" s="458"/>
      <c r="D872" s="458"/>
      <c r="E872" s="458"/>
      <c r="F872" s="459"/>
      <c r="G872" s="459"/>
    </row>
    <row r="873">
      <c r="A873" s="458"/>
      <c r="B873" s="458"/>
      <c r="C873" s="458"/>
      <c r="D873" s="458"/>
      <c r="E873" s="458"/>
      <c r="F873" s="459"/>
      <c r="G873" s="459"/>
    </row>
    <row r="874">
      <c r="A874" s="458"/>
      <c r="B874" s="458"/>
      <c r="C874" s="458"/>
      <c r="D874" s="458"/>
      <c r="E874" s="458"/>
      <c r="F874" s="459"/>
      <c r="G874" s="459"/>
    </row>
    <row r="875">
      <c r="A875" s="458"/>
      <c r="B875" s="458"/>
      <c r="C875" s="458"/>
      <c r="D875" s="458"/>
      <c r="E875" s="458"/>
      <c r="F875" s="459"/>
      <c r="G875" s="459"/>
    </row>
    <row r="876">
      <c r="A876" s="458"/>
      <c r="B876" s="458"/>
      <c r="C876" s="458"/>
      <c r="D876" s="458"/>
      <c r="E876" s="458"/>
      <c r="F876" s="459"/>
      <c r="G876" s="459"/>
    </row>
    <row r="877">
      <c r="A877" s="458"/>
      <c r="B877" s="458"/>
      <c r="C877" s="458"/>
      <c r="D877" s="458"/>
      <c r="E877" s="458"/>
      <c r="F877" s="459"/>
      <c r="G877" s="459"/>
    </row>
    <row r="878">
      <c r="A878" s="458"/>
      <c r="B878" s="458"/>
      <c r="C878" s="458"/>
      <c r="D878" s="458"/>
      <c r="E878" s="458"/>
      <c r="F878" s="459"/>
      <c r="G878" s="459"/>
    </row>
    <row r="879">
      <c r="A879" s="458"/>
      <c r="B879" s="458"/>
      <c r="C879" s="458"/>
      <c r="D879" s="458"/>
      <c r="E879" s="458"/>
      <c r="F879" s="459"/>
      <c r="G879" s="459"/>
    </row>
    <row r="880">
      <c r="A880" s="458"/>
      <c r="B880" s="458"/>
      <c r="C880" s="458"/>
      <c r="D880" s="458"/>
      <c r="E880" s="458"/>
      <c r="F880" s="459"/>
      <c r="G880" s="459"/>
    </row>
    <row r="881">
      <c r="A881" s="458"/>
      <c r="B881" s="458"/>
      <c r="C881" s="458"/>
      <c r="D881" s="458"/>
      <c r="E881" s="458"/>
      <c r="F881" s="459"/>
      <c r="G881" s="459"/>
    </row>
    <row r="882">
      <c r="A882" s="458"/>
      <c r="B882" s="458"/>
      <c r="C882" s="458"/>
      <c r="D882" s="458"/>
      <c r="E882" s="458"/>
      <c r="F882" s="459"/>
      <c r="G882" s="459"/>
    </row>
    <row r="883">
      <c r="A883" s="458"/>
      <c r="B883" s="458"/>
      <c r="C883" s="458"/>
      <c r="D883" s="458"/>
      <c r="E883" s="458"/>
      <c r="F883" s="459"/>
      <c r="G883" s="459"/>
    </row>
    <row r="884">
      <c r="A884" s="458"/>
      <c r="B884" s="458"/>
      <c r="C884" s="458"/>
      <c r="D884" s="458"/>
      <c r="E884" s="458"/>
      <c r="F884" s="459"/>
      <c r="G884" s="459"/>
    </row>
    <row r="885">
      <c r="A885" s="458"/>
      <c r="B885" s="458"/>
      <c r="C885" s="458"/>
      <c r="D885" s="458"/>
      <c r="E885" s="458"/>
      <c r="F885" s="459"/>
      <c r="G885" s="459"/>
    </row>
    <row r="886">
      <c r="A886" s="458"/>
      <c r="B886" s="458"/>
      <c r="C886" s="458"/>
      <c r="D886" s="458"/>
      <c r="E886" s="458"/>
      <c r="F886" s="459"/>
      <c r="G886" s="459"/>
    </row>
    <row r="887">
      <c r="A887" s="458"/>
      <c r="B887" s="458"/>
      <c r="C887" s="458"/>
      <c r="D887" s="458"/>
      <c r="E887" s="458"/>
      <c r="F887" s="459"/>
      <c r="G887" s="459"/>
    </row>
    <row r="888">
      <c r="A888" s="458"/>
      <c r="B888" s="458"/>
      <c r="C888" s="458"/>
      <c r="D888" s="458"/>
      <c r="E888" s="458"/>
      <c r="F888" s="459"/>
      <c r="G888" s="459"/>
    </row>
    <row r="889">
      <c r="A889" s="458"/>
      <c r="B889" s="458"/>
      <c r="C889" s="458"/>
      <c r="D889" s="458"/>
      <c r="E889" s="458"/>
      <c r="F889" s="459"/>
      <c r="G889" s="459"/>
    </row>
    <row r="890">
      <c r="A890" s="458"/>
      <c r="B890" s="458"/>
      <c r="C890" s="458"/>
      <c r="D890" s="458"/>
      <c r="E890" s="458"/>
      <c r="F890" s="459"/>
      <c r="G890" s="459"/>
    </row>
    <row r="891">
      <c r="A891" s="458"/>
      <c r="B891" s="458"/>
      <c r="C891" s="458"/>
      <c r="D891" s="458"/>
      <c r="E891" s="458"/>
      <c r="F891" s="459"/>
      <c r="G891" s="459"/>
    </row>
    <row r="892">
      <c r="A892" s="458"/>
      <c r="B892" s="458"/>
      <c r="C892" s="458"/>
      <c r="D892" s="458"/>
      <c r="E892" s="458"/>
      <c r="F892" s="459"/>
      <c r="G892" s="459"/>
    </row>
    <row r="893">
      <c r="A893" s="458"/>
      <c r="B893" s="458"/>
      <c r="C893" s="458"/>
      <c r="D893" s="458"/>
      <c r="E893" s="458"/>
      <c r="F893" s="459"/>
      <c r="G893" s="459"/>
    </row>
    <row r="894">
      <c r="A894" s="458"/>
      <c r="B894" s="458"/>
      <c r="C894" s="458"/>
      <c r="D894" s="458"/>
      <c r="E894" s="458"/>
      <c r="F894" s="459"/>
      <c r="G894" s="459"/>
    </row>
    <row r="895">
      <c r="A895" s="458"/>
      <c r="B895" s="458"/>
      <c r="C895" s="458"/>
      <c r="D895" s="458"/>
      <c r="E895" s="458"/>
      <c r="F895" s="459"/>
      <c r="G895" s="459"/>
    </row>
    <row r="896">
      <c r="A896" s="458"/>
      <c r="B896" s="458"/>
      <c r="C896" s="458"/>
      <c r="D896" s="458"/>
      <c r="E896" s="458"/>
      <c r="F896" s="459"/>
      <c r="G896" s="459"/>
    </row>
    <row r="897">
      <c r="A897" s="458"/>
      <c r="B897" s="458"/>
      <c r="C897" s="458"/>
      <c r="D897" s="458"/>
      <c r="E897" s="458"/>
      <c r="F897" s="459"/>
      <c r="G897" s="459"/>
    </row>
    <row r="898">
      <c r="A898" s="458"/>
      <c r="B898" s="458"/>
      <c r="C898" s="458"/>
      <c r="D898" s="458"/>
      <c r="E898" s="458"/>
      <c r="F898" s="459"/>
      <c r="G898" s="459"/>
    </row>
    <row r="899">
      <c r="A899" s="458"/>
      <c r="B899" s="458"/>
      <c r="C899" s="458"/>
      <c r="D899" s="458"/>
      <c r="E899" s="458"/>
      <c r="F899" s="459"/>
      <c r="G899" s="459"/>
    </row>
    <row r="900">
      <c r="A900" s="458"/>
      <c r="B900" s="458"/>
      <c r="C900" s="458"/>
      <c r="D900" s="458"/>
      <c r="E900" s="458"/>
      <c r="F900" s="459"/>
      <c r="G900" s="459"/>
    </row>
    <row r="901">
      <c r="A901" s="458"/>
      <c r="B901" s="458"/>
      <c r="C901" s="458"/>
      <c r="D901" s="458"/>
      <c r="E901" s="458"/>
      <c r="F901" s="459"/>
      <c r="G901" s="459"/>
    </row>
    <row r="902">
      <c r="A902" s="458"/>
      <c r="B902" s="458"/>
      <c r="C902" s="458"/>
      <c r="D902" s="458"/>
      <c r="E902" s="458"/>
      <c r="F902" s="459"/>
      <c r="G902" s="459"/>
    </row>
    <row r="903">
      <c r="A903" s="458"/>
      <c r="B903" s="458"/>
      <c r="C903" s="458"/>
      <c r="D903" s="458"/>
      <c r="E903" s="458"/>
      <c r="F903" s="459"/>
      <c r="G903" s="459"/>
    </row>
    <row r="904">
      <c r="A904" s="458"/>
      <c r="B904" s="458"/>
      <c r="C904" s="458"/>
      <c r="D904" s="458"/>
      <c r="E904" s="458"/>
      <c r="F904" s="459"/>
      <c r="G904" s="459"/>
    </row>
    <row r="905">
      <c r="A905" s="458"/>
      <c r="B905" s="458"/>
      <c r="C905" s="458"/>
      <c r="D905" s="458"/>
      <c r="E905" s="458"/>
      <c r="F905" s="459"/>
      <c r="G905" s="459"/>
    </row>
    <row r="906">
      <c r="A906" s="458"/>
      <c r="B906" s="458"/>
      <c r="C906" s="458"/>
      <c r="D906" s="458"/>
      <c r="E906" s="458"/>
      <c r="F906" s="459"/>
      <c r="G906" s="459"/>
    </row>
    <row r="907">
      <c r="A907" s="458"/>
      <c r="B907" s="458"/>
      <c r="C907" s="458"/>
      <c r="D907" s="458"/>
      <c r="E907" s="458"/>
      <c r="F907" s="459"/>
      <c r="G907" s="459"/>
    </row>
    <row r="908">
      <c r="A908" s="458"/>
      <c r="B908" s="458"/>
      <c r="C908" s="458"/>
      <c r="D908" s="458"/>
      <c r="E908" s="458"/>
      <c r="F908" s="459"/>
      <c r="G908" s="459"/>
    </row>
    <row r="909">
      <c r="A909" s="458"/>
      <c r="B909" s="458"/>
      <c r="C909" s="458"/>
      <c r="D909" s="458"/>
      <c r="E909" s="458"/>
      <c r="F909" s="459"/>
      <c r="G909" s="459"/>
    </row>
    <row r="910">
      <c r="A910" s="458"/>
      <c r="B910" s="458"/>
      <c r="C910" s="458"/>
      <c r="D910" s="458"/>
      <c r="E910" s="458"/>
      <c r="F910" s="459"/>
      <c r="G910" s="459"/>
    </row>
    <row r="911">
      <c r="A911" s="458"/>
      <c r="B911" s="458"/>
      <c r="C911" s="458"/>
      <c r="D911" s="458"/>
      <c r="E911" s="458"/>
      <c r="F911" s="459"/>
      <c r="G911" s="459"/>
    </row>
    <row r="912">
      <c r="A912" s="458"/>
      <c r="B912" s="458"/>
      <c r="C912" s="458"/>
      <c r="D912" s="458"/>
      <c r="E912" s="458"/>
      <c r="F912" s="459"/>
      <c r="G912" s="459"/>
    </row>
    <row r="913">
      <c r="A913" s="458"/>
      <c r="B913" s="458"/>
      <c r="C913" s="458"/>
      <c r="D913" s="458"/>
      <c r="E913" s="458"/>
      <c r="F913" s="459"/>
      <c r="G913" s="459"/>
    </row>
    <row r="914">
      <c r="A914" s="458"/>
      <c r="B914" s="458"/>
      <c r="C914" s="458"/>
      <c r="D914" s="458"/>
      <c r="E914" s="458"/>
      <c r="F914" s="459"/>
      <c r="G914" s="459"/>
    </row>
    <row r="915">
      <c r="A915" s="458"/>
      <c r="B915" s="458"/>
      <c r="C915" s="458"/>
      <c r="D915" s="458"/>
      <c r="E915" s="458"/>
      <c r="F915" s="459"/>
      <c r="G915" s="459"/>
    </row>
    <row r="916">
      <c r="A916" s="458"/>
      <c r="B916" s="458"/>
      <c r="C916" s="458"/>
      <c r="D916" s="458"/>
      <c r="E916" s="458"/>
      <c r="F916" s="459"/>
      <c r="G916" s="459"/>
    </row>
    <row r="917">
      <c r="A917" s="458"/>
      <c r="B917" s="458"/>
      <c r="C917" s="458"/>
      <c r="D917" s="458"/>
      <c r="E917" s="458"/>
      <c r="F917" s="459"/>
      <c r="G917" s="459"/>
    </row>
    <row r="918">
      <c r="A918" s="458"/>
      <c r="B918" s="458"/>
      <c r="C918" s="458"/>
      <c r="D918" s="458"/>
      <c r="E918" s="458"/>
      <c r="F918" s="459"/>
      <c r="G918" s="459"/>
    </row>
    <row r="919">
      <c r="A919" s="458"/>
      <c r="B919" s="458"/>
      <c r="C919" s="458"/>
      <c r="D919" s="458"/>
      <c r="E919" s="458"/>
      <c r="F919" s="459"/>
      <c r="G919" s="459"/>
    </row>
    <row r="920">
      <c r="A920" s="458"/>
      <c r="B920" s="458"/>
      <c r="C920" s="458"/>
      <c r="D920" s="458"/>
      <c r="E920" s="458"/>
      <c r="F920" s="459"/>
      <c r="G920" s="459"/>
    </row>
    <row r="921">
      <c r="A921" s="458"/>
      <c r="B921" s="458"/>
      <c r="C921" s="458"/>
      <c r="D921" s="458"/>
      <c r="E921" s="458"/>
      <c r="F921" s="459"/>
      <c r="G921" s="459"/>
    </row>
    <row r="922">
      <c r="A922" s="458"/>
      <c r="B922" s="458"/>
      <c r="C922" s="458"/>
      <c r="D922" s="458"/>
      <c r="E922" s="458"/>
      <c r="F922" s="459"/>
      <c r="G922" s="459"/>
    </row>
    <row r="923">
      <c r="A923" s="458"/>
      <c r="B923" s="458"/>
      <c r="C923" s="458"/>
      <c r="D923" s="458"/>
      <c r="E923" s="458"/>
      <c r="F923" s="459"/>
      <c r="G923" s="459"/>
    </row>
    <row r="924">
      <c r="A924" s="458"/>
      <c r="B924" s="458"/>
      <c r="C924" s="458"/>
      <c r="D924" s="458"/>
      <c r="E924" s="458"/>
      <c r="F924" s="459"/>
      <c r="G924" s="459"/>
    </row>
    <row r="925">
      <c r="A925" s="458"/>
      <c r="B925" s="458"/>
      <c r="C925" s="458"/>
      <c r="D925" s="458"/>
      <c r="E925" s="458"/>
      <c r="F925" s="459"/>
      <c r="G925" s="459"/>
    </row>
    <row r="926">
      <c r="A926" s="458"/>
      <c r="B926" s="458"/>
      <c r="C926" s="458"/>
      <c r="D926" s="458"/>
      <c r="E926" s="458"/>
      <c r="F926" s="459"/>
      <c r="G926" s="459"/>
    </row>
    <row r="927">
      <c r="A927" s="458"/>
      <c r="B927" s="458"/>
      <c r="C927" s="458"/>
      <c r="D927" s="458"/>
      <c r="E927" s="458"/>
      <c r="F927" s="459"/>
      <c r="G927" s="459"/>
    </row>
    <row r="928">
      <c r="A928" s="458"/>
      <c r="B928" s="458"/>
      <c r="C928" s="458"/>
      <c r="D928" s="458"/>
      <c r="E928" s="458"/>
      <c r="F928" s="459"/>
      <c r="G928" s="459"/>
    </row>
    <row r="929">
      <c r="A929" s="458"/>
      <c r="B929" s="458"/>
      <c r="C929" s="458"/>
      <c r="D929" s="458"/>
      <c r="E929" s="458"/>
      <c r="F929" s="459"/>
      <c r="G929" s="459"/>
    </row>
    <row r="930">
      <c r="A930" s="458"/>
      <c r="B930" s="458"/>
      <c r="C930" s="458"/>
      <c r="D930" s="458"/>
      <c r="E930" s="458"/>
      <c r="F930" s="459"/>
      <c r="G930" s="459"/>
    </row>
    <row r="931">
      <c r="A931" s="458"/>
      <c r="B931" s="458"/>
      <c r="C931" s="458"/>
      <c r="D931" s="458"/>
      <c r="E931" s="458"/>
      <c r="F931" s="459"/>
      <c r="G931" s="459"/>
    </row>
    <row r="932">
      <c r="A932" s="458"/>
      <c r="B932" s="458"/>
      <c r="C932" s="458"/>
      <c r="D932" s="458"/>
      <c r="E932" s="458"/>
      <c r="F932" s="459"/>
      <c r="G932" s="459"/>
    </row>
    <row r="933">
      <c r="A933" s="458"/>
      <c r="B933" s="458"/>
      <c r="C933" s="458"/>
      <c r="D933" s="458"/>
      <c r="E933" s="458"/>
      <c r="F933" s="459"/>
      <c r="G933" s="459"/>
    </row>
    <row r="934">
      <c r="A934" s="458"/>
      <c r="B934" s="458"/>
      <c r="C934" s="458"/>
      <c r="D934" s="458"/>
      <c r="E934" s="458"/>
      <c r="F934" s="459"/>
      <c r="G934" s="459"/>
    </row>
    <row r="935">
      <c r="A935" s="458"/>
      <c r="B935" s="458"/>
      <c r="C935" s="458"/>
      <c r="D935" s="458"/>
      <c r="E935" s="458"/>
      <c r="F935" s="459"/>
      <c r="G935" s="459"/>
    </row>
    <row r="936">
      <c r="A936" s="458"/>
      <c r="B936" s="458"/>
      <c r="C936" s="458"/>
      <c r="D936" s="458"/>
      <c r="E936" s="458"/>
      <c r="F936" s="459"/>
      <c r="G936" s="459"/>
    </row>
    <row r="937">
      <c r="A937" s="458"/>
      <c r="B937" s="458"/>
      <c r="C937" s="458"/>
      <c r="D937" s="458"/>
      <c r="E937" s="458"/>
      <c r="F937" s="459"/>
      <c r="G937" s="459"/>
    </row>
    <row r="938">
      <c r="A938" s="458"/>
      <c r="B938" s="458"/>
      <c r="C938" s="458"/>
      <c r="D938" s="458"/>
      <c r="E938" s="458"/>
      <c r="F938" s="459"/>
      <c r="G938" s="459"/>
    </row>
    <row r="939">
      <c r="A939" s="458"/>
      <c r="B939" s="458"/>
      <c r="C939" s="458"/>
      <c r="D939" s="458"/>
      <c r="E939" s="458"/>
      <c r="F939" s="459"/>
      <c r="G939" s="459"/>
    </row>
    <row r="940">
      <c r="A940" s="458"/>
      <c r="B940" s="458"/>
      <c r="C940" s="458"/>
      <c r="D940" s="458"/>
      <c r="E940" s="458"/>
      <c r="F940" s="459"/>
      <c r="G940" s="459"/>
    </row>
    <row r="941">
      <c r="A941" s="458"/>
      <c r="B941" s="458"/>
      <c r="C941" s="458"/>
      <c r="D941" s="458"/>
      <c r="E941" s="458"/>
      <c r="F941" s="459"/>
      <c r="G941" s="459"/>
    </row>
    <row r="942">
      <c r="A942" s="458"/>
      <c r="B942" s="458"/>
      <c r="C942" s="458"/>
      <c r="D942" s="458"/>
      <c r="E942" s="458"/>
      <c r="F942" s="459"/>
      <c r="G942" s="459"/>
    </row>
    <row r="943">
      <c r="A943" s="458"/>
      <c r="B943" s="458"/>
      <c r="C943" s="458"/>
      <c r="D943" s="458"/>
      <c r="E943" s="458"/>
      <c r="F943" s="459"/>
      <c r="G943" s="459"/>
    </row>
    <row r="944">
      <c r="A944" s="458"/>
      <c r="B944" s="458"/>
      <c r="C944" s="458"/>
      <c r="D944" s="458"/>
      <c r="E944" s="458"/>
      <c r="F944" s="459"/>
      <c r="G944" s="459"/>
    </row>
    <row r="945">
      <c r="A945" s="458"/>
      <c r="B945" s="458"/>
      <c r="C945" s="458"/>
      <c r="D945" s="458"/>
      <c r="E945" s="458"/>
      <c r="F945" s="459"/>
      <c r="G945" s="459"/>
    </row>
    <row r="946">
      <c r="A946" s="458"/>
      <c r="B946" s="458"/>
      <c r="C946" s="458"/>
      <c r="D946" s="458"/>
      <c r="E946" s="458"/>
      <c r="F946" s="459"/>
      <c r="G946" s="459"/>
    </row>
    <row r="947">
      <c r="A947" s="458"/>
      <c r="B947" s="458"/>
      <c r="C947" s="458"/>
      <c r="D947" s="458"/>
      <c r="E947" s="458"/>
      <c r="F947" s="459"/>
      <c r="G947" s="459"/>
    </row>
    <row r="948">
      <c r="A948" s="458"/>
      <c r="B948" s="458"/>
      <c r="C948" s="458"/>
      <c r="D948" s="458"/>
      <c r="E948" s="458"/>
      <c r="F948" s="459"/>
      <c r="G948" s="459"/>
    </row>
    <row r="949">
      <c r="A949" s="458"/>
      <c r="B949" s="458"/>
      <c r="C949" s="458"/>
      <c r="D949" s="458"/>
      <c r="E949" s="458"/>
      <c r="F949" s="459"/>
      <c r="G949" s="459"/>
    </row>
    <row r="950">
      <c r="A950" s="458"/>
      <c r="B950" s="458"/>
      <c r="C950" s="458"/>
      <c r="D950" s="458"/>
      <c r="E950" s="458"/>
      <c r="F950" s="459"/>
      <c r="G950" s="459"/>
    </row>
    <row r="951">
      <c r="A951" s="458"/>
      <c r="B951" s="458"/>
      <c r="C951" s="458"/>
      <c r="D951" s="458"/>
      <c r="E951" s="458"/>
      <c r="F951" s="459"/>
      <c r="G951" s="459"/>
    </row>
    <row r="952">
      <c r="A952" s="458"/>
      <c r="B952" s="458"/>
      <c r="C952" s="458"/>
      <c r="D952" s="458"/>
      <c r="E952" s="458"/>
      <c r="F952" s="459"/>
      <c r="G952" s="459"/>
    </row>
    <row r="953">
      <c r="A953" s="458"/>
      <c r="B953" s="458"/>
      <c r="C953" s="458"/>
      <c r="D953" s="458"/>
      <c r="E953" s="458"/>
      <c r="F953" s="459"/>
      <c r="G953" s="459"/>
    </row>
    <row r="954">
      <c r="A954" s="458"/>
      <c r="B954" s="458"/>
      <c r="C954" s="458"/>
      <c r="D954" s="458"/>
      <c r="E954" s="458"/>
      <c r="F954" s="459"/>
      <c r="G954" s="459"/>
    </row>
    <row r="955">
      <c r="A955" s="458"/>
      <c r="B955" s="458"/>
      <c r="C955" s="458"/>
      <c r="D955" s="458"/>
      <c r="E955" s="458"/>
      <c r="F955" s="459"/>
      <c r="G955" s="459"/>
    </row>
    <row r="956">
      <c r="A956" s="458"/>
      <c r="B956" s="458"/>
      <c r="C956" s="458"/>
      <c r="D956" s="458"/>
      <c r="E956" s="458"/>
      <c r="F956" s="459"/>
      <c r="G956" s="459"/>
    </row>
    <row r="957">
      <c r="A957" s="458"/>
      <c r="B957" s="458"/>
      <c r="C957" s="458"/>
      <c r="D957" s="458"/>
      <c r="E957" s="458"/>
      <c r="F957" s="459"/>
      <c r="G957" s="459"/>
    </row>
    <row r="958">
      <c r="A958" s="458"/>
      <c r="B958" s="458"/>
      <c r="C958" s="458"/>
      <c r="D958" s="458"/>
      <c r="E958" s="458"/>
      <c r="F958" s="459"/>
      <c r="G958" s="459"/>
    </row>
    <row r="959">
      <c r="A959" s="458"/>
      <c r="B959" s="458"/>
      <c r="C959" s="458"/>
      <c r="D959" s="458"/>
      <c r="E959" s="458"/>
      <c r="F959" s="459"/>
      <c r="G959" s="459"/>
    </row>
    <row r="960">
      <c r="A960" s="458"/>
      <c r="B960" s="458"/>
      <c r="C960" s="458"/>
      <c r="D960" s="458"/>
      <c r="E960" s="458"/>
      <c r="F960" s="459"/>
      <c r="G960" s="459"/>
    </row>
    <row r="961">
      <c r="A961" s="458"/>
      <c r="B961" s="458"/>
      <c r="C961" s="458"/>
      <c r="D961" s="458"/>
      <c r="E961" s="458"/>
      <c r="F961" s="459"/>
      <c r="G961" s="459"/>
    </row>
    <row r="962">
      <c r="A962" s="458"/>
      <c r="B962" s="458"/>
      <c r="C962" s="458"/>
      <c r="D962" s="458"/>
      <c r="E962" s="458"/>
      <c r="F962" s="459"/>
      <c r="G962" s="459"/>
    </row>
    <row r="963">
      <c r="A963" s="458"/>
      <c r="B963" s="458"/>
      <c r="C963" s="458"/>
      <c r="D963" s="458"/>
      <c r="E963" s="458"/>
      <c r="F963" s="459"/>
      <c r="G963" s="459"/>
    </row>
    <row r="964">
      <c r="A964" s="458"/>
      <c r="B964" s="458"/>
      <c r="C964" s="458"/>
      <c r="D964" s="458"/>
      <c r="E964" s="458"/>
      <c r="F964" s="459"/>
      <c r="G964" s="459"/>
    </row>
    <row r="965">
      <c r="A965" s="458"/>
      <c r="B965" s="458"/>
      <c r="C965" s="458"/>
      <c r="D965" s="458"/>
      <c r="E965" s="458"/>
      <c r="F965" s="459"/>
      <c r="G965" s="459"/>
    </row>
    <row r="966">
      <c r="A966" s="458"/>
      <c r="B966" s="458"/>
      <c r="C966" s="458"/>
      <c r="D966" s="458"/>
      <c r="E966" s="458"/>
      <c r="F966" s="459"/>
      <c r="G966" s="459"/>
    </row>
    <row r="967">
      <c r="A967" s="458"/>
      <c r="B967" s="458"/>
      <c r="C967" s="458"/>
      <c r="D967" s="458"/>
      <c r="E967" s="458"/>
      <c r="F967" s="459"/>
      <c r="G967" s="459"/>
    </row>
    <row r="968">
      <c r="A968" s="458"/>
      <c r="B968" s="458"/>
      <c r="C968" s="458"/>
      <c r="D968" s="458"/>
      <c r="E968" s="458"/>
      <c r="F968" s="459"/>
      <c r="G968" s="459"/>
    </row>
    <row r="969">
      <c r="A969" s="458"/>
      <c r="B969" s="458"/>
      <c r="C969" s="458"/>
      <c r="D969" s="458"/>
      <c r="E969" s="458"/>
      <c r="F969" s="459"/>
      <c r="G969" s="459"/>
    </row>
    <row r="970">
      <c r="A970" s="458"/>
      <c r="B970" s="458"/>
      <c r="C970" s="458"/>
      <c r="D970" s="458"/>
      <c r="E970" s="458"/>
      <c r="F970" s="459"/>
      <c r="G970" s="459"/>
    </row>
    <row r="971">
      <c r="A971" s="458"/>
      <c r="B971" s="458"/>
      <c r="C971" s="458"/>
      <c r="D971" s="458"/>
      <c r="E971" s="458"/>
      <c r="F971" s="459"/>
      <c r="G971" s="459"/>
    </row>
    <row r="972">
      <c r="A972" s="458"/>
      <c r="B972" s="458"/>
      <c r="C972" s="458"/>
      <c r="D972" s="458"/>
      <c r="E972" s="458"/>
      <c r="F972" s="459"/>
      <c r="G972" s="459"/>
    </row>
    <row r="973">
      <c r="A973" s="458"/>
      <c r="B973" s="458"/>
      <c r="C973" s="458"/>
      <c r="D973" s="458"/>
      <c r="E973" s="458"/>
      <c r="F973" s="459"/>
      <c r="G973" s="459"/>
    </row>
    <row r="974">
      <c r="A974" s="458"/>
      <c r="B974" s="458"/>
      <c r="C974" s="458"/>
      <c r="D974" s="458"/>
      <c r="E974" s="458"/>
      <c r="F974" s="459"/>
      <c r="G974" s="459"/>
    </row>
    <row r="975">
      <c r="A975" s="458"/>
      <c r="B975" s="458"/>
      <c r="C975" s="458"/>
      <c r="D975" s="458"/>
      <c r="E975" s="458"/>
      <c r="F975" s="459"/>
      <c r="G975" s="459"/>
    </row>
    <row r="976">
      <c r="A976" s="458"/>
      <c r="B976" s="458"/>
      <c r="C976" s="458"/>
      <c r="D976" s="458"/>
      <c r="E976" s="458"/>
      <c r="F976" s="459"/>
      <c r="G976" s="459"/>
    </row>
    <row r="977">
      <c r="A977" s="458"/>
      <c r="B977" s="458"/>
      <c r="C977" s="458"/>
      <c r="D977" s="458"/>
      <c r="E977" s="458"/>
      <c r="F977" s="459"/>
      <c r="G977" s="459"/>
    </row>
    <row r="978">
      <c r="A978" s="458"/>
      <c r="B978" s="458"/>
      <c r="C978" s="458"/>
      <c r="D978" s="458"/>
      <c r="E978" s="458"/>
      <c r="F978" s="459"/>
      <c r="G978" s="459"/>
    </row>
    <row r="979">
      <c r="A979" s="458"/>
      <c r="B979" s="458"/>
      <c r="C979" s="458"/>
      <c r="D979" s="458"/>
      <c r="E979" s="458"/>
      <c r="F979" s="459"/>
      <c r="G979" s="459"/>
    </row>
    <row r="980">
      <c r="A980" s="458"/>
      <c r="B980" s="458"/>
      <c r="C980" s="458"/>
      <c r="D980" s="458"/>
      <c r="E980" s="458"/>
      <c r="F980" s="459"/>
      <c r="G980" s="459"/>
    </row>
    <row r="981">
      <c r="A981" s="458"/>
      <c r="B981" s="458"/>
      <c r="C981" s="458"/>
      <c r="D981" s="458"/>
      <c r="E981" s="458"/>
      <c r="F981" s="459"/>
      <c r="G981" s="459"/>
    </row>
    <row r="982">
      <c r="A982" s="458"/>
      <c r="B982" s="458"/>
      <c r="C982" s="458"/>
      <c r="D982" s="458"/>
      <c r="E982" s="458"/>
      <c r="F982" s="459"/>
      <c r="G982" s="459"/>
    </row>
    <row r="983">
      <c r="A983" s="458"/>
      <c r="B983" s="458"/>
      <c r="C983" s="458"/>
      <c r="D983" s="458"/>
      <c r="E983" s="458"/>
      <c r="F983" s="459"/>
      <c r="G983" s="459"/>
    </row>
    <row r="984">
      <c r="A984" s="458"/>
      <c r="B984" s="458"/>
      <c r="C984" s="458"/>
      <c r="D984" s="458"/>
      <c r="E984" s="458"/>
      <c r="F984" s="459"/>
      <c r="G984" s="459"/>
    </row>
    <row r="985">
      <c r="A985" s="458"/>
      <c r="B985" s="458"/>
      <c r="C985" s="458"/>
      <c r="D985" s="458"/>
      <c r="E985" s="458"/>
      <c r="F985" s="459"/>
      <c r="G985" s="459"/>
    </row>
    <row r="986">
      <c r="A986" s="458"/>
      <c r="B986" s="458"/>
      <c r="C986" s="458"/>
      <c r="D986" s="458"/>
      <c r="E986" s="458"/>
      <c r="F986" s="459"/>
      <c r="G986" s="459"/>
    </row>
    <row r="987">
      <c r="A987" s="458"/>
      <c r="B987" s="458"/>
      <c r="C987" s="458"/>
      <c r="D987" s="458"/>
      <c r="E987" s="458"/>
      <c r="F987" s="459"/>
      <c r="G987" s="459"/>
    </row>
    <row r="988">
      <c r="A988" s="458"/>
      <c r="B988" s="458"/>
      <c r="C988" s="458"/>
      <c r="D988" s="458"/>
      <c r="E988" s="458"/>
      <c r="F988" s="459"/>
      <c r="G988" s="459"/>
    </row>
    <row r="989">
      <c r="A989" s="458"/>
      <c r="B989" s="458"/>
      <c r="C989" s="458"/>
      <c r="D989" s="458"/>
      <c r="E989" s="458"/>
      <c r="F989" s="459"/>
      <c r="G989" s="459"/>
    </row>
    <row r="990">
      <c r="A990" s="458"/>
      <c r="B990" s="458"/>
      <c r="C990" s="458"/>
      <c r="D990" s="458"/>
      <c r="E990" s="458"/>
      <c r="F990" s="459"/>
      <c r="G990" s="459"/>
    </row>
    <row r="991">
      <c r="A991" s="458"/>
      <c r="B991" s="458"/>
      <c r="C991" s="458"/>
      <c r="D991" s="458"/>
      <c r="E991" s="458"/>
      <c r="F991" s="459"/>
      <c r="G991" s="459"/>
    </row>
    <row r="992">
      <c r="A992" s="458"/>
      <c r="B992" s="458"/>
      <c r="C992" s="458"/>
      <c r="D992" s="458"/>
      <c r="E992" s="458"/>
      <c r="F992" s="459"/>
      <c r="G992" s="459"/>
    </row>
    <row r="993">
      <c r="A993" s="458"/>
      <c r="B993" s="458"/>
      <c r="C993" s="458"/>
      <c r="D993" s="458"/>
      <c r="E993" s="458"/>
      <c r="F993" s="459"/>
      <c r="G993" s="459"/>
    </row>
    <row r="994">
      <c r="A994" s="458"/>
      <c r="B994" s="458"/>
      <c r="C994" s="458"/>
      <c r="D994" s="458"/>
      <c r="E994" s="458"/>
      <c r="F994" s="459"/>
      <c r="G994" s="459"/>
    </row>
    <row r="995">
      <c r="A995" s="458"/>
      <c r="B995" s="458"/>
      <c r="C995" s="458"/>
      <c r="D995" s="458"/>
      <c r="E995" s="458"/>
      <c r="F995" s="459"/>
      <c r="G995" s="459"/>
    </row>
    <row r="996">
      <c r="A996" s="458"/>
      <c r="B996" s="458"/>
      <c r="C996" s="458"/>
      <c r="D996" s="458"/>
      <c r="E996" s="458"/>
      <c r="F996" s="459"/>
      <c r="G996" s="459"/>
    </row>
    <row r="997">
      <c r="A997" s="458"/>
      <c r="B997" s="458"/>
      <c r="C997" s="458"/>
      <c r="D997" s="458"/>
      <c r="E997" s="458"/>
      <c r="F997" s="459"/>
      <c r="G997" s="459"/>
    </row>
    <row r="998">
      <c r="A998" s="458"/>
      <c r="B998" s="458"/>
      <c r="C998" s="458"/>
      <c r="D998" s="458"/>
      <c r="E998" s="458"/>
      <c r="F998" s="459"/>
      <c r="G998" s="459"/>
    </row>
    <row r="999">
      <c r="A999" s="458"/>
      <c r="B999" s="458"/>
      <c r="C999" s="458"/>
      <c r="D999" s="458"/>
      <c r="E999" s="458"/>
      <c r="F999" s="459"/>
      <c r="G999" s="459"/>
    </row>
    <row r="1000">
      <c r="A1000" s="458"/>
      <c r="B1000" s="458"/>
      <c r="C1000" s="458"/>
      <c r="D1000" s="458"/>
      <c r="E1000" s="458"/>
      <c r="F1000" s="459"/>
      <c r="G1000" s="459"/>
    </row>
    <row r="1001">
      <c r="A1001" s="458"/>
      <c r="B1001" s="458"/>
      <c r="C1001" s="458"/>
      <c r="D1001" s="458"/>
      <c r="E1001" s="458"/>
      <c r="F1001" s="459"/>
      <c r="G1001" s="459"/>
    </row>
    <row r="1002">
      <c r="A1002" s="458"/>
      <c r="B1002" s="458"/>
      <c r="C1002" s="458"/>
      <c r="D1002" s="458"/>
      <c r="E1002" s="458"/>
      <c r="F1002" s="459"/>
      <c r="G1002" s="459"/>
    </row>
    <row r="1003">
      <c r="A1003" s="458"/>
      <c r="B1003" s="458"/>
      <c r="C1003" s="458"/>
      <c r="D1003" s="458"/>
      <c r="E1003" s="458"/>
      <c r="F1003" s="459"/>
      <c r="G1003" s="459"/>
    </row>
    <row r="1004">
      <c r="A1004" s="458"/>
      <c r="B1004" s="458"/>
      <c r="C1004" s="458"/>
      <c r="D1004" s="458"/>
      <c r="E1004" s="458"/>
      <c r="F1004" s="459"/>
      <c r="G1004" s="459"/>
    </row>
    <row r="1005">
      <c r="A1005" s="458"/>
      <c r="B1005" s="458"/>
      <c r="C1005" s="458"/>
      <c r="D1005" s="458"/>
      <c r="E1005" s="458"/>
      <c r="F1005" s="459"/>
      <c r="G1005" s="459"/>
    </row>
    <row r="1006">
      <c r="A1006" s="458"/>
      <c r="B1006" s="458"/>
      <c r="C1006" s="458"/>
      <c r="D1006" s="458"/>
      <c r="E1006" s="458"/>
      <c r="F1006" s="459"/>
      <c r="G1006" s="459"/>
    </row>
    <row r="1007">
      <c r="A1007" s="458"/>
      <c r="B1007" s="458"/>
      <c r="C1007" s="458"/>
      <c r="D1007" s="458"/>
      <c r="E1007" s="458"/>
      <c r="F1007" s="459"/>
      <c r="G1007" s="459"/>
    </row>
    <row r="1008">
      <c r="A1008" s="458"/>
      <c r="B1008" s="458"/>
      <c r="C1008" s="458"/>
      <c r="D1008" s="458"/>
      <c r="E1008" s="458"/>
      <c r="F1008" s="459"/>
      <c r="G1008" s="459"/>
    </row>
    <row r="1009">
      <c r="A1009" s="458"/>
      <c r="B1009" s="458"/>
      <c r="C1009" s="458"/>
      <c r="D1009" s="458"/>
      <c r="E1009" s="458"/>
      <c r="F1009" s="459"/>
      <c r="G1009" s="459"/>
    </row>
    <row r="1010">
      <c r="A1010" s="458"/>
      <c r="B1010" s="458"/>
      <c r="C1010" s="458"/>
      <c r="D1010" s="458"/>
      <c r="E1010" s="458"/>
      <c r="F1010" s="459"/>
      <c r="G1010" s="459"/>
    </row>
    <row r="1011">
      <c r="A1011" s="458"/>
      <c r="B1011" s="458"/>
      <c r="C1011" s="458"/>
      <c r="D1011" s="458"/>
      <c r="E1011" s="458"/>
      <c r="F1011" s="459"/>
      <c r="G1011" s="459"/>
    </row>
    <row r="1012">
      <c r="A1012" s="458"/>
      <c r="B1012" s="458"/>
      <c r="C1012" s="458"/>
      <c r="D1012" s="458"/>
      <c r="E1012" s="458"/>
      <c r="F1012" s="459"/>
      <c r="G1012" s="459"/>
    </row>
    <row r="1013">
      <c r="A1013" s="458"/>
      <c r="B1013" s="458"/>
      <c r="C1013" s="458"/>
      <c r="D1013" s="458"/>
      <c r="E1013" s="458"/>
      <c r="F1013" s="459"/>
      <c r="G1013" s="459"/>
    </row>
    <row r="1014">
      <c r="A1014" s="458"/>
      <c r="B1014" s="458"/>
      <c r="C1014" s="458"/>
      <c r="D1014" s="458"/>
      <c r="E1014" s="458"/>
      <c r="F1014" s="459"/>
      <c r="G1014" s="459"/>
    </row>
    <row r="1015">
      <c r="A1015" s="458"/>
      <c r="B1015" s="458"/>
      <c r="C1015" s="458"/>
      <c r="D1015" s="458"/>
      <c r="E1015" s="458"/>
      <c r="F1015" s="459"/>
      <c r="G1015" s="459"/>
    </row>
    <row r="1016">
      <c r="A1016" s="458"/>
      <c r="B1016" s="458"/>
      <c r="C1016" s="458"/>
      <c r="D1016" s="458"/>
      <c r="E1016" s="458"/>
      <c r="F1016" s="459"/>
      <c r="G1016" s="459"/>
    </row>
    <row r="1017">
      <c r="A1017" s="458"/>
      <c r="B1017" s="458"/>
      <c r="C1017" s="458"/>
      <c r="D1017" s="458"/>
      <c r="E1017" s="458"/>
      <c r="F1017" s="459"/>
      <c r="G1017" s="459"/>
    </row>
    <row r="1018">
      <c r="A1018" s="458"/>
      <c r="B1018" s="458"/>
      <c r="C1018" s="458"/>
      <c r="D1018" s="458"/>
      <c r="E1018" s="458"/>
      <c r="F1018" s="459"/>
      <c r="G1018" s="459"/>
    </row>
    <row r="1019">
      <c r="A1019" s="458"/>
      <c r="B1019" s="458"/>
      <c r="C1019" s="458"/>
      <c r="D1019" s="458"/>
      <c r="E1019" s="458"/>
      <c r="F1019" s="459"/>
      <c r="G1019" s="459"/>
    </row>
    <row r="1020">
      <c r="A1020" s="458"/>
      <c r="B1020" s="458"/>
      <c r="C1020" s="458"/>
      <c r="D1020" s="458"/>
      <c r="E1020" s="458"/>
      <c r="F1020" s="459"/>
      <c r="G1020" s="459"/>
    </row>
    <row r="1021">
      <c r="A1021" s="458"/>
      <c r="B1021" s="458"/>
      <c r="C1021" s="458"/>
      <c r="D1021" s="458"/>
      <c r="E1021" s="458"/>
      <c r="F1021" s="459"/>
      <c r="G1021" s="459"/>
    </row>
    <row r="1022">
      <c r="A1022" s="458"/>
      <c r="B1022" s="458"/>
      <c r="C1022" s="458"/>
      <c r="D1022" s="458"/>
      <c r="E1022" s="458"/>
      <c r="F1022" s="459"/>
      <c r="G1022" s="459"/>
    </row>
    <row r="1023">
      <c r="A1023" s="458"/>
      <c r="B1023" s="458"/>
      <c r="C1023" s="458"/>
      <c r="D1023" s="458"/>
      <c r="E1023" s="458"/>
      <c r="F1023" s="459"/>
      <c r="G1023" s="459"/>
    </row>
    <row r="1024">
      <c r="A1024" s="458"/>
      <c r="B1024" s="458"/>
      <c r="C1024" s="458"/>
      <c r="D1024" s="458"/>
      <c r="E1024" s="458"/>
      <c r="F1024" s="459"/>
      <c r="G1024" s="459"/>
    </row>
    <row r="1025">
      <c r="A1025" s="458"/>
      <c r="B1025" s="458"/>
      <c r="C1025" s="458"/>
      <c r="D1025" s="458"/>
      <c r="E1025" s="458"/>
      <c r="F1025" s="459"/>
      <c r="G1025" s="459"/>
    </row>
    <row r="1026">
      <c r="A1026" s="458"/>
      <c r="B1026" s="458"/>
      <c r="C1026" s="458"/>
      <c r="D1026" s="458"/>
      <c r="E1026" s="458"/>
      <c r="F1026" s="459"/>
      <c r="G1026" s="459"/>
    </row>
    <row r="1027">
      <c r="A1027" s="458"/>
      <c r="B1027" s="458"/>
      <c r="C1027" s="458"/>
      <c r="D1027" s="458"/>
      <c r="E1027" s="458"/>
      <c r="F1027" s="459"/>
      <c r="G1027" s="459"/>
    </row>
    <row r="1028">
      <c r="A1028" s="458"/>
      <c r="B1028" s="458"/>
      <c r="C1028" s="458"/>
      <c r="D1028" s="458"/>
      <c r="E1028" s="458"/>
      <c r="F1028" s="459"/>
      <c r="G1028" s="459"/>
    </row>
    <row r="1029">
      <c r="A1029" s="458"/>
      <c r="B1029" s="458"/>
      <c r="C1029" s="458"/>
      <c r="D1029" s="458"/>
      <c r="E1029" s="458"/>
      <c r="F1029" s="459"/>
      <c r="G1029" s="459"/>
    </row>
    <row r="1030">
      <c r="A1030" s="458"/>
      <c r="B1030" s="458"/>
      <c r="C1030" s="458"/>
      <c r="D1030" s="458"/>
      <c r="E1030" s="458"/>
      <c r="F1030" s="459"/>
      <c r="G1030" s="459"/>
    </row>
    <row r="1031">
      <c r="A1031" s="458"/>
      <c r="B1031" s="458"/>
      <c r="C1031" s="458"/>
      <c r="D1031" s="458"/>
      <c r="E1031" s="458"/>
      <c r="F1031" s="459"/>
      <c r="G1031" s="459"/>
    </row>
    <row r="1032">
      <c r="A1032" s="458"/>
      <c r="B1032" s="458"/>
      <c r="C1032" s="458"/>
      <c r="D1032" s="458"/>
      <c r="E1032" s="458"/>
      <c r="F1032" s="459"/>
      <c r="G1032" s="459"/>
    </row>
    <row r="1033">
      <c r="A1033" s="458"/>
      <c r="B1033" s="458"/>
      <c r="C1033" s="458"/>
      <c r="D1033" s="458"/>
      <c r="E1033" s="458"/>
      <c r="F1033" s="459"/>
      <c r="G1033" s="459"/>
    </row>
    <row r="1034">
      <c r="A1034" s="458"/>
      <c r="B1034" s="458"/>
      <c r="C1034" s="458"/>
      <c r="D1034" s="458"/>
      <c r="E1034" s="458"/>
      <c r="F1034" s="459"/>
      <c r="G1034" s="459"/>
    </row>
    <row r="1035">
      <c r="A1035" s="458"/>
      <c r="B1035" s="458"/>
      <c r="C1035" s="458"/>
      <c r="D1035" s="458"/>
      <c r="E1035" s="458"/>
      <c r="F1035" s="459"/>
      <c r="G1035" s="459"/>
    </row>
    <row r="1036">
      <c r="A1036" s="458"/>
      <c r="B1036" s="458"/>
      <c r="C1036" s="458"/>
      <c r="D1036" s="458"/>
      <c r="E1036" s="458"/>
      <c r="F1036" s="459"/>
      <c r="G1036" s="459"/>
    </row>
    <row r="1037">
      <c r="A1037" s="458"/>
      <c r="B1037" s="458"/>
      <c r="C1037" s="458"/>
      <c r="D1037" s="458"/>
      <c r="E1037" s="458"/>
      <c r="F1037" s="459"/>
      <c r="G1037" s="459"/>
    </row>
    <row r="1038">
      <c r="A1038" s="458"/>
      <c r="B1038" s="458"/>
      <c r="C1038" s="458"/>
      <c r="D1038" s="458"/>
      <c r="E1038" s="458"/>
      <c r="F1038" s="459"/>
      <c r="G1038" s="459"/>
    </row>
    <row r="1039">
      <c r="A1039" s="458"/>
      <c r="B1039" s="458"/>
      <c r="C1039" s="458"/>
      <c r="D1039" s="458"/>
      <c r="E1039" s="458"/>
      <c r="F1039" s="459"/>
      <c r="G1039" s="459"/>
    </row>
    <row r="1040">
      <c r="A1040" s="458"/>
      <c r="B1040" s="458"/>
      <c r="C1040" s="458"/>
      <c r="D1040" s="458"/>
      <c r="E1040" s="458"/>
      <c r="F1040" s="459"/>
      <c r="G1040" s="459"/>
    </row>
    <row r="1041">
      <c r="A1041" s="458"/>
      <c r="B1041" s="458"/>
      <c r="C1041" s="458"/>
      <c r="D1041" s="458"/>
      <c r="E1041" s="458"/>
      <c r="F1041" s="459"/>
      <c r="G1041" s="459"/>
    </row>
    <row r="1042">
      <c r="A1042" s="458"/>
      <c r="B1042" s="458"/>
      <c r="C1042" s="458"/>
      <c r="D1042" s="458"/>
      <c r="E1042" s="458"/>
      <c r="F1042" s="459"/>
      <c r="G1042" s="459"/>
    </row>
    <row r="1043">
      <c r="A1043" s="458"/>
      <c r="B1043" s="458"/>
      <c r="C1043" s="458"/>
      <c r="D1043" s="458"/>
      <c r="E1043" s="458"/>
      <c r="F1043" s="459"/>
      <c r="G1043" s="459"/>
    </row>
    <row r="1044">
      <c r="A1044" s="458"/>
      <c r="B1044" s="458"/>
      <c r="C1044" s="458"/>
      <c r="D1044" s="458"/>
      <c r="E1044" s="458"/>
      <c r="F1044" s="459"/>
      <c r="G1044" s="459"/>
    </row>
    <row r="1045">
      <c r="A1045" s="458"/>
      <c r="B1045" s="458"/>
      <c r="C1045" s="458"/>
      <c r="D1045" s="458"/>
      <c r="E1045" s="458"/>
      <c r="F1045" s="459"/>
      <c r="G1045" s="459"/>
    </row>
    <row r="1046">
      <c r="A1046" s="458"/>
      <c r="B1046" s="458"/>
      <c r="C1046" s="458"/>
      <c r="D1046" s="458"/>
      <c r="E1046" s="458"/>
      <c r="F1046" s="459"/>
      <c r="G1046" s="459"/>
    </row>
    <row r="1047">
      <c r="A1047" s="458"/>
      <c r="B1047" s="458"/>
      <c r="C1047" s="458"/>
      <c r="D1047" s="458"/>
      <c r="E1047" s="458"/>
      <c r="F1047" s="459"/>
      <c r="G1047" s="459"/>
    </row>
    <row r="1048">
      <c r="A1048" s="458"/>
      <c r="B1048" s="458"/>
      <c r="C1048" s="458"/>
      <c r="D1048" s="458"/>
      <c r="E1048" s="458"/>
      <c r="F1048" s="459"/>
      <c r="G1048" s="459"/>
    </row>
    <row r="1049">
      <c r="A1049" s="458"/>
      <c r="B1049" s="458"/>
      <c r="C1049" s="458"/>
      <c r="D1049" s="458"/>
      <c r="E1049" s="458"/>
      <c r="F1049" s="459"/>
      <c r="G1049" s="459"/>
    </row>
    <row r="1050">
      <c r="A1050" s="458"/>
      <c r="B1050" s="458"/>
      <c r="C1050" s="458"/>
      <c r="D1050" s="458"/>
      <c r="E1050" s="458"/>
      <c r="F1050" s="459"/>
      <c r="G1050" s="459"/>
    </row>
    <row r="1051">
      <c r="A1051" s="458"/>
      <c r="B1051" s="458"/>
      <c r="C1051" s="458"/>
      <c r="D1051" s="458"/>
      <c r="E1051" s="458"/>
      <c r="F1051" s="459"/>
      <c r="G1051" s="459"/>
    </row>
    <row r="1052">
      <c r="A1052" s="458"/>
      <c r="B1052" s="458"/>
      <c r="C1052" s="458"/>
      <c r="D1052" s="458"/>
      <c r="E1052" s="458"/>
      <c r="F1052" s="459"/>
      <c r="G1052" s="459"/>
    </row>
    <row r="1053">
      <c r="A1053" s="458"/>
      <c r="B1053" s="458"/>
      <c r="C1053" s="458"/>
      <c r="D1053" s="458"/>
      <c r="E1053" s="458"/>
      <c r="F1053" s="459"/>
      <c r="G1053" s="459"/>
    </row>
    <row r="1054">
      <c r="A1054" s="458"/>
      <c r="B1054" s="458"/>
      <c r="C1054" s="458"/>
      <c r="D1054" s="458"/>
      <c r="E1054" s="458"/>
      <c r="F1054" s="459"/>
      <c r="G1054" s="459"/>
    </row>
    <row r="1055">
      <c r="A1055" s="458"/>
      <c r="B1055" s="458"/>
      <c r="C1055" s="458"/>
      <c r="D1055" s="458"/>
      <c r="E1055" s="458"/>
      <c r="F1055" s="459"/>
      <c r="G1055" s="459"/>
    </row>
    <row r="1056">
      <c r="A1056" s="458"/>
      <c r="B1056" s="458"/>
      <c r="C1056" s="458"/>
      <c r="D1056" s="458"/>
      <c r="E1056" s="458"/>
      <c r="F1056" s="459"/>
      <c r="G1056" s="459"/>
    </row>
    <row r="1057">
      <c r="A1057" s="458"/>
      <c r="B1057" s="458"/>
      <c r="C1057" s="458"/>
      <c r="D1057" s="458"/>
      <c r="E1057" s="458"/>
      <c r="F1057" s="459"/>
      <c r="G1057" s="459"/>
    </row>
    <row r="1058">
      <c r="A1058" s="458"/>
      <c r="B1058" s="458"/>
      <c r="C1058" s="458"/>
      <c r="D1058" s="458"/>
      <c r="E1058" s="458"/>
      <c r="F1058" s="459"/>
      <c r="G1058" s="459"/>
    </row>
    <row r="1059">
      <c r="A1059" s="458"/>
      <c r="B1059" s="458"/>
      <c r="C1059" s="458"/>
      <c r="D1059" s="458"/>
      <c r="E1059" s="458"/>
      <c r="F1059" s="459"/>
      <c r="G1059" s="459"/>
    </row>
    <row r="1060">
      <c r="A1060" s="458"/>
      <c r="B1060" s="458"/>
      <c r="C1060" s="458"/>
      <c r="D1060" s="458"/>
      <c r="E1060" s="458"/>
      <c r="F1060" s="459"/>
      <c r="G1060" s="459"/>
    </row>
    <row r="1061">
      <c r="A1061" s="458"/>
      <c r="B1061" s="458"/>
      <c r="C1061" s="458"/>
      <c r="D1061" s="458"/>
      <c r="E1061" s="458"/>
      <c r="F1061" s="459"/>
      <c r="G1061" s="459"/>
    </row>
    <row r="1062">
      <c r="A1062" s="458"/>
      <c r="B1062" s="458"/>
      <c r="C1062" s="458"/>
      <c r="D1062" s="458"/>
      <c r="E1062" s="458"/>
      <c r="F1062" s="459"/>
      <c r="G1062" s="459"/>
    </row>
    <row r="1063">
      <c r="A1063" s="458"/>
      <c r="B1063" s="458"/>
      <c r="C1063" s="458"/>
      <c r="D1063" s="458"/>
      <c r="E1063" s="458"/>
      <c r="F1063" s="459"/>
      <c r="G1063" s="459"/>
    </row>
    <row r="1064">
      <c r="A1064" s="458"/>
      <c r="B1064" s="458"/>
      <c r="C1064" s="458"/>
      <c r="D1064" s="458"/>
      <c r="E1064" s="458"/>
      <c r="F1064" s="459"/>
      <c r="G1064" s="459"/>
    </row>
    <row r="1065">
      <c r="A1065" s="458"/>
      <c r="B1065" s="458"/>
      <c r="C1065" s="458"/>
      <c r="D1065" s="458"/>
      <c r="E1065" s="458"/>
      <c r="F1065" s="459"/>
      <c r="G1065" s="459"/>
    </row>
    <row r="1066">
      <c r="A1066" s="458"/>
      <c r="B1066" s="458"/>
      <c r="C1066" s="458"/>
      <c r="D1066" s="458"/>
      <c r="E1066" s="458"/>
      <c r="F1066" s="459"/>
      <c r="G1066" s="459"/>
    </row>
    <row r="1067">
      <c r="A1067" s="458"/>
      <c r="B1067" s="458"/>
      <c r="C1067" s="458"/>
      <c r="D1067" s="458"/>
      <c r="E1067" s="458"/>
      <c r="F1067" s="459"/>
      <c r="G1067" s="459"/>
    </row>
    <row r="1068">
      <c r="A1068" s="458"/>
      <c r="B1068" s="458"/>
      <c r="C1068" s="458"/>
      <c r="D1068" s="458"/>
      <c r="E1068" s="458"/>
      <c r="F1068" s="459"/>
      <c r="G1068" s="459"/>
    </row>
    <row r="1069">
      <c r="A1069" s="458"/>
      <c r="B1069" s="458"/>
      <c r="C1069" s="458"/>
      <c r="D1069" s="458"/>
      <c r="E1069" s="458"/>
      <c r="F1069" s="459"/>
      <c r="G1069" s="459"/>
    </row>
    <row r="1070">
      <c r="A1070" s="458"/>
      <c r="B1070" s="458"/>
      <c r="C1070" s="458"/>
      <c r="D1070" s="458"/>
      <c r="E1070" s="458"/>
      <c r="F1070" s="459"/>
      <c r="G1070" s="459"/>
    </row>
    <row r="1071">
      <c r="A1071" s="458"/>
      <c r="B1071" s="458"/>
      <c r="C1071" s="458"/>
      <c r="D1071" s="458"/>
      <c r="E1071" s="458"/>
      <c r="F1071" s="459"/>
      <c r="G1071" s="459"/>
    </row>
    <row r="1072">
      <c r="A1072" s="458"/>
      <c r="B1072" s="458"/>
      <c r="C1072" s="458"/>
      <c r="D1072" s="458"/>
      <c r="E1072" s="458"/>
      <c r="F1072" s="459"/>
      <c r="G1072" s="459"/>
    </row>
    <row r="1073">
      <c r="A1073" s="458"/>
      <c r="B1073" s="458"/>
      <c r="C1073" s="458"/>
      <c r="D1073" s="458"/>
      <c r="E1073" s="458"/>
      <c r="F1073" s="459"/>
      <c r="G1073" s="459"/>
    </row>
    <row r="1074">
      <c r="A1074" s="458"/>
      <c r="B1074" s="458"/>
      <c r="C1074" s="458"/>
      <c r="D1074" s="458"/>
      <c r="E1074" s="458"/>
      <c r="F1074" s="459"/>
      <c r="G1074" s="459"/>
    </row>
    <row r="1075">
      <c r="A1075" s="458"/>
      <c r="B1075" s="458"/>
      <c r="C1075" s="458"/>
      <c r="D1075" s="458"/>
      <c r="E1075" s="458"/>
      <c r="F1075" s="459"/>
      <c r="G1075" s="459"/>
    </row>
    <row r="1076">
      <c r="A1076" s="458"/>
      <c r="B1076" s="458"/>
      <c r="C1076" s="458"/>
      <c r="D1076" s="458"/>
      <c r="E1076" s="458"/>
      <c r="F1076" s="459"/>
      <c r="G1076" s="459"/>
    </row>
    <row r="1077">
      <c r="A1077" s="458"/>
      <c r="B1077" s="458"/>
      <c r="C1077" s="458"/>
      <c r="D1077" s="458"/>
      <c r="E1077" s="458"/>
      <c r="F1077" s="459"/>
      <c r="G1077" s="459"/>
    </row>
    <row r="1078">
      <c r="A1078" s="458"/>
      <c r="B1078" s="458"/>
      <c r="C1078" s="458"/>
      <c r="D1078" s="458"/>
      <c r="E1078" s="458"/>
      <c r="F1078" s="459"/>
      <c r="G1078" s="459"/>
    </row>
    <row r="1079">
      <c r="A1079" s="458"/>
      <c r="B1079" s="458"/>
      <c r="C1079" s="458"/>
      <c r="D1079" s="458"/>
      <c r="E1079" s="458"/>
      <c r="F1079" s="459"/>
      <c r="G1079" s="459"/>
    </row>
    <row r="1080">
      <c r="A1080" s="458"/>
      <c r="B1080" s="458"/>
      <c r="C1080" s="458"/>
      <c r="D1080" s="458"/>
      <c r="E1080" s="458"/>
      <c r="F1080" s="459"/>
      <c r="G1080" s="459"/>
    </row>
    <row r="1081">
      <c r="A1081" s="458"/>
      <c r="B1081" s="458"/>
      <c r="C1081" s="458"/>
      <c r="D1081" s="458"/>
      <c r="E1081" s="458"/>
      <c r="F1081" s="459"/>
      <c r="G1081" s="459"/>
    </row>
    <row r="1082">
      <c r="A1082" s="458"/>
      <c r="B1082" s="458"/>
      <c r="C1082" s="458"/>
      <c r="D1082" s="458"/>
      <c r="E1082" s="458"/>
      <c r="F1082" s="459"/>
      <c r="G1082" s="459"/>
    </row>
    <row r="1083">
      <c r="A1083" s="458"/>
      <c r="B1083" s="458"/>
      <c r="C1083" s="458"/>
      <c r="D1083" s="458"/>
      <c r="E1083" s="458"/>
      <c r="F1083" s="459"/>
      <c r="G1083" s="459"/>
    </row>
    <row r="1084">
      <c r="A1084" s="458"/>
      <c r="B1084" s="458"/>
      <c r="C1084" s="458"/>
      <c r="D1084" s="458"/>
      <c r="E1084" s="458"/>
      <c r="F1084" s="459"/>
      <c r="G1084" s="459"/>
    </row>
    <row r="1085">
      <c r="A1085" s="458"/>
      <c r="B1085" s="458"/>
      <c r="C1085" s="458"/>
      <c r="D1085" s="458"/>
      <c r="E1085" s="458"/>
      <c r="F1085" s="459"/>
      <c r="G1085" s="459"/>
    </row>
    <row r="1086">
      <c r="A1086" s="458"/>
      <c r="B1086" s="458"/>
      <c r="C1086" s="458"/>
      <c r="D1086" s="458"/>
      <c r="E1086" s="458"/>
      <c r="F1086" s="459"/>
      <c r="G1086" s="459"/>
    </row>
    <row r="1087">
      <c r="A1087" s="458"/>
      <c r="B1087" s="458"/>
      <c r="C1087" s="458"/>
      <c r="D1087" s="458"/>
      <c r="E1087" s="458"/>
      <c r="F1087" s="459"/>
      <c r="G1087" s="459"/>
    </row>
    <row r="1088">
      <c r="A1088" s="458"/>
      <c r="B1088" s="458"/>
      <c r="C1088" s="458"/>
      <c r="D1088" s="458"/>
      <c r="E1088" s="458"/>
      <c r="F1088" s="459"/>
      <c r="G1088" s="459"/>
    </row>
    <row r="1089">
      <c r="A1089" s="458"/>
      <c r="B1089" s="458"/>
      <c r="C1089" s="458"/>
      <c r="D1089" s="458"/>
      <c r="E1089" s="458"/>
      <c r="F1089" s="459"/>
      <c r="G1089" s="459"/>
    </row>
    <row r="1090">
      <c r="A1090" s="458"/>
      <c r="B1090" s="458"/>
      <c r="C1090" s="458"/>
      <c r="D1090" s="458"/>
      <c r="E1090" s="458"/>
      <c r="F1090" s="459"/>
      <c r="G1090" s="459"/>
    </row>
    <row r="1091">
      <c r="A1091" s="458"/>
      <c r="B1091" s="458"/>
      <c r="C1091" s="458"/>
      <c r="D1091" s="458"/>
      <c r="E1091" s="458"/>
      <c r="F1091" s="459"/>
      <c r="G1091" s="459"/>
    </row>
    <row r="1092">
      <c r="A1092" s="458"/>
      <c r="B1092" s="458"/>
      <c r="C1092" s="458"/>
      <c r="D1092" s="458"/>
      <c r="E1092" s="458"/>
      <c r="F1092" s="459"/>
      <c r="G1092" s="459"/>
    </row>
    <row r="1093">
      <c r="A1093" s="458"/>
      <c r="B1093" s="458"/>
      <c r="C1093" s="458"/>
      <c r="D1093" s="458"/>
      <c r="E1093" s="458"/>
      <c r="F1093" s="459"/>
      <c r="G1093" s="459"/>
    </row>
    <row r="1094">
      <c r="A1094" s="458"/>
      <c r="B1094" s="458"/>
      <c r="C1094" s="458"/>
      <c r="D1094" s="458"/>
      <c r="E1094" s="458"/>
      <c r="F1094" s="459"/>
      <c r="G1094" s="459"/>
    </row>
    <row r="1095">
      <c r="A1095" s="458"/>
      <c r="B1095" s="458"/>
      <c r="C1095" s="458"/>
      <c r="D1095" s="458"/>
      <c r="E1095" s="458"/>
      <c r="F1095" s="459"/>
      <c r="G1095" s="459"/>
    </row>
    <row r="1096">
      <c r="A1096" s="458"/>
      <c r="B1096" s="458"/>
      <c r="C1096" s="458"/>
      <c r="D1096" s="458"/>
      <c r="E1096" s="458"/>
      <c r="F1096" s="459"/>
      <c r="G1096" s="459"/>
    </row>
    <row r="1097">
      <c r="A1097" s="458"/>
      <c r="B1097" s="458"/>
      <c r="C1097" s="458"/>
      <c r="D1097" s="458"/>
      <c r="E1097" s="458"/>
      <c r="F1097" s="459"/>
      <c r="G1097" s="459"/>
    </row>
    <row r="1098">
      <c r="A1098" s="458"/>
      <c r="B1098" s="458"/>
      <c r="C1098" s="458"/>
      <c r="D1098" s="458"/>
      <c r="E1098" s="458"/>
      <c r="F1098" s="459"/>
      <c r="G1098" s="459"/>
    </row>
    <row r="1099">
      <c r="A1099" s="458"/>
      <c r="B1099" s="458"/>
      <c r="C1099" s="458"/>
      <c r="D1099" s="458"/>
      <c r="E1099" s="458"/>
      <c r="F1099" s="459"/>
      <c r="G1099" s="459"/>
    </row>
    <row r="1100">
      <c r="A1100" s="458"/>
      <c r="B1100" s="458"/>
      <c r="C1100" s="458"/>
      <c r="D1100" s="458"/>
      <c r="E1100" s="458"/>
      <c r="F1100" s="459"/>
      <c r="G1100" s="459"/>
    </row>
    <row r="1101">
      <c r="A1101" s="458"/>
      <c r="B1101" s="458"/>
      <c r="C1101" s="458"/>
      <c r="D1101" s="458"/>
      <c r="E1101" s="458"/>
      <c r="F1101" s="459"/>
      <c r="G1101" s="459"/>
    </row>
    <row r="1102">
      <c r="A1102" s="458"/>
      <c r="B1102" s="458"/>
      <c r="C1102" s="458"/>
      <c r="D1102" s="458"/>
      <c r="E1102" s="458"/>
      <c r="F1102" s="459"/>
      <c r="G1102" s="459"/>
    </row>
    <row r="1103">
      <c r="A1103" s="458"/>
      <c r="B1103" s="458"/>
      <c r="C1103" s="458"/>
      <c r="D1103" s="458"/>
      <c r="E1103" s="458"/>
      <c r="F1103" s="459"/>
      <c r="G1103" s="459"/>
    </row>
    <row r="1104">
      <c r="A1104" s="458"/>
      <c r="B1104" s="458"/>
      <c r="C1104" s="458"/>
      <c r="D1104" s="458"/>
      <c r="E1104" s="458"/>
      <c r="F1104" s="459"/>
      <c r="G1104" s="459"/>
    </row>
    <row r="1105">
      <c r="A1105" s="458"/>
      <c r="B1105" s="458"/>
      <c r="C1105" s="458"/>
      <c r="D1105" s="458"/>
      <c r="E1105" s="458"/>
      <c r="F1105" s="459"/>
      <c r="G1105" s="459"/>
    </row>
    <row r="1106">
      <c r="A1106" s="458"/>
      <c r="B1106" s="458"/>
      <c r="C1106" s="458"/>
      <c r="D1106" s="458"/>
      <c r="E1106" s="458"/>
      <c r="F1106" s="459"/>
      <c r="G1106" s="459"/>
    </row>
    <row r="1107">
      <c r="A1107" s="458"/>
      <c r="B1107" s="458"/>
      <c r="C1107" s="458"/>
      <c r="D1107" s="458"/>
      <c r="E1107" s="458"/>
      <c r="F1107" s="459"/>
      <c r="G1107" s="459"/>
    </row>
    <row r="1108">
      <c r="A1108" s="458"/>
      <c r="B1108" s="458"/>
      <c r="C1108" s="458"/>
      <c r="D1108" s="458"/>
      <c r="E1108" s="458"/>
      <c r="F1108" s="459"/>
      <c r="G1108" s="459"/>
    </row>
    <row r="1109">
      <c r="A1109" s="458"/>
      <c r="B1109" s="458"/>
      <c r="C1109" s="458"/>
      <c r="D1109" s="458"/>
      <c r="E1109" s="458"/>
      <c r="F1109" s="459"/>
      <c r="G1109" s="459"/>
    </row>
    <row r="1110">
      <c r="A1110" s="458"/>
      <c r="B1110" s="458"/>
      <c r="C1110" s="458"/>
      <c r="D1110" s="458"/>
      <c r="E1110" s="458"/>
      <c r="F1110" s="459"/>
      <c r="G1110" s="459"/>
    </row>
    <row r="1111">
      <c r="A1111" s="458"/>
      <c r="B1111" s="458"/>
      <c r="C1111" s="458"/>
      <c r="D1111" s="458"/>
      <c r="E1111" s="458"/>
      <c r="F1111" s="459"/>
      <c r="G1111" s="459"/>
    </row>
    <row r="1112">
      <c r="A1112" s="458"/>
      <c r="B1112" s="458"/>
      <c r="C1112" s="458"/>
      <c r="D1112" s="458"/>
      <c r="E1112" s="458"/>
      <c r="F1112" s="459"/>
      <c r="G1112" s="459"/>
    </row>
    <row r="1113">
      <c r="A1113" s="458"/>
      <c r="B1113" s="458"/>
      <c r="C1113" s="458"/>
      <c r="D1113" s="458"/>
      <c r="E1113" s="458"/>
      <c r="F1113" s="459"/>
      <c r="G1113" s="459"/>
    </row>
    <row r="1114">
      <c r="A1114" s="458"/>
      <c r="B1114" s="458"/>
      <c r="C1114" s="458"/>
      <c r="D1114" s="458"/>
      <c r="E1114" s="458"/>
      <c r="F1114" s="459"/>
      <c r="G1114" s="459"/>
    </row>
    <row r="1115">
      <c r="A1115" s="458"/>
      <c r="B1115" s="458"/>
      <c r="C1115" s="458"/>
      <c r="D1115" s="458"/>
      <c r="E1115" s="458"/>
      <c r="F1115" s="459"/>
      <c r="G1115" s="459"/>
    </row>
    <row r="1116">
      <c r="A1116" s="458"/>
      <c r="B1116" s="458"/>
      <c r="C1116" s="458"/>
      <c r="D1116" s="458"/>
      <c r="E1116" s="458"/>
      <c r="F1116" s="459"/>
      <c r="G1116" s="459"/>
    </row>
    <row r="1117">
      <c r="A1117" s="458"/>
      <c r="B1117" s="458"/>
      <c r="C1117" s="458"/>
      <c r="D1117" s="458"/>
      <c r="E1117" s="458"/>
      <c r="F1117" s="459"/>
      <c r="G1117" s="459"/>
    </row>
    <row r="1118">
      <c r="A1118" s="458"/>
      <c r="B1118" s="458"/>
      <c r="C1118" s="458"/>
      <c r="D1118" s="458"/>
      <c r="E1118" s="458"/>
      <c r="F1118" s="459"/>
      <c r="G1118" s="459"/>
    </row>
    <row r="1119">
      <c r="A1119" s="458"/>
      <c r="B1119" s="458"/>
      <c r="C1119" s="458"/>
      <c r="D1119" s="458"/>
      <c r="E1119" s="458"/>
      <c r="F1119" s="459"/>
      <c r="G1119" s="459"/>
    </row>
    <row r="1120">
      <c r="A1120" s="458"/>
      <c r="B1120" s="458"/>
      <c r="C1120" s="458"/>
      <c r="D1120" s="458"/>
      <c r="E1120" s="458"/>
      <c r="F1120" s="459"/>
      <c r="G1120" s="459"/>
    </row>
    <row r="1121">
      <c r="A1121" s="458"/>
      <c r="B1121" s="458"/>
      <c r="C1121" s="458"/>
      <c r="D1121" s="458"/>
      <c r="E1121" s="458"/>
      <c r="F1121" s="459"/>
      <c r="G1121" s="459"/>
    </row>
    <row r="1122">
      <c r="A1122" s="458"/>
      <c r="B1122" s="458"/>
      <c r="C1122" s="458"/>
      <c r="D1122" s="458"/>
      <c r="E1122" s="458"/>
      <c r="F1122" s="459"/>
      <c r="G1122" s="459"/>
    </row>
    <row r="1123">
      <c r="A1123" s="458"/>
      <c r="B1123" s="458"/>
      <c r="C1123" s="458"/>
      <c r="D1123" s="458"/>
      <c r="E1123" s="458"/>
      <c r="F1123" s="459"/>
      <c r="G1123" s="459"/>
    </row>
    <row r="1124">
      <c r="A1124" s="458"/>
      <c r="B1124" s="458"/>
      <c r="C1124" s="458"/>
      <c r="D1124" s="458"/>
      <c r="E1124" s="458"/>
      <c r="F1124" s="459"/>
      <c r="G1124" s="459"/>
    </row>
    <row r="1125">
      <c r="A1125" s="458"/>
      <c r="B1125" s="458"/>
      <c r="C1125" s="458"/>
      <c r="D1125" s="458"/>
      <c r="E1125" s="458"/>
      <c r="F1125" s="459"/>
      <c r="G1125" s="459"/>
    </row>
    <row r="1126">
      <c r="A1126" s="458"/>
      <c r="B1126" s="458"/>
      <c r="C1126" s="458"/>
      <c r="D1126" s="458"/>
      <c r="E1126" s="458"/>
      <c r="F1126" s="459"/>
      <c r="G1126" s="459"/>
    </row>
    <row r="1127">
      <c r="A1127" s="458"/>
      <c r="B1127" s="458"/>
      <c r="C1127" s="458"/>
      <c r="D1127" s="458"/>
      <c r="E1127" s="458"/>
      <c r="F1127" s="459"/>
      <c r="G1127" s="459"/>
    </row>
    <row r="1128">
      <c r="A1128" s="458"/>
      <c r="B1128" s="458"/>
      <c r="C1128" s="458"/>
      <c r="D1128" s="458"/>
      <c r="E1128" s="458"/>
      <c r="F1128" s="459"/>
      <c r="G1128" s="459"/>
    </row>
    <row r="1129">
      <c r="A1129" s="458"/>
      <c r="B1129" s="458"/>
      <c r="C1129" s="458"/>
      <c r="D1129" s="458"/>
      <c r="E1129" s="458"/>
      <c r="F1129" s="459"/>
      <c r="G1129" s="459"/>
    </row>
    <row r="1130">
      <c r="A1130" s="458"/>
      <c r="B1130" s="458"/>
      <c r="C1130" s="458"/>
      <c r="D1130" s="458"/>
      <c r="E1130" s="458"/>
      <c r="F1130" s="459"/>
      <c r="G1130" s="459"/>
    </row>
    <row r="1131">
      <c r="A1131" s="458"/>
      <c r="B1131" s="458"/>
      <c r="C1131" s="458"/>
      <c r="D1131" s="458"/>
      <c r="E1131" s="458"/>
      <c r="F1131" s="459"/>
      <c r="G1131" s="459"/>
    </row>
    <row r="1132">
      <c r="A1132" s="458"/>
      <c r="B1132" s="458"/>
      <c r="C1132" s="458"/>
      <c r="D1132" s="458"/>
      <c r="E1132" s="458"/>
      <c r="F1132" s="459"/>
      <c r="G1132" s="459"/>
    </row>
    <row r="1133">
      <c r="A1133" s="458"/>
      <c r="B1133" s="458"/>
      <c r="C1133" s="458"/>
      <c r="D1133" s="458"/>
      <c r="E1133" s="458"/>
      <c r="F1133" s="459"/>
      <c r="G1133" s="459"/>
    </row>
    <row r="1134">
      <c r="A1134" s="458"/>
      <c r="B1134" s="458"/>
      <c r="C1134" s="458"/>
      <c r="D1134" s="458"/>
      <c r="E1134" s="458"/>
      <c r="F1134" s="459"/>
      <c r="G1134" s="459"/>
    </row>
    <row r="1135">
      <c r="A1135" s="458"/>
      <c r="B1135" s="458"/>
      <c r="C1135" s="458"/>
      <c r="D1135" s="458"/>
      <c r="E1135" s="458"/>
      <c r="F1135" s="459"/>
      <c r="G1135" s="459"/>
    </row>
    <row r="1136">
      <c r="A1136" s="458"/>
      <c r="B1136" s="458"/>
      <c r="C1136" s="458"/>
      <c r="D1136" s="458"/>
      <c r="E1136" s="458"/>
      <c r="F1136" s="459"/>
      <c r="G1136" s="459"/>
    </row>
    <row r="1137">
      <c r="A1137" s="458"/>
      <c r="B1137" s="458"/>
      <c r="C1137" s="458"/>
      <c r="D1137" s="458"/>
      <c r="E1137" s="458"/>
      <c r="F1137" s="459"/>
      <c r="G1137" s="459"/>
    </row>
    <row r="1138">
      <c r="A1138" s="458"/>
      <c r="B1138" s="458"/>
      <c r="C1138" s="458"/>
      <c r="D1138" s="458"/>
      <c r="E1138" s="458"/>
      <c r="F1138" s="459"/>
      <c r="G1138" s="459"/>
    </row>
    <row r="1139">
      <c r="A1139" s="458"/>
      <c r="B1139" s="458"/>
      <c r="C1139" s="458"/>
      <c r="D1139" s="458"/>
      <c r="E1139" s="458"/>
      <c r="F1139" s="459"/>
      <c r="G1139" s="459"/>
    </row>
    <row r="1140">
      <c r="A1140" s="458"/>
      <c r="B1140" s="458"/>
      <c r="C1140" s="458"/>
      <c r="D1140" s="458"/>
      <c r="E1140" s="458"/>
      <c r="F1140" s="459"/>
      <c r="G1140" s="459"/>
    </row>
    <row r="1141">
      <c r="A1141" s="458"/>
      <c r="B1141" s="458"/>
      <c r="C1141" s="458"/>
      <c r="D1141" s="458"/>
      <c r="E1141" s="458"/>
      <c r="F1141" s="459"/>
      <c r="G1141" s="459"/>
    </row>
    <row r="1142">
      <c r="A1142" s="458"/>
      <c r="B1142" s="458"/>
      <c r="C1142" s="458"/>
      <c r="D1142" s="458"/>
      <c r="E1142" s="458"/>
      <c r="F1142" s="459"/>
      <c r="G1142" s="459"/>
    </row>
    <row r="1143">
      <c r="A1143" s="458"/>
      <c r="B1143" s="458"/>
      <c r="C1143" s="458"/>
      <c r="D1143" s="458"/>
      <c r="E1143" s="458"/>
      <c r="F1143" s="459"/>
      <c r="G1143" s="459"/>
    </row>
    <row r="1144">
      <c r="A1144" s="458"/>
      <c r="B1144" s="458"/>
      <c r="C1144" s="458"/>
      <c r="D1144" s="458"/>
      <c r="E1144" s="458"/>
      <c r="F1144" s="459"/>
      <c r="G1144" s="459"/>
    </row>
    <row r="1145">
      <c r="A1145" s="458"/>
      <c r="B1145" s="458"/>
      <c r="C1145" s="458"/>
      <c r="D1145" s="458"/>
      <c r="E1145" s="458"/>
      <c r="F1145" s="459"/>
      <c r="G1145" s="459"/>
    </row>
    <row r="1146">
      <c r="A1146" s="458"/>
      <c r="B1146" s="458"/>
      <c r="C1146" s="458"/>
      <c r="D1146" s="458"/>
      <c r="E1146" s="458"/>
      <c r="F1146" s="459"/>
      <c r="G1146" s="459"/>
    </row>
    <row r="1147">
      <c r="A1147" s="458"/>
      <c r="B1147" s="458"/>
      <c r="C1147" s="458"/>
      <c r="D1147" s="458"/>
      <c r="E1147" s="458"/>
      <c r="F1147" s="459"/>
      <c r="G1147" s="459"/>
    </row>
    <row r="1148">
      <c r="A1148" s="458"/>
      <c r="B1148" s="458"/>
      <c r="C1148" s="458"/>
      <c r="D1148" s="458"/>
      <c r="E1148" s="458"/>
      <c r="F1148" s="459"/>
      <c r="G1148" s="459"/>
    </row>
    <row r="1149">
      <c r="A1149" s="458"/>
      <c r="B1149" s="458"/>
      <c r="C1149" s="458"/>
      <c r="D1149" s="458"/>
      <c r="E1149" s="458"/>
      <c r="F1149" s="459"/>
      <c r="G1149" s="459"/>
    </row>
    <row r="1150">
      <c r="A1150" s="458"/>
      <c r="B1150" s="458"/>
      <c r="C1150" s="458"/>
      <c r="D1150" s="458"/>
      <c r="E1150" s="458"/>
      <c r="F1150" s="459"/>
      <c r="G1150" s="459"/>
    </row>
    <row r="1151">
      <c r="A1151" s="458"/>
      <c r="B1151" s="458"/>
      <c r="C1151" s="458"/>
      <c r="D1151" s="458"/>
      <c r="E1151" s="458"/>
      <c r="F1151" s="459"/>
      <c r="G1151" s="459"/>
    </row>
    <row r="1152">
      <c r="A1152" s="458"/>
      <c r="B1152" s="458"/>
      <c r="C1152" s="458"/>
      <c r="D1152" s="458"/>
      <c r="E1152" s="458"/>
      <c r="F1152" s="459"/>
      <c r="G1152" s="459"/>
    </row>
    <row r="1153">
      <c r="A1153" s="458"/>
      <c r="B1153" s="458"/>
      <c r="C1153" s="458"/>
      <c r="D1153" s="458"/>
      <c r="E1153" s="458"/>
      <c r="F1153" s="459"/>
      <c r="G1153" s="459"/>
    </row>
    <row r="1154">
      <c r="A1154" s="458"/>
      <c r="B1154" s="458"/>
      <c r="C1154" s="458"/>
      <c r="D1154" s="458"/>
      <c r="E1154" s="458"/>
      <c r="F1154" s="459"/>
      <c r="G1154" s="459"/>
    </row>
    <row r="1155">
      <c r="A1155" s="458"/>
      <c r="B1155" s="458"/>
      <c r="C1155" s="458"/>
      <c r="D1155" s="458"/>
      <c r="E1155" s="458"/>
      <c r="F1155" s="459"/>
      <c r="G1155" s="459"/>
    </row>
    <row r="1156">
      <c r="A1156" s="458"/>
      <c r="B1156" s="458"/>
      <c r="C1156" s="458"/>
      <c r="D1156" s="458"/>
      <c r="E1156" s="458"/>
      <c r="F1156" s="459"/>
      <c r="G1156" s="459"/>
    </row>
    <row r="1157">
      <c r="A1157" s="458"/>
      <c r="B1157" s="458"/>
      <c r="C1157" s="458"/>
      <c r="D1157" s="458"/>
      <c r="E1157" s="458"/>
      <c r="F1157" s="459"/>
      <c r="G1157" s="459"/>
    </row>
    <row r="1158">
      <c r="A1158" s="458"/>
      <c r="B1158" s="458"/>
      <c r="C1158" s="458"/>
      <c r="D1158" s="458"/>
      <c r="E1158" s="458"/>
      <c r="F1158" s="459"/>
      <c r="G1158" s="459"/>
    </row>
    <row r="1159">
      <c r="A1159" s="458"/>
      <c r="B1159" s="458"/>
      <c r="C1159" s="458"/>
      <c r="D1159" s="458"/>
      <c r="E1159" s="458"/>
      <c r="F1159" s="459"/>
      <c r="G1159" s="459"/>
    </row>
    <row r="1160">
      <c r="A1160" s="458"/>
      <c r="B1160" s="458"/>
      <c r="C1160" s="458"/>
      <c r="D1160" s="458"/>
      <c r="E1160" s="458"/>
      <c r="F1160" s="459"/>
      <c r="G1160" s="459"/>
    </row>
    <row r="1161">
      <c r="A1161" s="458"/>
      <c r="B1161" s="458"/>
      <c r="C1161" s="458"/>
      <c r="D1161" s="458"/>
      <c r="E1161" s="458"/>
      <c r="F1161" s="459"/>
      <c r="G1161" s="459"/>
    </row>
    <row r="1162">
      <c r="A1162" s="458"/>
      <c r="B1162" s="458"/>
      <c r="C1162" s="458"/>
      <c r="D1162" s="458"/>
      <c r="E1162" s="458"/>
      <c r="F1162" s="459"/>
      <c r="G1162" s="459"/>
    </row>
    <row r="1163">
      <c r="A1163" s="458"/>
      <c r="B1163" s="458"/>
      <c r="C1163" s="458"/>
      <c r="D1163" s="458"/>
      <c r="E1163" s="458"/>
      <c r="F1163" s="459"/>
      <c r="G1163" s="459"/>
    </row>
    <row r="1164">
      <c r="A1164" s="458"/>
      <c r="B1164" s="458"/>
      <c r="C1164" s="458"/>
      <c r="D1164" s="458"/>
      <c r="E1164" s="458"/>
      <c r="F1164" s="459"/>
      <c r="G1164" s="459"/>
    </row>
    <row r="1165">
      <c r="A1165" s="458"/>
      <c r="B1165" s="458"/>
      <c r="C1165" s="458"/>
      <c r="D1165" s="458"/>
      <c r="E1165" s="458"/>
      <c r="F1165" s="459"/>
      <c r="G1165" s="459"/>
    </row>
    <row r="1166">
      <c r="A1166" s="458"/>
      <c r="B1166" s="458"/>
      <c r="C1166" s="458"/>
      <c r="D1166" s="458"/>
      <c r="E1166" s="458"/>
      <c r="F1166" s="459"/>
      <c r="G1166" s="459"/>
    </row>
    <row r="1167">
      <c r="A1167" s="458"/>
      <c r="B1167" s="458"/>
      <c r="C1167" s="458"/>
      <c r="D1167" s="458"/>
      <c r="E1167" s="458"/>
      <c r="F1167" s="459"/>
      <c r="G1167" s="459"/>
    </row>
    <row r="1168">
      <c r="A1168" s="458"/>
      <c r="B1168" s="458"/>
      <c r="C1168" s="458"/>
      <c r="D1168" s="458"/>
      <c r="E1168" s="458"/>
      <c r="F1168" s="459"/>
      <c r="G1168" s="459"/>
    </row>
    <row r="1169">
      <c r="A1169" s="458"/>
      <c r="B1169" s="458"/>
      <c r="C1169" s="458"/>
      <c r="D1169" s="458"/>
      <c r="E1169" s="458"/>
      <c r="F1169" s="459"/>
      <c r="G1169" s="459"/>
    </row>
    <row r="1170">
      <c r="A1170" s="458"/>
      <c r="B1170" s="458"/>
      <c r="C1170" s="458"/>
      <c r="D1170" s="458"/>
      <c r="E1170" s="458"/>
      <c r="F1170" s="459"/>
      <c r="G1170" s="459"/>
    </row>
    <row r="1171">
      <c r="A1171" s="458"/>
      <c r="B1171" s="458"/>
      <c r="C1171" s="458"/>
      <c r="D1171" s="458"/>
      <c r="E1171" s="458"/>
      <c r="F1171" s="459"/>
      <c r="G1171" s="459"/>
    </row>
    <row r="1172">
      <c r="A1172" s="458"/>
      <c r="B1172" s="458"/>
      <c r="C1172" s="458"/>
      <c r="D1172" s="458"/>
      <c r="E1172" s="458"/>
      <c r="F1172" s="459"/>
      <c r="G1172" s="459"/>
    </row>
    <row r="1173">
      <c r="A1173" s="458"/>
      <c r="B1173" s="458"/>
      <c r="C1173" s="458"/>
      <c r="D1173" s="458"/>
      <c r="E1173" s="458"/>
      <c r="F1173" s="459"/>
      <c r="G1173" s="459"/>
    </row>
    <row r="1174">
      <c r="A1174" s="458"/>
      <c r="B1174" s="458"/>
      <c r="C1174" s="458"/>
      <c r="D1174" s="458"/>
      <c r="E1174" s="458"/>
      <c r="F1174" s="459"/>
      <c r="G1174" s="459"/>
    </row>
    <row r="1175">
      <c r="A1175" s="458"/>
      <c r="B1175" s="458"/>
      <c r="C1175" s="458"/>
      <c r="D1175" s="458"/>
      <c r="E1175" s="458"/>
      <c r="F1175" s="459"/>
      <c r="G1175" s="459"/>
    </row>
    <row r="1176">
      <c r="A1176" s="458"/>
      <c r="B1176" s="458"/>
      <c r="C1176" s="458"/>
      <c r="D1176" s="458"/>
      <c r="E1176" s="458"/>
      <c r="F1176" s="459"/>
      <c r="G1176" s="459"/>
    </row>
    <row r="1177">
      <c r="A1177" s="458"/>
      <c r="B1177" s="458"/>
      <c r="C1177" s="458"/>
      <c r="D1177" s="458"/>
      <c r="E1177" s="458"/>
      <c r="F1177" s="459"/>
      <c r="G1177" s="459"/>
    </row>
    <row r="1178">
      <c r="A1178" s="458"/>
      <c r="B1178" s="458"/>
      <c r="C1178" s="458"/>
      <c r="D1178" s="458"/>
      <c r="E1178" s="458"/>
      <c r="F1178" s="459"/>
      <c r="G1178" s="459"/>
    </row>
    <row r="1179">
      <c r="A1179" s="458"/>
      <c r="B1179" s="458"/>
      <c r="C1179" s="458"/>
      <c r="D1179" s="458"/>
      <c r="E1179" s="458"/>
      <c r="F1179" s="459"/>
      <c r="G1179" s="459"/>
    </row>
    <row r="1180">
      <c r="A1180" s="458"/>
      <c r="B1180" s="458"/>
      <c r="C1180" s="458"/>
      <c r="D1180" s="458"/>
      <c r="E1180" s="458"/>
      <c r="F1180" s="459"/>
      <c r="G1180" s="459"/>
    </row>
    <row r="1181">
      <c r="A1181" s="458"/>
      <c r="B1181" s="458"/>
      <c r="C1181" s="458"/>
      <c r="D1181" s="458"/>
      <c r="E1181" s="458"/>
      <c r="F1181" s="459"/>
      <c r="G1181" s="459"/>
    </row>
    <row r="1182">
      <c r="A1182" s="458"/>
      <c r="B1182" s="458"/>
      <c r="C1182" s="458"/>
      <c r="D1182" s="458"/>
      <c r="E1182" s="458"/>
      <c r="F1182" s="459"/>
      <c r="G1182" s="459"/>
    </row>
    <row r="1183">
      <c r="A1183" s="458"/>
      <c r="B1183" s="458"/>
      <c r="C1183" s="458"/>
      <c r="D1183" s="458"/>
      <c r="E1183" s="458"/>
      <c r="F1183" s="459"/>
      <c r="G1183" s="459"/>
    </row>
    <row r="1184">
      <c r="A1184" s="458"/>
      <c r="B1184" s="458"/>
      <c r="C1184" s="458"/>
      <c r="D1184" s="458"/>
      <c r="E1184" s="458"/>
      <c r="F1184" s="459"/>
      <c r="G1184" s="459"/>
    </row>
    <row r="1185">
      <c r="A1185" s="458"/>
      <c r="B1185" s="458"/>
      <c r="C1185" s="458"/>
      <c r="D1185" s="458"/>
      <c r="E1185" s="458"/>
      <c r="F1185" s="459"/>
      <c r="G1185" s="459"/>
    </row>
    <row r="1186">
      <c r="A1186" s="458"/>
      <c r="B1186" s="458"/>
      <c r="C1186" s="458"/>
      <c r="D1186" s="458"/>
      <c r="E1186" s="458"/>
      <c r="F1186" s="459"/>
      <c r="G1186" s="459"/>
    </row>
    <row r="1187">
      <c r="A1187" s="458"/>
      <c r="B1187" s="458"/>
      <c r="C1187" s="458"/>
      <c r="D1187" s="458"/>
      <c r="E1187" s="458"/>
      <c r="F1187" s="459"/>
      <c r="G1187" s="459"/>
    </row>
    <row r="1188">
      <c r="A1188" s="458"/>
      <c r="B1188" s="458"/>
      <c r="C1188" s="458"/>
      <c r="D1188" s="458"/>
      <c r="E1188" s="458"/>
      <c r="F1188" s="459"/>
      <c r="G1188" s="459"/>
    </row>
    <row r="1189">
      <c r="A1189" s="458"/>
      <c r="B1189" s="458"/>
      <c r="C1189" s="458"/>
      <c r="D1189" s="458"/>
      <c r="E1189" s="458"/>
      <c r="F1189" s="459"/>
      <c r="G1189" s="459"/>
    </row>
    <row r="1190">
      <c r="A1190" s="458"/>
      <c r="B1190" s="458"/>
      <c r="C1190" s="458"/>
      <c r="D1190" s="458"/>
      <c r="E1190" s="458"/>
      <c r="F1190" s="459"/>
      <c r="G1190" s="459"/>
    </row>
    <row r="1191">
      <c r="A1191" s="458"/>
      <c r="B1191" s="458"/>
      <c r="C1191" s="458"/>
      <c r="D1191" s="458"/>
      <c r="E1191" s="458"/>
      <c r="F1191" s="459"/>
      <c r="G1191" s="459"/>
    </row>
    <row r="1192">
      <c r="A1192" s="458"/>
      <c r="B1192" s="458"/>
      <c r="C1192" s="458"/>
      <c r="D1192" s="458"/>
      <c r="E1192" s="458"/>
      <c r="F1192" s="459"/>
      <c r="G1192" s="459"/>
    </row>
    <row r="1193">
      <c r="A1193" s="458"/>
      <c r="B1193" s="458"/>
      <c r="C1193" s="458"/>
      <c r="D1193" s="458"/>
      <c r="E1193" s="458"/>
      <c r="F1193" s="459"/>
      <c r="G1193" s="459"/>
    </row>
    <row r="1194">
      <c r="A1194" s="458"/>
      <c r="B1194" s="458"/>
      <c r="C1194" s="458"/>
      <c r="D1194" s="458"/>
      <c r="E1194" s="458"/>
      <c r="F1194" s="459"/>
      <c r="G1194" s="459"/>
    </row>
    <row r="1195">
      <c r="A1195" s="458"/>
      <c r="B1195" s="458"/>
      <c r="C1195" s="458"/>
      <c r="D1195" s="458"/>
      <c r="E1195" s="458"/>
      <c r="F1195" s="459"/>
      <c r="G1195" s="459"/>
    </row>
    <row r="1196">
      <c r="A1196" s="458"/>
      <c r="B1196" s="458"/>
      <c r="C1196" s="458"/>
      <c r="D1196" s="458"/>
      <c r="E1196" s="458"/>
      <c r="F1196" s="459"/>
      <c r="G1196" s="459"/>
    </row>
    <row r="1197">
      <c r="A1197" s="458"/>
      <c r="B1197" s="458"/>
      <c r="C1197" s="458"/>
      <c r="D1197" s="458"/>
      <c r="E1197" s="458"/>
      <c r="F1197" s="459"/>
      <c r="G1197" s="459"/>
    </row>
    <row r="1198">
      <c r="A1198" s="458"/>
      <c r="B1198" s="458"/>
      <c r="C1198" s="458"/>
      <c r="D1198" s="458"/>
      <c r="E1198" s="458"/>
      <c r="F1198" s="459"/>
      <c r="G1198" s="459"/>
    </row>
    <row r="1199">
      <c r="A1199" s="458"/>
      <c r="B1199" s="458"/>
      <c r="C1199" s="458"/>
      <c r="D1199" s="458"/>
      <c r="E1199" s="458"/>
      <c r="F1199" s="459"/>
      <c r="G1199" s="459"/>
    </row>
    <row r="1200">
      <c r="A1200" s="458"/>
      <c r="B1200" s="458"/>
      <c r="C1200" s="458"/>
      <c r="D1200" s="458"/>
      <c r="E1200" s="458"/>
      <c r="F1200" s="459"/>
      <c r="G1200" s="459"/>
    </row>
    <row r="1201">
      <c r="A1201" s="458"/>
      <c r="B1201" s="458"/>
      <c r="C1201" s="458"/>
      <c r="D1201" s="458"/>
      <c r="E1201" s="458"/>
      <c r="F1201" s="459"/>
      <c r="G1201" s="459"/>
    </row>
    <row r="1202">
      <c r="A1202" s="458"/>
      <c r="B1202" s="458"/>
      <c r="C1202" s="458"/>
      <c r="D1202" s="458"/>
      <c r="E1202" s="458"/>
      <c r="F1202" s="459"/>
      <c r="G1202" s="459"/>
    </row>
    <row r="1203">
      <c r="A1203" s="458"/>
      <c r="B1203" s="458"/>
      <c r="C1203" s="458"/>
      <c r="D1203" s="458"/>
      <c r="E1203" s="458"/>
      <c r="F1203" s="459"/>
      <c r="G1203" s="459"/>
    </row>
    <row r="1204">
      <c r="A1204" s="458"/>
      <c r="B1204" s="458"/>
      <c r="C1204" s="458"/>
      <c r="D1204" s="458"/>
      <c r="E1204" s="458"/>
      <c r="F1204" s="459"/>
      <c r="G1204" s="459"/>
    </row>
    <row r="1205">
      <c r="A1205" s="458"/>
      <c r="B1205" s="458"/>
      <c r="C1205" s="458"/>
      <c r="D1205" s="458"/>
      <c r="E1205" s="458"/>
      <c r="F1205" s="459"/>
      <c r="G1205" s="459"/>
    </row>
    <row r="1206">
      <c r="A1206" s="458"/>
      <c r="B1206" s="458"/>
      <c r="C1206" s="458"/>
      <c r="D1206" s="458"/>
      <c r="E1206" s="458"/>
      <c r="F1206" s="459"/>
      <c r="G1206" s="459"/>
    </row>
    <row r="1207">
      <c r="A1207" s="458"/>
      <c r="B1207" s="458"/>
      <c r="C1207" s="458"/>
      <c r="D1207" s="458"/>
      <c r="E1207" s="458"/>
      <c r="F1207" s="459"/>
      <c r="G1207" s="459"/>
    </row>
    <row r="1208">
      <c r="A1208" s="458"/>
      <c r="B1208" s="458"/>
      <c r="C1208" s="458"/>
      <c r="D1208" s="458"/>
      <c r="E1208" s="458"/>
      <c r="F1208" s="459"/>
      <c r="G1208" s="459"/>
    </row>
    <row r="1209">
      <c r="A1209" s="458"/>
      <c r="B1209" s="458"/>
      <c r="C1209" s="458"/>
      <c r="D1209" s="458"/>
      <c r="E1209" s="458"/>
      <c r="F1209" s="459"/>
      <c r="G1209" s="459"/>
    </row>
    <row r="1210">
      <c r="A1210" s="458"/>
      <c r="B1210" s="458"/>
      <c r="C1210" s="458"/>
      <c r="D1210" s="458"/>
      <c r="E1210" s="458"/>
      <c r="F1210" s="459"/>
      <c r="G1210" s="459"/>
    </row>
    <row r="1211">
      <c r="A1211" s="458"/>
      <c r="B1211" s="458"/>
      <c r="C1211" s="458"/>
      <c r="D1211" s="458"/>
      <c r="E1211" s="458"/>
      <c r="F1211" s="459"/>
      <c r="G1211" s="459"/>
    </row>
    <row r="1212">
      <c r="A1212" s="458"/>
      <c r="B1212" s="458"/>
      <c r="C1212" s="458"/>
      <c r="D1212" s="458"/>
      <c r="E1212" s="458"/>
      <c r="F1212" s="459"/>
      <c r="G1212" s="459"/>
    </row>
    <row r="1213">
      <c r="A1213" s="458"/>
      <c r="B1213" s="458"/>
      <c r="C1213" s="458"/>
      <c r="D1213" s="458"/>
      <c r="E1213" s="458"/>
      <c r="F1213" s="459"/>
      <c r="G1213" s="459"/>
    </row>
    <row r="1214">
      <c r="A1214" s="458"/>
      <c r="B1214" s="458"/>
      <c r="C1214" s="458"/>
      <c r="D1214" s="458"/>
      <c r="E1214" s="458"/>
      <c r="F1214" s="459"/>
      <c r="G1214" s="459"/>
    </row>
    <row r="1215">
      <c r="A1215" s="458"/>
      <c r="B1215" s="458"/>
      <c r="C1215" s="458"/>
      <c r="D1215" s="458"/>
      <c r="E1215" s="458"/>
      <c r="F1215" s="459"/>
      <c r="G1215" s="459"/>
    </row>
    <row r="1216">
      <c r="A1216" s="458"/>
      <c r="B1216" s="458"/>
      <c r="C1216" s="458"/>
      <c r="D1216" s="458"/>
      <c r="E1216" s="458"/>
      <c r="F1216" s="459"/>
      <c r="G1216" s="459"/>
    </row>
    <row r="1217">
      <c r="A1217" s="458"/>
      <c r="B1217" s="458"/>
      <c r="C1217" s="458"/>
      <c r="D1217" s="458"/>
      <c r="E1217" s="458"/>
      <c r="F1217" s="459"/>
      <c r="G1217" s="459"/>
    </row>
    <row r="1218">
      <c r="A1218" s="458"/>
      <c r="B1218" s="458"/>
      <c r="C1218" s="458"/>
      <c r="D1218" s="458"/>
      <c r="E1218" s="458"/>
      <c r="F1218" s="459"/>
      <c r="G1218" s="459"/>
    </row>
    <row r="1219">
      <c r="A1219" s="458"/>
      <c r="B1219" s="458"/>
      <c r="C1219" s="458"/>
      <c r="D1219" s="458"/>
      <c r="E1219" s="458"/>
      <c r="F1219" s="459"/>
      <c r="G1219" s="459"/>
    </row>
    <row r="1220">
      <c r="A1220" s="458"/>
      <c r="B1220" s="458"/>
      <c r="C1220" s="458"/>
      <c r="D1220" s="458"/>
      <c r="E1220" s="458"/>
      <c r="F1220" s="459"/>
      <c r="G1220" s="459"/>
    </row>
    <row r="1221">
      <c r="A1221" s="458"/>
      <c r="B1221" s="458"/>
      <c r="C1221" s="458"/>
      <c r="D1221" s="458"/>
      <c r="E1221" s="458"/>
      <c r="F1221" s="459"/>
      <c r="G1221" s="459"/>
    </row>
    <row r="1222">
      <c r="A1222" s="458"/>
      <c r="B1222" s="458"/>
      <c r="C1222" s="458"/>
      <c r="D1222" s="458"/>
      <c r="E1222" s="458"/>
      <c r="F1222" s="459"/>
      <c r="G1222" s="459"/>
    </row>
    <row r="1223">
      <c r="A1223" s="458"/>
      <c r="B1223" s="458"/>
      <c r="C1223" s="458"/>
      <c r="D1223" s="458"/>
      <c r="E1223" s="458"/>
      <c r="F1223" s="459"/>
      <c r="G1223" s="459"/>
    </row>
    <row r="1224">
      <c r="A1224" s="458"/>
      <c r="B1224" s="458"/>
      <c r="C1224" s="458"/>
      <c r="D1224" s="458"/>
      <c r="E1224" s="458"/>
      <c r="F1224" s="459"/>
      <c r="G1224" s="459"/>
    </row>
    <row r="1225">
      <c r="A1225" s="458"/>
      <c r="B1225" s="458"/>
      <c r="C1225" s="458"/>
      <c r="D1225" s="458"/>
      <c r="E1225" s="458"/>
      <c r="F1225" s="459"/>
      <c r="G1225" s="459"/>
    </row>
    <row r="1226">
      <c r="A1226" s="458"/>
      <c r="B1226" s="458"/>
      <c r="C1226" s="458"/>
      <c r="D1226" s="458"/>
      <c r="E1226" s="458"/>
      <c r="F1226" s="459"/>
      <c r="G1226" s="459"/>
    </row>
    <row r="1227">
      <c r="A1227" s="458"/>
      <c r="B1227" s="458"/>
      <c r="C1227" s="458"/>
      <c r="D1227" s="458"/>
      <c r="E1227" s="458"/>
      <c r="F1227" s="459"/>
      <c r="G1227" s="459"/>
    </row>
    <row r="1228">
      <c r="A1228" s="458"/>
      <c r="B1228" s="458"/>
      <c r="C1228" s="458"/>
      <c r="D1228" s="458"/>
      <c r="E1228" s="458"/>
      <c r="F1228" s="459"/>
      <c r="G1228" s="459"/>
    </row>
    <row r="1229">
      <c r="A1229" s="458"/>
      <c r="B1229" s="458"/>
      <c r="C1229" s="458"/>
      <c r="D1229" s="458"/>
      <c r="E1229" s="458"/>
      <c r="F1229" s="459"/>
      <c r="G1229" s="459"/>
    </row>
    <row r="1230">
      <c r="A1230" s="458"/>
      <c r="B1230" s="458"/>
      <c r="C1230" s="458"/>
      <c r="D1230" s="458"/>
      <c r="E1230" s="458"/>
      <c r="F1230" s="459"/>
      <c r="G1230" s="459"/>
    </row>
    <row r="1231">
      <c r="A1231" s="458"/>
      <c r="B1231" s="458"/>
      <c r="C1231" s="458"/>
      <c r="D1231" s="458"/>
      <c r="E1231" s="458"/>
      <c r="F1231" s="459"/>
      <c r="G1231" s="459"/>
    </row>
    <row r="1232">
      <c r="A1232" s="458"/>
      <c r="B1232" s="458"/>
      <c r="C1232" s="458"/>
      <c r="D1232" s="458"/>
      <c r="E1232" s="458"/>
      <c r="F1232" s="459"/>
      <c r="G1232" s="459"/>
    </row>
    <row r="1233">
      <c r="A1233" s="458"/>
      <c r="B1233" s="458"/>
      <c r="C1233" s="458"/>
      <c r="D1233" s="458"/>
      <c r="E1233" s="458"/>
      <c r="F1233" s="459"/>
      <c r="G1233" s="459"/>
    </row>
    <row r="1234">
      <c r="A1234" s="458"/>
      <c r="B1234" s="458"/>
      <c r="C1234" s="458"/>
      <c r="D1234" s="458"/>
      <c r="E1234" s="458"/>
      <c r="F1234" s="459"/>
      <c r="G1234" s="459"/>
    </row>
    <row r="1235">
      <c r="A1235" s="458"/>
      <c r="B1235" s="458"/>
      <c r="C1235" s="458"/>
      <c r="D1235" s="458"/>
      <c r="E1235" s="458"/>
      <c r="F1235" s="459"/>
      <c r="G1235" s="459"/>
    </row>
    <row r="1236">
      <c r="A1236" s="458"/>
      <c r="B1236" s="458"/>
      <c r="C1236" s="458"/>
      <c r="D1236" s="458"/>
      <c r="E1236" s="458"/>
      <c r="F1236" s="459"/>
      <c r="G1236" s="459"/>
    </row>
    <row r="1237">
      <c r="A1237" s="458"/>
      <c r="B1237" s="458"/>
      <c r="C1237" s="458"/>
      <c r="D1237" s="458"/>
      <c r="E1237" s="458"/>
      <c r="F1237" s="459"/>
      <c r="G1237" s="459"/>
    </row>
    <row r="1238">
      <c r="A1238" s="458"/>
      <c r="B1238" s="458"/>
      <c r="C1238" s="458"/>
      <c r="D1238" s="458"/>
      <c r="E1238" s="458"/>
      <c r="F1238" s="459"/>
      <c r="G1238" s="459"/>
    </row>
    <row r="1239">
      <c r="A1239" s="458"/>
      <c r="B1239" s="458"/>
      <c r="C1239" s="458"/>
      <c r="D1239" s="458"/>
      <c r="E1239" s="458"/>
      <c r="F1239" s="459"/>
      <c r="G1239" s="459"/>
    </row>
    <row r="1240">
      <c r="A1240" s="458"/>
      <c r="B1240" s="458"/>
      <c r="C1240" s="458"/>
      <c r="D1240" s="458"/>
      <c r="E1240" s="458"/>
      <c r="F1240" s="459"/>
      <c r="G1240" s="459"/>
    </row>
    <row r="1241">
      <c r="A1241" s="458"/>
      <c r="B1241" s="458"/>
      <c r="C1241" s="458"/>
      <c r="D1241" s="458"/>
      <c r="E1241" s="458"/>
      <c r="F1241" s="459"/>
      <c r="G1241" s="459"/>
    </row>
    <row r="1242">
      <c r="A1242" s="458"/>
      <c r="B1242" s="458"/>
      <c r="C1242" s="458"/>
      <c r="D1242" s="458"/>
      <c r="E1242" s="458"/>
      <c r="F1242" s="459"/>
      <c r="G1242" s="459"/>
    </row>
    <row r="1243">
      <c r="A1243" s="458"/>
      <c r="B1243" s="458"/>
      <c r="C1243" s="458"/>
      <c r="D1243" s="458"/>
      <c r="E1243" s="458"/>
      <c r="F1243" s="459"/>
      <c r="G1243" s="459"/>
    </row>
    <row r="1244">
      <c r="A1244" s="458"/>
      <c r="B1244" s="458"/>
      <c r="C1244" s="458"/>
      <c r="D1244" s="458"/>
      <c r="E1244" s="458"/>
      <c r="F1244" s="459"/>
      <c r="G1244" s="459"/>
    </row>
    <row r="1245">
      <c r="A1245" s="458"/>
      <c r="B1245" s="458"/>
      <c r="C1245" s="458"/>
      <c r="D1245" s="458"/>
      <c r="E1245" s="458"/>
      <c r="F1245" s="459"/>
      <c r="G1245" s="459"/>
    </row>
    <row r="1246">
      <c r="A1246" s="458"/>
      <c r="B1246" s="458"/>
      <c r="C1246" s="458"/>
      <c r="D1246" s="458"/>
      <c r="E1246" s="458"/>
      <c r="F1246" s="459"/>
      <c r="G1246" s="459"/>
    </row>
    <row r="1247">
      <c r="A1247" s="458"/>
      <c r="B1247" s="458"/>
      <c r="C1247" s="458"/>
      <c r="D1247" s="458"/>
      <c r="E1247" s="458"/>
      <c r="F1247" s="459"/>
      <c r="G1247" s="459"/>
    </row>
    <row r="1248">
      <c r="A1248" s="458"/>
      <c r="B1248" s="458"/>
      <c r="C1248" s="458"/>
      <c r="D1248" s="458"/>
      <c r="E1248" s="458"/>
      <c r="F1248" s="459"/>
      <c r="G1248" s="459"/>
    </row>
    <row r="1249">
      <c r="A1249" s="458"/>
      <c r="B1249" s="458"/>
      <c r="C1249" s="458"/>
      <c r="D1249" s="458"/>
      <c r="E1249" s="458"/>
      <c r="F1249" s="459"/>
      <c r="G1249" s="459"/>
    </row>
    <row r="1250">
      <c r="A1250" s="458"/>
      <c r="B1250" s="458"/>
      <c r="C1250" s="458"/>
      <c r="D1250" s="458"/>
      <c r="E1250" s="458"/>
      <c r="F1250" s="459"/>
      <c r="G1250" s="459"/>
    </row>
    <row r="1251">
      <c r="A1251" s="458"/>
      <c r="B1251" s="458"/>
      <c r="C1251" s="458"/>
      <c r="D1251" s="458"/>
      <c r="E1251" s="458"/>
      <c r="F1251" s="459"/>
      <c r="G1251" s="459"/>
    </row>
    <row r="1252">
      <c r="A1252" s="458"/>
      <c r="B1252" s="458"/>
      <c r="C1252" s="458"/>
      <c r="D1252" s="458"/>
      <c r="E1252" s="458"/>
      <c r="F1252" s="459"/>
      <c r="G1252" s="459"/>
    </row>
    <row r="1253">
      <c r="A1253" s="458"/>
      <c r="B1253" s="458"/>
      <c r="C1253" s="458"/>
      <c r="D1253" s="458"/>
      <c r="E1253" s="458"/>
      <c r="F1253" s="459"/>
      <c r="G1253" s="459"/>
    </row>
    <row r="1254">
      <c r="A1254" s="458"/>
      <c r="B1254" s="458"/>
      <c r="C1254" s="458"/>
      <c r="D1254" s="458"/>
      <c r="E1254" s="458"/>
      <c r="F1254" s="459"/>
      <c r="G1254" s="459"/>
    </row>
    <row r="1255">
      <c r="A1255" s="458"/>
      <c r="B1255" s="458"/>
      <c r="C1255" s="458"/>
      <c r="D1255" s="458"/>
      <c r="E1255" s="458"/>
      <c r="F1255" s="459"/>
      <c r="G1255" s="459"/>
    </row>
    <row r="1256">
      <c r="A1256" s="458"/>
      <c r="B1256" s="458"/>
      <c r="C1256" s="458"/>
      <c r="D1256" s="458"/>
      <c r="E1256" s="458"/>
      <c r="F1256" s="459"/>
      <c r="G1256" s="459"/>
    </row>
    <row r="1257">
      <c r="A1257" s="458"/>
      <c r="B1257" s="458"/>
      <c r="C1257" s="458"/>
      <c r="D1257" s="458"/>
      <c r="E1257" s="458"/>
      <c r="F1257" s="459"/>
      <c r="G1257" s="459"/>
    </row>
    <row r="1258">
      <c r="A1258" s="458"/>
      <c r="B1258" s="458"/>
      <c r="C1258" s="458"/>
      <c r="D1258" s="458"/>
      <c r="E1258" s="458"/>
      <c r="F1258" s="459"/>
      <c r="G1258" s="459"/>
    </row>
    <row r="1259">
      <c r="A1259" s="458"/>
      <c r="B1259" s="458"/>
      <c r="C1259" s="458"/>
      <c r="D1259" s="458"/>
      <c r="E1259" s="458"/>
      <c r="F1259" s="459"/>
      <c r="G1259" s="459"/>
    </row>
    <row r="1260">
      <c r="A1260" s="458"/>
      <c r="B1260" s="458"/>
      <c r="C1260" s="458"/>
      <c r="D1260" s="458"/>
      <c r="E1260" s="458"/>
      <c r="F1260" s="459"/>
      <c r="G1260" s="459"/>
    </row>
    <row r="1261">
      <c r="A1261" s="458"/>
      <c r="B1261" s="458"/>
      <c r="C1261" s="458"/>
      <c r="D1261" s="458"/>
      <c r="E1261" s="458"/>
      <c r="F1261" s="459"/>
      <c r="G1261" s="459"/>
    </row>
    <row r="1262">
      <c r="A1262" s="458"/>
      <c r="B1262" s="458"/>
      <c r="C1262" s="458"/>
      <c r="D1262" s="458"/>
      <c r="E1262" s="458"/>
      <c r="F1262" s="459"/>
      <c r="G1262" s="459"/>
    </row>
    <row r="1263">
      <c r="A1263" s="458"/>
      <c r="B1263" s="458"/>
      <c r="C1263" s="458"/>
      <c r="D1263" s="458"/>
      <c r="E1263" s="458"/>
      <c r="F1263" s="459"/>
      <c r="G1263" s="459"/>
    </row>
    <row r="1264">
      <c r="A1264" s="458"/>
      <c r="B1264" s="458"/>
      <c r="C1264" s="458"/>
      <c r="D1264" s="458"/>
      <c r="E1264" s="458"/>
      <c r="F1264" s="459"/>
      <c r="G1264" s="459"/>
    </row>
    <row r="1265">
      <c r="A1265" s="458"/>
      <c r="B1265" s="458"/>
      <c r="C1265" s="458"/>
      <c r="D1265" s="458"/>
      <c r="E1265" s="458"/>
      <c r="F1265" s="459"/>
      <c r="G1265" s="459"/>
    </row>
    <row r="1266">
      <c r="A1266" s="458"/>
      <c r="B1266" s="458"/>
      <c r="C1266" s="458"/>
      <c r="D1266" s="458"/>
      <c r="E1266" s="458"/>
      <c r="F1266" s="459"/>
      <c r="G1266" s="459"/>
    </row>
    <row r="1267">
      <c r="A1267" s="458"/>
      <c r="B1267" s="458"/>
      <c r="C1267" s="458"/>
      <c r="D1267" s="458"/>
      <c r="E1267" s="458"/>
      <c r="F1267" s="459"/>
      <c r="G1267" s="459"/>
    </row>
    <row r="1268">
      <c r="A1268" s="458"/>
      <c r="B1268" s="458"/>
      <c r="C1268" s="458"/>
      <c r="D1268" s="458"/>
      <c r="E1268" s="458"/>
      <c r="F1268" s="459"/>
      <c r="G1268" s="459"/>
    </row>
    <row r="1269">
      <c r="A1269" s="458"/>
      <c r="B1269" s="458"/>
      <c r="C1269" s="458"/>
      <c r="D1269" s="458"/>
      <c r="E1269" s="458"/>
      <c r="F1269" s="459"/>
      <c r="G1269" s="459"/>
    </row>
    <row r="1270">
      <c r="A1270" s="458"/>
      <c r="B1270" s="458"/>
      <c r="C1270" s="458"/>
      <c r="D1270" s="458"/>
      <c r="E1270" s="458"/>
      <c r="F1270" s="459"/>
      <c r="G1270" s="459"/>
    </row>
    <row r="1271">
      <c r="A1271" s="458"/>
      <c r="B1271" s="458"/>
      <c r="C1271" s="458"/>
      <c r="D1271" s="458"/>
      <c r="E1271" s="458"/>
      <c r="F1271" s="459"/>
      <c r="G1271" s="459"/>
    </row>
    <row r="1272">
      <c r="A1272" s="458"/>
      <c r="B1272" s="458"/>
      <c r="C1272" s="458"/>
      <c r="D1272" s="458"/>
      <c r="E1272" s="458"/>
      <c r="F1272" s="459"/>
      <c r="G1272" s="459"/>
    </row>
    <row r="1273">
      <c r="A1273" s="458"/>
      <c r="B1273" s="458"/>
      <c r="C1273" s="458"/>
      <c r="D1273" s="458"/>
      <c r="E1273" s="458"/>
      <c r="F1273" s="459"/>
      <c r="G1273" s="459"/>
    </row>
    <row r="1274">
      <c r="A1274" s="458"/>
      <c r="B1274" s="458"/>
      <c r="C1274" s="458"/>
      <c r="D1274" s="458"/>
      <c r="E1274" s="458"/>
      <c r="F1274" s="459"/>
      <c r="G1274" s="459"/>
    </row>
    <row r="1275">
      <c r="A1275" s="458"/>
      <c r="B1275" s="458"/>
      <c r="C1275" s="458"/>
      <c r="D1275" s="458"/>
      <c r="E1275" s="458"/>
      <c r="F1275" s="459"/>
      <c r="G1275" s="459"/>
    </row>
    <row r="1276">
      <c r="A1276" s="458"/>
      <c r="B1276" s="458"/>
      <c r="C1276" s="458"/>
      <c r="D1276" s="458"/>
      <c r="E1276" s="458"/>
      <c r="F1276" s="459"/>
      <c r="G1276" s="459"/>
    </row>
    <row r="1277">
      <c r="A1277" s="458"/>
      <c r="B1277" s="458"/>
      <c r="C1277" s="458"/>
      <c r="D1277" s="458"/>
      <c r="E1277" s="458"/>
      <c r="F1277" s="459"/>
      <c r="G1277" s="459"/>
    </row>
    <row r="1278">
      <c r="A1278" s="458"/>
      <c r="B1278" s="458"/>
      <c r="C1278" s="458"/>
      <c r="D1278" s="458"/>
      <c r="E1278" s="458"/>
      <c r="F1278" s="459"/>
      <c r="G1278" s="459"/>
    </row>
    <row r="1279">
      <c r="A1279" s="458"/>
      <c r="B1279" s="458"/>
      <c r="C1279" s="458"/>
      <c r="D1279" s="458"/>
      <c r="E1279" s="458"/>
      <c r="F1279" s="459"/>
      <c r="G1279" s="459"/>
    </row>
    <row r="1280">
      <c r="A1280" s="458"/>
      <c r="B1280" s="458"/>
      <c r="C1280" s="458"/>
      <c r="D1280" s="458"/>
      <c r="E1280" s="458"/>
      <c r="F1280" s="459"/>
      <c r="G1280" s="459"/>
    </row>
    <row r="1281">
      <c r="A1281" s="458"/>
      <c r="B1281" s="458"/>
      <c r="C1281" s="458"/>
      <c r="D1281" s="458"/>
      <c r="E1281" s="458"/>
      <c r="F1281" s="459"/>
      <c r="G1281" s="459"/>
    </row>
    <row r="1282">
      <c r="A1282" s="458"/>
      <c r="B1282" s="458"/>
      <c r="C1282" s="458"/>
      <c r="D1282" s="458"/>
      <c r="E1282" s="458"/>
      <c r="F1282" s="459"/>
      <c r="G1282" s="459"/>
    </row>
    <row r="1283">
      <c r="A1283" s="458"/>
      <c r="B1283" s="458"/>
      <c r="C1283" s="458"/>
      <c r="D1283" s="458"/>
      <c r="E1283" s="458"/>
      <c r="F1283" s="459"/>
      <c r="G1283" s="459"/>
    </row>
    <row r="1284">
      <c r="A1284" s="458"/>
      <c r="B1284" s="458"/>
      <c r="C1284" s="458"/>
      <c r="D1284" s="458"/>
      <c r="E1284" s="458"/>
      <c r="F1284" s="459"/>
      <c r="G1284" s="459"/>
    </row>
    <row r="1285">
      <c r="A1285" s="458"/>
      <c r="B1285" s="458"/>
      <c r="C1285" s="458"/>
      <c r="D1285" s="458"/>
      <c r="E1285" s="458"/>
      <c r="F1285" s="459"/>
      <c r="G1285" s="459"/>
    </row>
    <row r="1286">
      <c r="A1286" s="458"/>
      <c r="B1286" s="458"/>
      <c r="C1286" s="458"/>
      <c r="D1286" s="458"/>
      <c r="E1286" s="458"/>
      <c r="F1286" s="459"/>
      <c r="G1286" s="459"/>
    </row>
    <row r="1287">
      <c r="A1287" s="458"/>
      <c r="B1287" s="458"/>
      <c r="C1287" s="458"/>
      <c r="D1287" s="458"/>
      <c r="E1287" s="458"/>
      <c r="F1287" s="459"/>
      <c r="G1287" s="459"/>
    </row>
    <row r="1288">
      <c r="A1288" s="458"/>
      <c r="B1288" s="458"/>
      <c r="C1288" s="458"/>
      <c r="D1288" s="458"/>
      <c r="E1288" s="458"/>
      <c r="F1288" s="459"/>
      <c r="G1288" s="459"/>
    </row>
    <row r="1289">
      <c r="A1289" s="458"/>
      <c r="B1289" s="458"/>
      <c r="C1289" s="458"/>
      <c r="D1289" s="458"/>
      <c r="E1289" s="458"/>
      <c r="F1289" s="459"/>
      <c r="G1289" s="459"/>
    </row>
    <row r="1290">
      <c r="A1290" s="458"/>
      <c r="B1290" s="458"/>
      <c r="C1290" s="458"/>
      <c r="D1290" s="458"/>
      <c r="E1290" s="458"/>
      <c r="F1290" s="459"/>
      <c r="G1290" s="459"/>
    </row>
    <row r="1291">
      <c r="A1291" s="458"/>
      <c r="B1291" s="458"/>
      <c r="C1291" s="458"/>
      <c r="D1291" s="458"/>
      <c r="E1291" s="458"/>
      <c r="F1291" s="459"/>
      <c r="G1291" s="459"/>
    </row>
    <row r="1292">
      <c r="A1292" s="458"/>
      <c r="B1292" s="458"/>
      <c r="C1292" s="458"/>
      <c r="D1292" s="458"/>
      <c r="E1292" s="458"/>
      <c r="F1292" s="459"/>
      <c r="G1292" s="459"/>
    </row>
    <row r="1293">
      <c r="A1293" s="458"/>
      <c r="B1293" s="458"/>
      <c r="C1293" s="458"/>
      <c r="D1293" s="458"/>
      <c r="E1293" s="458"/>
      <c r="F1293" s="459"/>
      <c r="G1293" s="459"/>
    </row>
    <row r="1294">
      <c r="A1294" s="458"/>
      <c r="B1294" s="458"/>
      <c r="C1294" s="458"/>
      <c r="D1294" s="458"/>
      <c r="E1294" s="458"/>
      <c r="F1294" s="459"/>
      <c r="G1294" s="459"/>
    </row>
    <row r="1295">
      <c r="A1295" s="458"/>
      <c r="B1295" s="458"/>
      <c r="C1295" s="458"/>
      <c r="D1295" s="458"/>
      <c r="E1295" s="458"/>
      <c r="F1295" s="459"/>
      <c r="G1295" s="459"/>
    </row>
    <row r="1296">
      <c r="A1296" s="458"/>
      <c r="B1296" s="458"/>
      <c r="C1296" s="458"/>
      <c r="D1296" s="458"/>
      <c r="E1296" s="458"/>
      <c r="F1296" s="459"/>
      <c r="G1296" s="459"/>
    </row>
    <row r="1297">
      <c r="A1297" s="458"/>
      <c r="B1297" s="458"/>
      <c r="C1297" s="458"/>
      <c r="D1297" s="458"/>
      <c r="E1297" s="458"/>
      <c r="F1297" s="459"/>
      <c r="G1297" s="459"/>
    </row>
    <row r="1298">
      <c r="A1298" s="458"/>
      <c r="B1298" s="458"/>
      <c r="C1298" s="458"/>
      <c r="D1298" s="458"/>
      <c r="E1298" s="458"/>
      <c r="F1298" s="459"/>
      <c r="G1298" s="459"/>
    </row>
    <row r="1299">
      <c r="A1299" s="458"/>
      <c r="B1299" s="458"/>
      <c r="C1299" s="458"/>
      <c r="D1299" s="458"/>
      <c r="E1299" s="458"/>
      <c r="F1299" s="459"/>
      <c r="G1299" s="459"/>
    </row>
    <row r="1300">
      <c r="A1300" s="458"/>
      <c r="B1300" s="458"/>
      <c r="C1300" s="458"/>
      <c r="D1300" s="458"/>
      <c r="E1300" s="458"/>
      <c r="F1300" s="459"/>
      <c r="G1300" s="459"/>
    </row>
    <row r="1301">
      <c r="A1301" s="458"/>
      <c r="B1301" s="458"/>
      <c r="C1301" s="458"/>
      <c r="D1301" s="458"/>
      <c r="E1301" s="458"/>
      <c r="F1301" s="459"/>
      <c r="G1301" s="459"/>
    </row>
    <row r="1302">
      <c r="A1302" s="458"/>
      <c r="B1302" s="458"/>
      <c r="C1302" s="458"/>
      <c r="D1302" s="458"/>
      <c r="E1302" s="458"/>
      <c r="F1302" s="459"/>
      <c r="G1302" s="459"/>
    </row>
    <row r="1303">
      <c r="A1303" s="458"/>
      <c r="B1303" s="458"/>
      <c r="C1303" s="458"/>
      <c r="D1303" s="458"/>
      <c r="E1303" s="458"/>
      <c r="F1303" s="459"/>
      <c r="G1303" s="459"/>
    </row>
    <row r="1304">
      <c r="A1304" s="458"/>
      <c r="B1304" s="458"/>
      <c r="C1304" s="458"/>
      <c r="D1304" s="458"/>
      <c r="E1304" s="458"/>
      <c r="F1304" s="459"/>
      <c r="G1304" s="459"/>
    </row>
    <row r="1305">
      <c r="A1305" s="458"/>
      <c r="B1305" s="458"/>
      <c r="C1305" s="458"/>
      <c r="D1305" s="458"/>
      <c r="E1305" s="458"/>
      <c r="F1305" s="459"/>
      <c r="G1305" s="459"/>
    </row>
    <row r="1306">
      <c r="A1306" s="458"/>
      <c r="B1306" s="458"/>
      <c r="C1306" s="458"/>
      <c r="D1306" s="458"/>
      <c r="E1306" s="458"/>
      <c r="F1306" s="459"/>
      <c r="G1306" s="459"/>
    </row>
    <row r="1307">
      <c r="A1307" s="458"/>
      <c r="B1307" s="458"/>
      <c r="C1307" s="458"/>
      <c r="D1307" s="458"/>
      <c r="E1307" s="458"/>
      <c r="F1307" s="459"/>
      <c r="G1307" s="459"/>
    </row>
    <row r="1308">
      <c r="A1308" s="458"/>
      <c r="B1308" s="458"/>
      <c r="C1308" s="458"/>
      <c r="D1308" s="458"/>
      <c r="E1308" s="458"/>
      <c r="F1308" s="459"/>
      <c r="G1308" s="459"/>
    </row>
    <row r="1309">
      <c r="A1309" s="458"/>
      <c r="B1309" s="458"/>
      <c r="C1309" s="458"/>
      <c r="D1309" s="458"/>
      <c r="E1309" s="458"/>
      <c r="F1309" s="459"/>
      <c r="G1309" s="459"/>
    </row>
    <row r="1310">
      <c r="A1310" s="458"/>
      <c r="B1310" s="458"/>
      <c r="C1310" s="458"/>
      <c r="D1310" s="458"/>
      <c r="E1310" s="458"/>
      <c r="F1310" s="459"/>
      <c r="G1310" s="459"/>
    </row>
    <row r="1311">
      <c r="A1311" s="458"/>
      <c r="B1311" s="458"/>
      <c r="C1311" s="458"/>
      <c r="D1311" s="458"/>
      <c r="E1311" s="458"/>
      <c r="F1311" s="459"/>
      <c r="G1311" s="459"/>
    </row>
    <row r="1312">
      <c r="A1312" s="458"/>
      <c r="B1312" s="458"/>
      <c r="C1312" s="458"/>
      <c r="D1312" s="458"/>
      <c r="E1312" s="458"/>
      <c r="F1312" s="459"/>
      <c r="G1312" s="459"/>
    </row>
    <row r="1313">
      <c r="A1313" s="458"/>
      <c r="B1313" s="458"/>
      <c r="C1313" s="458"/>
      <c r="D1313" s="458"/>
      <c r="E1313" s="458"/>
      <c r="F1313" s="459"/>
      <c r="G1313" s="459"/>
    </row>
    <row r="1314">
      <c r="A1314" s="458"/>
      <c r="B1314" s="458"/>
      <c r="C1314" s="458"/>
      <c r="D1314" s="458"/>
      <c r="E1314" s="458"/>
      <c r="F1314" s="459"/>
      <c r="G1314" s="459"/>
    </row>
    <row r="1315">
      <c r="A1315" s="458"/>
      <c r="B1315" s="458"/>
      <c r="C1315" s="458"/>
      <c r="D1315" s="458"/>
      <c r="E1315" s="458"/>
      <c r="F1315" s="459"/>
      <c r="G1315" s="459"/>
    </row>
    <row r="1316">
      <c r="A1316" s="458"/>
      <c r="B1316" s="458"/>
      <c r="C1316" s="458"/>
      <c r="D1316" s="458"/>
      <c r="E1316" s="458"/>
      <c r="F1316" s="459"/>
      <c r="G1316" s="459"/>
    </row>
    <row r="1317">
      <c r="A1317" s="458"/>
      <c r="B1317" s="458"/>
      <c r="C1317" s="458"/>
      <c r="D1317" s="458"/>
      <c r="E1317" s="458"/>
      <c r="F1317" s="459"/>
      <c r="G1317" s="459"/>
    </row>
    <row r="1318">
      <c r="A1318" s="458"/>
      <c r="B1318" s="458"/>
      <c r="C1318" s="458"/>
      <c r="D1318" s="458"/>
      <c r="E1318" s="458"/>
      <c r="F1318" s="459"/>
      <c r="G1318" s="459"/>
    </row>
    <row r="1319">
      <c r="A1319" s="458"/>
      <c r="B1319" s="458"/>
      <c r="C1319" s="458"/>
      <c r="D1319" s="458"/>
      <c r="E1319" s="458"/>
      <c r="F1319" s="459"/>
      <c r="G1319" s="459"/>
    </row>
    <row r="1320">
      <c r="A1320" s="458"/>
      <c r="B1320" s="458"/>
      <c r="C1320" s="458"/>
      <c r="D1320" s="458"/>
      <c r="E1320" s="458"/>
      <c r="F1320" s="459"/>
      <c r="G1320" s="459"/>
    </row>
    <row r="1321">
      <c r="A1321" s="458"/>
      <c r="B1321" s="458"/>
      <c r="C1321" s="458"/>
      <c r="D1321" s="458"/>
      <c r="E1321" s="458"/>
      <c r="F1321" s="459"/>
      <c r="G1321" s="459"/>
    </row>
    <row r="1322">
      <c r="A1322" s="458"/>
      <c r="B1322" s="458"/>
      <c r="C1322" s="458"/>
      <c r="D1322" s="458"/>
      <c r="E1322" s="458"/>
      <c r="F1322" s="459"/>
      <c r="G1322" s="459"/>
    </row>
    <row r="1323">
      <c r="A1323" s="458"/>
      <c r="B1323" s="458"/>
      <c r="C1323" s="458"/>
      <c r="D1323" s="458"/>
      <c r="E1323" s="458"/>
      <c r="F1323" s="459"/>
      <c r="G1323" s="459"/>
    </row>
    <row r="1324">
      <c r="A1324" s="458"/>
      <c r="B1324" s="458"/>
      <c r="C1324" s="458"/>
      <c r="D1324" s="458"/>
      <c r="E1324" s="458"/>
      <c r="F1324" s="459"/>
      <c r="G1324" s="459"/>
    </row>
    <row r="1325">
      <c r="A1325" s="458"/>
      <c r="B1325" s="458"/>
      <c r="C1325" s="458"/>
      <c r="D1325" s="458"/>
      <c r="E1325" s="458"/>
      <c r="F1325" s="459"/>
      <c r="G1325" s="459"/>
    </row>
    <row r="1326">
      <c r="A1326" s="458"/>
      <c r="B1326" s="458"/>
      <c r="C1326" s="458"/>
      <c r="D1326" s="458"/>
      <c r="E1326" s="458"/>
      <c r="F1326" s="459"/>
      <c r="G1326" s="459"/>
    </row>
    <row r="1327">
      <c r="A1327" s="458"/>
      <c r="B1327" s="458"/>
      <c r="C1327" s="458"/>
      <c r="D1327" s="458"/>
      <c r="E1327" s="458"/>
      <c r="F1327" s="459"/>
      <c r="G1327" s="459"/>
    </row>
    <row r="1328">
      <c r="A1328" s="458"/>
      <c r="B1328" s="458"/>
      <c r="C1328" s="458"/>
      <c r="D1328" s="458"/>
      <c r="E1328" s="458"/>
      <c r="F1328" s="459"/>
      <c r="G1328" s="459"/>
    </row>
    <row r="1329">
      <c r="A1329" s="458"/>
      <c r="B1329" s="458"/>
      <c r="C1329" s="458"/>
      <c r="D1329" s="458"/>
      <c r="E1329" s="458"/>
      <c r="F1329" s="459"/>
      <c r="G1329" s="459"/>
    </row>
    <row r="1330">
      <c r="A1330" s="458"/>
      <c r="B1330" s="458"/>
      <c r="C1330" s="458"/>
      <c r="D1330" s="458"/>
      <c r="E1330" s="458"/>
      <c r="F1330" s="459"/>
      <c r="G1330" s="459"/>
    </row>
    <row r="1331">
      <c r="A1331" s="458"/>
      <c r="B1331" s="458"/>
      <c r="C1331" s="458"/>
      <c r="D1331" s="458"/>
      <c r="E1331" s="458"/>
      <c r="F1331" s="459"/>
      <c r="G1331" s="459"/>
    </row>
    <row r="1332">
      <c r="A1332" s="458"/>
      <c r="B1332" s="458"/>
      <c r="C1332" s="458"/>
      <c r="D1332" s="458"/>
      <c r="E1332" s="458"/>
      <c r="F1332" s="459"/>
      <c r="G1332" s="459"/>
    </row>
    <row r="1333">
      <c r="A1333" s="458"/>
      <c r="B1333" s="458"/>
      <c r="C1333" s="458"/>
      <c r="D1333" s="458"/>
      <c r="E1333" s="458"/>
      <c r="F1333" s="459"/>
      <c r="G1333" s="459"/>
    </row>
    <row r="1334">
      <c r="A1334" s="458"/>
      <c r="B1334" s="458"/>
      <c r="C1334" s="458"/>
      <c r="D1334" s="458"/>
      <c r="E1334" s="458"/>
      <c r="F1334" s="459"/>
      <c r="G1334" s="459"/>
    </row>
    <row r="1335">
      <c r="A1335" s="458"/>
      <c r="B1335" s="458"/>
      <c r="C1335" s="458"/>
      <c r="D1335" s="458"/>
      <c r="E1335" s="458"/>
      <c r="F1335" s="459"/>
      <c r="G1335" s="459"/>
    </row>
    <row r="1336">
      <c r="A1336" s="458"/>
      <c r="B1336" s="458"/>
      <c r="C1336" s="458"/>
      <c r="D1336" s="458"/>
      <c r="E1336" s="458"/>
      <c r="F1336" s="459"/>
      <c r="G1336" s="459"/>
    </row>
    <row r="1337">
      <c r="A1337" s="458"/>
      <c r="B1337" s="458"/>
      <c r="C1337" s="458"/>
      <c r="D1337" s="458"/>
      <c r="E1337" s="458"/>
      <c r="F1337" s="459"/>
      <c r="G1337" s="459"/>
    </row>
    <row r="1338">
      <c r="A1338" s="458"/>
      <c r="B1338" s="458"/>
      <c r="C1338" s="458"/>
      <c r="D1338" s="458"/>
      <c r="E1338" s="458"/>
      <c r="F1338" s="459"/>
      <c r="G1338" s="459"/>
    </row>
    <row r="1339">
      <c r="A1339" s="458"/>
      <c r="B1339" s="458"/>
      <c r="C1339" s="458"/>
      <c r="D1339" s="458"/>
      <c r="E1339" s="458"/>
      <c r="F1339" s="459"/>
      <c r="G1339" s="459"/>
    </row>
    <row r="1340">
      <c r="A1340" s="458"/>
      <c r="B1340" s="458"/>
      <c r="C1340" s="458"/>
      <c r="D1340" s="458"/>
      <c r="E1340" s="458"/>
      <c r="F1340" s="459"/>
      <c r="G1340" s="459"/>
    </row>
    <row r="1341">
      <c r="A1341" s="458"/>
      <c r="B1341" s="458"/>
      <c r="C1341" s="458"/>
      <c r="D1341" s="458"/>
      <c r="E1341" s="458"/>
      <c r="F1341" s="459"/>
      <c r="G1341" s="459"/>
    </row>
    <row r="1342">
      <c r="A1342" s="458"/>
      <c r="B1342" s="458"/>
      <c r="C1342" s="458"/>
      <c r="D1342" s="458"/>
      <c r="E1342" s="458"/>
      <c r="F1342" s="459"/>
      <c r="G1342" s="459"/>
    </row>
    <row r="1343">
      <c r="A1343" s="458"/>
      <c r="B1343" s="458"/>
      <c r="C1343" s="458"/>
      <c r="D1343" s="458"/>
      <c r="E1343" s="458"/>
      <c r="F1343" s="459"/>
      <c r="G1343" s="459"/>
    </row>
    <row r="1344">
      <c r="A1344" s="458"/>
      <c r="B1344" s="458"/>
      <c r="C1344" s="458"/>
      <c r="D1344" s="458"/>
      <c r="E1344" s="458"/>
      <c r="F1344" s="459"/>
      <c r="G1344" s="459"/>
    </row>
    <row r="1345">
      <c r="A1345" s="458"/>
      <c r="B1345" s="458"/>
      <c r="C1345" s="458"/>
      <c r="D1345" s="458"/>
      <c r="E1345" s="458"/>
      <c r="F1345" s="459"/>
      <c r="G1345" s="459"/>
    </row>
    <row r="1346">
      <c r="A1346" s="458"/>
      <c r="B1346" s="458"/>
      <c r="C1346" s="458"/>
      <c r="D1346" s="458"/>
      <c r="E1346" s="458"/>
      <c r="F1346" s="459"/>
      <c r="G1346" s="459"/>
    </row>
    <row r="1347">
      <c r="A1347" s="458"/>
      <c r="B1347" s="458"/>
      <c r="C1347" s="458"/>
      <c r="D1347" s="458"/>
      <c r="E1347" s="458"/>
      <c r="F1347" s="459"/>
      <c r="G1347" s="459"/>
    </row>
    <row r="1348">
      <c r="A1348" s="458"/>
      <c r="B1348" s="458"/>
      <c r="C1348" s="458"/>
      <c r="D1348" s="458"/>
      <c r="E1348" s="458"/>
      <c r="F1348" s="459"/>
      <c r="G1348" s="459"/>
    </row>
    <row r="1349">
      <c r="A1349" s="458"/>
      <c r="B1349" s="458"/>
      <c r="C1349" s="458"/>
      <c r="D1349" s="458"/>
      <c r="E1349" s="458"/>
      <c r="F1349" s="459"/>
      <c r="G1349" s="459"/>
    </row>
    <row r="1350">
      <c r="A1350" s="458"/>
      <c r="B1350" s="458"/>
      <c r="C1350" s="458"/>
      <c r="D1350" s="458"/>
      <c r="E1350" s="458"/>
      <c r="F1350" s="459"/>
      <c r="G1350" s="459"/>
    </row>
    <row r="1351">
      <c r="A1351" s="458"/>
      <c r="B1351" s="458"/>
      <c r="C1351" s="458"/>
      <c r="D1351" s="458"/>
      <c r="E1351" s="458"/>
      <c r="F1351" s="459"/>
      <c r="G1351" s="459"/>
    </row>
    <row r="1352">
      <c r="A1352" s="458"/>
      <c r="B1352" s="458"/>
      <c r="C1352" s="458"/>
      <c r="D1352" s="458"/>
      <c r="E1352" s="458"/>
      <c r="F1352" s="459"/>
      <c r="G1352" s="459"/>
    </row>
    <row r="1353">
      <c r="A1353" s="458"/>
      <c r="B1353" s="458"/>
      <c r="C1353" s="458"/>
      <c r="D1353" s="458"/>
      <c r="E1353" s="458"/>
      <c r="F1353" s="459"/>
      <c r="G1353" s="459"/>
    </row>
    <row r="1354">
      <c r="A1354" s="458"/>
      <c r="B1354" s="458"/>
      <c r="C1354" s="458"/>
      <c r="D1354" s="458"/>
      <c r="E1354" s="458"/>
      <c r="F1354" s="459"/>
      <c r="G1354" s="459"/>
    </row>
    <row r="1355">
      <c r="A1355" s="458"/>
      <c r="B1355" s="458"/>
      <c r="C1355" s="458"/>
      <c r="D1355" s="458"/>
      <c r="E1355" s="458"/>
      <c r="F1355" s="459"/>
      <c r="G1355" s="459"/>
    </row>
    <row r="1356">
      <c r="A1356" s="458"/>
      <c r="B1356" s="458"/>
      <c r="C1356" s="458"/>
      <c r="D1356" s="458"/>
      <c r="E1356" s="458"/>
      <c r="F1356" s="459"/>
      <c r="G1356" s="459"/>
    </row>
    <row r="1357">
      <c r="A1357" s="458"/>
      <c r="B1357" s="458"/>
      <c r="C1357" s="458"/>
      <c r="D1357" s="458"/>
      <c r="E1357" s="458"/>
      <c r="F1357" s="459"/>
      <c r="G1357" s="459"/>
    </row>
    <row r="1358">
      <c r="A1358" s="458"/>
      <c r="B1358" s="458"/>
      <c r="C1358" s="458"/>
      <c r="D1358" s="458"/>
      <c r="E1358" s="458"/>
      <c r="F1358" s="459"/>
      <c r="G1358" s="459"/>
    </row>
    <row r="1359">
      <c r="A1359" s="458"/>
      <c r="B1359" s="458"/>
      <c r="C1359" s="458"/>
      <c r="D1359" s="458"/>
      <c r="E1359" s="458"/>
      <c r="F1359" s="459"/>
      <c r="G1359" s="459"/>
    </row>
    <row r="1360">
      <c r="A1360" s="458"/>
      <c r="B1360" s="458"/>
      <c r="C1360" s="458"/>
      <c r="D1360" s="458"/>
      <c r="E1360" s="458"/>
      <c r="F1360" s="459"/>
      <c r="G1360" s="459"/>
    </row>
    <row r="1361">
      <c r="A1361" s="458"/>
      <c r="B1361" s="458"/>
      <c r="C1361" s="458"/>
      <c r="D1361" s="458"/>
      <c r="E1361" s="458"/>
      <c r="F1361" s="459"/>
      <c r="G1361" s="459"/>
    </row>
    <row r="1362">
      <c r="A1362" s="458"/>
      <c r="B1362" s="458"/>
      <c r="C1362" s="458"/>
      <c r="D1362" s="458"/>
      <c r="E1362" s="458"/>
      <c r="F1362" s="459"/>
      <c r="G1362" s="459"/>
    </row>
    <row r="1363">
      <c r="A1363" s="458"/>
      <c r="B1363" s="458"/>
      <c r="C1363" s="458"/>
      <c r="D1363" s="458"/>
      <c r="E1363" s="458"/>
      <c r="F1363" s="459"/>
      <c r="G1363" s="459"/>
    </row>
    <row r="1364">
      <c r="A1364" s="458"/>
      <c r="B1364" s="458"/>
      <c r="C1364" s="458"/>
      <c r="D1364" s="458"/>
      <c r="E1364" s="458"/>
      <c r="F1364" s="459"/>
      <c r="G1364" s="459"/>
    </row>
    <row r="1365">
      <c r="A1365" s="458"/>
      <c r="B1365" s="458"/>
      <c r="C1365" s="458"/>
      <c r="D1365" s="458"/>
      <c r="E1365" s="458"/>
      <c r="F1365" s="459"/>
      <c r="G1365" s="459"/>
    </row>
    <row r="1366">
      <c r="A1366" s="458"/>
      <c r="B1366" s="458"/>
      <c r="C1366" s="458"/>
      <c r="D1366" s="458"/>
      <c r="E1366" s="458"/>
      <c r="F1366" s="459"/>
      <c r="G1366" s="459"/>
    </row>
    <row r="1367">
      <c r="A1367" s="458"/>
      <c r="B1367" s="458"/>
      <c r="C1367" s="458"/>
      <c r="D1367" s="458"/>
      <c r="E1367" s="458"/>
      <c r="F1367" s="459"/>
      <c r="G1367" s="459"/>
    </row>
    <row r="1368">
      <c r="A1368" s="458"/>
      <c r="B1368" s="458"/>
      <c r="C1368" s="458"/>
      <c r="D1368" s="458"/>
      <c r="E1368" s="458"/>
      <c r="F1368" s="459"/>
      <c r="G1368" s="459"/>
    </row>
    <row r="1369">
      <c r="A1369" s="458"/>
      <c r="B1369" s="458"/>
      <c r="C1369" s="458"/>
      <c r="D1369" s="458"/>
      <c r="E1369" s="458"/>
      <c r="F1369" s="459"/>
      <c r="G1369" s="459"/>
    </row>
    <row r="1370">
      <c r="A1370" s="458"/>
      <c r="B1370" s="458"/>
      <c r="C1370" s="458"/>
      <c r="D1370" s="458"/>
      <c r="E1370" s="458"/>
      <c r="F1370" s="459"/>
      <c r="G1370" s="459"/>
    </row>
    <row r="1371">
      <c r="A1371" s="458"/>
      <c r="B1371" s="458"/>
      <c r="C1371" s="458"/>
      <c r="D1371" s="458"/>
      <c r="E1371" s="458"/>
      <c r="F1371" s="459"/>
      <c r="G1371" s="459"/>
    </row>
    <row r="1372">
      <c r="A1372" s="458"/>
      <c r="B1372" s="458"/>
      <c r="C1372" s="458"/>
      <c r="D1372" s="458"/>
      <c r="E1372" s="458"/>
      <c r="F1372" s="459"/>
      <c r="G1372" s="459"/>
    </row>
    <row r="1373">
      <c r="A1373" s="458"/>
      <c r="B1373" s="458"/>
      <c r="C1373" s="458"/>
      <c r="D1373" s="458"/>
      <c r="E1373" s="458"/>
      <c r="F1373" s="459"/>
      <c r="G1373" s="459"/>
    </row>
    <row r="1374">
      <c r="A1374" s="458"/>
      <c r="B1374" s="458"/>
      <c r="C1374" s="458"/>
      <c r="D1374" s="458"/>
      <c r="E1374" s="458"/>
      <c r="F1374" s="459"/>
      <c r="G1374" s="459"/>
    </row>
    <row r="1375">
      <c r="A1375" s="458"/>
      <c r="B1375" s="458"/>
      <c r="C1375" s="458"/>
      <c r="D1375" s="458"/>
      <c r="E1375" s="458"/>
      <c r="F1375" s="459"/>
      <c r="G1375" s="459"/>
    </row>
    <row r="1376">
      <c r="A1376" s="458"/>
      <c r="B1376" s="458"/>
      <c r="C1376" s="458"/>
      <c r="D1376" s="458"/>
      <c r="E1376" s="458"/>
      <c r="F1376" s="459"/>
      <c r="G1376" s="459"/>
    </row>
    <row r="1377">
      <c r="A1377" s="458"/>
      <c r="B1377" s="458"/>
      <c r="C1377" s="458"/>
      <c r="D1377" s="458"/>
      <c r="E1377" s="458"/>
      <c r="F1377" s="459"/>
      <c r="G1377" s="459"/>
    </row>
    <row r="1378">
      <c r="A1378" s="458"/>
      <c r="B1378" s="458"/>
      <c r="C1378" s="458"/>
      <c r="D1378" s="458"/>
      <c r="E1378" s="458"/>
      <c r="F1378" s="459"/>
      <c r="G1378" s="459"/>
    </row>
    <row r="1379">
      <c r="A1379" s="458"/>
      <c r="B1379" s="458"/>
      <c r="C1379" s="458"/>
      <c r="D1379" s="458"/>
      <c r="E1379" s="458"/>
      <c r="F1379" s="459"/>
      <c r="G1379" s="459"/>
    </row>
    <row r="1380">
      <c r="A1380" s="458"/>
      <c r="B1380" s="458"/>
      <c r="C1380" s="458"/>
      <c r="D1380" s="458"/>
      <c r="E1380" s="458"/>
      <c r="F1380" s="459"/>
      <c r="G1380" s="459"/>
    </row>
    <row r="1381">
      <c r="A1381" s="458"/>
      <c r="B1381" s="458"/>
      <c r="C1381" s="458"/>
      <c r="D1381" s="458"/>
      <c r="E1381" s="458"/>
      <c r="F1381" s="459"/>
      <c r="G1381" s="459"/>
    </row>
    <row r="1382">
      <c r="A1382" s="458"/>
      <c r="B1382" s="458"/>
      <c r="C1382" s="458"/>
      <c r="D1382" s="458"/>
      <c r="E1382" s="458"/>
      <c r="F1382" s="459"/>
      <c r="G1382" s="459"/>
    </row>
    <row r="1383">
      <c r="A1383" s="458"/>
      <c r="B1383" s="458"/>
      <c r="C1383" s="458"/>
      <c r="D1383" s="458"/>
      <c r="E1383" s="458"/>
      <c r="F1383" s="459"/>
      <c r="G1383" s="459"/>
    </row>
    <row r="1384">
      <c r="A1384" s="458"/>
      <c r="B1384" s="458"/>
      <c r="C1384" s="458"/>
      <c r="D1384" s="458"/>
      <c r="E1384" s="458"/>
      <c r="F1384" s="459"/>
      <c r="G1384" s="459"/>
    </row>
    <row r="1385">
      <c r="A1385" s="458"/>
      <c r="B1385" s="458"/>
      <c r="C1385" s="458"/>
      <c r="D1385" s="458"/>
      <c r="E1385" s="458"/>
      <c r="F1385" s="459"/>
      <c r="G1385" s="459"/>
    </row>
    <row r="1386">
      <c r="A1386" s="458"/>
      <c r="B1386" s="458"/>
      <c r="C1386" s="458"/>
      <c r="D1386" s="458"/>
      <c r="E1386" s="458"/>
      <c r="F1386" s="459"/>
      <c r="G1386" s="459"/>
    </row>
    <row r="1387">
      <c r="A1387" s="458"/>
      <c r="B1387" s="458"/>
      <c r="C1387" s="458"/>
      <c r="D1387" s="458"/>
      <c r="E1387" s="458"/>
      <c r="F1387" s="459"/>
      <c r="G1387" s="459"/>
    </row>
    <row r="1388">
      <c r="A1388" s="458"/>
      <c r="B1388" s="458"/>
      <c r="C1388" s="458"/>
      <c r="D1388" s="458"/>
      <c r="E1388" s="458"/>
      <c r="F1388" s="459"/>
      <c r="G1388" s="459"/>
    </row>
    <row r="1389">
      <c r="A1389" s="458"/>
      <c r="B1389" s="458"/>
      <c r="C1389" s="458"/>
      <c r="D1389" s="458"/>
      <c r="E1389" s="458"/>
      <c r="F1389" s="459"/>
      <c r="G1389" s="459"/>
    </row>
    <row r="1390">
      <c r="A1390" s="458"/>
      <c r="B1390" s="458"/>
      <c r="C1390" s="458"/>
      <c r="D1390" s="458"/>
      <c r="E1390" s="458"/>
      <c r="F1390" s="459"/>
      <c r="G1390" s="459"/>
    </row>
    <row r="1391">
      <c r="A1391" s="458"/>
      <c r="B1391" s="458"/>
      <c r="C1391" s="458"/>
      <c r="D1391" s="458"/>
      <c r="E1391" s="458"/>
      <c r="F1391" s="459"/>
      <c r="G1391" s="459"/>
    </row>
    <row r="1392">
      <c r="A1392" s="458"/>
      <c r="B1392" s="458"/>
      <c r="C1392" s="458"/>
      <c r="D1392" s="458"/>
      <c r="E1392" s="458"/>
      <c r="F1392" s="459"/>
      <c r="G1392" s="459"/>
    </row>
    <row r="1393">
      <c r="A1393" s="458"/>
      <c r="B1393" s="458"/>
      <c r="C1393" s="458"/>
      <c r="D1393" s="458"/>
      <c r="E1393" s="458"/>
      <c r="F1393" s="459"/>
      <c r="G1393" s="459"/>
    </row>
    <row r="1394">
      <c r="A1394" s="458"/>
      <c r="B1394" s="458"/>
      <c r="C1394" s="458"/>
      <c r="D1394" s="458"/>
      <c r="E1394" s="458"/>
      <c r="F1394" s="459"/>
      <c r="G1394" s="459"/>
    </row>
    <row r="1395">
      <c r="A1395" s="458"/>
      <c r="B1395" s="458"/>
      <c r="C1395" s="458"/>
      <c r="D1395" s="458"/>
      <c r="E1395" s="458"/>
      <c r="F1395" s="459"/>
      <c r="G1395" s="459"/>
    </row>
    <row r="1396">
      <c r="A1396" s="458"/>
      <c r="B1396" s="458"/>
      <c r="C1396" s="458"/>
      <c r="D1396" s="458"/>
      <c r="E1396" s="458"/>
      <c r="F1396" s="459"/>
      <c r="G1396" s="459"/>
    </row>
    <row r="1397">
      <c r="A1397" s="458"/>
      <c r="B1397" s="458"/>
      <c r="C1397" s="458"/>
      <c r="D1397" s="458"/>
      <c r="E1397" s="458"/>
      <c r="F1397" s="459"/>
      <c r="G1397" s="459"/>
    </row>
    <row r="1398">
      <c r="A1398" s="458"/>
      <c r="B1398" s="458"/>
      <c r="C1398" s="458"/>
      <c r="D1398" s="458"/>
      <c r="E1398" s="458"/>
      <c r="F1398" s="459"/>
      <c r="G1398" s="459"/>
    </row>
    <row r="1399">
      <c r="A1399" s="458"/>
      <c r="B1399" s="458"/>
      <c r="C1399" s="458"/>
      <c r="D1399" s="458"/>
      <c r="E1399" s="458"/>
      <c r="F1399" s="459"/>
      <c r="G1399" s="459"/>
    </row>
    <row r="1400">
      <c r="A1400" s="458"/>
      <c r="B1400" s="458"/>
      <c r="C1400" s="458"/>
      <c r="D1400" s="458"/>
      <c r="E1400" s="458"/>
      <c r="F1400" s="459"/>
      <c r="G1400" s="459"/>
    </row>
    <row r="1401">
      <c r="A1401" s="458"/>
      <c r="B1401" s="458"/>
      <c r="C1401" s="458"/>
      <c r="D1401" s="458"/>
      <c r="E1401" s="458"/>
      <c r="F1401" s="459"/>
      <c r="G1401" s="459"/>
    </row>
    <row r="1402">
      <c r="A1402" s="458"/>
      <c r="B1402" s="458"/>
      <c r="C1402" s="458"/>
      <c r="D1402" s="458"/>
      <c r="E1402" s="458"/>
      <c r="F1402" s="459"/>
      <c r="G1402" s="459"/>
    </row>
    <row r="1403">
      <c r="A1403" s="458"/>
      <c r="B1403" s="458"/>
      <c r="C1403" s="458"/>
      <c r="D1403" s="458"/>
      <c r="E1403" s="458"/>
      <c r="F1403" s="459"/>
      <c r="G1403" s="459"/>
    </row>
    <row r="1404">
      <c r="A1404" s="458"/>
      <c r="B1404" s="458"/>
      <c r="C1404" s="458"/>
      <c r="D1404" s="458"/>
      <c r="E1404" s="458"/>
      <c r="F1404" s="459"/>
      <c r="G1404" s="459"/>
    </row>
    <row r="1405">
      <c r="A1405" s="458"/>
      <c r="B1405" s="458"/>
      <c r="C1405" s="458"/>
      <c r="D1405" s="458"/>
      <c r="E1405" s="458"/>
      <c r="F1405" s="459"/>
      <c r="G1405" s="459"/>
    </row>
    <row r="1406">
      <c r="A1406" s="458"/>
      <c r="B1406" s="458"/>
      <c r="C1406" s="458"/>
      <c r="D1406" s="458"/>
      <c r="E1406" s="458"/>
      <c r="F1406" s="459"/>
      <c r="G1406" s="459"/>
    </row>
    <row r="1407">
      <c r="A1407" s="458"/>
      <c r="B1407" s="458"/>
      <c r="C1407" s="458"/>
      <c r="D1407" s="458"/>
      <c r="E1407" s="458"/>
      <c r="F1407" s="459"/>
      <c r="G1407" s="459"/>
    </row>
    <row r="1408">
      <c r="A1408" s="458"/>
      <c r="B1408" s="458"/>
      <c r="C1408" s="458"/>
      <c r="D1408" s="458"/>
      <c r="E1408" s="458"/>
      <c r="F1408" s="459"/>
      <c r="G1408" s="459"/>
    </row>
    <row r="1409">
      <c r="A1409" s="458"/>
      <c r="B1409" s="458"/>
      <c r="C1409" s="458"/>
      <c r="D1409" s="458"/>
      <c r="E1409" s="458"/>
      <c r="F1409" s="459"/>
      <c r="G1409" s="459"/>
    </row>
    <row r="1410">
      <c r="A1410" s="458"/>
      <c r="B1410" s="458"/>
      <c r="C1410" s="458"/>
      <c r="D1410" s="458"/>
      <c r="E1410" s="458"/>
      <c r="F1410" s="459"/>
      <c r="G1410" s="459"/>
    </row>
    <row r="1411">
      <c r="A1411" s="458"/>
      <c r="B1411" s="458"/>
      <c r="C1411" s="458"/>
      <c r="D1411" s="458"/>
      <c r="E1411" s="458"/>
      <c r="F1411" s="459"/>
      <c r="G1411" s="459"/>
    </row>
    <row r="1412">
      <c r="A1412" s="458"/>
      <c r="B1412" s="458"/>
      <c r="C1412" s="458"/>
      <c r="D1412" s="458"/>
      <c r="E1412" s="458"/>
      <c r="F1412" s="459"/>
      <c r="G1412" s="459"/>
    </row>
    <row r="1413">
      <c r="A1413" s="458"/>
      <c r="B1413" s="458"/>
      <c r="C1413" s="458"/>
      <c r="D1413" s="458"/>
      <c r="E1413" s="458"/>
      <c r="F1413" s="459"/>
      <c r="G1413" s="459"/>
    </row>
    <row r="1414">
      <c r="A1414" s="458"/>
      <c r="B1414" s="458"/>
      <c r="C1414" s="458"/>
      <c r="D1414" s="458"/>
      <c r="E1414" s="458"/>
      <c r="F1414" s="459"/>
      <c r="G1414" s="459"/>
    </row>
    <row r="1415">
      <c r="A1415" s="458"/>
      <c r="B1415" s="458"/>
      <c r="C1415" s="458"/>
      <c r="D1415" s="458"/>
      <c r="E1415" s="458"/>
      <c r="F1415" s="459"/>
      <c r="G1415" s="459"/>
    </row>
    <row r="1416">
      <c r="A1416" s="458"/>
      <c r="B1416" s="458"/>
      <c r="C1416" s="458"/>
      <c r="D1416" s="458"/>
      <c r="E1416" s="458"/>
      <c r="F1416" s="459"/>
      <c r="G1416" s="459"/>
    </row>
    <row r="1417">
      <c r="A1417" s="458"/>
      <c r="B1417" s="458"/>
      <c r="C1417" s="458"/>
      <c r="D1417" s="458"/>
      <c r="E1417" s="458"/>
      <c r="F1417" s="459"/>
      <c r="G1417" s="459"/>
    </row>
    <row r="1418">
      <c r="A1418" s="458"/>
      <c r="B1418" s="458"/>
      <c r="C1418" s="458"/>
      <c r="D1418" s="458"/>
      <c r="E1418" s="458"/>
      <c r="F1418" s="459"/>
      <c r="G1418" s="459"/>
    </row>
    <row r="1419">
      <c r="A1419" s="458"/>
      <c r="B1419" s="458"/>
      <c r="C1419" s="458"/>
      <c r="D1419" s="458"/>
      <c r="E1419" s="458"/>
      <c r="F1419" s="459"/>
      <c r="G1419" s="459"/>
    </row>
    <row r="1420">
      <c r="A1420" s="458"/>
      <c r="B1420" s="458"/>
      <c r="C1420" s="458"/>
      <c r="D1420" s="458"/>
      <c r="E1420" s="458"/>
      <c r="F1420" s="459"/>
      <c r="G1420" s="459"/>
    </row>
    <row r="1421">
      <c r="A1421" s="458"/>
      <c r="B1421" s="458"/>
      <c r="C1421" s="458"/>
      <c r="D1421" s="458"/>
      <c r="E1421" s="458"/>
      <c r="F1421" s="459"/>
      <c r="G1421" s="459"/>
    </row>
    <row r="1422">
      <c r="A1422" s="458"/>
      <c r="B1422" s="458"/>
      <c r="C1422" s="458"/>
      <c r="D1422" s="458"/>
      <c r="E1422" s="458"/>
      <c r="F1422" s="459"/>
      <c r="G1422" s="459"/>
    </row>
    <row r="1423">
      <c r="A1423" s="458"/>
      <c r="B1423" s="458"/>
      <c r="C1423" s="458"/>
      <c r="D1423" s="458"/>
      <c r="E1423" s="458"/>
      <c r="F1423" s="459"/>
      <c r="G1423" s="459"/>
    </row>
    <row r="1424">
      <c r="A1424" s="458"/>
      <c r="B1424" s="458"/>
      <c r="C1424" s="458"/>
      <c r="D1424" s="458"/>
      <c r="E1424" s="458"/>
      <c r="F1424" s="459"/>
      <c r="G1424" s="459"/>
    </row>
    <row r="1425">
      <c r="A1425" s="458"/>
      <c r="B1425" s="458"/>
      <c r="C1425" s="458"/>
      <c r="D1425" s="458"/>
      <c r="E1425" s="458"/>
      <c r="F1425" s="459"/>
      <c r="G1425" s="459"/>
    </row>
    <row r="1426">
      <c r="A1426" s="458"/>
      <c r="B1426" s="458"/>
      <c r="C1426" s="458"/>
      <c r="D1426" s="458"/>
      <c r="E1426" s="458"/>
      <c r="F1426" s="459"/>
      <c r="G1426" s="459"/>
    </row>
    <row r="1427">
      <c r="A1427" s="458"/>
      <c r="B1427" s="458"/>
      <c r="C1427" s="458"/>
      <c r="D1427" s="458"/>
      <c r="E1427" s="458"/>
      <c r="F1427" s="459"/>
      <c r="G1427" s="459"/>
    </row>
    <row r="1428">
      <c r="A1428" s="458"/>
      <c r="B1428" s="458"/>
      <c r="C1428" s="458"/>
      <c r="D1428" s="458"/>
      <c r="E1428" s="458"/>
      <c r="F1428" s="459"/>
      <c r="G1428" s="459"/>
    </row>
    <row r="1429">
      <c r="A1429" s="458"/>
      <c r="B1429" s="458"/>
      <c r="C1429" s="458"/>
      <c r="D1429" s="458"/>
      <c r="E1429" s="458"/>
      <c r="F1429" s="459"/>
      <c r="G1429" s="459"/>
    </row>
    <row r="1430">
      <c r="A1430" s="458"/>
      <c r="B1430" s="458"/>
      <c r="C1430" s="458"/>
      <c r="D1430" s="458"/>
      <c r="E1430" s="458"/>
      <c r="F1430" s="459"/>
      <c r="G1430" s="459"/>
    </row>
    <row r="1431">
      <c r="A1431" s="458"/>
      <c r="B1431" s="458"/>
      <c r="C1431" s="458"/>
      <c r="D1431" s="458"/>
      <c r="E1431" s="458"/>
      <c r="F1431" s="459"/>
      <c r="G1431" s="459"/>
    </row>
    <row r="1432">
      <c r="A1432" s="458"/>
      <c r="B1432" s="458"/>
      <c r="C1432" s="458"/>
      <c r="D1432" s="458"/>
      <c r="E1432" s="458"/>
      <c r="F1432" s="459"/>
      <c r="G1432" s="459"/>
    </row>
    <row r="1433">
      <c r="A1433" s="458"/>
      <c r="B1433" s="458"/>
      <c r="C1433" s="458"/>
      <c r="D1433" s="458"/>
      <c r="E1433" s="458"/>
      <c r="F1433" s="459"/>
      <c r="G1433" s="459"/>
    </row>
    <row r="1434">
      <c r="A1434" s="458"/>
      <c r="B1434" s="458"/>
      <c r="C1434" s="458"/>
      <c r="D1434" s="458"/>
      <c r="E1434" s="458"/>
      <c r="F1434" s="459"/>
      <c r="G1434" s="459"/>
    </row>
    <row r="1435">
      <c r="A1435" s="458"/>
      <c r="B1435" s="458"/>
      <c r="C1435" s="458"/>
      <c r="D1435" s="458"/>
      <c r="E1435" s="458"/>
      <c r="F1435" s="459"/>
      <c r="G1435" s="459"/>
    </row>
    <row r="1436">
      <c r="A1436" s="458"/>
      <c r="B1436" s="458"/>
      <c r="C1436" s="458"/>
      <c r="D1436" s="458"/>
      <c r="E1436" s="458"/>
      <c r="F1436" s="459"/>
      <c r="G1436" s="459"/>
    </row>
    <row r="1437">
      <c r="A1437" s="458"/>
      <c r="B1437" s="458"/>
      <c r="C1437" s="458"/>
      <c r="D1437" s="458"/>
      <c r="E1437" s="458"/>
      <c r="F1437" s="459"/>
      <c r="G1437" s="459"/>
    </row>
    <row r="1438">
      <c r="A1438" s="458"/>
      <c r="B1438" s="458"/>
      <c r="C1438" s="458"/>
      <c r="D1438" s="458"/>
      <c r="E1438" s="458"/>
      <c r="F1438" s="459"/>
      <c r="G1438" s="459"/>
    </row>
    <row r="1439">
      <c r="A1439" s="458"/>
      <c r="B1439" s="458"/>
      <c r="C1439" s="458"/>
      <c r="D1439" s="458"/>
      <c r="E1439" s="458"/>
      <c r="F1439" s="459"/>
      <c r="G1439" s="459"/>
    </row>
    <row r="1440">
      <c r="A1440" s="458"/>
      <c r="B1440" s="458"/>
      <c r="C1440" s="458"/>
      <c r="D1440" s="458"/>
      <c r="E1440" s="458"/>
      <c r="F1440" s="459"/>
      <c r="G1440" s="459"/>
    </row>
    <row r="1441">
      <c r="A1441" s="458"/>
      <c r="B1441" s="458"/>
      <c r="C1441" s="458"/>
      <c r="D1441" s="458"/>
      <c r="E1441" s="458"/>
      <c r="F1441" s="459"/>
      <c r="G1441" s="459"/>
    </row>
    <row r="1442">
      <c r="A1442" s="458"/>
      <c r="B1442" s="458"/>
      <c r="C1442" s="458"/>
      <c r="D1442" s="458"/>
      <c r="E1442" s="458"/>
      <c r="F1442" s="459"/>
      <c r="G1442" s="459"/>
    </row>
    <row r="1443">
      <c r="A1443" s="458"/>
      <c r="B1443" s="458"/>
      <c r="C1443" s="458"/>
      <c r="D1443" s="458"/>
      <c r="E1443" s="458"/>
      <c r="F1443" s="459"/>
      <c r="G1443" s="459"/>
    </row>
    <row r="1444">
      <c r="A1444" s="458"/>
      <c r="B1444" s="458"/>
      <c r="C1444" s="458"/>
      <c r="D1444" s="458"/>
      <c r="E1444" s="458"/>
      <c r="F1444" s="459"/>
      <c r="G1444" s="459"/>
    </row>
    <row r="1445">
      <c r="A1445" s="458"/>
      <c r="B1445" s="458"/>
      <c r="C1445" s="458"/>
      <c r="D1445" s="458"/>
      <c r="E1445" s="458"/>
      <c r="F1445" s="459"/>
      <c r="G1445" s="459"/>
    </row>
    <row r="1446">
      <c r="A1446" s="458"/>
      <c r="B1446" s="458"/>
      <c r="C1446" s="458"/>
      <c r="D1446" s="458"/>
      <c r="E1446" s="458"/>
      <c r="F1446" s="459"/>
      <c r="G1446" s="459"/>
    </row>
    <row r="1447">
      <c r="A1447" s="458"/>
      <c r="B1447" s="458"/>
      <c r="C1447" s="458"/>
      <c r="D1447" s="458"/>
      <c r="E1447" s="458"/>
      <c r="F1447" s="459"/>
      <c r="G1447" s="459"/>
    </row>
    <row r="1448">
      <c r="A1448" s="458"/>
      <c r="B1448" s="458"/>
      <c r="C1448" s="458"/>
      <c r="D1448" s="458"/>
      <c r="E1448" s="458"/>
      <c r="F1448" s="459"/>
      <c r="G1448" s="459"/>
    </row>
    <row r="1449">
      <c r="A1449" s="458"/>
      <c r="B1449" s="458"/>
      <c r="C1449" s="458"/>
      <c r="D1449" s="458"/>
      <c r="E1449" s="458"/>
      <c r="F1449" s="459"/>
      <c r="G1449" s="459"/>
    </row>
    <row r="1450">
      <c r="A1450" s="458"/>
      <c r="B1450" s="458"/>
      <c r="C1450" s="458"/>
      <c r="D1450" s="458"/>
      <c r="E1450" s="458"/>
      <c r="F1450" s="459"/>
      <c r="G1450" s="459"/>
    </row>
    <row r="1451">
      <c r="A1451" s="458"/>
      <c r="B1451" s="458"/>
      <c r="C1451" s="458"/>
      <c r="D1451" s="458"/>
      <c r="E1451" s="458"/>
      <c r="F1451" s="459"/>
      <c r="G1451" s="459"/>
    </row>
    <row r="1452">
      <c r="A1452" s="458"/>
      <c r="B1452" s="458"/>
      <c r="C1452" s="458"/>
      <c r="D1452" s="458"/>
      <c r="E1452" s="458"/>
      <c r="F1452" s="459"/>
      <c r="G1452" s="459"/>
    </row>
    <row r="1453">
      <c r="A1453" s="458"/>
      <c r="B1453" s="458"/>
      <c r="C1453" s="458"/>
      <c r="D1453" s="458"/>
      <c r="E1453" s="458"/>
      <c r="F1453" s="459"/>
      <c r="G1453" s="459"/>
    </row>
    <row r="1454">
      <c r="A1454" s="458"/>
      <c r="B1454" s="458"/>
      <c r="C1454" s="458"/>
      <c r="D1454" s="458"/>
      <c r="E1454" s="458"/>
      <c r="F1454" s="459"/>
      <c r="G1454" s="459"/>
    </row>
    <row r="1455">
      <c r="A1455" s="458"/>
      <c r="B1455" s="458"/>
      <c r="C1455" s="458"/>
      <c r="D1455" s="458"/>
      <c r="E1455" s="458"/>
      <c r="F1455" s="459"/>
      <c r="G1455" s="459"/>
    </row>
    <row r="1456">
      <c r="A1456" s="458"/>
      <c r="B1456" s="458"/>
      <c r="C1456" s="458"/>
      <c r="D1456" s="458"/>
      <c r="E1456" s="458"/>
      <c r="F1456" s="459"/>
      <c r="G1456" s="459"/>
    </row>
    <row r="1457">
      <c r="A1457" s="458"/>
      <c r="B1457" s="458"/>
      <c r="C1457" s="458"/>
      <c r="D1457" s="458"/>
      <c r="E1457" s="458"/>
      <c r="F1457" s="459"/>
      <c r="G1457" s="459"/>
    </row>
    <row r="1458">
      <c r="A1458" s="458"/>
      <c r="B1458" s="458"/>
      <c r="C1458" s="458"/>
      <c r="D1458" s="458"/>
      <c r="E1458" s="458"/>
      <c r="F1458" s="459"/>
      <c r="G1458" s="459"/>
    </row>
    <row r="1459">
      <c r="A1459" s="458"/>
      <c r="B1459" s="458"/>
      <c r="C1459" s="458"/>
      <c r="D1459" s="458"/>
      <c r="E1459" s="458"/>
      <c r="F1459" s="459"/>
      <c r="G1459" s="459"/>
    </row>
    <row r="1460">
      <c r="A1460" s="458"/>
      <c r="B1460" s="458"/>
      <c r="C1460" s="458"/>
      <c r="D1460" s="458"/>
      <c r="E1460" s="458"/>
      <c r="F1460" s="459"/>
      <c r="G1460" s="459"/>
    </row>
    <row r="1461">
      <c r="A1461" s="458"/>
      <c r="B1461" s="458"/>
      <c r="C1461" s="458"/>
      <c r="D1461" s="458"/>
      <c r="E1461" s="458"/>
      <c r="F1461" s="459"/>
      <c r="G1461" s="459"/>
    </row>
    <row r="1462">
      <c r="A1462" s="458"/>
      <c r="B1462" s="458"/>
      <c r="C1462" s="458"/>
      <c r="D1462" s="458"/>
      <c r="E1462" s="458"/>
      <c r="F1462" s="459"/>
      <c r="G1462" s="459"/>
    </row>
    <row r="1463">
      <c r="A1463" s="458"/>
      <c r="B1463" s="458"/>
      <c r="C1463" s="458"/>
      <c r="D1463" s="458"/>
      <c r="E1463" s="458"/>
      <c r="F1463" s="459"/>
      <c r="G1463" s="459"/>
    </row>
    <row r="1464">
      <c r="A1464" s="458"/>
      <c r="B1464" s="458"/>
      <c r="C1464" s="458"/>
      <c r="D1464" s="458"/>
      <c r="E1464" s="458"/>
      <c r="F1464" s="459"/>
      <c r="G1464" s="459"/>
    </row>
    <row r="1465">
      <c r="A1465" s="458"/>
      <c r="B1465" s="458"/>
      <c r="C1465" s="458"/>
      <c r="D1465" s="458"/>
      <c r="E1465" s="458"/>
      <c r="F1465" s="459"/>
      <c r="G1465" s="459"/>
    </row>
    <row r="1466">
      <c r="A1466" s="458"/>
      <c r="B1466" s="458"/>
      <c r="C1466" s="458"/>
      <c r="D1466" s="458"/>
      <c r="E1466" s="458"/>
      <c r="F1466" s="459"/>
      <c r="G1466" s="459"/>
    </row>
    <row r="1467">
      <c r="A1467" s="458"/>
      <c r="B1467" s="458"/>
      <c r="C1467" s="458"/>
      <c r="D1467" s="458"/>
      <c r="E1467" s="458"/>
      <c r="F1467" s="459"/>
      <c r="G1467" s="459"/>
    </row>
    <row r="1468">
      <c r="A1468" s="458"/>
      <c r="B1468" s="458"/>
      <c r="C1468" s="458"/>
      <c r="D1468" s="458"/>
      <c r="E1468" s="458"/>
      <c r="F1468" s="459"/>
      <c r="G1468" s="459"/>
    </row>
    <row r="1469">
      <c r="A1469" s="458"/>
      <c r="B1469" s="458"/>
      <c r="C1469" s="458"/>
      <c r="D1469" s="458"/>
      <c r="E1469" s="458"/>
      <c r="F1469" s="459"/>
      <c r="G1469" s="459"/>
    </row>
    <row r="1470">
      <c r="A1470" s="458"/>
      <c r="B1470" s="458"/>
      <c r="C1470" s="458"/>
      <c r="D1470" s="458"/>
      <c r="E1470" s="458"/>
      <c r="F1470" s="459"/>
      <c r="G1470" s="459"/>
    </row>
    <row r="1471">
      <c r="A1471" s="458"/>
      <c r="B1471" s="458"/>
      <c r="C1471" s="458"/>
      <c r="D1471" s="458"/>
      <c r="E1471" s="458"/>
      <c r="F1471" s="459"/>
      <c r="G1471" s="459"/>
    </row>
    <row r="1472">
      <c r="A1472" s="458"/>
      <c r="B1472" s="458"/>
      <c r="C1472" s="458"/>
      <c r="D1472" s="458"/>
      <c r="E1472" s="458"/>
      <c r="F1472" s="459"/>
      <c r="G1472" s="459"/>
    </row>
    <row r="1473">
      <c r="A1473" s="458"/>
      <c r="B1473" s="458"/>
      <c r="C1473" s="458"/>
      <c r="D1473" s="458"/>
      <c r="E1473" s="458"/>
      <c r="F1473" s="459"/>
      <c r="G1473" s="459"/>
    </row>
    <row r="1474">
      <c r="A1474" s="458"/>
      <c r="B1474" s="458"/>
      <c r="C1474" s="458"/>
      <c r="D1474" s="458"/>
      <c r="E1474" s="458"/>
      <c r="F1474" s="459"/>
      <c r="G1474" s="459"/>
    </row>
    <row r="1475">
      <c r="A1475" s="458"/>
      <c r="B1475" s="458"/>
      <c r="C1475" s="458"/>
      <c r="D1475" s="458"/>
      <c r="E1475" s="458"/>
      <c r="F1475" s="459"/>
      <c r="G1475" s="459"/>
    </row>
    <row r="1476">
      <c r="A1476" s="458"/>
      <c r="B1476" s="458"/>
      <c r="C1476" s="458"/>
      <c r="D1476" s="458"/>
      <c r="E1476" s="458"/>
      <c r="F1476" s="459"/>
      <c r="G1476" s="459"/>
    </row>
    <row r="1477">
      <c r="A1477" s="458"/>
      <c r="B1477" s="458"/>
      <c r="C1477" s="458"/>
      <c r="D1477" s="458"/>
      <c r="E1477" s="458"/>
      <c r="F1477" s="459"/>
      <c r="G1477" s="459"/>
    </row>
    <row r="1478">
      <c r="A1478" s="458"/>
      <c r="B1478" s="458"/>
      <c r="C1478" s="458"/>
      <c r="D1478" s="458"/>
      <c r="E1478" s="458"/>
      <c r="F1478" s="459"/>
      <c r="G1478" s="459"/>
    </row>
    <row r="1479">
      <c r="A1479" s="458"/>
      <c r="B1479" s="458"/>
      <c r="C1479" s="458"/>
      <c r="D1479" s="458"/>
      <c r="E1479" s="458"/>
      <c r="F1479" s="459"/>
      <c r="G1479" s="459"/>
    </row>
    <row r="1480">
      <c r="A1480" s="458"/>
      <c r="B1480" s="458"/>
      <c r="C1480" s="458"/>
      <c r="D1480" s="458"/>
      <c r="E1480" s="458"/>
      <c r="F1480" s="459"/>
      <c r="G1480" s="459"/>
    </row>
    <row r="1481">
      <c r="A1481" s="458"/>
      <c r="B1481" s="458"/>
      <c r="C1481" s="458"/>
      <c r="D1481" s="458"/>
      <c r="E1481" s="458"/>
      <c r="F1481" s="459"/>
      <c r="G1481" s="459"/>
    </row>
    <row r="1482">
      <c r="A1482" s="458"/>
      <c r="B1482" s="458"/>
      <c r="C1482" s="458"/>
      <c r="D1482" s="458"/>
      <c r="E1482" s="458"/>
      <c r="F1482" s="459"/>
      <c r="G1482" s="459"/>
    </row>
    <row r="1483">
      <c r="A1483" s="458"/>
      <c r="B1483" s="458"/>
      <c r="C1483" s="458"/>
      <c r="D1483" s="458"/>
      <c r="E1483" s="458"/>
      <c r="F1483" s="459"/>
      <c r="G1483" s="459"/>
    </row>
    <row r="1484">
      <c r="A1484" s="458"/>
      <c r="B1484" s="458"/>
      <c r="C1484" s="458"/>
      <c r="D1484" s="458"/>
      <c r="E1484" s="458"/>
      <c r="F1484" s="459"/>
      <c r="G1484" s="459"/>
    </row>
    <row r="1485">
      <c r="A1485" s="458"/>
      <c r="B1485" s="458"/>
      <c r="C1485" s="458"/>
      <c r="D1485" s="458"/>
      <c r="E1485" s="458"/>
      <c r="F1485" s="459"/>
      <c r="G1485" s="459"/>
    </row>
    <row r="1486">
      <c r="A1486" s="458"/>
      <c r="B1486" s="458"/>
      <c r="C1486" s="458"/>
      <c r="D1486" s="458"/>
      <c r="E1486" s="458"/>
      <c r="F1486" s="459"/>
      <c r="G1486" s="459"/>
    </row>
    <row r="1487">
      <c r="A1487" s="458"/>
      <c r="B1487" s="458"/>
      <c r="C1487" s="458"/>
      <c r="D1487" s="458"/>
      <c r="E1487" s="458"/>
      <c r="F1487" s="459"/>
      <c r="G1487" s="459"/>
    </row>
    <row r="1488">
      <c r="A1488" s="458"/>
      <c r="B1488" s="458"/>
      <c r="C1488" s="458"/>
      <c r="D1488" s="458"/>
      <c r="E1488" s="458"/>
      <c r="F1488" s="459"/>
      <c r="G1488" s="459"/>
    </row>
    <row r="1489">
      <c r="A1489" s="458"/>
      <c r="B1489" s="458"/>
      <c r="C1489" s="458"/>
      <c r="D1489" s="458"/>
      <c r="E1489" s="458"/>
      <c r="F1489" s="459"/>
      <c r="G1489" s="459"/>
    </row>
    <row r="1490">
      <c r="A1490" s="458"/>
      <c r="B1490" s="458"/>
      <c r="C1490" s="458"/>
      <c r="D1490" s="458"/>
      <c r="E1490" s="458"/>
      <c r="F1490" s="459"/>
      <c r="G1490" s="459"/>
    </row>
    <row r="1491">
      <c r="A1491" s="458"/>
      <c r="B1491" s="458"/>
      <c r="C1491" s="458"/>
      <c r="D1491" s="458"/>
      <c r="E1491" s="458"/>
      <c r="F1491" s="459"/>
      <c r="G1491" s="459"/>
    </row>
    <row r="1492">
      <c r="A1492" s="458"/>
      <c r="B1492" s="458"/>
      <c r="C1492" s="458"/>
      <c r="D1492" s="458"/>
      <c r="E1492" s="458"/>
      <c r="F1492" s="459"/>
      <c r="G1492" s="459"/>
    </row>
    <row r="1493">
      <c r="A1493" s="458"/>
      <c r="B1493" s="458"/>
      <c r="C1493" s="458"/>
      <c r="D1493" s="458"/>
      <c r="E1493" s="458"/>
      <c r="F1493" s="459"/>
      <c r="G1493" s="459"/>
    </row>
    <row r="1494">
      <c r="A1494" s="458"/>
      <c r="B1494" s="458"/>
      <c r="C1494" s="458"/>
      <c r="D1494" s="458"/>
      <c r="E1494" s="458"/>
      <c r="F1494" s="459"/>
      <c r="G1494" s="459"/>
    </row>
    <row r="1495">
      <c r="A1495" s="458"/>
      <c r="B1495" s="458"/>
      <c r="C1495" s="458"/>
      <c r="D1495" s="458"/>
      <c r="E1495" s="458"/>
      <c r="F1495" s="459"/>
      <c r="G1495" s="459"/>
    </row>
    <row r="1496">
      <c r="A1496" s="458"/>
      <c r="B1496" s="458"/>
      <c r="C1496" s="458"/>
      <c r="D1496" s="458"/>
      <c r="E1496" s="458"/>
      <c r="F1496" s="459"/>
      <c r="G1496" s="459"/>
    </row>
    <row r="1497">
      <c r="A1497" s="458"/>
      <c r="B1497" s="458"/>
      <c r="C1497" s="458"/>
      <c r="D1497" s="458"/>
      <c r="E1497" s="458"/>
      <c r="F1497" s="459"/>
      <c r="G1497" s="459"/>
    </row>
    <row r="1498">
      <c r="A1498" s="458"/>
      <c r="B1498" s="458"/>
      <c r="C1498" s="458"/>
      <c r="D1498" s="458"/>
      <c r="E1498" s="458"/>
      <c r="F1498" s="459"/>
      <c r="G1498" s="459"/>
    </row>
    <row r="1499">
      <c r="A1499" s="458"/>
      <c r="B1499" s="458"/>
      <c r="C1499" s="458"/>
      <c r="D1499" s="458"/>
      <c r="E1499" s="458"/>
      <c r="F1499" s="459"/>
      <c r="G1499" s="459"/>
    </row>
    <row r="1500">
      <c r="A1500" s="458"/>
      <c r="B1500" s="458"/>
      <c r="C1500" s="458"/>
      <c r="D1500" s="458"/>
      <c r="E1500" s="458"/>
      <c r="F1500" s="459"/>
      <c r="G1500" s="459"/>
    </row>
    <row r="1501">
      <c r="A1501" s="458"/>
      <c r="B1501" s="458"/>
      <c r="C1501" s="458"/>
      <c r="D1501" s="458"/>
      <c r="E1501" s="458"/>
      <c r="F1501" s="459"/>
      <c r="G1501" s="459"/>
    </row>
    <row r="1502">
      <c r="A1502" s="458"/>
      <c r="B1502" s="458"/>
      <c r="C1502" s="458"/>
      <c r="D1502" s="458"/>
      <c r="E1502" s="458"/>
      <c r="F1502" s="459"/>
      <c r="G1502" s="459"/>
    </row>
    <row r="1503">
      <c r="A1503" s="458"/>
      <c r="B1503" s="458"/>
      <c r="C1503" s="458"/>
      <c r="D1503" s="458"/>
      <c r="E1503" s="458"/>
      <c r="F1503" s="459"/>
      <c r="G1503" s="459"/>
    </row>
    <row r="1504">
      <c r="A1504" s="458"/>
      <c r="B1504" s="458"/>
      <c r="C1504" s="458"/>
      <c r="D1504" s="458"/>
      <c r="E1504" s="458"/>
      <c r="F1504" s="459"/>
      <c r="G1504" s="459"/>
    </row>
    <row r="1505">
      <c r="A1505" s="458"/>
      <c r="B1505" s="458"/>
      <c r="C1505" s="458"/>
      <c r="D1505" s="458"/>
      <c r="E1505" s="458"/>
      <c r="F1505" s="459"/>
      <c r="G1505" s="459"/>
    </row>
    <row r="1506">
      <c r="A1506" s="458"/>
      <c r="B1506" s="458"/>
      <c r="C1506" s="458"/>
      <c r="D1506" s="458"/>
      <c r="E1506" s="458"/>
      <c r="F1506" s="459"/>
      <c r="G1506" s="459"/>
    </row>
    <row r="1507">
      <c r="A1507" s="458"/>
      <c r="B1507" s="458"/>
      <c r="C1507" s="458"/>
      <c r="D1507" s="458"/>
      <c r="E1507" s="458"/>
      <c r="F1507" s="459"/>
      <c r="G1507" s="459"/>
    </row>
    <row r="1508">
      <c r="A1508" s="458"/>
      <c r="B1508" s="458"/>
      <c r="C1508" s="458"/>
      <c r="D1508" s="458"/>
      <c r="E1508" s="458"/>
      <c r="F1508" s="459"/>
      <c r="G1508" s="459"/>
    </row>
    <row r="1509">
      <c r="A1509" s="458"/>
      <c r="B1509" s="458"/>
      <c r="C1509" s="458"/>
      <c r="D1509" s="458"/>
      <c r="E1509" s="458"/>
      <c r="F1509" s="459"/>
      <c r="G1509" s="459"/>
    </row>
    <row r="1510">
      <c r="A1510" s="458"/>
      <c r="B1510" s="458"/>
      <c r="C1510" s="458"/>
      <c r="D1510" s="458"/>
      <c r="E1510" s="458"/>
      <c r="F1510" s="459"/>
      <c r="G1510" s="459"/>
    </row>
    <row r="1511">
      <c r="A1511" s="458"/>
      <c r="B1511" s="458"/>
      <c r="C1511" s="458"/>
      <c r="D1511" s="458"/>
      <c r="E1511" s="458"/>
      <c r="F1511" s="459"/>
      <c r="G1511" s="459"/>
    </row>
    <row r="1512">
      <c r="A1512" s="458"/>
      <c r="B1512" s="458"/>
      <c r="C1512" s="458"/>
      <c r="D1512" s="458"/>
      <c r="E1512" s="458"/>
      <c r="F1512" s="459"/>
      <c r="G1512" s="459"/>
    </row>
    <row r="1513">
      <c r="A1513" s="458"/>
      <c r="B1513" s="458"/>
      <c r="C1513" s="458"/>
      <c r="D1513" s="458"/>
      <c r="E1513" s="458"/>
      <c r="F1513" s="459"/>
      <c r="G1513" s="459"/>
    </row>
    <row r="1514">
      <c r="A1514" s="458"/>
      <c r="B1514" s="458"/>
      <c r="C1514" s="458"/>
      <c r="D1514" s="458"/>
      <c r="E1514" s="458"/>
      <c r="F1514" s="459"/>
      <c r="G1514" s="459"/>
    </row>
    <row r="1515">
      <c r="A1515" s="458"/>
      <c r="B1515" s="458"/>
      <c r="C1515" s="458"/>
      <c r="D1515" s="458"/>
      <c r="E1515" s="458"/>
      <c r="F1515" s="459"/>
      <c r="G1515" s="459"/>
    </row>
    <row r="1516">
      <c r="A1516" s="458"/>
      <c r="B1516" s="458"/>
      <c r="C1516" s="458"/>
      <c r="D1516" s="458"/>
      <c r="E1516" s="458"/>
      <c r="F1516" s="459"/>
      <c r="G1516" s="459"/>
    </row>
    <row r="1517">
      <c r="A1517" s="458"/>
      <c r="B1517" s="458"/>
      <c r="C1517" s="458"/>
      <c r="D1517" s="458"/>
      <c r="E1517" s="458"/>
      <c r="F1517" s="459"/>
      <c r="G1517" s="459"/>
    </row>
    <row r="1518">
      <c r="A1518" s="458"/>
      <c r="B1518" s="458"/>
      <c r="C1518" s="458"/>
      <c r="D1518" s="458"/>
      <c r="E1518" s="458"/>
      <c r="F1518" s="459"/>
      <c r="G1518" s="459"/>
    </row>
    <row r="1519">
      <c r="A1519" s="458"/>
      <c r="B1519" s="458"/>
      <c r="C1519" s="458"/>
      <c r="D1519" s="458"/>
      <c r="E1519" s="458"/>
      <c r="F1519" s="459"/>
      <c r="G1519" s="459"/>
    </row>
    <row r="1520">
      <c r="A1520" s="458"/>
      <c r="B1520" s="458"/>
      <c r="C1520" s="458"/>
      <c r="D1520" s="458"/>
      <c r="E1520" s="458"/>
      <c r="F1520" s="459"/>
      <c r="G1520" s="459"/>
    </row>
    <row r="1521">
      <c r="A1521" s="458"/>
      <c r="B1521" s="458"/>
      <c r="C1521" s="458"/>
      <c r="D1521" s="458"/>
      <c r="E1521" s="458"/>
      <c r="F1521" s="459"/>
      <c r="G1521" s="459"/>
    </row>
    <row r="1522">
      <c r="A1522" s="458"/>
      <c r="B1522" s="458"/>
      <c r="C1522" s="458"/>
      <c r="D1522" s="458"/>
      <c r="E1522" s="458"/>
      <c r="F1522" s="459"/>
      <c r="G1522" s="459"/>
    </row>
    <row r="1523">
      <c r="A1523" s="458"/>
      <c r="B1523" s="458"/>
      <c r="C1523" s="458"/>
      <c r="D1523" s="458"/>
      <c r="E1523" s="458"/>
      <c r="F1523" s="459"/>
      <c r="G1523" s="459"/>
    </row>
    <row r="1524">
      <c r="A1524" s="458"/>
      <c r="B1524" s="458"/>
      <c r="C1524" s="458"/>
      <c r="D1524" s="458"/>
      <c r="E1524" s="458"/>
      <c r="F1524" s="459"/>
      <c r="G1524" s="459"/>
    </row>
    <row r="1525">
      <c r="A1525" s="458"/>
      <c r="B1525" s="458"/>
      <c r="C1525" s="458"/>
      <c r="D1525" s="458"/>
      <c r="E1525" s="458"/>
      <c r="F1525" s="459"/>
      <c r="G1525" s="459"/>
    </row>
    <row r="1526">
      <c r="A1526" s="458"/>
      <c r="B1526" s="458"/>
      <c r="C1526" s="458"/>
      <c r="D1526" s="458"/>
      <c r="E1526" s="458"/>
      <c r="F1526" s="459"/>
      <c r="G1526" s="459"/>
    </row>
    <row r="1527">
      <c r="A1527" s="458"/>
      <c r="B1527" s="458"/>
      <c r="C1527" s="458"/>
      <c r="D1527" s="458"/>
      <c r="E1527" s="458"/>
      <c r="F1527" s="459"/>
      <c r="G1527" s="459"/>
    </row>
    <row r="1528">
      <c r="A1528" s="458"/>
      <c r="B1528" s="458"/>
      <c r="C1528" s="458"/>
      <c r="D1528" s="458"/>
      <c r="E1528" s="458"/>
      <c r="F1528" s="459"/>
      <c r="G1528" s="459"/>
    </row>
    <row r="1529">
      <c r="A1529" s="458"/>
      <c r="B1529" s="458"/>
      <c r="C1529" s="458"/>
      <c r="D1529" s="458"/>
      <c r="E1529" s="458"/>
      <c r="F1529" s="459"/>
      <c r="G1529" s="459"/>
    </row>
    <row r="1530">
      <c r="A1530" s="458"/>
      <c r="B1530" s="458"/>
      <c r="C1530" s="458"/>
      <c r="D1530" s="458"/>
      <c r="E1530" s="458"/>
      <c r="F1530" s="459"/>
      <c r="G1530" s="459"/>
    </row>
    <row r="1531">
      <c r="A1531" s="458"/>
      <c r="B1531" s="458"/>
      <c r="C1531" s="458"/>
      <c r="D1531" s="458"/>
      <c r="E1531" s="458"/>
      <c r="F1531" s="459"/>
      <c r="G1531" s="459"/>
    </row>
    <row r="1532">
      <c r="A1532" s="458"/>
      <c r="B1532" s="458"/>
      <c r="C1532" s="458"/>
      <c r="D1532" s="458"/>
      <c r="E1532" s="458"/>
      <c r="F1532" s="459"/>
      <c r="G1532" s="459"/>
    </row>
    <row r="1533">
      <c r="A1533" s="458"/>
      <c r="B1533" s="458"/>
      <c r="C1533" s="458"/>
      <c r="D1533" s="458"/>
      <c r="E1533" s="458"/>
      <c r="F1533" s="459"/>
      <c r="G1533" s="459"/>
    </row>
    <row r="1534">
      <c r="A1534" s="458"/>
      <c r="B1534" s="458"/>
      <c r="C1534" s="458"/>
      <c r="D1534" s="458"/>
      <c r="E1534" s="458"/>
      <c r="F1534" s="459"/>
      <c r="G1534" s="459"/>
    </row>
    <row r="1535">
      <c r="A1535" s="458"/>
      <c r="B1535" s="458"/>
      <c r="C1535" s="458"/>
      <c r="D1535" s="458"/>
      <c r="E1535" s="458"/>
      <c r="F1535" s="459"/>
      <c r="G1535" s="459"/>
    </row>
    <row r="1536">
      <c r="A1536" s="458"/>
      <c r="B1536" s="458"/>
      <c r="C1536" s="458"/>
      <c r="D1536" s="458"/>
      <c r="E1536" s="458"/>
      <c r="F1536" s="459"/>
      <c r="G1536" s="459"/>
    </row>
    <row r="1537">
      <c r="A1537" s="458"/>
      <c r="B1537" s="458"/>
      <c r="C1537" s="458"/>
      <c r="D1537" s="458"/>
      <c r="E1537" s="458"/>
      <c r="F1537" s="459"/>
      <c r="G1537" s="459"/>
    </row>
    <row r="1538">
      <c r="A1538" s="458"/>
      <c r="B1538" s="458"/>
      <c r="C1538" s="458"/>
      <c r="D1538" s="458"/>
      <c r="E1538" s="458"/>
      <c r="F1538" s="459"/>
      <c r="G1538" s="459"/>
    </row>
    <row r="1539">
      <c r="A1539" s="458"/>
      <c r="B1539" s="458"/>
      <c r="C1539" s="458"/>
      <c r="D1539" s="458"/>
      <c r="E1539" s="458"/>
      <c r="F1539" s="459"/>
      <c r="G1539" s="459"/>
    </row>
    <row r="1540">
      <c r="A1540" s="458"/>
      <c r="B1540" s="458"/>
      <c r="C1540" s="458"/>
      <c r="D1540" s="458"/>
      <c r="E1540" s="458"/>
      <c r="F1540" s="459"/>
      <c r="G1540" s="459"/>
    </row>
    <row r="1541">
      <c r="A1541" s="458"/>
      <c r="B1541" s="458"/>
      <c r="C1541" s="458"/>
      <c r="D1541" s="458"/>
      <c r="E1541" s="458"/>
      <c r="F1541" s="459"/>
      <c r="G1541" s="459"/>
    </row>
    <row r="1542">
      <c r="A1542" s="458"/>
      <c r="B1542" s="458"/>
      <c r="C1542" s="458"/>
      <c r="D1542" s="458"/>
      <c r="E1542" s="458"/>
      <c r="F1542" s="459"/>
      <c r="G1542" s="459"/>
    </row>
    <row r="1543">
      <c r="A1543" s="458"/>
      <c r="B1543" s="458"/>
      <c r="C1543" s="458"/>
      <c r="D1543" s="458"/>
      <c r="E1543" s="458"/>
      <c r="F1543" s="459"/>
      <c r="G1543" s="459"/>
    </row>
    <row r="1544">
      <c r="A1544" s="458"/>
      <c r="B1544" s="458"/>
      <c r="C1544" s="458"/>
      <c r="D1544" s="458"/>
      <c r="E1544" s="458"/>
      <c r="F1544" s="459"/>
      <c r="G1544" s="459"/>
    </row>
    <row r="1545">
      <c r="A1545" s="458"/>
      <c r="B1545" s="458"/>
      <c r="C1545" s="458"/>
      <c r="D1545" s="458"/>
      <c r="E1545" s="458"/>
      <c r="F1545" s="459"/>
      <c r="G1545" s="459"/>
    </row>
    <row r="1546">
      <c r="A1546" s="458"/>
      <c r="B1546" s="458"/>
      <c r="C1546" s="458"/>
      <c r="D1546" s="458"/>
      <c r="E1546" s="458"/>
      <c r="F1546" s="459"/>
      <c r="G1546" s="459"/>
    </row>
    <row r="1547">
      <c r="A1547" s="458"/>
      <c r="B1547" s="458"/>
      <c r="C1547" s="458"/>
      <c r="D1547" s="458"/>
      <c r="E1547" s="458"/>
      <c r="F1547" s="459"/>
      <c r="G1547" s="459"/>
    </row>
    <row r="1548">
      <c r="A1548" s="458"/>
      <c r="B1548" s="458"/>
      <c r="C1548" s="458"/>
      <c r="D1548" s="458"/>
      <c r="E1548" s="458"/>
      <c r="F1548" s="459"/>
      <c r="G1548" s="459"/>
    </row>
    <row r="1549">
      <c r="A1549" s="458"/>
      <c r="B1549" s="458"/>
      <c r="C1549" s="458"/>
      <c r="D1549" s="458"/>
      <c r="E1549" s="458"/>
      <c r="F1549" s="459"/>
      <c r="G1549" s="459"/>
    </row>
    <row r="1550">
      <c r="A1550" s="458"/>
      <c r="B1550" s="458"/>
      <c r="C1550" s="458"/>
      <c r="D1550" s="458"/>
      <c r="E1550" s="458"/>
      <c r="F1550" s="459"/>
      <c r="G1550" s="459"/>
    </row>
    <row r="1551">
      <c r="A1551" s="458"/>
      <c r="B1551" s="458"/>
      <c r="C1551" s="458"/>
      <c r="D1551" s="458"/>
      <c r="E1551" s="458"/>
      <c r="F1551" s="459"/>
      <c r="G1551" s="459"/>
    </row>
    <row r="1552">
      <c r="A1552" s="458"/>
      <c r="B1552" s="458"/>
      <c r="C1552" s="458"/>
      <c r="D1552" s="458"/>
      <c r="E1552" s="458"/>
      <c r="F1552" s="459"/>
      <c r="G1552" s="459"/>
    </row>
    <row r="1553">
      <c r="A1553" s="458"/>
      <c r="B1553" s="458"/>
      <c r="C1553" s="458"/>
      <c r="D1553" s="458"/>
      <c r="E1553" s="458"/>
      <c r="F1553" s="459"/>
      <c r="G1553" s="459"/>
    </row>
    <row r="1554">
      <c r="A1554" s="458"/>
      <c r="B1554" s="458"/>
      <c r="C1554" s="458"/>
      <c r="D1554" s="458"/>
      <c r="E1554" s="458"/>
      <c r="F1554" s="459"/>
      <c r="G1554" s="459"/>
    </row>
    <row r="1555">
      <c r="A1555" s="458"/>
      <c r="B1555" s="458"/>
      <c r="C1555" s="458"/>
      <c r="D1555" s="458"/>
      <c r="E1555" s="458"/>
      <c r="F1555" s="459"/>
      <c r="G1555" s="459"/>
    </row>
    <row r="1556">
      <c r="A1556" s="458"/>
      <c r="B1556" s="458"/>
      <c r="C1556" s="458"/>
      <c r="D1556" s="458"/>
      <c r="E1556" s="458"/>
      <c r="F1556" s="459"/>
      <c r="G1556" s="459"/>
    </row>
    <row r="1557">
      <c r="A1557" s="458"/>
      <c r="B1557" s="458"/>
      <c r="C1557" s="458"/>
      <c r="D1557" s="458"/>
      <c r="E1557" s="458"/>
      <c r="F1557" s="459"/>
      <c r="G1557" s="459"/>
    </row>
    <row r="1558">
      <c r="A1558" s="458"/>
      <c r="B1558" s="458"/>
      <c r="C1558" s="458"/>
      <c r="D1558" s="458"/>
      <c r="E1558" s="458"/>
      <c r="F1558" s="459"/>
      <c r="G1558" s="459"/>
    </row>
    <row r="1559">
      <c r="A1559" s="458"/>
      <c r="B1559" s="458"/>
      <c r="C1559" s="458"/>
      <c r="D1559" s="458"/>
      <c r="E1559" s="458"/>
      <c r="F1559" s="459"/>
      <c r="G1559" s="459"/>
    </row>
    <row r="1560">
      <c r="A1560" s="458"/>
      <c r="B1560" s="458"/>
      <c r="C1560" s="458"/>
      <c r="D1560" s="458"/>
      <c r="E1560" s="458"/>
      <c r="F1560" s="459"/>
      <c r="G1560" s="459"/>
    </row>
    <row r="1561">
      <c r="A1561" s="458"/>
      <c r="B1561" s="458"/>
      <c r="C1561" s="458"/>
      <c r="D1561" s="458"/>
      <c r="E1561" s="458"/>
      <c r="F1561" s="459"/>
      <c r="G1561" s="459"/>
    </row>
    <row r="1562">
      <c r="A1562" s="458"/>
      <c r="B1562" s="458"/>
      <c r="C1562" s="458"/>
      <c r="D1562" s="458"/>
      <c r="E1562" s="458"/>
      <c r="F1562" s="459"/>
      <c r="G1562" s="459"/>
    </row>
    <row r="1563">
      <c r="A1563" s="458"/>
      <c r="B1563" s="458"/>
      <c r="C1563" s="458"/>
      <c r="D1563" s="458"/>
      <c r="E1563" s="458"/>
      <c r="F1563" s="459"/>
      <c r="G1563" s="459"/>
    </row>
    <row r="1564">
      <c r="A1564" s="458"/>
      <c r="B1564" s="458"/>
      <c r="C1564" s="458"/>
      <c r="D1564" s="458"/>
      <c r="E1564" s="458"/>
      <c r="F1564" s="459"/>
      <c r="G1564" s="459"/>
    </row>
    <row r="1565">
      <c r="A1565" s="458"/>
      <c r="B1565" s="458"/>
      <c r="C1565" s="458"/>
      <c r="D1565" s="458"/>
      <c r="E1565" s="458"/>
      <c r="F1565" s="459"/>
      <c r="G1565" s="459"/>
    </row>
    <row r="1566">
      <c r="A1566" s="458"/>
      <c r="B1566" s="458"/>
      <c r="C1566" s="458"/>
      <c r="D1566" s="458"/>
      <c r="E1566" s="458"/>
      <c r="F1566" s="459"/>
      <c r="G1566" s="459"/>
    </row>
    <row r="1567">
      <c r="A1567" s="458"/>
      <c r="B1567" s="458"/>
      <c r="C1567" s="458"/>
      <c r="D1567" s="458"/>
      <c r="E1567" s="458"/>
      <c r="F1567" s="459"/>
      <c r="G1567" s="459"/>
    </row>
    <row r="1568">
      <c r="A1568" s="458"/>
      <c r="B1568" s="458"/>
      <c r="C1568" s="458"/>
      <c r="D1568" s="458"/>
      <c r="E1568" s="458"/>
      <c r="F1568" s="459"/>
      <c r="G1568" s="459"/>
    </row>
    <row r="1569">
      <c r="A1569" s="458"/>
      <c r="B1569" s="458"/>
      <c r="C1569" s="458"/>
      <c r="D1569" s="458"/>
      <c r="E1569" s="458"/>
      <c r="F1569" s="459"/>
      <c r="G1569" s="459"/>
    </row>
    <row r="1570">
      <c r="A1570" s="458"/>
      <c r="B1570" s="458"/>
      <c r="C1570" s="458"/>
      <c r="D1570" s="458"/>
      <c r="E1570" s="458"/>
      <c r="F1570" s="459"/>
      <c r="G1570" s="459"/>
    </row>
    <row r="1571">
      <c r="A1571" s="458"/>
      <c r="B1571" s="458"/>
      <c r="C1571" s="458"/>
      <c r="D1571" s="458"/>
      <c r="E1571" s="458"/>
      <c r="F1571" s="459"/>
      <c r="G1571" s="459"/>
    </row>
    <row r="1572">
      <c r="A1572" s="458"/>
      <c r="B1572" s="458"/>
      <c r="C1572" s="458"/>
      <c r="D1572" s="458"/>
      <c r="E1572" s="458"/>
      <c r="F1572" s="459"/>
      <c r="G1572" s="459"/>
    </row>
    <row r="1573">
      <c r="A1573" s="458"/>
      <c r="B1573" s="458"/>
      <c r="C1573" s="458"/>
      <c r="D1573" s="458"/>
      <c r="E1573" s="458"/>
      <c r="F1573" s="459"/>
      <c r="G1573" s="459"/>
    </row>
    <row r="1574">
      <c r="A1574" s="458"/>
      <c r="B1574" s="458"/>
      <c r="C1574" s="458"/>
      <c r="D1574" s="458"/>
      <c r="E1574" s="458"/>
      <c r="F1574" s="459"/>
      <c r="G1574" s="459"/>
    </row>
    <row r="1575">
      <c r="A1575" s="458"/>
      <c r="B1575" s="458"/>
      <c r="C1575" s="458"/>
      <c r="D1575" s="458"/>
      <c r="E1575" s="458"/>
      <c r="F1575" s="459"/>
      <c r="G1575" s="459"/>
    </row>
    <row r="1576">
      <c r="A1576" s="458"/>
      <c r="B1576" s="458"/>
      <c r="C1576" s="458"/>
      <c r="D1576" s="458"/>
      <c r="E1576" s="458"/>
      <c r="F1576" s="459"/>
      <c r="G1576" s="459"/>
    </row>
    <row r="1577">
      <c r="A1577" s="458"/>
      <c r="B1577" s="458"/>
      <c r="C1577" s="458"/>
      <c r="D1577" s="458"/>
      <c r="E1577" s="458"/>
      <c r="F1577" s="459"/>
      <c r="G1577" s="459"/>
    </row>
    <row r="1578">
      <c r="A1578" s="458"/>
      <c r="B1578" s="458"/>
      <c r="C1578" s="458"/>
      <c r="D1578" s="458"/>
      <c r="E1578" s="458"/>
      <c r="F1578" s="459"/>
      <c r="G1578" s="459"/>
    </row>
    <row r="1579">
      <c r="A1579" s="458"/>
      <c r="B1579" s="458"/>
      <c r="C1579" s="458"/>
      <c r="D1579" s="458"/>
      <c r="E1579" s="458"/>
      <c r="F1579" s="459"/>
      <c r="G1579" s="459"/>
    </row>
    <row r="1580">
      <c r="A1580" s="458"/>
      <c r="B1580" s="458"/>
      <c r="C1580" s="458"/>
      <c r="D1580" s="458"/>
      <c r="E1580" s="458"/>
      <c r="F1580" s="459"/>
      <c r="G1580" s="459"/>
    </row>
    <row r="1581">
      <c r="A1581" s="458"/>
      <c r="B1581" s="458"/>
      <c r="C1581" s="458"/>
      <c r="D1581" s="458"/>
      <c r="E1581" s="458"/>
      <c r="F1581" s="459"/>
      <c r="G1581" s="459"/>
    </row>
    <row r="1582">
      <c r="A1582" s="458"/>
      <c r="B1582" s="458"/>
      <c r="C1582" s="458"/>
      <c r="D1582" s="458"/>
      <c r="E1582" s="458"/>
      <c r="F1582" s="459"/>
      <c r="G1582" s="459"/>
    </row>
    <row r="1583">
      <c r="A1583" s="458"/>
      <c r="B1583" s="458"/>
      <c r="C1583" s="458"/>
      <c r="D1583" s="458"/>
      <c r="E1583" s="458"/>
      <c r="F1583" s="459"/>
      <c r="G1583" s="459"/>
    </row>
    <row r="1584">
      <c r="A1584" s="458"/>
      <c r="B1584" s="458"/>
      <c r="C1584" s="458"/>
      <c r="D1584" s="458"/>
      <c r="E1584" s="458"/>
      <c r="F1584" s="459"/>
      <c r="G1584" s="459"/>
    </row>
    <row r="1585">
      <c r="A1585" s="458"/>
      <c r="B1585" s="458"/>
      <c r="C1585" s="458"/>
      <c r="D1585" s="458"/>
      <c r="E1585" s="458"/>
      <c r="F1585" s="459"/>
      <c r="G1585" s="459"/>
    </row>
    <row r="1586">
      <c r="A1586" s="458"/>
      <c r="B1586" s="458"/>
      <c r="C1586" s="458"/>
      <c r="D1586" s="458"/>
      <c r="E1586" s="458"/>
      <c r="F1586" s="459"/>
      <c r="G1586" s="459"/>
    </row>
    <row r="1587">
      <c r="A1587" s="458"/>
      <c r="B1587" s="458"/>
      <c r="C1587" s="458"/>
      <c r="D1587" s="458"/>
      <c r="E1587" s="458"/>
      <c r="F1587" s="459"/>
      <c r="G1587" s="459"/>
    </row>
    <row r="1588">
      <c r="A1588" s="458"/>
      <c r="B1588" s="458"/>
      <c r="C1588" s="458"/>
      <c r="D1588" s="458"/>
      <c r="E1588" s="458"/>
      <c r="F1588" s="459"/>
      <c r="G1588" s="459"/>
    </row>
    <row r="1589">
      <c r="A1589" s="458"/>
      <c r="B1589" s="458"/>
      <c r="C1589" s="458"/>
      <c r="D1589" s="458"/>
      <c r="E1589" s="458"/>
      <c r="F1589" s="459"/>
      <c r="G1589" s="459"/>
    </row>
    <row r="1590">
      <c r="A1590" s="458"/>
      <c r="B1590" s="458"/>
      <c r="C1590" s="458"/>
      <c r="D1590" s="458"/>
      <c r="E1590" s="458"/>
      <c r="F1590" s="459"/>
      <c r="G1590" s="459"/>
    </row>
    <row r="1591">
      <c r="A1591" s="458"/>
      <c r="B1591" s="458"/>
      <c r="C1591" s="458"/>
      <c r="D1591" s="458"/>
      <c r="E1591" s="458"/>
      <c r="F1591" s="459"/>
      <c r="G1591" s="459"/>
    </row>
    <row r="1592">
      <c r="A1592" s="458"/>
      <c r="B1592" s="458"/>
      <c r="C1592" s="458"/>
      <c r="D1592" s="458"/>
      <c r="E1592" s="458"/>
      <c r="F1592" s="459"/>
      <c r="G1592" s="459"/>
    </row>
    <row r="1593">
      <c r="A1593" s="458"/>
      <c r="B1593" s="458"/>
      <c r="C1593" s="458"/>
      <c r="D1593" s="458"/>
      <c r="E1593" s="458"/>
      <c r="F1593" s="459"/>
      <c r="G1593" s="459"/>
    </row>
    <row r="1594">
      <c r="A1594" s="458"/>
      <c r="B1594" s="458"/>
      <c r="C1594" s="458"/>
      <c r="D1594" s="458"/>
      <c r="E1594" s="458"/>
      <c r="F1594" s="459"/>
      <c r="G1594" s="459"/>
    </row>
    <row r="1595">
      <c r="A1595" s="458"/>
      <c r="B1595" s="458"/>
      <c r="C1595" s="458"/>
      <c r="D1595" s="458"/>
      <c r="E1595" s="458"/>
      <c r="F1595" s="459"/>
      <c r="G1595" s="459"/>
    </row>
    <row r="1596">
      <c r="A1596" s="458"/>
      <c r="B1596" s="458"/>
      <c r="C1596" s="458"/>
      <c r="D1596" s="458"/>
      <c r="E1596" s="458"/>
      <c r="F1596" s="459"/>
      <c r="G1596" s="459"/>
    </row>
    <row r="1597">
      <c r="A1597" s="458"/>
      <c r="B1597" s="458"/>
      <c r="C1597" s="458"/>
      <c r="D1597" s="458"/>
      <c r="E1597" s="458"/>
      <c r="F1597" s="459"/>
      <c r="G1597" s="459"/>
    </row>
    <row r="1598">
      <c r="A1598" s="458"/>
      <c r="B1598" s="458"/>
      <c r="C1598" s="458"/>
      <c r="D1598" s="458"/>
      <c r="E1598" s="458"/>
      <c r="F1598" s="459"/>
      <c r="G1598" s="459"/>
    </row>
    <row r="1599">
      <c r="A1599" s="458"/>
      <c r="B1599" s="458"/>
      <c r="C1599" s="458"/>
      <c r="D1599" s="458"/>
      <c r="E1599" s="458"/>
      <c r="F1599" s="459"/>
      <c r="G1599" s="459"/>
    </row>
    <row r="1600">
      <c r="A1600" s="458"/>
      <c r="B1600" s="458"/>
      <c r="C1600" s="458"/>
      <c r="D1600" s="458"/>
      <c r="E1600" s="458"/>
      <c r="F1600" s="459"/>
      <c r="G1600" s="459"/>
    </row>
    <row r="1601">
      <c r="A1601" s="458"/>
      <c r="B1601" s="458"/>
      <c r="C1601" s="458"/>
      <c r="D1601" s="458"/>
      <c r="E1601" s="458"/>
      <c r="F1601" s="459"/>
      <c r="G1601" s="459"/>
    </row>
    <row r="1602">
      <c r="A1602" s="458"/>
      <c r="B1602" s="458"/>
      <c r="C1602" s="458"/>
      <c r="D1602" s="458"/>
      <c r="E1602" s="458"/>
      <c r="F1602" s="459"/>
      <c r="G1602" s="459"/>
    </row>
    <row r="1603">
      <c r="A1603" s="458"/>
      <c r="B1603" s="458"/>
      <c r="C1603" s="458"/>
      <c r="D1603" s="458"/>
      <c r="E1603" s="458"/>
      <c r="F1603" s="459"/>
      <c r="G1603" s="459"/>
    </row>
    <row r="1604">
      <c r="A1604" s="458"/>
      <c r="B1604" s="458"/>
      <c r="C1604" s="458"/>
      <c r="D1604" s="458"/>
      <c r="E1604" s="458"/>
      <c r="F1604" s="459"/>
      <c r="G1604" s="459"/>
    </row>
    <row r="1605">
      <c r="A1605" s="458"/>
      <c r="B1605" s="458"/>
      <c r="C1605" s="458"/>
      <c r="D1605" s="458"/>
      <c r="E1605" s="458"/>
      <c r="F1605" s="459"/>
      <c r="G1605" s="459"/>
    </row>
    <row r="1606">
      <c r="A1606" s="458"/>
      <c r="B1606" s="458"/>
      <c r="C1606" s="458"/>
      <c r="D1606" s="458"/>
      <c r="E1606" s="458"/>
      <c r="F1606" s="459"/>
      <c r="G1606" s="459"/>
    </row>
    <row r="1607">
      <c r="A1607" s="458"/>
      <c r="B1607" s="458"/>
      <c r="C1607" s="458"/>
      <c r="D1607" s="458"/>
      <c r="E1607" s="458"/>
      <c r="F1607" s="459"/>
      <c r="G1607" s="459"/>
    </row>
    <row r="1608">
      <c r="A1608" s="458"/>
      <c r="B1608" s="458"/>
      <c r="C1608" s="458"/>
      <c r="D1608" s="458"/>
      <c r="E1608" s="458"/>
      <c r="F1608" s="459"/>
      <c r="G1608" s="459"/>
    </row>
    <row r="1609">
      <c r="A1609" s="458"/>
      <c r="B1609" s="458"/>
      <c r="C1609" s="458"/>
      <c r="D1609" s="458"/>
      <c r="E1609" s="458"/>
      <c r="F1609" s="459"/>
      <c r="G1609" s="459"/>
    </row>
    <row r="1610">
      <c r="A1610" s="458"/>
      <c r="B1610" s="458"/>
      <c r="C1610" s="458"/>
      <c r="D1610" s="458"/>
      <c r="E1610" s="458"/>
      <c r="F1610" s="459"/>
      <c r="G1610" s="459"/>
    </row>
    <row r="1611">
      <c r="A1611" s="458"/>
      <c r="B1611" s="458"/>
      <c r="C1611" s="458"/>
      <c r="D1611" s="458"/>
      <c r="E1611" s="458"/>
      <c r="F1611" s="459"/>
      <c r="G1611" s="459"/>
    </row>
    <row r="1612">
      <c r="A1612" s="458"/>
      <c r="B1612" s="458"/>
      <c r="C1612" s="458"/>
      <c r="D1612" s="458"/>
      <c r="E1612" s="458"/>
      <c r="F1612" s="459"/>
      <c r="G1612" s="459"/>
    </row>
    <row r="1613">
      <c r="A1613" s="458"/>
      <c r="B1613" s="458"/>
      <c r="C1613" s="458"/>
      <c r="D1613" s="458"/>
      <c r="E1613" s="458"/>
      <c r="F1613" s="459"/>
      <c r="G1613" s="459"/>
    </row>
    <row r="1614">
      <c r="A1614" s="458"/>
      <c r="B1614" s="458"/>
      <c r="C1614" s="458"/>
      <c r="D1614" s="458"/>
      <c r="E1614" s="458"/>
      <c r="F1614" s="459"/>
      <c r="G1614" s="459"/>
    </row>
    <row r="1615">
      <c r="A1615" s="458"/>
      <c r="B1615" s="458"/>
      <c r="C1615" s="458"/>
      <c r="D1615" s="458"/>
      <c r="E1615" s="458"/>
      <c r="F1615" s="459"/>
      <c r="G1615" s="459"/>
    </row>
    <row r="1616">
      <c r="A1616" s="458"/>
      <c r="B1616" s="458"/>
      <c r="C1616" s="458"/>
      <c r="D1616" s="458"/>
      <c r="E1616" s="458"/>
      <c r="F1616" s="459"/>
      <c r="G1616" s="459"/>
    </row>
    <row r="1617">
      <c r="A1617" s="458"/>
      <c r="B1617" s="458"/>
      <c r="C1617" s="458"/>
      <c r="D1617" s="458"/>
      <c r="E1617" s="458"/>
      <c r="F1617" s="459"/>
      <c r="G1617" s="459"/>
    </row>
    <row r="1618">
      <c r="A1618" s="458"/>
      <c r="B1618" s="458"/>
      <c r="C1618" s="458"/>
      <c r="D1618" s="458"/>
      <c r="E1618" s="458"/>
      <c r="F1618" s="459"/>
      <c r="G1618" s="459"/>
    </row>
    <row r="1619">
      <c r="A1619" s="458"/>
      <c r="B1619" s="458"/>
      <c r="C1619" s="458"/>
      <c r="D1619" s="458"/>
      <c r="E1619" s="458"/>
      <c r="F1619" s="459"/>
      <c r="G1619" s="459"/>
    </row>
    <row r="1620">
      <c r="A1620" s="458"/>
      <c r="B1620" s="458"/>
      <c r="C1620" s="458"/>
      <c r="D1620" s="458"/>
      <c r="E1620" s="458"/>
      <c r="F1620" s="459"/>
      <c r="G1620" s="459"/>
    </row>
    <row r="1621">
      <c r="A1621" s="458"/>
      <c r="B1621" s="458"/>
      <c r="C1621" s="458"/>
      <c r="D1621" s="458"/>
      <c r="E1621" s="458"/>
      <c r="F1621" s="459"/>
      <c r="G1621" s="459"/>
    </row>
    <row r="1622">
      <c r="A1622" s="458"/>
      <c r="B1622" s="458"/>
      <c r="C1622" s="458"/>
      <c r="D1622" s="458"/>
      <c r="E1622" s="458"/>
      <c r="F1622" s="459"/>
      <c r="G1622" s="459"/>
    </row>
    <row r="1623">
      <c r="A1623" s="458"/>
      <c r="B1623" s="458"/>
      <c r="C1623" s="458"/>
      <c r="D1623" s="458"/>
      <c r="E1623" s="458"/>
      <c r="F1623" s="459"/>
      <c r="G1623" s="459"/>
    </row>
    <row r="1624">
      <c r="A1624" s="458"/>
      <c r="B1624" s="458"/>
      <c r="C1624" s="458"/>
      <c r="D1624" s="458"/>
      <c r="E1624" s="458"/>
      <c r="F1624" s="459"/>
      <c r="G1624" s="459"/>
    </row>
    <row r="1625">
      <c r="A1625" s="458"/>
      <c r="B1625" s="458"/>
      <c r="C1625" s="458"/>
      <c r="D1625" s="458"/>
      <c r="E1625" s="458"/>
      <c r="F1625" s="459"/>
      <c r="G1625" s="459"/>
    </row>
    <row r="1626">
      <c r="A1626" s="458"/>
      <c r="B1626" s="458"/>
      <c r="C1626" s="458"/>
      <c r="D1626" s="458"/>
      <c r="E1626" s="458"/>
      <c r="F1626" s="459"/>
      <c r="G1626" s="459"/>
    </row>
    <row r="1627">
      <c r="A1627" s="458"/>
      <c r="B1627" s="458"/>
      <c r="C1627" s="458"/>
      <c r="D1627" s="458"/>
      <c r="E1627" s="458"/>
      <c r="F1627" s="459"/>
      <c r="G1627" s="459"/>
    </row>
    <row r="1628">
      <c r="A1628" s="458"/>
      <c r="B1628" s="458"/>
      <c r="C1628" s="458"/>
      <c r="D1628" s="458"/>
      <c r="E1628" s="458"/>
      <c r="F1628" s="459"/>
      <c r="G1628" s="459"/>
    </row>
    <row r="1629">
      <c r="A1629" s="458"/>
      <c r="B1629" s="458"/>
      <c r="C1629" s="458"/>
      <c r="D1629" s="458"/>
      <c r="E1629" s="458"/>
      <c r="F1629" s="459"/>
      <c r="G1629" s="459"/>
    </row>
    <row r="1630">
      <c r="A1630" s="458"/>
      <c r="B1630" s="458"/>
      <c r="C1630" s="458"/>
      <c r="D1630" s="458"/>
      <c r="E1630" s="458"/>
      <c r="F1630" s="459"/>
      <c r="G1630" s="459"/>
    </row>
    <row r="1631">
      <c r="A1631" s="458"/>
      <c r="B1631" s="458"/>
      <c r="C1631" s="458"/>
      <c r="D1631" s="458"/>
      <c r="E1631" s="458"/>
      <c r="F1631" s="459"/>
      <c r="G1631" s="459"/>
    </row>
    <row r="1632">
      <c r="A1632" s="458"/>
      <c r="B1632" s="458"/>
      <c r="C1632" s="458"/>
      <c r="D1632" s="458"/>
      <c r="E1632" s="458"/>
      <c r="F1632" s="459"/>
      <c r="G1632" s="459"/>
    </row>
    <row r="1633">
      <c r="A1633" s="458"/>
      <c r="B1633" s="458"/>
      <c r="C1633" s="458"/>
      <c r="D1633" s="458"/>
      <c r="E1633" s="458"/>
      <c r="F1633" s="459"/>
      <c r="G1633" s="459"/>
    </row>
    <row r="1634">
      <c r="A1634" s="458"/>
      <c r="B1634" s="458"/>
      <c r="C1634" s="458"/>
      <c r="D1634" s="458"/>
      <c r="E1634" s="458"/>
      <c r="F1634" s="459"/>
      <c r="G1634" s="459"/>
    </row>
    <row r="1635">
      <c r="A1635" s="458"/>
      <c r="B1635" s="458"/>
      <c r="C1635" s="458"/>
      <c r="D1635" s="458"/>
      <c r="E1635" s="458"/>
      <c r="F1635" s="459"/>
      <c r="G1635" s="459"/>
    </row>
    <row r="1636">
      <c r="A1636" s="458"/>
      <c r="B1636" s="458"/>
      <c r="C1636" s="458"/>
      <c r="D1636" s="458"/>
      <c r="E1636" s="458"/>
      <c r="F1636" s="459"/>
      <c r="G1636" s="459"/>
    </row>
    <row r="1637">
      <c r="A1637" s="458"/>
      <c r="B1637" s="458"/>
      <c r="C1637" s="458"/>
      <c r="D1637" s="458"/>
      <c r="E1637" s="458"/>
      <c r="F1637" s="459"/>
      <c r="G1637" s="459"/>
    </row>
    <row r="1638">
      <c r="A1638" s="458"/>
      <c r="B1638" s="458"/>
      <c r="C1638" s="458"/>
      <c r="D1638" s="458"/>
      <c r="E1638" s="458"/>
      <c r="F1638" s="459"/>
      <c r="G1638" s="459"/>
    </row>
    <row r="1639">
      <c r="A1639" s="458"/>
      <c r="B1639" s="458"/>
      <c r="C1639" s="458"/>
      <c r="D1639" s="458"/>
      <c r="E1639" s="458"/>
      <c r="F1639" s="459"/>
      <c r="G1639" s="459"/>
    </row>
    <row r="1640">
      <c r="A1640" s="458"/>
      <c r="B1640" s="458"/>
      <c r="C1640" s="458"/>
      <c r="D1640" s="458"/>
      <c r="E1640" s="458"/>
      <c r="F1640" s="459"/>
      <c r="G1640" s="459"/>
    </row>
    <row r="1641">
      <c r="A1641" s="458"/>
      <c r="B1641" s="458"/>
      <c r="C1641" s="458"/>
      <c r="D1641" s="458"/>
      <c r="E1641" s="458"/>
      <c r="F1641" s="459"/>
      <c r="G1641" s="459"/>
    </row>
    <row r="1642">
      <c r="A1642" s="458"/>
      <c r="B1642" s="458"/>
      <c r="C1642" s="458"/>
      <c r="D1642" s="458"/>
      <c r="E1642" s="458"/>
      <c r="F1642" s="459"/>
      <c r="G1642" s="459"/>
    </row>
    <row r="1643">
      <c r="A1643" s="458"/>
      <c r="B1643" s="458"/>
      <c r="C1643" s="458"/>
      <c r="D1643" s="458"/>
      <c r="E1643" s="458"/>
      <c r="F1643" s="459"/>
      <c r="G1643" s="459"/>
    </row>
    <row r="1644">
      <c r="A1644" s="458"/>
      <c r="B1644" s="458"/>
      <c r="C1644" s="458"/>
      <c r="D1644" s="458"/>
      <c r="E1644" s="458"/>
      <c r="F1644" s="459"/>
      <c r="G1644" s="459"/>
    </row>
    <row r="1645">
      <c r="A1645" s="458"/>
      <c r="B1645" s="458"/>
      <c r="C1645" s="458"/>
      <c r="D1645" s="458"/>
      <c r="E1645" s="458"/>
      <c r="F1645" s="459"/>
      <c r="G1645" s="459"/>
    </row>
    <row r="1646">
      <c r="A1646" s="458"/>
      <c r="B1646" s="458"/>
      <c r="C1646" s="458"/>
      <c r="D1646" s="458"/>
      <c r="E1646" s="458"/>
      <c r="F1646" s="459"/>
      <c r="G1646" s="459"/>
    </row>
    <row r="1647">
      <c r="A1647" s="458"/>
      <c r="B1647" s="458"/>
      <c r="C1647" s="458"/>
      <c r="D1647" s="458"/>
      <c r="E1647" s="458"/>
      <c r="F1647" s="459"/>
      <c r="G1647" s="459"/>
    </row>
    <row r="1648">
      <c r="A1648" s="458"/>
      <c r="B1648" s="458"/>
      <c r="C1648" s="458"/>
      <c r="D1648" s="458"/>
      <c r="E1648" s="458"/>
      <c r="F1648" s="459"/>
      <c r="G1648" s="459"/>
    </row>
    <row r="1649">
      <c r="A1649" s="458"/>
      <c r="B1649" s="458"/>
      <c r="C1649" s="458"/>
      <c r="D1649" s="458"/>
      <c r="E1649" s="458"/>
      <c r="F1649" s="459"/>
      <c r="G1649" s="459"/>
    </row>
    <row r="1650">
      <c r="A1650" s="458"/>
      <c r="B1650" s="458"/>
      <c r="C1650" s="458"/>
      <c r="D1650" s="458"/>
      <c r="E1650" s="458"/>
      <c r="F1650" s="459"/>
      <c r="G1650" s="459"/>
    </row>
    <row r="1651">
      <c r="A1651" s="458"/>
      <c r="B1651" s="458"/>
      <c r="C1651" s="458"/>
      <c r="D1651" s="458"/>
      <c r="E1651" s="458"/>
      <c r="F1651" s="459"/>
      <c r="G1651" s="459"/>
    </row>
    <row r="1652">
      <c r="A1652" s="458"/>
      <c r="B1652" s="458"/>
      <c r="C1652" s="458"/>
      <c r="D1652" s="458"/>
      <c r="E1652" s="458"/>
      <c r="F1652" s="459"/>
      <c r="G1652" s="459"/>
    </row>
    <row r="1653">
      <c r="A1653" s="458"/>
      <c r="B1653" s="458"/>
      <c r="C1653" s="458"/>
      <c r="D1653" s="458"/>
      <c r="E1653" s="458"/>
      <c r="F1653" s="459"/>
      <c r="G1653" s="459"/>
    </row>
    <row r="1654">
      <c r="A1654" s="458"/>
      <c r="B1654" s="458"/>
      <c r="C1654" s="458"/>
      <c r="D1654" s="458"/>
      <c r="E1654" s="458"/>
      <c r="F1654" s="459"/>
      <c r="G1654" s="459"/>
    </row>
    <row r="1655">
      <c r="A1655" s="458"/>
      <c r="B1655" s="458"/>
      <c r="C1655" s="458"/>
      <c r="D1655" s="458"/>
      <c r="E1655" s="458"/>
      <c r="F1655" s="459"/>
      <c r="G1655" s="459"/>
    </row>
    <row r="1656">
      <c r="A1656" s="458"/>
      <c r="B1656" s="458"/>
      <c r="C1656" s="458"/>
      <c r="D1656" s="458"/>
      <c r="E1656" s="458"/>
      <c r="F1656" s="459"/>
      <c r="G1656" s="459"/>
    </row>
    <row r="1657">
      <c r="A1657" s="458"/>
      <c r="B1657" s="458"/>
      <c r="C1657" s="458"/>
      <c r="D1657" s="458"/>
      <c r="E1657" s="458"/>
      <c r="F1657" s="459"/>
      <c r="G1657" s="459"/>
    </row>
    <row r="1658">
      <c r="A1658" s="458"/>
      <c r="B1658" s="458"/>
      <c r="C1658" s="458"/>
      <c r="D1658" s="458"/>
      <c r="E1658" s="458"/>
      <c r="F1658" s="459"/>
      <c r="G1658" s="459"/>
    </row>
    <row r="1659">
      <c r="A1659" s="458"/>
      <c r="B1659" s="458"/>
      <c r="C1659" s="458"/>
      <c r="D1659" s="458"/>
      <c r="E1659" s="458"/>
      <c r="F1659" s="459"/>
      <c r="G1659" s="459"/>
    </row>
    <row r="1660">
      <c r="A1660" s="458"/>
      <c r="B1660" s="458"/>
      <c r="C1660" s="458"/>
      <c r="D1660" s="458"/>
      <c r="E1660" s="458"/>
      <c r="F1660" s="459"/>
      <c r="G1660" s="459"/>
    </row>
    <row r="1661">
      <c r="A1661" s="458"/>
      <c r="B1661" s="458"/>
      <c r="C1661" s="458"/>
      <c r="D1661" s="458"/>
      <c r="E1661" s="458"/>
      <c r="F1661" s="459"/>
      <c r="G1661" s="459"/>
    </row>
    <row r="1662">
      <c r="A1662" s="458"/>
      <c r="B1662" s="458"/>
      <c r="C1662" s="458"/>
      <c r="D1662" s="458"/>
      <c r="E1662" s="458"/>
      <c r="F1662" s="459"/>
      <c r="G1662" s="459"/>
    </row>
    <row r="1663">
      <c r="A1663" s="458"/>
      <c r="B1663" s="458"/>
      <c r="C1663" s="458"/>
      <c r="D1663" s="458"/>
      <c r="E1663" s="458"/>
      <c r="F1663" s="459"/>
      <c r="G1663" s="459"/>
    </row>
    <row r="1664">
      <c r="A1664" s="458"/>
      <c r="B1664" s="458"/>
      <c r="C1664" s="458"/>
      <c r="D1664" s="458"/>
      <c r="E1664" s="458"/>
      <c r="F1664" s="459"/>
      <c r="G1664" s="459"/>
    </row>
    <row r="1665">
      <c r="A1665" s="458"/>
      <c r="B1665" s="458"/>
      <c r="C1665" s="458"/>
      <c r="D1665" s="458"/>
      <c r="E1665" s="458"/>
      <c r="F1665" s="459"/>
      <c r="G1665" s="459"/>
    </row>
    <row r="1666">
      <c r="A1666" s="458"/>
      <c r="B1666" s="458"/>
      <c r="C1666" s="458"/>
      <c r="D1666" s="458"/>
      <c r="E1666" s="458"/>
      <c r="F1666" s="459"/>
      <c r="G1666" s="459"/>
    </row>
    <row r="1667">
      <c r="A1667" s="458"/>
      <c r="B1667" s="458"/>
      <c r="C1667" s="458"/>
      <c r="D1667" s="458"/>
      <c r="E1667" s="458"/>
      <c r="F1667" s="459"/>
      <c r="G1667" s="459"/>
    </row>
    <row r="1668">
      <c r="A1668" s="458"/>
      <c r="B1668" s="458"/>
      <c r="C1668" s="458"/>
      <c r="D1668" s="458"/>
      <c r="E1668" s="458"/>
      <c r="F1668" s="459"/>
      <c r="G1668" s="459"/>
    </row>
    <row r="1669">
      <c r="A1669" s="458"/>
      <c r="B1669" s="458"/>
      <c r="C1669" s="458"/>
      <c r="D1669" s="458"/>
      <c r="E1669" s="458"/>
      <c r="F1669" s="459"/>
      <c r="G1669" s="459"/>
    </row>
    <row r="1670">
      <c r="A1670" s="458"/>
      <c r="B1670" s="458"/>
      <c r="C1670" s="458"/>
      <c r="D1670" s="458"/>
      <c r="E1670" s="458"/>
      <c r="F1670" s="459"/>
      <c r="G1670" s="459"/>
    </row>
    <row r="1671">
      <c r="A1671" s="458"/>
      <c r="B1671" s="458"/>
      <c r="C1671" s="458"/>
      <c r="D1671" s="458"/>
      <c r="E1671" s="458"/>
      <c r="F1671" s="459"/>
      <c r="G1671" s="459"/>
    </row>
    <row r="1672">
      <c r="A1672" s="458"/>
      <c r="B1672" s="458"/>
      <c r="C1672" s="458"/>
      <c r="D1672" s="458"/>
      <c r="E1672" s="458"/>
      <c r="F1672" s="459"/>
      <c r="G1672" s="459"/>
    </row>
    <row r="1673">
      <c r="A1673" s="458"/>
      <c r="B1673" s="458"/>
      <c r="C1673" s="458"/>
      <c r="D1673" s="458"/>
      <c r="E1673" s="458"/>
      <c r="F1673" s="459"/>
      <c r="G1673" s="459"/>
    </row>
    <row r="1674">
      <c r="A1674" s="458"/>
      <c r="B1674" s="458"/>
      <c r="C1674" s="458"/>
      <c r="D1674" s="458"/>
      <c r="E1674" s="458"/>
      <c r="F1674" s="459"/>
      <c r="G1674" s="459"/>
    </row>
    <row r="1675">
      <c r="A1675" s="458"/>
      <c r="B1675" s="458"/>
      <c r="C1675" s="458"/>
      <c r="D1675" s="458"/>
      <c r="E1675" s="458"/>
      <c r="F1675" s="459"/>
      <c r="G1675" s="459"/>
    </row>
    <row r="1676">
      <c r="A1676" s="458"/>
      <c r="B1676" s="458"/>
      <c r="C1676" s="458"/>
      <c r="D1676" s="458"/>
      <c r="E1676" s="458"/>
      <c r="F1676" s="459"/>
      <c r="G1676" s="459"/>
    </row>
    <row r="1677">
      <c r="A1677" s="458"/>
      <c r="B1677" s="458"/>
      <c r="C1677" s="458"/>
      <c r="D1677" s="458"/>
      <c r="E1677" s="458"/>
      <c r="F1677" s="459"/>
      <c r="G1677" s="459"/>
    </row>
    <row r="1678">
      <c r="A1678" s="458"/>
      <c r="B1678" s="458"/>
      <c r="C1678" s="458"/>
      <c r="D1678" s="458"/>
      <c r="E1678" s="458"/>
      <c r="F1678" s="459"/>
      <c r="G1678" s="459"/>
    </row>
    <row r="1679">
      <c r="A1679" s="458"/>
      <c r="B1679" s="458"/>
      <c r="C1679" s="458"/>
      <c r="D1679" s="458"/>
      <c r="E1679" s="458"/>
      <c r="F1679" s="459"/>
      <c r="G1679" s="459"/>
    </row>
    <row r="1680">
      <c r="A1680" s="458"/>
      <c r="B1680" s="458"/>
      <c r="C1680" s="458"/>
      <c r="D1680" s="458"/>
      <c r="E1680" s="458"/>
      <c r="F1680" s="459"/>
      <c r="G1680" s="459"/>
    </row>
    <row r="1681">
      <c r="A1681" s="458"/>
      <c r="B1681" s="458"/>
      <c r="C1681" s="458"/>
      <c r="D1681" s="458"/>
      <c r="E1681" s="458"/>
      <c r="F1681" s="459"/>
      <c r="G1681" s="459"/>
    </row>
    <row r="1682">
      <c r="A1682" s="458"/>
      <c r="B1682" s="458"/>
      <c r="C1682" s="458"/>
      <c r="D1682" s="458"/>
      <c r="E1682" s="458"/>
      <c r="F1682" s="459"/>
      <c r="G1682" s="459"/>
    </row>
    <row r="1683">
      <c r="A1683" s="458"/>
      <c r="B1683" s="458"/>
      <c r="C1683" s="458"/>
      <c r="D1683" s="458"/>
      <c r="E1683" s="458"/>
      <c r="F1683" s="459"/>
      <c r="G1683" s="459"/>
    </row>
    <row r="1684">
      <c r="A1684" s="458"/>
      <c r="B1684" s="458"/>
      <c r="C1684" s="458"/>
      <c r="D1684" s="458"/>
      <c r="E1684" s="458"/>
      <c r="F1684" s="459"/>
      <c r="G1684" s="459"/>
    </row>
    <row r="1685">
      <c r="A1685" s="458"/>
      <c r="B1685" s="458"/>
      <c r="C1685" s="458"/>
      <c r="D1685" s="458"/>
      <c r="E1685" s="458"/>
      <c r="F1685" s="459"/>
      <c r="G1685" s="459"/>
    </row>
    <row r="1686">
      <c r="A1686" s="458"/>
      <c r="B1686" s="458"/>
      <c r="C1686" s="458"/>
      <c r="D1686" s="458"/>
      <c r="E1686" s="458"/>
      <c r="F1686" s="459"/>
      <c r="G1686" s="459"/>
    </row>
    <row r="1687">
      <c r="A1687" s="458"/>
      <c r="B1687" s="458"/>
      <c r="C1687" s="458"/>
      <c r="D1687" s="458"/>
      <c r="E1687" s="458"/>
      <c r="F1687" s="459"/>
      <c r="G1687" s="459"/>
    </row>
    <row r="1688">
      <c r="A1688" s="458"/>
      <c r="B1688" s="458"/>
      <c r="C1688" s="458"/>
      <c r="D1688" s="458"/>
      <c r="E1688" s="458"/>
      <c r="F1688" s="459"/>
      <c r="G1688" s="459"/>
    </row>
    <row r="1689">
      <c r="A1689" s="458"/>
      <c r="B1689" s="458"/>
      <c r="C1689" s="458"/>
      <c r="D1689" s="458"/>
      <c r="E1689" s="458"/>
      <c r="F1689" s="459"/>
      <c r="G1689" s="459"/>
    </row>
    <row r="1690">
      <c r="A1690" s="458"/>
      <c r="B1690" s="458"/>
      <c r="C1690" s="458"/>
      <c r="D1690" s="458"/>
      <c r="E1690" s="458"/>
      <c r="F1690" s="459"/>
      <c r="G1690" s="459"/>
    </row>
    <row r="1691">
      <c r="A1691" s="458"/>
      <c r="B1691" s="458"/>
      <c r="C1691" s="458"/>
      <c r="D1691" s="458"/>
      <c r="E1691" s="458"/>
      <c r="F1691" s="459"/>
      <c r="G1691" s="459"/>
    </row>
    <row r="1692">
      <c r="A1692" s="458"/>
      <c r="B1692" s="458"/>
      <c r="C1692" s="458"/>
      <c r="D1692" s="458"/>
      <c r="E1692" s="458"/>
      <c r="F1692" s="459"/>
      <c r="G1692" s="459"/>
    </row>
    <row r="1693">
      <c r="A1693" s="458"/>
      <c r="B1693" s="458"/>
      <c r="C1693" s="458"/>
      <c r="D1693" s="458"/>
      <c r="E1693" s="458"/>
      <c r="F1693" s="459"/>
      <c r="G1693" s="459"/>
    </row>
    <row r="1694">
      <c r="A1694" s="458"/>
      <c r="B1694" s="458"/>
      <c r="C1694" s="458"/>
      <c r="D1694" s="458"/>
      <c r="E1694" s="458"/>
      <c r="F1694" s="459"/>
      <c r="G1694" s="459"/>
    </row>
    <row r="1695">
      <c r="A1695" s="458"/>
      <c r="B1695" s="458"/>
      <c r="C1695" s="458"/>
      <c r="D1695" s="458"/>
      <c r="E1695" s="458"/>
      <c r="F1695" s="459"/>
      <c r="G1695" s="459"/>
    </row>
    <row r="1696">
      <c r="A1696" s="458"/>
      <c r="B1696" s="458"/>
      <c r="C1696" s="458"/>
      <c r="D1696" s="458"/>
      <c r="E1696" s="458"/>
      <c r="F1696" s="459"/>
      <c r="G1696" s="459"/>
    </row>
    <row r="1697">
      <c r="A1697" s="458"/>
      <c r="B1697" s="458"/>
      <c r="C1697" s="458"/>
      <c r="D1697" s="458"/>
      <c r="E1697" s="458"/>
      <c r="F1697" s="459"/>
      <c r="G1697" s="459"/>
    </row>
    <row r="1698">
      <c r="A1698" s="458"/>
      <c r="B1698" s="458"/>
      <c r="C1698" s="458"/>
      <c r="D1698" s="458"/>
      <c r="E1698" s="458"/>
      <c r="F1698" s="459"/>
      <c r="G1698" s="459"/>
    </row>
    <row r="1699">
      <c r="A1699" s="458"/>
      <c r="B1699" s="458"/>
      <c r="C1699" s="458"/>
      <c r="D1699" s="458"/>
      <c r="E1699" s="458"/>
      <c r="F1699" s="459"/>
      <c r="G1699" s="459"/>
    </row>
    <row r="1700">
      <c r="A1700" s="458"/>
      <c r="B1700" s="458"/>
      <c r="C1700" s="458"/>
      <c r="D1700" s="458"/>
      <c r="E1700" s="458"/>
      <c r="F1700" s="459"/>
      <c r="G1700" s="459"/>
    </row>
    <row r="1701">
      <c r="A1701" s="458"/>
      <c r="B1701" s="458"/>
      <c r="C1701" s="458"/>
      <c r="D1701" s="458"/>
      <c r="E1701" s="458"/>
      <c r="F1701" s="459"/>
      <c r="G1701" s="459"/>
    </row>
    <row r="1702">
      <c r="A1702" s="458"/>
      <c r="B1702" s="458"/>
      <c r="C1702" s="458"/>
      <c r="D1702" s="458"/>
      <c r="E1702" s="458"/>
      <c r="F1702" s="459"/>
      <c r="G1702" s="459"/>
    </row>
    <row r="1703">
      <c r="A1703" s="458"/>
      <c r="B1703" s="458"/>
      <c r="C1703" s="458"/>
      <c r="D1703" s="458"/>
      <c r="E1703" s="458"/>
      <c r="F1703" s="459"/>
      <c r="G1703" s="459"/>
    </row>
    <row r="1704">
      <c r="A1704" s="458"/>
      <c r="B1704" s="458"/>
      <c r="C1704" s="458"/>
      <c r="D1704" s="458"/>
      <c r="E1704" s="458"/>
      <c r="F1704" s="459"/>
      <c r="G1704" s="459"/>
    </row>
    <row r="1705">
      <c r="A1705" s="458"/>
      <c r="B1705" s="458"/>
      <c r="C1705" s="458"/>
      <c r="D1705" s="458"/>
      <c r="E1705" s="458"/>
      <c r="F1705" s="459"/>
      <c r="G1705" s="459"/>
    </row>
    <row r="1706">
      <c r="A1706" s="458"/>
      <c r="B1706" s="458"/>
      <c r="C1706" s="458"/>
      <c r="D1706" s="458"/>
      <c r="E1706" s="458"/>
      <c r="F1706" s="459"/>
      <c r="G1706" s="459"/>
    </row>
    <row r="1707">
      <c r="A1707" s="458"/>
      <c r="B1707" s="458"/>
      <c r="C1707" s="458"/>
      <c r="D1707" s="458"/>
      <c r="E1707" s="458"/>
      <c r="F1707" s="459"/>
      <c r="G1707" s="459"/>
    </row>
    <row r="1708">
      <c r="A1708" s="458"/>
      <c r="B1708" s="458"/>
      <c r="C1708" s="458"/>
      <c r="D1708" s="458"/>
      <c r="E1708" s="458"/>
      <c r="F1708" s="459"/>
      <c r="G1708" s="459"/>
    </row>
    <row r="1709">
      <c r="A1709" s="458"/>
      <c r="B1709" s="458"/>
      <c r="C1709" s="458"/>
      <c r="D1709" s="458"/>
      <c r="E1709" s="458"/>
      <c r="F1709" s="459"/>
      <c r="G1709" s="459"/>
    </row>
    <row r="1710">
      <c r="A1710" s="458"/>
      <c r="B1710" s="458"/>
      <c r="C1710" s="458"/>
      <c r="D1710" s="458"/>
      <c r="E1710" s="458"/>
      <c r="F1710" s="459"/>
      <c r="G1710" s="459"/>
    </row>
    <row r="1711">
      <c r="A1711" s="458"/>
      <c r="B1711" s="458"/>
      <c r="C1711" s="458"/>
      <c r="D1711" s="458"/>
      <c r="E1711" s="458"/>
      <c r="F1711" s="459"/>
      <c r="G1711" s="459"/>
    </row>
    <row r="1712">
      <c r="A1712" s="458"/>
      <c r="B1712" s="458"/>
      <c r="C1712" s="458"/>
      <c r="D1712" s="458"/>
      <c r="E1712" s="458"/>
      <c r="F1712" s="459"/>
      <c r="G1712" s="459"/>
    </row>
    <row r="1713">
      <c r="A1713" s="458"/>
      <c r="B1713" s="458"/>
      <c r="C1713" s="458"/>
      <c r="D1713" s="458"/>
      <c r="E1713" s="458"/>
      <c r="F1713" s="459"/>
      <c r="G1713" s="459"/>
    </row>
    <row r="1714">
      <c r="A1714" s="458"/>
      <c r="B1714" s="458"/>
      <c r="C1714" s="458"/>
      <c r="D1714" s="458"/>
      <c r="E1714" s="458"/>
      <c r="F1714" s="459"/>
      <c r="G1714" s="459"/>
    </row>
    <row r="1715">
      <c r="A1715" s="458"/>
      <c r="B1715" s="458"/>
      <c r="C1715" s="458"/>
      <c r="D1715" s="458"/>
      <c r="E1715" s="458"/>
      <c r="F1715" s="459"/>
      <c r="G1715" s="459"/>
    </row>
    <row r="1716">
      <c r="A1716" s="458"/>
      <c r="B1716" s="458"/>
      <c r="C1716" s="458"/>
      <c r="D1716" s="458"/>
      <c r="E1716" s="458"/>
      <c r="F1716" s="459"/>
      <c r="G1716" s="459"/>
    </row>
    <row r="1717">
      <c r="A1717" s="458"/>
      <c r="B1717" s="458"/>
      <c r="C1717" s="458"/>
      <c r="D1717" s="458"/>
      <c r="E1717" s="458"/>
      <c r="F1717" s="459"/>
      <c r="G1717" s="459"/>
    </row>
    <row r="1718">
      <c r="A1718" s="458"/>
      <c r="B1718" s="458"/>
      <c r="C1718" s="458"/>
      <c r="D1718" s="458"/>
      <c r="E1718" s="458"/>
      <c r="F1718" s="459"/>
      <c r="G1718" s="459"/>
    </row>
    <row r="1719">
      <c r="A1719" s="458"/>
      <c r="B1719" s="458"/>
      <c r="C1719" s="458"/>
      <c r="D1719" s="458"/>
      <c r="E1719" s="458"/>
      <c r="F1719" s="459"/>
      <c r="G1719" s="459"/>
    </row>
    <row r="1720">
      <c r="A1720" s="458"/>
      <c r="B1720" s="458"/>
      <c r="C1720" s="458"/>
      <c r="D1720" s="458"/>
      <c r="E1720" s="458"/>
      <c r="F1720" s="459"/>
      <c r="G1720" s="459"/>
    </row>
    <row r="1721">
      <c r="A1721" s="458"/>
      <c r="B1721" s="458"/>
      <c r="C1721" s="458"/>
      <c r="D1721" s="458"/>
      <c r="E1721" s="458"/>
      <c r="F1721" s="459"/>
      <c r="G1721" s="459"/>
    </row>
    <row r="1722">
      <c r="A1722" s="458"/>
      <c r="B1722" s="458"/>
      <c r="C1722" s="458"/>
      <c r="D1722" s="458"/>
      <c r="E1722" s="458"/>
      <c r="F1722" s="459"/>
      <c r="G1722" s="459"/>
    </row>
    <row r="1723">
      <c r="A1723" s="458"/>
      <c r="B1723" s="458"/>
      <c r="C1723" s="458"/>
      <c r="D1723" s="458"/>
      <c r="E1723" s="458"/>
      <c r="F1723" s="459"/>
      <c r="G1723" s="459"/>
    </row>
    <row r="1724">
      <c r="A1724" s="458"/>
      <c r="B1724" s="458"/>
      <c r="C1724" s="458"/>
      <c r="D1724" s="458"/>
      <c r="E1724" s="458"/>
      <c r="F1724" s="459"/>
      <c r="G1724" s="459"/>
    </row>
    <row r="1725">
      <c r="A1725" s="458"/>
      <c r="B1725" s="458"/>
      <c r="C1725" s="458"/>
      <c r="D1725" s="458"/>
      <c r="E1725" s="458"/>
      <c r="F1725" s="459"/>
      <c r="G1725" s="459"/>
    </row>
    <row r="1726">
      <c r="A1726" s="458"/>
      <c r="B1726" s="458"/>
      <c r="C1726" s="458"/>
      <c r="D1726" s="458"/>
      <c r="E1726" s="458"/>
      <c r="F1726" s="459"/>
      <c r="G1726" s="459"/>
    </row>
    <row r="1727">
      <c r="A1727" s="458"/>
      <c r="B1727" s="458"/>
      <c r="C1727" s="458"/>
      <c r="D1727" s="458"/>
      <c r="E1727" s="458"/>
      <c r="F1727" s="459"/>
      <c r="G1727" s="459"/>
    </row>
    <row r="1728">
      <c r="A1728" s="458"/>
      <c r="B1728" s="458"/>
      <c r="C1728" s="458"/>
      <c r="D1728" s="458"/>
      <c r="E1728" s="458"/>
      <c r="F1728" s="459"/>
      <c r="G1728" s="459"/>
    </row>
    <row r="1729">
      <c r="A1729" s="458"/>
      <c r="B1729" s="458"/>
      <c r="C1729" s="458"/>
      <c r="D1729" s="458"/>
      <c r="E1729" s="458"/>
      <c r="F1729" s="459"/>
      <c r="G1729" s="459"/>
    </row>
    <row r="1730">
      <c r="A1730" s="458"/>
      <c r="B1730" s="458"/>
      <c r="C1730" s="458"/>
      <c r="D1730" s="458"/>
      <c r="E1730" s="458"/>
      <c r="F1730" s="459"/>
      <c r="G1730" s="459"/>
    </row>
    <row r="1731">
      <c r="A1731" s="458"/>
      <c r="B1731" s="458"/>
      <c r="C1731" s="458"/>
      <c r="D1731" s="458"/>
      <c r="E1731" s="458"/>
      <c r="F1731" s="459"/>
      <c r="G1731" s="459"/>
    </row>
    <row r="1732">
      <c r="A1732" s="458"/>
      <c r="B1732" s="458"/>
      <c r="C1732" s="458"/>
      <c r="D1732" s="458"/>
      <c r="E1732" s="458"/>
      <c r="F1732" s="459"/>
      <c r="G1732" s="459"/>
    </row>
    <row r="1733">
      <c r="A1733" s="458"/>
      <c r="B1733" s="458"/>
      <c r="C1733" s="458"/>
      <c r="D1733" s="458"/>
      <c r="E1733" s="458"/>
      <c r="F1733" s="459"/>
      <c r="G1733" s="459"/>
    </row>
    <row r="1734">
      <c r="A1734" s="458"/>
      <c r="B1734" s="458"/>
      <c r="C1734" s="458"/>
      <c r="D1734" s="458"/>
      <c r="E1734" s="458"/>
      <c r="F1734" s="459"/>
      <c r="G1734" s="459"/>
    </row>
    <row r="1735">
      <c r="A1735" s="458"/>
      <c r="B1735" s="458"/>
      <c r="C1735" s="458"/>
      <c r="D1735" s="458"/>
      <c r="E1735" s="458"/>
      <c r="F1735" s="459"/>
      <c r="G1735" s="459"/>
    </row>
    <row r="1736">
      <c r="A1736" s="458"/>
      <c r="B1736" s="458"/>
      <c r="C1736" s="458"/>
      <c r="D1736" s="458"/>
      <c r="E1736" s="458"/>
      <c r="F1736" s="459"/>
      <c r="G1736" s="459"/>
    </row>
    <row r="1737">
      <c r="A1737" s="458"/>
      <c r="B1737" s="458"/>
      <c r="C1737" s="458"/>
      <c r="D1737" s="458"/>
      <c r="E1737" s="458"/>
      <c r="F1737" s="459"/>
      <c r="G1737" s="459"/>
    </row>
    <row r="1738">
      <c r="A1738" s="458"/>
      <c r="B1738" s="458"/>
      <c r="C1738" s="458"/>
      <c r="D1738" s="458"/>
      <c r="E1738" s="458"/>
      <c r="F1738" s="459"/>
      <c r="G1738" s="459"/>
    </row>
    <row r="1739">
      <c r="A1739" s="458"/>
      <c r="B1739" s="458"/>
      <c r="C1739" s="458"/>
      <c r="D1739" s="458"/>
      <c r="E1739" s="458"/>
      <c r="F1739" s="459"/>
      <c r="G1739" s="459"/>
    </row>
    <row r="1740">
      <c r="A1740" s="458"/>
      <c r="B1740" s="458"/>
      <c r="C1740" s="458"/>
      <c r="D1740" s="458"/>
      <c r="E1740" s="458"/>
      <c r="F1740" s="459"/>
      <c r="G1740" s="459"/>
    </row>
    <row r="1741">
      <c r="A1741" s="458"/>
      <c r="B1741" s="458"/>
      <c r="C1741" s="458"/>
      <c r="D1741" s="458"/>
      <c r="E1741" s="458"/>
      <c r="F1741" s="459"/>
      <c r="G1741" s="459"/>
    </row>
    <row r="1742">
      <c r="A1742" s="458"/>
      <c r="B1742" s="458"/>
      <c r="C1742" s="458"/>
      <c r="D1742" s="458"/>
      <c r="E1742" s="458"/>
      <c r="F1742" s="459"/>
      <c r="G1742" s="459"/>
    </row>
    <row r="1743">
      <c r="A1743" s="458"/>
      <c r="B1743" s="458"/>
      <c r="C1743" s="458"/>
      <c r="D1743" s="458"/>
      <c r="E1743" s="458"/>
      <c r="F1743" s="459"/>
      <c r="G1743" s="459"/>
    </row>
    <row r="1744">
      <c r="A1744" s="458"/>
      <c r="B1744" s="458"/>
      <c r="C1744" s="458"/>
      <c r="D1744" s="458"/>
      <c r="E1744" s="458"/>
      <c r="F1744" s="459"/>
      <c r="G1744" s="459"/>
    </row>
    <row r="1745">
      <c r="A1745" s="458"/>
      <c r="B1745" s="458"/>
      <c r="C1745" s="458"/>
      <c r="D1745" s="458"/>
      <c r="E1745" s="458"/>
      <c r="F1745" s="459"/>
      <c r="G1745" s="459"/>
    </row>
    <row r="1746">
      <c r="A1746" s="458"/>
      <c r="B1746" s="458"/>
      <c r="C1746" s="458"/>
      <c r="D1746" s="458"/>
      <c r="E1746" s="458"/>
      <c r="F1746" s="459"/>
      <c r="G1746" s="459"/>
    </row>
    <row r="1747">
      <c r="A1747" s="458"/>
      <c r="B1747" s="458"/>
      <c r="C1747" s="458"/>
      <c r="D1747" s="458"/>
      <c r="E1747" s="458"/>
      <c r="F1747" s="459"/>
      <c r="G1747" s="459"/>
    </row>
    <row r="1748">
      <c r="A1748" s="458"/>
      <c r="B1748" s="458"/>
      <c r="C1748" s="458"/>
      <c r="D1748" s="458"/>
      <c r="E1748" s="458"/>
      <c r="F1748" s="459"/>
      <c r="G1748" s="459"/>
    </row>
    <row r="1749">
      <c r="A1749" s="458"/>
      <c r="B1749" s="458"/>
      <c r="C1749" s="458"/>
      <c r="D1749" s="458"/>
      <c r="E1749" s="458"/>
      <c r="F1749" s="459"/>
      <c r="G1749" s="459"/>
    </row>
    <row r="1750">
      <c r="A1750" s="458"/>
      <c r="B1750" s="458"/>
      <c r="C1750" s="458"/>
      <c r="D1750" s="458"/>
      <c r="E1750" s="458"/>
      <c r="F1750" s="459"/>
      <c r="G1750" s="459"/>
    </row>
    <row r="1751">
      <c r="A1751" s="458"/>
      <c r="B1751" s="458"/>
      <c r="C1751" s="458"/>
      <c r="D1751" s="458"/>
      <c r="E1751" s="458"/>
      <c r="F1751" s="459"/>
      <c r="G1751" s="459"/>
    </row>
    <row r="1752">
      <c r="A1752" s="458"/>
      <c r="B1752" s="458"/>
      <c r="C1752" s="458"/>
      <c r="D1752" s="458"/>
      <c r="E1752" s="458"/>
      <c r="F1752" s="459"/>
      <c r="G1752" s="459"/>
    </row>
    <row r="1753">
      <c r="A1753" s="458"/>
      <c r="B1753" s="458"/>
      <c r="C1753" s="458"/>
      <c r="D1753" s="458"/>
      <c r="E1753" s="458"/>
      <c r="F1753" s="459"/>
      <c r="G1753" s="459"/>
    </row>
    <row r="1754">
      <c r="A1754" s="458"/>
      <c r="B1754" s="458"/>
      <c r="C1754" s="458"/>
      <c r="D1754" s="458"/>
      <c r="E1754" s="458"/>
      <c r="F1754" s="459"/>
      <c r="G1754" s="459"/>
    </row>
    <row r="1755">
      <c r="A1755" s="458"/>
      <c r="B1755" s="458"/>
      <c r="C1755" s="458"/>
      <c r="D1755" s="458"/>
      <c r="E1755" s="458"/>
      <c r="F1755" s="459"/>
      <c r="G1755" s="459"/>
    </row>
    <row r="1756">
      <c r="A1756" s="458"/>
      <c r="B1756" s="458"/>
      <c r="C1756" s="458"/>
      <c r="D1756" s="458"/>
      <c r="E1756" s="458"/>
      <c r="F1756" s="459"/>
      <c r="G1756" s="459"/>
    </row>
    <row r="1757">
      <c r="A1757" s="458"/>
      <c r="B1757" s="458"/>
      <c r="C1757" s="458"/>
      <c r="D1757" s="458"/>
      <c r="E1757" s="458"/>
      <c r="F1757" s="459"/>
      <c r="G1757" s="459"/>
    </row>
    <row r="1758">
      <c r="A1758" s="458"/>
      <c r="B1758" s="458"/>
      <c r="C1758" s="458"/>
      <c r="D1758" s="458"/>
      <c r="E1758" s="458"/>
      <c r="F1758" s="459"/>
      <c r="G1758" s="459"/>
    </row>
    <row r="1759">
      <c r="A1759" s="458"/>
      <c r="B1759" s="458"/>
      <c r="C1759" s="458"/>
      <c r="D1759" s="458"/>
      <c r="E1759" s="458"/>
      <c r="F1759" s="459"/>
      <c r="G1759" s="459"/>
    </row>
    <row r="1760">
      <c r="A1760" s="458"/>
      <c r="B1760" s="458"/>
      <c r="C1760" s="458"/>
      <c r="D1760" s="458"/>
      <c r="E1760" s="458"/>
      <c r="F1760" s="459"/>
      <c r="G1760" s="459"/>
    </row>
    <row r="1761">
      <c r="A1761" s="458"/>
      <c r="B1761" s="458"/>
      <c r="C1761" s="458"/>
      <c r="D1761" s="458"/>
      <c r="E1761" s="458"/>
      <c r="F1761" s="459"/>
      <c r="G1761" s="459"/>
    </row>
    <row r="1762">
      <c r="A1762" s="458"/>
      <c r="B1762" s="458"/>
      <c r="C1762" s="458"/>
      <c r="D1762" s="458"/>
      <c r="E1762" s="458"/>
      <c r="F1762" s="459"/>
      <c r="G1762" s="459"/>
    </row>
    <row r="1763">
      <c r="A1763" s="458"/>
      <c r="B1763" s="458"/>
      <c r="C1763" s="458"/>
      <c r="D1763" s="458"/>
      <c r="E1763" s="458"/>
      <c r="F1763" s="459"/>
      <c r="G1763" s="459"/>
    </row>
    <row r="1764">
      <c r="A1764" s="458"/>
      <c r="B1764" s="458"/>
      <c r="C1764" s="458"/>
      <c r="D1764" s="458"/>
      <c r="E1764" s="458"/>
      <c r="F1764" s="459"/>
      <c r="G1764" s="459"/>
    </row>
    <row r="1765">
      <c r="A1765" s="458"/>
      <c r="B1765" s="458"/>
      <c r="C1765" s="458"/>
      <c r="D1765" s="458"/>
      <c r="E1765" s="458"/>
      <c r="F1765" s="459"/>
      <c r="G1765" s="459"/>
    </row>
    <row r="1766">
      <c r="A1766" s="458"/>
      <c r="B1766" s="458"/>
      <c r="C1766" s="458"/>
      <c r="D1766" s="458"/>
      <c r="E1766" s="458"/>
      <c r="F1766" s="459"/>
      <c r="G1766" s="459"/>
    </row>
    <row r="1767">
      <c r="A1767" s="458"/>
      <c r="B1767" s="458"/>
      <c r="C1767" s="458"/>
      <c r="D1767" s="458"/>
      <c r="E1767" s="458"/>
      <c r="F1767" s="459"/>
      <c r="G1767" s="459"/>
    </row>
    <row r="1768">
      <c r="A1768" s="458"/>
      <c r="B1768" s="458"/>
      <c r="C1768" s="458"/>
      <c r="D1768" s="458"/>
      <c r="E1768" s="458"/>
      <c r="F1768" s="459"/>
      <c r="G1768" s="459"/>
    </row>
    <row r="1769">
      <c r="A1769" s="458"/>
      <c r="B1769" s="458"/>
      <c r="C1769" s="458"/>
      <c r="D1769" s="458"/>
      <c r="E1769" s="458"/>
      <c r="F1769" s="459"/>
      <c r="G1769" s="459"/>
    </row>
    <row r="1770">
      <c r="A1770" s="458"/>
      <c r="B1770" s="458"/>
      <c r="C1770" s="458"/>
      <c r="D1770" s="458"/>
      <c r="E1770" s="458"/>
      <c r="F1770" s="459"/>
      <c r="G1770" s="459"/>
    </row>
    <row r="1771">
      <c r="A1771" s="458"/>
      <c r="B1771" s="458"/>
      <c r="C1771" s="458"/>
      <c r="D1771" s="458"/>
      <c r="E1771" s="458"/>
      <c r="F1771" s="459"/>
      <c r="G1771" s="459"/>
    </row>
    <row r="1772">
      <c r="A1772" s="458"/>
      <c r="B1772" s="458"/>
      <c r="C1772" s="458"/>
      <c r="D1772" s="458"/>
      <c r="E1772" s="458"/>
      <c r="F1772" s="459"/>
      <c r="G1772" s="459"/>
    </row>
    <row r="1773">
      <c r="A1773" s="458"/>
      <c r="B1773" s="458"/>
      <c r="C1773" s="458"/>
      <c r="D1773" s="458"/>
      <c r="E1773" s="458"/>
      <c r="F1773" s="459"/>
      <c r="G1773" s="459"/>
    </row>
    <row r="1774">
      <c r="A1774" s="458"/>
      <c r="B1774" s="458"/>
      <c r="C1774" s="458"/>
      <c r="D1774" s="458"/>
      <c r="E1774" s="458"/>
      <c r="F1774" s="459"/>
      <c r="G1774" s="459"/>
    </row>
    <row r="1775">
      <c r="A1775" s="458"/>
      <c r="B1775" s="458"/>
      <c r="C1775" s="458"/>
      <c r="D1775" s="458"/>
      <c r="E1775" s="458"/>
      <c r="F1775" s="459"/>
      <c r="G1775" s="459"/>
    </row>
    <row r="1776">
      <c r="A1776" s="458"/>
      <c r="B1776" s="458"/>
      <c r="C1776" s="458"/>
      <c r="D1776" s="458"/>
      <c r="E1776" s="458"/>
      <c r="F1776" s="459"/>
      <c r="G1776" s="459"/>
    </row>
    <row r="1777">
      <c r="A1777" s="458"/>
      <c r="B1777" s="458"/>
      <c r="C1777" s="458"/>
      <c r="D1777" s="458"/>
      <c r="E1777" s="458"/>
      <c r="F1777" s="459"/>
      <c r="G1777" s="459"/>
    </row>
    <row r="1778">
      <c r="A1778" s="458"/>
      <c r="B1778" s="458"/>
      <c r="C1778" s="458"/>
      <c r="D1778" s="458"/>
      <c r="E1778" s="458"/>
      <c r="F1778" s="459"/>
      <c r="G1778" s="459"/>
    </row>
    <row r="1779">
      <c r="A1779" s="458"/>
      <c r="B1779" s="458"/>
      <c r="C1779" s="458"/>
      <c r="D1779" s="458"/>
      <c r="E1779" s="458"/>
      <c r="F1779" s="459"/>
      <c r="G1779" s="459"/>
    </row>
    <row r="1780">
      <c r="A1780" s="458"/>
      <c r="B1780" s="458"/>
      <c r="C1780" s="458"/>
      <c r="D1780" s="458"/>
      <c r="E1780" s="458"/>
      <c r="F1780" s="459"/>
      <c r="G1780" s="459"/>
    </row>
    <row r="1781">
      <c r="A1781" s="458"/>
      <c r="B1781" s="458"/>
      <c r="C1781" s="458"/>
      <c r="D1781" s="458"/>
      <c r="E1781" s="458"/>
      <c r="F1781" s="459"/>
      <c r="G1781" s="459"/>
    </row>
    <row r="1782">
      <c r="A1782" s="458"/>
      <c r="B1782" s="458"/>
      <c r="C1782" s="458"/>
      <c r="D1782" s="458"/>
      <c r="E1782" s="458"/>
      <c r="F1782" s="459"/>
      <c r="G1782" s="459"/>
    </row>
    <row r="1783">
      <c r="A1783" s="458"/>
      <c r="B1783" s="458"/>
      <c r="C1783" s="458"/>
      <c r="D1783" s="458"/>
      <c r="E1783" s="458"/>
      <c r="F1783" s="459"/>
      <c r="G1783" s="459"/>
    </row>
    <row r="1784">
      <c r="A1784" s="458"/>
      <c r="B1784" s="458"/>
      <c r="C1784" s="458"/>
      <c r="D1784" s="458"/>
      <c r="E1784" s="458"/>
      <c r="F1784" s="459"/>
      <c r="G1784" s="459"/>
    </row>
    <row r="1785">
      <c r="A1785" s="458"/>
      <c r="B1785" s="458"/>
      <c r="C1785" s="458"/>
      <c r="D1785" s="458"/>
      <c r="E1785" s="458"/>
      <c r="F1785" s="459"/>
      <c r="G1785" s="459"/>
    </row>
    <row r="1786">
      <c r="A1786" s="458"/>
      <c r="B1786" s="458"/>
      <c r="C1786" s="458"/>
      <c r="D1786" s="458"/>
      <c r="E1786" s="458"/>
      <c r="F1786" s="459"/>
      <c r="G1786" s="459"/>
    </row>
    <row r="1787">
      <c r="A1787" s="458"/>
      <c r="B1787" s="458"/>
      <c r="C1787" s="458"/>
      <c r="D1787" s="458"/>
      <c r="E1787" s="458"/>
      <c r="F1787" s="459"/>
      <c r="G1787" s="459"/>
    </row>
    <row r="1788">
      <c r="A1788" s="458"/>
      <c r="B1788" s="458"/>
      <c r="C1788" s="458"/>
      <c r="D1788" s="458"/>
      <c r="E1788" s="458"/>
      <c r="F1788" s="459"/>
      <c r="G1788" s="459"/>
    </row>
    <row r="1789">
      <c r="A1789" s="458"/>
      <c r="B1789" s="458"/>
      <c r="C1789" s="458"/>
      <c r="D1789" s="458"/>
      <c r="E1789" s="458"/>
      <c r="F1789" s="459"/>
      <c r="G1789" s="459"/>
    </row>
    <row r="1790">
      <c r="A1790" s="458"/>
      <c r="B1790" s="458"/>
      <c r="C1790" s="458"/>
      <c r="D1790" s="458"/>
      <c r="E1790" s="458"/>
      <c r="F1790" s="459"/>
      <c r="G1790" s="459"/>
    </row>
    <row r="1791">
      <c r="A1791" s="458"/>
      <c r="B1791" s="458"/>
      <c r="C1791" s="458"/>
      <c r="D1791" s="458"/>
      <c r="E1791" s="458"/>
      <c r="F1791" s="459"/>
      <c r="G1791" s="459"/>
    </row>
    <row r="1792">
      <c r="A1792" s="458"/>
      <c r="B1792" s="458"/>
      <c r="C1792" s="458"/>
      <c r="D1792" s="458"/>
      <c r="E1792" s="458"/>
      <c r="F1792" s="459"/>
      <c r="G1792" s="459"/>
    </row>
    <row r="1793">
      <c r="A1793" s="458"/>
      <c r="B1793" s="458"/>
      <c r="C1793" s="458"/>
      <c r="D1793" s="458"/>
      <c r="E1793" s="458"/>
      <c r="F1793" s="459"/>
      <c r="G1793" s="459"/>
    </row>
    <row r="1794">
      <c r="A1794" s="458"/>
      <c r="B1794" s="458"/>
      <c r="C1794" s="458"/>
      <c r="D1794" s="458"/>
      <c r="E1794" s="458"/>
      <c r="F1794" s="459"/>
      <c r="G1794" s="459"/>
    </row>
    <row r="1795">
      <c r="A1795" s="458"/>
      <c r="B1795" s="458"/>
      <c r="C1795" s="458"/>
      <c r="D1795" s="458"/>
      <c r="E1795" s="458"/>
      <c r="F1795" s="459"/>
      <c r="G1795" s="459"/>
    </row>
    <row r="1796">
      <c r="A1796" s="458"/>
      <c r="B1796" s="458"/>
      <c r="C1796" s="458"/>
      <c r="D1796" s="458"/>
      <c r="E1796" s="458"/>
      <c r="F1796" s="459"/>
      <c r="G1796" s="459"/>
    </row>
    <row r="1797">
      <c r="A1797" s="458"/>
      <c r="B1797" s="458"/>
      <c r="C1797" s="458"/>
      <c r="D1797" s="458"/>
      <c r="E1797" s="458"/>
      <c r="F1797" s="459"/>
      <c r="G1797" s="459"/>
    </row>
    <row r="1798">
      <c r="A1798" s="458"/>
      <c r="B1798" s="458"/>
      <c r="C1798" s="458"/>
      <c r="D1798" s="458"/>
      <c r="E1798" s="458"/>
      <c r="F1798" s="459"/>
      <c r="G1798" s="459"/>
    </row>
    <row r="1799">
      <c r="A1799" s="458"/>
      <c r="B1799" s="458"/>
      <c r="C1799" s="458"/>
      <c r="D1799" s="458"/>
      <c r="E1799" s="458"/>
      <c r="F1799" s="459"/>
      <c r="G1799" s="459"/>
    </row>
    <row r="1800">
      <c r="A1800" s="458"/>
      <c r="B1800" s="458"/>
      <c r="C1800" s="458"/>
      <c r="D1800" s="458"/>
      <c r="E1800" s="458"/>
      <c r="F1800" s="459"/>
      <c r="G1800" s="459"/>
    </row>
    <row r="1801">
      <c r="A1801" s="458"/>
      <c r="B1801" s="458"/>
      <c r="C1801" s="458"/>
      <c r="D1801" s="458"/>
      <c r="E1801" s="458"/>
      <c r="F1801" s="459"/>
      <c r="G1801" s="459"/>
    </row>
    <row r="1802">
      <c r="A1802" s="458"/>
      <c r="B1802" s="458"/>
      <c r="C1802" s="458"/>
      <c r="D1802" s="458"/>
      <c r="E1802" s="458"/>
      <c r="F1802" s="459"/>
      <c r="G1802" s="459"/>
    </row>
    <row r="1803">
      <c r="A1803" s="458"/>
      <c r="B1803" s="458"/>
      <c r="C1803" s="458"/>
      <c r="D1803" s="458"/>
      <c r="E1803" s="458"/>
      <c r="F1803" s="459"/>
      <c r="G1803" s="459"/>
    </row>
    <row r="1804">
      <c r="A1804" s="458"/>
      <c r="B1804" s="458"/>
      <c r="C1804" s="458"/>
      <c r="D1804" s="458"/>
      <c r="E1804" s="458"/>
      <c r="F1804" s="459"/>
      <c r="G1804" s="459"/>
    </row>
    <row r="1805">
      <c r="A1805" s="458"/>
      <c r="B1805" s="458"/>
      <c r="C1805" s="458"/>
      <c r="D1805" s="458"/>
      <c r="E1805" s="458"/>
      <c r="F1805" s="459"/>
      <c r="G1805" s="459"/>
    </row>
    <row r="1806">
      <c r="A1806" s="458"/>
      <c r="B1806" s="458"/>
      <c r="C1806" s="458"/>
      <c r="D1806" s="458"/>
      <c r="E1806" s="458"/>
      <c r="F1806" s="459"/>
      <c r="G1806" s="459"/>
    </row>
    <row r="1807">
      <c r="A1807" s="458"/>
      <c r="B1807" s="458"/>
      <c r="C1807" s="458"/>
      <c r="D1807" s="458"/>
      <c r="E1807" s="458"/>
      <c r="F1807" s="459"/>
      <c r="G1807" s="459"/>
    </row>
    <row r="1808">
      <c r="A1808" s="458"/>
      <c r="B1808" s="458"/>
      <c r="C1808" s="458"/>
      <c r="D1808" s="458"/>
      <c r="E1808" s="458"/>
      <c r="F1808" s="459"/>
      <c r="G1808" s="459"/>
    </row>
    <row r="1809">
      <c r="A1809" s="458"/>
      <c r="B1809" s="458"/>
      <c r="C1809" s="458"/>
      <c r="D1809" s="458"/>
      <c r="E1809" s="458"/>
      <c r="F1809" s="459"/>
      <c r="G1809" s="459"/>
    </row>
    <row r="1810">
      <c r="A1810" s="458"/>
      <c r="B1810" s="458"/>
      <c r="C1810" s="458"/>
      <c r="D1810" s="458"/>
      <c r="E1810" s="458"/>
      <c r="F1810" s="459"/>
      <c r="G1810" s="459"/>
    </row>
    <row r="1811">
      <c r="A1811" s="458"/>
      <c r="B1811" s="458"/>
      <c r="C1811" s="458"/>
      <c r="D1811" s="458"/>
      <c r="E1811" s="458"/>
      <c r="F1811" s="459"/>
      <c r="G1811" s="459"/>
    </row>
    <row r="1812">
      <c r="A1812" s="458"/>
      <c r="B1812" s="458"/>
      <c r="C1812" s="458"/>
      <c r="D1812" s="458"/>
      <c r="E1812" s="458"/>
      <c r="F1812" s="459"/>
      <c r="G1812" s="459"/>
    </row>
    <row r="1813">
      <c r="A1813" s="458"/>
      <c r="B1813" s="458"/>
      <c r="C1813" s="458"/>
      <c r="D1813" s="458"/>
      <c r="E1813" s="458"/>
      <c r="F1813" s="459"/>
      <c r="G1813" s="459"/>
    </row>
    <row r="1814">
      <c r="A1814" s="458"/>
      <c r="B1814" s="458"/>
      <c r="C1814" s="458"/>
      <c r="D1814" s="458"/>
      <c r="E1814" s="458"/>
      <c r="F1814" s="459"/>
      <c r="G1814" s="459"/>
    </row>
    <row r="1815">
      <c r="A1815" s="458"/>
      <c r="B1815" s="458"/>
      <c r="C1815" s="458"/>
      <c r="D1815" s="458"/>
      <c r="E1815" s="458"/>
      <c r="F1815" s="459"/>
      <c r="G1815" s="459"/>
    </row>
    <row r="1816">
      <c r="A1816" s="458"/>
      <c r="B1816" s="458"/>
      <c r="C1816" s="458"/>
      <c r="D1816" s="458"/>
      <c r="E1816" s="458"/>
      <c r="F1816" s="459"/>
      <c r="G1816" s="459"/>
    </row>
    <row r="1817">
      <c r="A1817" s="458"/>
      <c r="B1817" s="458"/>
      <c r="C1817" s="458"/>
      <c r="D1817" s="458"/>
      <c r="E1817" s="458"/>
      <c r="F1817" s="459"/>
      <c r="G1817" s="459"/>
    </row>
    <row r="1818">
      <c r="A1818" s="458"/>
      <c r="B1818" s="458"/>
      <c r="C1818" s="458"/>
      <c r="D1818" s="458"/>
      <c r="E1818" s="458"/>
      <c r="F1818" s="459"/>
      <c r="G1818" s="459"/>
    </row>
    <row r="1819">
      <c r="A1819" s="458"/>
      <c r="B1819" s="458"/>
      <c r="C1819" s="458"/>
      <c r="D1819" s="458"/>
      <c r="E1819" s="458"/>
      <c r="F1819" s="459"/>
      <c r="G1819" s="459"/>
    </row>
    <row r="1820">
      <c r="A1820" s="458"/>
      <c r="B1820" s="458"/>
      <c r="C1820" s="458"/>
      <c r="D1820" s="458"/>
      <c r="E1820" s="458"/>
      <c r="F1820" s="459"/>
      <c r="G1820" s="459"/>
    </row>
    <row r="1821">
      <c r="A1821" s="458"/>
      <c r="B1821" s="458"/>
      <c r="C1821" s="458"/>
      <c r="D1821" s="458"/>
      <c r="E1821" s="458"/>
      <c r="F1821" s="459"/>
      <c r="G1821" s="459"/>
    </row>
    <row r="1822">
      <c r="A1822" s="458"/>
      <c r="B1822" s="458"/>
      <c r="C1822" s="458"/>
      <c r="D1822" s="458"/>
      <c r="E1822" s="458"/>
      <c r="F1822" s="459"/>
      <c r="G1822" s="459"/>
    </row>
    <row r="1823">
      <c r="A1823" s="458"/>
      <c r="B1823" s="458"/>
      <c r="C1823" s="458"/>
      <c r="D1823" s="458"/>
      <c r="E1823" s="458"/>
      <c r="F1823" s="459"/>
      <c r="G1823" s="459"/>
    </row>
    <row r="1824">
      <c r="A1824" s="458"/>
      <c r="B1824" s="458"/>
      <c r="C1824" s="458"/>
      <c r="D1824" s="458"/>
      <c r="E1824" s="458"/>
      <c r="F1824" s="459"/>
      <c r="G1824" s="459"/>
    </row>
    <row r="1825">
      <c r="A1825" s="458"/>
      <c r="B1825" s="458"/>
      <c r="C1825" s="458"/>
      <c r="D1825" s="458"/>
      <c r="E1825" s="458"/>
      <c r="F1825" s="459"/>
      <c r="G1825" s="459"/>
    </row>
    <row r="1826">
      <c r="A1826" s="458"/>
      <c r="B1826" s="458"/>
      <c r="C1826" s="458"/>
      <c r="D1826" s="458"/>
      <c r="E1826" s="458"/>
      <c r="F1826" s="459"/>
      <c r="G1826" s="459"/>
    </row>
    <row r="1827">
      <c r="A1827" s="458"/>
      <c r="B1827" s="458"/>
      <c r="C1827" s="458"/>
      <c r="D1827" s="458"/>
      <c r="E1827" s="458"/>
      <c r="F1827" s="459"/>
      <c r="G1827" s="459"/>
    </row>
    <row r="1828">
      <c r="A1828" s="458"/>
      <c r="B1828" s="458"/>
      <c r="C1828" s="458"/>
      <c r="D1828" s="458"/>
      <c r="E1828" s="458"/>
      <c r="F1828" s="459"/>
      <c r="G1828" s="459"/>
    </row>
    <row r="1829">
      <c r="A1829" s="458"/>
      <c r="B1829" s="458"/>
      <c r="C1829" s="458"/>
      <c r="D1829" s="458"/>
      <c r="E1829" s="458"/>
      <c r="F1829" s="459"/>
      <c r="G1829" s="459"/>
    </row>
    <row r="1830">
      <c r="A1830" s="458"/>
      <c r="B1830" s="458"/>
      <c r="C1830" s="458"/>
      <c r="D1830" s="458"/>
      <c r="E1830" s="458"/>
      <c r="F1830" s="459"/>
      <c r="G1830" s="459"/>
    </row>
    <row r="1831">
      <c r="A1831" s="458"/>
      <c r="B1831" s="458"/>
      <c r="C1831" s="458"/>
      <c r="D1831" s="458"/>
      <c r="E1831" s="458"/>
      <c r="F1831" s="459"/>
      <c r="G1831" s="459"/>
    </row>
    <row r="1832">
      <c r="A1832" s="458"/>
      <c r="B1832" s="458"/>
      <c r="C1832" s="458"/>
      <c r="D1832" s="458"/>
      <c r="E1832" s="458"/>
      <c r="F1832" s="459"/>
      <c r="G1832" s="459"/>
    </row>
    <row r="1833">
      <c r="A1833" s="458"/>
      <c r="B1833" s="458"/>
      <c r="C1833" s="458"/>
      <c r="D1833" s="458"/>
      <c r="E1833" s="458"/>
      <c r="F1833" s="459"/>
      <c r="G1833" s="459"/>
    </row>
    <row r="1834">
      <c r="A1834" s="458"/>
      <c r="B1834" s="458"/>
      <c r="C1834" s="458"/>
      <c r="D1834" s="458"/>
      <c r="E1834" s="458"/>
      <c r="F1834" s="459"/>
      <c r="G1834" s="459"/>
    </row>
    <row r="1835">
      <c r="A1835" s="458"/>
      <c r="B1835" s="458"/>
      <c r="C1835" s="458"/>
      <c r="D1835" s="458"/>
      <c r="E1835" s="458"/>
      <c r="F1835" s="459"/>
      <c r="G1835" s="459"/>
    </row>
    <row r="1836">
      <c r="A1836" s="458"/>
      <c r="B1836" s="458"/>
      <c r="C1836" s="458"/>
      <c r="D1836" s="458"/>
      <c r="E1836" s="458"/>
      <c r="F1836" s="459"/>
      <c r="G1836" s="459"/>
    </row>
    <row r="1837">
      <c r="A1837" s="458"/>
      <c r="B1837" s="458"/>
      <c r="C1837" s="458"/>
      <c r="D1837" s="458"/>
      <c r="E1837" s="458"/>
      <c r="F1837" s="459"/>
      <c r="G1837" s="459"/>
    </row>
    <row r="1838">
      <c r="A1838" s="458"/>
      <c r="B1838" s="458"/>
      <c r="C1838" s="458"/>
      <c r="D1838" s="458"/>
      <c r="E1838" s="458"/>
      <c r="F1838" s="459"/>
      <c r="G1838" s="459"/>
    </row>
    <row r="1839">
      <c r="A1839" s="458"/>
      <c r="B1839" s="458"/>
      <c r="C1839" s="458"/>
      <c r="D1839" s="458"/>
      <c r="E1839" s="458"/>
      <c r="F1839" s="459"/>
      <c r="G1839" s="459"/>
    </row>
    <row r="1840">
      <c r="A1840" s="458"/>
      <c r="B1840" s="458"/>
      <c r="C1840" s="458"/>
      <c r="D1840" s="458"/>
      <c r="E1840" s="458"/>
      <c r="F1840" s="459"/>
      <c r="G1840" s="459"/>
    </row>
    <row r="1841">
      <c r="A1841" s="458"/>
      <c r="B1841" s="458"/>
      <c r="C1841" s="458"/>
      <c r="D1841" s="458"/>
      <c r="E1841" s="458"/>
      <c r="F1841" s="459"/>
      <c r="G1841" s="459"/>
    </row>
    <row r="1842">
      <c r="A1842" s="458"/>
      <c r="B1842" s="458"/>
      <c r="C1842" s="458"/>
      <c r="D1842" s="458"/>
      <c r="E1842" s="458"/>
      <c r="F1842" s="459"/>
      <c r="G1842" s="459"/>
    </row>
    <row r="1843">
      <c r="A1843" s="458"/>
      <c r="B1843" s="458"/>
      <c r="C1843" s="458"/>
      <c r="D1843" s="458"/>
      <c r="E1843" s="458"/>
      <c r="F1843" s="459"/>
      <c r="G1843" s="459"/>
    </row>
    <row r="1844">
      <c r="A1844" s="458"/>
      <c r="B1844" s="458"/>
      <c r="C1844" s="458"/>
      <c r="D1844" s="458"/>
      <c r="E1844" s="458"/>
      <c r="F1844" s="459"/>
      <c r="G1844" s="459"/>
    </row>
    <row r="1845">
      <c r="A1845" s="458"/>
      <c r="B1845" s="458"/>
      <c r="C1845" s="458"/>
      <c r="D1845" s="458"/>
      <c r="E1845" s="458"/>
      <c r="F1845" s="459"/>
      <c r="G1845" s="459"/>
    </row>
    <row r="1846">
      <c r="A1846" s="458"/>
      <c r="B1846" s="458"/>
      <c r="C1846" s="458"/>
      <c r="D1846" s="458"/>
      <c r="E1846" s="458"/>
      <c r="F1846" s="459"/>
      <c r="G1846" s="459"/>
    </row>
    <row r="1847">
      <c r="A1847" s="458"/>
      <c r="B1847" s="458"/>
      <c r="C1847" s="458"/>
      <c r="D1847" s="458"/>
      <c r="E1847" s="458"/>
      <c r="F1847" s="459"/>
      <c r="G1847" s="459"/>
    </row>
    <row r="1848">
      <c r="A1848" s="458"/>
      <c r="B1848" s="458"/>
      <c r="C1848" s="458"/>
      <c r="D1848" s="458"/>
      <c r="E1848" s="458"/>
      <c r="F1848" s="459"/>
      <c r="G1848" s="459"/>
    </row>
    <row r="1849">
      <c r="A1849" s="458"/>
      <c r="B1849" s="458"/>
      <c r="C1849" s="458"/>
      <c r="D1849" s="458"/>
      <c r="E1849" s="458"/>
      <c r="F1849" s="459"/>
      <c r="G1849" s="459"/>
    </row>
    <row r="1850">
      <c r="A1850" s="458"/>
      <c r="B1850" s="458"/>
      <c r="C1850" s="458"/>
      <c r="D1850" s="458"/>
      <c r="E1850" s="458"/>
      <c r="F1850" s="459"/>
      <c r="G1850" s="459"/>
    </row>
    <row r="1851">
      <c r="A1851" s="458"/>
      <c r="B1851" s="458"/>
      <c r="C1851" s="458"/>
      <c r="D1851" s="458"/>
      <c r="E1851" s="458"/>
      <c r="F1851" s="459"/>
      <c r="G1851" s="459"/>
    </row>
    <row r="1852">
      <c r="A1852" s="458"/>
      <c r="B1852" s="458"/>
      <c r="C1852" s="458"/>
      <c r="D1852" s="458"/>
      <c r="E1852" s="458"/>
      <c r="F1852" s="459"/>
      <c r="G1852" s="459"/>
    </row>
    <row r="1853">
      <c r="A1853" s="458"/>
      <c r="B1853" s="458"/>
      <c r="C1853" s="458"/>
      <c r="D1853" s="458"/>
      <c r="E1853" s="458"/>
      <c r="F1853" s="459"/>
      <c r="G1853" s="459"/>
    </row>
    <row r="1854">
      <c r="A1854" s="458"/>
      <c r="B1854" s="458"/>
      <c r="C1854" s="458"/>
      <c r="D1854" s="458"/>
      <c r="E1854" s="458"/>
      <c r="F1854" s="459"/>
      <c r="G1854" s="459"/>
    </row>
    <row r="1855">
      <c r="A1855" s="458"/>
      <c r="B1855" s="458"/>
      <c r="C1855" s="458"/>
      <c r="D1855" s="458"/>
      <c r="E1855" s="458"/>
      <c r="F1855" s="459"/>
      <c r="G1855" s="459"/>
    </row>
    <row r="1856">
      <c r="A1856" s="458"/>
      <c r="B1856" s="458"/>
      <c r="C1856" s="458"/>
      <c r="D1856" s="458"/>
      <c r="E1856" s="458"/>
      <c r="F1856" s="459"/>
      <c r="G1856" s="459"/>
    </row>
    <row r="1857">
      <c r="A1857" s="458"/>
      <c r="B1857" s="458"/>
      <c r="C1857" s="458"/>
      <c r="D1857" s="458"/>
      <c r="E1857" s="458"/>
      <c r="F1857" s="459"/>
      <c r="G1857" s="459"/>
    </row>
    <row r="1858">
      <c r="A1858" s="458"/>
      <c r="B1858" s="458"/>
      <c r="C1858" s="458"/>
      <c r="D1858" s="458"/>
      <c r="E1858" s="458"/>
      <c r="F1858" s="459"/>
      <c r="G1858" s="459"/>
    </row>
    <row r="1859">
      <c r="A1859" s="458"/>
      <c r="B1859" s="458"/>
      <c r="C1859" s="458"/>
      <c r="D1859" s="458"/>
      <c r="E1859" s="458"/>
      <c r="F1859" s="459"/>
      <c r="G1859" s="459"/>
    </row>
    <row r="1860">
      <c r="A1860" s="458"/>
      <c r="B1860" s="458"/>
      <c r="C1860" s="458"/>
      <c r="D1860" s="458"/>
      <c r="E1860" s="458"/>
      <c r="F1860" s="459"/>
      <c r="G1860" s="459"/>
    </row>
    <row r="1861">
      <c r="A1861" s="458"/>
      <c r="B1861" s="458"/>
      <c r="C1861" s="458"/>
      <c r="D1861" s="458"/>
      <c r="E1861" s="458"/>
      <c r="F1861" s="459"/>
      <c r="G1861" s="459"/>
    </row>
    <row r="1862">
      <c r="A1862" s="458"/>
      <c r="B1862" s="458"/>
      <c r="C1862" s="458"/>
      <c r="D1862" s="458"/>
      <c r="E1862" s="458"/>
      <c r="F1862" s="459"/>
      <c r="G1862" s="459"/>
    </row>
    <row r="1863">
      <c r="A1863" s="458"/>
      <c r="B1863" s="458"/>
      <c r="C1863" s="458"/>
      <c r="D1863" s="458"/>
      <c r="E1863" s="458"/>
      <c r="F1863" s="459"/>
      <c r="G1863" s="459"/>
    </row>
    <row r="1864">
      <c r="A1864" s="458"/>
      <c r="B1864" s="458"/>
      <c r="C1864" s="458"/>
      <c r="D1864" s="458"/>
      <c r="E1864" s="458"/>
      <c r="F1864" s="459"/>
      <c r="G1864" s="459"/>
    </row>
    <row r="1865">
      <c r="A1865" s="458"/>
      <c r="B1865" s="458"/>
      <c r="C1865" s="458"/>
      <c r="D1865" s="458"/>
      <c r="E1865" s="458"/>
      <c r="F1865" s="459"/>
      <c r="G1865" s="459"/>
    </row>
    <row r="1866">
      <c r="A1866" s="458"/>
      <c r="B1866" s="458"/>
      <c r="C1866" s="458"/>
      <c r="D1866" s="458"/>
      <c r="E1866" s="458"/>
      <c r="F1866" s="459"/>
      <c r="G1866" s="459"/>
    </row>
    <row r="1867">
      <c r="A1867" s="458"/>
      <c r="B1867" s="458"/>
      <c r="C1867" s="458"/>
      <c r="D1867" s="458"/>
      <c r="E1867" s="458"/>
      <c r="F1867" s="459"/>
      <c r="G1867" s="459"/>
    </row>
    <row r="1868">
      <c r="A1868" s="458"/>
      <c r="B1868" s="458"/>
      <c r="C1868" s="458"/>
      <c r="D1868" s="458"/>
      <c r="E1868" s="458"/>
      <c r="F1868" s="459"/>
      <c r="G1868" s="459"/>
    </row>
    <row r="1869">
      <c r="A1869" s="458"/>
      <c r="B1869" s="458"/>
      <c r="C1869" s="458"/>
      <c r="D1869" s="458"/>
      <c r="E1869" s="458"/>
      <c r="F1869" s="459"/>
      <c r="G1869" s="459"/>
    </row>
    <row r="1870">
      <c r="A1870" s="458"/>
      <c r="B1870" s="458"/>
      <c r="C1870" s="458"/>
      <c r="D1870" s="458"/>
      <c r="E1870" s="458"/>
      <c r="F1870" s="459"/>
      <c r="G1870" s="459"/>
    </row>
    <row r="1871">
      <c r="A1871" s="458"/>
      <c r="B1871" s="458"/>
      <c r="C1871" s="458"/>
      <c r="D1871" s="458"/>
      <c r="E1871" s="458"/>
      <c r="F1871" s="459"/>
      <c r="G1871" s="459"/>
    </row>
    <row r="1872">
      <c r="A1872" s="458"/>
      <c r="B1872" s="458"/>
      <c r="C1872" s="458"/>
      <c r="D1872" s="458"/>
      <c r="E1872" s="458"/>
      <c r="F1872" s="459"/>
      <c r="G1872" s="459"/>
    </row>
    <row r="1873">
      <c r="A1873" s="458"/>
      <c r="B1873" s="458"/>
      <c r="C1873" s="458"/>
      <c r="D1873" s="458"/>
      <c r="E1873" s="458"/>
      <c r="F1873" s="459"/>
      <c r="G1873" s="459"/>
    </row>
    <row r="1874">
      <c r="A1874" s="458"/>
      <c r="B1874" s="458"/>
      <c r="C1874" s="458"/>
      <c r="D1874" s="458"/>
      <c r="E1874" s="458"/>
      <c r="F1874" s="459"/>
      <c r="G1874" s="459"/>
    </row>
    <row r="1875">
      <c r="A1875" s="458"/>
      <c r="B1875" s="458"/>
      <c r="C1875" s="458"/>
      <c r="D1875" s="458"/>
      <c r="E1875" s="458"/>
      <c r="F1875" s="459"/>
      <c r="G1875" s="459"/>
    </row>
    <row r="1876">
      <c r="A1876" s="458"/>
      <c r="B1876" s="458"/>
      <c r="C1876" s="458"/>
      <c r="D1876" s="458"/>
      <c r="E1876" s="458"/>
      <c r="F1876" s="459"/>
      <c r="G1876" s="459"/>
    </row>
    <row r="1877">
      <c r="A1877" s="458"/>
      <c r="B1877" s="458"/>
      <c r="C1877" s="458"/>
      <c r="D1877" s="458"/>
      <c r="E1877" s="458"/>
      <c r="F1877" s="459"/>
      <c r="G1877" s="459"/>
    </row>
    <row r="1878">
      <c r="A1878" s="458"/>
      <c r="B1878" s="458"/>
      <c r="C1878" s="458"/>
      <c r="D1878" s="458"/>
      <c r="E1878" s="458"/>
      <c r="F1878" s="459"/>
      <c r="G1878" s="459"/>
    </row>
    <row r="1879">
      <c r="A1879" s="458"/>
      <c r="B1879" s="458"/>
      <c r="C1879" s="458"/>
      <c r="D1879" s="458"/>
      <c r="E1879" s="458"/>
      <c r="F1879" s="459"/>
      <c r="G1879" s="459"/>
    </row>
    <row r="1880">
      <c r="A1880" s="458"/>
      <c r="B1880" s="458"/>
      <c r="C1880" s="458"/>
      <c r="D1880" s="458"/>
      <c r="E1880" s="458"/>
      <c r="F1880" s="459"/>
      <c r="G1880" s="459"/>
    </row>
    <row r="1881">
      <c r="A1881" s="458"/>
      <c r="B1881" s="458"/>
      <c r="C1881" s="458"/>
      <c r="D1881" s="458"/>
      <c r="E1881" s="458"/>
      <c r="F1881" s="459"/>
      <c r="G1881" s="459"/>
    </row>
    <row r="1882">
      <c r="A1882" s="458"/>
      <c r="B1882" s="458"/>
      <c r="C1882" s="458"/>
      <c r="D1882" s="458"/>
      <c r="E1882" s="458"/>
      <c r="F1882" s="459"/>
      <c r="G1882" s="459"/>
    </row>
    <row r="1883">
      <c r="A1883" s="458"/>
      <c r="B1883" s="458"/>
      <c r="C1883" s="458"/>
      <c r="D1883" s="458"/>
      <c r="E1883" s="458"/>
      <c r="F1883" s="459"/>
      <c r="G1883" s="459"/>
    </row>
    <row r="1884">
      <c r="A1884" s="458"/>
      <c r="B1884" s="458"/>
      <c r="C1884" s="458"/>
      <c r="D1884" s="458"/>
      <c r="E1884" s="458"/>
      <c r="F1884" s="459"/>
      <c r="G1884" s="459"/>
    </row>
    <row r="1885">
      <c r="A1885" s="458"/>
      <c r="B1885" s="458"/>
      <c r="C1885" s="458"/>
      <c r="D1885" s="458"/>
      <c r="E1885" s="458"/>
      <c r="F1885" s="459"/>
      <c r="G1885" s="459"/>
    </row>
    <row r="1886">
      <c r="A1886" s="458"/>
      <c r="B1886" s="458"/>
      <c r="C1886" s="458"/>
      <c r="D1886" s="458"/>
      <c r="E1886" s="458"/>
      <c r="F1886" s="459"/>
      <c r="G1886" s="459"/>
    </row>
    <row r="1887">
      <c r="A1887" s="458"/>
      <c r="B1887" s="458"/>
      <c r="C1887" s="458"/>
      <c r="D1887" s="458"/>
      <c r="E1887" s="458"/>
      <c r="F1887" s="459"/>
      <c r="G1887" s="459"/>
    </row>
    <row r="1888">
      <c r="A1888" s="458"/>
      <c r="B1888" s="458"/>
      <c r="C1888" s="458"/>
      <c r="D1888" s="458"/>
      <c r="E1888" s="458"/>
      <c r="F1888" s="459"/>
      <c r="G1888" s="459"/>
    </row>
    <row r="1889">
      <c r="A1889" s="458"/>
      <c r="B1889" s="458"/>
      <c r="C1889" s="458"/>
      <c r="D1889" s="458"/>
      <c r="E1889" s="458"/>
      <c r="F1889" s="459"/>
      <c r="G1889" s="459"/>
    </row>
    <row r="1890">
      <c r="A1890" s="458"/>
      <c r="B1890" s="458"/>
      <c r="C1890" s="458"/>
      <c r="D1890" s="458"/>
      <c r="E1890" s="458"/>
      <c r="F1890" s="459"/>
      <c r="G1890" s="459"/>
    </row>
    <row r="1891">
      <c r="A1891" s="458"/>
      <c r="B1891" s="458"/>
      <c r="C1891" s="458"/>
      <c r="D1891" s="458"/>
      <c r="E1891" s="458"/>
      <c r="F1891" s="459"/>
      <c r="G1891" s="459"/>
    </row>
    <row r="1892">
      <c r="A1892" s="458"/>
      <c r="B1892" s="458"/>
      <c r="C1892" s="458"/>
      <c r="D1892" s="458"/>
      <c r="E1892" s="458"/>
      <c r="F1892" s="459"/>
      <c r="G1892" s="459"/>
    </row>
    <row r="1893">
      <c r="A1893" s="458"/>
      <c r="B1893" s="458"/>
      <c r="C1893" s="458"/>
      <c r="D1893" s="458"/>
      <c r="E1893" s="458"/>
      <c r="F1893" s="459"/>
      <c r="G1893" s="459"/>
    </row>
    <row r="1894">
      <c r="A1894" s="458"/>
      <c r="B1894" s="458"/>
      <c r="C1894" s="458"/>
      <c r="D1894" s="458"/>
      <c r="E1894" s="458"/>
      <c r="F1894" s="459"/>
      <c r="G1894" s="459"/>
    </row>
    <row r="1895">
      <c r="A1895" s="458"/>
      <c r="B1895" s="458"/>
      <c r="C1895" s="458"/>
      <c r="D1895" s="458"/>
      <c r="E1895" s="458"/>
      <c r="F1895" s="459"/>
      <c r="G1895" s="459"/>
    </row>
    <row r="1896">
      <c r="A1896" s="458"/>
      <c r="B1896" s="458"/>
      <c r="C1896" s="458"/>
      <c r="D1896" s="458"/>
      <c r="E1896" s="458"/>
      <c r="F1896" s="459"/>
      <c r="G1896" s="459"/>
    </row>
    <row r="1897">
      <c r="A1897" s="458"/>
      <c r="B1897" s="458"/>
      <c r="C1897" s="458"/>
      <c r="D1897" s="458"/>
      <c r="E1897" s="458"/>
      <c r="F1897" s="459"/>
      <c r="G1897" s="459"/>
    </row>
    <row r="1898">
      <c r="A1898" s="458"/>
      <c r="B1898" s="458"/>
      <c r="C1898" s="458"/>
      <c r="D1898" s="458"/>
      <c r="E1898" s="458"/>
      <c r="F1898" s="459"/>
      <c r="G1898" s="459"/>
    </row>
    <row r="1899">
      <c r="A1899" s="458"/>
      <c r="B1899" s="458"/>
      <c r="C1899" s="458"/>
      <c r="D1899" s="458"/>
      <c r="E1899" s="458"/>
      <c r="F1899" s="459"/>
      <c r="G1899" s="459"/>
    </row>
    <row r="1900">
      <c r="A1900" s="458"/>
      <c r="B1900" s="458"/>
      <c r="C1900" s="458"/>
      <c r="D1900" s="458"/>
      <c r="E1900" s="458"/>
      <c r="F1900" s="459"/>
      <c r="G1900" s="459"/>
    </row>
    <row r="1901">
      <c r="A1901" s="458"/>
      <c r="B1901" s="458"/>
      <c r="C1901" s="458"/>
      <c r="D1901" s="458"/>
      <c r="E1901" s="458"/>
      <c r="F1901" s="459"/>
      <c r="G1901" s="459"/>
    </row>
    <row r="1902">
      <c r="A1902" s="458"/>
      <c r="B1902" s="458"/>
      <c r="C1902" s="458"/>
      <c r="D1902" s="458"/>
      <c r="E1902" s="458"/>
      <c r="F1902" s="459"/>
      <c r="G1902" s="459"/>
    </row>
    <row r="1903">
      <c r="A1903" s="458"/>
      <c r="B1903" s="458"/>
      <c r="C1903" s="458"/>
      <c r="D1903" s="458"/>
      <c r="E1903" s="458"/>
      <c r="F1903" s="459"/>
      <c r="G1903" s="459"/>
    </row>
    <row r="1904">
      <c r="A1904" s="458"/>
      <c r="B1904" s="458"/>
      <c r="C1904" s="458"/>
      <c r="D1904" s="458"/>
      <c r="E1904" s="458"/>
      <c r="F1904" s="459"/>
      <c r="G1904" s="459"/>
    </row>
    <row r="1905">
      <c r="A1905" s="458"/>
      <c r="B1905" s="458"/>
      <c r="C1905" s="458"/>
      <c r="D1905" s="458"/>
      <c r="E1905" s="458"/>
      <c r="F1905" s="459"/>
      <c r="G1905" s="459"/>
    </row>
    <row r="1906">
      <c r="A1906" s="458"/>
      <c r="B1906" s="458"/>
      <c r="C1906" s="458"/>
      <c r="D1906" s="458"/>
      <c r="E1906" s="458"/>
      <c r="F1906" s="459"/>
      <c r="G1906" s="459"/>
    </row>
    <row r="1907">
      <c r="A1907" s="458"/>
      <c r="B1907" s="458"/>
      <c r="C1907" s="458"/>
      <c r="D1907" s="458"/>
      <c r="E1907" s="458"/>
      <c r="F1907" s="459"/>
      <c r="G1907" s="459"/>
    </row>
    <row r="1908">
      <c r="A1908" s="458"/>
      <c r="B1908" s="458"/>
      <c r="C1908" s="458"/>
      <c r="D1908" s="458"/>
      <c r="E1908" s="458"/>
      <c r="F1908" s="459"/>
      <c r="G1908" s="459"/>
    </row>
    <row r="1909">
      <c r="A1909" s="458"/>
      <c r="B1909" s="458"/>
      <c r="C1909" s="458"/>
      <c r="D1909" s="458"/>
      <c r="E1909" s="458"/>
      <c r="F1909" s="459"/>
      <c r="G1909" s="459"/>
    </row>
    <row r="1910">
      <c r="A1910" s="458"/>
      <c r="B1910" s="458"/>
      <c r="C1910" s="458"/>
      <c r="D1910" s="458"/>
      <c r="E1910" s="458"/>
      <c r="F1910" s="459"/>
      <c r="G1910" s="459"/>
    </row>
    <row r="1911">
      <c r="A1911" s="458"/>
      <c r="B1911" s="458"/>
      <c r="C1911" s="458"/>
      <c r="D1911" s="458"/>
      <c r="E1911" s="458"/>
      <c r="F1911" s="459"/>
      <c r="G1911" s="459"/>
    </row>
    <row r="1912">
      <c r="A1912" s="458"/>
      <c r="B1912" s="458"/>
      <c r="C1912" s="458"/>
      <c r="D1912" s="458"/>
      <c r="E1912" s="458"/>
      <c r="F1912" s="459"/>
      <c r="G1912" s="459"/>
    </row>
    <row r="1913">
      <c r="A1913" s="458"/>
      <c r="B1913" s="458"/>
      <c r="C1913" s="458"/>
      <c r="D1913" s="458"/>
      <c r="E1913" s="458"/>
      <c r="F1913" s="459"/>
      <c r="G1913" s="459"/>
    </row>
    <row r="1914">
      <c r="A1914" s="458"/>
      <c r="B1914" s="458"/>
      <c r="C1914" s="458"/>
      <c r="D1914" s="458"/>
      <c r="E1914" s="458"/>
      <c r="F1914" s="459"/>
      <c r="G1914" s="459"/>
    </row>
    <row r="1915">
      <c r="A1915" s="458"/>
      <c r="B1915" s="458"/>
      <c r="C1915" s="458"/>
      <c r="D1915" s="458"/>
      <c r="E1915" s="458"/>
      <c r="F1915" s="459"/>
      <c r="G1915" s="459"/>
    </row>
    <row r="1916">
      <c r="A1916" s="458"/>
      <c r="B1916" s="458"/>
      <c r="C1916" s="458"/>
      <c r="D1916" s="458"/>
      <c r="E1916" s="458"/>
      <c r="F1916" s="459"/>
      <c r="G1916" s="459"/>
    </row>
    <row r="1917">
      <c r="A1917" s="458"/>
      <c r="B1917" s="458"/>
      <c r="C1917" s="458"/>
      <c r="D1917" s="458"/>
      <c r="E1917" s="458"/>
      <c r="F1917" s="459"/>
      <c r="G1917" s="459"/>
    </row>
    <row r="1918">
      <c r="A1918" s="458"/>
      <c r="B1918" s="458"/>
      <c r="C1918" s="458"/>
      <c r="D1918" s="458"/>
      <c r="E1918" s="458"/>
      <c r="F1918" s="459"/>
      <c r="G1918" s="459"/>
    </row>
    <row r="1919">
      <c r="A1919" s="458"/>
      <c r="B1919" s="458"/>
      <c r="C1919" s="458"/>
      <c r="D1919" s="458"/>
      <c r="E1919" s="458"/>
      <c r="F1919" s="459"/>
      <c r="G1919" s="459"/>
    </row>
    <row r="1920">
      <c r="A1920" s="458"/>
      <c r="B1920" s="458"/>
      <c r="C1920" s="458"/>
      <c r="D1920" s="458"/>
      <c r="E1920" s="458"/>
      <c r="F1920" s="459"/>
      <c r="G1920" s="459"/>
    </row>
    <row r="1921">
      <c r="A1921" s="458"/>
      <c r="B1921" s="458"/>
      <c r="C1921" s="458"/>
      <c r="D1921" s="458"/>
      <c r="E1921" s="458"/>
      <c r="F1921" s="459"/>
      <c r="G1921" s="459"/>
    </row>
    <row r="1922">
      <c r="A1922" s="458"/>
      <c r="B1922" s="458"/>
      <c r="C1922" s="458"/>
      <c r="D1922" s="458"/>
      <c r="E1922" s="458"/>
      <c r="F1922" s="459"/>
      <c r="G1922" s="459"/>
    </row>
    <row r="1923">
      <c r="A1923" s="458"/>
      <c r="B1923" s="458"/>
      <c r="C1923" s="458"/>
      <c r="D1923" s="458"/>
      <c r="E1923" s="458"/>
      <c r="F1923" s="459"/>
      <c r="G1923" s="459"/>
    </row>
    <row r="1924">
      <c r="A1924" s="458"/>
      <c r="B1924" s="458"/>
      <c r="C1924" s="458"/>
      <c r="D1924" s="458"/>
      <c r="E1924" s="458"/>
      <c r="F1924" s="459"/>
      <c r="G1924" s="459"/>
    </row>
    <row r="1925">
      <c r="A1925" s="458"/>
      <c r="B1925" s="458"/>
      <c r="C1925" s="458"/>
      <c r="D1925" s="458"/>
      <c r="E1925" s="458"/>
      <c r="F1925" s="459"/>
      <c r="G1925" s="459"/>
    </row>
    <row r="1926">
      <c r="A1926" s="458"/>
      <c r="B1926" s="458"/>
      <c r="C1926" s="458"/>
      <c r="D1926" s="458"/>
      <c r="E1926" s="458"/>
      <c r="F1926" s="459"/>
      <c r="G1926" s="459"/>
    </row>
    <row r="1927">
      <c r="A1927" s="458"/>
      <c r="B1927" s="458"/>
      <c r="C1927" s="458"/>
      <c r="D1927" s="458"/>
      <c r="E1927" s="458"/>
      <c r="F1927" s="459"/>
      <c r="G1927" s="459"/>
    </row>
    <row r="1928">
      <c r="A1928" s="458"/>
      <c r="B1928" s="458"/>
      <c r="C1928" s="458"/>
      <c r="D1928" s="458"/>
      <c r="E1928" s="458"/>
      <c r="F1928" s="459"/>
      <c r="G1928" s="459"/>
    </row>
    <row r="1929">
      <c r="A1929" s="458"/>
      <c r="B1929" s="458"/>
      <c r="C1929" s="458"/>
      <c r="D1929" s="458"/>
      <c r="E1929" s="458"/>
      <c r="F1929" s="459"/>
      <c r="G1929" s="459"/>
    </row>
    <row r="1930">
      <c r="A1930" s="458"/>
      <c r="B1930" s="458"/>
      <c r="C1930" s="458"/>
      <c r="D1930" s="458"/>
      <c r="E1930" s="458"/>
      <c r="F1930" s="459"/>
      <c r="G1930" s="459"/>
    </row>
    <row r="1931">
      <c r="A1931" s="458"/>
      <c r="B1931" s="458"/>
      <c r="C1931" s="458"/>
      <c r="D1931" s="458"/>
      <c r="E1931" s="458"/>
      <c r="F1931" s="459"/>
      <c r="G1931" s="459"/>
    </row>
    <row r="1932">
      <c r="A1932" s="458"/>
      <c r="B1932" s="458"/>
      <c r="C1932" s="458"/>
      <c r="D1932" s="458"/>
      <c r="E1932" s="458"/>
      <c r="F1932" s="459"/>
      <c r="G1932" s="459"/>
    </row>
    <row r="1933">
      <c r="A1933" s="458"/>
      <c r="B1933" s="458"/>
      <c r="C1933" s="458"/>
      <c r="D1933" s="458"/>
      <c r="E1933" s="458"/>
      <c r="F1933" s="459"/>
      <c r="G1933" s="459"/>
    </row>
    <row r="1934">
      <c r="A1934" s="458"/>
      <c r="B1934" s="458"/>
      <c r="C1934" s="458"/>
      <c r="D1934" s="458"/>
      <c r="E1934" s="458"/>
      <c r="F1934" s="459"/>
      <c r="G1934" s="459"/>
    </row>
    <row r="1935">
      <c r="A1935" s="458"/>
      <c r="B1935" s="458"/>
      <c r="C1935" s="458"/>
      <c r="D1935" s="458"/>
      <c r="E1935" s="458"/>
      <c r="F1935" s="459"/>
      <c r="G1935" s="459"/>
    </row>
    <row r="1936">
      <c r="A1936" s="458"/>
      <c r="B1936" s="458"/>
      <c r="C1936" s="458"/>
      <c r="D1936" s="458"/>
      <c r="E1936" s="458"/>
      <c r="F1936" s="459"/>
      <c r="G1936" s="459"/>
    </row>
    <row r="1937">
      <c r="A1937" s="458"/>
      <c r="B1937" s="458"/>
      <c r="C1937" s="458"/>
      <c r="D1937" s="458"/>
      <c r="E1937" s="458"/>
      <c r="F1937" s="459"/>
      <c r="G1937" s="459"/>
    </row>
    <row r="1938">
      <c r="A1938" s="458"/>
      <c r="B1938" s="458"/>
      <c r="C1938" s="458"/>
      <c r="D1938" s="458"/>
      <c r="E1938" s="458"/>
      <c r="F1938" s="459"/>
      <c r="G1938" s="459"/>
    </row>
    <row r="1939">
      <c r="A1939" s="458"/>
      <c r="B1939" s="458"/>
      <c r="C1939" s="458"/>
      <c r="D1939" s="458"/>
      <c r="E1939" s="458"/>
      <c r="F1939" s="459"/>
      <c r="G1939" s="459"/>
    </row>
    <row r="1940">
      <c r="A1940" s="458"/>
      <c r="B1940" s="458"/>
      <c r="C1940" s="458"/>
      <c r="D1940" s="458"/>
      <c r="E1940" s="458"/>
      <c r="F1940" s="459"/>
      <c r="G1940" s="459"/>
    </row>
    <row r="1941">
      <c r="A1941" s="458"/>
      <c r="B1941" s="458"/>
      <c r="C1941" s="458"/>
      <c r="D1941" s="458"/>
      <c r="E1941" s="458"/>
      <c r="F1941" s="459"/>
      <c r="G1941" s="459"/>
    </row>
    <row r="1942">
      <c r="A1942" s="458"/>
      <c r="B1942" s="458"/>
      <c r="C1942" s="458"/>
      <c r="D1942" s="458"/>
      <c r="E1942" s="458"/>
      <c r="F1942" s="459"/>
      <c r="G1942" s="459"/>
    </row>
    <row r="1943">
      <c r="A1943" s="458"/>
      <c r="B1943" s="458"/>
      <c r="C1943" s="458"/>
      <c r="D1943" s="458"/>
      <c r="E1943" s="458"/>
      <c r="F1943" s="459"/>
      <c r="G1943" s="459"/>
    </row>
    <row r="1944">
      <c r="A1944" s="458"/>
      <c r="B1944" s="458"/>
      <c r="C1944" s="458"/>
      <c r="D1944" s="458"/>
      <c r="E1944" s="458"/>
      <c r="F1944" s="459"/>
      <c r="G1944" s="459"/>
    </row>
    <row r="1945">
      <c r="A1945" s="458"/>
      <c r="B1945" s="458"/>
      <c r="C1945" s="458"/>
      <c r="D1945" s="458"/>
      <c r="E1945" s="458"/>
      <c r="F1945" s="459"/>
      <c r="G1945" s="459"/>
    </row>
    <row r="1946">
      <c r="A1946" s="458"/>
      <c r="B1946" s="458"/>
      <c r="C1946" s="458"/>
      <c r="D1946" s="458"/>
      <c r="E1946" s="458"/>
      <c r="F1946" s="459"/>
      <c r="G1946" s="459"/>
    </row>
    <row r="1947">
      <c r="A1947" s="458"/>
      <c r="B1947" s="458"/>
      <c r="C1947" s="458"/>
      <c r="D1947" s="458"/>
      <c r="E1947" s="458"/>
      <c r="F1947" s="459"/>
      <c r="G1947" s="459"/>
    </row>
    <row r="1948">
      <c r="A1948" s="458"/>
      <c r="B1948" s="458"/>
      <c r="C1948" s="458"/>
      <c r="D1948" s="458"/>
      <c r="E1948" s="458"/>
      <c r="F1948" s="459"/>
      <c r="G1948" s="459"/>
    </row>
    <row r="1949">
      <c r="A1949" s="458"/>
      <c r="B1949" s="458"/>
      <c r="C1949" s="458"/>
      <c r="D1949" s="458"/>
      <c r="E1949" s="458"/>
      <c r="F1949" s="459"/>
      <c r="G1949" s="459"/>
    </row>
    <row r="1950">
      <c r="A1950" s="458"/>
      <c r="B1950" s="458"/>
      <c r="C1950" s="458"/>
      <c r="D1950" s="458"/>
      <c r="E1950" s="458"/>
      <c r="F1950" s="459"/>
      <c r="G1950" s="459"/>
    </row>
    <row r="1951">
      <c r="A1951" s="458"/>
      <c r="B1951" s="458"/>
      <c r="C1951" s="458"/>
      <c r="D1951" s="458"/>
      <c r="E1951" s="458"/>
      <c r="F1951" s="459"/>
      <c r="G1951" s="459"/>
    </row>
    <row r="1952">
      <c r="A1952" s="458"/>
      <c r="B1952" s="458"/>
      <c r="C1952" s="458"/>
      <c r="D1952" s="458"/>
      <c r="E1952" s="458"/>
      <c r="F1952" s="459"/>
      <c r="G1952" s="459"/>
    </row>
    <row r="1953">
      <c r="A1953" s="458"/>
      <c r="B1953" s="458"/>
      <c r="C1953" s="458"/>
      <c r="D1953" s="458"/>
      <c r="E1953" s="458"/>
      <c r="F1953" s="459"/>
      <c r="G1953" s="459"/>
    </row>
    <row r="1954">
      <c r="A1954" s="458"/>
      <c r="B1954" s="458"/>
      <c r="C1954" s="458"/>
      <c r="D1954" s="458"/>
      <c r="E1954" s="458"/>
      <c r="F1954" s="459"/>
      <c r="G1954" s="459"/>
    </row>
    <row r="1955">
      <c r="A1955" s="458"/>
      <c r="B1955" s="458"/>
      <c r="C1955" s="458"/>
      <c r="D1955" s="458"/>
      <c r="E1955" s="458"/>
      <c r="F1955" s="459"/>
      <c r="G1955" s="459"/>
    </row>
    <row r="1956">
      <c r="A1956" s="458"/>
      <c r="B1956" s="458"/>
      <c r="C1956" s="458"/>
      <c r="D1956" s="458"/>
      <c r="E1956" s="458"/>
      <c r="F1956" s="459"/>
      <c r="G1956" s="459"/>
    </row>
    <row r="1957">
      <c r="A1957" s="458"/>
      <c r="B1957" s="458"/>
      <c r="C1957" s="458"/>
      <c r="D1957" s="458"/>
      <c r="E1957" s="458"/>
      <c r="F1957" s="459"/>
      <c r="G1957" s="459"/>
    </row>
    <row r="1958">
      <c r="A1958" s="458"/>
      <c r="B1958" s="458"/>
      <c r="C1958" s="458"/>
      <c r="D1958" s="458"/>
      <c r="E1958" s="458"/>
      <c r="F1958" s="459"/>
      <c r="G1958" s="459"/>
    </row>
    <row r="1959">
      <c r="A1959" s="458"/>
      <c r="B1959" s="458"/>
      <c r="C1959" s="458"/>
      <c r="D1959" s="458"/>
      <c r="E1959" s="458"/>
      <c r="F1959" s="459"/>
      <c r="G1959" s="459"/>
    </row>
    <row r="1960">
      <c r="A1960" s="458"/>
      <c r="B1960" s="458"/>
      <c r="C1960" s="458"/>
      <c r="D1960" s="458"/>
      <c r="E1960" s="458"/>
      <c r="F1960" s="459"/>
      <c r="G1960" s="459"/>
    </row>
    <row r="1961">
      <c r="A1961" s="458"/>
      <c r="B1961" s="458"/>
      <c r="C1961" s="458"/>
      <c r="D1961" s="458"/>
      <c r="E1961" s="458"/>
      <c r="F1961" s="459"/>
      <c r="G1961" s="459"/>
    </row>
    <row r="1962">
      <c r="A1962" s="458"/>
      <c r="B1962" s="458"/>
      <c r="C1962" s="458"/>
      <c r="D1962" s="458"/>
      <c r="E1962" s="458"/>
      <c r="F1962" s="459"/>
      <c r="G1962" s="459"/>
    </row>
    <row r="1963">
      <c r="A1963" s="458"/>
      <c r="B1963" s="458"/>
      <c r="C1963" s="458"/>
      <c r="D1963" s="458"/>
      <c r="E1963" s="458"/>
      <c r="F1963" s="459"/>
      <c r="G1963" s="459"/>
    </row>
    <row r="1964">
      <c r="A1964" s="458"/>
      <c r="B1964" s="458"/>
      <c r="C1964" s="458"/>
      <c r="D1964" s="458"/>
      <c r="E1964" s="458"/>
      <c r="F1964" s="459"/>
      <c r="G1964" s="459"/>
    </row>
    <row r="1965">
      <c r="A1965" s="458"/>
      <c r="B1965" s="458"/>
      <c r="C1965" s="458"/>
      <c r="D1965" s="458"/>
      <c r="E1965" s="458"/>
      <c r="F1965" s="459"/>
      <c r="G1965" s="459"/>
    </row>
    <row r="1966">
      <c r="A1966" s="458"/>
      <c r="B1966" s="458"/>
      <c r="C1966" s="458"/>
      <c r="D1966" s="458"/>
      <c r="E1966" s="458"/>
      <c r="F1966" s="459"/>
      <c r="G1966" s="459"/>
    </row>
    <row r="1967">
      <c r="A1967" s="458"/>
      <c r="B1967" s="458"/>
      <c r="C1967" s="458"/>
      <c r="D1967" s="458"/>
      <c r="E1967" s="458"/>
      <c r="F1967" s="459"/>
      <c r="G1967" s="459"/>
    </row>
    <row r="1968">
      <c r="A1968" s="458"/>
      <c r="B1968" s="458"/>
      <c r="C1968" s="458"/>
      <c r="D1968" s="458"/>
      <c r="E1968" s="458"/>
      <c r="F1968" s="459"/>
      <c r="G1968" s="459"/>
    </row>
    <row r="1969">
      <c r="A1969" s="458"/>
      <c r="B1969" s="458"/>
      <c r="C1969" s="458"/>
      <c r="D1969" s="458"/>
      <c r="E1969" s="458"/>
      <c r="F1969" s="459"/>
      <c r="G1969" s="459"/>
    </row>
    <row r="1970">
      <c r="A1970" s="458"/>
      <c r="B1970" s="458"/>
      <c r="C1970" s="458"/>
      <c r="D1970" s="458"/>
      <c r="E1970" s="458"/>
      <c r="F1970" s="459"/>
      <c r="G1970" s="459"/>
    </row>
    <row r="1971">
      <c r="A1971" s="458"/>
      <c r="B1971" s="458"/>
      <c r="C1971" s="458"/>
      <c r="D1971" s="458"/>
      <c r="E1971" s="458"/>
      <c r="F1971" s="459"/>
      <c r="G1971" s="459"/>
    </row>
    <row r="1972">
      <c r="A1972" s="458"/>
      <c r="B1972" s="458"/>
      <c r="C1972" s="458"/>
      <c r="D1972" s="458"/>
      <c r="E1972" s="458"/>
      <c r="F1972" s="459"/>
      <c r="G1972" s="459"/>
    </row>
    <row r="1973">
      <c r="A1973" s="458"/>
      <c r="B1973" s="458"/>
      <c r="C1973" s="458"/>
      <c r="D1973" s="458"/>
      <c r="E1973" s="458"/>
      <c r="F1973" s="459"/>
      <c r="G1973" s="459"/>
    </row>
    <row r="1974">
      <c r="A1974" s="458"/>
      <c r="B1974" s="458"/>
      <c r="C1974" s="458"/>
      <c r="D1974" s="458"/>
      <c r="E1974" s="458"/>
      <c r="F1974" s="459"/>
      <c r="G1974" s="459"/>
    </row>
    <row r="1975">
      <c r="A1975" s="458"/>
      <c r="B1975" s="458"/>
      <c r="C1975" s="458"/>
      <c r="D1975" s="458"/>
      <c r="E1975" s="458"/>
      <c r="F1975" s="459"/>
      <c r="G1975" s="459"/>
    </row>
    <row r="1976">
      <c r="A1976" s="458"/>
      <c r="B1976" s="458"/>
      <c r="C1976" s="458"/>
      <c r="D1976" s="458"/>
      <c r="E1976" s="458"/>
      <c r="F1976" s="459"/>
      <c r="G1976" s="459"/>
    </row>
    <row r="1977">
      <c r="A1977" s="458"/>
      <c r="B1977" s="458"/>
      <c r="C1977" s="458"/>
      <c r="D1977" s="458"/>
      <c r="E1977" s="458"/>
      <c r="F1977" s="459"/>
      <c r="G1977" s="459"/>
    </row>
    <row r="1978">
      <c r="A1978" s="458"/>
      <c r="B1978" s="458"/>
      <c r="C1978" s="458"/>
      <c r="D1978" s="458"/>
      <c r="E1978" s="458"/>
      <c r="F1978" s="459"/>
      <c r="G1978" s="459"/>
    </row>
    <row r="1979">
      <c r="A1979" s="458"/>
      <c r="B1979" s="458"/>
      <c r="C1979" s="458"/>
      <c r="D1979" s="458"/>
      <c r="E1979" s="458"/>
      <c r="F1979" s="459"/>
      <c r="G1979" s="459"/>
    </row>
    <row r="1980">
      <c r="A1980" s="458"/>
      <c r="B1980" s="458"/>
      <c r="C1980" s="458"/>
      <c r="D1980" s="458"/>
      <c r="E1980" s="458"/>
      <c r="F1980" s="459"/>
      <c r="G1980" s="459"/>
    </row>
    <row r="1981">
      <c r="A1981" s="458"/>
      <c r="B1981" s="458"/>
      <c r="C1981" s="458"/>
      <c r="D1981" s="458"/>
      <c r="E1981" s="458"/>
      <c r="F1981" s="459"/>
      <c r="G1981" s="459"/>
    </row>
    <row r="1982">
      <c r="A1982" s="458"/>
      <c r="B1982" s="458"/>
      <c r="C1982" s="458"/>
      <c r="D1982" s="458"/>
      <c r="E1982" s="458"/>
      <c r="F1982" s="459"/>
      <c r="G1982" s="459"/>
    </row>
    <row r="1983">
      <c r="A1983" s="458"/>
      <c r="B1983" s="458"/>
      <c r="C1983" s="458"/>
      <c r="D1983" s="458"/>
      <c r="E1983" s="458"/>
      <c r="F1983" s="459"/>
      <c r="G1983" s="459"/>
    </row>
    <row r="1984">
      <c r="A1984" s="458"/>
      <c r="B1984" s="458"/>
      <c r="C1984" s="458"/>
      <c r="D1984" s="458"/>
      <c r="E1984" s="458"/>
      <c r="F1984" s="459"/>
      <c r="G1984" s="459"/>
    </row>
    <row r="1985">
      <c r="A1985" s="458"/>
      <c r="B1985" s="458"/>
      <c r="C1985" s="458"/>
      <c r="D1985" s="458"/>
      <c r="E1985" s="458"/>
      <c r="F1985" s="459"/>
      <c r="G1985" s="459"/>
    </row>
    <row r="1986">
      <c r="A1986" s="458"/>
      <c r="B1986" s="458"/>
      <c r="C1986" s="458"/>
      <c r="D1986" s="458"/>
      <c r="E1986" s="458"/>
      <c r="F1986" s="459"/>
      <c r="G1986" s="459"/>
    </row>
    <row r="1987">
      <c r="A1987" s="458"/>
      <c r="B1987" s="458"/>
      <c r="C1987" s="458"/>
      <c r="D1987" s="458"/>
      <c r="E1987" s="458"/>
      <c r="F1987" s="459"/>
      <c r="G1987" s="459"/>
    </row>
    <row r="1988">
      <c r="A1988" s="458"/>
      <c r="B1988" s="458"/>
      <c r="C1988" s="458"/>
      <c r="D1988" s="458"/>
      <c r="E1988" s="458"/>
      <c r="F1988" s="459"/>
      <c r="G1988" s="459"/>
    </row>
    <row r="1989">
      <c r="A1989" s="458"/>
      <c r="B1989" s="458"/>
      <c r="C1989" s="458"/>
      <c r="D1989" s="458"/>
      <c r="E1989" s="458"/>
      <c r="F1989" s="459"/>
      <c r="G1989" s="459"/>
    </row>
    <row r="1990">
      <c r="A1990" s="458"/>
      <c r="B1990" s="458"/>
      <c r="C1990" s="458"/>
      <c r="D1990" s="458"/>
      <c r="E1990" s="458"/>
      <c r="F1990" s="459"/>
      <c r="G1990" s="459"/>
    </row>
    <row r="1991">
      <c r="A1991" s="458"/>
      <c r="B1991" s="458"/>
      <c r="C1991" s="458"/>
      <c r="D1991" s="458"/>
      <c r="E1991" s="458"/>
      <c r="F1991" s="459"/>
      <c r="G1991" s="459"/>
    </row>
    <row r="1992">
      <c r="A1992" s="458"/>
      <c r="B1992" s="458"/>
      <c r="C1992" s="458"/>
      <c r="D1992" s="458"/>
      <c r="E1992" s="458"/>
      <c r="F1992" s="459"/>
      <c r="G1992" s="459"/>
    </row>
    <row r="1993">
      <c r="A1993" s="458"/>
      <c r="B1993" s="458"/>
      <c r="C1993" s="458"/>
      <c r="D1993" s="458"/>
      <c r="E1993" s="458"/>
      <c r="F1993" s="459"/>
      <c r="G1993" s="459"/>
    </row>
    <row r="1994">
      <c r="A1994" s="458"/>
      <c r="B1994" s="458"/>
      <c r="C1994" s="458"/>
      <c r="D1994" s="458"/>
      <c r="E1994" s="458"/>
      <c r="F1994" s="459"/>
      <c r="G1994" s="459"/>
    </row>
    <row r="1995">
      <c r="A1995" s="458"/>
      <c r="B1995" s="458"/>
      <c r="C1995" s="458"/>
      <c r="D1995" s="458"/>
      <c r="E1995" s="458"/>
      <c r="F1995" s="459"/>
      <c r="G1995" s="459"/>
    </row>
    <row r="1996">
      <c r="A1996" s="458"/>
      <c r="B1996" s="458"/>
      <c r="C1996" s="458"/>
      <c r="D1996" s="458"/>
      <c r="E1996" s="458"/>
      <c r="F1996" s="459"/>
      <c r="G1996" s="459"/>
    </row>
    <row r="1997">
      <c r="A1997" s="458"/>
      <c r="B1997" s="458"/>
      <c r="C1997" s="458"/>
      <c r="D1997" s="458"/>
      <c r="E1997" s="458"/>
      <c r="F1997" s="459"/>
      <c r="G1997" s="459"/>
    </row>
    <row r="1998">
      <c r="A1998" s="458"/>
      <c r="B1998" s="458"/>
      <c r="C1998" s="458"/>
      <c r="D1998" s="458"/>
      <c r="E1998" s="458"/>
      <c r="F1998" s="459"/>
      <c r="G1998" s="459"/>
    </row>
    <row r="1999">
      <c r="A1999" s="458"/>
      <c r="B1999" s="458"/>
      <c r="C1999" s="458"/>
      <c r="D1999" s="458"/>
      <c r="E1999" s="458"/>
      <c r="F1999" s="459"/>
      <c r="G1999" s="459"/>
    </row>
    <row r="2000">
      <c r="A2000" s="458"/>
      <c r="B2000" s="458"/>
      <c r="C2000" s="458"/>
      <c r="D2000" s="458"/>
      <c r="E2000" s="458"/>
      <c r="F2000" s="459"/>
      <c r="G2000" s="459"/>
    </row>
    <row r="2001">
      <c r="A2001" s="458"/>
      <c r="B2001" s="458"/>
      <c r="C2001" s="458"/>
      <c r="D2001" s="458"/>
      <c r="E2001" s="458"/>
      <c r="F2001" s="459"/>
      <c r="G2001" s="459"/>
    </row>
    <row r="2002">
      <c r="A2002" s="458"/>
      <c r="B2002" s="458"/>
      <c r="C2002" s="458"/>
      <c r="D2002" s="458"/>
      <c r="E2002" s="458"/>
      <c r="F2002" s="459"/>
      <c r="G2002" s="459"/>
    </row>
    <row r="2003">
      <c r="A2003" s="458"/>
      <c r="B2003" s="458"/>
      <c r="C2003" s="458"/>
      <c r="D2003" s="458"/>
      <c r="E2003" s="458"/>
      <c r="F2003" s="459"/>
      <c r="G2003" s="459"/>
    </row>
    <row r="2004">
      <c r="A2004" s="458"/>
      <c r="B2004" s="458"/>
      <c r="C2004" s="458"/>
      <c r="D2004" s="458"/>
      <c r="E2004" s="458"/>
      <c r="F2004" s="459"/>
      <c r="G2004" s="459"/>
    </row>
    <row r="2005">
      <c r="A2005" s="458"/>
      <c r="B2005" s="458"/>
      <c r="C2005" s="458"/>
      <c r="D2005" s="458"/>
      <c r="E2005" s="458"/>
      <c r="F2005" s="459"/>
      <c r="G2005" s="459"/>
    </row>
    <row r="2006">
      <c r="A2006" s="458"/>
      <c r="B2006" s="458"/>
      <c r="C2006" s="458"/>
      <c r="D2006" s="458"/>
      <c r="E2006" s="458"/>
      <c r="F2006" s="459"/>
      <c r="G2006" s="459"/>
    </row>
    <row r="2007">
      <c r="A2007" s="458"/>
      <c r="B2007" s="458"/>
      <c r="C2007" s="458"/>
      <c r="D2007" s="458"/>
      <c r="E2007" s="458"/>
      <c r="F2007" s="459"/>
      <c r="G2007" s="459"/>
    </row>
    <row r="2008">
      <c r="A2008" s="458"/>
      <c r="B2008" s="458"/>
      <c r="C2008" s="458"/>
      <c r="D2008" s="458"/>
      <c r="E2008" s="458"/>
      <c r="F2008" s="459"/>
      <c r="G2008" s="459"/>
    </row>
    <row r="2009">
      <c r="A2009" s="458"/>
      <c r="B2009" s="458"/>
      <c r="C2009" s="458"/>
      <c r="D2009" s="458"/>
      <c r="E2009" s="458"/>
      <c r="F2009" s="459"/>
      <c r="G2009" s="459"/>
    </row>
    <row r="2010">
      <c r="A2010" s="458"/>
      <c r="B2010" s="458"/>
      <c r="C2010" s="458"/>
      <c r="D2010" s="458"/>
      <c r="E2010" s="458"/>
      <c r="F2010" s="459"/>
      <c r="G2010" s="459"/>
    </row>
    <row r="2011">
      <c r="A2011" s="458"/>
      <c r="B2011" s="458"/>
      <c r="C2011" s="458"/>
      <c r="D2011" s="458"/>
      <c r="E2011" s="458"/>
      <c r="F2011" s="459"/>
      <c r="G2011" s="459"/>
    </row>
    <row r="2012">
      <c r="A2012" s="458"/>
      <c r="B2012" s="458"/>
      <c r="C2012" s="458"/>
      <c r="D2012" s="458"/>
      <c r="E2012" s="458"/>
      <c r="F2012" s="459"/>
      <c r="G2012" s="459"/>
    </row>
    <row r="2013">
      <c r="A2013" s="458"/>
      <c r="B2013" s="458"/>
      <c r="C2013" s="458"/>
      <c r="D2013" s="458"/>
      <c r="E2013" s="458"/>
      <c r="F2013" s="459"/>
      <c r="G2013" s="459"/>
    </row>
    <row r="2014">
      <c r="A2014" s="458"/>
      <c r="B2014" s="458"/>
      <c r="C2014" s="458"/>
      <c r="D2014" s="458"/>
      <c r="E2014" s="458"/>
      <c r="F2014" s="459"/>
      <c r="G2014" s="459"/>
    </row>
    <row r="2015">
      <c r="A2015" s="458"/>
      <c r="B2015" s="458"/>
      <c r="C2015" s="458"/>
      <c r="D2015" s="458"/>
      <c r="E2015" s="458"/>
      <c r="F2015" s="459"/>
      <c r="G2015" s="459"/>
    </row>
    <row r="2016">
      <c r="A2016" s="458"/>
      <c r="B2016" s="458"/>
      <c r="C2016" s="458"/>
      <c r="D2016" s="458"/>
      <c r="E2016" s="458"/>
      <c r="F2016" s="459"/>
      <c r="G2016" s="459"/>
    </row>
    <row r="2017">
      <c r="A2017" s="458"/>
      <c r="B2017" s="458"/>
      <c r="C2017" s="458"/>
      <c r="D2017" s="458"/>
      <c r="E2017" s="458"/>
      <c r="F2017" s="459"/>
      <c r="G2017" s="459"/>
    </row>
    <row r="2018">
      <c r="A2018" s="458"/>
      <c r="B2018" s="458"/>
      <c r="C2018" s="458"/>
      <c r="D2018" s="458"/>
      <c r="E2018" s="458"/>
      <c r="F2018" s="459"/>
      <c r="G2018" s="459"/>
    </row>
    <row r="2019">
      <c r="A2019" s="458"/>
      <c r="B2019" s="458"/>
      <c r="C2019" s="458"/>
      <c r="D2019" s="458"/>
      <c r="E2019" s="458"/>
      <c r="F2019" s="459"/>
      <c r="G2019" s="459"/>
    </row>
    <row r="2020">
      <c r="A2020" s="458"/>
      <c r="B2020" s="458"/>
      <c r="C2020" s="458"/>
      <c r="D2020" s="458"/>
      <c r="E2020" s="458"/>
      <c r="F2020" s="459"/>
      <c r="G2020" s="459"/>
    </row>
    <row r="2021">
      <c r="A2021" s="458"/>
      <c r="B2021" s="458"/>
      <c r="C2021" s="458"/>
      <c r="D2021" s="458"/>
      <c r="E2021" s="458"/>
      <c r="F2021" s="459"/>
      <c r="G2021" s="459"/>
    </row>
    <row r="2022">
      <c r="A2022" s="458"/>
      <c r="B2022" s="458"/>
      <c r="C2022" s="458"/>
      <c r="D2022" s="458"/>
      <c r="E2022" s="458"/>
      <c r="F2022" s="459"/>
      <c r="G2022" s="459"/>
    </row>
    <row r="2023">
      <c r="A2023" s="458"/>
      <c r="B2023" s="458"/>
      <c r="C2023" s="458"/>
      <c r="D2023" s="458"/>
      <c r="E2023" s="458"/>
      <c r="F2023" s="459"/>
      <c r="G2023" s="459"/>
    </row>
    <row r="2024">
      <c r="A2024" s="458"/>
      <c r="B2024" s="458"/>
      <c r="C2024" s="458"/>
      <c r="D2024" s="458"/>
      <c r="E2024" s="458"/>
      <c r="F2024" s="459"/>
      <c r="G2024" s="459"/>
    </row>
    <row r="2025">
      <c r="A2025" s="458"/>
      <c r="B2025" s="458"/>
      <c r="C2025" s="458"/>
      <c r="D2025" s="458"/>
      <c r="E2025" s="458"/>
      <c r="F2025" s="459"/>
      <c r="G2025" s="459"/>
    </row>
    <row r="2026">
      <c r="A2026" s="458"/>
      <c r="B2026" s="458"/>
      <c r="C2026" s="458"/>
      <c r="D2026" s="458"/>
      <c r="E2026" s="458"/>
      <c r="F2026" s="459"/>
      <c r="G2026" s="459"/>
    </row>
    <row r="2027">
      <c r="A2027" s="458"/>
      <c r="B2027" s="458"/>
      <c r="C2027" s="458"/>
      <c r="D2027" s="458"/>
      <c r="E2027" s="458"/>
      <c r="F2027" s="459"/>
      <c r="G2027" s="459"/>
    </row>
    <row r="2028">
      <c r="A2028" s="458"/>
      <c r="B2028" s="458"/>
      <c r="C2028" s="458"/>
      <c r="D2028" s="458"/>
      <c r="E2028" s="458"/>
      <c r="F2028" s="459"/>
      <c r="G2028" s="459"/>
    </row>
    <row r="2029">
      <c r="A2029" s="458"/>
      <c r="B2029" s="458"/>
      <c r="C2029" s="458"/>
      <c r="D2029" s="458"/>
      <c r="E2029" s="458"/>
      <c r="F2029" s="459"/>
      <c r="G2029" s="459"/>
    </row>
    <row r="2030">
      <c r="A2030" s="458"/>
      <c r="B2030" s="458"/>
      <c r="C2030" s="458"/>
      <c r="D2030" s="458"/>
      <c r="E2030" s="458"/>
      <c r="F2030" s="459"/>
      <c r="G2030" s="459"/>
    </row>
    <row r="2031">
      <c r="A2031" s="458"/>
      <c r="B2031" s="458"/>
      <c r="C2031" s="458"/>
      <c r="D2031" s="458"/>
      <c r="E2031" s="458"/>
      <c r="F2031" s="459"/>
      <c r="G2031" s="459"/>
    </row>
    <row r="2032">
      <c r="A2032" s="458"/>
      <c r="B2032" s="458"/>
      <c r="C2032" s="458"/>
      <c r="D2032" s="458"/>
      <c r="E2032" s="458"/>
      <c r="F2032" s="459"/>
      <c r="G2032" s="459"/>
    </row>
    <row r="2033">
      <c r="A2033" s="458"/>
      <c r="B2033" s="458"/>
      <c r="C2033" s="458"/>
      <c r="D2033" s="458"/>
      <c r="E2033" s="458"/>
      <c r="F2033" s="459"/>
      <c r="G2033" s="459"/>
    </row>
    <row r="2034">
      <c r="A2034" s="458"/>
      <c r="B2034" s="458"/>
      <c r="C2034" s="458"/>
      <c r="D2034" s="458"/>
      <c r="E2034" s="458"/>
      <c r="F2034" s="459"/>
      <c r="G2034" s="459"/>
    </row>
    <row r="2035">
      <c r="A2035" s="458"/>
      <c r="B2035" s="458"/>
      <c r="C2035" s="458"/>
      <c r="D2035" s="458"/>
      <c r="E2035" s="458"/>
      <c r="F2035" s="459"/>
      <c r="G2035" s="459"/>
    </row>
    <row r="2036">
      <c r="A2036" s="458"/>
      <c r="B2036" s="458"/>
      <c r="C2036" s="458"/>
      <c r="D2036" s="458"/>
      <c r="E2036" s="458"/>
      <c r="F2036" s="459"/>
      <c r="G2036" s="459"/>
    </row>
    <row r="2037">
      <c r="A2037" s="458"/>
      <c r="B2037" s="458"/>
      <c r="C2037" s="458"/>
      <c r="D2037" s="458"/>
      <c r="E2037" s="458"/>
      <c r="F2037" s="459"/>
      <c r="G2037" s="459"/>
    </row>
    <row r="2038">
      <c r="A2038" s="458"/>
      <c r="B2038" s="458"/>
      <c r="C2038" s="458"/>
      <c r="D2038" s="458"/>
      <c r="E2038" s="458"/>
      <c r="F2038" s="459"/>
      <c r="G2038" s="459"/>
    </row>
    <row r="2039">
      <c r="A2039" s="458"/>
      <c r="B2039" s="458"/>
      <c r="C2039" s="458"/>
      <c r="D2039" s="458"/>
      <c r="E2039" s="458"/>
      <c r="F2039" s="459"/>
      <c r="G2039" s="459"/>
    </row>
    <row r="2040">
      <c r="A2040" s="458"/>
      <c r="B2040" s="458"/>
      <c r="C2040" s="458"/>
      <c r="D2040" s="458"/>
      <c r="E2040" s="458"/>
      <c r="F2040" s="459"/>
      <c r="G2040" s="459"/>
    </row>
    <row r="2041">
      <c r="A2041" s="458"/>
      <c r="B2041" s="458"/>
      <c r="C2041" s="458"/>
      <c r="D2041" s="458"/>
      <c r="E2041" s="458"/>
      <c r="F2041" s="459"/>
      <c r="G2041" s="459"/>
    </row>
    <row r="2042">
      <c r="A2042" s="458"/>
      <c r="B2042" s="458"/>
      <c r="C2042" s="458"/>
      <c r="D2042" s="458"/>
      <c r="E2042" s="458"/>
      <c r="F2042" s="459"/>
      <c r="G2042" s="459"/>
    </row>
    <row r="2043">
      <c r="A2043" s="458"/>
      <c r="B2043" s="458"/>
      <c r="C2043" s="458"/>
      <c r="D2043" s="458"/>
      <c r="E2043" s="458"/>
      <c r="F2043" s="459"/>
      <c r="G2043" s="459"/>
    </row>
    <row r="2044">
      <c r="A2044" s="458"/>
      <c r="B2044" s="458"/>
      <c r="C2044" s="458"/>
      <c r="D2044" s="458"/>
      <c r="E2044" s="458"/>
      <c r="F2044" s="459"/>
      <c r="G2044" s="459"/>
    </row>
    <row r="2045">
      <c r="A2045" s="458"/>
      <c r="B2045" s="458"/>
      <c r="C2045" s="458"/>
      <c r="D2045" s="458"/>
      <c r="E2045" s="458"/>
      <c r="F2045" s="459"/>
      <c r="G2045" s="459"/>
    </row>
    <row r="2046">
      <c r="A2046" s="458"/>
      <c r="B2046" s="458"/>
      <c r="C2046" s="458"/>
      <c r="D2046" s="458"/>
      <c r="E2046" s="458"/>
      <c r="F2046" s="459"/>
      <c r="G2046" s="459"/>
    </row>
    <row r="2047">
      <c r="A2047" s="458"/>
      <c r="B2047" s="458"/>
      <c r="C2047" s="458"/>
      <c r="D2047" s="458"/>
      <c r="E2047" s="458"/>
      <c r="F2047" s="459"/>
      <c r="G2047" s="459"/>
    </row>
    <row r="2048">
      <c r="A2048" s="458"/>
      <c r="B2048" s="458"/>
      <c r="C2048" s="458"/>
      <c r="D2048" s="458"/>
      <c r="E2048" s="458"/>
      <c r="F2048" s="459"/>
      <c r="G2048" s="459"/>
    </row>
    <row r="2049">
      <c r="A2049" s="458"/>
      <c r="B2049" s="458"/>
      <c r="C2049" s="458"/>
      <c r="D2049" s="458"/>
      <c r="E2049" s="458"/>
      <c r="F2049" s="459"/>
      <c r="G2049" s="459"/>
    </row>
    <row r="2050">
      <c r="A2050" s="458"/>
      <c r="B2050" s="458"/>
      <c r="C2050" s="458"/>
      <c r="D2050" s="458"/>
      <c r="E2050" s="458"/>
      <c r="F2050" s="459"/>
      <c r="G2050" s="459"/>
    </row>
    <row r="2051">
      <c r="A2051" s="458"/>
      <c r="B2051" s="458"/>
      <c r="C2051" s="458"/>
      <c r="D2051" s="458"/>
      <c r="E2051" s="458"/>
      <c r="F2051" s="459"/>
      <c r="G2051" s="459"/>
    </row>
    <row r="2052">
      <c r="A2052" s="458"/>
      <c r="B2052" s="458"/>
      <c r="C2052" s="458"/>
      <c r="D2052" s="458"/>
      <c r="E2052" s="458"/>
      <c r="F2052" s="459"/>
      <c r="G2052" s="459"/>
    </row>
    <row r="2053">
      <c r="A2053" s="458"/>
      <c r="B2053" s="458"/>
      <c r="C2053" s="458"/>
      <c r="D2053" s="458"/>
      <c r="E2053" s="458"/>
      <c r="F2053" s="459"/>
      <c r="G2053" s="459"/>
    </row>
    <row r="2054">
      <c r="A2054" s="458"/>
      <c r="B2054" s="458"/>
      <c r="C2054" s="458"/>
      <c r="D2054" s="458"/>
      <c r="E2054" s="458"/>
      <c r="F2054" s="459"/>
      <c r="G2054" s="459"/>
    </row>
    <row r="2055">
      <c r="A2055" s="458"/>
      <c r="B2055" s="458"/>
      <c r="C2055" s="458"/>
      <c r="D2055" s="458"/>
      <c r="E2055" s="458"/>
      <c r="F2055" s="459"/>
      <c r="G2055" s="459"/>
    </row>
    <row r="2056">
      <c r="A2056" s="458"/>
      <c r="B2056" s="458"/>
      <c r="C2056" s="458"/>
      <c r="D2056" s="458"/>
      <c r="E2056" s="458"/>
      <c r="F2056" s="459"/>
      <c r="G2056" s="459"/>
    </row>
    <row r="2057">
      <c r="A2057" s="458"/>
      <c r="B2057" s="458"/>
      <c r="C2057" s="458"/>
      <c r="D2057" s="458"/>
      <c r="E2057" s="458"/>
      <c r="F2057" s="459"/>
      <c r="G2057" s="459"/>
    </row>
    <row r="2058">
      <c r="A2058" s="458"/>
      <c r="B2058" s="458"/>
      <c r="C2058" s="458"/>
      <c r="D2058" s="458"/>
      <c r="E2058" s="458"/>
      <c r="F2058" s="459"/>
      <c r="G2058" s="459"/>
    </row>
    <row r="2059">
      <c r="A2059" s="458"/>
      <c r="B2059" s="458"/>
      <c r="C2059" s="458"/>
      <c r="D2059" s="458"/>
      <c r="E2059" s="458"/>
      <c r="F2059" s="459"/>
      <c r="G2059" s="459"/>
    </row>
    <row r="2060">
      <c r="A2060" s="458"/>
      <c r="B2060" s="458"/>
      <c r="C2060" s="458"/>
      <c r="D2060" s="458"/>
      <c r="E2060" s="458"/>
      <c r="F2060" s="459"/>
      <c r="G2060" s="459"/>
    </row>
    <row r="2061">
      <c r="A2061" s="458"/>
      <c r="B2061" s="458"/>
      <c r="C2061" s="458"/>
      <c r="D2061" s="458"/>
      <c r="E2061" s="458"/>
      <c r="F2061" s="459"/>
      <c r="G2061" s="459"/>
    </row>
    <row r="2062">
      <c r="A2062" s="458"/>
      <c r="B2062" s="458"/>
      <c r="C2062" s="458"/>
      <c r="D2062" s="458"/>
      <c r="E2062" s="458"/>
      <c r="F2062" s="459"/>
      <c r="G2062" s="459"/>
    </row>
    <row r="2063">
      <c r="A2063" s="458"/>
      <c r="B2063" s="458"/>
      <c r="C2063" s="458"/>
      <c r="D2063" s="458"/>
      <c r="E2063" s="458"/>
      <c r="F2063" s="459"/>
      <c r="G2063" s="459"/>
    </row>
    <row r="2064">
      <c r="A2064" s="458"/>
      <c r="B2064" s="458"/>
      <c r="C2064" s="458"/>
      <c r="D2064" s="458"/>
      <c r="E2064" s="458"/>
      <c r="F2064" s="459"/>
      <c r="G2064" s="459"/>
    </row>
    <row r="2065">
      <c r="A2065" s="458"/>
      <c r="B2065" s="458"/>
      <c r="C2065" s="458"/>
      <c r="D2065" s="458"/>
      <c r="E2065" s="458"/>
      <c r="F2065" s="459"/>
      <c r="G2065" s="459"/>
    </row>
    <row r="2066">
      <c r="A2066" s="458"/>
      <c r="B2066" s="458"/>
      <c r="C2066" s="458"/>
      <c r="D2066" s="458"/>
      <c r="E2066" s="458"/>
      <c r="F2066" s="459"/>
      <c r="G2066" s="459"/>
    </row>
    <row r="2067">
      <c r="A2067" s="458"/>
      <c r="B2067" s="458"/>
      <c r="C2067" s="458"/>
      <c r="D2067" s="458"/>
      <c r="E2067" s="458"/>
      <c r="F2067" s="459"/>
      <c r="G2067" s="459"/>
    </row>
    <row r="2068">
      <c r="A2068" s="458"/>
      <c r="B2068" s="458"/>
      <c r="C2068" s="458"/>
      <c r="D2068" s="458"/>
      <c r="E2068" s="458"/>
      <c r="F2068" s="459"/>
      <c r="G2068" s="459"/>
    </row>
    <row r="2069">
      <c r="A2069" s="458"/>
      <c r="B2069" s="458"/>
      <c r="C2069" s="458"/>
      <c r="D2069" s="458"/>
      <c r="E2069" s="458"/>
      <c r="F2069" s="459"/>
      <c r="G2069" s="459"/>
    </row>
    <row r="2070">
      <c r="A2070" s="458"/>
      <c r="B2070" s="458"/>
      <c r="C2070" s="458"/>
      <c r="D2070" s="458"/>
      <c r="E2070" s="458"/>
      <c r="F2070" s="459"/>
      <c r="G2070" s="459"/>
    </row>
    <row r="2071">
      <c r="A2071" s="458"/>
      <c r="B2071" s="458"/>
      <c r="C2071" s="458"/>
      <c r="D2071" s="458"/>
      <c r="E2071" s="458"/>
      <c r="F2071" s="459"/>
      <c r="G2071" s="459"/>
    </row>
    <row r="2072">
      <c r="A2072" s="458"/>
      <c r="B2072" s="458"/>
      <c r="C2072" s="458"/>
      <c r="D2072" s="458"/>
      <c r="E2072" s="458"/>
      <c r="F2072" s="459"/>
      <c r="G2072" s="459"/>
    </row>
    <row r="2073">
      <c r="A2073" s="458"/>
      <c r="B2073" s="458"/>
      <c r="C2073" s="458"/>
      <c r="D2073" s="458"/>
      <c r="E2073" s="458"/>
      <c r="F2073" s="459"/>
      <c r="G2073" s="459"/>
    </row>
    <row r="2074">
      <c r="A2074" s="458"/>
      <c r="B2074" s="458"/>
      <c r="C2074" s="458"/>
      <c r="D2074" s="458"/>
      <c r="E2074" s="458"/>
      <c r="F2074" s="459"/>
      <c r="G2074" s="459"/>
    </row>
    <row r="2075">
      <c r="A2075" s="458"/>
      <c r="B2075" s="458"/>
      <c r="C2075" s="458"/>
      <c r="D2075" s="458"/>
      <c r="E2075" s="458"/>
      <c r="F2075" s="459"/>
      <c r="G2075" s="459"/>
    </row>
    <row r="2076">
      <c r="A2076" s="458"/>
      <c r="B2076" s="458"/>
      <c r="C2076" s="458"/>
      <c r="D2076" s="458"/>
      <c r="E2076" s="458"/>
      <c r="F2076" s="459"/>
      <c r="G2076" s="459"/>
    </row>
    <row r="2077">
      <c r="A2077" s="458"/>
      <c r="B2077" s="458"/>
      <c r="C2077" s="458"/>
      <c r="D2077" s="458"/>
      <c r="E2077" s="458"/>
      <c r="F2077" s="459"/>
      <c r="G2077" s="459"/>
    </row>
    <row r="2078">
      <c r="A2078" s="458"/>
      <c r="B2078" s="458"/>
      <c r="C2078" s="458"/>
      <c r="D2078" s="458"/>
      <c r="E2078" s="458"/>
      <c r="F2078" s="459"/>
      <c r="G2078" s="459"/>
    </row>
    <row r="2079">
      <c r="A2079" s="458"/>
      <c r="B2079" s="458"/>
      <c r="C2079" s="458"/>
      <c r="D2079" s="458"/>
      <c r="E2079" s="458"/>
      <c r="F2079" s="459"/>
      <c r="G2079" s="459"/>
    </row>
    <row r="2080">
      <c r="A2080" s="458"/>
      <c r="B2080" s="458"/>
      <c r="C2080" s="458"/>
      <c r="D2080" s="458"/>
      <c r="E2080" s="458"/>
      <c r="F2080" s="459"/>
      <c r="G2080" s="459"/>
    </row>
    <row r="2081">
      <c r="A2081" s="458"/>
      <c r="B2081" s="458"/>
      <c r="C2081" s="458"/>
      <c r="D2081" s="458"/>
      <c r="E2081" s="458"/>
      <c r="F2081" s="459"/>
      <c r="G2081" s="459"/>
    </row>
    <row r="2082">
      <c r="A2082" s="458"/>
      <c r="B2082" s="458"/>
      <c r="C2082" s="458"/>
      <c r="D2082" s="458"/>
      <c r="E2082" s="458"/>
      <c r="F2082" s="459"/>
      <c r="G2082" s="459"/>
    </row>
    <row r="2083">
      <c r="A2083" s="458"/>
      <c r="B2083" s="458"/>
      <c r="C2083" s="458"/>
      <c r="D2083" s="458"/>
      <c r="E2083" s="458"/>
      <c r="F2083" s="459"/>
      <c r="G2083" s="459"/>
    </row>
    <row r="2084">
      <c r="A2084" s="458"/>
      <c r="B2084" s="458"/>
      <c r="C2084" s="458"/>
      <c r="D2084" s="458"/>
      <c r="E2084" s="458"/>
      <c r="F2084" s="459"/>
      <c r="G2084" s="459"/>
    </row>
    <row r="2085">
      <c r="A2085" s="458"/>
      <c r="B2085" s="458"/>
      <c r="C2085" s="458"/>
      <c r="D2085" s="458"/>
      <c r="E2085" s="458"/>
      <c r="F2085" s="459"/>
      <c r="G2085" s="459"/>
    </row>
    <row r="2086">
      <c r="A2086" s="458"/>
      <c r="B2086" s="458"/>
      <c r="C2086" s="458"/>
      <c r="D2086" s="458"/>
      <c r="E2086" s="458"/>
      <c r="F2086" s="459"/>
      <c r="G2086" s="459"/>
    </row>
    <row r="2087">
      <c r="A2087" s="458"/>
      <c r="B2087" s="458"/>
      <c r="C2087" s="458"/>
      <c r="D2087" s="458"/>
      <c r="E2087" s="458"/>
      <c r="F2087" s="459"/>
      <c r="G2087" s="459"/>
    </row>
    <row r="2088">
      <c r="A2088" s="458"/>
      <c r="B2088" s="458"/>
      <c r="C2088" s="458"/>
      <c r="D2088" s="458"/>
      <c r="E2088" s="458"/>
      <c r="F2088" s="459"/>
      <c r="G2088" s="459"/>
    </row>
    <row r="2089">
      <c r="A2089" s="458"/>
      <c r="B2089" s="458"/>
      <c r="C2089" s="458"/>
      <c r="D2089" s="458"/>
      <c r="E2089" s="458"/>
      <c r="F2089" s="459"/>
      <c r="G2089" s="459"/>
    </row>
    <row r="2090">
      <c r="A2090" s="458"/>
      <c r="B2090" s="458"/>
      <c r="C2090" s="458"/>
      <c r="D2090" s="458"/>
      <c r="E2090" s="458"/>
      <c r="F2090" s="459"/>
      <c r="G2090" s="459"/>
    </row>
    <row r="2091">
      <c r="A2091" s="458"/>
      <c r="B2091" s="458"/>
      <c r="C2091" s="458"/>
      <c r="D2091" s="458"/>
      <c r="E2091" s="458"/>
      <c r="F2091" s="459"/>
      <c r="G2091" s="459"/>
    </row>
    <row r="2092">
      <c r="A2092" s="458"/>
      <c r="B2092" s="458"/>
      <c r="C2092" s="458"/>
      <c r="D2092" s="458"/>
      <c r="E2092" s="458"/>
      <c r="F2092" s="459"/>
      <c r="G2092" s="459"/>
    </row>
    <row r="2093">
      <c r="A2093" s="458"/>
      <c r="B2093" s="458"/>
      <c r="C2093" s="458"/>
      <c r="D2093" s="458"/>
      <c r="E2093" s="458"/>
      <c r="F2093" s="459"/>
      <c r="G2093" s="459"/>
    </row>
    <row r="2094">
      <c r="A2094" s="458"/>
      <c r="B2094" s="458"/>
      <c r="C2094" s="458"/>
      <c r="D2094" s="458"/>
      <c r="E2094" s="458"/>
      <c r="F2094" s="459"/>
      <c r="G2094" s="459"/>
    </row>
    <row r="2095">
      <c r="A2095" s="458"/>
      <c r="B2095" s="458"/>
      <c r="C2095" s="458"/>
      <c r="D2095" s="458"/>
      <c r="E2095" s="458"/>
      <c r="F2095" s="459"/>
      <c r="G2095" s="459"/>
    </row>
    <row r="2096">
      <c r="A2096" s="458"/>
      <c r="B2096" s="458"/>
      <c r="C2096" s="458"/>
      <c r="D2096" s="458"/>
      <c r="E2096" s="458"/>
      <c r="F2096" s="459"/>
      <c r="G2096" s="459"/>
    </row>
    <row r="2097">
      <c r="A2097" s="458"/>
      <c r="B2097" s="458"/>
      <c r="C2097" s="458"/>
      <c r="D2097" s="458"/>
      <c r="E2097" s="458"/>
      <c r="F2097" s="459"/>
      <c r="G2097" s="459"/>
    </row>
    <row r="2098">
      <c r="A2098" s="458"/>
      <c r="B2098" s="458"/>
      <c r="C2098" s="458"/>
      <c r="D2098" s="458"/>
      <c r="E2098" s="458"/>
      <c r="F2098" s="459"/>
      <c r="G2098" s="459"/>
    </row>
    <row r="2099">
      <c r="A2099" s="458"/>
      <c r="B2099" s="458"/>
      <c r="C2099" s="458"/>
      <c r="D2099" s="458"/>
      <c r="E2099" s="458"/>
      <c r="F2099" s="459"/>
      <c r="G2099" s="459"/>
    </row>
    <row r="2100">
      <c r="A2100" s="458"/>
      <c r="B2100" s="458"/>
      <c r="C2100" s="458"/>
      <c r="D2100" s="458"/>
      <c r="E2100" s="458"/>
      <c r="F2100" s="459"/>
      <c r="G2100" s="459"/>
    </row>
    <row r="2101">
      <c r="A2101" s="458"/>
      <c r="B2101" s="458"/>
      <c r="C2101" s="458"/>
      <c r="D2101" s="458"/>
      <c r="E2101" s="458"/>
      <c r="F2101" s="459"/>
      <c r="G2101" s="459"/>
    </row>
    <row r="2102">
      <c r="A2102" s="458"/>
      <c r="B2102" s="458"/>
      <c r="C2102" s="458"/>
      <c r="D2102" s="458"/>
      <c r="E2102" s="458"/>
      <c r="F2102" s="459"/>
      <c r="G2102" s="459"/>
    </row>
    <row r="2103">
      <c r="A2103" s="458"/>
      <c r="B2103" s="458"/>
      <c r="C2103" s="458"/>
      <c r="D2103" s="458"/>
      <c r="E2103" s="458"/>
      <c r="F2103" s="459"/>
      <c r="G2103" s="459"/>
    </row>
    <row r="2104">
      <c r="A2104" s="458"/>
      <c r="B2104" s="458"/>
      <c r="C2104" s="458"/>
      <c r="D2104" s="458"/>
      <c r="E2104" s="458"/>
      <c r="F2104" s="459"/>
      <c r="G2104" s="459"/>
    </row>
    <row r="2105">
      <c r="A2105" s="458"/>
      <c r="B2105" s="458"/>
      <c r="C2105" s="458"/>
      <c r="D2105" s="458"/>
      <c r="E2105" s="458"/>
      <c r="F2105" s="459"/>
      <c r="G2105" s="459"/>
    </row>
    <row r="2106">
      <c r="A2106" s="458"/>
      <c r="B2106" s="458"/>
      <c r="C2106" s="458"/>
      <c r="D2106" s="458"/>
      <c r="E2106" s="458"/>
      <c r="F2106" s="459"/>
      <c r="G2106" s="459"/>
    </row>
    <row r="2107">
      <c r="A2107" s="458"/>
      <c r="B2107" s="458"/>
      <c r="C2107" s="458"/>
      <c r="D2107" s="458"/>
      <c r="E2107" s="458"/>
      <c r="F2107" s="459"/>
      <c r="G2107" s="459"/>
    </row>
    <row r="2108">
      <c r="A2108" s="458"/>
      <c r="B2108" s="458"/>
      <c r="C2108" s="458"/>
      <c r="D2108" s="458"/>
      <c r="E2108" s="458"/>
      <c r="F2108" s="459"/>
      <c r="G2108" s="459"/>
    </row>
    <row r="2109">
      <c r="A2109" s="458"/>
      <c r="B2109" s="458"/>
      <c r="C2109" s="458"/>
      <c r="D2109" s="458"/>
      <c r="E2109" s="458"/>
      <c r="F2109" s="459"/>
      <c r="G2109" s="459"/>
    </row>
    <row r="2110">
      <c r="A2110" s="458"/>
      <c r="B2110" s="458"/>
      <c r="C2110" s="458"/>
      <c r="D2110" s="458"/>
      <c r="E2110" s="458"/>
      <c r="F2110" s="459"/>
      <c r="G2110" s="459"/>
    </row>
    <row r="2111">
      <c r="A2111" s="458"/>
      <c r="B2111" s="458"/>
      <c r="C2111" s="458"/>
      <c r="D2111" s="458"/>
      <c r="E2111" s="458"/>
      <c r="F2111" s="459"/>
      <c r="G2111" s="459"/>
    </row>
    <row r="2112">
      <c r="A2112" s="458"/>
      <c r="B2112" s="458"/>
      <c r="C2112" s="458"/>
      <c r="D2112" s="458"/>
      <c r="E2112" s="458"/>
      <c r="F2112" s="459"/>
      <c r="G2112" s="459"/>
    </row>
    <row r="2113">
      <c r="A2113" s="458"/>
      <c r="B2113" s="458"/>
      <c r="C2113" s="458"/>
      <c r="D2113" s="458"/>
      <c r="E2113" s="458"/>
      <c r="F2113" s="459"/>
      <c r="G2113" s="459"/>
    </row>
    <row r="2114">
      <c r="A2114" s="458"/>
      <c r="B2114" s="458"/>
      <c r="C2114" s="458"/>
      <c r="D2114" s="458"/>
      <c r="E2114" s="458"/>
      <c r="F2114" s="459"/>
      <c r="G2114" s="459"/>
    </row>
    <row r="2115">
      <c r="A2115" s="458"/>
      <c r="B2115" s="458"/>
      <c r="C2115" s="458"/>
      <c r="D2115" s="458"/>
      <c r="E2115" s="458"/>
      <c r="F2115" s="459"/>
      <c r="G2115" s="459"/>
    </row>
    <row r="2116">
      <c r="A2116" s="458"/>
      <c r="B2116" s="458"/>
      <c r="C2116" s="458"/>
      <c r="D2116" s="458"/>
      <c r="E2116" s="458"/>
      <c r="F2116" s="459"/>
      <c r="G2116" s="459"/>
    </row>
    <row r="2117">
      <c r="A2117" s="458"/>
      <c r="B2117" s="458"/>
      <c r="C2117" s="458"/>
      <c r="D2117" s="458"/>
      <c r="E2117" s="458"/>
      <c r="F2117" s="459"/>
      <c r="G2117" s="459"/>
    </row>
    <row r="2118">
      <c r="A2118" s="458"/>
      <c r="B2118" s="458"/>
      <c r="C2118" s="458"/>
      <c r="D2118" s="458"/>
      <c r="E2118" s="458"/>
      <c r="F2118" s="459"/>
      <c r="G2118" s="459"/>
    </row>
    <row r="2119">
      <c r="A2119" s="458"/>
      <c r="B2119" s="458"/>
      <c r="C2119" s="458"/>
      <c r="D2119" s="458"/>
      <c r="E2119" s="458"/>
      <c r="F2119" s="459"/>
      <c r="G2119" s="459"/>
    </row>
    <row r="2120">
      <c r="A2120" s="458"/>
      <c r="B2120" s="458"/>
      <c r="C2120" s="458"/>
      <c r="D2120" s="458"/>
      <c r="E2120" s="458"/>
      <c r="F2120" s="459"/>
      <c r="G2120" s="459"/>
    </row>
    <row r="2121">
      <c r="A2121" s="458"/>
      <c r="B2121" s="458"/>
      <c r="C2121" s="458"/>
      <c r="D2121" s="458"/>
      <c r="E2121" s="458"/>
      <c r="F2121" s="459"/>
      <c r="G2121" s="459"/>
    </row>
    <row r="2122">
      <c r="A2122" s="458"/>
      <c r="B2122" s="458"/>
      <c r="C2122" s="458"/>
      <c r="D2122" s="458"/>
      <c r="E2122" s="458"/>
      <c r="F2122" s="459"/>
      <c r="G2122" s="459"/>
    </row>
    <row r="2123">
      <c r="A2123" s="458"/>
      <c r="B2123" s="458"/>
      <c r="C2123" s="458"/>
      <c r="D2123" s="458"/>
      <c r="E2123" s="458"/>
      <c r="F2123" s="459"/>
      <c r="G2123" s="459"/>
    </row>
    <row r="2124">
      <c r="A2124" s="458"/>
      <c r="B2124" s="458"/>
      <c r="C2124" s="458"/>
      <c r="D2124" s="458"/>
      <c r="E2124" s="458"/>
      <c r="F2124" s="459"/>
      <c r="G2124" s="459"/>
    </row>
    <row r="2125">
      <c r="A2125" s="458"/>
      <c r="B2125" s="458"/>
      <c r="C2125" s="458"/>
      <c r="D2125" s="458"/>
      <c r="E2125" s="458"/>
      <c r="F2125" s="459"/>
      <c r="G2125" s="459"/>
    </row>
    <row r="2126">
      <c r="A2126" s="458"/>
      <c r="B2126" s="458"/>
      <c r="C2126" s="458"/>
      <c r="D2126" s="458"/>
      <c r="E2126" s="458"/>
      <c r="F2126" s="459"/>
      <c r="G2126" s="459"/>
    </row>
    <row r="2127">
      <c r="A2127" s="458"/>
      <c r="B2127" s="458"/>
      <c r="C2127" s="458"/>
      <c r="D2127" s="458"/>
      <c r="E2127" s="458"/>
      <c r="F2127" s="459"/>
      <c r="G2127" s="459"/>
    </row>
    <row r="2128">
      <c r="A2128" s="458"/>
      <c r="B2128" s="458"/>
      <c r="C2128" s="458"/>
      <c r="D2128" s="458"/>
      <c r="E2128" s="458"/>
      <c r="F2128" s="459"/>
      <c r="G2128" s="459"/>
    </row>
    <row r="2129">
      <c r="A2129" s="458"/>
      <c r="B2129" s="458"/>
      <c r="C2129" s="458"/>
      <c r="D2129" s="458"/>
      <c r="E2129" s="458"/>
      <c r="F2129" s="459"/>
      <c r="G2129" s="459"/>
    </row>
    <row r="2130">
      <c r="A2130" s="458"/>
      <c r="B2130" s="458"/>
      <c r="C2130" s="458"/>
      <c r="D2130" s="458"/>
      <c r="E2130" s="458"/>
      <c r="F2130" s="459"/>
      <c r="G2130" s="459"/>
    </row>
    <row r="2131">
      <c r="A2131" s="458"/>
      <c r="B2131" s="458"/>
      <c r="C2131" s="458"/>
      <c r="D2131" s="458"/>
      <c r="E2131" s="458"/>
      <c r="F2131" s="459"/>
      <c r="G2131" s="459"/>
    </row>
    <row r="2132">
      <c r="A2132" s="458"/>
      <c r="B2132" s="458"/>
      <c r="C2132" s="458"/>
      <c r="D2132" s="458"/>
      <c r="E2132" s="458"/>
      <c r="F2132" s="459"/>
      <c r="G2132" s="459"/>
    </row>
    <row r="2133">
      <c r="A2133" s="458"/>
      <c r="B2133" s="458"/>
      <c r="C2133" s="458"/>
      <c r="D2133" s="458"/>
      <c r="E2133" s="458"/>
      <c r="F2133" s="459"/>
      <c r="G2133" s="459"/>
    </row>
    <row r="2134">
      <c r="A2134" s="458"/>
      <c r="B2134" s="458"/>
      <c r="C2134" s="458"/>
      <c r="D2134" s="458"/>
      <c r="E2134" s="458"/>
      <c r="F2134" s="459"/>
      <c r="G2134" s="459"/>
    </row>
    <row r="2135">
      <c r="A2135" s="458"/>
      <c r="B2135" s="458"/>
      <c r="C2135" s="458"/>
      <c r="D2135" s="458"/>
      <c r="E2135" s="458"/>
      <c r="F2135" s="459"/>
      <c r="G2135" s="459"/>
    </row>
    <row r="2136">
      <c r="A2136" s="458"/>
      <c r="B2136" s="458"/>
      <c r="C2136" s="458"/>
      <c r="D2136" s="458"/>
      <c r="E2136" s="458"/>
      <c r="F2136" s="459"/>
      <c r="G2136" s="459"/>
    </row>
    <row r="2137">
      <c r="A2137" s="458"/>
      <c r="B2137" s="458"/>
      <c r="C2137" s="458"/>
      <c r="D2137" s="458"/>
      <c r="E2137" s="458"/>
      <c r="F2137" s="459"/>
      <c r="G2137" s="459"/>
    </row>
    <row r="2138">
      <c r="A2138" s="458"/>
      <c r="B2138" s="458"/>
      <c r="C2138" s="458"/>
      <c r="D2138" s="458"/>
      <c r="E2138" s="458"/>
      <c r="F2138" s="459"/>
      <c r="G2138" s="459"/>
    </row>
    <row r="2139">
      <c r="A2139" s="458"/>
      <c r="B2139" s="458"/>
      <c r="C2139" s="458"/>
      <c r="D2139" s="458"/>
      <c r="E2139" s="458"/>
      <c r="F2139" s="459"/>
      <c r="G2139" s="459"/>
    </row>
    <row r="2140">
      <c r="A2140" s="458"/>
      <c r="B2140" s="458"/>
      <c r="C2140" s="458"/>
      <c r="D2140" s="458"/>
      <c r="E2140" s="458"/>
      <c r="F2140" s="459"/>
      <c r="G2140" s="459"/>
    </row>
    <row r="2141">
      <c r="A2141" s="458"/>
      <c r="B2141" s="458"/>
      <c r="C2141" s="458"/>
      <c r="D2141" s="458"/>
      <c r="E2141" s="458"/>
      <c r="F2141" s="459"/>
      <c r="G2141" s="459"/>
    </row>
    <row r="2142">
      <c r="A2142" s="458"/>
      <c r="B2142" s="458"/>
      <c r="C2142" s="458"/>
      <c r="D2142" s="458"/>
      <c r="E2142" s="458"/>
      <c r="F2142" s="459"/>
      <c r="G2142" s="459"/>
    </row>
    <row r="2143">
      <c r="A2143" s="458"/>
      <c r="B2143" s="458"/>
      <c r="C2143" s="458"/>
      <c r="D2143" s="458"/>
      <c r="E2143" s="458"/>
      <c r="F2143" s="459"/>
      <c r="G2143" s="459"/>
    </row>
    <row r="2144">
      <c r="A2144" s="458"/>
      <c r="B2144" s="458"/>
      <c r="C2144" s="458"/>
      <c r="D2144" s="458"/>
      <c r="E2144" s="458"/>
      <c r="F2144" s="459"/>
      <c r="G2144" s="459"/>
    </row>
    <row r="2145">
      <c r="A2145" s="458"/>
      <c r="B2145" s="458"/>
      <c r="C2145" s="458"/>
      <c r="D2145" s="458"/>
      <c r="E2145" s="458"/>
      <c r="F2145" s="459"/>
      <c r="G2145" s="459"/>
    </row>
    <row r="2146">
      <c r="A2146" s="458"/>
      <c r="B2146" s="458"/>
      <c r="C2146" s="458"/>
      <c r="D2146" s="458"/>
      <c r="E2146" s="458"/>
      <c r="F2146" s="459"/>
      <c r="G2146" s="459"/>
    </row>
    <row r="2147">
      <c r="A2147" s="458"/>
      <c r="B2147" s="458"/>
      <c r="C2147" s="458"/>
      <c r="D2147" s="458"/>
      <c r="E2147" s="458"/>
      <c r="F2147" s="459"/>
      <c r="G2147" s="459"/>
    </row>
    <row r="2148">
      <c r="A2148" s="458"/>
      <c r="B2148" s="458"/>
      <c r="C2148" s="458"/>
      <c r="D2148" s="458"/>
      <c r="E2148" s="458"/>
      <c r="F2148" s="459"/>
      <c r="G2148" s="459"/>
    </row>
    <row r="2149">
      <c r="A2149" s="458"/>
      <c r="B2149" s="458"/>
      <c r="C2149" s="458"/>
      <c r="D2149" s="458"/>
      <c r="E2149" s="458"/>
      <c r="F2149" s="459"/>
      <c r="G2149" s="459"/>
    </row>
    <row r="2150">
      <c r="A2150" s="458"/>
      <c r="B2150" s="458"/>
      <c r="C2150" s="458"/>
      <c r="D2150" s="458"/>
      <c r="E2150" s="458"/>
      <c r="F2150" s="459"/>
      <c r="G2150" s="459"/>
    </row>
    <row r="2151">
      <c r="A2151" s="458"/>
      <c r="B2151" s="458"/>
      <c r="C2151" s="458"/>
      <c r="D2151" s="458"/>
      <c r="E2151" s="458"/>
      <c r="F2151" s="459"/>
      <c r="G2151" s="459"/>
    </row>
    <row r="2152">
      <c r="A2152" s="458"/>
      <c r="B2152" s="458"/>
      <c r="C2152" s="458"/>
      <c r="D2152" s="458"/>
      <c r="E2152" s="458"/>
      <c r="F2152" s="459"/>
      <c r="G2152" s="459"/>
    </row>
    <row r="2153">
      <c r="A2153" s="458"/>
      <c r="B2153" s="458"/>
      <c r="C2153" s="458"/>
      <c r="D2153" s="458"/>
      <c r="E2153" s="458"/>
      <c r="F2153" s="459"/>
      <c r="G2153" s="459"/>
    </row>
    <row r="2154">
      <c r="A2154" s="458"/>
      <c r="B2154" s="458"/>
      <c r="C2154" s="458"/>
      <c r="D2154" s="458"/>
      <c r="E2154" s="458"/>
      <c r="F2154" s="459"/>
      <c r="G2154" s="459"/>
    </row>
    <row r="2155">
      <c r="A2155" s="458"/>
      <c r="B2155" s="458"/>
      <c r="C2155" s="458"/>
      <c r="D2155" s="458"/>
      <c r="E2155" s="458"/>
      <c r="F2155" s="459"/>
      <c r="G2155" s="459"/>
    </row>
    <row r="2156">
      <c r="A2156" s="458"/>
      <c r="B2156" s="458"/>
      <c r="C2156" s="458"/>
      <c r="D2156" s="458"/>
      <c r="E2156" s="458"/>
      <c r="F2156" s="459"/>
      <c r="G2156" s="459"/>
    </row>
    <row r="2157">
      <c r="A2157" s="458"/>
      <c r="B2157" s="458"/>
      <c r="C2157" s="458"/>
      <c r="D2157" s="458"/>
      <c r="E2157" s="458"/>
      <c r="F2157" s="459"/>
      <c r="G2157" s="459"/>
    </row>
    <row r="2158">
      <c r="A2158" s="458"/>
      <c r="B2158" s="458"/>
      <c r="C2158" s="458"/>
      <c r="D2158" s="458"/>
      <c r="E2158" s="458"/>
      <c r="F2158" s="459"/>
      <c r="G2158" s="459"/>
    </row>
    <row r="2159">
      <c r="A2159" s="458"/>
      <c r="B2159" s="458"/>
      <c r="C2159" s="458"/>
      <c r="D2159" s="458"/>
      <c r="E2159" s="458"/>
      <c r="F2159" s="459"/>
      <c r="G2159" s="459"/>
    </row>
    <row r="2160">
      <c r="A2160" s="458"/>
      <c r="B2160" s="458"/>
      <c r="C2160" s="458"/>
      <c r="D2160" s="458"/>
      <c r="E2160" s="458"/>
      <c r="F2160" s="459"/>
      <c r="G2160" s="459"/>
    </row>
    <row r="2161">
      <c r="A2161" s="458"/>
      <c r="B2161" s="458"/>
      <c r="C2161" s="458"/>
      <c r="D2161" s="458"/>
      <c r="E2161" s="458"/>
      <c r="F2161" s="459"/>
      <c r="G2161" s="459"/>
    </row>
    <row r="2162">
      <c r="A2162" s="458"/>
      <c r="B2162" s="458"/>
      <c r="C2162" s="458"/>
      <c r="D2162" s="458"/>
      <c r="E2162" s="458"/>
      <c r="F2162" s="459"/>
      <c r="G2162" s="459"/>
    </row>
    <row r="2163">
      <c r="A2163" s="458"/>
      <c r="B2163" s="458"/>
      <c r="C2163" s="458"/>
      <c r="D2163" s="458"/>
      <c r="E2163" s="458"/>
      <c r="F2163" s="459"/>
      <c r="G2163" s="459"/>
    </row>
    <row r="2164">
      <c r="A2164" s="458"/>
      <c r="B2164" s="458"/>
      <c r="C2164" s="458"/>
      <c r="D2164" s="458"/>
      <c r="E2164" s="458"/>
      <c r="F2164" s="459"/>
      <c r="G2164" s="459"/>
    </row>
    <row r="2165">
      <c r="A2165" s="458"/>
      <c r="B2165" s="458"/>
      <c r="C2165" s="458"/>
      <c r="D2165" s="458"/>
      <c r="E2165" s="458"/>
      <c r="F2165" s="459"/>
      <c r="G2165" s="459"/>
    </row>
    <row r="2166">
      <c r="A2166" s="458"/>
      <c r="B2166" s="458"/>
      <c r="C2166" s="458"/>
      <c r="D2166" s="458"/>
      <c r="E2166" s="458"/>
      <c r="F2166" s="459"/>
      <c r="G2166" s="459"/>
    </row>
    <row r="2167">
      <c r="A2167" s="458"/>
      <c r="B2167" s="458"/>
      <c r="C2167" s="458"/>
      <c r="D2167" s="458"/>
      <c r="E2167" s="458"/>
      <c r="F2167" s="459"/>
      <c r="G2167" s="459"/>
    </row>
    <row r="2168">
      <c r="A2168" s="458"/>
      <c r="B2168" s="458"/>
      <c r="C2168" s="458"/>
      <c r="D2168" s="458"/>
      <c r="E2168" s="458"/>
      <c r="F2168" s="459"/>
      <c r="G2168" s="459"/>
    </row>
    <row r="2169">
      <c r="A2169" s="458"/>
      <c r="B2169" s="458"/>
      <c r="C2169" s="458"/>
      <c r="D2169" s="458"/>
      <c r="E2169" s="458"/>
      <c r="F2169" s="459"/>
      <c r="G2169" s="459"/>
    </row>
    <row r="2170">
      <c r="A2170" s="458"/>
      <c r="B2170" s="458"/>
      <c r="C2170" s="458"/>
      <c r="D2170" s="458"/>
      <c r="E2170" s="458"/>
      <c r="F2170" s="459"/>
      <c r="G2170" s="459"/>
    </row>
    <row r="2171">
      <c r="A2171" s="458"/>
      <c r="B2171" s="458"/>
      <c r="C2171" s="458"/>
      <c r="D2171" s="458"/>
      <c r="E2171" s="458"/>
      <c r="F2171" s="459"/>
      <c r="G2171" s="459"/>
    </row>
    <row r="2172">
      <c r="A2172" s="458"/>
      <c r="B2172" s="458"/>
      <c r="C2172" s="458"/>
      <c r="D2172" s="458"/>
      <c r="E2172" s="458"/>
      <c r="F2172" s="459"/>
      <c r="G2172" s="459"/>
    </row>
    <row r="2173">
      <c r="A2173" s="458"/>
      <c r="B2173" s="458"/>
      <c r="C2173" s="458"/>
      <c r="D2173" s="458"/>
      <c r="E2173" s="458"/>
      <c r="F2173" s="459"/>
      <c r="G2173" s="459"/>
    </row>
    <row r="2174">
      <c r="A2174" s="458"/>
      <c r="B2174" s="458"/>
      <c r="C2174" s="458"/>
      <c r="D2174" s="458"/>
      <c r="E2174" s="458"/>
      <c r="F2174" s="459"/>
      <c r="G2174" s="459"/>
    </row>
    <row r="2175">
      <c r="A2175" s="458"/>
      <c r="B2175" s="458"/>
      <c r="C2175" s="458"/>
      <c r="D2175" s="458"/>
      <c r="E2175" s="458"/>
      <c r="F2175" s="459"/>
      <c r="G2175" s="459"/>
    </row>
    <row r="2176">
      <c r="A2176" s="458"/>
      <c r="B2176" s="458"/>
      <c r="C2176" s="458"/>
      <c r="D2176" s="458"/>
      <c r="E2176" s="458"/>
      <c r="F2176" s="459"/>
      <c r="G2176" s="459"/>
    </row>
    <row r="2177">
      <c r="A2177" s="458"/>
      <c r="B2177" s="458"/>
      <c r="C2177" s="458"/>
      <c r="D2177" s="458"/>
      <c r="E2177" s="458"/>
      <c r="F2177" s="459"/>
      <c r="G2177" s="459"/>
    </row>
    <row r="2178">
      <c r="A2178" s="458"/>
      <c r="B2178" s="458"/>
      <c r="C2178" s="458"/>
      <c r="D2178" s="458"/>
      <c r="E2178" s="458"/>
      <c r="F2178" s="459"/>
      <c r="G2178" s="459"/>
    </row>
    <row r="2179">
      <c r="A2179" s="458"/>
      <c r="B2179" s="458"/>
      <c r="C2179" s="458"/>
      <c r="D2179" s="458"/>
      <c r="E2179" s="458"/>
      <c r="F2179" s="459"/>
      <c r="G2179" s="459"/>
    </row>
    <row r="2180">
      <c r="A2180" s="458"/>
      <c r="B2180" s="458"/>
      <c r="C2180" s="458"/>
      <c r="D2180" s="458"/>
      <c r="E2180" s="458"/>
      <c r="F2180" s="459"/>
      <c r="G2180" s="459"/>
    </row>
    <row r="2181">
      <c r="A2181" s="458"/>
      <c r="B2181" s="458"/>
      <c r="C2181" s="458"/>
      <c r="D2181" s="458"/>
      <c r="E2181" s="458"/>
      <c r="F2181" s="459"/>
      <c r="G2181" s="459"/>
    </row>
    <row r="2182">
      <c r="A2182" s="458"/>
      <c r="B2182" s="458"/>
      <c r="C2182" s="458"/>
      <c r="D2182" s="458"/>
      <c r="E2182" s="458"/>
      <c r="F2182" s="459"/>
      <c r="G2182" s="459"/>
    </row>
    <row r="2183">
      <c r="A2183" s="458"/>
      <c r="B2183" s="458"/>
      <c r="C2183" s="458"/>
      <c r="D2183" s="458"/>
      <c r="E2183" s="458"/>
      <c r="F2183" s="459"/>
      <c r="G2183" s="459"/>
    </row>
    <row r="2184">
      <c r="A2184" s="458"/>
      <c r="B2184" s="458"/>
      <c r="C2184" s="458"/>
      <c r="D2184" s="458"/>
      <c r="E2184" s="458"/>
      <c r="F2184" s="459"/>
      <c r="G2184" s="459"/>
    </row>
    <row r="2185">
      <c r="A2185" s="458"/>
      <c r="B2185" s="458"/>
      <c r="C2185" s="458"/>
      <c r="D2185" s="458"/>
      <c r="E2185" s="458"/>
      <c r="F2185" s="459"/>
      <c r="G2185" s="459"/>
    </row>
    <row r="2186">
      <c r="A2186" s="458"/>
      <c r="B2186" s="458"/>
      <c r="C2186" s="458"/>
      <c r="D2186" s="458"/>
      <c r="E2186" s="458"/>
      <c r="F2186" s="459"/>
      <c r="G2186" s="459"/>
    </row>
    <row r="2187">
      <c r="A2187" s="458"/>
      <c r="B2187" s="458"/>
      <c r="C2187" s="458"/>
      <c r="D2187" s="458"/>
      <c r="E2187" s="458"/>
      <c r="F2187" s="459"/>
      <c r="G2187" s="459"/>
    </row>
    <row r="2188">
      <c r="A2188" s="458"/>
      <c r="B2188" s="458"/>
      <c r="C2188" s="458"/>
      <c r="D2188" s="458"/>
      <c r="E2188" s="458"/>
      <c r="F2188" s="459"/>
      <c r="G2188" s="459"/>
    </row>
    <row r="2189">
      <c r="A2189" s="458"/>
      <c r="B2189" s="458"/>
      <c r="C2189" s="458"/>
      <c r="D2189" s="458"/>
      <c r="E2189" s="458"/>
      <c r="F2189" s="459"/>
      <c r="G2189" s="459"/>
    </row>
    <row r="2190">
      <c r="A2190" s="458"/>
      <c r="B2190" s="458"/>
      <c r="C2190" s="458"/>
      <c r="D2190" s="458"/>
      <c r="E2190" s="458"/>
      <c r="F2190" s="459"/>
      <c r="G2190" s="459"/>
    </row>
    <row r="2191">
      <c r="A2191" s="458"/>
      <c r="B2191" s="458"/>
      <c r="C2191" s="458"/>
      <c r="D2191" s="458"/>
      <c r="E2191" s="458"/>
      <c r="F2191" s="459"/>
      <c r="G2191" s="459"/>
    </row>
    <row r="2192">
      <c r="A2192" s="458"/>
      <c r="B2192" s="458"/>
      <c r="C2192" s="458"/>
      <c r="D2192" s="458"/>
      <c r="E2192" s="458"/>
      <c r="F2192" s="459"/>
      <c r="G2192" s="459"/>
    </row>
    <row r="2193">
      <c r="A2193" s="458"/>
      <c r="B2193" s="458"/>
      <c r="C2193" s="458"/>
      <c r="D2193" s="458"/>
      <c r="E2193" s="458"/>
      <c r="F2193" s="459"/>
      <c r="G2193" s="459"/>
    </row>
    <row r="2194">
      <c r="A2194" s="458"/>
      <c r="B2194" s="458"/>
      <c r="C2194" s="458"/>
      <c r="D2194" s="458"/>
      <c r="E2194" s="458"/>
      <c r="F2194" s="459"/>
      <c r="G2194" s="459"/>
    </row>
    <row r="2195">
      <c r="A2195" s="458"/>
      <c r="B2195" s="458"/>
      <c r="C2195" s="458"/>
      <c r="D2195" s="458"/>
      <c r="E2195" s="458"/>
      <c r="F2195" s="459"/>
      <c r="G2195" s="459"/>
    </row>
    <row r="2196">
      <c r="A2196" s="458"/>
      <c r="B2196" s="458"/>
      <c r="C2196" s="458"/>
      <c r="D2196" s="458"/>
      <c r="E2196" s="458"/>
      <c r="F2196" s="459"/>
      <c r="G2196" s="459"/>
    </row>
    <row r="2197">
      <c r="A2197" s="458"/>
      <c r="B2197" s="458"/>
      <c r="C2197" s="458"/>
      <c r="D2197" s="458"/>
      <c r="E2197" s="458"/>
      <c r="F2197" s="459"/>
      <c r="G2197" s="459"/>
    </row>
    <row r="2198">
      <c r="A2198" s="458"/>
      <c r="B2198" s="458"/>
      <c r="C2198" s="458"/>
      <c r="D2198" s="458"/>
      <c r="E2198" s="458"/>
      <c r="F2198" s="459"/>
      <c r="G2198" s="459"/>
    </row>
    <row r="2199">
      <c r="A2199" s="458"/>
      <c r="B2199" s="458"/>
      <c r="C2199" s="458"/>
      <c r="D2199" s="458"/>
      <c r="E2199" s="458"/>
      <c r="F2199" s="459"/>
      <c r="G2199" s="459"/>
    </row>
    <row r="2200">
      <c r="A2200" s="458"/>
      <c r="B2200" s="458"/>
      <c r="C2200" s="458"/>
      <c r="D2200" s="458"/>
      <c r="E2200" s="458"/>
      <c r="F2200" s="459"/>
      <c r="G2200" s="459"/>
    </row>
    <row r="2201">
      <c r="A2201" s="458"/>
      <c r="B2201" s="458"/>
      <c r="C2201" s="458"/>
      <c r="D2201" s="458"/>
      <c r="E2201" s="458"/>
      <c r="F2201" s="459"/>
      <c r="G2201" s="459"/>
    </row>
    <row r="2202">
      <c r="A2202" s="458"/>
      <c r="B2202" s="458"/>
      <c r="C2202" s="458"/>
      <c r="D2202" s="458"/>
      <c r="E2202" s="458"/>
      <c r="F2202" s="459"/>
      <c r="G2202" s="459"/>
    </row>
    <row r="2203">
      <c r="A2203" s="458"/>
      <c r="B2203" s="458"/>
      <c r="C2203" s="458"/>
      <c r="D2203" s="458"/>
      <c r="E2203" s="458"/>
      <c r="F2203" s="459"/>
      <c r="G2203" s="459"/>
    </row>
    <row r="2204">
      <c r="A2204" s="458"/>
      <c r="B2204" s="458"/>
      <c r="C2204" s="458"/>
      <c r="D2204" s="458"/>
      <c r="E2204" s="458"/>
      <c r="F2204" s="459"/>
      <c r="G2204" s="459"/>
    </row>
    <row r="2205">
      <c r="A2205" s="458"/>
      <c r="B2205" s="458"/>
      <c r="C2205" s="458"/>
      <c r="D2205" s="458"/>
      <c r="E2205" s="458"/>
      <c r="F2205" s="459"/>
      <c r="G2205" s="459"/>
    </row>
    <row r="2206">
      <c r="A2206" s="458"/>
      <c r="B2206" s="458"/>
      <c r="C2206" s="458"/>
      <c r="D2206" s="458"/>
      <c r="E2206" s="458"/>
      <c r="F2206" s="459"/>
      <c r="G2206" s="459"/>
    </row>
    <row r="2207">
      <c r="A2207" s="458"/>
      <c r="B2207" s="458"/>
      <c r="C2207" s="458"/>
      <c r="D2207" s="458"/>
      <c r="E2207" s="458"/>
      <c r="F2207" s="459"/>
      <c r="G2207" s="459"/>
    </row>
    <row r="2208">
      <c r="A2208" s="458"/>
      <c r="B2208" s="458"/>
      <c r="C2208" s="458"/>
      <c r="D2208" s="458"/>
      <c r="E2208" s="458"/>
      <c r="F2208" s="459"/>
      <c r="G2208" s="459"/>
    </row>
    <row r="2209">
      <c r="A2209" s="458"/>
      <c r="B2209" s="458"/>
      <c r="C2209" s="458"/>
      <c r="D2209" s="458"/>
      <c r="E2209" s="458"/>
      <c r="F2209" s="459"/>
      <c r="G2209" s="459"/>
    </row>
    <row r="2210">
      <c r="A2210" s="458"/>
      <c r="B2210" s="458"/>
      <c r="C2210" s="458"/>
      <c r="D2210" s="458"/>
      <c r="E2210" s="458"/>
      <c r="F2210" s="459"/>
      <c r="G2210" s="459"/>
    </row>
    <row r="2211">
      <c r="A2211" s="458"/>
      <c r="B2211" s="458"/>
      <c r="C2211" s="458"/>
      <c r="D2211" s="458"/>
      <c r="E2211" s="458"/>
      <c r="F2211" s="459"/>
      <c r="G2211" s="459"/>
    </row>
    <row r="2212">
      <c r="A2212" s="458"/>
      <c r="B2212" s="458"/>
      <c r="C2212" s="458"/>
      <c r="D2212" s="458"/>
      <c r="E2212" s="458"/>
      <c r="F2212" s="459"/>
      <c r="G2212" s="459"/>
    </row>
    <row r="2213">
      <c r="A2213" s="458"/>
      <c r="B2213" s="458"/>
      <c r="C2213" s="458"/>
      <c r="D2213" s="458"/>
      <c r="E2213" s="458"/>
      <c r="F2213" s="459"/>
      <c r="G2213" s="459"/>
    </row>
    <row r="2214">
      <c r="A2214" s="458"/>
      <c r="B2214" s="458"/>
      <c r="C2214" s="458"/>
      <c r="D2214" s="458"/>
      <c r="E2214" s="458"/>
      <c r="F2214" s="459"/>
      <c r="G2214" s="459"/>
    </row>
    <row r="2215">
      <c r="A2215" s="458"/>
      <c r="B2215" s="458"/>
      <c r="C2215" s="458"/>
      <c r="D2215" s="458"/>
      <c r="E2215" s="458"/>
      <c r="F2215" s="459"/>
      <c r="G2215" s="459"/>
    </row>
    <row r="2216">
      <c r="A2216" s="458"/>
      <c r="B2216" s="458"/>
      <c r="C2216" s="458"/>
      <c r="D2216" s="458"/>
      <c r="E2216" s="458"/>
      <c r="F2216" s="459"/>
      <c r="G2216" s="459"/>
    </row>
    <row r="2217">
      <c r="A2217" s="458"/>
      <c r="B2217" s="458"/>
      <c r="C2217" s="458"/>
      <c r="D2217" s="458"/>
      <c r="E2217" s="458"/>
      <c r="F2217" s="459"/>
      <c r="G2217" s="459"/>
    </row>
    <row r="2218">
      <c r="A2218" s="458"/>
      <c r="B2218" s="458"/>
      <c r="C2218" s="458"/>
      <c r="D2218" s="458"/>
      <c r="E2218" s="458"/>
      <c r="F2218" s="459"/>
      <c r="G2218" s="459"/>
    </row>
    <row r="2219">
      <c r="A2219" s="458"/>
      <c r="B2219" s="458"/>
      <c r="C2219" s="458"/>
      <c r="D2219" s="458"/>
      <c r="E2219" s="458"/>
      <c r="F2219" s="459"/>
      <c r="G2219" s="459"/>
    </row>
    <row r="2220">
      <c r="A2220" s="458"/>
      <c r="B2220" s="458"/>
      <c r="C2220" s="458"/>
      <c r="D2220" s="458"/>
      <c r="E2220" s="458"/>
      <c r="F2220" s="459"/>
      <c r="G2220" s="459"/>
    </row>
    <row r="2221">
      <c r="A2221" s="458"/>
      <c r="B2221" s="458"/>
      <c r="C2221" s="458"/>
      <c r="D2221" s="458"/>
      <c r="E2221" s="458"/>
      <c r="F2221" s="459"/>
      <c r="G2221" s="459"/>
    </row>
    <row r="2222">
      <c r="A2222" s="458"/>
      <c r="B2222" s="458"/>
      <c r="C2222" s="458"/>
      <c r="D2222" s="458"/>
      <c r="E2222" s="458"/>
      <c r="F2222" s="459"/>
      <c r="G2222" s="459"/>
    </row>
    <row r="2223">
      <c r="A2223" s="458"/>
      <c r="B2223" s="458"/>
      <c r="C2223" s="458"/>
      <c r="D2223" s="458"/>
      <c r="E2223" s="458"/>
      <c r="F2223" s="459"/>
      <c r="G2223" s="459"/>
    </row>
    <row r="2224">
      <c r="A2224" s="458"/>
      <c r="B2224" s="458"/>
      <c r="C2224" s="458"/>
      <c r="D2224" s="458"/>
      <c r="E2224" s="458"/>
      <c r="F2224" s="459"/>
      <c r="G2224" s="459"/>
    </row>
    <row r="2225">
      <c r="A2225" s="458"/>
      <c r="B2225" s="458"/>
      <c r="C2225" s="458"/>
      <c r="D2225" s="458"/>
      <c r="E2225" s="458"/>
      <c r="F2225" s="459"/>
      <c r="G2225" s="459"/>
    </row>
    <row r="2226">
      <c r="A2226" s="458"/>
      <c r="B2226" s="458"/>
      <c r="C2226" s="458"/>
      <c r="D2226" s="458"/>
      <c r="E2226" s="458"/>
      <c r="F2226" s="459"/>
      <c r="G2226" s="459"/>
    </row>
    <row r="2227">
      <c r="A2227" s="458"/>
      <c r="B2227" s="458"/>
      <c r="C2227" s="458"/>
      <c r="D2227" s="458"/>
      <c r="E2227" s="458"/>
      <c r="F2227" s="459"/>
      <c r="G2227" s="459"/>
    </row>
    <row r="2228">
      <c r="A2228" s="458"/>
      <c r="B2228" s="458"/>
      <c r="C2228" s="458"/>
      <c r="D2228" s="458"/>
      <c r="E2228" s="458"/>
      <c r="F2228" s="459"/>
      <c r="G2228" s="459"/>
    </row>
    <row r="2229">
      <c r="A2229" s="458"/>
      <c r="B2229" s="458"/>
      <c r="C2229" s="458"/>
      <c r="D2229" s="458"/>
      <c r="E2229" s="458"/>
      <c r="F2229" s="459"/>
      <c r="G2229" s="459"/>
    </row>
    <row r="2230">
      <c r="A2230" s="458"/>
      <c r="B2230" s="458"/>
      <c r="C2230" s="458"/>
      <c r="D2230" s="458"/>
      <c r="E2230" s="458"/>
      <c r="F2230" s="459"/>
      <c r="G2230" s="459"/>
    </row>
    <row r="2231">
      <c r="A2231" s="458"/>
      <c r="B2231" s="458"/>
      <c r="C2231" s="458"/>
      <c r="D2231" s="458"/>
      <c r="E2231" s="458"/>
      <c r="F2231" s="459"/>
      <c r="G2231" s="459"/>
    </row>
    <row r="2232">
      <c r="A2232" s="458"/>
      <c r="B2232" s="458"/>
      <c r="C2232" s="458"/>
      <c r="D2232" s="458"/>
      <c r="E2232" s="458"/>
      <c r="F2232" s="459"/>
      <c r="G2232" s="459"/>
    </row>
    <row r="2233">
      <c r="A2233" s="458"/>
      <c r="B2233" s="458"/>
      <c r="C2233" s="458"/>
      <c r="D2233" s="458"/>
      <c r="E2233" s="458"/>
      <c r="F2233" s="459"/>
      <c r="G2233" s="459"/>
    </row>
    <row r="2234">
      <c r="A2234" s="458"/>
      <c r="B2234" s="458"/>
      <c r="C2234" s="458"/>
      <c r="D2234" s="458"/>
      <c r="E2234" s="458"/>
      <c r="F2234" s="459"/>
      <c r="G2234" s="459"/>
    </row>
    <row r="2235">
      <c r="A2235" s="458"/>
      <c r="B2235" s="458"/>
      <c r="C2235" s="458"/>
      <c r="D2235" s="458"/>
      <c r="E2235" s="458"/>
      <c r="F2235" s="459"/>
      <c r="G2235" s="459"/>
    </row>
    <row r="2236">
      <c r="A2236" s="458"/>
      <c r="B2236" s="458"/>
      <c r="C2236" s="458"/>
      <c r="D2236" s="458"/>
      <c r="E2236" s="458"/>
      <c r="F2236" s="459"/>
      <c r="G2236" s="459"/>
    </row>
    <row r="2237">
      <c r="A2237" s="458"/>
      <c r="B2237" s="458"/>
      <c r="C2237" s="458"/>
      <c r="D2237" s="458"/>
      <c r="E2237" s="458"/>
      <c r="F2237" s="459"/>
      <c r="G2237" s="459"/>
    </row>
    <row r="2238">
      <c r="A2238" s="458"/>
      <c r="B2238" s="458"/>
      <c r="C2238" s="458"/>
      <c r="D2238" s="458"/>
      <c r="E2238" s="458"/>
      <c r="F2238" s="459"/>
      <c r="G2238" s="459"/>
    </row>
    <row r="2239">
      <c r="A2239" s="458"/>
      <c r="B2239" s="458"/>
      <c r="C2239" s="458"/>
      <c r="D2239" s="458"/>
      <c r="E2239" s="458"/>
      <c r="F2239" s="459"/>
      <c r="G2239" s="459"/>
    </row>
    <row r="2240">
      <c r="A2240" s="458"/>
      <c r="B2240" s="458"/>
      <c r="C2240" s="458"/>
      <c r="D2240" s="458"/>
      <c r="E2240" s="458"/>
      <c r="F2240" s="459"/>
      <c r="G2240" s="459"/>
    </row>
    <row r="2241">
      <c r="A2241" s="458"/>
      <c r="B2241" s="458"/>
      <c r="C2241" s="458"/>
      <c r="D2241" s="458"/>
      <c r="E2241" s="458"/>
      <c r="F2241" s="459"/>
      <c r="G2241" s="459"/>
    </row>
    <row r="2242">
      <c r="A2242" s="458"/>
      <c r="B2242" s="458"/>
      <c r="C2242" s="458"/>
      <c r="D2242" s="458"/>
      <c r="E2242" s="458"/>
      <c r="F2242" s="459"/>
      <c r="G2242" s="459"/>
    </row>
    <row r="2243">
      <c r="A2243" s="458"/>
      <c r="B2243" s="458"/>
      <c r="C2243" s="458"/>
      <c r="D2243" s="458"/>
      <c r="E2243" s="458"/>
      <c r="F2243" s="459"/>
      <c r="G2243" s="459"/>
    </row>
    <row r="2244">
      <c r="A2244" s="458"/>
      <c r="B2244" s="458"/>
      <c r="C2244" s="458"/>
      <c r="D2244" s="458"/>
      <c r="E2244" s="458"/>
      <c r="F2244" s="459"/>
      <c r="G2244" s="459"/>
    </row>
    <row r="2245">
      <c r="A2245" s="458"/>
      <c r="B2245" s="458"/>
      <c r="C2245" s="458"/>
      <c r="D2245" s="458"/>
      <c r="E2245" s="458"/>
      <c r="F2245" s="459"/>
      <c r="G2245" s="459"/>
    </row>
    <row r="2246">
      <c r="A2246" s="458"/>
      <c r="B2246" s="458"/>
      <c r="C2246" s="458"/>
      <c r="D2246" s="458"/>
      <c r="E2246" s="458"/>
      <c r="F2246" s="459"/>
      <c r="G2246" s="459"/>
    </row>
    <row r="2247">
      <c r="A2247" s="458"/>
      <c r="B2247" s="458"/>
      <c r="C2247" s="458"/>
      <c r="D2247" s="458"/>
      <c r="E2247" s="458"/>
      <c r="F2247" s="459"/>
      <c r="G2247" s="459"/>
    </row>
    <row r="2248">
      <c r="A2248" s="458"/>
      <c r="B2248" s="458"/>
      <c r="C2248" s="458"/>
      <c r="D2248" s="458"/>
      <c r="E2248" s="458"/>
      <c r="F2248" s="459"/>
      <c r="G2248" s="459"/>
    </row>
    <row r="2249">
      <c r="A2249" s="458"/>
      <c r="B2249" s="458"/>
      <c r="C2249" s="458"/>
      <c r="D2249" s="458"/>
      <c r="E2249" s="458"/>
      <c r="F2249" s="459"/>
      <c r="G2249" s="459"/>
    </row>
    <row r="2250">
      <c r="A2250" s="458"/>
      <c r="B2250" s="458"/>
      <c r="C2250" s="458"/>
      <c r="D2250" s="458"/>
      <c r="E2250" s="458"/>
      <c r="F2250" s="459"/>
      <c r="G2250" s="459"/>
    </row>
    <row r="2251">
      <c r="A2251" s="458"/>
      <c r="B2251" s="458"/>
      <c r="C2251" s="458"/>
      <c r="D2251" s="458"/>
      <c r="E2251" s="458"/>
      <c r="F2251" s="459"/>
      <c r="G2251" s="459"/>
    </row>
    <row r="2252">
      <c r="A2252" s="458"/>
      <c r="B2252" s="458"/>
      <c r="C2252" s="458"/>
      <c r="D2252" s="458"/>
      <c r="E2252" s="458"/>
      <c r="F2252" s="459"/>
      <c r="G2252" s="459"/>
    </row>
    <row r="2253">
      <c r="A2253" s="458"/>
      <c r="B2253" s="458"/>
      <c r="C2253" s="458"/>
      <c r="D2253" s="458"/>
      <c r="E2253" s="458"/>
      <c r="F2253" s="459"/>
      <c r="G2253" s="459"/>
    </row>
    <row r="2254">
      <c r="A2254" s="458"/>
      <c r="B2254" s="458"/>
      <c r="C2254" s="458"/>
      <c r="D2254" s="458"/>
      <c r="E2254" s="458"/>
      <c r="F2254" s="459"/>
      <c r="G2254" s="459"/>
    </row>
    <row r="2255">
      <c r="A2255" s="458"/>
      <c r="B2255" s="458"/>
      <c r="C2255" s="458"/>
      <c r="D2255" s="458"/>
      <c r="E2255" s="458"/>
      <c r="F2255" s="459"/>
      <c r="G2255" s="459"/>
    </row>
    <row r="2256">
      <c r="A2256" s="458"/>
      <c r="B2256" s="458"/>
      <c r="C2256" s="458"/>
      <c r="D2256" s="458"/>
      <c r="E2256" s="458"/>
      <c r="F2256" s="459"/>
      <c r="G2256" s="459"/>
    </row>
    <row r="2257">
      <c r="A2257" s="458"/>
      <c r="B2257" s="458"/>
      <c r="C2257" s="458"/>
      <c r="D2257" s="458"/>
      <c r="E2257" s="458"/>
      <c r="F2257" s="459"/>
      <c r="G2257" s="459"/>
    </row>
    <row r="2258">
      <c r="A2258" s="458"/>
      <c r="B2258" s="458"/>
      <c r="C2258" s="458"/>
      <c r="D2258" s="458"/>
      <c r="E2258" s="458"/>
      <c r="F2258" s="459"/>
      <c r="G2258" s="459"/>
    </row>
    <row r="2259">
      <c r="A2259" s="458"/>
      <c r="B2259" s="458"/>
      <c r="C2259" s="458"/>
      <c r="D2259" s="458"/>
      <c r="E2259" s="458"/>
      <c r="F2259" s="459"/>
      <c r="G2259" s="459"/>
    </row>
    <row r="2260">
      <c r="A2260" s="458"/>
      <c r="B2260" s="458"/>
      <c r="C2260" s="458"/>
      <c r="D2260" s="458"/>
      <c r="E2260" s="458"/>
      <c r="F2260" s="459"/>
      <c r="G2260" s="459"/>
    </row>
    <row r="2261">
      <c r="A2261" s="458"/>
      <c r="B2261" s="458"/>
      <c r="C2261" s="458"/>
      <c r="D2261" s="458"/>
      <c r="E2261" s="458"/>
      <c r="F2261" s="459"/>
      <c r="G2261" s="459"/>
    </row>
    <row r="2262">
      <c r="A2262" s="458"/>
      <c r="B2262" s="458"/>
      <c r="C2262" s="458"/>
      <c r="D2262" s="458"/>
      <c r="E2262" s="458"/>
      <c r="F2262" s="459"/>
      <c r="G2262" s="459"/>
    </row>
    <row r="2263">
      <c r="A2263" s="458"/>
      <c r="B2263" s="458"/>
      <c r="C2263" s="458"/>
      <c r="D2263" s="458"/>
      <c r="E2263" s="458"/>
      <c r="F2263" s="459"/>
      <c r="G2263" s="459"/>
    </row>
    <row r="2264">
      <c r="A2264" s="458"/>
      <c r="B2264" s="458"/>
      <c r="C2264" s="458"/>
      <c r="D2264" s="458"/>
      <c r="E2264" s="458"/>
      <c r="F2264" s="459"/>
      <c r="G2264" s="459"/>
    </row>
    <row r="2265">
      <c r="A2265" s="458"/>
      <c r="B2265" s="458"/>
      <c r="C2265" s="458"/>
      <c r="D2265" s="458"/>
      <c r="E2265" s="458"/>
      <c r="F2265" s="459"/>
      <c r="G2265" s="459"/>
    </row>
    <row r="2266">
      <c r="A2266" s="458"/>
      <c r="B2266" s="458"/>
      <c r="C2266" s="458"/>
      <c r="D2266" s="458"/>
      <c r="E2266" s="458"/>
      <c r="F2266" s="459"/>
      <c r="G2266" s="459"/>
    </row>
    <row r="2267">
      <c r="A2267" s="458"/>
      <c r="B2267" s="458"/>
      <c r="C2267" s="458"/>
      <c r="D2267" s="458"/>
      <c r="E2267" s="458"/>
      <c r="F2267" s="459"/>
      <c r="G2267" s="459"/>
    </row>
    <row r="2268">
      <c r="A2268" s="458"/>
      <c r="B2268" s="458"/>
      <c r="C2268" s="458"/>
      <c r="D2268" s="458"/>
      <c r="E2268" s="458"/>
      <c r="F2268" s="459"/>
      <c r="G2268" s="459"/>
    </row>
    <row r="2269">
      <c r="A2269" s="458"/>
      <c r="B2269" s="458"/>
      <c r="C2269" s="458"/>
      <c r="D2269" s="458"/>
      <c r="E2269" s="458"/>
      <c r="F2269" s="459"/>
      <c r="G2269" s="459"/>
    </row>
    <row r="2270">
      <c r="A2270" s="458"/>
      <c r="B2270" s="458"/>
      <c r="C2270" s="458"/>
      <c r="D2270" s="458"/>
      <c r="E2270" s="458"/>
      <c r="F2270" s="459"/>
      <c r="G2270" s="459"/>
    </row>
    <row r="2271">
      <c r="A2271" s="458"/>
      <c r="B2271" s="458"/>
      <c r="C2271" s="458"/>
      <c r="D2271" s="458"/>
      <c r="E2271" s="458"/>
      <c r="F2271" s="459"/>
      <c r="G2271" s="459"/>
    </row>
    <row r="2272">
      <c r="A2272" s="458"/>
      <c r="B2272" s="458"/>
      <c r="C2272" s="458"/>
      <c r="D2272" s="458"/>
      <c r="E2272" s="458"/>
      <c r="F2272" s="459"/>
      <c r="G2272" s="459"/>
    </row>
    <row r="2273">
      <c r="A2273" s="458"/>
      <c r="B2273" s="458"/>
      <c r="C2273" s="458"/>
      <c r="D2273" s="458"/>
      <c r="E2273" s="458"/>
      <c r="F2273" s="459"/>
      <c r="G2273" s="459"/>
    </row>
    <row r="2274">
      <c r="A2274" s="458"/>
      <c r="B2274" s="458"/>
      <c r="C2274" s="458"/>
      <c r="D2274" s="458"/>
      <c r="E2274" s="458"/>
      <c r="F2274" s="459"/>
      <c r="G2274" s="459"/>
    </row>
    <row r="2275">
      <c r="A2275" s="458"/>
      <c r="B2275" s="458"/>
      <c r="C2275" s="458"/>
      <c r="D2275" s="458"/>
      <c r="E2275" s="458"/>
      <c r="F2275" s="459"/>
      <c r="G2275" s="459"/>
    </row>
    <row r="2276">
      <c r="A2276" s="458"/>
      <c r="B2276" s="458"/>
      <c r="C2276" s="458"/>
      <c r="D2276" s="458"/>
      <c r="E2276" s="458"/>
      <c r="F2276" s="459"/>
      <c r="G2276" s="459"/>
    </row>
    <row r="2277">
      <c r="A2277" s="458"/>
      <c r="B2277" s="458"/>
      <c r="C2277" s="458"/>
      <c r="D2277" s="458"/>
      <c r="E2277" s="458"/>
      <c r="F2277" s="459"/>
      <c r="G2277" s="459"/>
    </row>
    <row r="2278">
      <c r="A2278" s="458"/>
      <c r="B2278" s="458"/>
      <c r="C2278" s="458"/>
      <c r="D2278" s="458"/>
      <c r="E2278" s="458"/>
      <c r="F2278" s="459"/>
      <c r="G2278" s="459"/>
    </row>
    <row r="2279">
      <c r="A2279" s="458"/>
      <c r="B2279" s="458"/>
      <c r="C2279" s="458"/>
      <c r="D2279" s="458"/>
      <c r="E2279" s="458"/>
      <c r="F2279" s="459"/>
      <c r="G2279" s="459"/>
    </row>
    <row r="2280">
      <c r="A2280" s="458"/>
      <c r="B2280" s="458"/>
      <c r="C2280" s="458"/>
      <c r="D2280" s="458"/>
      <c r="E2280" s="458"/>
      <c r="F2280" s="459"/>
      <c r="G2280" s="459"/>
    </row>
    <row r="2281">
      <c r="A2281" s="458"/>
      <c r="B2281" s="458"/>
      <c r="C2281" s="458"/>
      <c r="D2281" s="458"/>
      <c r="E2281" s="458"/>
      <c r="F2281" s="459"/>
      <c r="G2281" s="459"/>
    </row>
    <row r="2282">
      <c r="A2282" s="458"/>
      <c r="B2282" s="458"/>
      <c r="C2282" s="458"/>
      <c r="D2282" s="458"/>
      <c r="E2282" s="458"/>
      <c r="F2282" s="459"/>
      <c r="G2282" s="459"/>
    </row>
    <row r="2283">
      <c r="A2283" s="458"/>
      <c r="B2283" s="458"/>
      <c r="C2283" s="458"/>
      <c r="D2283" s="458"/>
      <c r="E2283" s="458"/>
      <c r="F2283" s="459"/>
      <c r="G2283" s="459"/>
    </row>
    <row r="2284">
      <c r="A2284" s="458"/>
      <c r="B2284" s="458"/>
      <c r="C2284" s="458"/>
      <c r="D2284" s="458"/>
      <c r="E2284" s="458"/>
      <c r="F2284" s="459"/>
      <c r="G2284" s="459"/>
    </row>
    <row r="2285">
      <c r="A2285" s="458"/>
      <c r="B2285" s="458"/>
      <c r="C2285" s="458"/>
      <c r="D2285" s="458"/>
      <c r="E2285" s="458"/>
      <c r="F2285" s="459"/>
      <c r="G2285" s="459"/>
    </row>
    <row r="2286">
      <c r="A2286" s="458"/>
      <c r="B2286" s="458"/>
      <c r="C2286" s="458"/>
      <c r="D2286" s="458"/>
      <c r="E2286" s="458"/>
      <c r="F2286" s="459"/>
      <c r="G2286" s="459"/>
    </row>
    <row r="2287">
      <c r="A2287" s="458"/>
      <c r="B2287" s="458"/>
      <c r="C2287" s="458"/>
      <c r="D2287" s="458"/>
      <c r="E2287" s="458"/>
      <c r="F2287" s="459"/>
      <c r="G2287" s="459"/>
    </row>
    <row r="2288">
      <c r="A2288" s="458"/>
      <c r="B2288" s="458"/>
      <c r="C2288" s="458"/>
      <c r="D2288" s="458"/>
      <c r="E2288" s="458"/>
      <c r="F2288" s="459"/>
      <c r="G2288" s="459"/>
    </row>
    <row r="2289">
      <c r="A2289" s="458"/>
      <c r="B2289" s="458"/>
      <c r="C2289" s="458"/>
      <c r="D2289" s="458"/>
      <c r="E2289" s="458"/>
      <c r="F2289" s="459"/>
      <c r="G2289" s="459"/>
    </row>
    <row r="2290">
      <c r="A2290" s="458"/>
      <c r="B2290" s="458"/>
      <c r="C2290" s="458"/>
      <c r="D2290" s="458"/>
      <c r="E2290" s="458"/>
      <c r="F2290" s="459"/>
      <c r="G2290" s="459"/>
    </row>
    <row r="2291">
      <c r="A2291" s="458"/>
      <c r="B2291" s="458"/>
      <c r="C2291" s="458"/>
      <c r="D2291" s="458"/>
      <c r="E2291" s="458"/>
      <c r="F2291" s="459"/>
      <c r="G2291" s="459"/>
    </row>
    <row r="2292">
      <c r="A2292" s="458"/>
      <c r="B2292" s="458"/>
      <c r="C2292" s="458"/>
      <c r="D2292" s="458"/>
      <c r="E2292" s="458"/>
      <c r="F2292" s="459"/>
      <c r="G2292" s="459"/>
    </row>
    <row r="2293">
      <c r="A2293" s="458"/>
      <c r="B2293" s="458"/>
      <c r="C2293" s="458"/>
      <c r="D2293" s="458"/>
      <c r="E2293" s="458"/>
      <c r="F2293" s="459"/>
      <c r="G2293" s="459"/>
    </row>
    <row r="2294">
      <c r="A2294" s="458"/>
      <c r="B2294" s="458"/>
      <c r="C2294" s="458"/>
      <c r="D2294" s="458"/>
      <c r="E2294" s="458"/>
      <c r="F2294" s="459"/>
      <c r="G2294" s="459"/>
    </row>
    <row r="2295">
      <c r="A2295" s="458"/>
      <c r="B2295" s="458"/>
      <c r="C2295" s="458"/>
      <c r="D2295" s="458"/>
      <c r="E2295" s="458"/>
      <c r="F2295" s="459"/>
      <c r="G2295" s="459"/>
    </row>
    <row r="2296">
      <c r="A2296" s="458"/>
      <c r="B2296" s="458"/>
      <c r="C2296" s="458"/>
      <c r="D2296" s="458"/>
      <c r="E2296" s="458"/>
      <c r="F2296" s="459"/>
      <c r="G2296" s="459"/>
    </row>
    <row r="2297">
      <c r="A2297" s="458"/>
      <c r="B2297" s="458"/>
      <c r="C2297" s="458"/>
      <c r="D2297" s="458"/>
      <c r="E2297" s="458"/>
      <c r="F2297" s="459"/>
      <c r="G2297" s="459"/>
    </row>
    <row r="2298">
      <c r="A2298" s="458"/>
      <c r="B2298" s="458"/>
      <c r="C2298" s="458"/>
      <c r="D2298" s="458"/>
      <c r="E2298" s="458"/>
      <c r="F2298" s="459"/>
      <c r="G2298" s="459"/>
    </row>
    <row r="2299">
      <c r="A2299" s="458"/>
      <c r="B2299" s="458"/>
      <c r="C2299" s="458"/>
      <c r="D2299" s="458"/>
      <c r="E2299" s="458"/>
      <c r="F2299" s="459"/>
      <c r="G2299" s="459"/>
    </row>
    <row r="2300">
      <c r="A2300" s="458"/>
      <c r="B2300" s="458"/>
      <c r="C2300" s="458"/>
      <c r="D2300" s="458"/>
      <c r="E2300" s="458"/>
      <c r="F2300" s="459"/>
      <c r="G2300" s="459"/>
    </row>
    <row r="2301">
      <c r="A2301" s="458"/>
      <c r="B2301" s="458"/>
      <c r="C2301" s="458"/>
      <c r="D2301" s="458"/>
      <c r="E2301" s="458"/>
      <c r="F2301" s="459"/>
      <c r="G2301" s="459"/>
    </row>
    <row r="2302">
      <c r="A2302" s="458"/>
      <c r="B2302" s="458"/>
      <c r="C2302" s="458"/>
      <c r="D2302" s="458"/>
      <c r="E2302" s="458"/>
      <c r="F2302" s="459"/>
      <c r="G2302" s="459"/>
    </row>
    <row r="2303">
      <c r="A2303" s="458"/>
      <c r="B2303" s="458"/>
      <c r="C2303" s="458"/>
      <c r="D2303" s="458"/>
      <c r="E2303" s="458"/>
      <c r="F2303" s="459"/>
      <c r="G2303" s="459"/>
    </row>
    <row r="2304">
      <c r="A2304" s="458"/>
      <c r="B2304" s="458"/>
      <c r="C2304" s="458"/>
      <c r="D2304" s="458"/>
      <c r="E2304" s="458"/>
      <c r="F2304" s="459"/>
      <c r="G2304" s="459"/>
    </row>
    <row r="2305">
      <c r="A2305" s="458"/>
      <c r="B2305" s="458"/>
      <c r="C2305" s="458"/>
      <c r="D2305" s="458"/>
      <c r="E2305" s="458"/>
      <c r="F2305" s="459"/>
      <c r="G2305" s="459"/>
    </row>
    <row r="2306">
      <c r="A2306" s="458"/>
      <c r="B2306" s="458"/>
      <c r="C2306" s="458"/>
      <c r="D2306" s="458"/>
      <c r="E2306" s="458"/>
      <c r="F2306" s="459"/>
      <c r="G2306" s="459"/>
    </row>
    <row r="2307">
      <c r="A2307" s="458"/>
      <c r="B2307" s="458"/>
      <c r="C2307" s="458"/>
      <c r="D2307" s="458"/>
      <c r="E2307" s="458"/>
      <c r="F2307" s="459"/>
      <c r="G2307" s="459"/>
    </row>
    <row r="2308">
      <c r="A2308" s="458"/>
      <c r="B2308" s="458"/>
      <c r="C2308" s="458"/>
      <c r="D2308" s="458"/>
      <c r="E2308" s="458"/>
      <c r="F2308" s="459"/>
      <c r="G2308" s="459"/>
    </row>
    <row r="2309">
      <c r="A2309" s="458"/>
      <c r="B2309" s="458"/>
      <c r="C2309" s="458"/>
      <c r="D2309" s="458"/>
      <c r="E2309" s="458"/>
      <c r="F2309" s="459"/>
      <c r="G2309" s="459"/>
    </row>
    <row r="2310">
      <c r="A2310" s="458"/>
      <c r="B2310" s="458"/>
      <c r="C2310" s="458"/>
      <c r="D2310" s="458"/>
      <c r="E2310" s="458"/>
      <c r="F2310" s="459"/>
      <c r="G2310" s="459"/>
    </row>
    <row r="2311">
      <c r="A2311" s="458"/>
      <c r="B2311" s="458"/>
      <c r="C2311" s="458"/>
      <c r="D2311" s="458"/>
      <c r="E2311" s="458"/>
      <c r="F2311" s="459"/>
      <c r="G2311" s="459"/>
    </row>
    <row r="2312">
      <c r="A2312" s="458"/>
      <c r="B2312" s="458"/>
      <c r="C2312" s="458"/>
      <c r="D2312" s="458"/>
      <c r="E2312" s="458"/>
      <c r="F2312" s="459"/>
      <c r="G2312" s="459"/>
    </row>
    <row r="2313">
      <c r="A2313" s="458"/>
      <c r="B2313" s="458"/>
      <c r="C2313" s="458"/>
      <c r="D2313" s="458"/>
      <c r="E2313" s="458"/>
      <c r="F2313" s="459"/>
      <c r="G2313" s="459"/>
    </row>
    <row r="2314">
      <c r="A2314" s="458"/>
      <c r="B2314" s="458"/>
      <c r="C2314" s="458"/>
      <c r="D2314" s="458"/>
      <c r="E2314" s="458"/>
      <c r="F2314" s="459"/>
      <c r="G2314" s="459"/>
    </row>
    <row r="2315">
      <c r="A2315" s="458"/>
      <c r="B2315" s="458"/>
      <c r="C2315" s="458"/>
      <c r="D2315" s="458"/>
      <c r="E2315" s="458"/>
      <c r="F2315" s="459"/>
      <c r="G2315" s="459"/>
    </row>
    <row r="2316">
      <c r="A2316" s="458"/>
      <c r="B2316" s="458"/>
      <c r="C2316" s="458"/>
      <c r="D2316" s="458"/>
      <c r="E2316" s="458"/>
      <c r="F2316" s="459"/>
      <c r="G2316" s="459"/>
    </row>
    <row r="2317">
      <c r="A2317" s="458"/>
      <c r="B2317" s="458"/>
      <c r="C2317" s="458"/>
      <c r="D2317" s="458"/>
      <c r="E2317" s="458"/>
      <c r="F2317" s="459"/>
      <c r="G2317" s="459"/>
    </row>
    <row r="2318">
      <c r="A2318" s="458"/>
      <c r="B2318" s="458"/>
      <c r="C2318" s="458"/>
      <c r="D2318" s="458"/>
      <c r="E2318" s="458"/>
      <c r="F2318" s="459"/>
      <c r="G2318" s="459"/>
    </row>
    <row r="2319">
      <c r="A2319" s="458"/>
      <c r="B2319" s="458"/>
      <c r="C2319" s="458"/>
      <c r="D2319" s="458"/>
      <c r="E2319" s="458"/>
      <c r="F2319" s="459"/>
      <c r="G2319" s="459"/>
    </row>
    <row r="2320">
      <c r="A2320" s="458"/>
      <c r="B2320" s="458"/>
      <c r="C2320" s="458"/>
      <c r="D2320" s="458"/>
      <c r="E2320" s="458"/>
      <c r="F2320" s="459"/>
      <c r="G2320" s="459"/>
    </row>
    <row r="2321">
      <c r="A2321" s="458"/>
      <c r="B2321" s="458"/>
      <c r="C2321" s="458"/>
      <c r="D2321" s="458"/>
      <c r="E2321" s="458"/>
      <c r="F2321" s="459"/>
      <c r="G2321" s="459"/>
    </row>
    <row r="2322">
      <c r="A2322" s="458"/>
      <c r="B2322" s="458"/>
      <c r="C2322" s="458"/>
      <c r="D2322" s="458"/>
      <c r="E2322" s="458"/>
      <c r="F2322" s="459"/>
      <c r="G2322" s="459"/>
    </row>
    <row r="2323">
      <c r="A2323" s="458"/>
      <c r="B2323" s="458"/>
      <c r="C2323" s="458"/>
      <c r="D2323" s="458"/>
      <c r="E2323" s="458"/>
      <c r="F2323" s="459"/>
      <c r="G2323" s="459"/>
    </row>
    <row r="2324">
      <c r="A2324" s="458"/>
      <c r="B2324" s="458"/>
      <c r="C2324" s="458"/>
      <c r="D2324" s="458"/>
      <c r="E2324" s="458"/>
      <c r="F2324" s="459"/>
      <c r="G2324" s="459"/>
    </row>
    <row r="2325">
      <c r="A2325" s="458"/>
      <c r="B2325" s="458"/>
      <c r="C2325" s="458"/>
      <c r="D2325" s="458"/>
      <c r="E2325" s="458"/>
      <c r="F2325" s="459"/>
      <c r="G2325" s="459"/>
    </row>
    <row r="2326">
      <c r="A2326" s="458"/>
      <c r="B2326" s="458"/>
      <c r="C2326" s="458"/>
      <c r="D2326" s="458"/>
      <c r="E2326" s="458"/>
      <c r="F2326" s="459"/>
      <c r="G2326" s="459"/>
    </row>
    <row r="2327">
      <c r="A2327" s="458"/>
      <c r="B2327" s="458"/>
      <c r="C2327" s="458"/>
      <c r="D2327" s="458"/>
      <c r="E2327" s="458"/>
      <c r="F2327" s="459"/>
      <c r="G2327" s="459"/>
    </row>
    <row r="2328">
      <c r="A2328" s="458"/>
      <c r="B2328" s="458"/>
      <c r="C2328" s="458"/>
      <c r="D2328" s="458"/>
      <c r="E2328" s="458"/>
      <c r="F2328" s="459"/>
      <c r="G2328" s="459"/>
    </row>
    <row r="2329">
      <c r="A2329" s="458"/>
      <c r="B2329" s="458"/>
      <c r="C2329" s="458"/>
      <c r="D2329" s="458"/>
      <c r="E2329" s="458"/>
      <c r="F2329" s="459"/>
      <c r="G2329" s="459"/>
    </row>
    <row r="2330">
      <c r="A2330" s="458"/>
      <c r="B2330" s="458"/>
      <c r="C2330" s="458"/>
      <c r="D2330" s="458"/>
      <c r="E2330" s="458"/>
      <c r="F2330" s="459"/>
      <c r="G2330" s="459"/>
    </row>
    <row r="2331">
      <c r="A2331" s="458"/>
      <c r="B2331" s="458"/>
      <c r="C2331" s="458"/>
      <c r="D2331" s="458"/>
      <c r="E2331" s="458"/>
      <c r="F2331" s="459"/>
      <c r="G2331" s="459"/>
    </row>
    <row r="2332">
      <c r="A2332" s="458"/>
      <c r="B2332" s="458"/>
      <c r="C2332" s="458"/>
      <c r="D2332" s="458"/>
      <c r="E2332" s="458"/>
      <c r="F2332" s="459"/>
      <c r="G2332" s="459"/>
    </row>
    <row r="2333">
      <c r="A2333" s="458"/>
      <c r="B2333" s="458"/>
      <c r="C2333" s="458"/>
      <c r="D2333" s="458"/>
      <c r="E2333" s="458"/>
      <c r="F2333" s="459"/>
      <c r="G2333" s="459"/>
    </row>
    <row r="2334">
      <c r="A2334" s="458"/>
      <c r="B2334" s="458"/>
      <c r="C2334" s="458"/>
      <c r="D2334" s="458"/>
      <c r="E2334" s="458"/>
      <c r="F2334" s="459"/>
      <c r="G2334" s="459"/>
    </row>
    <row r="2335">
      <c r="A2335" s="458"/>
      <c r="B2335" s="458"/>
      <c r="C2335" s="458"/>
      <c r="D2335" s="458"/>
      <c r="E2335" s="458"/>
      <c r="F2335" s="459"/>
      <c r="G2335" s="459"/>
    </row>
    <row r="2336">
      <c r="A2336" s="458"/>
      <c r="B2336" s="458"/>
      <c r="C2336" s="458"/>
      <c r="D2336" s="458"/>
      <c r="E2336" s="458"/>
      <c r="F2336" s="459"/>
      <c r="G2336" s="459"/>
    </row>
    <row r="2337">
      <c r="A2337" s="458"/>
      <c r="B2337" s="458"/>
      <c r="C2337" s="458"/>
      <c r="D2337" s="458"/>
      <c r="E2337" s="458"/>
      <c r="F2337" s="459"/>
      <c r="G2337" s="459"/>
    </row>
    <row r="2338">
      <c r="A2338" s="458"/>
      <c r="B2338" s="458"/>
      <c r="C2338" s="458"/>
      <c r="D2338" s="458"/>
      <c r="E2338" s="458"/>
      <c r="F2338" s="459"/>
      <c r="G2338" s="459"/>
    </row>
    <row r="2339">
      <c r="A2339" s="458"/>
      <c r="B2339" s="458"/>
      <c r="C2339" s="458"/>
      <c r="D2339" s="458"/>
      <c r="E2339" s="458"/>
      <c r="F2339" s="459"/>
      <c r="G2339" s="459"/>
    </row>
    <row r="2340">
      <c r="A2340" s="458"/>
      <c r="B2340" s="458"/>
      <c r="C2340" s="458"/>
      <c r="D2340" s="458"/>
      <c r="E2340" s="458"/>
      <c r="F2340" s="459"/>
      <c r="G2340" s="459"/>
    </row>
    <row r="2341">
      <c r="A2341" s="458"/>
      <c r="B2341" s="458"/>
      <c r="C2341" s="458"/>
      <c r="D2341" s="458"/>
      <c r="E2341" s="458"/>
      <c r="F2341" s="459"/>
      <c r="G2341" s="459"/>
    </row>
    <row r="2342">
      <c r="A2342" s="458"/>
      <c r="B2342" s="458"/>
      <c r="C2342" s="458"/>
      <c r="D2342" s="458"/>
      <c r="E2342" s="458"/>
      <c r="F2342" s="459"/>
      <c r="G2342" s="459"/>
    </row>
    <row r="2343">
      <c r="A2343" s="458"/>
      <c r="B2343" s="458"/>
      <c r="C2343" s="458"/>
      <c r="D2343" s="458"/>
      <c r="E2343" s="458"/>
      <c r="F2343" s="459"/>
      <c r="G2343" s="459"/>
    </row>
    <row r="2344">
      <c r="A2344" s="458"/>
      <c r="B2344" s="458"/>
      <c r="C2344" s="458"/>
      <c r="D2344" s="458"/>
      <c r="E2344" s="458"/>
      <c r="F2344" s="459"/>
      <c r="G2344" s="459"/>
    </row>
    <row r="2345">
      <c r="A2345" s="458"/>
      <c r="B2345" s="458"/>
      <c r="C2345" s="458"/>
      <c r="D2345" s="458"/>
      <c r="E2345" s="458"/>
      <c r="F2345" s="459"/>
      <c r="G2345" s="459"/>
    </row>
    <row r="2346">
      <c r="A2346" s="458"/>
      <c r="B2346" s="458"/>
      <c r="C2346" s="458"/>
      <c r="D2346" s="458"/>
      <c r="E2346" s="458"/>
      <c r="F2346" s="459"/>
      <c r="G2346" s="459"/>
    </row>
    <row r="2347">
      <c r="A2347" s="458"/>
      <c r="B2347" s="458"/>
      <c r="C2347" s="458"/>
      <c r="D2347" s="458"/>
      <c r="E2347" s="458"/>
      <c r="F2347" s="459"/>
      <c r="G2347" s="459"/>
    </row>
    <row r="2348">
      <c r="A2348" s="458"/>
      <c r="B2348" s="458"/>
      <c r="C2348" s="458"/>
      <c r="D2348" s="458"/>
      <c r="E2348" s="458"/>
      <c r="F2348" s="459"/>
      <c r="G2348" s="459"/>
    </row>
    <row r="2349">
      <c r="A2349" s="458"/>
      <c r="B2349" s="458"/>
      <c r="C2349" s="458"/>
      <c r="D2349" s="458"/>
      <c r="E2349" s="458"/>
      <c r="F2349" s="459"/>
      <c r="G2349" s="459"/>
    </row>
    <row r="2350">
      <c r="A2350" s="458"/>
      <c r="B2350" s="458"/>
      <c r="C2350" s="458"/>
      <c r="D2350" s="458"/>
      <c r="E2350" s="458"/>
      <c r="F2350" s="459"/>
      <c r="G2350" s="459"/>
    </row>
    <row r="2351">
      <c r="A2351" s="458"/>
      <c r="B2351" s="458"/>
      <c r="C2351" s="458"/>
      <c r="D2351" s="458"/>
      <c r="E2351" s="458"/>
      <c r="F2351" s="459"/>
      <c r="G2351" s="459"/>
    </row>
    <row r="2352">
      <c r="A2352" s="458"/>
      <c r="B2352" s="458"/>
      <c r="C2352" s="458"/>
      <c r="D2352" s="458"/>
      <c r="E2352" s="458"/>
      <c r="F2352" s="459"/>
      <c r="G2352" s="459"/>
    </row>
    <row r="2353">
      <c r="A2353" s="458"/>
      <c r="B2353" s="458"/>
      <c r="C2353" s="458"/>
      <c r="D2353" s="458"/>
      <c r="E2353" s="458"/>
      <c r="F2353" s="459"/>
      <c r="G2353" s="459"/>
    </row>
    <row r="2354">
      <c r="A2354" s="458"/>
      <c r="B2354" s="458"/>
      <c r="C2354" s="458"/>
      <c r="D2354" s="458"/>
      <c r="E2354" s="458"/>
      <c r="F2354" s="459"/>
      <c r="G2354" s="459"/>
    </row>
    <row r="2355">
      <c r="A2355" s="458"/>
      <c r="B2355" s="458"/>
      <c r="C2355" s="458"/>
      <c r="D2355" s="458"/>
      <c r="E2355" s="458"/>
      <c r="F2355" s="459"/>
      <c r="G2355" s="459"/>
    </row>
    <row r="2356">
      <c r="A2356" s="458"/>
      <c r="B2356" s="458"/>
      <c r="C2356" s="458"/>
      <c r="D2356" s="458"/>
      <c r="E2356" s="458"/>
      <c r="F2356" s="459"/>
      <c r="G2356" s="459"/>
    </row>
    <row r="2357">
      <c r="A2357" s="458"/>
      <c r="B2357" s="458"/>
      <c r="C2357" s="458"/>
      <c r="D2357" s="458"/>
      <c r="E2357" s="458"/>
      <c r="F2357" s="459"/>
      <c r="G2357" s="459"/>
    </row>
    <row r="2358">
      <c r="A2358" s="458"/>
      <c r="B2358" s="458"/>
      <c r="C2358" s="458"/>
      <c r="D2358" s="458"/>
      <c r="E2358" s="458"/>
      <c r="F2358" s="459"/>
      <c r="G2358" s="459"/>
    </row>
    <row r="2359">
      <c r="A2359" s="458"/>
      <c r="B2359" s="458"/>
      <c r="C2359" s="458"/>
      <c r="D2359" s="458"/>
      <c r="E2359" s="458"/>
      <c r="F2359" s="459"/>
      <c r="G2359" s="459"/>
    </row>
    <row r="2360">
      <c r="A2360" s="458"/>
      <c r="B2360" s="458"/>
      <c r="C2360" s="458"/>
      <c r="D2360" s="458"/>
      <c r="E2360" s="458"/>
      <c r="F2360" s="459"/>
      <c r="G2360" s="459"/>
    </row>
    <row r="2361">
      <c r="A2361" s="458"/>
      <c r="B2361" s="458"/>
      <c r="C2361" s="458"/>
      <c r="D2361" s="458"/>
      <c r="E2361" s="458"/>
      <c r="F2361" s="459"/>
      <c r="G2361" s="459"/>
    </row>
    <row r="2362">
      <c r="A2362" s="458"/>
      <c r="B2362" s="458"/>
      <c r="C2362" s="458"/>
      <c r="D2362" s="458"/>
      <c r="E2362" s="458"/>
      <c r="F2362" s="459"/>
      <c r="G2362" s="459"/>
    </row>
    <row r="2363">
      <c r="A2363" s="458"/>
      <c r="B2363" s="458"/>
      <c r="C2363" s="458"/>
      <c r="D2363" s="458"/>
      <c r="E2363" s="458"/>
      <c r="F2363" s="459"/>
      <c r="G2363" s="459"/>
    </row>
    <row r="2364">
      <c r="A2364" s="458"/>
      <c r="B2364" s="458"/>
      <c r="C2364" s="458"/>
      <c r="D2364" s="458"/>
      <c r="E2364" s="458"/>
      <c r="F2364" s="459"/>
      <c r="G2364" s="459"/>
    </row>
    <row r="2365">
      <c r="A2365" s="458"/>
      <c r="B2365" s="458"/>
      <c r="C2365" s="458"/>
      <c r="D2365" s="458"/>
      <c r="E2365" s="458"/>
      <c r="F2365" s="459"/>
      <c r="G2365" s="459"/>
    </row>
    <row r="2366">
      <c r="A2366" s="458"/>
      <c r="B2366" s="458"/>
      <c r="C2366" s="458"/>
      <c r="D2366" s="458"/>
      <c r="E2366" s="458"/>
      <c r="F2366" s="459"/>
      <c r="G2366" s="459"/>
    </row>
    <row r="2367">
      <c r="A2367" s="458"/>
      <c r="B2367" s="458"/>
      <c r="C2367" s="458"/>
      <c r="D2367" s="458"/>
      <c r="E2367" s="458"/>
      <c r="F2367" s="459"/>
      <c r="G2367" s="459"/>
    </row>
    <row r="2368">
      <c r="A2368" s="458"/>
      <c r="B2368" s="458"/>
      <c r="C2368" s="458"/>
      <c r="D2368" s="458"/>
      <c r="E2368" s="458"/>
      <c r="F2368" s="459"/>
      <c r="G2368" s="459"/>
    </row>
    <row r="2369">
      <c r="A2369" s="458"/>
      <c r="B2369" s="458"/>
      <c r="C2369" s="458"/>
      <c r="D2369" s="458"/>
      <c r="E2369" s="458"/>
      <c r="F2369" s="459"/>
      <c r="G2369" s="459"/>
    </row>
    <row r="2370">
      <c r="A2370" s="458"/>
      <c r="B2370" s="458"/>
      <c r="C2370" s="458"/>
      <c r="D2370" s="458"/>
      <c r="E2370" s="458"/>
      <c r="F2370" s="459"/>
      <c r="G2370" s="459"/>
    </row>
    <row r="2371">
      <c r="A2371" s="458"/>
      <c r="B2371" s="458"/>
      <c r="C2371" s="458"/>
      <c r="D2371" s="458"/>
      <c r="E2371" s="458"/>
      <c r="F2371" s="459"/>
      <c r="G2371" s="459"/>
    </row>
    <row r="2372">
      <c r="A2372" s="458"/>
      <c r="B2372" s="458"/>
      <c r="C2372" s="458"/>
      <c r="D2372" s="458"/>
      <c r="E2372" s="458"/>
      <c r="F2372" s="459"/>
      <c r="G2372" s="459"/>
    </row>
    <row r="2373">
      <c r="A2373" s="458"/>
      <c r="B2373" s="458"/>
      <c r="C2373" s="458"/>
      <c r="D2373" s="458"/>
      <c r="E2373" s="458"/>
      <c r="F2373" s="459"/>
      <c r="G2373" s="459"/>
    </row>
    <row r="2374">
      <c r="A2374" s="458"/>
      <c r="B2374" s="458"/>
      <c r="C2374" s="458"/>
      <c r="D2374" s="458"/>
      <c r="E2374" s="458"/>
      <c r="F2374" s="459"/>
      <c r="G2374" s="459"/>
    </row>
    <row r="2375">
      <c r="A2375" s="458"/>
      <c r="B2375" s="458"/>
      <c r="C2375" s="458"/>
      <c r="D2375" s="458"/>
      <c r="E2375" s="458"/>
      <c r="F2375" s="459"/>
      <c r="G2375" s="459"/>
    </row>
    <row r="2376">
      <c r="A2376" s="458"/>
      <c r="B2376" s="458"/>
      <c r="C2376" s="458"/>
      <c r="D2376" s="458"/>
      <c r="E2376" s="458"/>
      <c r="F2376" s="459"/>
      <c r="G2376" s="459"/>
    </row>
    <row r="2377">
      <c r="A2377" s="458"/>
      <c r="B2377" s="458"/>
      <c r="C2377" s="458"/>
      <c r="D2377" s="458"/>
      <c r="E2377" s="458"/>
      <c r="F2377" s="459"/>
      <c r="G2377" s="459"/>
    </row>
    <row r="2378">
      <c r="A2378" s="458"/>
      <c r="B2378" s="458"/>
      <c r="C2378" s="458"/>
      <c r="D2378" s="458"/>
      <c r="E2378" s="458"/>
      <c r="F2378" s="459"/>
      <c r="G2378" s="459"/>
    </row>
    <row r="2379">
      <c r="A2379" s="458"/>
      <c r="B2379" s="458"/>
      <c r="C2379" s="458"/>
      <c r="D2379" s="458"/>
      <c r="E2379" s="458"/>
      <c r="F2379" s="459"/>
      <c r="G2379" s="459"/>
    </row>
    <row r="2380">
      <c r="A2380" s="458"/>
      <c r="B2380" s="458"/>
      <c r="C2380" s="458"/>
      <c r="D2380" s="458"/>
      <c r="E2380" s="458"/>
      <c r="F2380" s="459"/>
      <c r="G2380" s="459"/>
    </row>
    <row r="2381">
      <c r="A2381" s="458"/>
      <c r="B2381" s="458"/>
      <c r="C2381" s="458"/>
      <c r="D2381" s="458"/>
      <c r="E2381" s="458"/>
      <c r="F2381" s="459"/>
      <c r="G2381" s="459"/>
    </row>
    <row r="2382">
      <c r="A2382" s="458"/>
      <c r="B2382" s="458"/>
      <c r="C2382" s="458"/>
      <c r="D2382" s="458"/>
      <c r="E2382" s="458"/>
      <c r="F2382" s="459"/>
      <c r="G2382" s="459"/>
    </row>
    <row r="2383">
      <c r="A2383" s="458"/>
      <c r="B2383" s="458"/>
      <c r="C2383" s="458"/>
      <c r="D2383" s="458"/>
      <c r="E2383" s="458"/>
      <c r="F2383" s="459"/>
      <c r="G2383" s="459"/>
    </row>
    <row r="2384">
      <c r="A2384" s="458"/>
      <c r="B2384" s="458"/>
      <c r="C2384" s="458"/>
      <c r="D2384" s="458"/>
      <c r="E2384" s="458"/>
      <c r="F2384" s="459"/>
      <c r="G2384" s="459"/>
    </row>
    <row r="2385">
      <c r="A2385" s="458"/>
      <c r="B2385" s="458"/>
      <c r="C2385" s="458"/>
      <c r="D2385" s="458"/>
      <c r="E2385" s="458"/>
      <c r="F2385" s="459"/>
      <c r="G2385" s="459"/>
    </row>
    <row r="2386">
      <c r="A2386" s="458"/>
      <c r="B2386" s="458"/>
      <c r="C2386" s="458"/>
      <c r="D2386" s="458"/>
      <c r="E2386" s="458"/>
      <c r="F2386" s="459"/>
      <c r="G2386" s="459"/>
    </row>
    <row r="2387">
      <c r="A2387" s="458"/>
      <c r="B2387" s="458"/>
      <c r="C2387" s="458"/>
      <c r="D2387" s="458"/>
      <c r="E2387" s="458"/>
      <c r="F2387" s="459"/>
      <c r="G2387" s="459"/>
    </row>
    <row r="2388">
      <c r="A2388" s="458"/>
      <c r="B2388" s="458"/>
      <c r="C2388" s="458"/>
      <c r="D2388" s="458"/>
      <c r="E2388" s="458"/>
      <c r="F2388" s="459"/>
      <c r="G2388" s="459"/>
    </row>
    <row r="2389">
      <c r="A2389" s="458"/>
      <c r="B2389" s="458"/>
      <c r="C2389" s="458"/>
      <c r="D2389" s="458"/>
      <c r="E2389" s="458"/>
      <c r="F2389" s="459"/>
      <c r="G2389" s="459"/>
    </row>
    <row r="2390">
      <c r="A2390" s="458"/>
      <c r="B2390" s="458"/>
      <c r="C2390" s="458"/>
      <c r="D2390" s="458"/>
      <c r="E2390" s="458"/>
      <c r="F2390" s="459"/>
      <c r="G2390" s="459"/>
    </row>
    <row r="2391">
      <c r="A2391" s="458"/>
      <c r="B2391" s="458"/>
      <c r="C2391" s="458"/>
      <c r="D2391" s="458"/>
      <c r="E2391" s="458"/>
      <c r="F2391" s="459"/>
      <c r="G2391" s="459"/>
    </row>
    <row r="2392">
      <c r="A2392" s="458"/>
      <c r="B2392" s="458"/>
      <c r="C2392" s="458"/>
      <c r="D2392" s="458"/>
      <c r="E2392" s="458"/>
      <c r="F2392" s="459"/>
      <c r="G2392" s="459"/>
    </row>
    <row r="2393">
      <c r="A2393" s="458"/>
      <c r="B2393" s="458"/>
      <c r="C2393" s="458"/>
      <c r="D2393" s="458"/>
      <c r="E2393" s="458"/>
      <c r="F2393" s="459"/>
      <c r="G2393" s="459"/>
    </row>
    <row r="2394">
      <c r="A2394" s="458"/>
      <c r="B2394" s="458"/>
      <c r="C2394" s="458"/>
      <c r="D2394" s="458"/>
      <c r="E2394" s="458"/>
      <c r="F2394" s="459"/>
      <c r="G2394" s="459"/>
    </row>
    <row r="2395">
      <c r="A2395" s="458"/>
      <c r="B2395" s="458"/>
      <c r="C2395" s="458"/>
      <c r="D2395" s="458"/>
      <c r="E2395" s="458"/>
      <c r="F2395" s="459"/>
      <c r="G2395" s="459"/>
    </row>
    <row r="2396">
      <c r="A2396" s="458"/>
      <c r="B2396" s="458"/>
      <c r="C2396" s="458"/>
      <c r="D2396" s="458"/>
      <c r="E2396" s="458"/>
      <c r="F2396" s="459"/>
      <c r="G2396" s="459"/>
    </row>
    <row r="2397">
      <c r="A2397" s="458"/>
      <c r="B2397" s="458"/>
      <c r="C2397" s="458"/>
      <c r="D2397" s="458"/>
      <c r="E2397" s="458"/>
      <c r="F2397" s="459"/>
      <c r="G2397" s="459"/>
    </row>
    <row r="2398">
      <c r="A2398" s="458"/>
      <c r="B2398" s="458"/>
      <c r="C2398" s="458"/>
      <c r="D2398" s="458"/>
      <c r="E2398" s="458"/>
      <c r="F2398" s="459"/>
      <c r="G2398" s="459"/>
    </row>
    <row r="2399">
      <c r="A2399" s="458"/>
      <c r="B2399" s="458"/>
      <c r="C2399" s="458"/>
      <c r="D2399" s="458"/>
      <c r="E2399" s="458"/>
      <c r="F2399" s="459"/>
      <c r="G2399" s="459"/>
    </row>
    <row r="2400">
      <c r="A2400" s="458"/>
      <c r="B2400" s="458"/>
      <c r="C2400" s="458"/>
      <c r="D2400" s="458"/>
      <c r="E2400" s="458"/>
      <c r="F2400" s="459"/>
      <c r="G2400" s="459"/>
    </row>
    <row r="2401">
      <c r="A2401" s="458"/>
      <c r="B2401" s="458"/>
      <c r="C2401" s="458"/>
      <c r="D2401" s="458"/>
      <c r="E2401" s="458"/>
      <c r="F2401" s="459"/>
      <c r="G2401" s="459"/>
    </row>
    <row r="2402">
      <c r="A2402" s="458"/>
      <c r="B2402" s="458"/>
      <c r="C2402" s="458"/>
      <c r="D2402" s="458"/>
      <c r="E2402" s="458"/>
      <c r="F2402" s="459"/>
      <c r="G2402" s="459"/>
    </row>
    <row r="2403">
      <c r="A2403" s="458"/>
      <c r="B2403" s="458"/>
      <c r="C2403" s="458"/>
      <c r="D2403" s="458"/>
      <c r="E2403" s="458"/>
      <c r="F2403" s="459"/>
      <c r="G2403" s="459"/>
    </row>
    <row r="2404">
      <c r="A2404" s="458"/>
      <c r="B2404" s="458"/>
      <c r="C2404" s="458"/>
      <c r="D2404" s="458"/>
      <c r="E2404" s="458"/>
      <c r="F2404" s="459"/>
      <c r="G2404" s="459"/>
    </row>
    <row r="2405">
      <c r="A2405" s="458"/>
      <c r="B2405" s="458"/>
      <c r="C2405" s="458"/>
      <c r="D2405" s="458"/>
      <c r="E2405" s="458"/>
      <c r="F2405" s="459"/>
      <c r="G2405" s="459"/>
    </row>
    <row r="2406">
      <c r="A2406" s="458"/>
      <c r="B2406" s="458"/>
      <c r="C2406" s="458"/>
      <c r="D2406" s="458"/>
      <c r="E2406" s="458"/>
      <c r="F2406" s="459"/>
      <c r="G2406" s="459"/>
    </row>
    <row r="2407">
      <c r="A2407" s="458"/>
      <c r="B2407" s="458"/>
      <c r="C2407" s="458"/>
      <c r="D2407" s="458"/>
      <c r="E2407" s="458"/>
      <c r="F2407" s="459"/>
      <c r="G2407" s="459"/>
    </row>
    <row r="2408">
      <c r="A2408" s="458"/>
      <c r="B2408" s="458"/>
      <c r="C2408" s="458"/>
      <c r="D2408" s="458"/>
      <c r="E2408" s="458"/>
      <c r="F2408" s="459"/>
      <c r="G2408" s="459"/>
    </row>
    <row r="2409">
      <c r="A2409" s="458"/>
      <c r="B2409" s="458"/>
      <c r="C2409" s="458"/>
      <c r="D2409" s="458"/>
      <c r="E2409" s="458"/>
      <c r="F2409" s="459"/>
      <c r="G2409" s="459"/>
    </row>
    <row r="2410">
      <c r="A2410" s="458"/>
      <c r="B2410" s="458"/>
      <c r="C2410" s="458"/>
      <c r="D2410" s="458"/>
      <c r="E2410" s="458"/>
      <c r="F2410" s="459"/>
      <c r="G2410" s="459"/>
    </row>
    <row r="2411">
      <c r="A2411" s="458"/>
      <c r="B2411" s="458"/>
      <c r="C2411" s="458"/>
      <c r="D2411" s="458"/>
      <c r="E2411" s="458"/>
      <c r="F2411" s="459"/>
      <c r="G2411" s="459"/>
    </row>
    <row r="2412">
      <c r="A2412" s="458"/>
      <c r="B2412" s="458"/>
      <c r="C2412" s="458"/>
      <c r="D2412" s="458"/>
      <c r="E2412" s="458"/>
      <c r="F2412" s="459"/>
      <c r="G2412" s="459"/>
    </row>
    <row r="2413">
      <c r="A2413" s="458"/>
      <c r="B2413" s="458"/>
      <c r="C2413" s="458"/>
      <c r="D2413" s="458"/>
      <c r="E2413" s="458"/>
      <c r="F2413" s="459"/>
      <c r="G2413" s="459"/>
    </row>
    <row r="2414">
      <c r="A2414" s="458"/>
      <c r="B2414" s="458"/>
      <c r="C2414" s="458"/>
      <c r="D2414" s="458"/>
      <c r="E2414" s="458"/>
      <c r="F2414" s="459"/>
      <c r="G2414" s="459"/>
    </row>
    <row r="2415">
      <c r="A2415" s="458"/>
      <c r="B2415" s="458"/>
      <c r="C2415" s="458"/>
      <c r="D2415" s="458"/>
      <c r="E2415" s="458"/>
      <c r="F2415" s="459"/>
      <c r="G2415" s="459"/>
    </row>
    <row r="2416">
      <c r="A2416" s="458"/>
      <c r="B2416" s="458"/>
      <c r="C2416" s="458"/>
      <c r="D2416" s="458"/>
      <c r="E2416" s="458"/>
      <c r="F2416" s="459"/>
      <c r="G2416" s="459"/>
    </row>
    <row r="2417">
      <c r="A2417" s="458"/>
      <c r="B2417" s="458"/>
      <c r="C2417" s="458"/>
      <c r="D2417" s="458"/>
      <c r="E2417" s="458"/>
      <c r="F2417" s="459"/>
      <c r="G2417" s="459"/>
    </row>
    <row r="2418">
      <c r="A2418" s="458"/>
      <c r="B2418" s="458"/>
      <c r="C2418" s="458"/>
      <c r="D2418" s="458"/>
      <c r="E2418" s="458"/>
      <c r="F2418" s="459"/>
      <c r="G2418" s="459"/>
    </row>
    <row r="2419">
      <c r="A2419" s="458"/>
      <c r="B2419" s="458"/>
      <c r="C2419" s="458"/>
      <c r="D2419" s="458"/>
      <c r="E2419" s="458"/>
      <c r="F2419" s="459"/>
      <c r="G2419" s="459"/>
    </row>
    <row r="2420">
      <c r="A2420" s="458"/>
      <c r="B2420" s="458"/>
      <c r="C2420" s="458"/>
      <c r="D2420" s="458"/>
      <c r="E2420" s="458"/>
      <c r="F2420" s="459"/>
      <c r="G2420" s="459"/>
    </row>
    <row r="2421">
      <c r="A2421" s="458"/>
      <c r="B2421" s="458"/>
      <c r="C2421" s="458"/>
      <c r="D2421" s="458"/>
      <c r="E2421" s="458"/>
      <c r="F2421" s="459"/>
      <c r="G2421" s="459"/>
    </row>
    <row r="2422">
      <c r="A2422" s="458"/>
      <c r="B2422" s="458"/>
      <c r="C2422" s="458"/>
      <c r="D2422" s="458"/>
      <c r="E2422" s="458"/>
      <c r="F2422" s="459"/>
      <c r="G2422" s="459"/>
    </row>
    <row r="2423">
      <c r="A2423" s="458"/>
      <c r="B2423" s="458"/>
      <c r="C2423" s="458"/>
      <c r="D2423" s="458"/>
      <c r="E2423" s="458"/>
      <c r="F2423" s="459"/>
      <c r="G2423" s="459"/>
    </row>
    <row r="2424">
      <c r="A2424" s="458"/>
      <c r="B2424" s="458"/>
      <c r="C2424" s="458"/>
      <c r="D2424" s="458"/>
      <c r="E2424" s="458"/>
      <c r="F2424" s="459"/>
      <c r="G2424" s="459"/>
    </row>
    <row r="2425">
      <c r="A2425" s="458"/>
      <c r="B2425" s="458"/>
      <c r="C2425" s="458"/>
      <c r="D2425" s="458"/>
      <c r="E2425" s="458"/>
      <c r="F2425" s="459"/>
      <c r="G2425" s="459"/>
    </row>
    <row r="2426">
      <c r="A2426" s="458"/>
      <c r="B2426" s="458"/>
      <c r="C2426" s="458"/>
      <c r="D2426" s="458"/>
      <c r="E2426" s="458"/>
      <c r="F2426" s="459"/>
      <c r="G2426" s="459"/>
    </row>
    <row r="2427">
      <c r="A2427" s="458"/>
      <c r="B2427" s="458"/>
      <c r="C2427" s="458"/>
      <c r="D2427" s="458"/>
      <c r="E2427" s="458"/>
      <c r="F2427" s="459"/>
      <c r="G2427" s="459"/>
    </row>
    <row r="2428">
      <c r="A2428" s="458"/>
      <c r="B2428" s="458"/>
      <c r="C2428" s="458"/>
      <c r="D2428" s="458"/>
      <c r="E2428" s="458"/>
      <c r="F2428" s="459"/>
      <c r="G2428" s="459"/>
    </row>
    <row r="2429">
      <c r="A2429" s="458"/>
      <c r="B2429" s="458"/>
      <c r="C2429" s="458"/>
      <c r="D2429" s="458"/>
      <c r="E2429" s="458"/>
      <c r="F2429" s="459"/>
      <c r="G2429" s="459"/>
    </row>
    <row r="2430">
      <c r="A2430" s="458"/>
      <c r="B2430" s="458"/>
      <c r="C2430" s="458"/>
      <c r="D2430" s="458"/>
      <c r="E2430" s="458"/>
      <c r="F2430" s="459"/>
      <c r="G2430" s="459"/>
    </row>
    <row r="2431">
      <c r="A2431" s="458"/>
      <c r="B2431" s="458"/>
      <c r="C2431" s="458"/>
      <c r="D2431" s="458"/>
      <c r="E2431" s="458"/>
      <c r="F2431" s="459"/>
      <c r="G2431" s="459"/>
    </row>
    <row r="2432">
      <c r="A2432" s="458"/>
      <c r="B2432" s="458"/>
      <c r="C2432" s="458"/>
      <c r="D2432" s="458"/>
      <c r="E2432" s="458"/>
      <c r="F2432" s="459"/>
      <c r="G2432" s="459"/>
    </row>
    <row r="2433">
      <c r="A2433" s="458"/>
      <c r="B2433" s="458"/>
      <c r="C2433" s="458"/>
      <c r="D2433" s="458"/>
      <c r="E2433" s="458"/>
      <c r="F2433" s="459"/>
      <c r="G2433" s="459"/>
    </row>
    <row r="2434">
      <c r="A2434" s="458"/>
      <c r="B2434" s="458"/>
      <c r="C2434" s="458"/>
      <c r="D2434" s="458"/>
      <c r="E2434" s="458"/>
      <c r="F2434" s="459"/>
      <c r="G2434" s="459"/>
    </row>
    <row r="2435">
      <c r="A2435" s="458"/>
      <c r="B2435" s="458"/>
      <c r="C2435" s="458"/>
      <c r="D2435" s="458"/>
      <c r="E2435" s="458"/>
      <c r="F2435" s="459"/>
      <c r="G2435" s="459"/>
    </row>
    <row r="2436">
      <c r="A2436" s="458"/>
      <c r="B2436" s="458"/>
      <c r="C2436" s="458"/>
      <c r="D2436" s="458"/>
      <c r="E2436" s="458"/>
      <c r="F2436" s="459"/>
      <c r="G2436" s="459"/>
    </row>
    <row r="2437">
      <c r="A2437" s="458"/>
      <c r="B2437" s="458"/>
      <c r="C2437" s="458"/>
      <c r="D2437" s="458"/>
      <c r="E2437" s="458"/>
      <c r="F2437" s="459"/>
      <c r="G2437" s="459"/>
    </row>
    <row r="2438">
      <c r="A2438" s="458"/>
      <c r="B2438" s="458"/>
      <c r="C2438" s="458"/>
      <c r="D2438" s="458"/>
      <c r="E2438" s="458"/>
      <c r="F2438" s="459"/>
      <c r="G2438" s="459"/>
    </row>
    <row r="2439">
      <c r="A2439" s="458"/>
      <c r="B2439" s="458"/>
      <c r="C2439" s="458"/>
      <c r="D2439" s="458"/>
      <c r="E2439" s="458"/>
      <c r="F2439" s="459"/>
      <c r="G2439" s="459"/>
    </row>
    <row r="2440">
      <c r="A2440" s="458"/>
      <c r="B2440" s="458"/>
      <c r="C2440" s="458"/>
      <c r="D2440" s="458"/>
      <c r="E2440" s="458"/>
      <c r="F2440" s="459"/>
      <c r="G2440" s="459"/>
    </row>
    <row r="2441">
      <c r="A2441" s="458"/>
      <c r="B2441" s="458"/>
      <c r="C2441" s="458"/>
      <c r="D2441" s="458"/>
      <c r="E2441" s="458"/>
      <c r="F2441" s="459"/>
      <c r="G2441" s="459"/>
    </row>
    <row r="2442">
      <c r="A2442" s="458"/>
      <c r="B2442" s="458"/>
      <c r="C2442" s="458"/>
      <c r="D2442" s="458"/>
      <c r="E2442" s="458"/>
      <c r="F2442" s="459"/>
      <c r="G2442" s="459"/>
    </row>
    <row r="2443">
      <c r="A2443" s="458"/>
      <c r="B2443" s="458"/>
      <c r="C2443" s="458"/>
      <c r="D2443" s="458"/>
      <c r="E2443" s="458"/>
      <c r="F2443" s="459"/>
      <c r="G2443" s="459"/>
    </row>
    <row r="2444">
      <c r="A2444" s="458"/>
      <c r="B2444" s="458"/>
      <c r="C2444" s="458"/>
      <c r="D2444" s="458"/>
      <c r="E2444" s="458"/>
      <c r="F2444" s="459"/>
      <c r="G2444" s="459"/>
    </row>
    <row r="2445">
      <c r="A2445" s="458"/>
      <c r="B2445" s="458"/>
      <c r="C2445" s="458"/>
      <c r="D2445" s="458"/>
      <c r="E2445" s="458"/>
      <c r="F2445" s="459"/>
      <c r="G2445" s="459"/>
    </row>
    <row r="2446">
      <c r="A2446" s="458"/>
      <c r="B2446" s="458"/>
      <c r="C2446" s="458"/>
      <c r="D2446" s="458"/>
      <c r="E2446" s="458"/>
      <c r="F2446" s="459"/>
      <c r="G2446" s="459"/>
    </row>
    <row r="2447">
      <c r="A2447" s="458"/>
      <c r="B2447" s="458"/>
      <c r="C2447" s="458"/>
      <c r="D2447" s="458"/>
      <c r="E2447" s="458"/>
      <c r="F2447" s="459"/>
      <c r="G2447" s="459"/>
    </row>
    <row r="2448">
      <c r="A2448" s="458"/>
      <c r="B2448" s="458"/>
      <c r="C2448" s="458"/>
      <c r="D2448" s="458"/>
      <c r="E2448" s="458"/>
      <c r="F2448" s="459"/>
      <c r="G2448" s="459"/>
    </row>
    <row r="2449">
      <c r="A2449" s="458"/>
      <c r="B2449" s="458"/>
      <c r="C2449" s="458"/>
      <c r="D2449" s="458"/>
      <c r="E2449" s="458"/>
      <c r="F2449" s="459"/>
      <c r="G2449" s="459"/>
    </row>
    <row r="2450">
      <c r="A2450" s="458"/>
      <c r="B2450" s="458"/>
      <c r="C2450" s="458"/>
      <c r="D2450" s="458"/>
      <c r="E2450" s="458"/>
      <c r="F2450" s="459"/>
      <c r="G2450" s="459"/>
    </row>
    <row r="2451">
      <c r="A2451" s="458"/>
      <c r="B2451" s="458"/>
      <c r="C2451" s="458"/>
      <c r="D2451" s="458"/>
      <c r="E2451" s="458"/>
      <c r="F2451" s="459"/>
      <c r="G2451" s="459"/>
    </row>
    <row r="2452">
      <c r="A2452" s="458"/>
      <c r="B2452" s="458"/>
      <c r="C2452" s="458"/>
      <c r="D2452" s="458"/>
      <c r="E2452" s="458"/>
      <c r="F2452" s="459"/>
      <c r="G2452" s="459"/>
    </row>
    <row r="2453">
      <c r="A2453" s="458"/>
      <c r="B2453" s="458"/>
      <c r="C2453" s="458"/>
      <c r="D2453" s="458"/>
      <c r="E2453" s="458"/>
      <c r="F2453" s="459"/>
      <c r="G2453" s="459"/>
    </row>
  </sheetData>
  <drawing r:id="rId2"/>
  <legacyDrawing r:id="rId3"/>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4.75"/>
  </cols>
  <sheetData>
    <row r="1">
      <c r="A1" s="451" t="s">
        <v>635</v>
      </c>
    </row>
    <row r="2">
      <c r="A2" s="31" t="s">
        <v>1021</v>
      </c>
      <c r="B2" s="31" t="s">
        <v>1576</v>
      </c>
    </row>
    <row r="3">
      <c r="A3" s="31" t="s">
        <v>1023</v>
      </c>
      <c r="B3" s="31" t="s">
        <v>1024</v>
      </c>
    </row>
    <row r="4">
      <c r="A4" s="31" t="s">
        <v>756</v>
      </c>
      <c r="B4" s="31" t="s">
        <v>1577</v>
      </c>
    </row>
    <row r="5">
      <c r="A5" s="31" t="s">
        <v>1026</v>
      </c>
      <c r="B5" s="452">
        <v>68.0</v>
      </c>
    </row>
    <row r="6">
      <c r="A6" s="31" t="s">
        <v>1027</v>
      </c>
      <c r="B6" s="452">
        <v>68.0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212.0</v>
      </c>
      <c r="G12" s="459"/>
    </row>
    <row r="15">
      <c r="A15" s="455" t="s">
        <v>1031</v>
      </c>
      <c r="B15" s="455" t="s">
        <v>1032</v>
      </c>
      <c r="C15" s="455" t="s">
        <v>1033</v>
      </c>
      <c r="D15" s="455" t="s">
        <v>1034</v>
      </c>
      <c r="E15" s="455" t="s">
        <v>1035</v>
      </c>
      <c r="F15" s="455" t="s">
        <v>1036</v>
      </c>
      <c r="G15" s="307"/>
    </row>
    <row r="16">
      <c r="A16" s="436" t="s">
        <v>1436</v>
      </c>
      <c r="B16" s="436" t="s">
        <v>1436</v>
      </c>
      <c r="C16" s="436" t="s">
        <v>10</v>
      </c>
      <c r="D16" s="436" t="s">
        <v>1040</v>
      </c>
      <c r="E16" s="436" t="s">
        <v>171</v>
      </c>
      <c r="F16" s="454">
        <v>20.0</v>
      </c>
      <c r="G16" s="459"/>
    </row>
    <row r="17">
      <c r="A17" s="436" t="s">
        <v>1436</v>
      </c>
      <c r="B17" s="436" t="s">
        <v>1436</v>
      </c>
      <c r="C17" s="436" t="s">
        <v>9</v>
      </c>
      <c r="D17" s="436" t="s">
        <v>1040</v>
      </c>
      <c r="E17" s="436" t="s">
        <v>171</v>
      </c>
      <c r="F17" s="454">
        <v>20.0</v>
      </c>
      <c r="G17" s="459"/>
    </row>
    <row r="18">
      <c r="A18" s="436" t="s">
        <v>1436</v>
      </c>
      <c r="B18" s="436" t="s">
        <v>1436</v>
      </c>
      <c r="C18" s="436" t="s">
        <v>9</v>
      </c>
      <c r="D18" s="436" t="s">
        <v>1040</v>
      </c>
      <c r="E18" s="436" t="s">
        <v>174</v>
      </c>
      <c r="F18" s="454">
        <v>15.0</v>
      </c>
      <c r="G18" s="459"/>
    </row>
    <row r="19">
      <c r="A19" s="436" t="s">
        <v>1436</v>
      </c>
      <c r="B19" s="436" t="s">
        <v>1436</v>
      </c>
      <c r="C19" s="436" t="s">
        <v>9</v>
      </c>
      <c r="D19" s="436" t="s">
        <v>1040</v>
      </c>
      <c r="E19" s="436" t="s">
        <v>173</v>
      </c>
      <c r="F19" s="454">
        <v>13.0</v>
      </c>
      <c r="G19" s="459"/>
    </row>
    <row r="20">
      <c r="A20" s="436" t="s">
        <v>1436</v>
      </c>
      <c r="B20" s="436" t="s">
        <v>1436</v>
      </c>
      <c r="C20" s="436" t="s">
        <v>10</v>
      </c>
      <c r="D20" s="436" t="s">
        <v>1040</v>
      </c>
      <c r="E20" s="436" t="s">
        <v>174</v>
      </c>
      <c r="F20" s="454">
        <v>8.0</v>
      </c>
      <c r="G20" s="459"/>
    </row>
    <row r="21">
      <c r="A21" s="436" t="s">
        <v>1436</v>
      </c>
      <c r="B21" s="436" t="s">
        <v>1436</v>
      </c>
      <c r="C21" s="436" t="s">
        <v>10</v>
      </c>
      <c r="D21" s="436" t="s">
        <v>1040</v>
      </c>
      <c r="E21" s="436" t="s">
        <v>173</v>
      </c>
      <c r="F21" s="454">
        <v>7.0</v>
      </c>
      <c r="G21" s="459"/>
    </row>
    <row r="22">
      <c r="A22" s="436" t="s">
        <v>1437</v>
      </c>
      <c r="B22" s="436" t="s">
        <v>1438</v>
      </c>
      <c r="C22" s="436" t="s">
        <v>10</v>
      </c>
      <c r="D22" s="436" t="s">
        <v>1040</v>
      </c>
      <c r="E22" s="436" t="s">
        <v>171</v>
      </c>
      <c r="F22" s="454">
        <v>6.0</v>
      </c>
      <c r="G22" s="459"/>
    </row>
    <row r="23">
      <c r="A23" s="436" t="s">
        <v>1440</v>
      </c>
      <c r="B23" s="436" t="s">
        <v>1441</v>
      </c>
      <c r="C23" s="436" t="s">
        <v>10</v>
      </c>
      <c r="D23" s="436" t="s">
        <v>1040</v>
      </c>
      <c r="E23" s="436" t="s">
        <v>174</v>
      </c>
      <c r="F23" s="454">
        <v>6.0</v>
      </c>
      <c r="G23" s="459"/>
    </row>
    <row r="24">
      <c r="A24" s="436" t="s">
        <v>1436</v>
      </c>
      <c r="B24" s="436" t="s">
        <v>1436</v>
      </c>
      <c r="C24" s="436" t="s">
        <v>8</v>
      </c>
      <c r="D24" s="436" t="s">
        <v>1040</v>
      </c>
      <c r="E24" s="436" t="s">
        <v>173</v>
      </c>
      <c r="F24" s="454">
        <v>6.0</v>
      </c>
      <c r="G24" s="459"/>
    </row>
    <row r="25">
      <c r="A25" s="436" t="s">
        <v>1444</v>
      </c>
      <c r="B25" s="436" t="s">
        <v>1504</v>
      </c>
      <c r="C25" s="436" t="s">
        <v>9</v>
      </c>
      <c r="D25" s="436" t="s">
        <v>1040</v>
      </c>
      <c r="E25" s="436" t="s">
        <v>174</v>
      </c>
      <c r="F25" s="454">
        <v>5.0</v>
      </c>
      <c r="G25" s="459"/>
    </row>
    <row r="26">
      <c r="A26" s="436" t="s">
        <v>1402</v>
      </c>
      <c r="B26" s="436" t="s">
        <v>1450</v>
      </c>
      <c r="C26" s="436" t="s">
        <v>9</v>
      </c>
      <c r="D26" s="436" t="s">
        <v>1040</v>
      </c>
      <c r="E26" s="436" t="s">
        <v>171</v>
      </c>
      <c r="F26" s="454">
        <v>5.0</v>
      </c>
      <c r="G26" s="459"/>
    </row>
    <row r="27">
      <c r="A27" s="436" t="s">
        <v>1437</v>
      </c>
      <c r="B27" s="436" t="s">
        <v>1461</v>
      </c>
      <c r="C27" s="436" t="s">
        <v>9</v>
      </c>
      <c r="D27" s="436" t="s">
        <v>1040</v>
      </c>
      <c r="E27" s="436" t="s">
        <v>171</v>
      </c>
      <c r="F27" s="454">
        <v>4.0</v>
      </c>
      <c r="G27" s="459"/>
    </row>
    <row r="28">
      <c r="A28" s="436" t="s">
        <v>1437</v>
      </c>
      <c r="B28" s="436" t="s">
        <v>1461</v>
      </c>
      <c r="C28" s="436" t="s">
        <v>8</v>
      </c>
      <c r="D28" s="436" t="s">
        <v>1040</v>
      </c>
      <c r="E28" s="436" t="s">
        <v>173</v>
      </c>
      <c r="F28" s="454">
        <v>4.0</v>
      </c>
      <c r="G28" s="459"/>
    </row>
    <row r="29">
      <c r="A29" s="436" t="s">
        <v>1437</v>
      </c>
      <c r="B29" s="436" t="s">
        <v>1438</v>
      </c>
      <c r="C29" s="436" t="s">
        <v>9</v>
      </c>
      <c r="D29" s="436" t="s">
        <v>1040</v>
      </c>
      <c r="E29" s="436" t="s">
        <v>173</v>
      </c>
      <c r="F29" s="454">
        <v>4.0</v>
      </c>
      <c r="G29" s="459"/>
    </row>
    <row r="30">
      <c r="A30" s="436" t="s">
        <v>1452</v>
      </c>
      <c r="B30" s="436" t="s">
        <v>1538</v>
      </c>
      <c r="C30" s="436" t="s">
        <v>9</v>
      </c>
      <c r="D30" s="436" t="s">
        <v>1040</v>
      </c>
      <c r="E30" s="436" t="s">
        <v>173</v>
      </c>
      <c r="F30" s="454">
        <v>4.0</v>
      </c>
      <c r="G30" s="459"/>
    </row>
    <row r="31">
      <c r="A31" s="436" t="s">
        <v>1444</v>
      </c>
      <c r="B31" s="436" t="s">
        <v>1445</v>
      </c>
      <c r="C31" s="436" t="s">
        <v>9</v>
      </c>
      <c r="D31" s="436" t="s">
        <v>1040</v>
      </c>
      <c r="E31" s="436" t="s">
        <v>171</v>
      </c>
      <c r="F31" s="454">
        <v>4.0</v>
      </c>
      <c r="G31" s="459"/>
    </row>
    <row r="32">
      <c r="A32" s="436" t="s">
        <v>1402</v>
      </c>
      <c r="B32" s="436" t="s">
        <v>1450</v>
      </c>
      <c r="C32" s="436" t="s">
        <v>10</v>
      </c>
      <c r="D32" s="436" t="s">
        <v>1040</v>
      </c>
      <c r="E32" s="436" t="s">
        <v>171</v>
      </c>
      <c r="F32" s="454">
        <v>4.0</v>
      </c>
      <c r="G32" s="459"/>
    </row>
    <row r="33">
      <c r="A33" s="436" t="s">
        <v>1437</v>
      </c>
      <c r="B33" s="436" t="s">
        <v>1465</v>
      </c>
      <c r="C33" s="436" t="s">
        <v>9</v>
      </c>
      <c r="D33" s="436" t="s">
        <v>1040</v>
      </c>
      <c r="E33" s="436" t="s">
        <v>171</v>
      </c>
      <c r="F33" s="454">
        <v>3.0</v>
      </c>
      <c r="G33" s="459"/>
    </row>
    <row r="34">
      <c r="A34" s="436" t="s">
        <v>1452</v>
      </c>
      <c r="B34" s="436" t="s">
        <v>1538</v>
      </c>
      <c r="C34" s="436" t="s">
        <v>9</v>
      </c>
      <c r="D34" s="436" t="s">
        <v>1040</v>
      </c>
      <c r="E34" s="436" t="s">
        <v>174</v>
      </c>
      <c r="F34" s="454">
        <v>3.0</v>
      </c>
      <c r="G34" s="459"/>
    </row>
    <row r="35">
      <c r="A35" s="436" t="s">
        <v>1440</v>
      </c>
      <c r="B35" s="436" t="s">
        <v>1441</v>
      </c>
      <c r="C35" s="436" t="s">
        <v>9</v>
      </c>
      <c r="D35" s="436" t="s">
        <v>1040</v>
      </c>
      <c r="E35" s="436" t="s">
        <v>174</v>
      </c>
      <c r="F35" s="454">
        <v>3.0</v>
      </c>
      <c r="G35" s="459"/>
    </row>
    <row r="36">
      <c r="A36" s="436" t="s">
        <v>1436</v>
      </c>
      <c r="B36" s="436" t="s">
        <v>1436</v>
      </c>
      <c r="C36" s="436" t="s">
        <v>8</v>
      </c>
      <c r="D36" s="436" t="s">
        <v>1040</v>
      </c>
      <c r="E36" s="436" t="s">
        <v>171</v>
      </c>
      <c r="F36" s="454">
        <v>3.0</v>
      </c>
      <c r="G36" s="459"/>
    </row>
    <row r="37">
      <c r="A37" s="436" t="s">
        <v>1402</v>
      </c>
      <c r="B37" s="436" t="s">
        <v>1567</v>
      </c>
      <c r="C37" s="436" t="s">
        <v>9</v>
      </c>
      <c r="D37" s="436" t="s">
        <v>1040</v>
      </c>
      <c r="E37" s="436" t="s">
        <v>173</v>
      </c>
      <c r="F37" s="454">
        <v>3.0</v>
      </c>
      <c r="G37" s="459"/>
    </row>
    <row r="38">
      <c r="A38" s="436" t="s">
        <v>1448</v>
      </c>
      <c r="B38" s="436" t="s">
        <v>1491</v>
      </c>
      <c r="C38" s="436" t="s">
        <v>8</v>
      </c>
      <c r="D38" s="436" t="s">
        <v>1040</v>
      </c>
      <c r="E38" s="436" t="s">
        <v>174</v>
      </c>
      <c r="F38" s="454">
        <v>2.0</v>
      </c>
      <c r="G38" s="459"/>
    </row>
    <row r="39">
      <c r="A39" s="436" t="s">
        <v>1448</v>
      </c>
      <c r="B39" s="436" t="s">
        <v>1486</v>
      </c>
      <c r="C39" s="436" t="s">
        <v>10</v>
      </c>
      <c r="D39" s="436" t="s">
        <v>1040</v>
      </c>
      <c r="E39" s="436" t="s">
        <v>171</v>
      </c>
      <c r="F39" s="454">
        <v>2.0</v>
      </c>
      <c r="G39" s="459"/>
    </row>
    <row r="40">
      <c r="A40" s="436" t="s">
        <v>1437</v>
      </c>
      <c r="B40" s="436" t="s">
        <v>1460</v>
      </c>
      <c r="C40" s="436" t="s">
        <v>9</v>
      </c>
      <c r="D40" s="436" t="s">
        <v>1040</v>
      </c>
      <c r="E40" s="436" t="s">
        <v>173</v>
      </c>
      <c r="F40" s="454">
        <v>2.0</v>
      </c>
      <c r="G40" s="459"/>
    </row>
    <row r="41">
      <c r="A41" s="436" t="s">
        <v>1437</v>
      </c>
      <c r="B41" s="436" t="s">
        <v>1443</v>
      </c>
      <c r="C41" s="436" t="s">
        <v>9</v>
      </c>
      <c r="D41" s="436" t="s">
        <v>1040</v>
      </c>
      <c r="E41" s="436" t="s">
        <v>173</v>
      </c>
      <c r="F41" s="454">
        <v>2.0</v>
      </c>
      <c r="G41" s="459"/>
    </row>
    <row r="42">
      <c r="A42" s="436" t="s">
        <v>1437</v>
      </c>
      <c r="B42" s="436" t="s">
        <v>1443</v>
      </c>
      <c r="C42" s="436" t="s">
        <v>8</v>
      </c>
      <c r="D42" s="436" t="s">
        <v>1040</v>
      </c>
      <c r="E42" s="436" t="s">
        <v>171</v>
      </c>
      <c r="F42" s="454">
        <v>2.0</v>
      </c>
      <c r="G42" s="459"/>
    </row>
    <row r="43">
      <c r="A43" s="436" t="s">
        <v>1437</v>
      </c>
      <c r="B43" s="436" t="s">
        <v>1439</v>
      </c>
      <c r="C43" s="436" t="s">
        <v>9</v>
      </c>
      <c r="D43" s="436" t="s">
        <v>1040</v>
      </c>
      <c r="E43" s="436" t="s">
        <v>171</v>
      </c>
      <c r="F43" s="454">
        <v>2.0</v>
      </c>
      <c r="G43" s="459"/>
    </row>
    <row r="44">
      <c r="A44" s="436" t="s">
        <v>1437</v>
      </c>
      <c r="B44" s="436" t="s">
        <v>1446</v>
      </c>
      <c r="C44" s="436" t="s">
        <v>9</v>
      </c>
      <c r="D44" s="436" t="s">
        <v>1040</v>
      </c>
      <c r="E44" s="436" t="s">
        <v>174</v>
      </c>
      <c r="F44" s="454">
        <v>2.0</v>
      </c>
      <c r="G44" s="459"/>
    </row>
    <row r="45">
      <c r="A45" s="436" t="s">
        <v>1437</v>
      </c>
      <c r="B45" s="436" t="s">
        <v>1438</v>
      </c>
      <c r="C45" s="436" t="s">
        <v>10</v>
      </c>
      <c r="D45" s="436" t="s">
        <v>1040</v>
      </c>
      <c r="E45" s="436" t="s">
        <v>173</v>
      </c>
      <c r="F45" s="454">
        <v>2.0</v>
      </c>
      <c r="G45" s="459"/>
    </row>
    <row r="46">
      <c r="A46" s="436" t="s">
        <v>1437</v>
      </c>
      <c r="B46" s="436" t="s">
        <v>1438</v>
      </c>
      <c r="C46" s="436" t="s">
        <v>10</v>
      </c>
      <c r="D46" s="436" t="s">
        <v>1040</v>
      </c>
      <c r="E46" s="436" t="s">
        <v>174</v>
      </c>
      <c r="F46" s="454">
        <v>2.0</v>
      </c>
      <c r="G46" s="459"/>
    </row>
    <row r="47">
      <c r="A47" s="436" t="s">
        <v>1437</v>
      </c>
      <c r="B47" s="436" t="s">
        <v>1438</v>
      </c>
      <c r="C47" s="436" t="s">
        <v>9</v>
      </c>
      <c r="D47" s="436" t="s">
        <v>1040</v>
      </c>
      <c r="E47" s="436" t="s">
        <v>171</v>
      </c>
      <c r="F47" s="454">
        <v>2.0</v>
      </c>
      <c r="G47" s="459"/>
    </row>
    <row r="48">
      <c r="A48" s="436" t="s">
        <v>1452</v>
      </c>
      <c r="B48" s="436" t="s">
        <v>1538</v>
      </c>
      <c r="C48" s="436" t="s">
        <v>10</v>
      </c>
      <c r="D48" s="436" t="s">
        <v>1040</v>
      </c>
      <c r="E48" s="436" t="s">
        <v>173</v>
      </c>
      <c r="F48" s="454">
        <v>2.0</v>
      </c>
      <c r="G48" s="459"/>
    </row>
    <row r="49">
      <c r="A49" s="436" t="s">
        <v>1452</v>
      </c>
      <c r="B49" s="436" t="s">
        <v>1538</v>
      </c>
      <c r="C49" s="436" t="s">
        <v>9</v>
      </c>
      <c r="D49" s="436" t="s">
        <v>1040</v>
      </c>
      <c r="E49" s="436" t="s">
        <v>171</v>
      </c>
      <c r="F49" s="454">
        <v>2.0</v>
      </c>
      <c r="G49" s="459"/>
    </row>
    <row r="50">
      <c r="A50" s="436" t="s">
        <v>1440</v>
      </c>
      <c r="B50" s="436" t="s">
        <v>1441</v>
      </c>
      <c r="C50" s="436" t="s">
        <v>10</v>
      </c>
      <c r="D50" s="436" t="s">
        <v>1040</v>
      </c>
      <c r="E50" s="436" t="s">
        <v>171</v>
      </c>
      <c r="F50" s="454">
        <v>2.0</v>
      </c>
      <c r="G50" s="459"/>
    </row>
    <row r="51">
      <c r="A51" s="436" t="s">
        <v>1444</v>
      </c>
      <c r="B51" s="436" t="s">
        <v>1504</v>
      </c>
      <c r="C51" s="436" t="s">
        <v>9</v>
      </c>
      <c r="D51" s="436" t="s">
        <v>1040</v>
      </c>
      <c r="E51" s="436" t="s">
        <v>171</v>
      </c>
      <c r="F51" s="454">
        <v>2.0</v>
      </c>
      <c r="G51" s="459"/>
    </row>
    <row r="52">
      <c r="A52" s="436" t="s">
        <v>1436</v>
      </c>
      <c r="B52" s="436" t="s">
        <v>1436</v>
      </c>
      <c r="C52" s="436" t="s">
        <v>8</v>
      </c>
      <c r="D52" s="436" t="s">
        <v>1040</v>
      </c>
      <c r="E52" s="436" t="s">
        <v>174</v>
      </c>
      <c r="F52" s="454">
        <v>2.0</v>
      </c>
      <c r="G52" s="459"/>
    </row>
    <row r="53">
      <c r="A53" s="436" t="s">
        <v>1402</v>
      </c>
      <c r="B53" s="436" t="s">
        <v>1450</v>
      </c>
      <c r="C53" s="436" t="s">
        <v>9</v>
      </c>
      <c r="D53" s="436" t="s">
        <v>1040</v>
      </c>
      <c r="E53" s="436" t="s">
        <v>173</v>
      </c>
      <c r="F53" s="454">
        <v>2.0</v>
      </c>
      <c r="G53" s="459"/>
    </row>
    <row r="54">
      <c r="A54" s="436" t="s">
        <v>1068</v>
      </c>
      <c r="B54" s="436" t="s">
        <v>1068</v>
      </c>
      <c r="C54" s="436" t="s">
        <v>9</v>
      </c>
      <c r="D54" s="436" t="s">
        <v>1040</v>
      </c>
      <c r="E54" s="436" t="s">
        <v>173</v>
      </c>
      <c r="F54" s="454">
        <v>1.0</v>
      </c>
      <c r="G54" s="459"/>
    </row>
    <row r="55">
      <c r="A55" s="436" t="s">
        <v>1068</v>
      </c>
      <c r="B55" s="436" t="s">
        <v>1068</v>
      </c>
      <c r="C55" s="436" t="s">
        <v>8</v>
      </c>
      <c r="D55" s="436" t="s">
        <v>1040</v>
      </c>
      <c r="E55" s="436" t="s">
        <v>171</v>
      </c>
      <c r="F55" s="454">
        <v>1.0</v>
      </c>
      <c r="G55" s="459"/>
    </row>
    <row r="56">
      <c r="A56" s="436" t="s">
        <v>1448</v>
      </c>
      <c r="B56" s="436" t="s">
        <v>1491</v>
      </c>
      <c r="C56" s="436" t="s">
        <v>10</v>
      </c>
      <c r="D56" s="436" t="s">
        <v>1040</v>
      </c>
      <c r="E56" s="436" t="s">
        <v>174</v>
      </c>
      <c r="F56" s="454">
        <v>1.0</v>
      </c>
      <c r="G56" s="459"/>
    </row>
    <row r="57">
      <c r="A57" s="436" t="s">
        <v>1448</v>
      </c>
      <c r="B57" s="436" t="s">
        <v>1486</v>
      </c>
      <c r="C57" s="436" t="s">
        <v>10</v>
      </c>
      <c r="D57" s="436" t="s">
        <v>1040</v>
      </c>
      <c r="E57" s="436" t="s">
        <v>173</v>
      </c>
      <c r="F57" s="454">
        <v>1.0</v>
      </c>
      <c r="G57" s="459"/>
    </row>
    <row r="58">
      <c r="A58" s="436" t="s">
        <v>1521</v>
      </c>
      <c r="B58" s="436" t="s">
        <v>1529</v>
      </c>
      <c r="C58" s="436" t="s">
        <v>10</v>
      </c>
      <c r="D58" s="436" t="s">
        <v>1040</v>
      </c>
      <c r="E58" s="436" t="s">
        <v>174</v>
      </c>
      <c r="F58" s="454">
        <v>1.0</v>
      </c>
      <c r="G58" s="459"/>
    </row>
    <row r="59">
      <c r="A59" s="436" t="s">
        <v>1437</v>
      </c>
      <c r="B59" s="436" t="s">
        <v>1443</v>
      </c>
      <c r="C59" s="436" t="s">
        <v>10</v>
      </c>
      <c r="D59" s="436" t="s">
        <v>1040</v>
      </c>
      <c r="E59" s="436" t="s">
        <v>171</v>
      </c>
      <c r="F59" s="454">
        <v>1.0</v>
      </c>
      <c r="G59" s="459"/>
    </row>
    <row r="60">
      <c r="A60" s="436" t="s">
        <v>1437</v>
      </c>
      <c r="B60" s="436" t="s">
        <v>1439</v>
      </c>
      <c r="C60" s="436" t="s">
        <v>9</v>
      </c>
      <c r="D60" s="436" t="s">
        <v>1040</v>
      </c>
      <c r="E60" s="436" t="s">
        <v>173</v>
      </c>
      <c r="F60" s="454">
        <v>1.0</v>
      </c>
      <c r="G60" s="459"/>
    </row>
    <row r="61">
      <c r="A61" s="436" t="s">
        <v>1437</v>
      </c>
      <c r="B61" s="436" t="s">
        <v>1447</v>
      </c>
      <c r="C61" s="436" t="s">
        <v>9</v>
      </c>
      <c r="D61" s="436" t="s">
        <v>1040</v>
      </c>
      <c r="E61" s="436" t="s">
        <v>173</v>
      </c>
      <c r="F61" s="454">
        <v>1.0</v>
      </c>
      <c r="G61" s="459"/>
    </row>
    <row r="62">
      <c r="A62" s="436" t="s">
        <v>1437</v>
      </c>
      <c r="B62" s="436" t="s">
        <v>1461</v>
      </c>
      <c r="C62" s="436" t="s">
        <v>8</v>
      </c>
      <c r="D62" s="436" t="s">
        <v>1040</v>
      </c>
      <c r="E62" s="436" t="s">
        <v>171</v>
      </c>
      <c r="F62" s="454">
        <v>1.0</v>
      </c>
      <c r="G62" s="459"/>
    </row>
    <row r="63">
      <c r="A63" s="436" t="s">
        <v>1437</v>
      </c>
      <c r="B63" s="436" t="s">
        <v>1446</v>
      </c>
      <c r="C63" s="436" t="s">
        <v>9</v>
      </c>
      <c r="D63" s="436" t="s">
        <v>1040</v>
      </c>
      <c r="E63" s="436" t="s">
        <v>171</v>
      </c>
      <c r="F63" s="454">
        <v>1.0</v>
      </c>
      <c r="G63" s="459"/>
    </row>
    <row r="64">
      <c r="A64" s="436" t="s">
        <v>1437</v>
      </c>
      <c r="B64" s="436" t="s">
        <v>1469</v>
      </c>
      <c r="C64" s="436" t="s">
        <v>8</v>
      </c>
      <c r="D64" s="436" t="s">
        <v>1040</v>
      </c>
      <c r="E64" s="436" t="s">
        <v>171</v>
      </c>
      <c r="F64" s="454">
        <v>1.0</v>
      </c>
      <c r="G64" s="459"/>
    </row>
    <row r="65">
      <c r="A65" s="436" t="s">
        <v>1497</v>
      </c>
      <c r="B65" s="436" t="s">
        <v>1498</v>
      </c>
      <c r="C65" s="436" t="s">
        <v>8</v>
      </c>
      <c r="D65" s="436" t="s">
        <v>1040</v>
      </c>
      <c r="E65" s="436" t="s">
        <v>171</v>
      </c>
      <c r="F65" s="454">
        <v>1.0</v>
      </c>
      <c r="G65" s="459"/>
    </row>
    <row r="66">
      <c r="A66" s="436" t="s">
        <v>1452</v>
      </c>
      <c r="B66" s="436" t="s">
        <v>1462</v>
      </c>
      <c r="C66" s="436" t="s">
        <v>10</v>
      </c>
      <c r="D66" s="436" t="s">
        <v>1040</v>
      </c>
      <c r="E66" s="436" t="s">
        <v>171</v>
      </c>
      <c r="F66" s="454">
        <v>1.0</v>
      </c>
      <c r="G66" s="459"/>
    </row>
    <row r="67">
      <c r="A67" s="436" t="s">
        <v>1452</v>
      </c>
      <c r="B67" s="436" t="s">
        <v>1462</v>
      </c>
      <c r="C67" s="436" t="s">
        <v>10</v>
      </c>
      <c r="D67" s="436" t="s">
        <v>1040</v>
      </c>
      <c r="E67" s="436" t="s">
        <v>174</v>
      </c>
      <c r="F67" s="454">
        <v>1.0</v>
      </c>
      <c r="G67" s="459"/>
    </row>
    <row r="68">
      <c r="A68" s="436" t="s">
        <v>1452</v>
      </c>
      <c r="B68" s="436" t="s">
        <v>1462</v>
      </c>
      <c r="C68" s="436" t="s">
        <v>9</v>
      </c>
      <c r="D68" s="436" t="s">
        <v>1040</v>
      </c>
      <c r="E68" s="436" t="s">
        <v>171</v>
      </c>
      <c r="F68" s="454">
        <v>1.0</v>
      </c>
      <c r="G68" s="459"/>
    </row>
    <row r="69">
      <c r="A69" s="436" t="s">
        <v>1452</v>
      </c>
      <c r="B69" s="436" t="s">
        <v>1538</v>
      </c>
      <c r="C69" s="436" t="s">
        <v>10</v>
      </c>
      <c r="D69" s="436" t="s">
        <v>1040</v>
      </c>
      <c r="E69" s="436" t="s">
        <v>171</v>
      </c>
      <c r="F69" s="454">
        <v>1.0</v>
      </c>
      <c r="G69" s="459"/>
    </row>
    <row r="70">
      <c r="A70" s="436" t="s">
        <v>1452</v>
      </c>
      <c r="B70" s="436" t="s">
        <v>1538</v>
      </c>
      <c r="C70" s="436" t="s">
        <v>10</v>
      </c>
      <c r="D70" s="436" t="s">
        <v>1040</v>
      </c>
      <c r="E70" s="436" t="s">
        <v>174</v>
      </c>
      <c r="F70" s="454">
        <v>1.0</v>
      </c>
      <c r="G70" s="459"/>
    </row>
    <row r="71">
      <c r="A71" s="436" t="s">
        <v>1452</v>
      </c>
      <c r="B71" s="436" t="s">
        <v>1578</v>
      </c>
      <c r="C71" s="436" t="s">
        <v>10</v>
      </c>
      <c r="D71" s="436" t="s">
        <v>1040</v>
      </c>
      <c r="E71" s="436" t="s">
        <v>173</v>
      </c>
      <c r="F71" s="454">
        <v>1.0</v>
      </c>
      <c r="G71" s="459"/>
    </row>
    <row r="72">
      <c r="A72" s="436" t="s">
        <v>1452</v>
      </c>
      <c r="B72" s="436" t="s">
        <v>1472</v>
      </c>
      <c r="C72" s="436" t="s">
        <v>10</v>
      </c>
      <c r="D72" s="436" t="s">
        <v>1040</v>
      </c>
      <c r="E72" s="436" t="s">
        <v>174</v>
      </c>
      <c r="F72" s="454">
        <v>1.0</v>
      </c>
      <c r="G72" s="459"/>
    </row>
    <row r="73">
      <c r="A73" s="436" t="s">
        <v>1440</v>
      </c>
      <c r="B73" s="436" t="s">
        <v>1546</v>
      </c>
      <c r="C73" s="436" t="s">
        <v>10</v>
      </c>
      <c r="D73" s="436" t="s">
        <v>1040</v>
      </c>
      <c r="E73" s="436" t="s">
        <v>171</v>
      </c>
      <c r="F73" s="454">
        <v>1.0</v>
      </c>
      <c r="G73" s="459"/>
    </row>
    <row r="74">
      <c r="A74" s="436" t="s">
        <v>1440</v>
      </c>
      <c r="B74" s="436" t="s">
        <v>1546</v>
      </c>
      <c r="C74" s="436" t="s">
        <v>9</v>
      </c>
      <c r="D74" s="436" t="s">
        <v>1040</v>
      </c>
      <c r="E74" s="436" t="s">
        <v>171</v>
      </c>
      <c r="F74" s="454">
        <v>1.0</v>
      </c>
      <c r="G74" s="459"/>
    </row>
    <row r="75">
      <c r="A75" s="436" t="s">
        <v>1484</v>
      </c>
      <c r="B75" s="436" t="s">
        <v>1484</v>
      </c>
      <c r="C75" s="436" t="s">
        <v>9</v>
      </c>
      <c r="D75" s="436" t="s">
        <v>1040</v>
      </c>
      <c r="E75" s="436" t="s">
        <v>171</v>
      </c>
      <c r="F75" s="454">
        <v>1.0</v>
      </c>
      <c r="G75" s="459"/>
    </row>
    <row r="76">
      <c r="A76" s="436" t="s">
        <v>1444</v>
      </c>
      <c r="B76" s="436" t="s">
        <v>1508</v>
      </c>
      <c r="C76" s="436" t="s">
        <v>9</v>
      </c>
      <c r="D76" s="436" t="s">
        <v>1040</v>
      </c>
      <c r="E76" s="436" t="s">
        <v>173</v>
      </c>
      <c r="F76" s="454">
        <v>1.0</v>
      </c>
      <c r="G76" s="459"/>
    </row>
    <row r="77">
      <c r="A77" s="436" t="s">
        <v>1444</v>
      </c>
      <c r="B77" s="436" t="s">
        <v>1579</v>
      </c>
      <c r="C77" s="436" t="s">
        <v>10</v>
      </c>
      <c r="D77" s="436" t="s">
        <v>1040</v>
      </c>
      <c r="E77" s="436" t="s">
        <v>171</v>
      </c>
      <c r="F77" s="454">
        <v>1.0</v>
      </c>
      <c r="G77" s="459"/>
    </row>
    <row r="78">
      <c r="A78" s="436" t="s">
        <v>1444</v>
      </c>
      <c r="B78" s="436" t="s">
        <v>1456</v>
      </c>
      <c r="C78" s="436" t="s">
        <v>9</v>
      </c>
      <c r="D78" s="436" t="s">
        <v>1040</v>
      </c>
      <c r="E78" s="436" t="s">
        <v>174</v>
      </c>
      <c r="F78" s="454">
        <v>1.0</v>
      </c>
      <c r="G78" s="459"/>
    </row>
    <row r="79">
      <c r="A79" s="436" t="s">
        <v>1444</v>
      </c>
      <c r="B79" s="436" t="s">
        <v>1504</v>
      </c>
      <c r="C79" s="436" t="s">
        <v>9</v>
      </c>
      <c r="D79" s="436" t="s">
        <v>1040</v>
      </c>
      <c r="E79" s="436" t="s">
        <v>173</v>
      </c>
      <c r="F79" s="454">
        <v>1.0</v>
      </c>
      <c r="G79" s="459"/>
    </row>
    <row r="80">
      <c r="A80" s="436" t="s">
        <v>1444</v>
      </c>
      <c r="B80" s="436" t="s">
        <v>1458</v>
      </c>
      <c r="C80" s="436" t="s">
        <v>9</v>
      </c>
      <c r="D80" s="436" t="s">
        <v>1040</v>
      </c>
      <c r="E80" s="436" t="s">
        <v>174</v>
      </c>
      <c r="F80" s="454">
        <v>1.0</v>
      </c>
      <c r="G80" s="459"/>
    </row>
    <row r="81">
      <c r="A81" s="436" t="s">
        <v>1475</v>
      </c>
      <c r="B81" s="436" t="s">
        <v>1580</v>
      </c>
      <c r="C81" s="436" t="s">
        <v>9</v>
      </c>
      <c r="D81" s="436" t="s">
        <v>1040</v>
      </c>
      <c r="E81" s="436" t="s">
        <v>174</v>
      </c>
      <c r="F81" s="454">
        <v>1.0</v>
      </c>
      <c r="G81" s="459"/>
    </row>
    <row r="82">
      <c r="A82" s="436" t="s">
        <v>1402</v>
      </c>
      <c r="B82" s="436" t="s">
        <v>1567</v>
      </c>
      <c r="C82" s="436" t="s">
        <v>9</v>
      </c>
      <c r="D82" s="436" t="s">
        <v>1040</v>
      </c>
      <c r="E82" s="436" t="s">
        <v>171</v>
      </c>
      <c r="F82" s="454">
        <v>1.0</v>
      </c>
      <c r="G82" s="459"/>
    </row>
    <row r="83">
      <c r="A83" s="436" t="s">
        <v>1402</v>
      </c>
      <c r="B83" s="436" t="s">
        <v>1567</v>
      </c>
      <c r="C83" s="436" t="s">
        <v>8</v>
      </c>
      <c r="D83" s="436" t="s">
        <v>1040</v>
      </c>
      <c r="E83" s="436" t="s">
        <v>171</v>
      </c>
      <c r="F83" s="454">
        <v>1.0</v>
      </c>
      <c r="G83" s="459"/>
    </row>
    <row r="84">
      <c r="A84" s="458"/>
      <c r="B84" s="458"/>
      <c r="C84" s="458"/>
      <c r="D84" s="458"/>
      <c r="E84" s="458"/>
      <c r="F84" s="459"/>
      <c r="G84" s="459"/>
    </row>
    <row r="85">
      <c r="A85" s="458"/>
      <c r="B85" s="458"/>
      <c r="C85" s="458"/>
      <c r="D85" s="458"/>
      <c r="E85" s="458"/>
      <c r="F85" s="459"/>
      <c r="G85" s="459"/>
    </row>
    <row r="86">
      <c r="A86" s="458"/>
      <c r="B86" s="458"/>
      <c r="C86" s="458"/>
      <c r="D86" s="458"/>
      <c r="E86" s="458"/>
      <c r="F86" s="459"/>
      <c r="G86" s="459"/>
    </row>
    <row r="87">
      <c r="A87" s="458"/>
      <c r="B87" s="458"/>
      <c r="C87" s="458"/>
      <c r="D87" s="458"/>
      <c r="E87" s="458"/>
      <c r="F87" s="459"/>
      <c r="G87" s="459"/>
    </row>
    <row r="88">
      <c r="A88" s="458"/>
      <c r="B88" s="458"/>
      <c r="C88" s="458"/>
      <c r="D88" s="458"/>
      <c r="E88" s="458"/>
      <c r="F88" s="459"/>
      <c r="G88" s="459"/>
    </row>
    <row r="89">
      <c r="A89" s="458"/>
      <c r="B89" s="458"/>
      <c r="C89" s="458"/>
      <c r="D89" s="458"/>
      <c r="E89" s="458"/>
      <c r="F89" s="459"/>
      <c r="G89" s="459"/>
    </row>
    <row r="90">
      <c r="A90" s="458"/>
      <c r="B90" s="458"/>
      <c r="C90" s="458"/>
      <c r="D90" s="458"/>
      <c r="E90" s="458"/>
      <c r="F90" s="459"/>
      <c r="G90" s="459"/>
    </row>
    <row r="91">
      <c r="A91" s="458"/>
      <c r="B91" s="458"/>
      <c r="C91" s="458"/>
      <c r="D91" s="458"/>
      <c r="E91" s="458"/>
      <c r="F91" s="459"/>
      <c r="G91" s="459"/>
    </row>
    <row r="92">
      <c r="A92" s="458"/>
      <c r="B92" s="458"/>
      <c r="C92" s="458"/>
      <c r="D92" s="458"/>
      <c r="E92" s="458"/>
      <c r="F92" s="459"/>
      <c r="G92" s="459"/>
    </row>
    <row r="93">
      <c r="A93" s="458"/>
      <c r="B93" s="458"/>
      <c r="C93" s="458"/>
      <c r="D93" s="458"/>
      <c r="E93" s="458"/>
      <c r="F93" s="459"/>
      <c r="G93" s="459"/>
    </row>
    <row r="94">
      <c r="A94" s="458"/>
      <c r="B94" s="458"/>
      <c r="C94" s="458"/>
      <c r="D94" s="458"/>
      <c r="E94" s="458"/>
      <c r="F94" s="459"/>
      <c r="G94" s="459"/>
    </row>
    <row r="95">
      <c r="A95" s="458"/>
      <c r="B95" s="458"/>
      <c r="C95" s="458"/>
      <c r="D95" s="458"/>
      <c r="E95" s="458"/>
      <c r="F95" s="459"/>
      <c r="G95" s="459"/>
    </row>
    <row r="96">
      <c r="A96" s="458"/>
      <c r="B96" s="458"/>
      <c r="C96" s="458"/>
      <c r="D96" s="458"/>
      <c r="E96" s="458"/>
      <c r="F96" s="459"/>
      <c r="G96" s="459"/>
    </row>
    <row r="97">
      <c r="A97" s="458"/>
      <c r="B97" s="458"/>
      <c r="C97" s="458"/>
      <c r="D97" s="458"/>
      <c r="E97" s="458"/>
      <c r="F97" s="459"/>
      <c r="G97" s="459"/>
    </row>
    <row r="98">
      <c r="A98" s="458"/>
      <c r="B98" s="458"/>
      <c r="C98" s="458"/>
      <c r="D98" s="458"/>
      <c r="E98" s="458"/>
      <c r="F98" s="459"/>
      <c r="G98" s="459"/>
    </row>
    <row r="99">
      <c r="A99" s="458"/>
      <c r="B99" s="458"/>
      <c r="C99" s="458"/>
      <c r="D99" s="458"/>
      <c r="E99" s="458"/>
      <c r="F99" s="459"/>
      <c r="G99" s="459"/>
    </row>
    <row r="100">
      <c r="A100" s="458"/>
      <c r="B100" s="458"/>
      <c r="C100" s="458"/>
      <c r="D100" s="458"/>
      <c r="E100" s="458"/>
      <c r="F100" s="459"/>
      <c r="G100" s="459"/>
    </row>
    <row r="101">
      <c r="A101" s="458"/>
      <c r="B101" s="458"/>
      <c r="C101" s="458"/>
      <c r="D101" s="458"/>
      <c r="E101" s="458"/>
      <c r="F101" s="459"/>
      <c r="G101" s="459"/>
    </row>
    <row r="102">
      <c r="A102" s="458"/>
      <c r="B102" s="458"/>
      <c r="C102" s="458"/>
      <c r="D102" s="458"/>
      <c r="E102" s="458"/>
      <c r="F102" s="459"/>
      <c r="G102" s="459"/>
    </row>
    <row r="103">
      <c r="A103" s="458"/>
      <c r="B103" s="458"/>
      <c r="C103" s="458"/>
      <c r="D103" s="458"/>
      <c r="E103" s="458"/>
      <c r="F103" s="459"/>
      <c r="G103" s="459"/>
    </row>
    <row r="104">
      <c r="A104" s="458"/>
      <c r="B104" s="458"/>
      <c r="C104" s="458"/>
      <c r="D104" s="458"/>
      <c r="E104" s="458"/>
      <c r="F104" s="459"/>
      <c r="G104" s="459"/>
    </row>
    <row r="105">
      <c r="A105" s="458"/>
      <c r="B105" s="458"/>
      <c r="C105" s="458"/>
      <c r="D105" s="458"/>
      <c r="E105" s="458"/>
      <c r="F105" s="459"/>
      <c r="G105" s="459"/>
    </row>
    <row r="106">
      <c r="A106" s="458"/>
      <c r="B106" s="458"/>
      <c r="C106" s="458"/>
      <c r="D106" s="458"/>
      <c r="E106" s="458"/>
      <c r="F106" s="459"/>
      <c r="G106" s="459"/>
    </row>
    <row r="107">
      <c r="A107" s="458"/>
      <c r="B107" s="458"/>
      <c r="C107" s="458"/>
      <c r="D107" s="458"/>
      <c r="E107" s="458"/>
      <c r="F107" s="459"/>
      <c r="G107" s="459"/>
    </row>
    <row r="108">
      <c r="A108" s="458"/>
      <c r="B108" s="458"/>
      <c r="C108" s="458"/>
      <c r="D108" s="458"/>
      <c r="E108" s="458"/>
      <c r="F108" s="459"/>
      <c r="G108" s="459"/>
    </row>
    <row r="109">
      <c r="A109" s="458"/>
      <c r="B109" s="458"/>
      <c r="C109" s="458"/>
      <c r="D109" s="458"/>
      <c r="E109" s="458"/>
      <c r="F109" s="459"/>
      <c r="G109" s="459"/>
    </row>
    <row r="110">
      <c r="A110" s="458"/>
      <c r="B110" s="458"/>
      <c r="C110" s="458"/>
      <c r="D110" s="458"/>
      <c r="E110" s="458"/>
      <c r="F110" s="459"/>
      <c r="G110" s="459"/>
    </row>
    <row r="111">
      <c r="A111" s="458"/>
      <c r="B111" s="458"/>
      <c r="C111" s="458"/>
      <c r="D111" s="458"/>
      <c r="E111" s="458"/>
      <c r="F111" s="459"/>
      <c r="G111" s="459"/>
    </row>
    <row r="112">
      <c r="A112" s="458"/>
      <c r="B112" s="458"/>
      <c r="C112" s="458"/>
      <c r="D112" s="458"/>
      <c r="E112" s="458"/>
      <c r="F112" s="459"/>
      <c r="G112" s="459"/>
    </row>
    <row r="113">
      <c r="A113" s="458"/>
      <c r="B113" s="458"/>
      <c r="C113" s="458"/>
      <c r="D113" s="458"/>
      <c r="E113" s="458"/>
      <c r="F113" s="459"/>
      <c r="G113" s="459"/>
    </row>
    <row r="114">
      <c r="A114" s="458"/>
      <c r="B114" s="458"/>
      <c r="C114" s="458"/>
      <c r="D114" s="458"/>
      <c r="E114" s="458"/>
      <c r="F114" s="459"/>
      <c r="G114" s="459"/>
    </row>
    <row r="115">
      <c r="A115" s="458"/>
      <c r="B115" s="458"/>
      <c r="C115" s="458"/>
      <c r="D115" s="458"/>
      <c r="E115" s="458"/>
      <c r="F115" s="459"/>
      <c r="G115" s="459"/>
    </row>
    <row r="116">
      <c r="A116" s="458"/>
      <c r="B116" s="458"/>
      <c r="C116" s="458"/>
      <c r="D116" s="458"/>
      <c r="E116" s="458"/>
      <c r="F116" s="459"/>
      <c r="G116" s="459"/>
    </row>
    <row r="117">
      <c r="A117" s="458"/>
      <c r="B117" s="458"/>
      <c r="C117" s="458"/>
      <c r="D117" s="458"/>
      <c r="E117" s="458"/>
      <c r="F117" s="459"/>
      <c r="G117" s="459"/>
    </row>
    <row r="118">
      <c r="A118" s="458"/>
      <c r="B118" s="458"/>
      <c r="C118" s="458"/>
      <c r="D118" s="458"/>
      <c r="E118" s="458"/>
      <c r="F118" s="459"/>
      <c r="G118" s="459"/>
    </row>
    <row r="119">
      <c r="A119" s="458"/>
      <c r="B119" s="458"/>
      <c r="C119" s="458"/>
      <c r="D119" s="458"/>
      <c r="E119" s="458"/>
      <c r="F119" s="459"/>
      <c r="G119" s="459"/>
    </row>
    <row r="120">
      <c r="A120" s="458"/>
      <c r="B120" s="458"/>
      <c r="C120" s="458"/>
      <c r="D120" s="458"/>
      <c r="E120" s="458"/>
      <c r="F120" s="459"/>
      <c r="G120" s="459"/>
    </row>
    <row r="121">
      <c r="A121" s="458"/>
      <c r="B121" s="458"/>
      <c r="C121" s="458"/>
      <c r="D121" s="458"/>
      <c r="E121" s="458"/>
      <c r="F121" s="459"/>
      <c r="G121" s="459"/>
    </row>
    <row r="122">
      <c r="A122" s="458"/>
      <c r="B122" s="458"/>
      <c r="C122" s="458"/>
      <c r="D122" s="458"/>
      <c r="E122" s="458"/>
      <c r="F122" s="459"/>
      <c r="G122" s="459"/>
    </row>
    <row r="123">
      <c r="A123" s="458"/>
      <c r="B123" s="458"/>
      <c r="C123" s="458"/>
      <c r="D123" s="458"/>
      <c r="E123" s="458"/>
      <c r="F123" s="459"/>
      <c r="G123" s="459"/>
    </row>
    <row r="124">
      <c r="A124" s="458"/>
      <c r="B124" s="458"/>
      <c r="C124" s="458"/>
      <c r="D124" s="458"/>
      <c r="E124" s="458"/>
      <c r="F124" s="459"/>
      <c r="G124" s="459"/>
    </row>
    <row r="125">
      <c r="A125" s="458"/>
      <c r="B125" s="458"/>
      <c r="C125" s="458"/>
      <c r="D125" s="458"/>
      <c r="E125" s="458"/>
      <c r="F125" s="459"/>
      <c r="G125" s="459"/>
    </row>
    <row r="126">
      <c r="A126" s="458"/>
      <c r="B126" s="458"/>
      <c r="C126" s="458"/>
      <c r="D126" s="458"/>
      <c r="E126" s="458"/>
      <c r="F126" s="459"/>
      <c r="G126" s="459"/>
    </row>
    <row r="127">
      <c r="A127" s="458"/>
      <c r="B127" s="458"/>
      <c r="C127" s="458"/>
      <c r="D127" s="458"/>
      <c r="E127" s="458"/>
      <c r="F127" s="459"/>
      <c r="G127" s="459"/>
    </row>
    <row r="128">
      <c r="A128" s="458"/>
      <c r="B128" s="458"/>
      <c r="C128" s="458"/>
      <c r="D128" s="458"/>
      <c r="E128" s="458"/>
      <c r="F128" s="459"/>
      <c r="G128" s="459"/>
    </row>
    <row r="129">
      <c r="A129" s="458"/>
      <c r="B129" s="458"/>
      <c r="C129" s="458"/>
      <c r="D129" s="458"/>
      <c r="E129" s="458"/>
      <c r="F129" s="459"/>
      <c r="G129" s="459"/>
    </row>
    <row r="130">
      <c r="A130" s="458"/>
      <c r="B130" s="458"/>
      <c r="C130" s="458"/>
      <c r="D130" s="458"/>
      <c r="E130" s="458"/>
      <c r="F130" s="459"/>
      <c r="G130" s="459"/>
    </row>
    <row r="131">
      <c r="A131" s="458"/>
      <c r="B131" s="458"/>
      <c r="C131" s="458"/>
      <c r="D131" s="458"/>
      <c r="E131" s="458"/>
      <c r="F131" s="459"/>
      <c r="G131" s="459"/>
    </row>
    <row r="132">
      <c r="A132" s="458"/>
      <c r="B132" s="458"/>
      <c r="C132" s="458"/>
      <c r="D132" s="458"/>
      <c r="E132" s="458"/>
      <c r="F132" s="459"/>
      <c r="G132" s="459"/>
    </row>
    <row r="133">
      <c r="A133" s="458"/>
      <c r="B133" s="458"/>
      <c r="C133" s="458"/>
      <c r="D133" s="458"/>
      <c r="E133" s="458"/>
      <c r="F133" s="459"/>
      <c r="G133" s="459"/>
    </row>
    <row r="134">
      <c r="A134" s="458"/>
      <c r="B134" s="458"/>
      <c r="C134" s="458"/>
      <c r="D134" s="458"/>
      <c r="E134" s="458"/>
      <c r="F134" s="459"/>
      <c r="G134" s="459"/>
    </row>
    <row r="135">
      <c r="A135" s="458"/>
      <c r="B135" s="458"/>
      <c r="C135" s="458"/>
      <c r="D135" s="458"/>
      <c r="E135" s="458"/>
      <c r="F135" s="459"/>
      <c r="G135" s="459"/>
    </row>
    <row r="136">
      <c r="A136" s="458"/>
      <c r="B136" s="458"/>
      <c r="C136" s="458"/>
      <c r="D136" s="458"/>
      <c r="E136" s="458"/>
      <c r="F136" s="459"/>
      <c r="G136" s="459"/>
    </row>
    <row r="137">
      <c r="A137" s="458"/>
      <c r="B137" s="458"/>
      <c r="C137" s="458"/>
      <c r="D137" s="458"/>
      <c r="E137" s="458"/>
      <c r="F137" s="459"/>
      <c r="G137" s="459"/>
    </row>
    <row r="138">
      <c r="A138" s="458"/>
      <c r="B138" s="458"/>
      <c r="C138" s="458"/>
      <c r="D138" s="458"/>
      <c r="E138" s="458"/>
      <c r="F138" s="459"/>
      <c r="G138" s="459"/>
    </row>
    <row r="139">
      <c r="A139" s="458"/>
      <c r="B139" s="458"/>
      <c r="C139" s="458"/>
      <c r="D139" s="458"/>
      <c r="E139" s="458"/>
      <c r="F139" s="459"/>
      <c r="G139" s="459"/>
    </row>
    <row r="140">
      <c r="A140" s="458"/>
      <c r="B140" s="458"/>
      <c r="C140" s="458"/>
      <c r="D140" s="458"/>
      <c r="E140" s="458"/>
      <c r="F140" s="459"/>
      <c r="G140" s="459"/>
    </row>
    <row r="141">
      <c r="A141" s="458"/>
      <c r="B141" s="458"/>
      <c r="C141" s="458"/>
      <c r="D141" s="458"/>
      <c r="E141" s="458"/>
      <c r="F141" s="459"/>
      <c r="G141" s="459"/>
    </row>
    <row r="142">
      <c r="A142" s="458"/>
      <c r="B142" s="458"/>
      <c r="C142" s="458"/>
      <c r="D142" s="458"/>
      <c r="E142" s="458"/>
      <c r="F142" s="459"/>
      <c r="G142" s="459"/>
    </row>
    <row r="143">
      <c r="A143" s="458"/>
      <c r="B143" s="458"/>
      <c r="C143" s="458"/>
      <c r="D143" s="458"/>
      <c r="E143" s="458"/>
      <c r="F143" s="459"/>
      <c r="G143" s="459"/>
    </row>
    <row r="144">
      <c r="A144" s="458"/>
      <c r="B144" s="458"/>
      <c r="C144" s="458"/>
      <c r="D144" s="458"/>
      <c r="E144" s="458"/>
      <c r="F144" s="459"/>
      <c r="G144" s="459"/>
    </row>
    <row r="145">
      <c r="A145" s="458"/>
      <c r="B145" s="458"/>
      <c r="C145" s="458"/>
      <c r="D145" s="458"/>
      <c r="E145" s="458"/>
      <c r="F145" s="459"/>
      <c r="G145" s="459"/>
    </row>
    <row r="146">
      <c r="A146" s="458"/>
      <c r="B146" s="458"/>
      <c r="C146" s="458"/>
      <c r="D146" s="458"/>
      <c r="E146" s="458"/>
      <c r="F146" s="459"/>
      <c r="G146" s="459"/>
    </row>
    <row r="147">
      <c r="A147" s="458"/>
      <c r="B147" s="458"/>
      <c r="C147" s="458"/>
      <c r="D147" s="458"/>
      <c r="E147" s="458"/>
      <c r="F147" s="459"/>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sheetData>
  <drawing r:id="rId2"/>
  <legacyDrawing r:id="rId3"/>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4.0"/>
  </cols>
  <sheetData>
    <row r="1">
      <c r="A1" s="451" t="s">
        <v>634</v>
      </c>
    </row>
    <row r="2">
      <c r="A2" s="31" t="s">
        <v>1021</v>
      </c>
      <c r="B2" s="31" t="s">
        <v>1581</v>
      </c>
    </row>
    <row r="3">
      <c r="A3" s="31" t="s">
        <v>1023</v>
      </c>
      <c r="B3" s="31" t="s">
        <v>1024</v>
      </c>
    </row>
    <row r="4">
      <c r="A4" s="31" t="s">
        <v>756</v>
      </c>
      <c r="B4" s="31" t="s">
        <v>1582</v>
      </c>
    </row>
    <row r="5">
      <c r="A5" s="31" t="s">
        <v>1026</v>
      </c>
      <c r="B5" s="452">
        <v>328.0</v>
      </c>
    </row>
    <row r="6">
      <c r="A6" s="31" t="s">
        <v>1027</v>
      </c>
      <c r="B6" s="452">
        <v>328.0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3105.0</v>
      </c>
      <c r="G12" s="459"/>
    </row>
    <row r="15">
      <c r="A15" s="455" t="s">
        <v>1031</v>
      </c>
      <c r="B15" s="455" t="s">
        <v>1032</v>
      </c>
      <c r="C15" s="455" t="s">
        <v>1033</v>
      </c>
      <c r="D15" s="455" t="s">
        <v>1034</v>
      </c>
      <c r="E15" s="455" t="s">
        <v>1035</v>
      </c>
      <c r="F15" s="455" t="s">
        <v>1036</v>
      </c>
      <c r="G15" s="307"/>
    </row>
    <row r="16">
      <c r="A16" s="436" t="s">
        <v>1437</v>
      </c>
      <c r="B16" s="436" t="s">
        <v>1438</v>
      </c>
      <c r="C16" s="436" t="s">
        <v>9</v>
      </c>
      <c r="D16" s="436" t="s">
        <v>1040</v>
      </c>
      <c r="E16" s="436" t="s">
        <v>161</v>
      </c>
      <c r="F16" s="454">
        <v>198.0</v>
      </c>
      <c r="G16" s="459"/>
    </row>
    <row r="17">
      <c r="A17" s="436" t="s">
        <v>1437</v>
      </c>
      <c r="B17" s="436" t="s">
        <v>1438</v>
      </c>
      <c r="C17" s="436" t="s">
        <v>9</v>
      </c>
      <c r="D17" s="436" t="s">
        <v>1040</v>
      </c>
      <c r="E17" s="436" t="s">
        <v>163</v>
      </c>
      <c r="F17" s="454">
        <v>171.0</v>
      </c>
      <c r="G17" s="459"/>
    </row>
    <row r="18">
      <c r="A18" s="436" t="s">
        <v>1436</v>
      </c>
      <c r="B18" s="436" t="s">
        <v>1436</v>
      </c>
      <c r="C18" s="436" t="s">
        <v>9</v>
      </c>
      <c r="D18" s="436" t="s">
        <v>1040</v>
      </c>
      <c r="E18" s="436" t="s">
        <v>161</v>
      </c>
      <c r="F18" s="454">
        <v>123.0</v>
      </c>
      <c r="G18" s="459"/>
    </row>
    <row r="19">
      <c r="A19" s="436" t="s">
        <v>1437</v>
      </c>
      <c r="B19" s="436" t="s">
        <v>1438</v>
      </c>
      <c r="C19" s="436" t="s">
        <v>10</v>
      </c>
      <c r="D19" s="436" t="s">
        <v>1040</v>
      </c>
      <c r="E19" s="436" t="s">
        <v>161</v>
      </c>
      <c r="F19" s="454">
        <v>101.0</v>
      </c>
      <c r="G19" s="459"/>
    </row>
    <row r="20">
      <c r="A20" s="436" t="s">
        <v>1436</v>
      </c>
      <c r="B20" s="436" t="s">
        <v>1436</v>
      </c>
      <c r="C20" s="436" t="s">
        <v>9</v>
      </c>
      <c r="D20" s="436" t="s">
        <v>1040</v>
      </c>
      <c r="E20" s="436" t="s">
        <v>163</v>
      </c>
      <c r="F20" s="454">
        <v>99.0</v>
      </c>
      <c r="G20" s="459"/>
    </row>
    <row r="21">
      <c r="A21" s="436" t="s">
        <v>1436</v>
      </c>
      <c r="B21" s="436" t="s">
        <v>1436</v>
      </c>
      <c r="C21" s="436" t="s">
        <v>10</v>
      </c>
      <c r="D21" s="436" t="s">
        <v>1040</v>
      </c>
      <c r="E21" s="436" t="s">
        <v>161</v>
      </c>
      <c r="F21" s="454">
        <v>90.0</v>
      </c>
      <c r="G21" s="459"/>
    </row>
    <row r="22">
      <c r="A22" s="436" t="s">
        <v>1437</v>
      </c>
      <c r="B22" s="436" t="s">
        <v>1438</v>
      </c>
      <c r="C22" s="436" t="s">
        <v>8</v>
      </c>
      <c r="D22" s="436" t="s">
        <v>1040</v>
      </c>
      <c r="E22" s="436" t="s">
        <v>161</v>
      </c>
      <c r="F22" s="454">
        <v>83.0</v>
      </c>
      <c r="G22" s="459"/>
    </row>
    <row r="23">
      <c r="A23" s="436" t="s">
        <v>1437</v>
      </c>
      <c r="B23" s="436" t="s">
        <v>1438</v>
      </c>
      <c r="C23" s="436" t="s">
        <v>9</v>
      </c>
      <c r="D23" s="436" t="s">
        <v>1040</v>
      </c>
      <c r="E23" s="436" t="s">
        <v>166</v>
      </c>
      <c r="F23" s="454">
        <v>63.0</v>
      </c>
      <c r="G23" s="459"/>
    </row>
    <row r="24">
      <c r="A24" s="436" t="s">
        <v>1437</v>
      </c>
      <c r="B24" s="436" t="s">
        <v>1438</v>
      </c>
      <c r="C24" s="436" t="s">
        <v>10</v>
      </c>
      <c r="D24" s="436" t="s">
        <v>1040</v>
      </c>
      <c r="E24" s="436" t="s">
        <v>163</v>
      </c>
      <c r="F24" s="454">
        <v>60.0</v>
      </c>
      <c r="G24" s="459"/>
    </row>
    <row r="25">
      <c r="A25" s="436" t="s">
        <v>1452</v>
      </c>
      <c r="B25" s="436" t="s">
        <v>1472</v>
      </c>
      <c r="C25" s="436" t="s">
        <v>9</v>
      </c>
      <c r="D25" s="436" t="s">
        <v>1040</v>
      </c>
      <c r="E25" s="436" t="s">
        <v>161</v>
      </c>
      <c r="F25" s="454">
        <v>58.0</v>
      </c>
      <c r="G25" s="459"/>
    </row>
    <row r="26">
      <c r="A26" s="436" t="s">
        <v>1437</v>
      </c>
      <c r="B26" s="436" t="s">
        <v>1446</v>
      </c>
      <c r="C26" s="436" t="s">
        <v>9</v>
      </c>
      <c r="D26" s="436" t="s">
        <v>1040</v>
      </c>
      <c r="E26" s="436" t="s">
        <v>163</v>
      </c>
      <c r="F26" s="454">
        <v>56.0</v>
      </c>
      <c r="G26" s="459"/>
    </row>
    <row r="27">
      <c r="A27" s="436" t="s">
        <v>1436</v>
      </c>
      <c r="B27" s="436" t="s">
        <v>1436</v>
      </c>
      <c r="C27" s="436" t="s">
        <v>10</v>
      </c>
      <c r="D27" s="436" t="s">
        <v>1040</v>
      </c>
      <c r="E27" s="436" t="s">
        <v>163</v>
      </c>
      <c r="F27" s="454">
        <v>47.0</v>
      </c>
      <c r="G27" s="459"/>
    </row>
    <row r="28">
      <c r="A28" s="436" t="s">
        <v>1436</v>
      </c>
      <c r="B28" s="436" t="s">
        <v>1436</v>
      </c>
      <c r="C28" s="436" t="s">
        <v>9</v>
      </c>
      <c r="D28" s="436" t="s">
        <v>1040</v>
      </c>
      <c r="E28" s="436" t="s">
        <v>166</v>
      </c>
      <c r="F28" s="454">
        <v>47.0</v>
      </c>
      <c r="G28" s="459"/>
    </row>
    <row r="29">
      <c r="A29" s="436" t="s">
        <v>1448</v>
      </c>
      <c r="B29" s="436" t="s">
        <v>1459</v>
      </c>
      <c r="C29" s="436" t="s">
        <v>9</v>
      </c>
      <c r="D29" s="436" t="s">
        <v>1040</v>
      </c>
      <c r="E29" s="436" t="s">
        <v>161</v>
      </c>
      <c r="F29" s="454">
        <v>42.0</v>
      </c>
      <c r="G29" s="459"/>
    </row>
    <row r="30">
      <c r="A30" s="436" t="s">
        <v>1068</v>
      </c>
      <c r="B30" s="436" t="s">
        <v>1068</v>
      </c>
      <c r="C30" s="436" t="s">
        <v>9</v>
      </c>
      <c r="D30" s="436" t="s">
        <v>1040</v>
      </c>
      <c r="E30" s="436" t="s">
        <v>161</v>
      </c>
      <c r="F30" s="454">
        <v>40.0</v>
      </c>
      <c r="G30" s="459"/>
    </row>
    <row r="31">
      <c r="A31" s="436" t="s">
        <v>1437</v>
      </c>
      <c r="B31" s="436" t="s">
        <v>1469</v>
      </c>
      <c r="C31" s="436" t="s">
        <v>9</v>
      </c>
      <c r="D31" s="436" t="s">
        <v>1040</v>
      </c>
      <c r="E31" s="436" t="s">
        <v>161</v>
      </c>
      <c r="F31" s="454">
        <v>39.0</v>
      </c>
      <c r="G31" s="459"/>
    </row>
    <row r="32">
      <c r="A32" s="436" t="s">
        <v>1436</v>
      </c>
      <c r="B32" s="436" t="s">
        <v>1436</v>
      </c>
      <c r="C32" s="436" t="s">
        <v>8</v>
      </c>
      <c r="D32" s="436" t="s">
        <v>1040</v>
      </c>
      <c r="E32" s="436" t="s">
        <v>161</v>
      </c>
      <c r="F32" s="454">
        <v>39.0</v>
      </c>
      <c r="G32" s="459"/>
    </row>
    <row r="33">
      <c r="A33" s="436" t="s">
        <v>1068</v>
      </c>
      <c r="B33" s="436" t="s">
        <v>1068</v>
      </c>
      <c r="C33" s="436" t="s">
        <v>10</v>
      </c>
      <c r="D33" s="436" t="s">
        <v>1040</v>
      </c>
      <c r="E33" s="436" t="s">
        <v>163</v>
      </c>
      <c r="F33" s="454">
        <v>34.0</v>
      </c>
      <c r="G33" s="459"/>
    </row>
    <row r="34">
      <c r="A34" s="436" t="s">
        <v>1437</v>
      </c>
      <c r="B34" s="436" t="s">
        <v>1469</v>
      </c>
      <c r="C34" s="436" t="s">
        <v>9</v>
      </c>
      <c r="D34" s="436" t="s">
        <v>1040</v>
      </c>
      <c r="E34" s="436" t="s">
        <v>163</v>
      </c>
      <c r="F34" s="454">
        <v>32.0</v>
      </c>
      <c r="G34" s="459"/>
    </row>
    <row r="35">
      <c r="A35" s="436" t="s">
        <v>1452</v>
      </c>
      <c r="B35" s="436" t="s">
        <v>1472</v>
      </c>
      <c r="C35" s="436" t="s">
        <v>10</v>
      </c>
      <c r="D35" s="436" t="s">
        <v>1040</v>
      </c>
      <c r="E35" s="436" t="s">
        <v>161</v>
      </c>
      <c r="F35" s="454">
        <v>32.0</v>
      </c>
      <c r="G35" s="459"/>
    </row>
    <row r="36">
      <c r="A36" s="436" t="s">
        <v>1068</v>
      </c>
      <c r="B36" s="436" t="s">
        <v>1068</v>
      </c>
      <c r="C36" s="436" t="s">
        <v>9</v>
      </c>
      <c r="D36" s="436" t="s">
        <v>1040</v>
      </c>
      <c r="E36" s="436" t="s">
        <v>163</v>
      </c>
      <c r="F36" s="454">
        <v>31.0</v>
      </c>
      <c r="G36" s="459"/>
    </row>
    <row r="37">
      <c r="A37" s="436" t="s">
        <v>1452</v>
      </c>
      <c r="B37" s="436" t="s">
        <v>1472</v>
      </c>
      <c r="C37" s="436" t="s">
        <v>9</v>
      </c>
      <c r="D37" s="436" t="s">
        <v>1040</v>
      </c>
      <c r="E37" s="436" t="s">
        <v>163</v>
      </c>
      <c r="F37" s="454">
        <v>30.0</v>
      </c>
      <c r="G37" s="459"/>
    </row>
    <row r="38">
      <c r="A38" s="436" t="s">
        <v>1444</v>
      </c>
      <c r="B38" s="436" t="s">
        <v>1474</v>
      </c>
      <c r="C38" s="436" t="s">
        <v>9</v>
      </c>
      <c r="D38" s="436" t="s">
        <v>1040</v>
      </c>
      <c r="E38" s="436" t="s">
        <v>161</v>
      </c>
      <c r="F38" s="454">
        <v>30.0</v>
      </c>
      <c r="G38" s="459"/>
    </row>
    <row r="39">
      <c r="A39" s="436" t="s">
        <v>1437</v>
      </c>
      <c r="B39" s="436" t="s">
        <v>1446</v>
      </c>
      <c r="C39" s="436" t="s">
        <v>9</v>
      </c>
      <c r="D39" s="436" t="s">
        <v>1040</v>
      </c>
      <c r="E39" s="436" t="s">
        <v>161</v>
      </c>
      <c r="F39" s="454">
        <v>29.0</v>
      </c>
      <c r="G39" s="459"/>
    </row>
    <row r="40">
      <c r="A40" s="436" t="s">
        <v>1437</v>
      </c>
      <c r="B40" s="436" t="s">
        <v>1446</v>
      </c>
      <c r="C40" s="436" t="s">
        <v>9</v>
      </c>
      <c r="D40" s="436" t="s">
        <v>1040</v>
      </c>
      <c r="E40" s="436" t="s">
        <v>166</v>
      </c>
      <c r="F40" s="454">
        <v>28.0</v>
      </c>
      <c r="G40" s="459"/>
    </row>
    <row r="41">
      <c r="A41" s="436" t="s">
        <v>1068</v>
      </c>
      <c r="B41" s="436" t="s">
        <v>1068</v>
      </c>
      <c r="C41" s="436" t="s">
        <v>10</v>
      </c>
      <c r="D41" s="436" t="s">
        <v>1040</v>
      </c>
      <c r="E41" s="436" t="s">
        <v>161</v>
      </c>
      <c r="F41" s="454">
        <v>27.0</v>
      </c>
      <c r="G41" s="459"/>
    </row>
    <row r="42">
      <c r="A42" s="436" t="s">
        <v>1437</v>
      </c>
      <c r="B42" s="436" t="s">
        <v>1461</v>
      </c>
      <c r="C42" s="436" t="s">
        <v>9</v>
      </c>
      <c r="D42" s="436" t="s">
        <v>1040</v>
      </c>
      <c r="E42" s="436" t="s">
        <v>161</v>
      </c>
      <c r="F42" s="454">
        <v>26.0</v>
      </c>
      <c r="G42" s="459"/>
    </row>
    <row r="43">
      <c r="A43" s="436" t="s">
        <v>1437</v>
      </c>
      <c r="B43" s="436" t="s">
        <v>1439</v>
      </c>
      <c r="C43" s="436" t="s">
        <v>9</v>
      </c>
      <c r="D43" s="436" t="s">
        <v>1040</v>
      </c>
      <c r="E43" s="436" t="s">
        <v>161</v>
      </c>
      <c r="F43" s="454">
        <v>24.0</v>
      </c>
      <c r="G43" s="459"/>
    </row>
    <row r="44">
      <c r="A44" s="436" t="s">
        <v>1437</v>
      </c>
      <c r="B44" s="436" t="s">
        <v>1446</v>
      </c>
      <c r="C44" s="436" t="s">
        <v>10</v>
      </c>
      <c r="D44" s="436" t="s">
        <v>1040</v>
      </c>
      <c r="E44" s="436" t="s">
        <v>163</v>
      </c>
      <c r="F44" s="454">
        <v>24.0</v>
      </c>
      <c r="G44" s="459"/>
    </row>
    <row r="45">
      <c r="A45" s="436" t="s">
        <v>1437</v>
      </c>
      <c r="B45" s="436" t="s">
        <v>1438</v>
      </c>
      <c r="C45" s="436" t="s">
        <v>8</v>
      </c>
      <c r="D45" s="436" t="s">
        <v>1040</v>
      </c>
      <c r="E45" s="436" t="s">
        <v>163</v>
      </c>
      <c r="F45" s="454">
        <v>24.0</v>
      </c>
      <c r="G45" s="459"/>
    </row>
    <row r="46">
      <c r="A46" s="436" t="s">
        <v>1452</v>
      </c>
      <c r="B46" s="436" t="s">
        <v>1472</v>
      </c>
      <c r="C46" s="436" t="s">
        <v>8</v>
      </c>
      <c r="D46" s="436" t="s">
        <v>1040</v>
      </c>
      <c r="E46" s="436" t="s">
        <v>161</v>
      </c>
      <c r="F46" s="454">
        <v>24.0</v>
      </c>
      <c r="G46" s="459"/>
    </row>
    <row r="47">
      <c r="A47" s="436" t="s">
        <v>1437</v>
      </c>
      <c r="B47" s="436" t="s">
        <v>1443</v>
      </c>
      <c r="C47" s="436" t="s">
        <v>9</v>
      </c>
      <c r="D47" s="436" t="s">
        <v>1040</v>
      </c>
      <c r="E47" s="436" t="s">
        <v>163</v>
      </c>
      <c r="F47" s="454">
        <v>23.0</v>
      </c>
      <c r="G47" s="459"/>
    </row>
    <row r="48">
      <c r="A48" s="436" t="s">
        <v>1437</v>
      </c>
      <c r="B48" s="436" t="s">
        <v>1469</v>
      </c>
      <c r="C48" s="436" t="s">
        <v>9</v>
      </c>
      <c r="D48" s="436" t="s">
        <v>1040</v>
      </c>
      <c r="E48" s="436" t="s">
        <v>166</v>
      </c>
      <c r="F48" s="454">
        <v>23.0</v>
      </c>
      <c r="G48" s="459"/>
    </row>
    <row r="49">
      <c r="A49" s="436" t="s">
        <v>1448</v>
      </c>
      <c r="B49" s="436" t="s">
        <v>1459</v>
      </c>
      <c r="C49" s="436" t="s">
        <v>9</v>
      </c>
      <c r="D49" s="436" t="s">
        <v>1040</v>
      </c>
      <c r="E49" s="436" t="s">
        <v>163</v>
      </c>
      <c r="F49" s="454">
        <v>21.0</v>
      </c>
      <c r="G49" s="459"/>
    </row>
    <row r="50">
      <c r="A50" s="436" t="s">
        <v>1437</v>
      </c>
      <c r="B50" s="436" t="s">
        <v>1461</v>
      </c>
      <c r="C50" s="436" t="s">
        <v>10</v>
      </c>
      <c r="D50" s="436" t="s">
        <v>1040</v>
      </c>
      <c r="E50" s="436" t="s">
        <v>161</v>
      </c>
      <c r="F50" s="454">
        <v>21.0</v>
      </c>
      <c r="G50" s="459"/>
    </row>
    <row r="51">
      <c r="A51" s="436" t="s">
        <v>1452</v>
      </c>
      <c r="B51" s="436" t="s">
        <v>1462</v>
      </c>
      <c r="C51" s="436" t="s">
        <v>10</v>
      </c>
      <c r="D51" s="436" t="s">
        <v>1040</v>
      </c>
      <c r="E51" s="436" t="s">
        <v>161</v>
      </c>
      <c r="F51" s="454">
        <v>21.0</v>
      </c>
      <c r="G51" s="459"/>
    </row>
    <row r="52">
      <c r="A52" s="436" t="s">
        <v>1444</v>
      </c>
      <c r="B52" s="436" t="s">
        <v>1474</v>
      </c>
      <c r="C52" s="436" t="s">
        <v>10</v>
      </c>
      <c r="D52" s="436" t="s">
        <v>1040</v>
      </c>
      <c r="E52" s="436" t="s">
        <v>161</v>
      </c>
      <c r="F52" s="454">
        <v>20.0</v>
      </c>
      <c r="G52" s="459"/>
    </row>
    <row r="53">
      <c r="A53" s="436" t="s">
        <v>1448</v>
      </c>
      <c r="B53" s="436" t="s">
        <v>1459</v>
      </c>
      <c r="C53" s="436" t="s">
        <v>10</v>
      </c>
      <c r="D53" s="436" t="s">
        <v>1040</v>
      </c>
      <c r="E53" s="436" t="s">
        <v>161</v>
      </c>
      <c r="F53" s="454">
        <v>19.0</v>
      </c>
      <c r="G53" s="459"/>
    </row>
    <row r="54">
      <c r="A54" s="436" t="s">
        <v>1448</v>
      </c>
      <c r="B54" s="436" t="s">
        <v>1459</v>
      </c>
      <c r="C54" s="436" t="s">
        <v>8</v>
      </c>
      <c r="D54" s="436" t="s">
        <v>1040</v>
      </c>
      <c r="E54" s="436" t="s">
        <v>161</v>
      </c>
      <c r="F54" s="454">
        <v>19.0</v>
      </c>
      <c r="G54" s="459"/>
    </row>
    <row r="55">
      <c r="A55" s="436" t="s">
        <v>1437</v>
      </c>
      <c r="B55" s="436" t="s">
        <v>1439</v>
      </c>
      <c r="C55" s="436" t="s">
        <v>8</v>
      </c>
      <c r="D55" s="436" t="s">
        <v>1040</v>
      </c>
      <c r="E55" s="436" t="s">
        <v>161</v>
      </c>
      <c r="F55" s="454">
        <v>19.0</v>
      </c>
      <c r="G55" s="459"/>
    </row>
    <row r="56">
      <c r="A56" s="436" t="s">
        <v>1437</v>
      </c>
      <c r="B56" s="436" t="s">
        <v>1492</v>
      </c>
      <c r="C56" s="436" t="s">
        <v>9</v>
      </c>
      <c r="D56" s="436" t="s">
        <v>1040</v>
      </c>
      <c r="E56" s="436" t="s">
        <v>161</v>
      </c>
      <c r="F56" s="454">
        <v>19.0</v>
      </c>
      <c r="G56" s="459"/>
    </row>
    <row r="57">
      <c r="A57" s="436" t="s">
        <v>1436</v>
      </c>
      <c r="B57" s="436" t="s">
        <v>1436</v>
      </c>
      <c r="C57" s="436" t="s">
        <v>10</v>
      </c>
      <c r="D57" s="436" t="s">
        <v>1040</v>
      </c>
      <c r="E57" s="436" t="s">
        <v>166</v>
      </c>
      <c r="F57" s="454">
        <v>19.0</v>
      </c>
      <c r="G57" s="459"/>
    </row>
    <row r="58">
      <c r="A58" s="436" t="s">
        <v>1437</v>
      </c>
      <c r="B58" s="436" t="s">
        <v>1442</v>
      </c>
      <c r="C58" s="436" t="s">
        <v>9</v>
      </c>
      <c r="D58" s="436" t="s">
        <v>1040</v>
      </c>
      <c r="E58" s="436" t="s">
        <v>161</v>
      </c>
      <c r="F58" s="454">
        <v>18.0</v>
      </c>
      <c r="G58" s="459"/>
    </row>
    <row r="59">
      <c r="A59" s="436" t="s">
        <v>1437</v>
      </c>
      <c r="B59" s="436" t="s">
        <v>1443</v>
      </c>
      <c r="C59" s="436" t="s">
        <v>10</v>
      </c>
      <c r="D59" s="436" t="s">
        <v>1040</v>
      </c>
      <c r="E59" s="436" t="s">
        <v>161</v>
      </c>
      <c r="F59" s="454">
        <v>16.0</v>
      </c>
      <c r="G59" s="459"/>
    </row>
    <row r="60">
      <c r="A60" s="436" t="s">
        <v>1437</v>
      </c>
      <c r="B60" s="436" t="s">
        <v>1439</v>
      </c>
      <c r="C60" s="436" t="s">
        <v>9</v>
      </c>
      <c r="D60" s="436" t="s">
        <v>1040</v>
      </c>
      <c r="E60" s="436" t="s">
        <v>163</v>
      </c>
      <c r="F60" s="454">
        <v>16.0</v>
      </c>
      <c r="G60" s="459"/>
    </row>
    <row r="61">
      <c r="A61" s="436" t="s">
        <v>1437</v>
      </c>
      <c r="B61" s="436" t="s">
        <v>1446</v>
      </c>
      <c r="C61" s="436" t="s">
        <v>10</v>
      </c>
      <c r="D61" s="436" t="s">
        <v>1040</v>
      </c>
      <c r="E61" s="436" t="s">
        <v>161</v>
      </c>
      <c r="F61" s="454">
        <v>16.0</v>
      </c>
      <c r="G61" s="459"/>
    </row>
    <row r="62">
      <c r="A62" s="436" t="s">
        <v>1437</v>
      </c>
      <c r="B62" s="436" t="s">
        <v>1442</v>
      </c>
      <c r="C62" s="436" t="s">
        <v>10</v>
      </c>
      <c r="D62" s="436" t="s">
        <v>1040</v>
      </c>
      <c r="E62" s="436" t="s">
        <v>161</v>
      </c>
      <c r="F62" s="454">
        <v>16.0</v>
      </c>
      <c r="G62" s="459"/>
    </row>
    <row r="63">
      <c r="A63" s="436" t="s">
        <v>1437</v>
      </c>
      <c r="B63" s="436" t="s">
        <v>1439</v>
      </c>
      <c r="C63" s="436" t="s">
        <v>10</v>
      </c>
      <c r="D63" s="436" t="s">
        <v>1040</v>
      </c>
      <c r="E63" s="436" t="s">
        <v>161</v>
      </c>
      <c r="F63" s="454">
        <v>15.0</v>
      </c>
      <c r="G63" s="459"/>
    </row>
    <row r="64">
      <c r="A64" s="436" t="s">
        <v>1437</v>
      </c>
      <c r="B64" s="436" t="s">
        <v>1461</v>
      </c>
      <c r="C64" s="436" t="s">
        <v>9</v>
      </c>
      <c r="D64" s="436" t="s">
        <v>1040</v>
      </c>
      <c r="E64" s="436" t="s">
        <v>163</v>
      </c>
      <c r="F64" s="454">
        <v>15.0</v>
      </c>
      <c r="G64" s="459"/>
    </row>
    <row r="65">
      <c r="A65" s="436" t="s">
        <v>1452</v>
      </c>
      <c r="B65" s="436" t="s">
        <v>1472</v>
      </c>
      <c r="C65" s="436" t="s">
        <v>10</v>
      </c>
      <c r="D65" s="436" t="s">
        <v>1040</v>
      </c>
      <c r="E65" s="436" t="s">
        <v>163</v>
      </c>
      <c r="F65" s="454">
        <v>15.0</v>
      </c>
      <c r="G65" s="459"/>
    </row>
    <row r="66">
      <c r="A66" s="436" t="s">
        <v>1444</v>
      </c>
      <c r="B66" s="436" t="s">
        <v>1474</v>
      </c>
      <c r="C66" s="436" t="s">
        <v>9</v>
      </c>
      <c r="D66" s="436" t="s">
        <v>1040</v>
      </c>
      <c r="E66" s="436" t="s">
        <v>163</v>
      </c>
      <c r="F66" s="454">
        <v>15.0</v>
      </c>
      <c r="G66" s="459"/>
    </row>
    <row r="67">
      <c r="A67" s="436" t="s">
        <v>1448</v>
      </c>
      <c r="B67" s="436" t="s">
        <v>1459</v>
      </c>
      <c r="C67" s="436" t="s">
        <v>10</v>
      </c>
      <c r="D67" s="436" t="s">
        <v>1040</v>
      </c>
      <c r="E67" s="436" t="s">
        <v>163</v>
      </c>
      <c r="F67" s="454">
        <v>14.0</v>
      </c>
      <c r="G67" s="459"/>
    </row>
    <row r="68">
      <c r="A68" s="436" t="s">
        <v>1437</v>
      </c>
      <c r="B68" s="436" t="s">
        <v>1460</v>
      </c>
      <c r="C68" s="436" t="s">
        <v>10</v>
      </c>
      <c r="D68" s="436" t="s">
        <v>1040</v>
      </c>
      <c r="E68" s="436" t="s">
        <v>161</v>
      </c>
      <c r="F68" s="454">
        <v>13.0</v>
      </c>
      <c r="G68" s="459"/>
    </row>
    <row r="69">
      <c r="A69" s="436" t="s">
        <v>1437</v>
      </c>
      <c r="B69" s="436" t="s">
        <v>1460</v>
      </c>
      <c r="C69" s="436" t="s">
        <v>9</v>
      </c>
      <c r="D69" s="436" t="s">
        <v>1040</v>
      </c>
      <c r="E69" s="436" t="s">
        <v>161</v>
      </c>
      <c r="F69" s="454">
        <v>13.0</v>
      </c>
      <c r="G69" s="459"/>
    </row>
    <row r="70">
      <c r="A70" s="436" t="s">
        <v>1437</v>
      </c>
      <c r="B70" s="436" t="s">
        <v>1443</v>
      </c>
      <c r="C70" s="436" t="s">
        <v>9</v>
      </c>
      <c r="D70" s="436" t="s">
        <v>1040</v>
      </c>
      <c r="E70" s="436" t="s">
        <v>161</v>
      </c>
      <c r="F70" s="454">
        <v>13.0</v>
      </c>
      <c r="G70" s="459"/>
    </row>
    <row r="71">
      <c r="A71" s="436" t="s">
        <v>1437</v>
      </c>
      <c r="B71" s="436" t="s">
        <v>1438</v>
      </c>
      <c r="C71" s="436" t="s">
        <v>10</v>
      </c>
      <c r="D71" s="436" t="s">
        <v>1040</v>
      </c>
      <c r="E71" s="436" t="s">
        <v>166</v>
      </c>
      <c r="F71" s="454">
        <v>13.0</v>
      </c>
      <c r="G71" s="459"/>
    </row>
    <row r="72">
      <c r="A72" s="436" t="s">
        <v>1452</v>
      </c>
      <c r="B72" s="436" t="s">
        <v>1472</v>
      </c>
      <c r="C72" s="436" t="s">
        <v>9</v>
      </c>
      <c r="D72" s="436" t="s">
        <v>1040</v>
      </c>
      <c r="E72" s="436" t="s">
        <v>166</v>
      </c>
      <c r="F72" s="454">
        <v>13.0</v>
      </c>
      <c r="G72" s="459"/>
    </row>
    <row r="73">
      <c r="A73" s="436" t="s">
        <v>1436</v>
      </c>
      <c r="B73" s="436" t="s">
        <v>1436</v>
      </c>
      <c r="C73" s="436" t="s">
        <v>8</v>
      </c>
      <c r="D73" s="436" t="s">
        <v>1040</v>
      </c>
      <c r="E73" s="436" t="s">
        <v>163</v>
      </c>
      <c r="F73" s="454">
        <v>13.0</v>
      </c>
      <c r="G73" s="459"/>
    </row>
    <row r="74">
      <c r="A74" s="436" t="s">
        <v>1068</v>
      </c>
      <c r="B74" s="436" t="s">
        <v>1068</v>
      </c>
      <c r="C74" s="436" t="s">
        <v>9</v>
      </c>
      <c r="D74" s="436" t="s">
        <v>1040</v>
      </c>
      <c r="E74" s="436" t="s">
        <v>166</v>
      </c>
      <c r="F74" s="454">
        <v>12.0</v>
      </c>
      <c r="G74" s="459"/>
    </row>
    <row r="75">
      <c r="A75" s="436" t="s">
        <v>1437</v>
      </c>
      <c r="B75" s="436" t="s">
        <v>1446</v>
      </c>
      <c r="C75" s="436" t="s">
        <v>8</v>
      </c>
      <c r="D75" s="436" t="s">
        <v>1040</v>
      </c>
      <c r="E75" s="436" t="s">
        <v>161</v>
      </c>
      <c r="F75" s="454">
        <v>12.0</v>
      </c>
      <c r="G75" s="459"/>
    </row>
    <row r="76">
      <c r="A76" s="436" t="s">
        <v>1437</v>
      </c>
      <c r="B76" s="436" t="s">
        <v>1469</v>
      </c>
      <c r="C76" s="436" t="s">
        <v>10</v>
      </c>
      <c r="D76" s="436" t="s">
        <v>1040</v>
      </c>
      <c r="E76" s="436" t="s">
        <v>163</v>
      </c>
      <c r="F76" s="454">
        <v>12.0</v>
      </c>
      <c r="G76" s="459"/>
    </row>
    <row r="77">
      <c r="A77" s="436" t="s">
        <v>1437</v>
      </c>
      <c r="B77" s="436" t="s">
        <v>1492</v>
      </c>
      <c r="C77" s="436" t="s">
        <v>9</v>
      </c>
      <c r="D77" s="436" t="s">
        <v>1040</v>
      </c>
      <c r="E77" s="436" t="s">
        <v>163</v>
      </c>
      <c r="F77" s="454">
        <v>12.0</v>
      </c>
      <c r="G77" s="459"/>
    </row>
    <row r="78">
      <c r="A78" s="436" t="s">
        <v>1452</v>
      </c>
      <c r="B78" s="436" t="s">
        <v>1462</v>
      </c>
      <c r="C78" s="436" t="s">
        <v>9</v>
      </c>
      <c r="D78" s="436" t="s">
        <v>1040</v>
      </c>
      <c r="E78" s="436" t="s">
        <v>161</v>
      </c>
      <c r="F78" s="454">
        <v>12.0</v>
      </c>
      <c r="G78" s="459"/>
    </row>
    <row r="79">
      <c r="A79" s="436" t="s">
        <v>1437</v>
      </c>
      <c r="B79" s="436" t="s">
        <v>1446</v>
      </c>
      <c r="C79" s="436" t="s">
        <v>10</v>
      </c>
      <c r="D79" s="436" t="s">
        <v>1040</v>
      </c>
      <c r="E79" s="436" t="s">
        <v>166</v>
      </c>
      <c r="F79" s="454">
        <v>11.0</v>
      </c>
      <c r="G79" s="459"/>
    </row>
    <row r="80">
      <c r="A80" s="436" t="s">
        <v>1437</v>
      </c>
      <c r="B80" s="436" t="s">
        <v>1438</v>
      </c>
      <c r="C80" s="436" t="s">
        <v>9</v>
      </c>
      <c r="D80" s="436" t="s">
        <v>1058</v>
      </c>
      <c r="E80" s="436" t="s">
        <v>163</v>
      </c>
      <c r="F80" s="454">
        <v>11.0</v>
      </c>
      <c r="G80" s="459"/>
    </row>
    <row r="81">
      <c r="A81" s="436" t="s">
        <v>1452</v>
      </c>
      <c r="B81" s="436" t="s">
        <v>1538</v>
      </c>
      <c r="C81" s="436" t="s">
        <v>9</v>
      </c>
      <c r="D81" s="436" t="s">
        <v>1040</v>
      </c>
      <c r="E81" s="436" t="s">
        <v>161</v>
      </c>
      <c r="F81" s="454">
        <v>11.0</v>
      </c>
      <c r="G81" s="459"/>
    </row>
    <row r="82">
      <c r="A82" s="436" t="s">
        <v>1444</v>
      </c>
      <c r="B82" s="436" t="s">
        <v>1474</v>
      </c>
      <c r="C82" s="436" t="s">
        <v>10</v>
      </c>
      <c r="D82" s="436" t="s">
        <v>1040</v>
      </c>
      <c r="E82" s="436" t="s">
        <v>163</v>
      </c>
      <c r="F82" s="454">
        <v>11.0</v>
      </c>
      <c r="G82" s="459"/>
    </row>
    <row r="83">
      <c r="A83" s="436" t="s">
        <v>1444</v>
      </c>
      <c r="B83" s="436" t="s">
        <v>1474</v>
      </c>
      <c r="C83" s="436" t="s">
        <v>9</v>
      </c>
      <c r="D83" s="436" t="s">
        <v>1040</v>
      </c>
      <c r="E83" s="436" t="s">
        <v>166</v>
      </c>
      <c r="F83" s="454">
        <v>11.0</v>
      </c>
      <c r="G83" s="459"/>
    </row>
    <row r="84">
      <c r="A84" s="436" t="s">
        <v>1437</v>
      </c>
      <c r="B84" s="436" t="s">
        <v>1443</v>
      </c>
      <c r="C84" s="436" t="s">
        <v>10</v>
      </c>
      <c r="D84" s="436" t="s">
        <v>1040</v>
      </c>
      <c r="E84" s="436" t="s">
        <v>163</v>
      </c>
      <c r="F84" s="454">
        <v>10.0</v>
      </c>
      <c r="G84" s="459"/>
    </row>
    <row r="85">
      <c r="A85" s="436" t="s">
        <v>1437</v>
      </c>
      <c r="B85" s="436" t="s">
        <v>1439</v>
      </c>
      <c r="C85" s="436" t="s">
        <v>9</v>
      </c>
      <c r="D85" s="436" t="s">
        <v>1040</v>
      </c>
      <c r="E85" s="436" t="s">
        <v>166</v>
      </c>
      <c r="F85" s="454">
        <v>10.0</v>
      </c>
      <c r="G85" s="459"/>
    </row>
    <row r="86">
      <c r="A86" s="436" t="s">
        <v>1437</v>
      </c>
      <c r="B86" s="436" t="s">
        <v>1469</v>
      </c>
      <c r="C86" s="436" t="s">
        <v>10</v>
      </c>
      <c r="D86" s="436" t="s">
        <v>1040</v>
      </c>
      <c r="E86" s="436" t="s">
        <v>166</v>
      </c>
      <c r="F86" s="454">
        <v>10.0</v>
      </c>
      <c r="G86" s="459"/>
    </row>
    <row r="87">
      <c r="A87" s="436" t="s">
        <v>1437</v>
      </c>
      <c r="B87" s="436" t="s">
        <v>1469</v>
      </c>
      <c r="C87" s="436" t="s">
        <v>8</v>
      </c>
      <c r="D87" s="436" t="s">
        <v>1040</v>
      </c>
      <c r="E87" s="436" t="s">
        <v>161</v>
      </c>
      <c r="F87" s="454">
        <v>10.0</v>
      </c>
      <c r="G87" s="459"/>
    </row>
    <row r="88">
      <c r="A88" s="436" t="s">
        <v>1437</v>
      </c>
      <c r="B88" s="436" t="s">
        <v>1492</v>
      </c>
      <c r="C88" s="436" t="s">
        <v>9</v>
      </c>
      <c r="D88" s="436" t="s">
        <v>1040</v>
      </c>
      <c r="E88" s="436" t="s">
        <v>166</v>
      </c>
      <c r="F88" s="454">
        <v>10.0</v>
      </c>
      <c r="G88" s="459"/>
    </row>
    <row r="89">
      <c r="A89" s="436" t="s">
        <v>1452</v>
      </c>
      <c r="B89" s="436" t="s">
        <v>1462</v>
      </c>
      <c r="C89" s="436" t="s">
        <v>10</v>
      </c>
      <c r="D89" s="436" t="s">
        <v>1040</v>
      </c>
      <c r="E89" s="436" t="s">
        <v>163</v>
      </c>
      <c r="F89" s="454">
        <v>10.0</v>
      </c>
      <c r="G89" s="459"/>
    </row>
    <row r="90">
      <c r="A90" s="436" t="s">
        <v>1452</v>
      </c>
      <c r="B90" s="436" t="s">
        <v>1462</v>
      </c>
      <c r="C90" s="436" t="s">
        <v>9</v>
      </c>
      <c r="D90" s="436" t="s">
        <v>1040</v>
      </c>
      <c r="E90" s="436" t="s">
        <v>163</v>
      </c>
      <c r="F90" s="454">
        <v>10.0</v>
      </c>
      <c r="G90" s="459"/>
    </row>
    <row r="91">
      <c r="A91" s="436" t="s">
        <v>1452</v>
      </c>
      <c r="B91" s="436" t="s">
        <v>1462</v>
      </c>
      <c r="C91" s="436" t="s">
        <v>8</v>
      </c>
      <c r="D91" s="436" t="s">
        <v>1040</v>
      </c>
      <c r="E91" s="436" t="s">
        <v>161</v>
      </c>
      <c r="F91" s="454">
        <v>10.0</v>
      </c>
      <c r="G91" s="459"/>
    </row>
    <row r="92">
      <c r="A92" s="436" t="s">
        <v>1444</v>
      </c>
      <c r="B92" s="436" t="s">
        <v>1474</v>
      </c>
      <c r="C92" s="436" t="s">
        <v>8</v>
      </c>
      <c r="D92" s="436" t="s">
        <v>1040</v>
      </c>
      <c r="E92" s="436" t="s">
        <v>161</v>
      </c>
      <c r="F92" s="454">
        <v>10.0</v>
      </c>
      <c r="G92" s="459"/>
    </row>
    <row r="93">
      <c r="A93" s="436" t="s">
        <v>1437</v>
      </c>
      <c r="B93" s="436" t="s">
        <v>1443</v>
      </c>
      <c r="C93" s="436" t="s">
        <v>8</v>
      </c>
      <c r="D93" s="436" t="s">
        <v>1040</v>
      </c>
      <c r="E93" s="436" t="s">
        <v>161</v>
      </c>
      <c r="F93" s="454">
        <v>9.0</v>
      </c>
      <c r="G93" s="459"/>
    </row>
    <row r="94">
      <c r="A94" s="436" t="s">
        <v>1437</v>
      </c>
      <c r="B94" s="436" t="s">
        <v>1447</v>
      </c>
      <c r="C94" s="436" t="s">
        <v>9</v>
      </c>
      <c r="D94" s="436" t="s">
        <v>1040</v>
      </c>
      <c r="E94" s="436" t="s">
        <v>163</v>
      </c>
      <c r="F94" s="454">
        <v>9.0</v>
      </c>
      <c r="G94" s="459"/>
    </row>
    <row r="95">
      <c r="A95" s="436" t="s">
        <v>1452</v>
      </c>
      <c r="B95" s="436" t="s">
        <v>1538</v>
      </c>
      <c r="C95" s="436" t="s">
        <v>10</v>
      </c>
      <c r="D95" s="436" t="s">
        <v>1040</v>
      </c>
      <c r="E95" s="436" t="s">
        <v>161</v>
      </c>
      <c r="F95" s="454">
        <v>9.0</v>
      </c>
      <c r="G95" s="459"/>
    </row>
    <row r="96">
      <c r="A96" s="436" t="s">
        <v>1436</v>
      </c>
      <c r="B96" s="436" t="s">
        <v>1436</v>
      </c>
      <c r="C96" s="436" t="s">
        <v>8</v>
      </c>
      <c r="D96" s="436" t="s">
        <v>1040</v>
      </c>
      <c r="E96" s="436" t="s">
        <v>166</v>
      </c>
      <c r="F96" s="454">
        <v>9.0</v>
      </c>
      <c r="G96" s="459"/>
    </row>
    <row r="97">
      <c r="A97" s="436" t="s">
        <v>1448</v>
      </c>
      <c r="B97" s="436" t="s">
        <v>1459</v>
      </c>
      <c r="C97" s="436" t="s">
        <v>9</v>
      </c>
      <c r="D97" s="436" t="s">
        <v>1040</v>
      </c>
      <c r="E97" s="436" t="s">
        <v>166</v>
      </c>
      <c r="F97" s="454">
        <v>8.0</v>
      </c>
      <c r="G97" s="459"/>
    </row>
    <row r="98">
      <c r="A98" s="436" t="s">
        <v>1437</v>
      </c>
      <c r="B98" s="436" t="s">
        <v>1447</v>
      </c>
      <c r="C98" s="436" t="s">
        <v>10</v>
      </c>
      <c r="D98" s="436" t="s">
        <v>1040</v>
      </c>
      <c r="E98" s="436" t="s">
        <v>163</v>
      </c>
      <c r="F98" s="454">
        <v>8.0</v>
      </c>
      <c r="G98" s="459"/>
    </row>
    <row r="99">
      <c r="A99" s="436" t="s">
        <v>1437</v>
      </c>
      <c r="B99" s="436" t="s">
        <v>1469</v>
      </c>
      <c r="C99" s="436" t="s">
        <v>10</v>
      </c>
      <c r="D99" s="436" t="s">
        <v>1040</v>
      </c>
      <c r="E99" s="436" t="s">
        <v>161</v>
      </c>
      <c r="F99" s="454">
        <v>8.0</v>
      </c>
      <c r="G99" s="459"/>
    </row>
    <row r="100">
      <c r="A100" s="436" t="s">
        <v>1437</v>
      </c>
      <c r="B100" s="436" t="s">
        <v>1492</v>
      </c>
      <c r="C100" s="436" t="s">
        <v>10</v>
      </c>
      <c r="D100" s="436" t="s">
        <v>1040</v>
      </c>
      <c r="E100" s="436" t="s">
        <v>161</v>
      </c>
      <c r="F100" s="454">
        <v>8.0</v>
      </c>
      <c r="G100" s="459"/>
    </row>
    <row r="101">
      <c r="A101" s="436" t="s">
        <v>1437</v>
      </c>
      <c r="B101" s="436" t="s">
        <v>1492</v>
      </c>
      <c r="C101" s="436" t="s">
        <v>10</v>
      </c>
      <c r="D101" s="436" t="s">
        <v>1040</v>
      </c>
      <c r="E101" s="436" t="s">
        <v>163</v>
      </c>
      <c r="F101" s="454">
        <v>8.0</v>
      </c>
      <c r="G101" s="459"/>
    </row>
    <row r="102">
      <c r="A102" s="436" t="s">
        <v>1437</v>
      </c>
      <c r="B102" s="436" t="s">
        <v>1492</v>
      </c>
      <c r="C102" s="436" t="s">
        <v>8</v>
      </c>
      <c r="D102" s="436" t="s">
        <v>1040</v>
      </c>
      <c r="E102" s="436" t="s">
        <v>161</v>
      </c>
      <c r="F102" s="454">
        <v>8.0</v>
      </c>
      <c r="G102" s="459"/>
    </row>
    <row r="103">
      <c r="A103" s="436" t="s">
        <v>1437</v>
      </c>
      <c r="B103" s="436" t="s">
        <v>1442</v>
      </c>
      <c r="C103" s="436" t="s">
        <v>9</v>
      </c>
      <c r="D103" s="436" t="s">
        <v>1040</v>
      </c>
      <c r="E103" s="436" t="s">
        <v>163</v>
      </c>
      <c r="F103" s="454">
        <v>8.0</v>
      </c>
      <c r="G103" s="459"/>
    </row>
    <row r="104">
      <c r="A104" s="436" t="s">
        <v>1452</v>
      </c>
      <c r="B104" s="436" t="s">
        <v>1514</v>
      </c>
      <c r="C104" s="436" t="s">
        <v>10</v>
      </c>
      <c r="D104" s="436" t="s">
        <v>1040</v>
      </c>
      <c r="E104" s="436" t="s">
        <v>163</v>
      </c>
      <c r="F104" s="454">
        <v>8.0</v>
      </c>
      <c r="G104" s="459"/>
    </row>
    <row r="105">
      <c r="A105" s="436" t="s">
        <v>1452</v>
      </c>
      <c r="B105" s="436" t="s">
        <v>1463</v>
      </c>
      <c r="C105" s="436" t="s">
        <v>9</v>
      </c>
      <c r="D105" s="436" t="s">
        <v>1040</v>
      </c>
      <c r="E105" s="436" t="s">
        <v>161</v>
      </c>
      <c r="F105" s="454">
        <v>8.0</v>
      </c>
      <c r="G105" s="459"/>
    </row>
    <row r="106">
      <c r="A106" s="436" t="s">
        <v>1452</v>
      </c>
      <c r="B106" s="436" t="s">
        <v>1453</v>
      </c>
      <c r="C106" s="436" t="s">
        <v>10</v>
      </c>
      <c r="D106" s="436" t="s">
        <v>1040</v>
      </c>
      <c r="E106" s="436" t="s">
        <v>163</v>
      </c>
      <c r="F106" s="454">
        <v>8.0</v>
      </c>
      <c r="G106" s="459"/>
    </row>
    <row r="107">
      <c r="A107" s="436" t="s">
        <v>1448</v>
      </c>
      <c r="B107" s="436" t="s">
        <v>1486</v>
      </c>
      <c r="C107" s="436" t="s">
        <v>10</v>
      </c>
      <c r="D107" s="436" t="s">
        <v>1040</v>
      </c>
      <c r="E107" s="436" t="s">
        <v>161</v>
      </c>
      <c r="F107" s="454">
        <v>7.0</v>
      </c>
      <c r="G107" s="459"/>
    </row>
    <row r="108">
      <c r="A108" s="436" t="s">
        <v>1437</v>
      </c>
      <c r="B108" s="436" t="s">
        <v>1439</v>
      </c>
      <c r="C108" s="436" t="s">
        <v>10</v>
      </c>
      <c r="D108" s="436" t="s">
        <v>1040</v>
      </c>
      <c r="E108" s="436" t="s">
        <v>163</v>
      </c>
      <c r="F108" s="454">
        <v>7.0</v>
      </c>
      <c r="G108" s="459"/>
    </row>
    <row r="109">
      <c r="A109" s="436" t="s">
        <v>1437</v>
      </c>
      <c r="B109" s="436" t="s">
        <v>1439</v>
      </c>
      <c r="C109" s="436" t="s">
        <v>8</v>
      </c>
      <c r="D109" s="436" t="s">
        <v>1040</v>
      </c>
      <c r="E109" s="436" t="s">
        <v>163</v>
      </c>
      <c r="F109" s="454">
        <v>7.0</v>
      </c>
      <c r="G109" s="459"/>
    </row>
    <row r="110">
      <c r="A110" s="436" t="s">
        <v>1437</v>
      </c>
      <c r="B110" s="436" t="s">
        <v>1555</v>
      </c>
      <c r="C110" s="436" t="s">
        <v>9</v>
      </c>
      <c r="D110" s="436" t="s">
        <v>1040</v>
      </c>
      <c r="E110" s="436" t="s">
        <v>161</v>
      </c>
      <c r="F110" s="454">
        <v>7.0</v>
      </c>
      <c r="G110" s="459"/>
    </row>
    <row r="111">
      <c r="A111" s="436" t="s">
        <v>1452</v>
      </c>
      <c r="B111" s="436" t="s">
        <v>1453</v>
      </c>
      <c r="C111" s="436" t="s">
        <v>10</v>
      </c>
      <c r="D111" s="436" t="s">
        <v>1040</v>
      </c>
      <c r="E111" s="436" t="s">
        <v>161</v>
      </c>
      <c r="F111" s="454">
        <v>7.0</v>
      </c>
      <c r="G111" s="459"/>
    </row>
    <row r="112">
      <c r="A112" s="436" t="s">
        <v>1452</v>
      </c>
      <c r="B112" s="436" t="s">
        <v>1539</v>
      </c>
      <c r="C112" s="436" t="s">
        <v>9</v>
      </c>
      <c r="D112" s="436" t="s">
        <v>1040</v>
      </c>
      <c r="E112" s="436" t="s">
        <v>161</v>
      </c>
      <c r="F112" s="454">
        <v>7.0</v>
      </c>
      <c r="G112" s="459"/>
    </row>
    <row r="113">
      <c r="A113" s="436" t="s">
        <v>1218</v>
      </c>
      <c r="B113" s="436" t="s">
        <v>1487</v>
      </c>
      <c r="C113" s="436" t="s">
        <v>9</v>
      </c>
      <c r="D113" s="436" t="s">
        <v>1040</v>
      </c>
      <c r="E113" s="436" t="s">
        <v>161</v>
      </c>
      <c r="F113" s="454">
        <v>7.0</v>
      </c>
      <c r="G113" s="459"/>
    </row>
    <row r="114">
      <c r="A114" s="436" t="s">
        <v>1444</v>
      </c>
      <c r="B114" s="436" t="s">
        <v>1456</v>
      </c>
      <c r="C114" s="436" t="s">
        <v>9</v>
      </c>
      <c r="D114" s="436" t="s">
        <v>1040</v>
      </c>
      <c r="E114" s="436" t="s">
        <v>163</v>
      </c>
      <c r="F114" s="454">
        <v>7.0</v>
      </c>
      <c r="G114" s="459"/>
    </row>
    <row r="115">
      <c r="A115" s="436" t="s">
        <v>1448</v>
      </c>
      <c r="B115" s="436" t="s">
        <v>1486</v>
      </c>
      <c r="C115" s="436" t="s">
        <v>9</v>
      </c>
      <c r="D115" s="436" t="s">
        <v>1040</v>
      </c>
      <c r="E115" s="436" t="s">
        <v>161</v>
      </c>
      <c r="F115" s="454">
        <v>6.0</v>
      </c>
      <c r="G115" s="459"/>
    </row>
    <row r="116">
      <c r="A116" s="436" t="s">
        <v>1448</v>
      </c>
      <c r="B116" s="436" t="s">
        <v>1494</v>
      </c>
      <c r="C116" s="436" t="s">
        <v>9</v>
      </c>
      <c r="D116" s="436" t="s">
        <v>1040</v>
      </c>
      <c r="E116" s="436" t="s">
        <v>161</v>
      </c>
      <c r="F116" s="454">
        <v>6.0</v>
      </c>
      <c r="G116" s="459"/>
    </row>
    <row r="117">
      <c r="A117" s="436" t="s">
        <v>1437</v>
      </c>
      <c r="B117" s="436" t="s">
        <v>1460</v>
      </c>
      <c r="C117" s="436" t="s">
        <v>9</v>
      </c>
      <c r="D117" s="436" t="s">
        <v>1040</v>
      </c>
      <c r="E117" s="436" t="s">
        <v>163</v>
      </c>
      <c r="F117" s="454">
        <v>6.0</v>
      </c>
      <c r="G117" s="459"/>
    </row>
    <row r="118">
      <c r="A118" s="436" t="s">
        <v>1437</v>
      </c>
      <c r="B118" s="436" t="s">
        <v>1443</v>
      </c>
      <c r="C118" s="436" t="s">
        <v>9</v>
      </c>
      <c r="D118" s="436" t="s">
        <v>1040</v>
      </c>
      <c r="E118" s="436" t="s">
        <v>166</v>
      </c>
      <c r="F118" s="454">
        <v>6.0</v>
      </c>
      <c r="G118" s="459"/>
    </row>
    <row r="119">
      <c r="A119" s="436" t="s">
        <v>1437</v>
      </c>
      <c r="B119" s="436" t="s">
        <v>1443</v>
      </c>
      <c r="C119" s="436" t="s">
        <v>9</v>
      </c>
      <c r="D119" s="436" t="s">
        <v>1058</v>
      </c>
      <c r="E119" s="436" t="s">
        <v>163</v>
      </c>
      <c r="F119" s="454">
        <v>6.0</v>
      </c>
      <c r="G119" s="459"/>
    </row>
    <row r="120">
      <c r="A120" s="436" t="s">
        <v>1437</v>
      </c>
      <c r="B120" s="436" t="s">
        <v>1461</v>
      </c>
      <c r="C120" s="436" t="s">
        <v>9</v>
      </c>
      <c r="D120" s="436" t="s">
        <v>1040</v>
      </c>
      <c r="E120" s="436" t="s">
        <v>166</v>
      </c>
      <c r="F120" s="454">
        <v>6.0</v>
      </c>
      <c r="G120" s="459"/>
    </row>
    <row r="121">
      <c r="A121" s="436" t="s">
        <v>1437</v>
      </c>
      <c r="B121" s="436" t="s">
        <v>1438</v>
      </c>
      <c r="C121" s="436" t="s">
        <v>9</v>
      </c>
      <c r="D121" s="436" t="s">
        <v>1058</v>
      </c>
      <c r="E121" s="436" t="s">
        <v>166</v>
      </c>
      <c r="F121" s="454">
        <v>6.0</v>
      </c>
      <c r="G121" s="459"/>
    </row>
    <row r="122">
      <c r="A122" s="436" t="s">
        <v>1437</v>
      </c>
      <c r="B122" s="436" t="s">
        <v>1442</v>
      </c>
      <c r="C122" s="436" t="s">
        <v>10</v>
      </c>
      <c r="D122" s="436" t="s">
        <v>1040</v>
      </c>
      <c r="E122" s="436" t="s">
        <v>163</v>
      </c>
      <c r="F122" s="454">
        <v>6.0</v>
      </c>
      <c r="G122" s="459"/>
    </row>
    <row r="123">
      <c r="A123" s="436" t="s">
        <v>1452</v>
      </c>
      <c r="B123" s="436" t="s">
        <v>1514</v>
      </c>
      <c r="C123" s="436" t="s">
        <v>9</v>
      </c>
      <c r="D123" s="436" t="s">
        <v>1040</v>
      </c>
      <c r="E123" s="436" t="s">
        <v>163</v>
      </c>
      <c r="F123" s="454">
        <v>6.0</v>
      </c>
      <c r="G123" s="459"/>
    </row>
    <row r="124">
      <c r="A124" s="436" t="s">
        <v>1452</v>
      </c>
      <c r="B124" s="436" t="s">
        <v>1463</v>
      </c>
      <c r="C124" s="436" t="s">
        <v>9</v>
      </c>
      <c r="D124" s="436" t="s">
        <v>1040</v>
      </c>
      <c r="E124" s="436" t="s">
        <v>163</v>
      </c>
      <c r="F124" s="454">
        <v>6.0</v>
      </c>
      <c r="G124" s="459"/>
    </row>
    <row r="125">
      <c r="A125" s="436" t="s">
        <v>1452</v>
      </c>
      <c r="B125" s="436" t="s">
        <v>1453</v>
      </c>
      <c r="C125" s="436" t="s">
        <v>9</v>
      </c>
      <c r="D125" s="436" t="s">
        <v>1040</v>
      </c>
      <c r="E125" s="436" t="s">
        <v>163</v>
      </c>
      <c r="F125" s="454">
        <v>6.0</v>
      </c>
      <c r="G125" s="459"/>
    </row>
    <row r="126">
      <c r="A126" s="436" t="s">
        <v>1452</v>
      </c>
      <c r="B126" s="436" t="s">
        <v>1578</v>
      </c>
      <c r="C126" s="436" t="s">
        <v>9</v>
      </c>
      <c r="D126" s="436" t="s">
        <v>1040</v>
      </c>
      <c r="E126" s="436" t="s">
        <v>163</v>
      </c>
      <c r="F126" s="454">
        <v>6.0</v>
      </c>
      <c r="G126" s="459"/>
    </row>
    <row r="127">
      <c r="A127" s="436" t="s">
        <v>1452</v>
      </c>
      <c r="B127" s="436" t="s">
        <v>1472</v>
      </c>
      <c r="C127" s="436" t="s">
        <v>10</v>
      </c>
      <c r="D127" s="436" t="s">
        <v>1040</v>
      </c>
      <c r="E127" s="436" t="s">
        <v>166</v>
      </c>
      <c r="F127" s="454">
        <v>6.0</v>
      </c>
      <c r="G127" s="459"/>
    </row>
    <row r="128">
      <c r="A128" s="436" t="s">
        <v>1452</v>
      </c>
      <c r="B128" s="436" t="s">
        <v>1539</v>
      </c>
      <c r="C128" s="436" t="s">
        <v>10</v>
      </c>
      <c r="D128" s="436" t="s">
        <v>1040</v>
      </c>
      <c r="E128" s="436" t="s">
        <v>161</v>
      </c>
      <c r="F128" s="454">
        <v>6.0</v>
      </c>
      <c r="G128" s="459"/>
    </row>
    <row r="129">
      <c r="A129" s="436" t="s">
        <v>1448</v>
      </c>
      <c r="B129" s="436" t="s">
        <v>1494</v>
      </c>
      <c r="C129" s="436" t="s">
        <v>10</v>
      </c>
      <c r="D129" s="436" t="s">
        <v>1040</v>
      </c>
      <c r="E129" s="436" t="s">
        <v>161</v>
      </c>
      <c r="F129" s="454">
        <v>5.0</v>
      </c>
      <c r="G129" s="459"/>
    </row>
    <row r="130">
      <c r="A130" s="436" t="s">
        <v>1448</v>
      </c>
      <c r="B130" s="436" t="s">
        <v>1494</v>
      </c>
      <c r="C130" s="436" t="s">
        <v>10</v>
      </c>
      <c r="D130" s="436" t="s">
        <v>1040</v>
      </c>
      <c r="E130" s="436" t="s">
        <v>163</v>
      </c>
      <c r="F130" s="454">
        <v>5.0</v>
      </c>
      <c r="G130" s="459"/>
    </row>
    <row r="131">
      <c r="A131" s="436" t="s">
        <v>1448</v>
      </c>
      <c r="B131" s="436" t="s">
        <v>1494</v>
      </c>
      <c r="C131" s="436" t="s">
        <v>9</v>
      </c>
      <c r="D131" s="436" t="s">
        <v>1040</v>
      </c>
      <c r="E131" s="436" t="s">
        <v>163</v>
      </c>
      <c r="F131" s="454">
        <v>5.0</v>
      </c>
      <c r="G131" s="459"/>
    </row>
    <row r="132">
      <c r="A132" s="436" t="s">
        <v>1437</v>
      </c>
      <c r="B132" s="436" t="s">
        <v>1465</v>
      </c>
      <c r="C132" s="436" t="s">
        <v>9</v>
      </c>
      <c r="D132" s="436" t="s">
        <v>1040</v>
      </c>
      <c r="E132" s="436" t="s">
        <v>161</v>
      </c>
      <c r="F132" s="454">
        <v>5.0</v>
      </c>
      <c r="G132" s="459"/>
    </row>
    <row r="133">
      <c r="A133" s="436" t="s">
        <v>1437</v>
      </c>
      <c r="B133" s="436" t="s">
        <v>1460</v>
      </c>
      <c r="C133" s="436" t="s">
        <v>9</v>
      </c>
      <c r="D133" s="436" t="s">
        <v>1058</v>
      </c>
      <c r="E133" s="436" t="s">
        <v>163</v>
      </c>
      <c r="F133" s="454">
        <v>5.0</v>
      </c>
      <c r="G133" s="459"/>
    </row>
    <row r="134">
      <c r="A134" s="436" t="s">
        <v>1437</v>
      </c>
      <c r="B134" s="436" t="s">
        <v>1460</v>
      </c>
      <c r="C134" s="436" t="s">
        <v>8</v>
      </c>
      <c r="D134" s="436" t="s">
        <v>1040</v>
      </c>
      <c r="E134" s="436" t="s">
        <v>161</v>
      </c>
      <c r="F134" s="454">
        <v>5.0</v>
      </c>
      <c r="G134" s="459"/>
    </row>
    <row r="135">
      <c r="A135" s="436" t="s">
        <v>1437</v>
      </c>
      <c r="B135" s="436" t="s">
        <v>1447</v>
      </c>
      <c r="C135" s="436" t="s">
        <v>9</v>
      </c>
      <c r="D135" s="436" t="s">
        <v>1040</v>
      </c>
      <c r="E135" s="436" t="s">
        <v>166</v>
      </c>
      <c r="F135" s="454">
        <v>5.0</v>
      </c>
      <c r="G135" s="459"/>
    </row>
    <row r="136">
      <c r="A136" s="436" t="s">
        <v>1437</v>
      </c>
      <c r="B136" s="436" t="s">
        <v>1461</v>
      </c>
      <c r="C136" s="436" t="s">
        <v>8</v>
      </c>
      <c r="D136" s="436" t="s">
        <v>1040</v>
      </c>
      <c r="E136" s="436" t="s">
        <v>161</v>
      </c>
      <c r="F136" s="454">
        <v>5.0</v>
      </c>
      <c r="G136" s="459"/>
    </row>
    <row r="137">
      <c r="A137" s="436" t="s">
        <v>1437</v>
      </c>
      <c r="B137" s="436" t="s">
        <v>1446</v>
      </c>
      <c r="C137" s="436" t="s">
        <v>9</v>
      </c>
      <c r="D137" s="436" t="s">
        <v>1058</v>
      </c>
      <c r="E137" s="436" t="s">
        <v>163</v>
      </c>
      <c r="F137" s="454">
        <v>5.0</v>
      </c>
      <c r="G137" s="459"/>
    </row>
    <row r="138">
      <c r="A138" s="436" t="s">
        <v>1452</v>
      </c>
      <c r="B138" s="436" t="s">
        <v>1514</v>
      </c>
      <c r="C138" s="436" t="s">
        <v>10</v>
      </c>
      <c r="D138" s="436" t="s">
        <v>1040</v>
      </c>
      <c r="E138" s="436" t="s">
        <v>161</v>
      </c>
      <c r="F138" s="454">
        <v>5.0</v>
      </c>
      <c r="G138" s="459"/>
    </row>
    <row r="139">
      <c r="A139" s="436" t="s">
        <v>1452</v>
      </c>
      <c r="B139" s="436" t="s">
        <v>1538</v>
      </c>
      <c r="C139" s="436" t="s">
        <v>10</v>
      </c>
      <c r="D139" s="436" t="s">
        <v>1040</v>
      </c>
      <c r="E139" s="436" t="s">
        <v>163</v>
      </c>
      <c r="F139" s="454">
        <v>5.0</v>
      </c>
      <c r="G139" s="459"/>
    </row>
    <row r="140">
      <c r="A140" s="436" t="s">
        <v>1452</v>
      </c>
      <c r="B140" s="436" t="s">
        <v>1538</v>
      </c>
      <c r="C140" s="436" t="s">
        <v>8</v>
      </c>
      <c r="D140" s="436" t="s">
        <v>1040</v>
      </c>
      <c r="E140" s="436" t="s">
        <v>161</v>
      </c>
      <c r="F140" s="454">
        <v>5.0</v>
      </c>
      <c r="G140" s="459"/>
    </row>
    <row r="141">
      <c r="A141" s="436" t="s">
        <v>1452</v>
      </c>
      <c r="B141" s="436" t="s">
        <v>1463</v>
      </c>
      <c r="C141" s="436" t="s">
        <v>8</v>
      </c>
      <c r="D141" s="436" t="s">
        <v>1040</v>
      </c>
      <c r="E141" s="436" t="s">
        <v>161</v>
      </c>
      <c r="F141" s="454">
        <v>5.0</v>
      </c>
      <c r="G141" s="459"/>
    </row>
    <row r="142">
      <c r="A142" s="436" t="s">
        <v>1452</v>
      </c>
      <c r="B142" s="436" t="s">
        <v>1472</v>
      </c>
      <c r="C142" s="436" t="s">
        <v>8</v>
      </c>
      <c r="D142" s="436" t="s">
        <v>1040</v>
      </c>
      <c r="E142" s="436" t="s">
        <v>163</v>
      </c>
      <c r="F142" s="454">
        <v>5.0</v>
      </c>
      <c r="G142" s="459"/>
    </row>
    <row r="143">
      <c r="A143" s="436" t="s">
        <v>1440</v>
      </c>
      <c r="B143" s="436" t="s">
        <v>1464</v>
      </c>
      <c r="C143" s="436" t="s">
        <v>9</v>
      </c>
      <c r="D143" s="436" t="s">
        <v>1040</v>
      </c>
      <c r="E143" s="436" t="s">
        <v>161</v>
      </c>
      <c r="F143" s="454">
        <v>5.0</v>
      </c>
      <c r="G143" s="459"/>
    </row>
    <row r="144">
      <c r="A144" s="436" t="s">
        <v>1218</v>
      </c>
      <c r="B144" s="436" t="s">
        <v>1487</v>
      </c>
      <c r="C144" s="436" t="s">
        <v>10</v>
      </c>
      <c r="D144" s="436" t="s">
        <v>1040</v>
      </c>
      <c r="E144" s="436" t="s">
        <v>161</v>
      </c>
      <c r="F144" s="454">
        <v>5.0</v>
      </c>
      <c r="G144" s="459"/>
    </row>
    <row r="145">
      <c r="A145" s="436" t="s">
        <v>1444</v>
      </c>
      <c r="B145" s="436" t="s">
        <v>1474</v>
      </c>
      <c r="C145" s="436" t="s">
        <v>8</v>
      </c>
      <c r="D145" s="436" t="s">
        <v>1040</v>
      </c>
      <c r="E145" s="436" t="s">
        <v>163</v>
      </c>
      <c r="F145" s="454">
        <v>5.0</v>
      </c>
      <c r="G145" s="459"/>
    </row>
    <row r="146">
      <c r="A146" s="436" t="s">
        <v>1475</v>
      </c>
      <c r="B146" s="436" t="s">
        <v>1574</v>
      </c>
      <c r="C146" s="436" t="s">
        <v>10</v>
      </c>
      <c r="D146" s="436" t="s">
        <v>1040</v>
      </c>
      <c r="E146" s="436" t="s">
        <v>161</v>
      </c>
      <c r="F146" s="454">
        <v>5.0</v>
      </c>
      <c r="G146" s="459"/>
    </row>
    <row r="147">
      <c r="A147" s="436" t="s">
        <v>1068</v>
      </c>
      <c r="B147" s="436" t="s">
        <v>1068</v>
      </c>
      <c r="C147" s="436" t="s">
        <v>10</v>
      </c>
      <c r="D147" s="436" t="s">
        <v>1040</v>
      </c>
      <c r="E147" s="436" t="s">
        <v>166</v>
      </c>
      <c r="F147" s="454">
        <v>4.0</v>
      </c>
      <c r="G147" s="459"/>
    </row>
    <row r="148">
      <c r="A148" s="436" t="s">
        <v>1437</v>
      </c>
      <c r="B148" s="436" t="s">
        <v>1460</v>
      </c>
      <c r="C148" s="436" t="s">
        <v>9</v>
      </c>
      <c r="D148" s="436" t="s">
        <v>1040</v>
      </c>
      <c r="E148" s="436" t="s">
        <v>166</v>
      </c>
      <c r="F148" s="454">
        <v>4.0</v>
      </c>
      <c r="G148" s="459"/>
    </row>
    <row r="149">
      <c r="A149" s="436" t="s">
        <v>1437</v>
      </c>
      <c r="B149" s="436" t="s">
        <v>1443</v>
      </c>
      <c r="C149" s="436" t="s">
        <v>10</v>
      </c>
      <c r="D149" s="436" t="s">
        <v>1040</v>
      </c>
      <c r="E149" s="436" t="s">
        <v>166</v>
      </c>
      <c r="F149" s="454">
        <v>4.0</v>
      </c>
      <c r="G149" s="459"/>
    </row>
    <row r="150">
      <c r="A150" s="436" t="s">
        <v>1437</v>
      </c>
      <c r="B150" s="436" t="s">
        <v>1447</v>
      </c>
      <c r="C150" s="436" t="s">
        <v>10</v>
      </c>
      <c r="D150" s="436" t="s">
        <v>1040</v>
      </c>
      <c r="E150" s="436" t="s">
        <v>161</v>
      </c>
      <c r="F150" s="454">
        <v>4.0</v>
      </c>
      <c r="G150" s="459"/>
    </row>
    <row r="151">
      <c r="A151" s="436" t="s">
        <v>1437</v>
      </c>
      <c r="B151" s="436" t="s">
        <v>1461</v>
      </c>
      <c r="C151" s="436" t="s">
        <v>10</v>
      </c>
      <c r="D151" s="436" t="s">
        <v>1040</v>
      </c>
      <c r="E151" s="436" t="s">
        <v>163</v>
      </c>
      <c r="F151" s="454">
        <v>4.0</v>
      </c>
      <c r="G151" s="459"/>
    </row>
    <row r="152">
      <c r="A152" s="436" t="s">
        <v>1437</v>
      </c>
      <c r="B152" s="436" t="s">
        <v>1485</v>
      </c>
      <c r="C152" s="436" t="s">
        <v>9</v>
      </c>
      <c r="D152" s="436" t="s">
        <v>1040</v>
      </c>
      <c r="E152" s="436" t="s">
        <v>161</v>
      </c>
      <c r="F152" s="454">
        <v>4.0</v>
      </c>
      <c r="G152" s="459"/>
    </row>
    <row r="153">
      <c r="A153" s="436" t="s">
        <v>1452</v>
      </c>
      <c r="B153" s="436" t="s">
        <v>1538</v>
      </c>
      <c r="C153" s="436" t="s">
        <v>9</v>
      </c>
      <c r="D153" s="436" t="s">
        <v>1040</v>
      </c>
      <c r="E153" s="436" t="s">
        <v>163</v>
      </c>
      <c r="F153" s="454">
        <v>4.0</v>
      </c>
      <c r="G153" s="459"/>
    </row>
    <row r="154">
      <c r="A154" s="436" t="s">
        <v>1452</v>
      </c>
      <c r="B154" s="436" t="s">
        <v>1463</v>
      </c>
      <c r="C154" s="436" t="s">
        <v>10</v>
      </c>
      <c r="D154" s="436" t="s">
        <v>1040</v>
      </c>
      <c r="E154" s="436" t="s">
        <v>163</v>
      </c>
      <c r="F154" s="454">
        <v>4.0</v>
      </c>
      <c r="G154" s="459"/>
    </row>
    <row r="155">
      <c r="A155" s="436" t="s">
        <v>1444</v>
      </c>
      <c r="B155" s="436" t="s">
        <v>1456</v>
      </c>
      <c r="C155" s="436" t="s">
        <v>10</v>
      </c>
      <c r="D155" s="436" t="s">
        <v>1040</v>
      </c>
      <c r="E155" s="436" t="s">
        <v>163</v>
      </c>
      <c r="F155" s="454">
        <v>4.0</v>
      </c>
      <c r="G155" s="459"/>
    </row>
    <row r="156">
      <c r="A156" s="436" t="s">
        <v>1444</v>
      </c>
      <c r="B156" s="436" t="s">
        <v>1457</v>
      </c>
      <c r="C156" s="436" t="s">
        <v>10</v>
      </c>
      <c r="D156" s="436" t="s">
        <v>1040</v>
      </c>
      <c r="E156" s="436" t="s">
        <v>161</v>
      </c>
      <c r="F156" s="454">
        <v>4.0</v>
      </c>
      <c r="G156" s="459"/>
    </row>
    <row r="157">
      <c r="A157" s="436" t="s">
        <v>1444</v>
      </c>
      <c r="B157" s="436" t="s">
        <v>1457</v>
      </c>
      <c r="C157" s="436" t="s">
        <v>9</v>
      </c>
      <c r="D157" s="436" t="s">
        <v>1040</v>
      </c>
      <c r="E157" s="436" t="s">
        <v>161</v>
      </c>
      <c r="F157" s="454">
        <v>4.0</v>
      </c>
      <c r="G157" s="459"/>
    </row>
    <row r="158">
      <c r="A158" s="436" t="s">
        <v>1444</v>
      </c>
      <c r="B158" s="436" t="s">
        <v>1445</v>
      </c>
      <c r="C158" s="436" t="s">
        <v>9</v>
      </c>
      <c r="D158" s="436" t="s">
        <v>1040</v>
      </c>
      <c r="E158" s="436" t="s">
        <v>161</v>
      </c>
      <c r="F158" s="454">
        <v>4.0</v>
      </c>
      <c r="G158" s="459"/>
    </row>
    <row r="159">
      <c r="A159" s="436" t="s">
        <v>1448</v>
      </c>
      <c r="B159" s="436" t="s">
        <v>1486</v>
      </c>
      <c r="C159" s="436" t="s">
        <v>9</v>
      </c>
      <c r="D159" s="436" t="s">
        <v>1040</v>
      </c>
      <c r="E159" s="436" t="s">
        <v>163</v>
      </c>
      <c r="F159" s="454">
        <v>3.0</v>
      </c>
      <c r="G159" s="459"/>
    </row>
    <row r="160">
      <c r="A160" s="436" t="s">
        <v>1448</v>
      </c>
      <c r="B160" s="436" t="s">
        <v>1486</v>
      </c>
      <c r="C160" s="436" t="s">
        <v>8</v>
      </c>
      <c r="D160" s="436" t="s">
        <v>1040</v>
      </c>
      <c r="E160" s="436" t="s">
        <v>161</v>
      </c>
      <c r="F160" s="454">
        <v>3.0</v>
      </c>
      <c r="G160" s="459"/>
    </row>
    <row r="161">
      <c r="A161" s="436" t="s">
        <v>1448</v>
      </c>
      <c r="B161" s="436" t="s">
        <v>1459</v>
      </c>
      <c r="C161" s="436" t="s">
        <v>10</v>
      </c>
      <c r="D161" s="436" t="s">
        <v>1040</v>
      </c>
      <c r="E161" s="436" t="s">
        <v>166</v>
      </c>
      <c r="F161" s="454">
        <v>3.0</v>
      </c>
      <c r="G161" s="459"/>
    </row>
    <row r="162">
      <c r="A162" s="436" t="s">
        <v>1448</v>
      </c>
      <c r="B162" s="436" t="s">
        <v>1494</v>
      </c>
      <c r="C162" s="436" t="s">
        <v>10</v>
      </c>
      <c r="D162" s="436" t="s">
        <v>1040</v>
      </c>
      <c r="E162" s="436" t="s">
        <v>166</v>
      </c>
      <c r="F162" s="454">
        <v>3.0</v>
      </c>
      <c r="G162" s="459"/>
    </row>
    <row r="163">
      <c r="A163" s="436" t="s">
        <v>1448</v>
      </c>
      <c r="B163" s="436" t="s">
        <v>1494</v>
      </c>
      <c r="C163" s="436" t="s">
        <v>9</v>
      </c>
      <c r="D163" s="436" t="s">
        <v>1040</v>
      </c>
      <c r="E163" s="436" t="s">
        <v>166</v>
      </c>
      <c r="F163" s="454">
        <v>3.0</v>
      </c>
      <c r="G163" s="459"/>
    </row>
    <row r="164">
      <c r="A164" s="436" t="s">
        <v>1437</v>
      </c>
      <c r="B164" s="436" t="s">
        <v>1465</v>
      </c>
      <c r="C164" s="436" t="s">
        <v>9</v>
      </c>
      <c r="D164" s="436" t="s">
        <v>1040</v>
      </c>
      <c r="E164" s="436" t="s">
        <v>163</v>
      </c>
      <c r="F164" s="454">
        <v>3.0</v>
      </c>
      <c r="G164" s="459"/>
    </row>
    <row r="165">
      <c r="A165" s="436" t="s">
        <v>1437</v>
      </c>
      <c r="B165" s="436" t="s">
        <v>1439</v>
      </c>
      <c r="C165" s="436" t="s">
        <v>10</v>
      </c>
      <c r="D165" s="436" t="s">
        <v>1058</v>
      </c>
      <c r="E165" s="436" t="s">
        <v>163</v>
      </c>
      <c r="F165" s="454">
        <v>3.0</v>
      </c>
      <c r="G165" s="459"/>
    </row>
    <row r="166">
      <c r="A166" s="436" t="s">
        <v>1437</v>
      </c>
      <c r="B166" s="436" t="s">
        <v>1439</v>
      </c>
      <c r="C166" s="436" t="s">
        <v>9</v>
      </c>
      <c r="D166" s="436" t="s">
        <v>1058</v>
      </c>
      <c r="E166" s="436" t="s">
        <v>163</v>
      </c>
      <c r="F166" s="454">
        <v>3.0</v>
      </c>
      <c r="G166" s="459"/>
    </row>
    <row r="167">
      <c r="A167" s="436" t="s">
        <v>1437</v>
      </c>
      <c r="B167" s="436" t="s">
        <v>1439</v>
      </c>
      <c r="C167" s="436" t="s">
        <v>8</v>
      </c>
      <c r="D167" s="436" t="s">
        <v>1040</v>
      </c>
      <c r="E167" s="436" t="s">
        <v>166</v>
      </c>
      <c r="F167" s="454">
        <v>3.0</v>
      </c>
      <c r="G167" s="459"/>
    </row>
    <row r="168">
      <c r="A168" s="436" t="s">
        <v>1437</v>
      </c>
      <c r="B168" s="436" t="s">
        <v>1447</v>
      </c>
      <c r="C168" s="436" t="s">
        <v>9</v>
      </c>
      <c r="D168" s="436" t="s">
        <v>1040</v>
      </c>
      <c r="E168" s="436" t="s">
        <v>161</v>
      </c>
      <c r="F168" s="454">
        <v>3.0</v>
      </c>
      <c r="G168" s="459"/>
    </row>
    <row r="169">
      <c r="A169" s="436" t="s">
        <v>1437</v>
      </c>
      <c r="B169" s="436" t="s">
        <v>1461</v>
      </c>
      <c r="C169" s="436" t="s">
        <v>10</v>
      </c>
      <c r="D169" s="436" t="s">
        <v>1040</v>
      </c>
      <c r="E169" s="436" t="s">
        <v>166</v>
      </c>
      <c r="F169" s="454">
        <v>3.0</v>
      </c>
      <c r="G169" s="459"/>
    </row>
    <row r="170">
      <c r="A170" s="436" t="s">
        <v>1437</v>
      </c>
      <c r="B170" s="436" t="s">
        <v>1446</v>
      </c>
      <c r="C170" s="436" t="s">
        <v>8</v>
      </c>
      <c r="D170" s="436" t="s">
        <v>1040</v>
      </c>
      <c r="E170" s="436" t="s">
        <v>163</v>
      </c>
      <c r="F170" s="454">
        <v>3.0</v>
      </c>
      <c r="G170" s="459"/>
    </row>
    <row r="171">
      <c r="A171" s="436" t="s">
        <v>1437</v>
      </c>
      <c r="B171" s="436" t="s">
        <v>1485</v>
      </c>
      <c r="C171" s="436" t="s">
        <v>8</v>
      </c>
      <c r="D171" s="436" t="s">
        <v>1040</v>
      </c>
      <c r="E171" s="436" t="s">
        <v>161</v>
      </c>
      <c r="F171" s="454">
        <v>3.0</v>
      </c>
      <c r="G171" s="459"/>
    </row>
    <row r="172">
      <c r="A172" s="436" t="s">
        <v>1437</v>
      </c>
      <c r="B172" s="436" t="s">
        <v>1469</v>
      </c>
      <c r="C172" s="436" t="s">
        <v>9</v>
      </c>
      <c r="D172" s="436" t="s">
        <v>1058</v>
      </c>
      <c r="E172" s="436" t="s">
        <v>166</v>
      </c>
      <c r="F172" s="454">
        <v>3.0</v>
      </c>
      <c r="G172" s="459"/>
    </row>
    <row r="173">
      <c r="A173" s="436" t="s">
        <v>1437</v>
      </c>
      <c r="B173" s="436" t="s">
        <v>1469</v>
      </c>
      <c r="C173" s="436" t="s">
        <v>8</v>
      </c>
      <c r="D173" s="436" t="s">
        <v>1040</v>
      </c>
      <c r="E173" s="436" t="s">
        <v>166</v>
      </c>
      <c r="F173" s="454">
        <v>3.0</v>
      </c>
      <c r="G173" s="459"/>
    </row>
    <row r="174">
      <c r="A174" s="436" t="s">
        <v>1437</v>
      </c>
      <c r="B174" s="436" t="s">
        <v>1438</v>
      </c>
      <c r="C174" s="436" t="s">
        <v>10</v>
      </c>
      <c r="D174" s="436" t="s">
        <v>1058</v>
      </c>
      <c r="E174" s="436" t="s">
        <v>163</v>
      </c>
      <c r="F174" s="454">
        <v>3.0</v>
      </c>
      <c r="G174" s="459"/>
    </row>
    <row r="175">
      <c r="A175" s="436" t="s">
        <v>1437</v>
      </c>
      <c r="B175" s="436" t="s">
        <v>1438</v>
      </c>
      <c r="C175" s="436" t="s">
        <v>10</v>
      </c>
      <c r="D175" s="436" t="s">
        <v>1058</v>
      </c>
      <c r="E175" s="436" t="s">
        <v>166</v>
      </c>
      <c r="F175" s="454">
        <v>3.0</v>
      </c>
      <c r="G175" s="459"/>
    </row>
    <row r="176">
      <c r="A176" s="436" t="s">
        <v>1437</v>
      </c>
      <c r="B176" s="436" t="s">
        <v>1438</v>
      </c>
      <c r="C176" s="436" t="s">
        <v>8</v>
      </c>
      <c r="D176" s="436" t="s">
        <v>1058</v>
      </c>
      <c r="E176" s="436" t="s">
        <v>166</v>
      </c>
      <c r="F176" s="454">
        <v>3.0</v>
      </c>
      <c r="G176" s="459"/>
    </row>
    <row r="177">
      <c r="A177" s="436" t="s">
        <v>1452</v>
      </c>
      <c r="B177" s="436" t="s">
        <v>1514</v>
      </c>
      <c r="C177" s="436" t="s">
        <v>9</v>
      </c>
      <c r="D177" s="436" t="s">
        <v>1040</v>
      </c>
      <c r="E177" s="436" t="s">
        <v>161</v>
      </c>
      <c r="F177" s="454">
        <v>3.0</v>
      </c>
      <c r="G177" s="459"/>
    </row>
    <row r="178">
      <c r="A178" s="436" t="s">
        <v>1452</v>
      </c>
      <c r="B178" s="436" t="s">
        <v>1514</v>
      </c>
      <c r="C178" s="436" t="s">
        <v>8</v>
      </c>
      <c r="D178" s="436" t="s">
        <v>1040</v>
      </c>
      <c r="E178" s="436" t="s">
        <v>161</v>
      </c>
      <c r="F178" s="454">
        <v>3.0</v>
      </c>
      <c r="G178" s="459"/>
    </row>
    <row r="179">
      <c r="A179" s="436" t="s">
        <v>1452</v>
      </c>
      <c r="B179" s="436" t="s">
        <v>1538</v>
      </c>
      <c r="C179" s="436" t="s">
        <v>10</v>
      </c>
      <c r="D179" s="436" t="s">
        <v>1040</v>
      </c>
      <c r="E179" s="436" t="s">
        <v>166</v>
      </c>
      <c r="F179" s="454">
        <v>3.0</v>
      </c>
      <c r="G179" s="459"/>
    </row>
    <row r="180">
      <c r="A180" s="436" t="s">
        <v>1452</v>
      </c>
      <c r="B180" s="436" t="s">
        <v>1538</v>
      </c>
      <c r="C180" s="436" t="s">
        <v>9</v>
      </c>
      <c r="D180" s="436" t="s">
        <v>1040</v>
      </c>
      <c r="E180" s="436" t="s">
        <v>166</v>
      </c>
      <c r="F180" s="454">
        <v>3.0</v>
      </c>
      <c r="G180" s="459"/>
    </row>
    <row r="181">
      <c r="A181" s="436" t="s">
        <v>1452</v>
      </c>
      <c r="B181" s="436" t="s">
        <v>1463</v>
      </c>
      <c r="C181" s="436" t="s">
        <v>10</v>
      </c>
      <c r="D181" s="436" t="s">
        <v>1040</v>
      </c>
      <c r="E181" s="436" t="s">
        <v>161</v>
      </c>
      <c r="F181" s="454">
        <v>3.0</v>
      </c>
      <c r="G181" s="459"/>
    </row>
    <row r="182">
      <c r="A182" s="436" t="s">
        <v>1452</v>
      </c>
      <c r="B182" s="436" t="s">
        <v>1453</v>
      </c>
      <c r="C182" s="436" t="s">
        <v>9</v>
      </c>
      <c r="D182" s="436" t="s">
        <v>1040</v>
      </c>
      <c r="E182" s="436" t="s">
        <v>161</v>
      </c>
      <c r="F182" s="454">
        <v>3.0</v>
      </c>
      <c r="G182" s="459"/>
    </row>
    <row r="183">
      <c r="A183" s="436" t="s">
        <v>1452</v>
      </c>
      <c r="B183" s="436" t="s">
        <v>1578</v>
      </c>
      <c r="C183" s="436" t="s">
        <v>9</v>
      </c>
      <c r="D183" s="436" t="s">
        <v>1040</v>
      </c>
      <c r="E183" s="436" t="s">
        <v>161</v>
      </c>
      <c r="F183" s="454">
        <v>3.0</v>
      </c>
      <c r="G183" s="459"/>
    </row>
    <row r="184">
      <c r="A184" s="436" t="s">
        <v>1452</v>
      </c>
      <c r="B184" s="436" t="s">
        <v>1539</v>
      </c>
      <c r="C184" s="436" t="s">
        <v>10</v>
      </c>
      <c r="D184" s="436" t="s">
        <v>1040</v>
      </c>
      <c r="E184" s="436" t="s">
        <v>166</v>
      </c>
      <c r="F184" s="454">
        <v>3.0</v>
      </c>
      <c r="G184" s="459"/>
    </row>
    <row r="185">
      <c r="A185" s="436" t="s">
        <v>1452</v>
      </c>
      <c r="B185" s="436" t="s">
        <v>1539</v>
      </c>
      <c r="C185" s="436" t="s">
        <v>9</v>
      </c>
      <c r="D185" s="436" t="s">
        <v>1040</v>
      </c>
      <c r="E185" s="436" t="s">
        <v>166</v>
      </c>
      <c r="F185" s="454">
        <v>3.0</v>
      </c>
      <c r="G185" s="459"/>
    </row>
    <row r="186">
      <c r="A186" s="436" t="s">
        <v>1444</v>
      </c>
      <c r="B186" s="436" t="s">
        <v>1457</v>
      </c>
      <c r="C186" s="436" t="s">
        <v>9</v>
      </c>
      <c r="D186" s="436" t="s">
        <v>1040</v>
      </c>
      <c r="E186" s="436" t="s">
        <v>163</v>
      </c>
      <c r="F186" s="454">
        <v>3.0</v>
      </c>
      <c r="G186" s="459"/>
    </row>
    <row r="187">
      <c r="A187" s="436" t="s">
        <v>1444</v>
      </c>
      <c r="B187" s="436" t="s">
        <v>1474</v>
      </c>
      <c r="C187" s="436" t="s">
        <v>10</v>
      </c>
      <c r="D187" s="436" t="s">
        <v>1040</v>
      </c>
      <c r="E187" s="436" t="s">
        <v>166</v>
      </c>
      <c r="F187" s="454">
        <v>3.0</v>
      </c>
      <c r="G187" s="459"/>
    </row>
    <row r="188">
      <c r="A188" s="436" t="s">
        <v>1444</v>
      </c>
      <c r="B188" s="436" t="s">
        <v>1474</v>
      </c>
      <c r="C188" s="436" t="s">
        <v>9</v>
      </c>
      <c r="D188" s="436" t="s">
        <v>1058</v>
      </c>
      <c r="E188" s="436" t="s">
        <v>166</v>
      </c>
      <c r="F188" s="454">
        <v>3.0</v>
      </c>
      <c r="G188" s="459"/>
    </row>
    <row r="189">
      <c r="A189" s="436" t="s">
        <v>1475</v>
      </c>
      <c r="B189" s="436" t="s">
        <v>1574</v>
      </c>
      <c r="C189" s="436" t="s">
        <v>10</v>
      </c>
      <c r="D189" s="436" t="s">
        <v>1058</v>
      </c>
      <c r="E189" s="436" t="s">
        <v>163</v>
      </c>
      <c r="F189" s="454">
        <v>3.0</v>
      </c>
      <c r="G189" s="459"/>
    </row>
    <row r="190">
      <c r="A190" s="436" t="s">
        <v>1475</v>
      </c>
      <c r="B190" s="436" t="s">
        <v>1574</v>
      </c>
      <c r="C190" s="436" t="s">
        <v>9</v>
      </c>
      <c r="D190" s="436" t="s">
        <v>1040</v>
      </c>
      <c r="E190" s="436" t="s">
        <v>161</v>
      </c>
      <c r="F190" s="454">
        <v>3.0</v>
      </c>
      <c r="G190" s="459"/>
    </row>
    <row r="191">
      <c r="A191" s="436" t="s">
        <v>1475</v>
      </c>
      <c r="B191" s="436" t="s">
        <v>1574</v>
      </c>
      <c r="C191" s="436" t="s">
        <v>9</v>
      </c>
      <c r="D191" s="436" t="s">
        <v>1058</v>
      </c>
      <c r="E191" s="436" t="s">
        <v>163</v>
      </c>
      <c r="F191" s="454">
        <v>3.0</v>
      </c>
      <c r="G191" s="459"/>
    </row>
    <row r="192">
      <c r="A192" s="436" t="s">
        <v>1068</v>
      </c>
      <c r="B192" s="436" t="s">
        <v>1068</v>
      </c>
      <c r="C192" s="436" t="s">
        <v>9</v>
      </c>
      <c r="D192" s="436" t="s">
        <v>1058</v>
      </c>
      <c r="E192" s="436" t="s">
        <v>163</v>
      </c>
      <c r="F192" s="454">
        <v>2.0</v>
      </c>
      <c r="G192" s="459"/>
    </row>
    <row r="193">
      <c r="A193" s="436" t="s">
        <v>1068</v>
      </c>
      <c r="B193" s="436" t="s">
        <v>1068</v>
      </c>
      <c r="C193" s="436" t="s">
        <v>9</v>
      </c>
      <c r="D193" s="436" t="s">
        <v>1058</v>
      </c>
      <c r="E193" s="436" t="s">
        <v>166</v>
      </c>
      <c r="F193" s="454">
        <v>2.0</v>
      </c>
      <c r="G193" s="459"/>
    </row>
    <row r="194">
      <c r="A194" s="436" t="s">
        <v>1448</v>
      </c>
      <c r="B194" s="436" t="s">
        <v>1449</v>
      </c>
      <c r="C194" s="436" t="s">
        <v>9</v>
      </c>
      <c r="D194" s="436" t="s">
        <v>1040</v>
      </c>
      <c r="E194" s="436" t="s">
        <v>163</v>
      </c>
      <c r="F194" s="454">
        <v>2.0</v>
      </c>
      <c r="G194" s="459"/>
    </row>
    <row r="195">
      <c r="A195" s="436" t="s">
        <v>1448</v>
      </c>
      <c r="B195" s="436" t="s">
        <v>1459</v>
      </c>
      <c r="C195" s="436" t="s">
        <v>9</v>
      </c>
      <c r="D195" s="436" t="s">
        <v>1058</v>
      </c>
      <c r="E195" s="436" t="s">
        <v>163</v>
      </c>
      <c r="F195" s="454">
        <v>2.0</v>
      </c>
      <c r="G195" s="459"/>
    </row>
    <row r="196">
      <c r="A196" s="436" t="s">
        <v>1521</v>
      </c>
      <c r="B196" s="436" t="s">
        <v>1529</v>
      </c>
      <c r="C196" s="436" t="s">
        <v>9</v>
      </c>
      <c r="D196" s="436" t="s">
        <v>1040</v>
      </c>
      <c r="E196" s="436" t="s">
        <v>163</v>
      </c>
      <c r="F196" s="454">
        <v>2.0</v>
      </c>
      <c r="G196" s="459"/>
    </row>
    <row r="197">
      <c r="A197" s="436" t="s">
        <v>1521</v>
      </c>
      <c r="B197" s="436" t="s">
        <v>1526</v>
      </c>
      <c r="C197" s="436" t="s">
        <v>8</v>
      </c>
      <c r="D197" s="436" t="s">
        <v>1040</v>
      </c>
      <c r="E197" s="436" t="s">
        <v>161</v>
      </c>
      <c r="F197" s="454">
        <v>2.0</v>
      </c>
      <c r="G197" s="459"/>
    </row>
    <row r="198">
      <c r="A198" s="436" t="s">
        <v>1437</v>
      </c>
      <c r="B198" s="436" t="s">
        <v>1460</v>
      </c>
      <c r="C198" s="436" t="s">
        <v>10</v>
      </c>
      <c r="D198" s="436" t="s">
        <v>1040</v>
      </c>
      <c r="E198" s="436" t="s">
        <v>163</v>
      </c>
      <c r="F198" s="454">
        <v>2.0</v>
      </c>
      <c r="G198" s="459"/>
    </row>
    <row r="199">
      <c r="A199" s="436" t="s">
        <v>1437</v>
      </c>
      <c r="B199" s="436" t="s">
        <v>1466</v>
      </c>
      <c r="C199" s="436" t="s">
        <v>9</v>
      </c>
      <c r="D199" s="436" t="s">
        <v>1040</v>
      </c>
      <c r="E199" s="436" t="s">
        <v>161</v>
      </c>
      <c r="F199" s="454">
        <v>2.0</v>
      </c>
      <c r="G199" s="459"/>
    </row>
    <row r="200">
      <c r="A200" s="436" t="s">
        <v>1437</v>
      </c>
      <c r="B200" s="436" t="s">
        <v>1439</v>
      </c>
      <c r="C200" s="436" t="s">
        <v>8</v>
      </c>
      <c r="D200" s="436" t="s">
        <v>1058</v>
      </c>
      <c r="E200" s="436" t="s">
        <v>166</v>
      </c>
      <c r="F200" s="454">
        <v>2.0</v>
      </c>
      <c r="G200" s="459"/>
    </row>
    <row r="201">
      <c r="A201" s="436" t="s">
        <v>1437</v>
      </c>
      <c r="B201" s="436" t="s">
        <v>1558</v>
      </c>
      <c r="C201" s="436" t="s">
        <v>9</v>
      </c>
      <c r="D201" s="436" t="s">
        <v>1040</v>
      </c>
      <c r="E201" s="436" t="s">
        <v>166</v>
      </c>
      <c r="F201" s="454">
        <v>2.0</v>
      </c>
      <c r="G201" s="459"/>
    </row>
    <row r="202">
      <c r="A202" s="436" t="s">
        <v>1437</v>
      </c>
      <c r="B202" s="436" t="s">
        <v>1485</v>
      </c>
      <c r="C202" s="436" t="s">
        <v>9</v>
      </c>
      <c r="D202" s="436" t="s">
        <v>1040</v>
      </c>
      <c r="E202" s="436" t="s">
        <v>163</v>
      </c>
      <c r="F202" s="454">
        <v>2.0</v>
      </c>
      <c r="G202" s="459"/>
    </row>
    <row r="203">
      <c r="A203" s="436" t="s">
        <v>1437</v>
      </c>
      <c r="B203" s="436" t="s">
        <v>1469</v>
      </c>
      <c r="C203" s="436" t="s">
        <v>9</v>
      </c>
      <c r="D203" s="436" t="s">
        <v>1058</v>
      </c>
      <c r="E203" s="436" t="s">
        <v>163</v>
      </c>
      <c r="F203" s="454">
        <v>2.0</v>
      </c>
      <c r="G203" s="459"/>
    </row>
    <row r="204">
      <c r="A204" s="436" t="s">
        <v>1437</v>
      </c>
      <c r="B204" s="436" t="s">
        <v>1469</v>
      </c>
      <c r="C204" s="436" t="s">
        <v>8</v>
      </c>
      <c r="D204" s="436" t="s">
        <v>1058</v>
      </c>
      <c r="E204" s="436" t="s">
        <v>163</v>
      </c>
      <c r="F204" s="454">
        <v>2.0</v>
      </c>
      <c r="G204" s="459"/>
    </row>
    <row r="205">
      <c r="A205" s="436" t="s">
        <v>1437</v>
      </c>
      <c r="B205" s="436" t="s">
        <v>1583</v>
      </c>
      <c r="C205" s="436" t="s">
        <v>9</v>
      </c>
      <c r="D205" s="436" t="s">
        <v>1040</v>
      </c>
      <c r="E205" s="436" t="s">
        <v>161</v>
      </c>
      <c r="F205" s="454">
        <v>2.0</v>
      </c>
      <c r="G205" s="459"/>
    </row>
    <row r="206">
      <c r="A206" s="436" t="s">
        <v>1437</v>
      </c>
      <c r="B206" s="436" t="s">
        <v>1496</v>
      </c>
      <c r="C206" s="436" t="s">
        <v>10</v>
      </c>
      <c r="D206" s="436" t="s">
        <v>1040</v>
      </c>
      <c r="E206" s="436" t="s">
        <v>163</v>
      </c>
      <c r="F206" s="454">
        <v>2.0</v>
      </c>
      <c r="G206" s="459"/>
    </row>
    <row r="207">
      <c r="A207" s="436" t="s">
        <v>1437</v>
      </c>
      <c r="B207" s="436" t="s">
        <v>1496</v>
      </c>
      <c r="C207" s="436" t="s">
        <v>9</v>
      </c>
      <c r="D207" s="436" t="s">
        <v>1040</v>
      </c>
      <c r="E207" s="436" t="s">
        <v>161</v>
      </c>
      <c r="F207" s="454">
        <v>2.0</v>
      </c>
      <c r="G207" s="459"/>
    </row>
    <row r="208">
      <c r="A208" s="436" t="s">
        <v>1437</v>
      </c>
      <c r="B208" s="436" t="s">
        <v>1496</v>
      </c>
      <c r="C208" s="436" t="s">
        <v>9</v>
      </c>
      <c r="D208" s="436" t="s">
        <v>1040</v>
      </c>
      <c r="E208" s="436" t="s">
        <v>163</v>
      </c>
      <c r="F208" s="454">
        <v>2.0</v>
      </c>
      <c r="G208" s="459"/>
    </row>
    <row r="209">
      <c r="A209" s="436" t="s">
        <v>1437</v>
      </c>
      <c r="B209" s="436" t="s">
        <v>1438</v>
      </c>
      <c r="C209" s="436" t="s">
        <v>8</v>
      </c>
      <c r="D209" s="436" t="s">
        <v>1040</v>
      </c>
      <c r="E209" s="436" t="s">
        <v>166</v>
      </c>
      <c r="F209" s="454">
        <v>2.0</v>
      </c>
      <c r="G209" s="459"/>
    </row>
    <row r="210">
      <c r="A210" s="436" t="s">
        <v>1437</v>
      </c>
      <c r="B210" s="436" t="s">
        <v>1555</v>
      </c>
      <c r="C210" s="436" t="s">
        <v>9</v>
      </c>
      <c r="D210" s="436" t="s">
        <v>1040</v>
      </c>
      <c r="E210" s="436" t="s">
        <v>163</v>
      </c>
      <c r="F210" s="454">
        <v>2.0</v>
      </c>
      <c r="G210" s="459"/>
    </row>
    <row r="211">
      <c r="A211" s="436" t="s">
        <v>1437</v>
      </c>
      <c r="B211" s="436" t="s">
        <v>1492</v>
      </c>
      <c r="C211" s="436" t="s">
        <v>10</v>
      </c>
      <c r="D211" s="436" t="s">
        <v>1040</v>
      </c>
      <c r="E211" s="436" t="s">
        <v>166</v>
      </c>
      <c r="F211" s="454">
        <v>2.0</v>
      </c>
      <c r="G211" s="459"/>
    </row>
    <row r="212">
      <c r="A212" s="436" t="s">
        <v>1437</v>
      </c>
      <c r="B212" s="436" t="s">
        <v>1584</v>
      </c>
      <c r="C212" s="436" t="s">
        <v>9</v>
      </c>
      <c r="D212" s="436" t="s">
        <v>1040</v>
      </c>
      <c r="E212" s="436" t="s">
        <v>161</v>
      </c>
      <c r="F212" s="454">
        <v>2.0</v>
      </c>
      <c r="G212" s="459"/>
    </row>
    <row r="213">
      <c r="A213" s="436" t="s">
        <v>1452</v>
      </c>
      <c r="B213" s="436" t="s">
        <v>1514</v>
      </c>
      <c r="C213" s="436" t="s">
        <v>9</v>
      </c>
      <c r="D213" s="436" t="s">
        <v>1040</v>
      </c>
      <c r="E213" s="436" t="s">
        <v>166</v>
      </c>
      <c r="F213" s="454">
        <v>2.0</v>
      </c>
      <c r="G213" s="459"/>
    </row>
    <row r="214">
      <c r="A214" s="436" t="s">
        <v>1452</v>
      </c>
      <c r="B214" s="436" t="s">
        <v>1578</v>
      </c>
      <c r="C214" s="436" t="s">
        <v>10</v>
      </c>
      <c r="D214" s="436" t="s">
        <v>1040</v>
      </c>
      <c r="E214" s="436" t="s">
        <v>163</v>
      </c>
      <c r="F214" s="454">
        <v>2.0</v>
      </c>
      <c r="G214" s="459"/>
    </row>
    <row r="215">
      <c r="A215" s="436" t="s">
        <v>1452</v>
      </c>
      <c r="B215" s="436" t="s">
        <v>1549</v>
      </c>
      <c r="C215" s="436" t="s">
        <v>9</v>
      </c>
      <c r="D215" s="436" t="s">
        <v>1040</v>
      </c>
      <c r="E215" s="436" t="s">
        <v>163</v>
      </c>
      <c r="F215" s="454">
        <v>2.0</v>
      </c>
      <c r="G215" s="459"/>
    </row>
    <row r="216">
      <c r="A216" s="436" t="s">
        <v>1440</v>
      </c>
      <c r="B216" s="436" t="s">
        <v>1464</v>
      </c>
      <c r="C216" s="436" t="s">
        <v>10</v>
      </c>
      <c r="D216" s="436" t="s">
        <v>1040</v>
      </c>
      <c r="E216" s="436" t="s">
        <v>161</v>
      </c>
      <c r="F216" s="454">
        <v>2.0</v>
      </c>
      <c r="G216" s="459"/>
    </row>
    <row r="217">
      <c r="A217" s="436" t="s">
        <v>1440</v>
      </c>
      <c r="B217" s="436" t="s">
        <v>1464</v>
      </c>
      <c r="C217" s="436" t="s">
        <v>8</v>
      </c>
      <c r="D217" s="436" t="s">
        <v>1040</v>
      </c>
      <c r="E217" s="436" t="s">
        <v>163</v>
      </c>
      <c r="F217" s="454">
        <v>2.0</v>
      </c>
      <c r="G217" s="459"/>
    </row>
    <row r="218">
      <c r="A218" s="436" t="s">
        <v>1440</v>
      </c>
      <c r="B218" s="436" t="s">
        <v>1500</v>
      </c>
      <c r="C218" s="436" t="s">
        <v>10</v>
      </c>
      <c r="D218" s="436" t="s">
        <v>1040</v>
      </c>
      <c r="E218" s="436" t="s">
        <v>163</v>
      </c>
      <c r="F218" s="454">
        <v>2.0</v>
      </c>
      <c r="G218" s="459"/>
    </row>
    <row r="219">
      <c r="A219" s="436" t="s">
        <v>1440</v>
      </c>
      <c r="B219" s="436" t="s">
        <v>1500</v>
      </c>
      <c r="C219" s="436" t="s">
        <v>9</v>
      </c>
      <c r="D219" s="436" t="s">
        <v>1040</v>
      </c>
      <c r="E219" s="436" t="s">
        <v>163</v>
      </c>
      <c r="F219" s="454">
        <v>2.0</v>
      </c>
      <c r="G219" s="459"/>
    </row>
    <row r="220">
      <c r="A220" s="436" t="s">
        <v>1440</v>
      </c>
      <c r="B220" s="436" t="s">
        <v>1500</v>
      </c>
      <c r="C220" s="436" t="s">
        <v>9</v>
      </c>
      <c r="D220" s="436" t="s">
        <v>1040</v>
      </c>
      <c r="E220" s="436" t="s">
        <v>166</v>
      </c>
      <c r="F220" s="454">
        <v>2.0</v>
      </c>
      <c r="G220" s="459"/>
    </row>
    <row r="221">
      <c r="A221" s="436" t="s">
        <v>1440</v>
      </c>
      <c r="B221" s="436" t="s">
        <v>1441</v>
      </c>
      <c r="C221" s="436" t="s">
        <v>10</v>
      </c>
      <c r="D221" s="436" t="s">
        <v>1040</v>
      </c>
      <c r="E221" s="436" t="s">
        <v>161</v>
      </c>
      <c r="F221" s="454">
        <v>2.0</v>
      </c>
      <c r="G221" s="459"/>
    </row>
    <row r="222">
      <c r="A222" s="436" t="s">
        <v>1218</v>
      </c>
      <c r="B222" s="436" t="s">
        <v>1487</v>
      </c>
      <c r="C222" s="436" t="s">
        <v>10</v>
      </c>
      <c r="D222" s="436" t="s">
        <v>1040</v>
      </c>
      <c r="E222" s="436" t="s">
        <v>163</v>
      </c>
      <c r="F222" s="454">
        <v>2.0</v>
      </c>
      <c r="G222" s="459"/>
    </row>
    <row r="223">
      <c r="A223" s="436" t="s">
        <v>1218</v>
      </c>
      <c r="B223" s="436" t="s">
        <v>1487</v>
      </c>
      <c r="C223" s="436" t="s">
        <v>9</v>
      </c>
      <c r="D223" s="436" t="s">
        <v>1040</v>
      </c>
      <c r="E223" s="436" t="s">
        <v>163</v>
      </c>
      <c r="F223" s="454">
        <v>2.0</v>
      </c>
      <c r="G223" s="459"/>
    </row>
    <row r="224">
      <c r="A224" s="436" t="s">
        <v>1444</v>
      </c>
      <c r="B224" s="436" t="s">
        <v>1508</v>
      </c>
      <c r="C224" s="436" t="s">
        <v>9</v>
      </c>
      <c r="D224" s="436" t="s">
        <v>1040</v>
      </c>
      <c r="E224" s="436" t="s">
        <v>161</v>
      </c>
      <c r="F224" s="454">
        <v>2.0</v>
      </c>
      <c r="G224" s="459"/>
    </row>
    <row r="225">
      <c r="A225" s="436" t="s">
        <v>1444</v>
      </c>
      <c r="B225" s="436" t="s">
        <v>1508</v>
      </c>
      <c r="C225" s="436" t="s">
        <v>9</v>
      </c>
      <c r="D225" s="436" t="s">
        <v>1058</v>
      </c>
      <c r="E225" s="436" t="s">
        <v>163</v>
      </c>
      <c r="F225" s="454">
        <v>2.0</v>
      </c>
      <c r="G225" s="459"/>
    </row>
    <row r="226">
      <c r="A226" s="436" t="s">
        <v>1444</v>
      </c>
      <c r="B226" s="436" t="s">
        <v>1456</v>
      </c>
      <c r="C226" s="436" t="s">
        <v>9</v>
      </c>
      <c r="D226" s="436" t="s">
        <v>1040</v>
      </c>
      <c r="E226" s="436" t="s">
        <v>166</v>
      </c>
      <c r="F226" s="454">
        <v>2.0</v>
      </c>
      <c r="G226" s="459"/>
    </row>
    <row r="227">
      <c r="A227" s="436" t="s">
        <v>1444</v>
      </c>
      <c r="B227" s="436" t="s">
        <v>1457</v>
      </c>
      <c r="C227" s="436" t="s">
        <v>9</v>
      </c>
      <c r="D227" s="436" t="s">
        <v>1040</v>
      </c>
      <c r="E227" s="436" t="s">
        <v>166</v>
      </c>
      <c r="F227" s="454">
        <v>2.0</v>
      </c>
      <c r="G227" s="459"/>
    </row>
    <row r="228">
      <c r="A228" s="436" t="s">
        <v>1444</v>
      </c>
      <c r="B228" s="436" t="s">
        <v>1474</v>
      </c>
      <c r="C228" s="436" t="s">
        <v>8</v>
      </c>
      <c r="D228" s="436" t="s">
        <v>1040</v>
      </c>
      <c r="E228" s="436" t="s">
        <v>166</v>
      </c>
      <c r="F228" s="454">
        <v>2.0</v>
      </c>
      <c r="G228" s="459"/>
    </row>
    <row r="229">
      <c r="A229" s="436" t="s">
        <v>1444</v>
      </c>
      <c r="B229" s="436" t="s">
        <v>1554</v>
      </c>
      <c r="C229" s="436" t="s">
        <v>9</v>
      </c>
      <c r="D229" s="436" t="s">
        <v>1040</v>
      </c>
      <c r="E229" s="436" t="s">
        <v>161</v>
      </c>
      <c r="F229" s="454">
        <v>2.0</v>
      </c>
      <c r="G229" s="459"/>
    </row>
    <row r="230">
      <c r="A230" s="436" t="s">
        <v>1444</v>
      </c>
      <c r="B230" s="436" t="s">
        <v>1445</v>
      </c>
      <c r="C230" s="436" t="s">
        <v>10</v>
      </c>
      <c r="D230" s="436" t="s">
        <v>1040</v>
      </c>
      <c r="E230" s="436" t="s">
        <v>161</v>
      </c>
      <c r="F230" s="454">
        <v>2.0</v>
      </c>
      <c r="G230" s="459"/>
    </row>
    <row r="231">
      <c r="A231" s="436" t="s">
        <v>1444</v>
      </c>
      <c r="B231" s="436" t="s">
        <v>1445</v>
      </c>
      <c r="C231" s="436" t="s">
        <v>9</v>
      </c>
      <c r="D231" s="436" t="s">
        <v>1040</v>
      </c>
      <c r="E231" s="436" t="s">
        <v>163</v>
      </c>
      <c r="F231" s="454">
        <v>2.0</v>
      </c>
      <c r="G231" s="459"/>
    </row>
    <row r="232">
      <c r="A232" s="436" t="s">
        <v>1444</v>
      </c>
      <c r="B232" s="436" t="s">
        <v>1445</v>
      </c>
      <c r="C232" s="436" t="s">
        <v>9</v>
      </c>
      <c r="D232" s="436" t="s">
        <v>1058</v>
      </c>
      <c r="E232" s="436" t="s">
        <v>163</v>
      </c>
      <c r="F232" s="454">
        <v>2.0</v>
      </c>
      <c r="G232" s="459"/>
    </row>
    <row r="233">
      <c r="A233" s="436" t="s">
        <v>1444</v>
      </c>
      <c r="B233" s="436" t="s">
        <v>1445</v>
      </c>
      <c r="C233" s="436" t="s">
        <v>8</v>
      </c>
      <c r="D233" s="436" t="s">
        <v>1040</v>
      </c>
      <c r="E233" s="436" t="s">
        <v>161</v>
      </c>
      <c r="F233" s="454">
        <v>2.0</v>
      </c>
      <c r="G233" s="459"/>
    </row>
    <row r="234">
      <c r="A234" s="436" t="s">
        <v>1475</v>
      </c>
      <c r="B234" s="436" t="s">
        <v>1490</v>
      </c>
      <c r="C234" s="436" t="s">
        <v>9</v>
      </c>
      <c r="D234" s="436" t="s">
        <v>1040</v>
      </c>
      <c r="E234" s="436" t="s">
        <v>161</v>
      </c>
      <c r="F234" s="454">
        <v>2.0</v>
      </c>
      <c r="G234" s="459"/>
    </row>
    <row r="235">
      <c r="A235" s="436" t="s">
        <v>1477</v>
      </c>
      <c r="B235" s="436" t="s">
        <v>1585</v>
      </c>
      <c r="C235" s="436" t="s">
        <v>8</v>
      </c>
      <c r="D235" s="436" t="s">
        <v>1040</v>
      </c>
      <c r="E235" s="436" t="s">
        <v>161</v>
      </c>
      <c r="F235" s="454">
        <v>2.0</v>
      </c>
      <c r="G235" s="459"/>
    </row>
    <row r="236">
      <c r="A236" s="436" t="s">
        <v>1477</v>
      </c>
      <c r="B236" s="436" t="s">
        <v>1510</v>
      </c>
      <c r="C236" s="436" t="s">
        <v>9</v>
      </c>
      <c r="D236" s="436" t="s">
        <v>1040</v>
      </c>
      <c r="E236" s="436" t="s">
        <v>161</v>
      </c>
      <c r="F236" s="454">
        <v>2.0</v>
      </c>
      <c r="G236" s="459"/>
    </row>
    <row r="237">
      <c r="A237" s="436" t="s">
        <v>1477</v>
      </c>
      <c r="B237" s="436" t="s">
        <v>1518</v>
      </c>
      <c r="C237" s="436" t="s">
        <v>9</v>
      </c>
      <c r="D237" s="436" t="s">
        <v>1040</v>
      </c>
      <c r="E237" s="436" t="s">
        <v>163</v>
      </c>
      <c r="F237" s="454">
        <v>2.0</v>
      </c>
      <c r="G237" s="459"/>
    </row>
    <row r="238">
      <c r="A238" s="436" t="s">
        <v>1068</v>
      </c>
      <c r="B238" s="436" t="s">
        <v>1068</v>
      </c>
      <c r="C238" s="436" t="s">
        <v>10</v>
      </c>
      <c r="D238" s="436" t="s">
        <v>1058</v>
      </c>
      <c r="E238" s="436" t="s">
        <v>163</v>
      </c>
      <c r="F238" s="454">
        <v>1.0</v>
      </c>
      <c r="G238" s="459"/>
    </row>
    <row r="239">
      <c r="A239" s="436" t="s">
        <v>1068</v>
      </c>
      <c r="B239" s="436" t="s">
        <v>1068</v>
      </c>
      <c r="C239" s="436" t="s">
        <v>10</v>
      </c>
      <c r="D239" s="436" t="s">
        <v>1058</v>
      </c>
      <c r="E239" s="436" t="s">
        <v>166</v>
      </c>
      <c r="F239" s="454">
        <v>1.0</v>
      </c>
      <c r="G239" s="459"/>
    </row>
    <row r="240">
      <c r="A240" s="436" t="s">
        <v>1068</v>
      </c>
      <c r="B240" s="436" t="s">
        <v>1068</v>
      </c>
      <c r="C240" s="436" t="s">
        <v>8</v>
      </c>
      <c r="D240" s="436" t="s">
        <v>1040</v>
      </c>
      <c r="E240" s="436" t="s">
        <v>161</v>
      </c>
      <c r="F240" s="454">
        <v>1.0</v>
      </c>
      <c r="G240" s="459"/>
    </row>
    <row r="241">
      <c r="A241" s="436" t="s">
        <v>1448</v>
      </c>
      <c r="B241" s="436" t="s">
        <v>1486</v>
      </c>
      <c r="C241" s="436" t="s">
        <v>10</v>
      </c>
      <c r="D241" s="436" t="s">
        <v>1040</v>
      </c>
      <c r="E241" s="436" t="s">
        <v>163</v>
      </c>
      <c r="F241" s="454">
        <v>1.0</v>
      </c>
      <c r="G241" s="459"/>
    </row>
    <row r="242">
      <c r="A242" s="436" t="s">
        <v>1448</v>
      </c>
      <c r="B242" s="436" t="s">
        <v>1486</v>
      </c>
      <c r="C242" s="436" t="s">
        <v>10</v>
      </c>
      <c r="D242" s="436" t="s">
        <v>1040</v>
      </c>
      <c r="E242" s="436" t="s">
        <v>166</v>
      </c>
      <c r="F242" s="454">
        <v>1.0</v>
      </c>
      <c r="G242" s="459"/>
    </row>
    <row r="243">
      <c r="A243" s="436" t="s">
        <v>1448</v>
      </c>
      <c r="B243" s="436" t="s">
        <v>1486</v>
      </c>
      <c r="C243" s="436" t="s">
        <v>9</v>
      </c>
      <c r="D243" s="436" t="s">
        <v>1040</v>
      </c>
      <c r="E243" s="436" t="s">
        <v>166</v>
      </c>
      <c r="F243" s="454">
        <v>1.0</v>
      </c>
      <c r="G243" s="459"/>
    </row>
    <row r="244">
      <c r="A244" s="436" t="s">
        <v>1448</v>
      </c>
      <c r="B244" s="436" t="s">
        <v>1486</v>
      </c>
      <c r="C244" s="436" t="s">
        <v>8</v>
      </c>
      <c r="D244" s="436" t="s">
        <v>1040</v>
      </c>
      <c r="E244" s="436" t="s">
        <v>163</v>
      </c>
      <c r="F244" s="454">
        <v>1.0</v>
      </c>
      <c r="G244" s="459"/>
    </row>
    <row r="245">
      <c r="A245" s="436" t="s">
        <v>1448</v>
      </c>
      <c r="B245" s="436" t="s">
        <v>1459</v>
      </c>
      <c r="C245" s="436" t="s">
        <v>10</v>
      </c>
      <c r="D245" s="436" t="s">
        <v>1058</v>
      </c>
      <c r="E245" s="436" t="s">
        <v>163</v>
      </c>
      <c r="F245" s="454">
        <v>1.0</v>
      </c>
      <c r="G245" s="459"/>
    </row>
    <row r="246">
      <c r="A246" s="436" t="s">
        <v>1448</v>
      </c>
      <c r="B246" s="436" t="s">
        <v>1459</v>
      </c>
      <c r="C246" s="436" t="s">
        <v>9</v>
      </c>
      <c r="D246" s="436" t="s">
        <v>1058</v>
      </c>
      <c r="E246" s="436" t="s">
        <v>166</v>
      </c>
      <c r="F246" s="454">
        <v>1.0</v>
      </c>
      <c r="G246" s="459"/>
    </row>
    <row r="247">
      <c r="A247" s="436" t="s">
        <v>1448</v>
      </c>
      <c r="B247" s="436" t="s">
        <v>1459</v>
      </c>
      <c r="C247" s="436" t="s">
        <v>8</v>
      </c>
      <c r="D247" s="436" t="s">
        <v>1040</v>
      </c>
      <c r="E247" s="436" t="s">
        <v>163</v>
      </c>
      <c r="F247" s="454">
        <v>1.0</v>
      </c>
      <c r="G247" s="459"/>
    </row>
    <row r="248">
      <c r="A248" s="436" t="s">
        <v>1448</v>
      </c>
      <c r="B248" s="436" t="s">
        <v>1459</v>
      </c>
      <c r="C248" s="436" t="s">
        <v>8</v>
      </c>
      <c r="D248" s="436" t="s">
        <v>1058</v>
      </c>
      <c r="E248" s="436" t="s">
        <v>166</v>
      </c>
      <c r="F248" s="454">
        <v>1.0</v>
      </c>
      <c r="G248" s="459"/>
    </row>
    <row r="249">
      <c r="A249" s="436" t="s">
        <v>1448</v>
      </c>
      <c r="B249" s="436" t="s">
        <v>1494</v>
      </c>
      <c r="C249" s="436" t="s">
        <v>9</v>
      </c>
      <c r="D249" s="436" t="s">
        <v>1058</v>
      </c>
      <c r="E249" s="436" t="s">
        <v>163</v>
      </c>
      <c r="F249" s="454">
        <v>1.0</v>
      </c>
      <c r="G249" s="459"/>
    </row>
    <row r="250">
      <c r="A250" s="436" t="s">
        <v>1448</v>
      </c>
      <c r="B250" s="436" t="s">
        <v>1494</v>
      </c>
      <c r="C250" s="436" t="s">
        <v>8</v>
      </c>
      <c r="D250" s="436" t="s">
        <v>1040</v>
      </c>
      <c r="E250" s="436" t="s">
        <v>161</v>
      </c>
      <c r="F250" s="454">
        <v>1.0</v>
      </c>
      <c r="G250" s="459"/>
    </row>
    <row r="251">
      <c r="A251" s="436" t="s">
        <v>1521</v>
      </c>
      <c r="B251" s="436" t="s">
        <v>1534</v>
      </c>
      <c r="C251" s="436" t="s">
        <v>9</v>
      </c>
      <c r="D251" s="436" t="s">
        <v>1058</v>
      </c>
      <c r="E251" s="436" t="s">
        <v>163</v>
      </c>
      <c r="F251" s="454">
        <v>1.0</v>
      </c>
      <c r="G251" s="459"/>
    </row>
    <row r="252">
      <c r="A252" s="436" t="s">
        <v>1521</v>
      </c>
      <c r="B252" s="436" t="s">
        <v>1524</v>
      </c>
      <c r="C252" s="436" t="s">
        <v>9</v>
      </c>
      <c r="D252" s="436" t="s">
        <v>1586</v>
      </c>
      <c r="E252" s="436" t="s">
        <v>1587</v>
      </c>
      <c r="F252" s="454">
        <v>1.0</v>
      </c>
      <c r="G252" s="459"/>
    </row>
    <row r="253">
      <c r="A253" s="436" t="s">
        <v>1588</v>
      </c>
      <c r="B253" s="436" t="s">
        <v>1589</v>
      </c>
      <c r="C253" s="436" t="s">
        <v>9</v>
      </c>
      <c r="D253" s="436" t="s">
        <v>1040</v>
      </c>
      <c r="E253" s="436" t="s">
        <v>163</v>
      </c>
      <c r="F253" s="454">
        <v>1.0</v>
      </c>
      <c r="G253" s="459"/>
    </row>
    <row r="254">
      <c r="A254" s="436" t="s">
        <v>1437</v>
      </c>
      <c r="B254" s="436" t="s">
        <v>1465</v>
      </c>
      <c r="C254" s="436" t="s">
        <v>10</v>
      </c>
      <c r="D254" s="436" t="s">
        <v>1040</v>
      </c>
      <c r="E254" s="436" t="s">
        <v>163</v>
      </c>
      <c r="F254" s="454">
        <v>1.0</v>
      </c>
      <c r="G254" s="459"/>
    </row>
    <row r="255">
      <c r="A255" s="436" t="s">
        <v>1437</v>
      </c>
      <c r="B255" s="436" t="s">
        <v>1465</v>
      </c>
      <c r="C255" s="436" t="s">
        <v>10</v>
      </c>
      <c r="D255" s="436" t="s">
        <v>1040</v>
      </c>
      <c r="E255" s="436" t="s">
        <v>166</v>
      </c>
      <c r="F255" s="454">
        <v>1.0</v>
      </c>
      <c r="G255" s="459"/>
    </row>
    <row r="256">
      <c r="A256" s="436" t="s">
        <v>1437</v>
      </c>
      <c r="B256" s="436" t="s">
        <v>1465</v>
      </c>
      <c r="C256" s="436" t="s">
        <v>9</v>
      </c>
      <c r="D256" s="436" t="s">
        <v>1040</v>
      </c>
      <c r="E256" s="436" t="s">
        <v>166</v>
      </c>
      <c r="F256" s="454">
        <v>1.0</v>
      </c>
      <c r="G256" s="459"/>
    </row>
    <row r="257">
      <c r="A257" s="436" t="s">
        <v>1437</v>
      </c>
      <c r="B257" s="436" t="s">
        <v>1465</v>
      </c>
      <c r="C257" s="436" t="s">
        <v>8</v>
      </c>
      <c r="D257" s="436" t="s">
        <v>1040</v>
      </c>
      <c r="E257" s="436" t="s">
        <v>161</v>
      </c>
      <c r="F257" s="454">
        <v>1.0</v>
      </c>
      <c r="G257" s="459"/>
    </row>
    <row r="258">
      <c r="A258" s="436" t="s">
        <v>1437</v>
      </c>
      <c r="B258" s="436" t="s">
        <v>1460</v>
      </c>
      <c r="C258" s="436" t="s">
        <v>10</v>
      </c>
      <c r="D258" s="436" t="s">
        <v>1040</v>
      </c>
      <c r="E258" s="436" t="s">
        <v>166</v>
      </c>
      <c r="F258" s="454">
        <v>1.0</v>
      </c>
      <c r="G258" s="459"/>
    </row>
    <row r="259">
      <c r="A259" s="436" t="s">
        <v>1437</v>
      </c>
      <c r="B259" s="436" t="s">
        <v>1460</v>
      </c>
      <c r="C259" s="436" t="s">
        <v>10</v>
      </c>
      <c r="D259" s="436" t="s">
        <v>1058</v>
      </c>
      <c r="E259" s="436" t="s">
        <v>163</v>
      </c>
      <c r="F259" s="454">
        <v>1.0</v>
      </c>
      <c r="G259" s="459"/>
    </row>
    <row r="260">
      <c r="A260" s="436" t="s">
        <v>1437</v>
      </c>
      <c r="B260" s="436" t="s">
        <v>1443</v>
      </c>
      <c r="C260" s="436" t="s">
        <v>8</v>
      </c>
      <c r="D260" s="436" t="s">
        <v>1040</v>
      </c>
      <c r="E260" s="436" t="s">
        <v>166</v>
      </c>
      <c r="F260" s="454">
        <v>1.0</v>
      </c>
      <c r="G260" s="459"/>
    </row>
    <row r="261">
      <c r="A261" s="436" t="s">
        <v>1437</v>
      </c>
      <c r="B261" s="436" t="s">
        <v>1466</v>
      </c>
      <c r="C261" s="436" t="s">
        <v>10</v>
      </c>
      <c r="D261" s="436" t="s">
        <v>1040</v>
      </c>
      <c r="E261" s="436" t="s">
        <v>161</v>
      </c>
      <c r="F261" s="454">
        <v>1.0</v>
      </c>
      <c r="G261" s="459"/>
    </row>
    <row r="262">
      <c r="A262" s="436" t="s">
        <v>1437</v>
      </c>
      <c r="B262" s="436" t="s">
        <v>1439</v>
      </c>
      <c r="C262" s="436" t="s">
        <v>10</v>
      </c>
      <c r="D262" s="436" t="s">
        <v>1040</v>
      </c>
      <c r="E262" s="436" t="s">
        <v>166</v>
      </c>
      <c r="F262" s="454">
        <v>1.0</v>
      </c>
      <c r="G262" s="459"/>
    </row>
    <row r="263">
      <c r="A263" s="436" t="s">
        <v>1437</v>
      </c>
      <c r="B263" s="436" t="s">
        <v>1439</v>
      </c>
      <c r="C263" s="436" t="s">
        <v>10</v>
      </c>
      <c r="D263" s="436" t="s">
        <v>1058</v>
      </c>
      <c r="E263" s="436" t="s">
        <v>166</v>
      </c>
      <c r="F263" s="454">
        <v>1.0</v>
      </c>
      <c r="G263" s="459"/>
    </row>
    <row r="264">
      <c r="A264" s="436" t="s">
        <v>1437</v>
      </c>
      <c r="B264" s="436" t="s">
        <v>1439</v>
      </c>
      <c r="C264" s="436" t="s">
        <v>9</v>
      </c>
      <c r="D264" s="436" t="s">
        <v>1058</v>
      </c>
      <c r="E264" s="436" t="s">
        <v>166</v>
      </c>
      <c r="F264" s="454">
        <v>1.0</v>
      </c>
      <c r="G264" s="459"/>
    </row>
    <row r="265">
      <c r="A265" s="436" t="s">
        <v>1437</v>
      </c>
      <c r="B265" s="436" t="s">
        <v>1447</v>
      </c>
      <c r="C265" s="436" t="s">
        <v>10</v>
      </c>
      <c r="D265" s="436" t="s">
        <v>1040</v>
      </c>
      <c r="E265" s="436" t="s">
        <v>166</v>
      </c>
      <c r="F265" s="454">
        <v>1.0</v>
      </c>
      <c r="G265" s="459"/>
    </row>
    <row r="266">
      <c r="A266" s="436" t="s">
        <v>1437</v>
      </c>
      <c r="B266" s="436" t="s">
        <v>1447</v>
      </c>
      <c r="C266" s="436" t="s">
        <v>8</v>
      </c>
      <c r="D266" s="436" t="s">
        <v>1040</v>
      </c>
      <c r="E266" s="436" t="s">
        <v>163</v>
      </c>
      <c r="F266" s="454">
        <v>1.0</v>
      </c>
      <c r="G266" s="459"/>
    </row>
    <row r="267">
      <c r="A267" s="436" t="s">
        <v>1437</v>
      </c>
      <c r="B267" s="436" t="s">
        <v>1461</v>
      </c>
      <c r="C267" s="436" t="s">
        <v>8</v>
      </c>
      <c r="D267" s="436" t="s">
        <v>1040</v>
      </c>
      <c r="E267" s="436" t="s">
        <v>166</v>
      </c>
      <c r="F267" s="454">
        <v>1.0</v>
      </c>
      <c r="G267" s="459"/>
    </row>
    <row r="268">
      <c r="A268" s="436" t="s">
        <v>1437</v>
      </c>
      <c r="B268" s="436" t="s">
        <v>1446</v>
      </c>
      <c r="C268" s="436" t="s">
        <v>10</v>
      </c>
      <c r="D268" s="436" t="s">
        <v>1058</v>
      </c>
      <c r="E268" s="436" t="s">
        <v>163</v>
      </c>
      <c r="F268" s="454">
        <v>1.0</v>
      </c>
      <c r="G268" s="459"/>
    </row>
    <row r="269">
      <c r="A269" s="436" t="s">
        <v>1437</v>
      </c>
      <c r="B269" s="436" t="s">
        <v>1446</v>
      </c>
      <c r="C269" s="436" t="s">
        <v>8</v>
      </c>
      <c r="D269" s="436" t="s">
        <v>1058</v>
      </c>
      <c r="E269" s="436" t="s">
        <v>163</v>
      </c>
      <c r="F269" s="454">
        <v>1.0</v>
      </c>
      <c r="G269" s="459"/>
    </row>
    <row r="270">
      <c r="A270" s="436" t="s">
        <v>1437</v>
      </c>
      <c r="B270" s="436" t="s">
        <v>1485</v>
      </c>
      <c r="C270" s="436" t="s">
        <v>10</v>
      </c>
      <c r="D270" s="436" t="s">
        <v>1040</v>
      </c>
      <c r="E270" s="436" t="s">
        <v>166</v>
      </c>
      <c r="F270" s="454">
        <v>1.0</v>
      </c>
      <c r="G270" s="459"/>
    </row>
    <row r="271">
      <c r="A271" s="436" t="s">
        <v>1437</v>
      </c>
      <c r="B271" s="436" t="s">
        <v>1469</v>
      </c>
      <c r="C271" s="436" t="s">
        <v>10</v>
      </c>
      <c r="D271" s="436" t="s">
        <v>1058</v>
      </c>
      <c r="E271" s="436" t="s">
        <v>163</v>
      </c>
      <c r="F271" s="454">
        <v>1.0</v>
      </c>
      <c r="G271" s="459"/>
    </row>
    <row r="272">
      <c r="A272" s="436" t="s">
        <v>1437</v>
      </c>
      <c r="B272" s="436" t="s">
        <v>1469</v>
      </c>
      <c r="C272" s="436" t="s">
        <v>8</v>
      </c>
      <c r="D272" s="436" t="s">
        <v>1070</v>
      </c>
      <c r="E272" s="436" t="s">
        <v>164</v>
      </c>
      <c r="F272" s="454">
        <v>1.0</v>
      </c>
      <c r="G272" s="459"/>
    </row>
    <row r="273">
      <c r="A273" s="436" t="s">
        <v>1437</v>
      </c>
      <c r="B273" s="436" t="s">
        <v>1469</v>
      </c>
      <c r="C273" s="436" t="s">
        <v>8</v>
      </c>
      <c r="D273" s="436" t="s">
        <v>1058</v>
      </c>
      <c r="E273" s="436" t="s">
        <v>166</v>
      </c>
      <c r="F273" s="454">
        <v>1.0</v>
      </c>
      <c r="G273" s="459"/>
    </row>
    <row r="274">
      <c r="A274" s="436" t="s">
        <v>1437</v>
      </c>
      <c r="B274" s="436" t="s">
        <v>1470</v>
      </c>
      <c r="C274" s="436" t="s">
        <v>9</v>
      </c>
      <c r="D274" s="436" t="s">
        <v>1040</v>
      </c>
      <c r="E274" s="436" t="s">
        <v>166</v>
      </c>
      <c r="F274" s="454">
        <v>1.0</v>
      </c>
      <c r="G274" s="459"/>
    </row>
    <row r="275">
      <c r="A275" s="436" t="s">
        <v>1437</v>
      </c>
      <c r="B275" s="436" t="s">
        <v>1583</v>
      </c>
      <c r="C275" s="436" t="s">
        <v>10</v>
      </c>
      <c r="D275" s="436" t="s">
        <v>1040</v>
      </c>
      <c r="E275" s="436" t="s">
        <v>161</v>
      </c>
      <c r="F275" s="454">
        <v>1.0</v>
      </c>
      <c r="G275" s="459"/>
    </row>
    <row r="276">
      <c r="A276" s="436" t="s">
        <v>1437</v>
      </c>
      <c r="B276" s="436" t="s">
        <v>1438</v>
      </c>
      <c r="C276" s="436" t="s">
        <v>8</v>
      </c>
      <c r="D276" s="436" t="s">
        <v>1058</v>
      </c>
      <c r="E276" s="436" t="s">
        <v>163</v>
      </c>
      <c r="F276" s="454">
        <v>1.0</v>
      </c>
      <c r="G276" s="459"/>
    </row>
    <row r="277">
      <c r="A277" s="436" t="s">
        <v>1437</v>
      </c>
      <c r="B277" s="436" t="s">
        <v>1555</v>
      </c>
      <c r="C277" s="436" t="s">
        <v>10</v>
      </c>
      <c r="D277" s="436" t="s">
        <v>1040</v>
      </c>
      <c r="E277" s="436" t="s">
        <v>163</v>
      </c>
      <c r="F277" s="454">
        <v>1.0</v>
      </c>
      <c r="G277" s="459"/>
    </row>
    <row r="278">
      <c r="A278" s="436" t="s">
        <v>1437</v>
      </c>
      <c r="B278" s="436" t="s">
        <v>1555</v>
      </c>
      <c r="C278" s="436" t="s">
        <v>9</v>
      </c>
      <c r="D278" s="436" t="s">
        <v>1040</v>
      </c>
      <c r="E278" s="436" t="s">
        <v>166</v>
      </c>
      <c r="F278" s="454">
        <v>1.0</v>
      </c>
      <c r="G278" s="459"/>
    </row>
    <row r="279">
      <c r="A279" s="436" t="s">
        <v>1437</v>
      </c>
      <c r="B279" s="436" t="s">
        <v>1555</v>
      </c>
      <c r="C279" s="436" t="s">
        <v>9</v>
      </c>
      <c r="D279" s="436" t="s">
        <v>1070</v>
      </c>
      <c r="E279" s="436" t="s">
        <v>164</v>
      </c>
      <c r="F279" s="454">
        <v>1.0</v>
      </c>
      <c r="G279" s="459"/>
    </row>
    <row r="280">
      <c r="A280" s="436" t="s">
        <v>1437</v>
      </c>
      <c r="B280" s="436" t="s">
        <v>1555</v>
      </c>
      <c r="C280" s="436" t="s">
        <v>8</v>
      </c>
      <c r="D280" s="436" t="s">
        <v>1040</v>
      </c>
      <c r="E280" s="436" t="s">
        <v>163</v>
      </c>
      <c r="F280" s="454">
        <v>1.0</v>
      </c>
      <c r="G280" s="459"/>
    </row>
    <row r="281">
      <c r="A281" s="436" t="s">
        <v>1437</v>
      </c>
      <c r="B281" s="436" t="s">
        <v>1492</v>
      </c>
      <c r="C281" s="436" t="s">
        <v>9</v>
      </c>
      <c r="D281" s="436" t="s">
        <v>1058</v>
      </c>
      <c r="E281" s="436" t="s">
        <v>163</v>
      </c>
      <c r="F281" s="454">
        <v>1.0</v>
      </c>
      <c r="G281" s="459"/>
    </row>
    <row r="282">
      <c r="A282" s="436" t="s">
        <v>1437</v>
      </c>
      <c r="B282" s="436" t="s">
        <v>1584</v>
      </c>
      <c r="C282" s="436" t="s">
        <v>10</v>
      </c>
      <c r="D282" s="436" t="s">
        <v>1040</v>
      </c>
      <c r="E282" s="436" t="s">
        <v>161</v>
      </c>
      <c r="F282" s="454">
        <v>1.0</v>
      </c>
      <c r="G282" s="459"/>
    </row>
    <row r="283">
      <c r="A283" s="436" t="s">
        <v>1437</v>
      </c>
      <c r="B283" s="436" t="s">
        <v>1442</v>
      </c>
      <c r="C283" s="436" t="s">
        <v>10</v>
      </c>
      <c r="D283" s="436" t="s">
        <v>1040</v>
      </c>
      <c r="E283" s="436" t="s">
        <v>166</v>
      </c>
      <c r="F283" s="454">
        <v>1.0</v>
      </c>
      <c r="G283" s="459"/>
    </row>
    <row r="284">
      <c r="A284" s="436" t="s">
        <v>1437</v>
      </c>
      <c r="B284" s="436" t="s">
        <v>1442</v>
      </c>
      <c r="C284" s="436" t="s">
        <v>9</v>
      </c>
      <c r="D284" s="436" t="s">
        <v>1040</v>
      </c>
      <c r="E284" s="436" t="s">
        <v>166</v>
      </c>
      <c r="F284" s="454">
        <v>1.0</v>
      </c>
      <c r="G284" s="459"/>
    </row>
    <row r="285">
      <c r="A285" s="436" t="s">
        <v>1437</v>
      </c>
      <c r="B285" s="436" t="s">
        <v>1442</v>
      </c>
      <c r="C285" s="436" t="s">
        <v>8</v>
      </c>
      <c r="D285" s="436" t="s">
        <v>1040</v>
      </c>
      <c r="E285" s="436" t="s">
        <v>161</v>
      </c>
      <c r="F285" s="454">
        <v>1.0</v>
      </c>
      <c r="G285" s="459"/>
    </row>
    <row r="286">
      <c r="A286" s="436" t="s">
        <v>1272</v>
      </c>
      <c r="B286" s="436" t="s">
        <v>1590</v>
      </c>
      <c r="C286" s="436" t="s">
        <v>10</v>
      </c>
      <c r="D286" s="436" t="s">
        <v>1040</v>
      </c>
      <c r="E286" s="436" t="s">
        <v>163</v>
      </c>
      <c r="F286" s="454">
        <v>1.0</v>
      </c>
      <c r="G286" s="459"/>
    </row>
    <row r="287">
      <c r="A287" s="436" t="s">
        <v>1497</v>
      </c>
      <c r="B287" s="436" t="s">
        <v>1498</v>
      </c>
      <c r="C287" s="436" t="s">
        <v>9</v>
      </c>
      <c r="D287" s="436" t="s">
        <v>1040</v>
      </c>
      <c r="E287" s="436" t="s">
        <v>161</v>
      </c>
      <c r="F287" s="454">
        <v>1.0</v>
      </c>
      <c r="G287" s="459"/>
    </row>
    <row r="288">
      <c r="A288" s="436" t="s">
        <v>1497</v>
      </c>
      <c r="B288" s="436" t="s">
        <v>1498</v>
      </c>
      <c r="C288" s="436" t="s">
        <v>9</v>
      </c>
      <c r="D288" s="436" t="s">
        <v>1040</v>
      </c>
      <c r="E288" s="436" t="s">
        <v>163</v>
      </c>
      <c r="F288" s="454">
        <v>1.0</v>
      </c>
      <c r="G288" s="459"/>
    </row>
    <row r="289">
      <c r="A289" s="436" t="s">
        <v>1452</v>
      </c>
      <c r="B289" s="436" t="s">
        <v>1514</v>
      </c>
      <c r="C289" s="436" t="s">
        <v>10</v>
      </c>
      <c r="D289" s="436" t="s">
        <v>1040</v>
      </c>
      <c r="E289" s="436" t="s">
        <v>166</v>
      </c>
      <c r="F289" s="454">
        <v>1.0</v>
      </c>
      <c r="G289" s="459"/>
    </row>
    <row r="290">
      <c r="A290" s="436" t="s">
        <v>1452</v>
      </c>
      <c r="B290" s="436" t="s">
        <v>1462</v>
      </c>
      <c r="C290" s="436" t="s">
        <v>10</v>
      </c>
      <c r="D290" s="436" t="s">
        <v>1040</v>
      </c>
      <c r="E290" s="436" t="s">
        <v>166</v>
      </c>
      <c r="F290" s="454">
        <v>1.0</v>
      </c>
      <c r="G290" s="459"/>
    </row>
    <row r="291">
      <c r="A291" s="436" t="s">
        <v>1452</v>
      </c>
      <c r="B291" s="436" t="s">
        <v>1462</v>
      </c>
      <c r="C291" s="436" t="s">
        <v>9</v>
      </c>
      <c r="D291" s="436" t="s">
        <v>1040</v>
      </c>
      <c r="E291" s="436" t="s">
        <v>166</v>
      </c>
      <c r="F291" s="454">
        <v>1.0</v>
      </c>
      <c r="G291" s="459"/>
    </row>
    <row r="292">
      <c r="A292" s="436" t="s">
        <v>1452</v>
      </c>
      <c r="B292" s="436" t="s">
        <v>1538</v>
      </c>
      <c r="C292" s="436" t="s">
        <v>10</v>
      </c>
      <c r="D292" s="436" t="s">
        <v>1058</v>
      </c>
      <c r="E292" s="436" t="s">
        <v>163</v>
      </c>
      <c r="F292" s="454">
        <v>1.0</v>
      </c>
      <c r="G292" s="459"/>
    </row>
    <row r="293">
      <c r="A293" s="436" t="s">
        <v>1452</v>
      </c>
      <c r="B293" s="436" t="s">
        <v>1538</v>
      </c>
      <c r="C293" s="436" t="s">
        <v>9</v>
      </c>
      <c r="D293" s="436" t="s">
        <v>1058</v>
      </c>
      <c r="E293" s="436" t="s">
        <v>163</v>
      </c>
      <c r="F293" s="454">
        <v>1.0</v>
      </c>
      <c r="G293" s="459"/>
    </row>
    <row r="294">
      <c r="A294" s="436" t="s">
        <v>1452</v>
      </c>
      <c r="B294" s="436" t="s">
        <v>1538</v>
      </c>
      <c r="C294" s="436" t="s">
        <v>8</v>
      </c>
      <c r="D294" s="436" t="s">
        <v>1040</v>
      </c>
      <c r="E294" s="436" t="s">
        <v>163</v>
      </c>
      <c r="F294" s="454">
        <v>1.0</v>
      </c>
      <c r="G294" s="459"/>
    </row>
    <row r="295">
      <c r="A295" s="436" t="s">
        <v>1452</v>
      </c>
      <c r="B295" s="436" t="s">
        <v>1578</v>
      </c>
      <c r="C295" s="436" t="s">
        <v>9</v>
      </c>
      <c r="D295" s="436" t="s">
        <v>1040</v>
      </c>
      <c r="E295" s="436" t="s">
        <v>166</v>
      </c>
      <c r="F295" s="454">
        <v>1.0</v>
      </c>
      <c r="G295" s="459"/>
    </row>
    <row r="296">
      <c r="A296" s="436" t="s">
        <v>1452</v>
      </c>
      <c r="B296" s="436" t="s">
        <v>1472</v>
      </c>
      <c r="C296" s="436" t="s">
        <v>10</v>
      </c>
      <c r="D296" s="436" t="s">
        <v>1058</v>
      </c>
      <c r="E296" s="436" t="s">
        <v>163</v>
      </c>
      <c r="F296" s="454">
        <v>1.0</v>
      </c>
      <c r="G296" s="459"/>
    </row>
    <row r="297">
      <c r="A297" s="436" t="s">
        <v>1452</v>
      </c>
      <c r="B297" s="436" t="s">
        <v>1472</v>
      </c>
      <c r="C297" s="436" t="s">
        <v>10</v>
      </c>
      <c r="D297" s="436" t="s">
        <v>1058</v>
      </c>
      <c r="E297" s="436" t="s">
        <v>166</v>
      </c>
      <c r="F297" s="454">
        <v>1.0</v>
      </c>
      <c r="G297" s="459"/>
    </row>
    <row r="298">
      <c r="A298" s="436" t="s">
        <v>1452</v>
      </c>
      <c r="B298" s="436" t="s">
        <v>1472</v>
      </c>
      <c r="C298" s="436" t="s">
        <v>9</v>
      </c>
      <c r="D298" s="436" t="s">
        <v>1058</v>
      </c>
      <c r="E298" s="436" t="s">
        <v>166</v>
      </c>
      <c r="F298" s="454">
        <v>1.0</v>
      </c>
      <c r="G298" s="459"/>
    </row>
    <row r="299">
      <c r="A299" s="436" t="s">
        <v>1452</v>
      </c>
      <c r="B299" s="436" t="s">
        <v>1472</v>
      </c>
      <c r="C299" s="436" t="s">
        <v>8</v>
      </c>
      <c r="D299" s="436" t="s">
        <v>1040</v>
      </c>
      <c r="E299" s="436" t="s">
        <v>166</v>
      </c>
      <c r="F299" s="454">
        <v>1.0</v>
      </c>
      <c r="G299" s="459"/>
    </row>
    <row r="300">
      <c r="A300" s="436" t="s">
        <v>1452</v>
      </c>
      <c r="B300" s="436" t="s">
        <v>1539</v>
      </c>
      <c r="C300" s="436" t="s">
        <v>10</v>
      </c>
      <c r="D300" s="436" t="s">
        <v>1040</v>
      </c>
      <c r="E300" s="436" t="s">
        <v>163</v>
      </c>
      <c r="F300" s="454">
        <v>1.0</v>
      </c>
      <c r="G300" s="459"/>
    </row>
    <row r="301">
      <c r="A301" s="436" t="s">
        <v>1452</v>
      </c>
      <c r="B301" s="436" t="s">
        <v>1539</v>
      </c>
      <c r="C301" s="436" t="s">
        <v>10</v>
      </c>
      <c r="D301" s="436" t="s">
        <v>1058</v>
      </c>
      <c r="E301" s="436" t="s">
        <v>163</v>
      </c>
      <c r="F301" s="454">
        <v>1.0</v>
      </c>
      <c r="G301" s="459"/>
    </row>
    <row r="302">
      <c r="A302" s="436" t="s">
        <v>1452</v>
      </c>
      <c r="B302" s="436" t="s">
        <v>1539</v>
      </c>
      <c r="C302" s="436" t="s">
        <v>9</v>
      </c>
      <c r="D302" s="436" t="s">
        <v>1058</v>
      </c>
      <c r="E302" s="436" t="s">
        <v>163</v>
      </c>
      <c r="F302" s="454">
        <v>1.0</v>
      </c>
      <c r="G302" s="459"/>
    </row>
    <row r="303">
      <c r="A303" s="436" t="s">
        <v>1452</v>
      </c>
      <c r="B303" s="436" t="s">
        <v>1549</v>
      </c>
      <c r="C303" s="436" t="s">
        <v>10</v>
      </c>
      <c r="D303" s="436" t="s">
        <v>1040</v>
      </c>
      <c r="E303" s="436" t="s">
        <v>163</v>
      </c>
      <c r="F303" s="454">
        <v>1.0</v>
      </c>
      <c r="G303" s="459"/>
    </row>
    <row r="304">
      <c r="A304" s="436" t="s">
        <v>1440</v>
      </c>
      <c r="B304" s="436" t="s">
        <v>1464</v>
      </c>
      <c r="C304" s="436" t="s">
        <v>10</v>
      </c>
      <c r="D304" s="436" t="s">
        <v>1040</v>
      </c>
      <c r="E304" s="436" t="s">
        <v>163</v>
      </c>
      <c r="F304" s="454">
        <v>1.0</v>
      </c>
      <c r="G304" s="459"/>
    </row>
    <row r="305">
      <c r="A305" s="436" t="s">
        <v>1440</v>
      </c>
      <c r="B305" s="436" t="s">
        <v>1464</v>
      </c>
      <c r="C305" s="436" t="s">
        <v>9</v>
      </c>
      <c r="D305" s="436" t="s">
        <v>1040</v>
      </c>
      <c r="E305" s="436" t="s">
        <v>166</v>
      </c>
      <c r="F305" s="454">
        <v>1.0</v>
      </c>
      <c r="G305" s="459"/>
    </row>
    <row r="306">
      <c r="A306" s="436" t="s">
        <v>1440</v>
      </c>
      <c r="B306" s="436" t="s">
        <v>1464</v>
      </c>
      <c r="C306" s="436" t="s">
        <v>9</v>
      </c>
      <c r="D306" s="436" t="s">
        <v>1058</v>
      </c>
      <c r="E306" s="436" t="s">
        <v>166</v>
      </c>
      <c r="F306" s="454">
        <v>1.0</v>
      </c>
      <c r="G306" s="459"/>
    </row>
    <row r="307">
      <c r="A307" s="436" t="s">
        <v>1440</v>
      </c>
      <c r="B307" s="436" t="s">
        <v>1500</v>
      </c>
      <c r="C307" s="436" t="s">
        <v>10</v>
      </c>
      <c r="D307" s="436" t="s">
        <v>1040</v>
      </c>
      <c r="E307" s="436" t="s">
        <v>161</v>
      </c>
      <c r="F307" s="454">
        <v>1.0</v>
      </c>
      <c r="G307" s="459"/>
    </row>
    <row r="308">
      <c r="A308" s="436" t="s">
        <v>1440</v>
      </c>
      <c r="B308" s="436" t="s">
        <v>1500</v>
      </c>
      <c r="C308" s="436" t="s">
        <v>9</v>
      </c>
      <c r="D308" s="436" t="s">
        <v>1040</v>
      </c>
      <c r="E308" s="436" t="s">
        <v>161</v>
      </c>
      <c r="F308" s="454">
        <v>1.0</v>
      </c>
      <c r="G308" s="459"/>
    </row>
    <row r="309">
      <c r="A309" s="436" t="s">
        <v>1440</v>
      </c>
      <c r="B309" s="436" t="s">
        <v>1441</v>
      </c>
      <c r="C309" s="436" t="s">
        <v>8</v>
      </c>
      <c r="D309" s="436" t="s">
        <v>1040</v>
      </c>
      <c r="E309" s="436" t="s">
        <v>161</v>
      </c>
      <c r="F309" s="454">
        <v>1.0</v>
      </c>
      <c r="G309" s="459"/>
    </row>
    <row r="310">
      <c r="A310" s="436" t="s">
        <v>1440</v>
      </c>
      <c r="B310" s="436" t="s">
        <v>1591</v>
      </c>
      <c r="C310" s="436" t="s">
        <v>9</v>
      </c>
      <c r="D310" s="436" t="s">
        <v>1040</v>
      </c>
      <c r="E310" s="436" t="s">
        <v>161</v>
      </c>
      <c r="F310" s="454">
        <v>1.0</v>
      </c>
      <c r="G310" s="459"/>
    </row>
    <row r="311">
      <c r="A311" s="436" t="s">
        <v>1440</v>
      </c>
      <c r="B311" s="436" t="s">
        <v>1592</v>
      </c>
      <c r="C311" s="436" t="s">
        <v>9</v>
      </c>
      <c r="D311" s="436" t="s">
        <v>1040</v>
      </c>
      <c r="E311" s="436" t="s">
        <v>163</v>
      </c>
      <c r="F311" s="454">
        <v>1.0</v>
      </c>
      <c r="G311" s="459"/>
    </row>
    <row r="312">
      <c r="A312" s="436" t="s">
        <v>1440</v>
      </c>
      <c r="B312" s="436" t="s">
        <v>1592</v>
      </c>
      <c r="C312" s="436" t="s">
        <v>9</v>
      </c>
      <c r="D312" s="436" t="s">
        <v>1040</v>
      </c>
      <c r="E312" s="436" t="s">
        <v>166</v>
      </c>
      <c r="F312" s="454">
        <v>1.0</v>
      </c>
      <c r="G312" s="459"/>
    </row>
    <row r="313">
      <c r="A313" s="436" t="s">
        <v>1218</v>
      </c>
      <c r="B313" s="436" t="s">
        <v>1487</v>
      </c>
      <c r="C313" s="436" t="s">
        <v>8</v>
      </c>
      <c r="D313" s="436" t="s">
        <v>1040</v>
      </c>
      <c r="E313" s="436" t="s">
        <v>161</v>
      </c>
      <c r="F313" s="454">
        <v>1.0</v>
      </c>
      <c r="G313" s="459"/>
    </row>
    <row r="314">
      <c r="A314" s="436" t="s">
        <v>1444</v>
      </c>
      <c r="B314" s="436" t="s">
        <v>1512</v>
      </c>
      <c r="C314" s="436" t="s">
        <v>9</v>
      </c>
      <c r="D314" s="436" t="s">
        <v>1040</v>
      </c>
      <c r="E314" s="436" t="s">
        <v>163</v>
      </c>
      <c r="F314" s="454">
        <v>1.0</v>
      </c>
      <c r="G314" s="459"/>
    </row>
    <row r="315">
      <c r="A315" s="436" t="s">
        <v>1444</v>
      </c>
      <c r="B315" s="436" t="s">
        <v>1508</v>
      </c>
      <c r="C315" s="436" t="s">
        <v>10</v>
      </c>
      <c r="D315" s="436" t="s">
        <v>1040</v>
      </c>
      <c r="E315" s="436" t="s">
        <v>161</v>
      </c>
      <c r="F315" s="454">
        <v>1.0</v>
      </c>
      <c r="G315" s="459"/>
    </row>
    <row r="316">
      <c r="A316" s="436" t="s">
        <v>1444</v>
      </c>
      <c r="B316" s="436" t="s">
        <v>1593</v>
      </c>
      <c r="C316" s="436" t="s">
        <v>8</v>
      </c>
      <c r="D316" s="436" t="s">
        <v>1040</v>
      </c>
      <c r="E316" s="436" t="s">
        <v>161</v>
      </c>
      <c r="F316" s="454">
        <v>1.0</v>
      </c>
      <c r="G316" s="459"/>
    </row>
    <row r="317">
      <c r="A317" s="436" t="s">
        <v>1444</v>
      </c>
      <c r="B317" s="436" t="s">
        <v>1456</v>
      </c>
      <c r="C317" s="436" t="s">
        <v>10</v>
      </c>
      <c r="D317" s="436" t="s">
        <v>1040</v>
      </c>
      <c r="E317" s="436" t="s">
        <v>166</v>
      </c>
      <c r="F317" s="454">
        <v>1.0</v>
      </c>
      <c r="G317" s="459"/>
    </row>
    <row r="318">
      <c r="A318" s="436" t="s">
        <v>1444</v>
      </c>
      <c r="B318" s="436" t="s">
        <v>1456</v>
      </c>
      <c r="C318" s="436" t="s">
        <v>9</v>
      </c>
      <c r="D318" s="436" t="s">
        <v>1040</v>
      </c>
      <c r="E318" s="436" t="s">
        <v>161</v>
      </c>
      <c r="F318" s="454">
        <v>1.0</v>
      </c>
      <c r="G318" s="459"/>
    </row>
    <row r="319">
      <c r="A319" s="436" t="s">
        <v>1444</v>
      </c>
      <c r="B319" s="436" t="s">
        <v>1456</v>
      </c>
      <c r="C319" s="436" t="s">
        <v>8</v>
      </c>
      <c r="D319" s="436" t="s">
        <v>1040</v>
      </c>
      <c r="E319" s="436" t="s">
        <v>163</v>
      </c>
      <c r="F319" s="454">
        <v>1.0</v>
      </c>
      <c r="G319" s="459"/>
    </row>
    <row r="320">
      <c r="A320" s="436" t="s">
        <v>1444</v>
      </c>
      <c r="B320" s="436" t="s">
        <v>1504</v>
      </c>
      <c r="C320" s="436" t="s">
        <v>9</v>
      </c>
      <c r="D320" s="436" t="s">
        <v>1040</v>
      </c>
      <c r="E320" s="436" t="s">
        <v>161</v>
      </c>
      <c r="F320" s="454">
        <v>1.0</v>
      </c>
      <c r="G320" s="459"/>
    </row>
    <row r="321">
      <c r="A321" s="436" t="s">
        <v>1444</v>
      </c>
      <c r="B321" s="436" t="s">
        <v>1504</v>
      </c>
      <c r="C321" s="436" t="s">
        <v>9</v>
      </c>
      <c r="D321" s="436" t="s">
        <v>1040</v>
      </c>
      <c r="E321" s="436" t="s">
        <v>163</v>
      </c>
      <c r="F321" s="454">
        <v>1.0</v>
      </c>
      <c r="G321" s="459"/>
    </row>
    <row r="322">
      <c r="A322" s="436" t="s">
        <v>1444</v>
      </c>
      <c r="B322" s="436" t="s">
        <v>1457</v>
      </c>
      <c r="C322" s="436" t="s">
        <v>10</v>
      </c>
      <c r="D322" s="436" t="s">
        <v>1040</v>
      </c>
      <c r="E322" s="436" t="s">
        <v>163</v>
      </c>
      <c r="F322" s="454">
        <v>1.0</v>
      </c>
      <c r="G322" s="459"/>
    </row>
    <row r="323">
      <c r="A323" s="436" t="s">
        <v>1444</v>
      </c>
      <c r="B323" s="436" t="s">
        <v>1457</v>
      </c>
      <c r="C323" s="436" t="s">
        <v>8</v>
      </c>
      <c r="D323" s="436" t="s">
        <v>1040</v>
      </c>
      <c r="E323" s="436" t="s">
        <v>161</v>
      </c>
      <c r="F323" s="454">
        <v>1.0</v>
      </c>
      <c r="G323" s="459"/>
    </row>
    <row r="324">
      <c r="A324" s="436" t="s">
        <v>1444</v>
      </c>
      <c r="B324" s="436" t="s">
        <v>1554</v>
      </c>
      <c r="C324" s="436" t="s">
        <v>10</v>
      </c>
      <c r="D324" s="436" t="s">
        <v>1040</v>
      </c>
      <c r="E324" s="436" t="s">
        <v>163</v>
      </c>
      <c r="F324" s="454">
        <v>1.0</v>
      </c>
      <c r="G324" s="459"/>
    </row>
    <row r="325">
      <c r="A325" s="436" t="s">
        <v>1444</v>
      </c>
      <c r="B325" s="436" t="s">
        <v>1554</v>
      </c>
      <c r="C325" s="436" t="s">
        <v>9</v>
      </c>
      <c r="D325" s="436" t="s">
        <v>1040</v>
      </c>
      <c r="E325" s="436" t="s">
        <v>163</v>
      </c>
      <c r="F325" s="454">
        <v>1.0</v>
      </c>
      <c r="G325" s="459"/>
    </row>
    <row r="326">
      <c r="A326" s="436" t="s">
        <v>1475</v>
      </c>
      <c r="B326" s="436" t="s">
        <v>1540</v>
      </c>
      <c r="C326" s="436" t="s">
        <v>10</v>
      </c>
      <c r="D326" s="436" t="s">
        <v>1040</v>
      </c>
      <c r="E326" s="436" t="s">
        <v>161</v>
      </c>
      <c r="F326" s="454">
        <v>1.0</v>
      </c>
      <c r="G326" s="459"/>
    </row>
    <row r="327">
      <c r="A327" s="436" t="s">
        <v>1475</v>
      </c>
      <c r="B327" s="436" t="s">
        <v>1540</v>
      </c>
      <c r="C327" s="436" t="s">
        <v>9</v>
      </c>
      <c r="D327" s="436" t="s">
        <v>1040</v>
      </c>
      <c r="E327" s="436" t="s">
        <v>161</v>
      </c>
      <c r="F327" s="454">
        <v>1.0</v>
      </c>
      <c r="G327" s="459"/>
    </row>
    <row r="328">
      <c r="A328" s="436" t="s">
        <v>1475</v>
      </c>
      <c r="B328" s="436" t="s">
        <v>1540</v>
      </c>
      <c r="C328" s="436" t="s">
        <v>9</v>
      </c>
      <c r="D328" s="436" t="s">
        <v>1040</v>
      </c>
      <c r="E328" s="436" t="s">
        <v>163</v>
      </c>
      <c r="F328" s="454">
        <v>1.0</v>
      </c>
      <c r="G328" s="459"/>
    </row>
    <row r="329">
      <c r="A329" s="436" t="s">
        <v>1475</v>
      </c>
      <c r="B329" s="436" t="s">
        <v>1490</v>
      </c>
      <c r="C329" s="436" t="s">
        <v>9</v>
      </c>
      <c r="D329" s="436" t="s">
        <v>1040</v>
      </c>
      <c r="E329" s="436" t="s">
        <v>163</v>
      </c>
      <c r="F329" s="454">
        <v>1.0</v>
      </c>
      <c r="G329" s="459"/>
    </row>
    <row r="330">
      <c r="A330" s="436" t="s">
        <v>1475</v>
      </c>
      <c r="B330" s="436" t="s">
        <v>1574</v>
      </c>
      <c r="C330" s="436" t="s">
        <v>10</v>
      </c>
      <c r="D330" s="436" t="s">
        <v>1040</v>
      </c>
      <c r="E330" s="436" t="s">
        <v>166</v>
      </c>
      <c r="F330" s="454">
        <v>1.0</v>
      </c>
      <c r="G330" s="459"/>
    </row>
    <row r="331">
      <c r="A331" s="436" t="s">
        <v>1475</v>
      </c>
      <c r="B331" s="436" t="s">
        <v>1574</v>
      </c>
      <c r="C331" s="436" t="s">
        <v>9</v>
      </c>
      <c r="D331" s="436" t="s">
        <v>1040</v>
      </c>
      <c r="E331" s="436" t="s">
        <v>163</v>
      </c>
      <c r="F331" s="454">
        <v>1.0</v>
      </c>
      <c r="G331" s="459"/>
    </row>
    <row r="332">
      <c r="A332" s="436" t="s">
        <v>1475</v>
      </c>
      <c r="B332" s="436" t="s">
        <v>1574</v>
      </c>
      <c r="C332" s="436" t="s">
        <v>8</v>
      </c>
      <c r="D332" s="436" t="s">
        <v>1040</v>
      </c>
      <c r="E332" s="436" t="s">
        <v>161</v>
      </c>
      <c r="F332" s="454">
        <v>1.0</v>
      </c>
      <c r="G332" s="459"/>
    </row>
    <row r="333">
      <c r="A333" s="436" t="s">
        <v>1475</v>
      </c>
      <c r="B333" s="436" t="s">
        <v>1574</v>
      </c>
      <c r="C333" s="436" t="s">
        <v>8</v>
      </c>
      <c r="D333" s="436" t="s">
        <v>1040</v>
      </c>
      <c r="E333" s="436" t="s">
        <v>163</v>
      </c>
      <c r="F333" s="454">
        <v>1.0</v>
      </c>
      <c r="G333" s="459"/>
    </row>
    <row r="334">
      <c r="A334" s="436" t="s">
        <v>1436</v>
      </c>
      <c r="B334" s="436" t="s">
        <v>1436</v>
      </c>
      <c r="C334" s="436" t="s">
        <v>10</v>
      </c>
      <c r="D334" s="436" t="s">
        <v>1058</v>
      </c>
      <c r="E334" s="436" t="s">
        <v>166</v>
      </c>
      <c r="F334" s="454">
        <v>1.0</v>
      </c>
      <c r="G334" s="459"/>
    </row>
    <row r="335">
      <c r="A335" s="436" t="s">
        <v>1436</v>
      </c>
      <c r="B335" s="436" t="s">
        <v>1436</v>
      </c>
      <c r="C335" s="436" t="s">
        <v>9</v>
      </c>
      <c r="D335" s="436" t="s">
        <v>1058</v>
      </c>
      <c r="E335" s="436" t="s">
        <v>163</v>
      </c>
      <c r="F335" s="454">
        <v>1.0</v>
      </c>
      <c r="G335" s="459"/>
    </row>
    <row r="336">
      <c r="A336" s="436" t="s">
        <v>1436</v>
      </c>
      <c r="B336" s="436" t="s">
        <v>1436</v>
      </c>
      <c r="C336" s="436" t="s">
        <v>9</v>
      </c>
      <c r="D336" s="436" t="s">
        <v>1058</v>
      </c>
      <c r="E336" s="436" t="s">
        <v>166</v>
      </c>
      <c r="F336" s="454">
        <v>1.0</v>
      </c>
      <c r="G336" s="459"/>
    </row>
    <row r="337">
      <c r="A337" s="436" t="s">
        <v>1436</v>
      </c>
      <c r="B337" s="436" t="s">
        <v>1436</v>
      </c>
      <c r="C337" s="436" t="s">
        <v>8</v>
      </c>
      <c r="D337" s="436" t="s">
        <v>1058</v>
      </c>
      <c r="E337" s="436" t="s">
        <v>163</v>
      </c>
      <c r="F337" s="454">
        <v>1.0</v>
      </c>
      <c r="G337" s="459"/>
    </row>
    <row r="338">
      <c r="A338" s="436" t="s">
        <v>1436</v>
      </c>
      <c r="B338" s="436" t="s">
        <v>1436</v>
      </c>
      <c r="C338" s="436" t="s">
        <v>8</v>
      </c>
      <c r="D338" s="436" t="s">
        <v>1058</v>
      </c>
      <c r="E338" s="436" t="s">
        <v>166</v>
      </c>
      <c r="F338" s="454">
        <v>1.0</v>
      </c>
      <c r="G338" s="459"/>
    </row>
    <row r="339">
      <c r="A339" s="436" t="s">
        <v>1477</v>
      </c>
      <c r="B339" s="436" t="s">
        <v>1585</v>
      </c>
      <c r="C339" s="436" t="s">
        <v>9</v>
      </c>
      <c r="D339" s="436" t="s">
        <v>1040</v>
      </c>
      <c r="E339" s="436" t="s">
        <v>161</v>
      </c>
      <c r="F339" s="454">
        <v>1.0</v>
      </c>
      <c r="G339" s="459"/>
    </row>
    <row r="340">
      <c r="A340" s="436" t="s">
        <v>1477</v>
      </c>
      <c r="B340" s="436" t="s">
        <v>1585</v>
      </c>
      <c r="C340" s="436" t="s">
        <v>9</v>
      </c>
      <c r="D340" s="436" t="s">
        <v>1040</v>
      </c>
      <c r="E340" s="436" t="s">
        <v>163</v>
      </c>
      <c r="F340" s="454">
        <v>1.0</v>
      </c>
      <c r="G340" s="459"/>
    </row>
    <row r="341">
      <c r="A341" s="436" t="s">
        <v>1477</v>
      </c>
      <c r="B341" s="436" t="s">
        <v>1585</v>
      </c>
      <c r="C341" s="436" t="s">
        <v>8</v>
      </c>
      <c r="D341" s="436" t="s">
        <v>1040</v>
      </c>
      <c r="E341" s="436" t="s">
        <v>163</v>
      </c>
      <c r="F341" s="454">
        <v>1.0</v>
      </c>
      <c r="G341" s="459"/>
    </row>
    <row r="342">
      <c r="A342" s="436" t="s">
        <v>1477</v>
      </c>
      <c r="B342" s="436" t="s">
        <v>1478</v>
      </c>
      <c r="C342" s="436" t="s">
        <v>10</v>
      </c>
      <c r="D342" s="436" t="s">
        <v>1040</v>
      </c>
      <c r="E342" s="436" t="s">
        <v>161</v>
      </c>
      <c r="F342" s="454">
        <v>1.0</v>
      </c>
      <c r="G342" s="459"/>
    </row>
    <row r="343">
      <c r="A343" s="436" t="s">
        <v>1477</v>
      </c>
      <c r="B343" s="436" t="s">
        <v>1478</v>
      </c>
      <c r="C343" s="436" t="s">
        <v>9</v>
      </c>
      <c r="D343" s="436" t="s">
        <v>1040</v>
      </c>
      <c r="E343" s="436" t="s">
        <v>161</v>
      </c>
      <c r="F343" s="454">
        <v>1.0</v>
      </c>
      <c r="G343" s="459"/>
    </row>
    <row r="344">
      <c r="A344" s="458"/>
      <c r="B344" s="458"/>
      <c r="C344" s="458"/>
      <c r="D344" s="458"/>
      <c r="E344" s="458"/>
      <c r="F344" s="459"/>
      <c r="G344" s="459"/>
    </row>
    <row r="345">
      <c r="A345" s="458"/>
      <c r="B345" s="458"/>
      <c r="C345" s="458"/>
      <c r="D345" s="458"/>
      <c r="E345" s="458"/>
      <c r="F345" s="459"/>
      <c r="G345" s="459"/>
    </row>
    <row r="346">
      <c r="A346" s="458"/>
      <c r="B346" s="458"/>
      <c r="C346" s="458"/>
      <c r="D346" s="458"/>
      <c r="E346" s="458"/>
      <c r="F346" s="459"/>
      <c r="G346" s="459"/>
    </row>
    <row r="347">
      <c r="A347" s="458"/>
      <c r="B347" s="458"/>
      <c r="C347" s="458"/>
      <c r="D347" s="458"/>
      <c r="E347" s="458"/>
      <c r="F347" s="459"/>
      <c r="G347" s="459"/>
    </row>
    <row r="348">
      <c r="A348" s="458"/>
      <c r="B348" s="458"/>
      <c r="C348" s="458"/>
      <c r="D348" s="458"/>
      <c r="E348" s="458"/>
      <c r="F348" s="459"/>
      <c r="G348" s="459"/>
    </row>
    <row r="349">
      <c r="A349" s="458"/>
      <c r="B349" s="458"/>
      <c r="C349" s="458"/>
      <c r="D349" s="458"/>
      <c r="E349" s="458"/>
      <c r="F349" s="459"/>
      <c r="G349" s="459"/>
    </row>
    <row r="350">
      <c r="A350" s="458"/>
      <c r="B350" s="458"/>
      <c r="C350" s="458"/>
      <c r="D350" s="458"/>
      <c r="E350" s="458"/>
      <c r="F350" s="459"/>
      <c r="G350" s="459"/>
    </row>
    <row r="351">
      <c r="A351" s="458"/>
      <c r="B351" s="458"/>
      <c r="C351" s="458"/>
      <c r="D351" s="458"/>
      <c r="E351" s="458"/>
      <c r="F351" s="459"/>
      <c r="G351" s="459"/>
    </row>
    <row r="352">
      <c r="A352" s="458"/>
      <c r="B352" s="458"/>
      <c r="C352" s="458"/>
      <c r="D352" s="458"/>
      <c r="E352" s="458"/>
      <c r="F352" s="459"/>
      <c r="G352" s="459"/>
    </row>
    <row r="353">
      <c r="A353" s="458"/>
      <c r="B353" s="458"/>
      <c r="C353" s="458"/>
      <c r="D353" s="458"/>
      <c r="E353" s="458"/>
      <c r="F353" s="459"/>
      <c r="G353" s="459"/>
    </row>
    <row r="354">
      <c r="A354" s="458"/>
      <c r="B354" s="458"/>
      <c r="C354" s="458"/>
      <c r="D354" s="458"/>
      <c r="E354" s="458"/>
      <c r="F354" s="459"/>
      <c r="G354" s="459"/>
    </row>
    <row r="355">
      <c r="A355" s="458"/>
      <c r="B355" s="458"/>
      <c r="C355" s="458"/>
      <c r="D355" s="458"/>
      <c r="E355" s="458"/>
      <c r="F355" s="459"/>
      <c r="G355" s="459"/>
    </row>
    <row r="356">
      <c r="A356" s="458"/>
      <c r="B356" s="458"/>
      <c r="C356" s="458"/>
      <c r="D356" s="458"/>
      <c r="E356" s="458"/>
      <c r="F356" s="459"/>
      <c r="G356" s="459"/>
    </row>
    <row r="357">
      <c r="A357" s="458"/>
      <c r="B357" s="458"/>
      <c r="C357" s="458"/>
      <c r="D357" s="458"/>
      <c r="E357" s="458"/>
      <c r="F357" s="459"/>
      <c r="G357" s="459"/>
    </row>
    <row r="358">
      <c r="A358" s="458"/>
      <c r="B358" s="458"/>
      <c r="C358" s="458"/>
      <c r="D358" s="458"/>
      <c r="E358" s="458"/>
      <c r="F358" s="459"/>
      <c r="G358" s="459"/>
    </row>
    <row r="359">
      <c r="A359" s="458"/>
      <c r="B359" s="458"/>
      <c r="C359" s="458"/>
      <c r="D359" s="458"/>
      <c r="E359" s="458"/>
      <c r="F359" s="459"/>
      <c r="G359" s="459"/>
    </row>
    <row r="360">
      <c r="A360" s="458"/>
      <c r="B360" s="458"/>
      <c r="C360" s="458"/>
      <c r="D360" s="458"/>
      <c r="E360" s="458"/>
      <c r="F360" s="459"/>
      <c r="G360" s="459"/>
    </row>
    <row r="361">
      <c r="A361" s="458"/>
      <c r="B361" s="458"/>
      <c r="C361" s="458"/>
      <c r="D361" s="458"/>
      <c r="E361" s="458"/>
      <c r="F361" s="459"/>
      <c r="G361" s="459"/>
    </row>
    <row r="362">
      <c r="A362" s="458"/>
      <c r="B362" s="458"/>
      <c r="C362" s="458"/>
      <c r="D362" s="458"/>
      <c r="E362" s="458"/>
      <c r="F362" s="459"/>
      <c r="G362" s="459"/>
    </row>
    <row r="363">
      <c r="A363" s="458"/>
      <c r="B363" s="458"/>
      <c r="C363" s="458"/>
      <c r="D363" s="458"/>
      <c r="E363" s="458"/>
      <c r="F363" s="459"/>
      <c r="G363" s="459"/>
    </row>
    <row r="364">
      <c r="A364" s="458"/>
      <c r="B364" s="458"/>
      <c r="C364" s="458"/>
      <c r="D364" s="458"/>
      <c r="E364" s="458"/>
      <c r="F364" s="459"/>
      <c r="G364" s="459"/>
    </row>
    <row r="365">
      <c r="A365" s="458"/>
      <c r="B365" s="458"/>
      <c r="C365" s="458"/>
      <c r="D365" s="458"/>
      <c r="E365" s="458"/>
      <c r="F365" s="459"/>
      <c r="G365" s="459"/>
    </row>
    <row r="366">
      <c r="A366" s="458"/>
      <c r="B366" s="458"/>
      <c r="C366" s="458"/>
      <c r="D366" s="458"/>
      <c r="E366" s="458"/>
      <c r="F366" s="459"/>
      <c r="G366" s="459"/>
    </row>
    <row r="367">
      <c r="A367" s="458"/>
      <c r="B367" s="458"/>
      <c r="C367" s="458"/>
      <c r="D367" s="458"/>
      <c r="E367" s="458"/>
      <c r="F367" s="459"/>
      <c r="G367" s="459"/>
    </row>
    <row r="368">
      <c r="A368" s="458"/>
      <c r="B368" s="458"/>
      <c r="C368" s="458"/>
      <c r="D368" s="458"/>
      <c r="E368" s="458"/>
      <c r="F368" s="459"/>
      <c r="G368" s="459"/>
    </row>
    <row r="369">
      <c r="A369" s="458"/>
      <c r="B369" s="458"/>
      <c r="C369" s="458"/>
      <c r="D369" s="458"/>
      <c r="E369" s="458"/>
      <c r="F369" s="459"/>
      <c r="G369" s="459"/>
    </row>
    <row r="370">
      <c r="A370" s="458"/>
      <c r="B370" s="458"/>
      <c r="C370" s="458"/>
      <c r="D370" s="458"/>
      <c r="E370" s="458"/>
      <c r="F370" s="459"/>
      <c r="G370" s="459"/>
    </row>
    <row r="371">
      <c r="A371" s="458"/>
      <c r="B371" s="458"/>
      <c r="C371" s="458"/>
      <c r="D371" s="458"/>
      <c r="E371" s="458"/>
      <c r="F371" s="459"/>
      <c r="G371" s="459"/>
    </row>
    <row r="372">
      <c r="A372" s="458"/>
      <c r="B372" s="458"/>
      <c r="C372" s="458"/>
      <c r="D372" s="458"/>
      <c r="E372" s="458"/>
      <c r="F372" s="459"/>
      <c r="G372" s="459"/>
    </row>
    <row r="373">
      <c r="A373" s="458"/>
      <c r="B373" s="458"/>
      <c r="C373" s="458"/>
      <c r="D373" s="458"/>
      <c r="E373" s="458"/>
      <c r="F373" s="459"/>
      <c r="G373" s="459"/>
    </row>
    <row r="374">
      <c r="A374" s="458"/>
      <c r="B374" s="458"/>
      <c r="C374" s="458"/>
      <c r="D374" s="458"/>
      <c r="E374" s="458"/>
      <c r="F374" s="459"/>
      <c r="G374" s="459"/>
    </row>
    <row r="375">
      <c r="A375" s="458"/>
      <c r="B375" s="458"/>
      <c r="C375" s="458"/>
      <c r="D375" s="458"/>
      <c r="E375" s="458"/>
      <c r="F375" s="459"/>
      <c r="G375" s="459"/>
    </row>
    <row r="376">
      <c r="A376" s="458"/>
      <c r="B376" s="458"/>
      <c r="C376" s="458"/>
      <c r="D376" s="458"/>
      <c r="E376" s="458"/>
      <c r="F376" s="459"/>
      <c r="G376" s="459"/>
    </row>
    <row r="377">
      <c r="A377" s="458"/>
      <c r="B377" s="458"/>
      <c r="C377" s="458"/>
      <c r="D377" s="458"/>
      <c r="E377" s="458"/>
      <c r="F377" s="459"/>
      <c r="G377" s="459"/>
    </row>
    <row r="378">
      <c r="A378" s="458"/>
      <c r="B378" s="458"/>
      <c r="C378" s="458"/>
      <c r="D378" s="458"/>
      <c r="E378" s="458"/>
      <c r="F378" s="459"/>
      <c r="G378" s="459"/>
    </row>
    <row r="379">
      <c r="A379" s="458"/>
      <c r="B379" s="458"/>
      <c r="C379" s="458"/>
      <c r="D379" s="458"/>
      <c r="E379" s="458"/>
      <c r="F379" s="459"/>
      <c r="G379" s="459"/>
    </row>
    <row r="380">
      <c r="A380" s="458"/>
      <c r="B380" s="458"/>
      <c r="C380" s="458"/>
      <c r="D380" s="458"/>
      <c r="E380" s="458"/>
      <c r="F380" s="459"/>
      <c r="G380" s="459"/>
    </row>
    <row r="381">
      <c r="A381" s="458"/>
      <c r="B381" s="458"/>
      <c r="C381" s="458"/>
      <c r="D381" s="458"/>
      <c r="E381" s="458"/>
      <c r="F381" s="459"/>
      <c r="G381" s="459"/>
    </row>
    <row r="382">
      <c r="A382" s="458"/>
      <c r="B382" s="458"/>
      <c r="C382" s="458"/>
      <c r="D382" s="458"/>
      <c r="E382" s="458"/>
      <c r="F382" s="459"/>
      <c r="G382" s="459"/>
    </row>
    <row r="383">
      <c r="A383" s="458"/>
      <c r="B383" s="458"/>
      <c r="C383" s="458"/>
      <c r="D383" s="458"/>
      <c r="E383" s="458"/>
      <c r="F383" s="459"/>
      <c r="G383" s="459"/>
    </row>
    <row r="384">
      <c r="A384" s="458"/>
      <c r="B384" s="458"/>
      <c r="C384" s="458"/>
      <c r="D384" s="458"/>
      <c r="E384" s="458"/>
      <c r="F384" s="459"/>
      <c r="G384" s="459"/>
    </row>
    <row r="385">
      <c r="A385" s="458"/>
      <c r="B385" s="458"/>
      <c r="C385" s="458"/>
      <c r="D385" s="458"/>
      <c r="E385" s="458"/>
      <c r="F385" s="459"/>
      <c r="G385" s="459"/>
    </row>
    <row r="386">
      <c r="A386" s="458"/>
      <c r="B386" s="458"/>
      <c r="C386" s="458"/>
      <c r="D386" s="458"/>
      <c r="E386" s="458"/>
      <c r="F386" s="459"/>
      <c r="G386" s="459"/>
    </row>
    <row r="387">
      <c r="A387" s="458"/>
      <c r="B387" s="458"/>
      <c r="C387" s="458"/>
      <c r="D387" s="458"/>
      <c r="E387" s="458"/>
      <c r="F387" s="459"/>
      <c r="G387" s="459"/>
    </row>
    <row r="388">
      <c r="A388" s="458"/>
      <c r="B388" s="458"/>
      <c r="C388" s="458"/>
      <c r="D388" s="458"/>
      <c r="E388" s="458"/>
      <c r="F388" s="459"/>
      <c r="G388" s="459"/>
    </row>
    <row r="389">
      <c r="A389" s="458"/>
      <c r="B389" s="458"/>
      <c r="C389" s="458"/>
      <c r="D389" s="458"/>
      <c r="E389" s="458"/>
      <c r="F389" s="459"/>
      <c r="G389" s="459"/>
    </row>
    <row r="390">
      <c r="A390" s="458"/>
      <c r="B390" s="458"/>
      <c r="C390" s="458"/>
      <c r="D390" s="458"/>
      <c r="E390" s="458"/>
      <c r="F390" s="459"/>
      <c r="G390" s="459"/>
    </row>
    <row r="391">
      <c r="A391" s="458"/>
      <c r="B391" s="458"/>
      <c r="C391" s="458"/>
      <c r="D391" s="458"/>
      <c r="E391" s="458"/>
      <c r="F391" s="459"/>
      <c r="G391" s="459"/>
    </row>
    <row r="392">
      <c r="A392" s="458"/>
      <c r="B392" s="458"/>
      <c r="C392" s="458"/>
      <c r="D392" s="458"/>
      <c r="E392" s="458"/>
      <c r="F392" s="459"/>
      <c r="G392" s="459"/>
    </row>
    <row r="393">
      <c r="A393" s="458"/>
      <c r="B393" s="458"/>
      <c r="C393" s="458"/>
      <c r="D393" s="458"/>
      <c r="E393" s="458"/>
      <c r="F393" s="459"/>
      <c r="G393" s="459"/>
    </row>
    <row r="394">
      <c r="A394" s="458"/>
      <c r="B394" s="458"/>
      <c r="C394" s="458"/>
      <c r="D394" s="458"/>
      <c r="E394" s="458"/>
      <c r="F394" s="459"/>
      <c r="G394" s="459"/>
    </row>
    <row r="395">
      <c r="A395" s="458"/>
      <c r="B395" s="458"/>
      <c r="C395" s="458"/>
      <c r="D395" s="458"/>
      <c r="E395" s="458"/>
      <c r="F395" s="459"/>
      <c r="G395" s="459"/>
    </row>
    <row r="396">
      <c r="A396" s="458"/>
      <c r="B396" s="458"/>
      <c r="C396" s="458"/>
      <c r="D396" s="458"/>
      <c r="E396" s="458"/>
      <c r="F396" s="459"/>
      <c r="G396" s="459"/>
    </row>
    <row r="397">
      <c r="A397" s="458"/>
      <c r="B397" s="458"/>
      <c r="C397" s="458"/>
      <c r="D397" s="458"/>
      <c r="E397" s="458"/>
      <c r="F397" s="459"/>
      <c r="G397" s="459"/>
    </row>
    <row r="398">
      <c r="A398" s="458"/>
      <c r="B398" s="458"/>
      <c r="C398" s="458"/>
      <c r="D398" s="458"/>
      <c r="E398" s="458"/>
      <c r="F398" s="459"/>
      <c r="G398" s="459"/>
    </row>
    <row r="399">
      <c r="A399" s="458"/>
      <c r="B399" s="458"/>
      <c r="C399" s="458"/>
      <c r="D399" s="458"/>
      <c r="E399" s="458"/>
      <c r="F399" s="459"/>
      <c r="G399" s="459"/>
    </row>
    <row r="400">
      <c r="A400" s="458"/>
      <c r="B400" s="458"/>
      <c r="C400" s="458"/>
      <c r="D400" s="458"/>
      <c r="E400" s="458"/>
      <c r="F400" s="459"/>
      <c r="G400" s="459"/>
    </row>
    <row r="401">
      <c r="A401" s="458"/>
      <c r="B401" s="458"/>
      <c r="C401" s="458"/>
      <c r="D401" s="458"/>
      <c r="E401" s="458"/>
      <c r="F401" s="459"/>
      <c r="G401" s="459"/>
    </row>
    <row r="402">
      <c r="A402" s="458"/>
      <c r="B402" s="458"/>
      <c r="C402" s="458"/>
      <c r="D402" s="458"/>
      <c r="E402" s="458"/>
      <c r="F402" s="459"/>
      <c r="G402" s="459"/>
    </row>
    <row r="403">
      <c r="A403" s="458"/>
      <c r="B403" s="458"/>
      <c r="C403" s="458"/>
      <c r="D403" s="458"/>
      <c r="E403" s="458"/>
      <c r="F403" s="459"/>
      <c r="G403" s="459"/>
    </row>
    <row r="404">
      <c r="A404" s="458"/>
      <c r="B404" s="458"/>
      <c r="C404" s="458"/>
      <c r="D404" s="458"/>
      <c r="E404" s="458"/>
      <c r="F404" s="459"/>
      <c r="G404" s="459"/>
    </row>
    <row r="405">
      <c r="A405" s="458"/>
      <c r="B405" s="458"/>
      <c r="C405" s="458"/>
      <c r="D405" s="458"/>
      <c r="E405" s="458"/>
      <c r="F405" s="459"/>
      <c r="G405" s="459"/>
    </row>
    <row r="406">
      <c r="A406" s="458"/>
      <c r="B406" s="458"/>
      <c r="C406" s="458"/>
      <c r="D406" s="458"/>
      <c r="E406" s="458"/>
      <c r="F406" s="459"/>
      <c r="G406" s="459"/>
    </row>
    <row r="407">
      <c r="A407" s="458"/>
      <c r="B407" s="458"/>
      <c r="C407" s="458"/>
      <c r="D407" s="458"/>
      <c r="E407" s="458"/>
      <c r="F407" s="459"/>
      <c r="G407" s="459"/>
    </row>
    <row r="408">
      <c r="A408" s="458"/>
      <c r="B408" s="458"/>
      <c r="C408" s="458"/>
      <c r="D408" s="458"/>
      <c r="E408" s="458"/>
      <c r="F408" s="459"/>
      <c r="G408" s="459"/>
    </row>
    <row r="409">
      <c r="A409" s="458"/>
      <c r="B409" s="458"/>
      <c r="C409" s="458"/>
      <c r="D409" s="458"/>
      <c r="E409" s="458"/>
      <c r="F409" s="459"/>
      <c r="G409" s="459"/>
    </row>
    <row r="410">
      <c r="A410" s="458"/>
      <c r="B410" s="458"/>
      <c r="C410" s="458"/>
      <c r="D410" s="458"/>
      <c r="E410" s="458"/>
      <c r="F410" s="459"/>
      <c r="G410" s="459"/>
    </row>
    <row r="411">
      <c r="A411" s="458"/>
      <c r="B411" s="458"/>
      <c r="C411" s="458"/>
      <c r="D411" s="458"/>
      <c r="E411" s="458"/>
      <c r="F411" s="459"/>
      <c r="G411" s="459"/>
    </row>
    <row r="412">
      <c r="A412" s="458"/>
      <c r="B412" s="458"/>
      <c r="C412" s="458"/>
      <c r="D412" s="458"/>
      <c r="E412" s="458"/>
      <c r="F412" s="459"/>
      <c r="G412" s="459"/>
    </row>
    <row r="413">
      <c r="A413" s="458"/>
      <c r="B413" s="458"/>
      <c r="C413" s="458"/>
      <c r="D413" s="458"/>
      <c r="E413" s="458"/>
      <c r="F413" s="459"/>
      <c r="G413" s="459"/>
    </row>
    <row r="414">
      <c r="A414" s="458"/>
      <c r="B414" s="458"/>
      <c r="C414" s="458"/>
      <c r="D414" s="458"/>
      <c r="E414" s="458"/>
      <c r="F414" s="459"/>
      <c r="G414" s="459"/>
    </row>
    <row r="415">
      <c r="A415" s="458"/>
      <c r="B415" s="458"/>
      <c r="C415" s="458"/>
      <c r="D415" s="458"/>
      <c r="E415" s="458"/>
      <c r="F415" s="459"/>
      <c r="G415" s="459"/>
    </row>
    <row r="416">
      <c r="A416" s="458"/>
      <c r="B416" s="458"/>
      <c r="C416" s="458"/>
      <c r="D416" s="458"/>
      <c r="E416" s="458"/>
      <c r="F416" s="459"/>
      <c r="G416" s="459"/>
    </row>
    <row r="417">
      <c r="A417" s="458"/>
      <c r="B417" s="458"/>
      <c r="C417" s="458"/>
      <c r="D417" s="458"/>
      <c r="E417" s="458"/>
      <c r="F417" s="459"/>
      <c r="G417" s="459"/>
    </row>
    <row r="418">
      <c r="A418" s="458"/>
      <c r="B418" s="458"/>
      <c r="C418" s="458"/>
      <c r="D418" s="458"/>
      <c r="E418" s="458"/>
      <c r="F418" s="459"/>
      <c r="G418" s="459"/>
    </row>
    <row r="419">
      <c r="A419" s="458"/>
      <c r="B419" s="458"/>
      <c r="C419" s="458"/>
      <c r="D419" s="458"/>
      <c r="E419" s="458"/>
      <c r="F419" s="459"/>
      <c r="G419" s="459"/>
    </row>
    <row r="420">
      <c r="A420" s="458"/>
      <c r="B420" s="458"/>
      <c r="C420" s="458"/>
      <c r="D420" s="458"/>
      <c r="E420" s="458"/>
      <c r="F420" s="459"/>
      <c r="G420" s="459"/>
    </row>
    <row r="421">
      <c r="A421" s="458"/>
      <c r="B421" s="458"/>
      <c r="C421" s="458"/>
      <c r="D421" s="458"/>
      <c r="E421" s="458"/>
      <c r="F421" s="459"/>
      <c r="G421" s="459"/>
    </row>
    <row r="422">
      <c r="A422" s="458"/>
      <c r="B422" s="458"/>
      <c r="C422" s="458"/>
      <c r="D422" s="458"/>
      <c r="E422" s="458"/>
      <c r="F422" s="459"/>
      <c r="G422" s="459"/>
    </row>
    <row r="423">
      <c r="A423" s="458"/>
      <c r="B423" s="458"/>
      <c r="C423" s="458"/>
      <c r="D423" s="458"/>
      <c r="E423" s="458"/>
      <c r="F423" s="459"/>
      <c r="G423" s="459"/>
    </row>
    <row r="424">
      <c r="A424" s="458"/>
      <c r="B424" s="458"/>
      <c r="C424" s="458"/>
      <c r="D424" s="458"/>
      <c r="E424" s="458"/>
      <c r="F424" s="459"/>
      <c r="G424" s="459"/>
    </row>
    <row r="425">
      <c r="A425" s="458"/>
      <c r="B425" s="458"/>
      <c r="C425" s="458"/>
      <c r="D425" s="458"/>
      <c r="E425" s="458"/>
      <c r="F425" s="459"/>
      <c r="G425" s="459"/>
    </row>
    <row r="426">
      <c r="A426" s="458"/>
      <c r="B426" s="458"/>
      <c r="C426" s="458"/>
      <c r="D426" s="458"/>
      <c r="E426" s="458"/>
      <c r="F426" s="459"/>
      <c r="G426" s="459"/>
    </row>
    <row r="427">
      <c r="A427" s="458"/>
      <c r="B427" s="458"/>
      <c r="C427" s="458"/>
      <c r="D427" s="458"/>
      <c r="E427" s="458"/>
      <c r="F427" s="459"/>
      <c r="G427" s="459"/>
    </row>
    <row r="428">
      <c r="A428" s="458"/>
      <c r="B428" s="458"/>
      <c r="C428" s="458"/>
      <c r="D428" s="458"/>
      <c r="E428" s="458"/>
      <c r="F428" s="459"/>
      <c r="G428" s="459"/>
    </row>
    <row r="429">
      <c r="A429" s="458"/>
      <c r="B429" s="458"/>
      <c r="C429" s="458"/>
      <c r="D429" s="458"/>
      <c r="E429" s="458"/>
      <c r="F429" s="459"/>
      <c r="G429" s="459"/>
    </row>
    <row r="430">
      <c r="A430" s="458"/>
      <c r="B430" s="458"/>
      <c r="C430" s="458"/>
      <c r="D430" s="458"/>
      <c r="E430" s="458"/>
      <c r="F430" s="459"/>
      <c r="G430" s="459"/>
    </row>
    <row r="431">
      <c r="A431" s="458"/>
      <c r="B431" s="458"/>
      <c r="C431" s="458"/>
      <c r="D431" s="458"/>
      <c r="E431" s="458"/>
      <c r="F431" s="459"/>
      <c r="G431" s="459"/>
    </row>
    <row r="432">
      <c r="A432" s="458"/>
      <c r="B432" s="458"/>
      <c r="C432" s="458"/>
      <c r="D432" s="458"/>
      <c r="E432" s="458"/>
      <c r="F432" s="459"/>
      <c r="G432" s="459"/>
    </row>
    <row r="433">
      <c r="A433" s="458"/>
      <c r="B433" s="458"/>
      <c r="C433" s="458"/>
      <c r="D433" s="458"/>
      <c r="E433" s="458"/>
      <c r="F433" s="459"/>
      <c r="G433" s="459"/>
    </row>
    <row r="434">
      <c r="A434" s="458"/>
      <c r="B434" s="458"/>
      <c r="C434" s="458"/>
      <c r="D434" s="458"/>
      <c r="E434" s="458"/>
      <c r="F434" s="459"/>
      <c r="G434" s="459"/>
    </row>
    <row r="435">
      <c r="A435" s="458"/>
      <c r="B435" s="458"/>
      <c r="C435" s="458"/>
      <c r="D435" s="458"/>
      <c r="E435" s="458"/>
      <c r="F435" s="459"/>
      <c r="G435" s="459"/>
    </row>
    <row r="436">
      <c r="A436" s="458"/>
      <c r="B436" s="458"/>
      <c r="C436" s="458"/>
      <c r="D436" s="458"/>
      <c r="E436" s="458"/>
      <c r="F436" s="459"/>
      <c r="G436" s="459"/>
    </row>
    <row r="437">
      <c r="A437" s="458"/>
      <c r="B437" s="458"/>
      <c r="C437" s="458"/>
      <c r="D437" s="458"/>
      <c r="E437" s="458"/>
      <c r="F437" s="459"/>
      <c r="G437" s="459"/>
    </row>
    <row r="438">
      <c r="A438" s="458"/>
      <c r="B438" s="458"/>
      <c r="C438" s="458"/>
      <c r="D438" s="458"/>
      <c r="E438" s="458"/>
      <c r="F438" s="459"/>
      <c r="G438" s="459"/>
    </row>
    <row r="439">
      <c r="A439" s="458"/>
      <c r="B439" s="458"/>
      <c r="C439" s="458"/>
      <c r="D439" s="458"/>
      <c r="E439" s="458"/>
      <c r="F439" s="459"/>
      <c r="G439" s="459"/>
    </row>
    <row r="440">
      <c r="A440" s="458"/>
      <c r="B440" s="458"/>
      <c r="C440" s="458"/>
      <c r="D440" s="458"/>
      <c r="E440" s="458"/>
      <c r="F440" s="459"/>
      <c r="G440" s="459"/>
    </row>
    <row r="441">
      <c r="A441" s="458"/>
      <c r="B441" s="458"/>
      <c r="C441" s="458"/>
      <c r="D441" s="458"/>
      <c r="E441" s="458"/>
      <c r="F441" s="459"/>
      <c r="G441" s="459"/>
    </row>
    <row r="442">
      <c r="A442" s="458"/>
      <c r="B442" s="458"/>
      <c r="C442" s="458"/>
      <c r="D442" s="458"/>
      <c r="E442" s="458"/>
      <c r="F442" s="459"/>
      <c r="G442" s="459"/>
    </row>
    <row r="443">
      <c r="A443" s="458"/>
      <c r="B443" s="458"/>
      <c r="C443" s="458"/>
      <c r="D443" s="458"/>
      <c r="E443" s="458"/>
      <c r="F443" s="459"/>
      <c r="G443" s="459"/>
    </row>
    <row r="444">
      <c r="A444" s="458"/>
      <c r="B444" s="458"/>
      <c r="C444" s="458"/>
      <c r="D444" s="458"/>
      <c r="E444" s="458"/>
      <c r="F444" s="459"/>
      <c r="G444" s="459"/>
    </row>
    <row r="445">
      <c r="A445" s="458"/>
      <c r="B445" s="458"/>
      <c r="C445" s="458"/>
      <c r="D445" s="458"/>
      <c r="E445" s="458"/>
      <c r="F445" s="459"/>
      <c r="G445" s="459"/>
    </row>
    <row r="446">
      <c r="A446" s="458"/>
      <c r="B446" s="458"/>
      <c r="C446" s="458"/>
      <c r="D446" s="458"/>
      <c r="E446" s="458"/>
      <c r="F446" s="459"/>
      <c r="G446" s="459"/>
    </row>
    <row r="447">
      <c r="A447" s="458"/>
      <c r="B447" s="458"/>
      <c r="C447" s="458"/>
      <c r="D447" s="458"/>
      <c r="E447" s="458"/>
      <c r="F447" s="459"/>
      <c r="G447" s="459"/>
    </row>
    <row r="448">
      <c r="A448" s="458"/>
      <c r="B448" s="458"/>
      <c r="C448" s="458"/>
      <c r="D448" s="458"/>
      <c r="E448" s="458"/>
      <c r="F448" s="459"/>
      <c r="G448" s="459"/>
    </row>
    <row r="449">
      <c r="A449" s="458"/>
      <c r="B449" s="458"/>
      <c r="C449" s="458"/>
      <c r="D449" s="458"/>
      <c r="E449" s="458"/>
      <c r="F449" s="459"/>
      <c r="G449" s="459"/>
    </row>
    <row r="450">
      <c r="A450" s="458"/>
      <c r="B450" s="458"/>
      <c r="C450" s="458"/>
      <c r="D450" s="458"/>
      <c r="E450" s="458"/>
      <c r="F450" s="459"/>
      <c r="G450" s="459"/>
    </row>
    <row r="451">
      <c r="A451" s="458"/>
      <c r="B451" s="458"/>
      <c r="C451" s="458"/>
      <c r="D451" s="458"/>
      <c r="E451" s="458"/>
      <c r="F451" s="459"/>
      <c r="G451" s="459"/>
    </row>
    <row r="452">
      <c r="A452" s="458"/>
      <c r="B452" s="458"/>
      <c r="C452" s="458"/>
      <c r="D452" s="458"/>
      <c r="E452" s="458"/>
      <c r="F452" s="459"/>
      <c r="G452" s="459"/>
    </row>
    <row r="453">
      <c r="A453" s="458"/>
      <c r="B453" s="458"/>
      <c r="C453" s="458"/>
      <c r="D453" s="458"/>
      <c r="E453" s="458"/>
      <c r="F453" s="459"/>
      <c r="G453" s="459"/>
    </row>
    <row r="454">
      <c r="A454" s="458"/>
      <c r="B454" s="458"/>
      <c r="C454" s="458"/>
      <c r="D454" s="458"/>
      <c r="E454" s="458"/>
      <c r="F454" s="459"/>
      <c r="G454" s="459"/>
    </row>
    <row r="455">
      <c r="A455" s="458"/>
      <c r="B455" s="458"/>
      <c r="C455" s="458"/>
      <c r="D455" s="458"/>
      <c r="E455" s="458"/>
      <c r="F455" s="459"/>
      <c r="G455" s="459"/>
    </row>
    <row r="456">
      <c r="A456" s="458"/>
      <c r="B456" s="458"/>
      <c r="C456" s="458"/>
      <c r="D456" s="458"/>
      <c r="E456" s="458"/>
      <c r="F456" s="459"/>
      <c r="G456" s="459"/>
    </row>
    <row r="457">
      <c r="A457" s="458"/>
      <c r="B457" s="458"/>
      <c r="C457" s="458"/>
      <c r="D457" s="458"/>
      <c r="E457" s="458"/>
      <c r="F457" s="459"/>
      <c r="G457" s="459"/>
    </row>
    <row r="458">
      <c r="A458" s="458"/>
      <c r="B458" s="458"/>
      <c r="C458" s="458"/>
      <c r="D458" s="458"/>
      <c r="E458" s="458"/>
      <c r="F458" s="459"/>
      <c r="G458" s="459"/>
    </row>
    <row r="459">
      <c r="A459" s="458"/>
      <c r="B459" s="458"/>
      <c r="C459" s="458"/>
      <c r="D459" s="458"/>
      <c r="E459" s="458"/>
      <c r="F459" s="459"/>
      <c r="G459" s="459"/>
    </row>
    <row r="460">
      <c r="A460" s="458"/>
      <c r="B460" s="458"/>
      <c r="C460" s="458"/>
      <c r="D460" s="458"/>
      <c r="E460" s="458"/>
      <c r="F460" s="459"/>
      <c r="G460" s="459"/>
    </row>
    <row r="461">
      <c r="A461" s="458"/>
      <c r="B461" s="458"/>
      <c r="C461" s="458"/>
      <c r="D461" s="458"/>
      <c r="E461" s="458"/>
      <c r="F461" s="459"/>
      <c r="G461" s="459"/>
    </row>
    <row r="462">
      <c r="A462" s="458"/>
      <c r="B462" s="458"/>
      <c r="C462" s="458"/>
      <c r="D462" s="458"/>
      <c r="E462" s="458"/>
      <c r="F462" s="459"/>
      <c r="G462" s="459"/>
    </row>
    <row r="463">
      <c r="A463" s="458"/>
      <c r="B463" s="458"/>
      <c r="C463" s="458"/>
      <c r="D463" s="458"/>
      <c r="E463" s="458"/>
      <c r="F463" s="459"/>
      <c r="G463" s="459"/>
    </row>
    <row r="464">
      <c r="A464" s="458"/>
      <c r="B464" s="458"/>
      <c r="C464" s="458"/>
      <c r="D464" s="458"/>
      <c r="E464" s="458"/>
      <c r="F464" s="459"/>
      <c r="G464" s="459"/>
    </row>
    <row r="465">
      <c r="A465" s="458"/>
      <c r="B465" s="458"/>
      <c r="C465" s="458"/>
      <c r="D465" s="458"/>
      <c r="E465" s="458"/>
      <c r="F465" s="459"/>
      <c r="G465" s="459"/>
    </row>
    <row r="466">
      <c r="A466" s="458"/>
      <c r="B466" s="458"/>
      <c r="C466" s="458"/>
      <c r="D466" s="458"/>
      <c r="E466" s="458"/>
      <c r="F466" s="459"/>
      <c r="G466" s="459"/>
    </row>
    <row r="467">
      <c r="A467" s="458"/>
      <c r="B467" s="458"/>
      <c r="C467" s="458"/>
      <c r="D467" s="458"/>
      <c r="E467" s="458"/>
      <c r="F467" s="459"/>
      <c r="G467" s="459"/>
    </row>
    <row r="468">
      <c r="A468" s="458"/>
      <c r="B468" s="458"/>
      <c r="C468" s="458"/>
      <c r="D468" s="458"/>
      <c r="E468" s="458"/>
      <c r="F468" s="459"/>
      <c r="G468" s="459"/>
    </row>
    <row r="469">
      <c r="A469" s="458"/>
      <c r="B469" s="458"/>
      <c r="C469" s="458"/>
      <c r="D469" s="458"/>
      <c r="E469" s="458"/>
      <c r="F469" s="459"/>
      <c r="G469" s="459"/>
    </row>
    <row r="470">
      <c r="A470" s="458"/>
      <c r="B470" s="458"/>
      <c r="C470" s="458"/>
      <c r="D470" s="458"/>
      <c r="E470" s="458"/>
      <c r="F470" s="459"/>
      <c r="G470" s="459"/>
    </row>
    <row r="471">
      <c r="A471" s="458"/>
      <c r="B471" s="458"/>
      <c r="C471" s="458"/>
      <c r="D471" s="458"/>
      <c r="E471" s="458"/>
      <c r="F471" s="459"/>
      <c r="G471" s="459"/>
    </row>
    <row r="472">
      <c r="A472" s="458"/>
      <c r="B472" s="458"/>
      <c r="C472" s="458"/>
      <c r="D472" s="458"/>
      <c r="E472" s="458"/>
      <c r="F472" s="459"/>
      <c r="G472" s="459"/>
    </row>
    <row r="473">
      <c r="A473" s="458"/>
      <c r="B473" s="458"/>
      <c r="C473" s="458"/>
      <c r="D473" s="458"/>
      <c r="E473" s="458"/>
      <c r="F473" s="459"/>
      <c r="G473" s="459"/>
    </row>
    <row r="474">
      <c r="A474" s="458"/>
      <c r="B474" s="458"/>
      <c r="C474" s="458"/>
      <c r="D474" s="458"/>
      <c r="E474" s="458"/>
      <c r="F474" s="459"/>
      <c r="G474" s="459"/>
    </row>
    <row r="475">
      <c r="A475" s="458"/>
      <c r="B475" s="458"/>
      <c r="C475" s="458"/>
      <c r="D475" s="458"/>
      <c r="E475" s="458"/>
      <c r="F475" s="459"/>
      <c r="G475" s="459"/>
    </row>
    <row r="476">
      <c r="A476" s="458"/>
      <c r="B476" s="458"/>
      <c r="C476" s="458"/>
      <c r="D476" s="458"/>
      <c r="E476" s="458"/>
      <c r="F476" s="459"/>
      <c r="G476" s="459"/>
    </row>
    <row r="477">
      <c r="A477" s="458"/>
      <c r="B477" s="458"/>
      <c r="C477" s="458"/>
      <c r="D477" s="458"/>
      <c r="E477" s="458"/>
      <c r="F477" s="459"/>
      <c r="G477" s="459"/>
    </row>
    <row r="478">
      <c r="A478" s="458"/>
      <c r="B478" s="458"/>
      <c r="C478" s="458"/>
      <c r="D478" s="458"/>
      <c r="E478" s="458"/>
      <c r="F478" s="459"/>
      <c r="G478" s="459"/>
    </row>
    <row r="479">
      <c r="A479" s="458"/>
      <c r="B479" s="458"/>
      <c r="C479" s="458"/>
      <c r="D479" s="458"/>
      <c r="E479" s="458"/>
      <c r="F479" s="459"/>
      <c r="G479" s="459"/>
    </row>
    <row r="480">
      <c r="A480" s="458"/>
      <c r="B480" s="458"/>
      <c r="C480" s="458"/>
      <c r="D480" s="458"/>
      <c r="E480" s="458"/>
      <c r="F480" s="459"/>
      <c r="G480" s="459"/>
    </row>
    <row r="481">
      <c r="A481" s="458"/>
      <c r="B481" s="458"/>
      <c r="C481" s="458"/>
      <c r="D481" s="458"/>
      <c r="E481" s="458"/>
      <c r="F481" s="459"/>
      <c r="G481" s="459"/>
    </row>
    <row r="482">
      <c r="A482" s="458"/>
      <c r="B482" s="458"/>
      <c r="C482" s="458"/>
      <c r="D482" s="458"/>
      <c r="E482" s="458"/>
      <c r="F482" s="459"/>
      <c r="G482" s="459"/>
    </row>
    <row r="483">
      <c r="A483" s="458"/>
      <c r="B483" s="458"/>
      <c r="C483" s="458"/>
      <c r="D483" s="458"/>
      <c r="E483" s="458"/>
      <c r="F483" s="459"/>
      <c r="G483" s="459"/>
    </row>
    <row r="484">
      <c r="A484" s="458"/>
      <c r="B484" s="458"/>
      <c r="C484" s="458"/>
      <c r="D484" s="458"/>
      <c r="E484" s="458"/>
      <c r="F484" s="459"/>
      <c r="G484" s="459"/>
    </row>
    <row r="485">
      <c r="A485" s="458"/>
      <c r="B485" s="458"/>
      <c r="C485" s="458"/>
      <c r="D485" s="458"/>
      <c r="E485" s="458"/>
      <c r="F485" s="459"/>
      <c r="G485" s="459"/>
    </row>
    <row r="486">
      <c r="A486" s="458"/>
      <c r="B486" s="458"/>
      <c r="C486" s="458"/>
      <c r="D486" s="458"/>
      <c r="E486" s="458"/>
      <c r="F486" s="459"/>
      <c r="G486" s="459"/>
    </row>
    <row r="487">
      <c r="A487" s="458"/>
      <c r="B487" s="458"/>
      <c r="C487" s="458"/>
      <c r="D487" s="458"/>
      <c r="E487" s="458"/>
      <c r="F487" s="459"/>
      <c r="G487" s="459"/>
    </row>
    <row r="488">
      <c r="A488" s="458"/>
      <c r="B488" s="458"/>
      <c r="C488" s="458"/>
      <c r="D488" s="458"/>
      <c r="E488" s="458"/>
      <c r="F488" s="459"/>
      <c r="G488" s="459"/>
    </row>
    <row r="489">
      <c r="A489" s="458"/>
      <c r="B489" s="458"/>
      <c r="C489" s="458"/>
      <c r="D489" s="458"/>
      <c r="E489" s="458"/>
      <c r="F489" s="459"/>
      <c r="G489" s="459"/>
    </row>
    <row r="490">
      <c r="A490" s="458"/>
      <c r="B490" s="458"/>
      <c r="C490" s="458"/>
      <c r="D490" s="458"/>
      <c r="E490" s="458"/>
      <c r="F490" s="459"/>
      <c r="G490" s="459"/>
    </row>
    <row r="491">
      <c r="A491" s="458"/>
      <c r="B491" s="458"/>
      <c r="C491" s="458"/>
      <c r="D491" s="458"/>
      <c r="E491" s="458"/>
      <c r="F491" s="459"/>
      <c r="G491" s="459"/>
    </row>
    <row r="492">
      <c r="A492" s="458"/>
      <c r="B492" s="458"/>
      <c r="C492" s="458"/>
      <c r="D492" s="458"/>
      <c r="E492" s="458"/>
      <c r="F492" s="459"/>
      <c r="G492" s="459"/>
    </row>
    <row r="493">
      <c r="A493" s="458"/>
      <c r="B493" s="458"/>
      <c r="C493" s="458"/>
      <c r="D493" s="458"/>
      <c r="E493" s="458"/>
      <c r="F493" s="459"/>
      <c r="G493" s="459"/>
    </row>
    <row r="494">
      <c r="A494" s="458"/>
      <c r="B494" s="458"/>
      <c r="C494" s="458"/>
      <c r="D494" s="458"/>
      <c r="E494" s="458"/>
      <c r="F494" s="459"/>
      <c r="G494" s="459"/>
    </row>
    <row r="495">
      <c r="A495" s="458"/>
      <c r="B495" s="458"/>
      <c r="C495" s="458"/>
      <c r="D495" s="458"/>
      <c r="E495" s="458"/>
      <c r="F495" s="459"/>
      <c r="G495" s="459"/>
    </row>
    <row r="496">
      <c r="A496" s="458"/>
      <c r="B496" s="458"/>
      <c r="C496" s="458"/>
      <c r="D496" s="458"/>
      <c r="E496" s="458"/>
      <c r="F496" s="459"/>
      <c r="G496" s="459"/>
    </row>
    <row r="497">
      <c r="A497" s="458"/>
      <c r="B497" s="458"/>
      <c r="C497" s="458"/>
      <c r="D497" s="458"/>
      <c r="E497" s="458"/>
      <c r="F497" s="459"/>
      <c r="G497" s="459"/>
    </row>
    <row r="498">
      <c r="A498" s="458"/>
      <c r="B498" s="458"/>
      <c r="C498" s="458"/>
      <c r="D498" s="458"/>
      <c r="E498" s="458"/>
      <c r="F498" s="459"/>
      <c r="G498" s="459"/>
    </row>
    <row r="499">
      <c r="A499" s="458"/>
      <c r="B499" s="458"/>
      <c r="C499" s="458"/>
      <c r="D499" s="458"/>
      <c r="E499" s="458"/>
      <c r="F499" s="459"/>
      <c r="G499" s="459"/>
    </row>
    <row r="500">
      <c r="A500" s="458"/>
      <c r="B500" s="458"/>
      <c r="C500" s="458"/>
      <c r="D500" s="458"/>
      <c r="E500" s="458"/>
      <c r="F500" s="459"/>
      <c r="G500" s="459"/>
    </row>
    <row r="501">
      <c r="A501" s="458"/>
      <c r="B501" s="458"/>
      <c r="C501" s="458"/>
      <c r="D501" s="458"/>
      <c r="E501" s="458"/>
      <c r="F501" s="459"/>
      <c r="G501" s="459"/>
    </row>
    <row r="502">
      <c r="A502" s="458"/>
      <c r="B502" s="458"/>
      <c r="C502" s="458"/>
      <c r="D502" s="458"/>
      <c r="E502" s="458"/>
      <c r="F502" s="459"/>
      <c r="G502" s="459"/>
    </row>
    <row r="503">
      <c r="A503" s="458"/>
      <c r="B503" s="458"/>
      <c r="C503" s="458"/>
      <c r="D503" s="458"/>
      <c r="E503" s="458"/>
      <c r="F503" s="459"/>
      <c r="G503" s="459"/>
    </row>
    <row r="504">
      <c r="A504" s="458"/>
      <c r="B504" s="458"/>
      <c r="C504" s="458"/>
      <c r="D504" s="458"/>
      <c r="E504" s="458"/>
      <c r="F504" s="459"/>
      <c r="G504" s="459"/>
    </row>
    <row r="505">
      <c r="A505" s="458"/>
      <c r="B505" s="458"/>
      <c r="C505" s="458"/>
      <c r="D505" s="458"/>
      <c r="E505" s="458"/>
      <c r="F505" s="459"/>
      <c r="G505" s="459"/>
    </row>
    <row r="506">
      <c r="A506" s="458"/>
      <c r="B506" s="458"/>
      <c r="C506" s="458"/>
      <c r="D506" s="458"/>
      <c r="E506" s="458"/>
      <c r="F506" s="459"/>
      <c r="G506" s="459"/>
    </row>
    <row r="507">
      <c r="A507" s="458"/>
      <c r="B507" s="458"/>
      <c r="C507" s="458"/>
      <c r="D507" s="458"/>
      <c r="E507" s="458"/>
      <c r="F507" s="459"/>
      <c r="G507" s="459"/>
    </row>
    <row r="508">
      <c r="A508" s="458"/>
      <c r="B508" s="458"/>
      <c r="C508" s="458"/>
      <c r="D508" s="458"/>
      <c r="E508" s="458"/>
      <c r="F508" s="459"/>
      <c r="G508" s="459"/>
    </row>
    <row r="509">
      <c r="A509" s="458"/>
      <c r="B509" s="458"/>
      <c r="C509" s="458"/>
      <c r="D509" s="458"/>
      <c r="E509" s="458"/>
      <c r="F509" s="459"/>
      <c r="G509" s="459"/>
    </row>
    <row r="510">
      <c r="A510" s="458"/>
      <c r="B510" s="458"/>
      <c r="C510" s="458"/>
      <c r="D510" s="458"/>
      <c r="E510" s="458"/>
      <c r="F510" s="459"/>
      <c r="G510" s="459"/>
    </row>
    <row r="511">
      <c r="A511" s="458"/>
      <c r="B511" s="458"/>
      <c r="C511" s="458"/>
      <c r="D511" s="458"/>
      <c r="E511" s="458"/>
      <c r="F511" s="459"/>
      <c r="G511" s="459"/>
    </row>
    <row r="512">
      <c r="A512" s="458"/>
      <c r="B512" s="458"/>
      <c r="C512" s="458"/>
      <c r="D512" s="458"/>
      <c r="E512" s="458"/>
      <c r="F512" s="459"/>
      <c r="G512" s="459"/>
    </row>
    <row r="513">
      <c r="A513" s="458"/>
      <c r="B513" s="458"/>
      <c r="C513" s="458"/>
      <c r="D513" s="458"/>
      <c r="E513" s="458"/>
      <c r="F513" s="459"/>
      <c r="G513" s="459"/>
    </row>
    <row r="514">
      <c r="A514" s="458"/>
      <c r="B514" s="458"/>
      <c r="C514" s="458"/>
      <c r="D514" s="458"/>
      <c r="E514" s="458"/>
      <c r="F514" s="459"/>
      <c r="G514" s="459"/>
    </row>
    <row r="515">
      <c r="A515" s="458"/>
      <c r="B515" s="458"/>
      <c r="C515" s="458"/>
      <c r="D515" s="458"/>
      <c r="E515" s="458"/>
      <c r="F515" s="459"/>
      <c r="G515" s="459"/>
    </row>
    <row r="516">
      <c r="A516" s="458"/>
      <c r="B516" s="458"/>
      <c r="C516" s="458"/>
      <c r="D516" s="458"/>
      <c r="E516" s="458"/>
      <c r="F516" s="459"/>
      <c r="G516" s="459"/>
    </row>
    <row r="517">
      <c r="A517" s="458"/>
      <c r="B517" s="458"/>
      <c r="C517" s="458"/>
      <c r="D517" s="458"/>
      <c r="E517" s="458"/>
      <c r="F517" s="459"/>
      <c r="G517" s="459"/>
    </row>
    <row r="518">
      <c r="A518" s="458"/>
      <c r="B518" s="458"/>
      <c r="C518" s="458"/>
      <c r="D518" s="458"/>
      <c r="E518" s="458"/>
      <c r="F518" s="459"/>
      <c r="G518" s="459"/>
    </row>
    <row r="519">
      <c r="A519" s="458"/>
      <c r="B519" s="458"/>
      <c r="C519" s="458"/>
      <c r="D519" s="458"/>
      <c r="E519" s="458"/>
      <c r="F519" s="459"/>
      <c r="G519" s="459"/>
    </row>
    <row r="520">
      <c r="A520" s="458"/>
      <c r="B520" s="458"/>
      <c r="C520" s="458"/>
      <c r="D520" s="458"/>
      <c r="E520" s="458"/>
      <c r="F520" s="459"/>
      <c r="G520" s="459"/>
    </row>
    <row r="521">
      <c r="A521" s="458"/>
      <c r="B521" s="458"/>
      <c r="C521" s="458"/>
      <c r="D521" s="458"/>
      <c r="E521" s="458"/>
      <c r="F521" s="459"/>
      <c r="G521" s="459"/>
    </row>
    <row r="522">
      <c r="A522" s="458"/>
      <c r="B522" s="458"/>
      <c r="C522" s="458"/>
      <c r="D522" s="458"/>
      <c r="E522" s="458"/>
      <c r="F522" s="459"/>
      <c r="G522" s="459"/>
    </row>
    <row r="523">
      <c r="A523" s="458"/>
      <c r="B523" s="458"/>
      <c r="C523" s="458"/>
      <c r="D523" s="458"/>
      <c r="E523" s="458"/>
      <c r="F523" s="459"/>
      <c r="G523" s="459"/>
    </row>
    <row r="524">
      <c r="A524" s="458"/>
      <c r="B524" s="458"/>
      <c r="C524" s="458"/>
      <c r="D524" s="458"/>
      <c r="E524" s="458"/>
      <c r="F524" s="459"/>
      <c r="G524" s="459"/>
    </row>
    <row r="525">
      <c r="A525" s="458"/>
      <c r="B525" s="458"/>
      <c r="C525" s="458"/>
      <c r="D525" s="458"/>
      <c r="E525" s="458"/>
      <c r="F525" s="459"/>
      <c r="G525" s="459"/>
    </row>
    <row r="526">
      <c r="A526" s="458"/>
      <c r="B526" s="458"/>
      <c r="C526" s="458"/>
      <c r="D526" s="458"/>
      <c r="E526" s="458"/>
      <c r="F526" s="459"/>
      <c r="G526" s="459"/>
    </row>
    <row r="527">
      <c r="A527" s="458"/>
      <c r="B527" s="458"/>
      <c r="C527" s="458"/>
      <c r="D527" s="458"/>
      <c r="E527" s="458"/>
      <c r="F527" s="459"/>
      <c r="G527" s="459"/>
    </row>
    <row r="528">
      <c r="A528" s="458"/>
      <c r="B528" s="458"/>
      <c r="C528" s="458"/>
      <c r="D528" s="458"/>
      <c r="E528" s="458"/>
      <c r="F528" s="459"/>
      <c r="G528" s="459"/>
    </row>
    <row r="529">
      <c r="A529" s="458"/>
      <c r="B529" s="458"/>
      <c r="C529" s="458"/>
      <c r="D529" s="458"/>
      <c r="E529" s="458"/>
      <c r="F529" s="459"/>
      <c r="G529" s="459"/>
    </row>
    <row r="530">
      <c r="A530" s="458"/>
      <c r="B530" s="458"/>
      <c r="C530" s="458"/>
      <c r="D530" s="458"/>
      <c r="E530" s="458"/>
      <c r="F530" s="459"/>
      <c r="G530" s="459"/>
    </row>
    <row r="531">
      <c r="A531" s="458"/>
      <c r="B531" s="458"/>
      <c r="C531" s="458"/>
      <c r="D531" s="458"/>
      <c r="E531" s="458"/>
      <c r="F531" s="459"/>
      <c r="G531" s="459"/>
    </row>
    <row r="532">
      <c r="A532" s="458"/>
      <c r="B532" s="458"/>
      <c r="C532" s="458"/>
      <c r="D532" s="458"/>
      <c r="E532" s="458"/>
      <c r="F532" s="459"/>
      <c r="G532" s="459"/>
    </row>
    <row r="533">
      <c r="A533" s="458"/>
      <c r="B533" s="458"/>
      <c r="C533" s="458"/>
      <c r="D533" s="458"/>
      <c r="E533" s="458"/>
      <c r="F533" s="459"/>
      <c r="G533" s="459"/>
    </row>
    <row r="534">
      <c r="A534" s="458"/>
      <c r="B534" s="458"/>
      <c r="C534" s="458"/>
      <c r="D534" s="458"/>
      <c r="E534" s="458"/>
      <c r="F534" s="459"/>
      <c r="G534" s="459"/>
    </row>
    <row r="535">
      <c r="A535" s="458"/>
      <c r="B535" s="458"/>
      <c r="C535" s="458"/>
      <c r="D535" s="458"/>
      <c r="E535" s="458"/>
      <c r="F535" s="459"/>
      <c r="G535" s="459"/>
    </row>
    <row r="536">
      <c r="A536" s="458"/>
      <c r="B536" s="458"/>
      <c r="C536" s="458"/>
      <c r="D536" s="458"/>
      <c r="E536" s="458"/>
      <c r="F536" s="459"/>
      <c r="G536" s="459"/>
    </row>
    <row r="537">
      <c r="A537" s="458"/>
      <c r="B537" s="458"/>
      <c r="C537" s="458"/>
      <c r="D537" s="458"/>
      <c r="E537" s="458"/>
      <c r="F537" s="459"/>
      <c r="G537" s="459"/>
    </row>
    <row r="538">
      <c r="A538" s="458"/>
      <c r="B538" s="458"/>
      <c r="C538" s="458"/>
      <c r="D538" s="458"/>
      <c r="E538" s="458"/>
      <c r="F538" s="459"/>
      <c r="G538" s="459"/>
    </row>
    <row r="539">
      <c r="A539" s="458"/>
      <c r="B539" s="458"/>
      <c r="C539" s="458"/>
      <c r="D539" s="458"/>
      <c r="E539" s="458"/>
      <c r="F539" s="459"/>
      <c r="G539" s="459"/>
    </row>
    <row r="540">
      <c r="A540" s="458"/>
      <c r="B540" s="458"/>
      <c r="C540" s="458"/>
      <c r="D540" s="458"/>
      <c r="E540" s="458"/>
      <c r="F540" s="459"/>
      <c r="G540" s="459"/>
    </row>
    <row r="541">
      <c r="A541" s="458"/>
      <c r="B541" s="458"/>
      <c r="C541" s="458"/>
      <c r="D541" s="458"/>
      <c r="E541" s="458"/>
      <c r="F541" s="459"/>
      <c r="G541" s="459"/>
    </row>
    <row r="542">
      <c r="A542" s="458"/>
      <c r="B542" s="458"/>
      <c r="C542" s="458"/>
      <c r="D542" s="458"/>
      <c r="E542" s="458"/>
      <c r="F542" s="459"/>
      <c r="G542" s="459"/>
    </row>
    <row r="543">
      <c r="A543" s="458"/>
      <c r="B543" s="458"/>
      <c r="C543" s="458"/>
      <c r="D543" s="458"/>
      <c r="E543" s="458"/>
      <c r="F543" s="459"/>
      <c r="G543" s="459"/>
    </row>
    <row r="544">
      <c r="A544" s="458"/>
      <c r="B544" s="458"/>
      <c r="C544" s="458"/>
      <c r="D544" s="458"/>
      <c r="E544" s="458"/>
      <c r="F544" s="459"/>
      <c r="G544" s="459"/>
    </row>
    <row r="545">
      <c r="A545" s="458"/>
      <c r="B545" s="458"/>
      <c r="C545" s="458"/>
      <c r="D545" s="458"/>
      <c r="E545" s="458"/>
      <c r="F545" s="459"/>
      <c r="G545" s="459"/>
    </row>
    <row r="546">
      <c r="A546" s="458"/>
      <c r="B546" s="458"/>
      <c r="C546" s="458"/>
      <c r="D546" s="458"/>
      <c r="E546" s="458"/>
      <c r="F546" s="459"/>
      <c r="G546" s="459"/>
    </row>
    <row r="547">
      <c r="A547" s="458"/>
      <c r="B547" s="458"/>
      <c r="C547" s="458"/>
      <c r="D547" s="458"/>
      <c r="E547" s="458"/>
      <c r="F547" s="459"/>
      <c r="G547" s="459"/>
    </row>
    <row r="548">
      <c r="A548" s="458"/>
      <c r="B548" s="458"/>
      <c r="C548" s="458"/>
      <c r="D548" s="458"/>
      <c r="E548" s="458"/>
      <c r="F548" s="459"/>
      <c r="G548" s="459"/>
    </row>
    <row r="549">
      <c r="A549" s="458"/>
      <c r="B549" s="458"/>
      <c r="C549" s="458"/>
      <c r="D549" s="458"/>
      <c r="E549" s="458"/>
      <c r="F549" s="459"/>
      <c r="G549" s="459"/>
    </row>
    <row r="550">
      <c r="A550" s="458"/>
      <c r="B550" s="458"/>
      <c r="C550" s="458"/>
      <c r="D550" s="458"/>
      <c r="E550" s="458"/>
      <c r="F550" s="459"/>
      <c r="G550" s="459"/>
    </row>
    <row r="551">
      <c r="A551" s="458"/>
      <c r="B551" s="458"/>
      <c r="C551" s="458"/>
      <c r="D551" s="458"/>
      <c r="E551" s="458"/>
      <c r="F551" s="459"/>
      <c r="G551" s="459"/>
    </row>
    <row r="552">
      <c r="A552" s="458"/>
      <c r="B552" s="458"/>
      <c r="C552" s="458"/>
      <c r="D552" s="458"/>
      <c r="E552" s="458"/>
      <c r="F552" s="459"/>
      <c r="G552" s="459"/>
    </row>
    <row r="553">
      <c r="A553" s="458"/>
      <c r="B553" s="458"/>
      <c r="C553" s="458"/>
      <c r="D553" s="458"/>
      <c r="E553" s="458"/>
      <c r="F553" s="459"/>
      <c r="G553" s="459"/>
    </row>
    <row r="554">
      <c r="A554" s="458"/>
      <c r="B554" s="458"/>
      <c r="C554" s="458"/>
      <c r="D554" s="458"/>
      <c r="E554" s="458"/>
      <c r="F554" s="459"/>
      <c r="G554" s="459"/>
    </row>
  </sheetData>
  <drawing r:id="rId2"/>
  <legacyDrawing r:id="rId3"/>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2.63"/>
  </cols>
  <sheetData>
    <row r="1">
      <c r="A1" s="451" t="s">
        <v>633</v>
      </c>
      <c r="J1" s="458" t="s">
        <v>10</v>
      </c>
      <c r="K1" s="458" t="s">
        <v>8</v>
      </c>
      <c r="L1" s="458" t="s">
        <v>9</v>
      </c>
      <c r="M1" s="31" t="s">
        <v>1102</v>
      </c>
    </row>
    <row r="2">
      <c r="A2" s="31" t="s">
        <v>1021</v>
      </c>
      <c r="B2" s="31" t="s">
        <v>1594</v>
      </c>
      <c r="H2" s="436" t="s">
        <v>1448</v>
      </c>
      <c r="I2" s="436" t="s">
        <v>1459</v>
      </c>
      <c r="J2" s="460">
        <f t="shared" ref="J2:J17" si="1">SUMIFS($F$16:$F1000,$A$16:$A1000,$H2,$B$16:$B1000,$I2,$C$16:$C1000,$J$1)</f>
        <v>0</v>
      </c>
      <c r="K2" s="460">
        <f t="shared" ref="K2:K17" si="2">SUMIFS($F$16:$F1000,$A$16:$A1000,$H2,$B$16:$B1000,$I2,$C$16:$C1000,$K$1)</f>
        <v>0</v>
      </c>
      <c r="L2" s="460">
        <f t="shared" ref="L2:L17" si="3">SUMIFS($F$16:$F1000,$A$16:$A1000,$H2,$B$16:$B1000,$I2,$C$16:$C1000,$L$1)</f>
        <v>10</v>
      </c>
      <c r="M2" s="460">
        <f t="shared" ref="M2:M17" si="4">SUM(J2:L2)</f>
        <v>10</v>
      </c>
    </row>
    <row r="3">
      <c r="A3" s="31" t="s">
        <v>1023</v>
      </c>
      <c r="B3" s="31" t="s">
        <v>1024</v>
      </c>
      <c r="H3" s="436" t="s">
        <v>1437</v>
      </c>
      <c r="I3" s="436" t="s">
        <v>1438</v>
      </c>
      <c r="J3" s="460">
        <f t="shared" si="1"/>
        <v>3</v>
      </c>
      <c r="K3" s="460">
        <f t="shared" si="2"/>
        <v>0</v>
      </c>
      <c r="L3" s="460">
        <f t="shared" si="3"/>
        <v>18</v>
      </c>
      <c r="M3" s="460">
        <f t="shared" si="4"/>
        <v>21</v>
      </c>
    </row>
    <row r="4">
      <c r="A4" s="31" t="s">
        <v>756</v>
      </c>
      <c r="B4" s="31" t="s">
        <v>1595</v>
      </c>
      <c r="H4" s="436" t="s">
        <v>1437</v>
      </c>
      <c r="I4" s="436" t="s">
        <v>1439</v>
      </c>
      <c r="J4" s="460">
        <f t="shared" si="1"/>
        <v>0</v>
      </c>
      <c r="K4" s="460">
        <f t="shared" si="2"/>
        <v>0</v>
      </c>
      <c r="L4" s="460">
        <f t="shared" si="3"/>
        <v>6</v>
      </c>
      <c r="M4" s="460">
        <f t="shared" si="4"/>
        <v>6</v>
      </c>
    </row>
    <row r="5">
      <c r="A5" s="31" t="s">
        <v>1026</v>
      </c>
      <c r="B5" s="452">
        <v>76.0</v>
      </c>
      <c r="H5" s="436" t="s">
        <v>1437</v>
      </c>
      <c r="I5" s="436" t="s">
        <v>1446</v>
      </c>
      <c r="J5" s="460">
        <f t="shared" si="1"/>
        <v>0</v>
      </c>
      <c r="K5" s="460">
        <f t="shared" si="2"/>
        <v>0</v>
      </c>
      <c r="L5" s="460">
        <f t="shared" si="3"/>
        <v>0</v>
      </c>
      <c r="M5" s="460">
        <f t="shared" si="4"/>
        <v>0</v>
      </c>
    </row>
    <row r="6">
      <c r="A6" s="31" t="s">
        <v>1027</v>
      </c>
      <c r="B6" s="452">
        <v>76.0</v>
      </c>
      <c r="H6" s="436" t="s">
        <v>1437</v>
      </c>
      <c r="I6" s="436" t="s">
        <v>1527</v>
      </c>
      <c r="J6" s="460">
        <f t="shared" si="1"/>
        <v>0</v>
      </c>
      <c r="K6" s="460">
        <f t="shared" si="2"/>
        <v>0</v>
      </c>
      <c r="L6" s="460">
        <f t="shared" si="3"/>
        <v>2</v>
      </c>
      <c r="M6" s="460">
        <f t="shared" si="4"/>
        <v>2</v>
      </c>
    </row>
    <row r="7">
      <c r="A7" s="31" t="s">
        <v>1028</v>
      </c>
      <c r="B7" s="31" t="s">
        <v>1029</v>
      </c>
      <c r="H7" s="436" t="s">
        <v>1497</v>
      </c>
      <c r="I7" s="436" t="s">
        <v>1498</v>
      </c>
      <c r="J7" s="460">
        <f t="shared" si="1"/>
        <v>0</v>
      </c>
      <c r="K7" s="460">
        <f t="shared" si="2"/>
        <v>0</v>
      </c>
      <c r="L7" s="460">
        <f t="shared" si="3"/>
        <v>0</v>
      </c>
      <c r="M7" s="460">
        <f t="shared" si="4"/>
        <v>0</v>
      </c>
    </row>
    <row r="8">
      <c r="H8" s="436" t="s">
        <v>1452</v>
      </c>
      <c r="I8" s="436" t="s">
        <v>1538</v>
      </c>
      <c r="J8" s="460">
        <f t="shared" si="1"/>
        <v>6</v>
      </c>
      <c r="K8" s="460">
        <f t="shared" si="2"/>
        <v>1</v>
      </c>
      <c r="L8" s="460">
        <f t="shared" si="3"/>
        <v>23</v>
      </c>
      <c r="M8" s="460">
        <f t="shared" si="4"/>
        <v>30</v>
      </c>
    </row>
    <row r="9">
      <c r="H9" s="436" t="s">
        <v>1452</v>
      </c>
      <c r="I9" s="436" t="s">
        <v>1471</v>
      </c>
      <c r="J9" s="460">
        <f t="shared" si="1"/>
        <v>3</v>
      </c>
      <c r="K9" s="460">
        <f t="shared" si="2"/>
        <v>0</v>
      </c>
      <c r="L9" s="460">
        <f t="shared" si="3"/>
        <v>15</v>
      </c>
      <c r="M9" s="460">
        <f t="shared" si="4"/>
        <v>18</v>
      </c>
    </row>
    <row r="10">
      <c r="A10" s="453" t="s">
        <v>1030</v>
      </c>
      <c r="H10" s="436" t="s">
        <v>1452</v>
      </c>
      <c r="I10" s="436" t="s">
        <v>1472</v>
      </c>
      <c r="J10" s="460">
        <f t="shared" si="1"/>
        <v>2</v>
      </c>
      <c r="K10" s="460">
        <f t="shared" si="2"/>
        <v>0</v>
      </c>
      <c r="L10" s="460">
        <f t="shared" si="3"/>
        <v>11</v>
      </c>
      <c r="M10" s="460">
        <f t="shared" si="4"/>
        <v>13</v>
      </c>
    </row>
    <row r="11">
      <c r="A11" s="453" t="s">
        <v>1031</v>
      </c>
      <c r="B11" s="453" t="s">
        <v>1032</v>
      </c>
      <c r="C11" s="453" t="s">
        <v>1033</v>
      </c>
      <c r="D11" s="453" t="s">
        <v>1034</v>
      </c>
      <c r="E11" s="453" t="s">
        <v>1035</v>
      </c>
      <c r="F11" s="453" t="s">
        <v>1036</v>
      </c>
      <c r="G11" s="307"/>
      <c r="H11" s="436" t="s">
        <v>1440</v>
      </c>
      <c r="I11" s="436" t="s">
        <v>1441</v>
      </c>
      <c r="J11" s="460">
        <f t="shared" si="1"/>
        <v>0</v>
      </c>
      <c r="K11" s="460">
        <f t="shared" si="2"/>
        <v>0</v>
      </c>
      <c r="L11" s="460">
        <f t="shared" si="3"/>
        <v>2</v>
      </c>
      <c r="M11" s="460">
        <f t="shared" si="4"/>
        <v>2</v>
      </c>
    </row>
    <row r="12">
      <c r="A12" s="436" t="s">
        <v>1037</v>
      </c>
      <c r="B12" s="436" t="s">
        <v>1037</v>
      </c>
      <c r="C12" s="436" t="s">
        <v>1037</v>
      </c>
      <c r="D12" s="436" t="s">
        <v>1037</v>
      </c>
      <c r="E12" s="436" t="s">
        <v>1037</v>
      </c>
      <c r="F12" s="454">
        <v>290.0</v>
      </c>
      <c r="G12" s="459"/>
      <c r="H12" s="436" t="s">
        <v>1484</v>
      </c>
      <c r="I12" s="436" t="s">
        <v>1484</v>
      </c>
      <c r="J12" s="460">
        <f t="shared" si="1"/>
        <v>7</v>
      </c>
      <c r="K12" s="460">
        <f t="shared" si="2"/>
        <v>0</v>
      </c>
      <c r="L12" s="460">
        <f t="shared" si="3"/>
        <v>42</v>
      </c>
      <c r="M12" s="460">
        <f t="shared" si="4"/>
        <v>49</v>
      </c>
    </row>
    <row r="13">
      <c r="H13" s="436" t="s">
        <v>1484</v>
      </c>
      <c r="I13" s="436" t="s">
        <v>1488</v>
      </c>
      <c r="J13" s="460">
        <f t="shared" si="1"/>
        <v>1</v>
      </c>
      <c r="K13" s="460">
        <f t="shared" si="2"/>
        <v>0</v>
      </c>
      <c r="L13" s="460">
        <f t="shared" si="3"/>
        <v>9</v>
      </c>
      <c r="M13" s="460">
        <f t="shared" si="4"/>
        <v>10</v>
      </c>
    </row>
    <row r="14">
      <c r="H14" s="436" t="s">
        <v>1444</v>
      </c>
      <c r="I14" s="436" t="s">
        <v>1504</v>
      </c>
      <c r="J14" s="460">
        <f t="shared" si="1"/>
        <v>0</v>
      </c>
      <c r="K14" s="460">
        <f t="shared" si="2"/>
        <v>0</v>
      </c>
      <c r="L14" s="460">
        <f t="shared" si="3"/>
        <v>0</v>
      </c>
      <c r="M14" s="460">
        <f t="shared" si="4"/>
        <v>0</v>
      </c>
    </row>
    <row r="15">
      <c r="A15" s="455" t="s">
        <v>1031</v>
      </c>
      <c r="B15" s="455" t="s">
        <v>1032</v>
      </c>
      <c r="C15" s="455" t="s">
        <v>1033</v>
      </c>
      <c r="D15" s="455" t="s">
        <v>1034</v>
      </c>
      <c r="E15" s="455" t="s">
        <v>1035</v>
      </c>
      <c r="F15" s="455" t="s">
        <v>1036</v>
      </c>
      <c r="G15" s="307"/>
      <c r="H15" s="436" t="s">
        <v>1444</v>
      </c>
      <c r="I15" s="436" t="s">
        <v>1474</v>
      </c>
      <c r="J15" s="460">
        <f t="shared" si="1"/>
        <v>0</v>
      </c>
      <c r="K15" s="460">
        <f t="shared" si="2"/>
        <v>0</v>
      </c>
      <c r="L15" s="460">
        <f t="shared" si="3"/>
        <v>4</v>
      </c>
      <c r="M15" s="460">
        <f t="shared" si="4"/>
        <v>4</v>
      </c>
    </row>
    <row r="16">
      <c r="A16" s="436" t="s">
        <v>1484</v>
      </c>
      <c r="B16" s="436" t="s">
        <v>1484</v>
      </c>
      <c r="C16" s="436" t="s">
        <v>9</v>
      </c>
      <c r="D16" s="436" t="s">
        <v>1040</v>
      </c>
      <c r="E16" s="436" t="s">
        <v>148</v>
      </c>
      <c r="F16" s="454">
        <v>30.0</v>
      </c>
      <c r="G16" s="459"/>
      <c r="H16" s="436" t="s">
        <v>1475</v>
      </c>
      <c r="I16" s="436" t="s">
        <v>1509</v>
      </c>
      <c r="J16" s="460">
        <f t="shared" si="1"/>
        <v>0</v>
      </c>
      <c r="K16" s="460">
        <f t="shared" si="2"/>
        <v>0</v>
      </c>
      <c r="L16" s="460">
        <f t="shared" si="3"/>
        <v>4</v>
      </c>
      <c r="M16" s="460">
        <f t="shared" si="4"/>
        <v>4</v>
      </c>
    </row>
    <row r="17">
      <c r="A17" s="436" t="s">
        <v>1436</v>
      </c>
      <c r="B17" s="436" t="s">
        <v>1436</v>
      </c>
      <c r="C17" s="436" t="s">
        <v>9</v>
      </c>
      <c r="D17" s="436" t="s">
        <v>1040</v>
      </c>
      <c r="E17" s="436" t="s">
        <v>152</v>
      </c>
      <c r="F17" s="454">
        <v>23.0</v>
      </c>
      <c r="G17" s="459"/>
      <c r="H17" s="436" t="s">
        <v>1436</v>
      </c>
      <c r="I17" s="436" t="s">
        <v>1436</v>
      </c>
      <c r="J17" s="460">
        <f t="shared" si="1"/>
        <v>2</v>
      </c>
      <c r="K17" s="460">
        <f t="shared" si="2"/>
        <v>2</v>
      </c>
      <c r="L17" s="460">
        <f t="shared" si="3"/>
        <v>44</v>
      </c>
      <c r="M17" s="460">
        <f t="shared" si="4"/>
        <v>48</v>
      </c>
    </row>
    <row r="18">
      <c r="A18" s="436" t="s">
        <v>1436</v>
      </c>
      <c r="B18" s="436" t="s">
        <v>1436</v>
      </c>
      <c r="C18" s="436" t="s">
        <v>9</v>
      </c>
      <c r="D18" s="436" t="s">
        <v>1040</v>
      </c>
      <c r="E18" s="436" t="s">
        <v>148</v>
      </c>
      <c r="F18" s="454">
        <v>21.0</v>
      </c>
      <c r="G18" s="459"/>
    </row>
    <row r="19">
      <c r="A19" s="436" t="s">
        <v>1437</v>
      </c>
      <c r="B19" s="436" t="s">
        <v>1438</v>
      </c>
      <c r="C19" s="436" t="s">
        <v>9</v>
      </c>
      <c r="D19" s="436" t="s">
        <v>1040</v>
      </c>
      <c r="E19" s="436" t="s">
        <v>148</v>
      </c>
      <c r="F19" s="454">
        <v>17.0</v>
      </c>
      <c r="G19" s="459"/>
    </row>
    <row r="20">
      <c r="A20" s="436" t="s">
        <v>1452</v>
      </c>
      <c r="B20" s="436" t="s">
        <v>1538</v>
      </c>
      <c r="C20" s="436" t="s">
        <v>9</v>
      </c>
      <c r="D20" s="436" t="s">
        <v>1040</v>
      </c>
      <c r="E20" s="436" t="s">
        <v>148</v>
      </c>
      <c r="F20" s="454">
        <v>16.0</v>
      </c>
      <c r="G20" s="459"/>
    </row>
    <row r="21">
      <c r="A21" s="436" t="s">
        <v>1484</v>
      </c>
      <c r="B21" s="436" t="s">
        <v>1484</v>
      </c>
      <c r="C21" s="436" t="s">
        <v>9</v>
      </c>
      <c r="D21" s="436" t="s">
        <v>1040</v>
      </c>
      <c r="E21" s="436" t="s">
        <v>152</v>
      </c>
      <c r="F21" s="454">
        <v>12.0</v>
      </c>
      <c r="G21" s="459"/>
    </row>
    <row r="22">
      <c r="A22" s="436" t="s">
        <v>1448</v>
      </c>
      <c r="B22" s="436" t="s">
        <v>1459</v>
      </c>
      <c r="C22" s="436" t="s">
        <v>9</v>
      </c>
      <c r="D22" s="436" t="s">
        <v>1040</v>
      </c>
      <c r="E22" s="436" t="s">
        <v>148</v>
      </c>
      <c r="F22" s="454">
        <v>10.0</v>
      </c>
      <c r="G22" s="459"/>
    </row>
    <row r="23">
      <c r="A23" s="436" t="s">
        <v>1452</v>
      </c>
      <c r="B23" s="436" t="s">
        <v>1471</v>
      </c>
      <c r="C23" s="436" t="s">
        <v>9</v>
      </c>
      <c r="D23" s="436" t="s">
        <v>1040</v>
      </c>
      <c r="E23" s="436" t="s">
        <v>148</v>
      </c>
      <c r="F23" s="454">
        <v>10.0</v>
      </c>
      <c r="G23" s="459"/>
    </row>
    <row r="24">
      <c r="A24" s="436" t="s">
        <v>1452</v>
      </c>
      <c r="B24" s="436" t="s">
        <v>1462</v>
      </c>
      <c r="C24" s="436" t="s">
        <v>9</v>
      </c>
      <c r="D24" s="436" t="s">
        <v>1040</v>
      </c>
      <c r="E24" s="436" t="s">
        <v>152</v>
      </c>
      <c r="F24" s="454">
        <v>8.0</v>
      </c>
      <c r="G24" s="459"/>
    </row>
    <row r="25">
      <c r="A25" s="436" t="s">
        <v>1452</v>
      </c>
      <c r="B25" s="436" t="s">
        <v>1472</v>
      </c>
      <c r="C25" s="436" t="s">
        <v>9</v>
      </c>
      <c r="D25" s="436" t="s">
        <v>1040</v>
      </c>
      <c r="E25" s="436" t="s">
        <v>148</v>
      </c>
      <c r="F25" s="454">
        <v>8.0</v>
      </c>
      <c r="G25" s="459"/>
    </row>
    <row r="26">
      <c r="A26" s="436" t="s">
        <v>1497</v>
      </c>
      <c r="B26" s="436" t="s">
        <v>1536</v>
      </c>
      <c r="C26" s="436" t="s">
        <v>9</v>
      </c>
      <c r="D26" s="436" t="s">
        <v>1040</v>
      </c>
      <c r="E26" s="436" t="s">
        <v>148</v>
      </c>
      <c r="F26" s="454">
        <v>7.0</v>
      </c>
      <c r="G26" s="459"/>
    </row>
    <row r="27">
      <c r="A27" s="436" t="s">
        <v>1452</v>
      </c>
      <c r="B27" s="436" t="s">
        <v>1538</v>
      </c>
      <c r="C27" s="436" t="s">
        <v>9</v>
      </c>
      <c r="D27" s="436" t="s">
        <v>1040</v>
      </c>
      <c r="E27" s="436" t="s">
        <v>152</v>
      </c>
      <c r="F27" s="454">
        <v>7.0</v>
      </c>
      <c r="G27" s="459"/>
    </row>
    <row r="28">
      <c r="A28" s="436" t="s">
        <v>1484</v>
      </c>
      <c r="B28" s="436" t="s">
        <v>1488</v>
      </c>
      <c r="C28" s="436" t="s">
        <v>9</v>
      </c>
      <c r="D28" s="436" t="s">
        <v>1040</v>
      </c>
      <c r="E28" s="436" t="s">
        <v>148</v>
      </c>
      <c r="F28" s="454">
        <v>6.0</v>
      </c>
      <c r="G28" s="459"/>
    </row>
    <row r="29">
      <c r="A29" s="436" t="s">
        <v>1068</v>
      </c>
      <c r="B29" s="436" t="s">
        <v>1068</v>
      </c>
      <c r="C29" s="436" t="s">
        <v>9</v>
      </c>
      <c r="D29" s="436" t="s">
        <v>1040</v>
      </c>
      <c r="E29" s="436" t="s">
        <v>148</v>
      </c>
      <c r="F29" s="454">
        <v>5.0</v>
      </c>
      <c r="G29" s="459"/>
    </row>
    <row r="30">
      <c r="A30" s="436" t="s">
        <v>1448</v>
      </c>
      <c r="B30" s="436" t="s">
        <v>1486</v>
      </c>
      <c r="C30" s="436" t="s">
        <v>9</v>
      </c>
      <c r="D30" s="436" t="s">
        <v>1040</v>
      </c>
      <c r="E30" s="436" t="s">
        <v>148</v>
      </c>
      <c r="F30" s="454">
        <v>5.0</v>
      </c>
      <c r="G30" s="459"/>
    </row>
    <row r="31">
      <c r="A31" s="436" t="s">
        <v>1437</v>
      </c>
      <c r="B31" s="436" t="s">
        <v>1439</v>
      </c>
      <c r="C31" s="436" t="s">
        <v>9</v>
      </c>
      <c r="D31" s="436" t="s">
        <v>1040</v>
      </c>
      <c r="E31" s="436" t="s">
        <v>148</v>
      </c>
      <c r="F31" s="454">
        <v>5.0</v>
      </c>
      <c r="G31" s="459"/>
    </row>
    <row r="32">
      <c r="A32" s="436" t="s">
        <v>1452</v>
      </c>
      <c r="B32" s="436" t="s">
        <v>1471</v>
      </c>
      <c r="C32" s="436" t="s">
        <v>9</v>
      </c>
      <c r="D32" s="436" t="s">
        <v>1040</v>
      </c>
      <c r="E32" s="436" t="s">
        <v>152</v>
      </c>
      <c r="F32" s="454">
        <v>5.0</v>
      </c>
      <c r="G32" s="459"/>
    </row>
    <row r="33">
      <c r="A33" s="436" t="s">
        <v>1484</v>
      </c>
      <c r="B33" s="436" t="s">
        <v>1484</v>
      </c>
      <c r="C33" s="436" t="s">
        <v>10</v>
      </c>
      <c r="D33" s="436" t="s">
        <v>1040</v>
      </c>
      <c r="E33" s="436" t="s">
        <v>152</v>
      </c>
      <c r="F33" s="454">
        <v>5.0</v>
      </c>
      <c r="G33" s="459"/>
    </row>
    <row r="34">
      <c r="A34" s="436" t="s">
        <v>1475</v>
      </c>
      <c r="B34" s="436" t="s">
        <v>1509</v>
      </c>
      <c r="C34" s="436" t="s">
        <v>9</v>
      </c>
      <c r="D34" s="436" t="s">
        <v>1040</v>
      </c>
      <c r="E34" s="436" t="s">
        <v>148</v>
      </c>
      <c r="F34" s="454">
        <v>4.0</v>
      </c>
      <c r="G34" s="459"/>
    </row>
    <row r="35">
      <c r="A35" s="436" t="s">
        <v>1437</v>
      </c>
      <c r="B35" s="436" t="s">
        <v>1438</v>
      </c>
      <c r="C35" s="436" t="s">
        <v>10</v>
      </c>
      <c r="D35" s="436" t="s">
        <v>1040</v>
      </c>
      <c r="E35" s="436" t="s">
        <v>148</v>
      </c>
      <c r="F35" s="454">
        <v>3.0</v>
      </c>
      <c r="G35" s="459"/>
    </row>
    <row r="36">
      <c r="A36" s="436" t="s">
        <v>1452</v>
      </c>
      <c r="B36" s="436" t="s">
        <v>1538</v>
      </c>
      <c r="C36" s="436" t="s">
        <v>10</v>
      </c>
      <c r="D36" s="436" t="s">
        <v>1040</v>
      </c>
      <c r="E36" s="436" t="s">
        <v>148</v>
      </c>
      <c r="F36" s="454">
        <v>3.0</v>
      </c>
      <c r="G36" s="459"/>
    </row>
    <row r="37">
      <c r="A37" s="436" t="s">
        <v>1452</v>
      </c>
      <c r="B37" s="436" t="s">
        <v>1538</v>
      </c>
      <c r="C37" s="436" t="s">
        <v>10</v>
      </c>
      <c r="D37" s="436" t="s">
        <v>1040</v>
      </c>
      <c r="E37" s="436" t="s">
        <v>152</v>
      </c>
      <c r="F37" s="454">
        <v>3.0</v>
      </c>
      <c r="G37" s="459"/>
    </row>
    <row r="38">
      <c r="A38" s="436" t="s">
        <v>1452</v>
      </c>
      <c r="B38" s="436" t="s">
        <v>1471</v>
      </c>
      <c r="C38" s="436" t="s">
        <v>10</v>
      </c>
      <c r="D38" s="436" t="s">
        <v>1040</v>
      </c>
      <c r="E38" s="436" t="s">
        <v>148</v>
      </c>
      <c r="F38" s="454">
        <v>3.0</v>
      </c>
      <c r="G38" s="459"/>
    </row>
    <row r="39">
      <c r="A39" s="436" t="s">
        <v>1452</v>
      </c>
      <c r="B39" s="436" t="s">
        <v>1539</v>
      </c>
      <c r="C39" s="436" t="s">
        <v>9</v>
      </c>
      <c r="D39" s="436" t="s">
        <v>1040</v>
      </c>
      <c r="E39" s="436" t="s">
        <v>148</v>
      </c>
      <c r="F39" s="454">
        <v>3.0</v>
      </c>
      <c r="G39" s="459"/>
    </row>
    <row r="40">
      <c r="A40" s="436" t="s">
        <v>1440</v>
      </c>
      <c r="B40" s="436" t="s">
        <v>1596</v>
      </c>
      <c r="C40" s="436" t="s">
        <v>9</v>
      </c>
      <c r="D40" s="436" t="s">
        <v>1040</v>
      </c>
      <c r="E40" s="436" t="s">
        <v>148</v>
      </c>
      <c r="F40" s="454">
        <v>3.0</v>
      </c>
      <c r="G40" s="459"/>
    </row>
    <row r="41">
      <c r="A41" s="436" t="s">
        <v>1440</v>
      </c>
      <c r="B41" s="436" t="s">
        <v>1561</v>
      </c>
      <c r="C41" s="436" t="s">
        <v>9</v>
      </c>
      <c r="D41" s="436" t="s">
        <v>1040</v>
      </c>
      <c r="E41" s="436" t="s">
        <v>152</v>
      </c>
      <c r="F41" s="454">
        <v>3.0</v>
      </c>
      <c r="G41" s="459"/>
    </row>
    <row r="42">
      <c r="A42" s="436" t="s">
        <v>1484</v>
      </c>
      <c r="B42" s="436" t="s">
        <v>1488</v>
      </c>
      <c r="C42" s="436" t="s">
        <v>9</v>
      </c>
      <c r="D42" s="436" t="s">
        <v>1040</v>
      </c>
      <c r="E42" s="436" t="s">
        <v>152</v>
      </c>
      <c r="F42" s="454">
        <v>3.0</v>
      </c>
      <c r="G42" s="459"/>
    </row>
    <row r="43">
      <c r="A43" s="436" t="s">
        <v>1448</v>
      </c>
      <c r="B43" s="436" t="s">
        <v>1491</v>
      </c>
      <c r="C43" s="436" t="s">
        <v>9</v>
      </c>
      <c r="D43" s="436" t="s">
        <v>1040</v>
      </c>
      <c r="E43" s="436" t="s">
        <v>148</v>
      </c>
      <c r="F43" s="454">
        <v>2.0</v>
      </c>
      <c r="G43" s="459"/>
    </row>
    <row r="44">
      <c r="A44" s="436" t="s">
        <v>1437</v>
      </c>
      <c r="B44" s="436" t="s">
        <v>1527</v>
      </c>
      <c r="C44" s="436" t="s">
        <v>9</v>
      </c>
      <c r="D44" s="436" t="s">
        <v>1040</v>
      </c>
      <c r="E44" s="436" t="s">
        <v>148</v>
      </c>
      <c r="F44" s="454">
        <v>2.0</v>
      </c>
      <c r="G44" s="459"/>
    </row>
    <row r="45">
      <c r="A45" s="436" t="s">
        <v>1497</v>
      </c>
      <c r="B45" s="436" t="s">
        <v>1537</v>
      </c>
      <c r="C45" s="436" t="s">
        <v>9</v>
      </c>
      <c r="D45" s="436" t="s">
        <v>1040</v>
      </c>
      <c r="E45" s="436" t="s">
        <v>148</v>
      </c>
      <c r="F45" s="454">
        <v>2.0</v>
      </c>
      <c r="G45" s="459"/>
    </row>
    <row r="46">
      <c r="A46" s="436" t="s">
        <v>1497</v>
      </c>
      <c r="B46" s="436" t="s">
        <v>1537</v>
      </c>
      <c r="C46" s="436" t="s">
        <v>9</v>
      </c>
      <c r="D46" s="436" t="s">
        <v>1040</v>
      </c>
      <c r="E46" s="436" t="s">
        <v>152</v>
      </c>
      <c r="F46" s="454">
        <v>2.0</v>
      </c>
      <c r="G46" s="459"/>
    </row>
    <row r="47">
      <c r="A47" s="436" t="s">
        <v>1452</v>
      </c>
      <c r="B47" s="436" t="s">
        <v>1472</v>
      </c>
      <c r="C47" s="436" t="s">
        <v>10</v>
      </c>
      <c r="D47" s="436" t="s">
        <v>1040</v>
      </c>
      <c r="E47" s="436" t="s">
        <v>148</v>
      </c>
      <c r="F47" s="454">
        <v>2.0</v>
      </c>
      <c r="G47" s="459"/>
    </row>
    <row r="48">
      <c r="A48" s="436" t="s">
        <v>1452</v>
      </c>
      <c r="B48" s="436" t="s">
        <v>1472</v>
      </c>
      <c r="C48" s="436" t="s">
        <v>9</v>
      </c>
      <c r="D48" s="436" t="s">
        <v>1040</v>
      </c>
      <c r="E48" s="436" t="s">
        <v>152</v>
      </c>
      <c r="F48" s="454">
        <v>2.0</v>
      </c>
      <c r="G48" s="459"/>
    </row>
    <row r="49">
      <c r="A49" s="436" t="s">
        <v>1440</v>
      </c>
      <c r="B49" s="436" t="s">
        <v>1546</v>
      </c>
      <c r="C49" s="436" t="s">
        <v>9</v>
      </c>
      <c r="D49" s="436" t="s">
        <v>1040</v>
      </c>
      <c r="E49" s="436" t="s">
        <v>152</v>
      </c>
      <c r="F49" s="454">
        <v>2.0</v>
      </c>
      <c r="G49" s="459"/>
    </row>
    <row r="50">
      <c r="A50" s="436" t="s">
        <v>1440</v>
      </c>
      <c r="B50" s="436" t="s">
        <v>1500</v>
      </c>
      <c r="C50" s="436" t="s">
        <v>9</v>
      </c>
      <c r="D50" s="436" t="s">
        <v>1040</v>
      </c>
      <c r="E50" s="436" t="s">
        <v>148</v>
      </c>
      <c r="F50" s="454">
        <v>2.0</v>
      </c>
      <c r="G50" s="459"/>
    </row>
    <row r="51">
      <c r="A51" s="436" t="s">
        <v>1484</v>
      </c>
      <c r="B51" s="436" t="s">
        <v>1484</v>
      </c>
      <c r="C51" s="436" t="s">
        <v>10</v>
      </c>
      <c r="D51" s="436" t="s">
        <v>1040</v>
      </c>
      <c r="E51" s="436" t="s">
        <v>148</v>
      </c>
      <c r="F51" s="454">
        <v>2.0</v>
      </c>
      <c r="G51" s="459"/>
    </row>
    <row r="52">
      <c r="A52" s="436" t="s">
        <v>1444</v>
      </c>
      <c r="B52" s="436" t="s">
        <v>1457</v>
      </c>
      <c r="C52" s="436" t="s">
        <v>9</v>
      </c>
      <c r="D52" s="436" t="s">
        <v>1040</v>
      </c>
      <c r="E52" s="436" t="s">
        <v>148</v>
      </c>
      <c r="F52" s="454">
        <v>2.0</v>
      </c>
      <c r="G52" s="459"/>
    </row>
    <row r="53">
      <c r="A53" s="436" t="s">
        <v>1444</v>
      </c>
      <c r="B53" s="436" t="s">
        <v>1474</v>
      </c>
      <c r="C53" s="436" t="s">
        <v>9</v>
      </c>
      <c r="D53" s="436" t="s">
        <v>1040</v>
      </c>
      <c r="E53" s="436" t="s">
        <v>148</v>
      </c>
      <c r="F53" s="454">
        <v>2.0</v>
      </c>
      <c r="G53" s="459"/>
    </row>
    <row r="54">
      <c r="A54" s="436" t="s">
        <v>1444</v>
      </c>
      <c r="B54" s="436" t="s">
        <v>1474</v>
      </c>
      <c r="C54" s="436" t="s">
        <v>9</v>
      </c>
      <c r="D54" s="436" t="s">
        <v>1040</v>
      </c>
      <c r="E54" s="436" t="s">
        <v>152</v>
      </c>
      <c r="F54" s="454">
        <v>2.0</v>
      </c>
      <c r="G54" s="459"/>
    </row>
    <row r="55">
      <c r="A55" s="436" t="s">
        <v>1436</v>
      </c>
      <c r="B55" s="436" t="s">
        <v>1436</v>
      </c>
      <c r="C55" s="436" t="s">
        <v>10</v>
      </c>
      <c r="D55" s="436" t="s">
        <v>1040</v>
      </c>
      <c r="E55" s="436" t="s">
        <v>152</v>
      </c>
      <c r="F55" s="454">
        <v>2.0</v>
      </c>
      <c r="G55" s="459"/>
    </row>
    <row r="56">
      <c r="A56" s="436" t="s">
        <v>1068</v>
      </c>
      <c r="B56" s="436" t="s">
        <v>1068</v>
      </c>
      <c r="C56" s="436" t="s">
        <v>9</v>
      </c>
      <c r="D56" s="436" t="s">
        <v>1040</v>
      </c>
      <c r="E56" s="436" t="s">
        <v>152</v>
      </c>
      <c r="F56" s="454">
        <v>1.0</v>
      </c>
      <c r="G56" s="459"/>
    </row>
    <row r="57">
      <c r="A57" s="436" t="s">
        <v>1448</v>
      </c>
      <c r="B57" s="436" t="s">
        <v>1486</v>
      </c>
      <c r="C57" s="436" t="s">
        <v>9</v>
      </c>
      <c r="D57" s="436" t="s">
        <v>1040</v>
      </c>
      <c r="E57" s="436" t="s">
        <v>152</v>
      </c>
      <c r="F57" s="454">
        <v>1.0</v>
      </c>
      <c r="G57" s="459"/>
    </row>
    <row r="58">
      <c r="A58" s="436" t="s">
        <v>1448</v>
      </c>
      <c r="B58" s="436" t="s">
        <v>1486</v>
      </c>
      <c r="C58" s="436" t="s">
        <v>8</v>
      </c>
      <c r="D58" s="436" t="s">
        <v>1040</v>
      </c>
      <c r="E58" s="436" t="s">
        <v>148</v>
      </c>
      <c r="F58" s="454">
        <v>1.0</v>
      </c>
      <c r="G58" s="459"/>
    </row>
    <row r="59">
      <c r="A59" s="436" t="s">
        <v>1437</v>
      </c>
      <c r="B59" s="436" t="s">
        <v>1443</v>
      </c>
      <c r="C59" s="436" t="s">
        <v>9</v>
      </c>
      <c r="D59" s="436" t="s">
        <v>1040</v>
      </c>
      <c r="E59" s="436" t="s">
        <v>148</v>
      </c>
      <c r="F59" s="454">
        <v>1.0</v>
      </c>
      <c r="G59" s="459"/>
    </row>
    <row r="60">
      <c r="A60" s="436" t="s">
        <v>1437</v>
      </c>
      <c r="B60" s="436" t="s">
        <v>1439</v>
      </c>
      <c r="C60" s="436" t="s">
        <v>9</v>
      </c>
      <c r="D60" s="436" t="s">
        <v>1040</v>
      </c>
      <c r="E60" s="436" t="s">
        <v>152</v>
      </c>
      <c r="F60" s="454">
        <v>1.0</v>
      </c>
      <c r="G60" s="459"/>
    </row>
    <row r="61">
      <c r="A61" s="436" t="s">
        <v>1437</v>
      </c>
      <c r="B61" s="436" t="s">
        <v>1447</v>
      </c>
      <c r="C61" s="436" t="s">
        <v>8</v>
      </c>
      <c r="D61" s="436" t="s">
        <v>1040</v>
      </c>
      <c r="E61" s="436" t="s">
        <v>152</v>
      </c>
      <c r="F61" s="454">
        <v>1.0</v>
      </c>
      <c r="G61" s="459"/>
    </row>
    <row r="62">
      <c r="A62" s="436" t="s">
        <v>1437</v>
      </c>
      <c r="B62" s="436" t="s">
        <v>1469</v>
      </c>
      <c r="C62" s="436" t="s">
        <v>9</v>
      </c>
      <c r="D62" s="436" t="s">
        <v>1040</v>
      </c>
      <c r="E62" s="436" t="s">
        <v>152</v>
      </c>
      <c r="F62" s="454">
        <v>1.0</v>
      </c>
      <c r="G62" s="459"/>
    </row>
    <row r="63">
      <c r="A63" s="436" t="s">
        <v>1437</v>
      </c>
      <c r="B63" s="436" t="s">
        <v>1438</v>
      </c>
      <c r="C63" s="436" t="s">
        <v>9</v>
      </c>
      <c r="D63" s="436" t="s">
        <v>1040</v>
      </c>
      <c r="E63" s="436" t="s">
        <v>152</v>
      </c>
      <c r="F63" s="454">
        <v>1.0</v>
      </c>
      <c r="G63" s="459"/>
    </row>
    <row r="64">
      <c r="A64" s="436" t="s">
        <v>1437</v>
      </c>
      <c r="B64" s="436" t="s">
        <v>1442</v>
      </c>
      <c r="C64" s="436" t="s">
        <v>9</v>
      </c>
      <c r="D64" s="436" t="s">
        <v>1040</v>
      </c>
      <c r="E64" s="436" t="s">
        <v>148</v>
      </c>
      <c r="F64" s="454">
        <v>1.0</v>
      </c>
      <c r="G64" s="459"/>
    </row>
    <row r="65">
      <c r="A65" s="436" t="s">
        <v>1497</v>
      </c>
      <c r="B65" s="436" t="s">
        <v>1536</v>
      </c>
      <c r="C65" s="436" t="s">
        <v>9</v>
      </c>
      <c r="D65" s="436" t="s">
        <v>1040</v>
      </c>
      <c r="E65" s="436" t="s">
        <v>152</v>
      </c>
      <c r="F65" s="454">
        <v>1.0</v>
      </c>
      <c r="G65" s="459"/>
    </row>
    <row r="66">
      <c r="A66" s="436" t="s">
        <v>1497</v>
      </c>
      <c r="B66" s="436" t="s">
        <v>1536</v>
      </c>
      <c r="C66" s="436" t="s">
        <v>8</v>
      </c>
      <c r="D66" s="436" t="s">
        <v>1040</v>
      </c>
      <c r="E66" s="436" t="s">
        <v>148</v>
      </c>
      <c r="F66" s="454">
        <v>1.0</v>
      </c>
      <c r="G66" s="459"/>
    </row>
    <row r="67">
      <c r="A67" s="436" t="s">
        <v>1497</v>
      </c>
      <c r="B67" s="436" t="s">
        <v>1536</v>
      </c>
      <c r="C67" s="436" t="s">
        <v>8</v>
      </c>
      <c r="D67" s="436" t="s">
        <v>1040</v>
      </c>
      <c r="E67" s="436" t="s">
        <v>152</v>
      </c>
      <c r="F67" s="454">
        <v>1.0</v>
      </c>
      <c r="G67" s="459"/>
    </row>
    <row r="68">
      <c r="A68" s="436" t="s">
        <v>1497</v>
      </c>
      <c r="B68" s="436" t="s">
        <v>1537</v>
      </c>
      <c r="C68" s="436" t="s">
        <v>8</v>
      </c>
      <c r="D68" s="436" t="s">
        <v>1040</v>
      </c>
      <c r="E68" s="436" t="s">
        <v>148</v>
      </c>
      <c r="F68" s="454">
        <v>1.0</v>
      </c>
      <c r="G68" s="459"/>
    </row>
    <row r="69">
      <c r="A69" s="436" t="s">
        <v>1452</v>
      </c>
      <c r="B69" s="436" t="s">
        <v>1462</v>
      </c>
      <c r="C69" s="436" t="s">
        <v>10</v>
      </c>
      <c r="D69" s="436" t="s">
        <v>1040</v>
      </c>
      <c r="E69" s="436" t="s">
        <v>152</v>
      </c>
      <c r="F69" s="454">
        <v>1.0</v>
      </c>
      <c r="G69" s="459"/>
    </row>
    <row r="70">
      <c r="A70" s="436" t="s">
        <v>1452</v>
      </c>
      <c r="B70" s="436" t="s">
        <v>1462</v>
      </c>
      <c r="C70" s="436" t="s">
        <v>9</v>
      </c>
      <c r="D70" s="436" t="s">
        <v>1040</v>
      </c>
      <c r="E70" s="436" t="s">
        <v>148</v>
      </c>
      <c r="F70" s="454">
        <v>1.0</v>
      </c>
      <c r="G70" s="459"/>
    </row>
    <row r="71">
      <c r="A71" s="436" t="s">
        <v>1452</v>
      </c>
      <c r="B71" s="436" t="s">
        <v>1538</v>
      </c>
      <c r="C71" s="436" t="s">
        <v>8</v>
      </c>
      <c r="D71" s="436" t="s">
        <v>1040</v>
      </c>
      <c r="E71" s="436" t="s">
        <v>148</v>
      </c>
      <c r="F71" s="454">
        <v>1.0</v>
      </c>
      <c r="G71" s="459"/>
    </row>
    <row r="72">
      <c r="A72" s="436" t="s">
        <v>1452</v>
      </c>
      <c r="B72" s="436" t="s">
        <v>1463</v>
      </c>
      <c r="C72" s="436" t="s">
        <v>10</v>
      </c>
      <c r="D72" s="436" t="s">
        <v>1040</v>
      </c>
      <c r="E72" s="436" t="s">
        <v>148</v>
      </c>
      <c r="F72" s="454">
        <v>1.0</v>
      </c>
      <c r="G72" s="459"/>
    </row>
    <row r="73">
      <c r="A73" s="436" t="s">
        <v>1452</v>
      </c>
      <c r="B73" s="436" t="s">
        <v>1463</v>
      </c>
      <c r="C73" s="436" t="s">
        <v>9</v>
      </c>
      <c r="D73" s="436" t="s">
        <v>1040</v>
      </c>
      <c r="E73" s="436" t="s">
        <v>148</v>
      </c>
      <c r="F73" s="454">
        <v>1.0</v>
      </c>
      <c r="G73" s="459"/>
    </row>
    <row r="74">
      <c r="A74" s="436" t="s">
        <v>1452</v>
      </c>
      <c r="B74" s="436" t="s">
        <v>1472</v>
      </c>
      <c r="C74" s="436" t="s">
        <v>9</v>
      </c>
      <c r="D74" s="436" t="s">
        <v>1040</v>
      </c>
      <c r="E74" s="436" t="s">
        <v>153</v>
      </c>
      <c r="F74" s="454">
        <v>1.0</v>
      </c>
      <c r="G74" s="459"/>
    </row>
    <row r="75">
      <c r="A75" s="436" t="s">
        <v>1440</v>
      </c>
      <c r="B75" s="436" t="s">
        <v>1464</v>
      </c>
      <c r="C75" s="436" t="s">
        <v>9</v>
      </c>
      <c r="D75" s="436" t="s">
        <v>1040</v>
      </c>
      <c r="E75" s="436" t="s">
        <v>148</v>
      </c>
      <c r="F75" s="454">
        <v>1.0</v>
      </c>
      <c r="G75" s="459"/>
    </row>
    <row r="76">
      <c r="A76" s="436" t="s">
        <v>1440</v>
      </c>
      <c r="B76" s="436" t="s">
        <v>1596</v>
      </c>
      <c r="C76" s="436" t="s">
        <v>9</v>
      </c>
      <c r="D76" s="436" t="s">
        <v>1040</v>
      </c>
      <c r="E76" s="436" t="s">
        <v>152</v>
      </c>
      <c r="F76" s="454">
        <v>1.0</v>
      </c>
      <c r="G76" s="459"/>
    </row>
    <row r="77">
      <c r="A77" s="436" t="s">
        <v>1440</v>
      </c>
      <c r="B77" s="436" t="s">
        <v>1441</v>
      </c>
      <c r="C77" s="436" t="s">
        <v>9</v>
      </c>
      <c r="D77" s="436" t="s">
        <v>1040</v>
      </c>
      <c r="E77" s="436" t="s">
        <v>148</v>
      </c>
      <c r="F77" s="454">
        <v>1.0</v>
      </c>
      <c r="G77" s="459"/>
    </row>
    <row r="78">
      <c r="A78" s="436" t="s">
        <v>1440</v>
      </c>
      <c r="B78" s="436" t="s">
        <v>1441</v>
      </c>
      <c r="C78" s="436" t="s">
        <v>9</v>
      </c>
      <c r="D78" s="436" t="s">
        <v>1040</v>
      </c>
      <c r="E78" s="436" t="s">
        <v>152</v>
      </c>
      <c r="F78" s="454">
        <v>1.0</v>
      </c>
      <c r="G78" s="459"/>
    </row>
    <row r="79">
      <c r="A79" s="436" t="s">
        <v>1440</v>
      </c>
      <c r="B79" s="436" t="s">
        <v>1561</v>
      </c>
      <c r="C79" s="436" t="s">
        <v>9</v>
      </c>
      <c r="D79" s="436" t="s">
        <v>1040</v>
      </c>
      <c r="E79" s="436" t="s">
        <v>148</v>
      </c>
      <c r="F79" s="454">
        <v>1.0</v>
      </c>
      <c r="G79" s="459"/>
    </row>
    <row r="80">
      <c r="A80" s="436" t="s">
        <v>1218</v>
      </c>
      <c r="B80" s="436" t="s">
        <v>1597</v>
      </c>
      <c r="C80" s="436" t="s">
        <v>8</v>
      </c>
      <c r="D80" s="436" t="s">
        <v>1040</v>
      </c>
      <c r="E80" s="436" t="s">
        <v>152</v>
      </c>
      <c r="F80" s="454">
        <v>1.0</v>
      </c>
      <c r="G80" s="459"/>
    </row>
    <row r="81">
      <c r="A81" s="436" t="s">
        <v>1218</v>
      </c>
      <c r="B81" s="436" t="s">
        <v>1501</v>
      </c>
      <c r="C81" s="436" t="s">
        <v>9</v>
      </c>
      <c r="D81" s="436" t="s">
        <v>1040</v>
      </c>
      <c r="E81" s="436" t="s">
        <v>148</v>
      </c>
      <c r="F81" s="454">
        <v>1.0</v>
      </c>
      <c r="G81" s="459"/>
    </row>
    <row r="82">
      <c r="A82" s="436" t="s">
        <v>1484</v>
      </c>
      <c r="B82" s="436" t="s">
        <v>1488</v>
      </c>
      <c r="C82" s="436" t="s">
        <v>10</v>
      </c>
      <c r="D82" s="436" t="s">
        <v>1040</v>
      </c>
      <c r="E82" s="436" t="s">
        <v>148</v>
      </c>
      <c r="F82" s="454">
        <v>1.0</v>
      </c>
      <c r="G82" s="459"/>
    </row>
    <row r="83">
      <c r="A83" s="436" t="s">
        <v>1444</v>
      </c>
      <c r="B83" s="436" t="s">
        <v>1508</v>
      </c>
      <c r="C83" s="436" t="s">
        <v>9</v>
      </c>
      <c r="D83" s="436" t="s">
        <v>1040</v>
      </c>
      <c r="E83" s="436" t="s">
        <v>148</v>
      </c>
      <c r="F83" s="454">
        <v>1.0</v>
      </c>
      <c r="G83" s="459"/>
    </row>
    <row r="84">
      <c r="A84" s="436" t="s">
        <v>1444</v>
      </c>
      <c r="B84" s="436" t="s">
        <v>1456</v>
      </c>
      <c r="C84" s="436" t="s">
        <v>9</v>
      </c>
      <c r="D84" s="436" t="s">
        <v>1040</v>
      </c>
      <c r="E84" s="436" t="s">
        <v>148</v>
      </c>
      <c r="F84" s="454">
        <v>1.0</v>
      </c>
      <c r="G84" s="459"/>
    </row>
    <row r="85">
      <c r="A85" s="436" t="s">
        <v>1475</v>
      </c>
      <c r="B85" s="436" t="s">
        <v>1482</v>
      </c>
      <c r="C85" s="436" t="s">
        <v>9</v>
      </c>
      <c r="D85" s="436" t="s">
        <v>1040</v>
      </c>
      <c r="E85" s="436" t="s">
        <v>148</v>
      </c>
      <c r="F85" s="454">
        <v>1.0</v>
      </c>
      <c r="G85" s="459"/>
    </row>
    <row r="86">
      <c r="A86" s="436" t="s">
        <v>1475</v>
      </c>
      <c r="B86" s="436" t="s">
        <v>1562</v>
      </c>
      <c r="C86" s="436" t="s">
        <v>9</v>
      </c>
      <c r="D86" s="436" t="s">
        <v>1040</v>
      </c>
      <c r="E86" s="436" t="s">
        <v>148</v>
      </c>
      <c r="F86" s="454">
        <v>1.0</v>
      </c>
      <c r="G86" s="459"/>
    </row>
    <row r="87">
      <c r="A87" s="436" t="s">
        <v>1475</v>
      </c>
      <c r="B87" s="436" t="s">
        <v>1557</v>
      </c>
      <c r="C87" s="436" t="s">
        <v>9</v>
      </c>
      <c r="D87" s="436" t="s">
        <v>1040</v>
      </c>
      <c r="E87" s="436" t="s">
        <v>148</v>
      </c>
      <c r="F87" s="454">
        <v>1.0</v>
      </c>
      <c r="G87" s="459"/>
    </row>
    <row r="88">
      <c r="A88" s="436" t="s">
        <v>1475</v>
      </c>
      <c r="B88" s="436" t="s">
        <v>1566</v>
      </c>
      <c r="C88" s="436" t="s">
        <v>9</v>
      </c>
      <c r="D88" s="436" t="s">
        <v>1040</v>
      </c>
      <c r="E88" s="436" t="s">
        <v>148</v>
      </c>
      <c r="F88" s="454">
        <v>1.0</v>
      </c>
      <c r="G88" s="459"/>
    </row>
    <row r="89">
      <c r="A89" s="436" t="s">
        <v>1436</v>
      </c>
      <c r="B89" s="436" t="s">
        <v>1436</v>
      </c>
      <c r="C89" s="436" t="s">
        <v>8</v>
      </c>
      <c r="D89" s="436" t="s">
        <v>1040</v>
      </c>
      <c r="E89" s="436" t="s">
        <v>148</v>
      </c>
      <c r="F89" s="454">
        <v>1.0</v>
      </c>
      <c r="G89" s="459"/>
    </row>
    <row r="90">
      <c r="A90" s="436" t="s">
        <v>1436</v>
      </c>
      <c r="B90" s="436" t="s">
        <v>1436</v>
      </c>
      <c r="C90" s="436" t="s">
        <v>8</v>
      </c>
      <c r="D90" s="436" t="s">
        <v>1040</v>
      </c>
      <c r="E90" s="436" t="s">
        <v>152</v>
      </c>
      <c r="F90" s="454">
        <v>1.0</v>
      </c>
      <c r="G90" s="459"/>
    </row>
    <row r="91">
      <c r="A91" s="436" t="s">
        <v>1477</v>
      </c>
      <c r="B91" s="436" t="s">
        <v>1572</v>
      </c>
      <c r="C91" s="436" t="s">
        <v>9</v>
      </c>
      <c r="D91" s="436" t="s">
        <v>1040</v>
      </c>
      <c r="E91" s="436" t="s">
        <v>148</v>
      </c>
      <c r="F91" s="454">
        <v>1.0</v>
      </c>
      <c r="G91" s="459"/>
    </row>
    <row r="92">
      <c r="A92" s="458"/>
      <c r="B92" s="458"/>
      <c r="C92" s="458"/>
      <c r="D92" s="458"/>
      <c r="E92" s="458"/>
      <c r="F92" s="459"/>
      <c r="G92" s="459"/>
    </row>
    <row r="93">
      <c r="A93" s="458"/>
      <c r="B93" s="458"/>
      <c r="C93" s="458"/>
      <c r="D93" s="458"/>
      <c r="E93" s="458"/>
      <c r="F93" s="459"/>
      <c r="G93" s="459"/>
    </row>
    <row r="94">
      <c r="A94" s="458"/>
      <c r="B94" s="458"/>
      <c r="C94" s="458"/>
      <c r="D94" s="458"/>
      <c r="E94" s="458"/>
      <c r="F94" s="459"/>
      <c r="G94" s="459"/>
    </row>
    <row r="95">
      <c r="A95" s="458"/>
      <c r="B95" s="458"/>
      <c r="C95" s="458"/>
      <c r="D95" s="458"/>
      <c r="E95" s="458"/>
      <c r="F95" s="459"/>
      <c r="G95" s="459"/>
    </row>
    <row r="96">
      <c r="A96" s="458"/>
      <c r="B96" s="458"/>
      <c r="C96" s="458"/>
      <c r="D96" s="458"/>
      <c r="E96" s="458"/>
      <c r="F96" s="459"/>
      <c r="G96" s="459"/>
    </row>
    <row r="97">
      <c r="A97" s="458"/>
      <c r="B97" s="458"/>
      <c r="C97" s="458"/>
      <c r="D97" s="458"/>
      <c r="E97" s="458"/>
      <c r="F97" s="459"/>
      <c r="G97" s="459"/>
    </row>
    <row r="98">
      <c r="A98" s="458"/>
      <c r="B98" s="458"/>
      <c r="C98" s="458"/>
      <c r="D98" s="458"/>
      <c r="E98" s="458"/>
      <c r="F98" s="459"/>
      <c r="G98" s="459"/>
    </row>
    <row r="99">
      <c r="A99" s="458"/>
      <c r="B99" s="458"/>
      <c r="C99" s="458"/>
      <c r="D99" s="458"/>
      <c r="E99" s="458"/>
      <c r="F99" s="459"/>
      <c r="G99" s="459"/>
    </row>
    <row r="100">
      <c r="A100" s="458"/>
      <c r="B100" s="458"/>
      <c r="C100" s="458"/>
      <c r="D100" s="458"/>
      <c r="E100" s="458"/>
      <c r="F100" s="459"/>
      <c r="G100" s="459"/>
    </row>
    <row r="101">
      <c r="A101" s="458"/>
      <c r="B101" s="458"/>
      <c r="C101" s="458"/>
      <c r="D101" s="458"/>
      <c r="E101" s="458"/>
      <c r="F101" s="459"/>
      <c r="G101" s="459"/>
    </row>
    <row r="102">
      <c r="A102" s="458"/>
      <c r="B102" s="458"/>
      <c r="C102" s="458"/>
      <c r="D102" s="458"/>
      <c r="E102" s="458"/>
      <c r="F102" s="459"/>
      <c r="G102" s="459"/>
    </row>
    <row r="103">
      <c r="A103" s="458"/>
      <c r="B103" s="458"/>
      <c r="C103" s="458"/>
      <c r="D103" s="458"/>
      <c r="E103" s="458"/>
      <c r="F103" s="459"/>
      <c r="G103" s="459"/>
    </row>
    <row r="104">
      <c r="A104" s="458"/>
      <c r="B104" s="458"/>
      <c r="C104" s="458"/>
      <c r="D104" s="458"/>
      <c r="E104" s="458"/>
      <c r="F104" s="459"/>
      <c r="G104" s="459"/>
    </row>
    <row r="105">
      <c r="A105" s="458"/>
      <c r="B105" s="458"/>
      <c r="C105" s="458"/>
      <c r="D105" s="458"/>
      <c r="E105" s="458"/>
      <c r="F105" s="459"/>
      <c r="G105" s="459"/>
    </row>
    <row r="106">
      <c r="A106" s="458"/>
      <c r="B106" s="458"/>
      <c r="C106" s="458"/>
      <c r="D106" s="458"/>
      <c r="E106" s="458"/>
      <c r="F106" s="459"/>
      <c r="G106" s="459"/>
    </row>
    <row r="107">
      <c r="A107" s="458"/>
      <c r="B107" s="458"/>
      <c r="C107" s="458"/>
      <c r="D107" s="458"/>
      <c r="E107" s="458"/>
      <c r="F107" s="459"/>
      <c r="G107" s="459"/>
    </row>
    <row r="108">
      <c r="A108" s="458"/>
      <c r="B108" s="458"/>
      <c r="C108" s="458"/>
      <c r="D108" s="458"/>
      <c r="E108" s="458"/>
      <c r="F108" s="459"/>
      <c r="G108" s="459"/>
    </row>
    <row r="109">
      <c r="A109" s="458"/>
      <c r="B109" s="458"/>
      <c r="C109" s="458"/>
      <c r="D109" s="458"/>
      <c r="E109" s="458"/>
      <c r="F109" s="459"/>
      <c r="G109" s="459"/>
    </row>
    <row r="110">
      <c r="A110" s="458"/>
      <c r="B110" s="458"/>
      <c r="C110" s="458"/>
      <c r="D110" s="458"/>
      <c r="E110" s="458"/>
      <c r="F110" s="459"/>
      <c r="G110" s="459"/>
    </row>
    <row r="111">
      <c r="A111" s="458"/>
      <c r="B111" s="458"/>
      <c r="C111" s="458"/>
      <c r="D111" s="458"/>
      <c r="E111" s="458"/>
      <c r="F111" s="459"/>
      <c r="G111" s="459"/>
    </row>
    <row r="112">
      <c r="A112" s="458"/>
      <c r="B112" s="458"/>
      <c r="C112" s="458"/>
      <c r="D112" s="458"/>
      <c r="E112" s="458"/>
      <c r="F112" s="459"/>
      <c r="G112" s="459"/>
    </row>
    <row r="113">
      <c r="A113" s="458"/>
      <c r="B113" s="458"/>
      <c r="C113" s="458"/>
      <c r="D113" s="458"/>
      <c r="E113" s="458"/>
      <c r="F113" s="459"/>
      <c r="G113" s="459"/>
    </row>
    <row r="114">
      <c r="A114" s="458"/>
      <c r="B114" s="458"/>
      <c r="C114" s="458"/>
      <c r="D114" s="458"/>
      <c r="E114" s="458"/>
      <c r="F114" s="459"/>
      <c r="G114" s="459"/>
    </row>
    <row r="115">
      <c r="A115" s="458"/>
      <c r="B115" s="458"/>
      <c r="C115" s="458"/>
      <c r="D115" s="458"/>
      <c r="E115" s="458"/>
      <c r="F115" s="459"/>
      <c r="G115" s="459"/>
    </row>
    <row r="116">
      <c r="A116" s="458"/>
      <c r="B116" s="458"/>
      <c r="C116" s="458"/>
      <c r="D116" s="458"/>
      <c r="E116" s="458"/>
      <c r="F116" s="459"/>
      <c r="G116" s="459"/>
    </row>
    <row r="117">
      <c r="A117" s="458"/>
      <c r="B117" s="458"/>
      <c r="C117" s="458"/>
      <c r="D117" s="458"/>
      <c r="E117" s="458"/>
      <c r="F117" s="459"/>
      <c r="G117" s="459"/>
    </row>
    <row r="118">
      <c r="A118" s="458"/>
      <c r="B118" s="458"/>
      <c r="C118" s="458"/>
      <c r="D118" s="458"/>
      <c r="E118" s="458"/>
      <c r="F118" s="459"/>
      <c r="G118" s="459"/>
    </row>
    <row r="119">
      <c r="A119" s="458"/>
      <c r="B119" s="458"/>
      <c r="C119" s="458"/>
      <c r="D119" s="458"/>
      <c r="E119" s="458"/>
      <c r="F119" s="459"/>
      <c r="G119" s="459"/>
    </row>
    <row r="120">
      <c r="A120" s="458"/>
      <c r="B120" s="458"/>
      <c r="C120" s="458"/>
      <c r="D120" s="458"/>
      <c r="E120" s="458"/>
      <c r="F120" s="459"/>
      <c r="G120" s="459"/>
    </row>
    <row r="121">
      <c r="A121" s="458"/>
      <c r="B121" s="458"/>
      <c r="C121" s="458"/>
      <c r="D121" s="458"/>
      <c r="E121" s="458"/>
      <c r="F121" s="459"/>
      <c r="G121" s="459"/>
    </row>
    <row r="122">
      <c r="A122" s="458"/>
      <c r="B122" s="458"/>
      <c r="C122" s="458"/>
      <c r="D122" s="458"/>
      <c r="E122" s="458"/>
      <c r="F122" s="459"/>
      <c r="G122" s="459"/>
    </row>
    <row r="123">
      <c r="A123" s="458"/>
      <c r="B123" s="458"/>
      <c r="C123" s="458"/>
      <c r="D123" s="458"/>
      <c r="E123" s="458"/>
      <c r="F123" s="459"/>
      <c r="G123" s="459"/>
    </row>
    <row r="124">
      <c r="A124" s="458"/>
      <c r="B124" s="458"/>
      <c r="C124" s="458"/>
      <c r="D124" s="458"/>
      <c r="E124" s="458"/>
      <c r="F124" s="459"/>
      <c r="G124" s="459"/>
    </row>
    <row r="125">
      <c r="A125" s="458"/>
      <c r="B125" s="458"/>
      <c r="C125" s="458"/>
      <c r="D125" s="458"/>
      <c r="E125" s="458"/>
      <c r="F125" s="459"/>
      <c r="G125" s="459"/>
    </row>
    <row r="126">
      <c r="A126" s="458"/>
      <c r="B126" s="458"/>
      <c r="C126" s="458"/>
      <c r="D126" s="458"/>
      <c r="E126" s="458"/>
      <c r="F126" s="459"/>
      <c r="G126" s="459"/>
    </row>
    <row r="127">
      <c r="A127" s="458"/>
      <c r="B127" s="458"/>
      <c r="C127" s="458"/>
      <c r="D127" s="458"/>
      <c r="E127" s="458"/>
      <c r="F127" s="459"/>
      <c r="G127" s="459"/>
    </row>
    <row r="128">
      <c r="A128" s="458"/>
      <c r="B128" s="458"/>
      <c r="C128" s="458"/>
      <c r="D128" s="458"/>
      <c r="E128" s="458"/>
      <c r="F128" s="459"/>
      <c r="G128" s="459"/>
    </row>
    <row r="129">
      <c r="A129" s="458"/>
      <c r="B129" s="458"/>
      <c r="C129" s="458"/>
      <c r="D129" s="458"/>
      <c r="E129" s="458"/>
      <c r="F129" s="459"/>
      <c r="G129" s="459"/>
    </row>
    <row r="130">
      <c r="A130" s="458"/>
      <c r="B130" s="458"/>
      <c r="C130" s="458"/>
      <c r="D130" s="458"/>
      <c r="E130" s="458"/>
      <c r="F130" s="459"/>
      <c r="G130" s="459"/>
    </row>
    <row r="131">
      <c r="A131" s="458"/>
      <c r="B131" s="458"/>
      <c r="C131" s="458"/>
      <c r="D131" s="458"/>
      <c r="E131" s="458"/>
      <c r="F131" s="459"/>
      <c r="G131" s="459"/>
    </row>
    <row r="132">
      <c r="A132" s="458"/>
      <c r="B132" s="458"/>
      <c r="C132" s="458"/>
      <c r="D132" s="458"/>
      <c r="E132" s="458"/>
      <c r="F132" s="459"/>
      <c r="G132" s="459"/>
    </row>
    <row r="133">
      <c r="A133" s="458"/>
      <c r="B133" s="458"/>
      <c r="C133" s="458"/>
      <c r="D133" s="458"/>
      <c r="E133" s="458"/>
      <c r="F133" s="459"/>
      <c r="G133" s="459"/>
    </row>
    <row r="134">
      <c r="A134" s="458"/>
      <c r="B134" s="458"/>
      <c r="C134" s="458"/>
      <c r="D134" s="458"/>
      <c r="E134" s="458"/>
      <c r="F134" s="459"/>
      <c r="G134" s="459"/>
    </row>
    <row r="135">
      <c r="A135" s="458"/>
      <c r="B135" s="458"/>
      <c r="C135" s="458"/>
      <c r="D135" s="458"/>
      <c r="E135" s="458"/>
      <c r="F135" s="459"/>
      <c r="G135" s="459"/>
    </row>
    <row r="136">
      <c r="A136" s="458"/>
      <c r="B136" s="458"/>
      <c r="C136" s="458"/>
      <c r="D136" s="458"/>
      <c r="E136" s="458"/>
      <c r="F136" s="459"/>
      <c r="G136" s="459"/>
    </row>
    <row r="137">
      <c r="A137" s="458"/>
      <c r="B137" s="458"/>
      <c r="C137" s="458"/>
      <c r="D137" s="458"/>
      <c r="E137" s="458"/>
      <c r="F137" s="459"/>
      <c r="G137" s="459"/>
    </row>
    <row r="138">
      <c r="A138" s="458"/>
      <c r="B138" s="458"/>
      <c r="C138" s="458"/>
      <c r="D138" s="458"/>
      <c r="E138" s="458"/>
      <c r="F138" s="459"/>
      <c r="G138" s="459"/>
    </row>
    <row r="139">
      <c r="A139" s="458"/>
      <c r="B139" s="458"/>
      <c r="C139" s="458"/>
      <c r="D139" s="458"/>
      <c r="E139" s="458"/>
      <c r="F139" s="459"/>
      <c r="G139" s="459"/>
    </row>
    <row r="140">
      <c r="A140" s="458"/>
      <c r="B140" s="458"/>
      <c r="C140" s="458"/>
      <c r="D140" s="458"/>
      <c r="E140" s="458"/>
      <c r="F140" s="459"/>
      <c r="G140" s="459"/>
    </row>
    <row r="141">
      <c r="A141" s="458"/>
      <c r="B141" s="458"/>
      <c r="C141" s="458"/>
      <c r="D141" s="458"/>
      <c r="E141" s="458"/>
      <c r="F141" s="459"/>
      <c r="G141" s="459"/>
    </row>
    <row r="142">
      <c r="A142" s="458"/>
      <c r="B142" s="458"/>
      <c r="C142" s="458"/>
      <c r="D142" s="458"/>
      <c r="E142" s="458"/>
      <c r="F142" s="459"/>
      <c r="G142" s="459"/>
    </row>
    <row r="143">
      <c r="A143" s="458"/>
      <c r="B143" s="458"/>
      <c r="C143" s="458"/>
      <c r="D143" s="458"/>
      <c r="E143" s="458"/>
      <c r="F143" s="459"/>
      <c r="G143" s="459"/>
    </row>
    <row r="144">
      <c r="A144" s="458"/>
      <c r="B144" s="458"/>
      <c r="C144" s="458"/>
      <c r="D144" s="458"/>
      <c r="E144" s="458"/>
      <c r="F144" s="459"/>
      <c r="G144" s="459"/>
    </row>
    <row r="145">
      <c r="A145" s="458"/>
      <c r="B145" s="458"/>
      <c r="C145" s="458"/>
      <c r="D145" s="458"/>
      <c r="E145" s="458"/>
      <c r="F145" s="459"/>
      <c r="G145" s="459"/>
    </row>
    <row r="146">
      <c r="A146" s="458"/>
      <c r="B146" s="458"/>
      <c r="C146" s="458"/>
      <c r="D146" s="458"/>
      <c r="E146" s="458"/>
      <c r="F146" s="459"/>
      <c r="G146" s="459"/>
    </row>
    <row r="147">
      <c r="A147" s="458"/>
      <c r="B147" s="458"/>
      <c r="C147" s="458"/>
      <c r="D147" s="458"/>
      <c r="E147" s="458"/>
      <c r="F147" s="459"/>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sheetData>
  <drawing r:id="rId2"/>
  <legacyDrawing r:id="rId3"/>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5" max="5" width="35.13"/>
  </cols>
  <sheetData>
    <row r="1">
      <c r="A1" s="451" t="s">
        <v>630</v>
      </c>
    </row>
    <row r="2">
      <c r="A2" s="31" t="s">
        <v>1021</v>
      </c>
      <c r="B2" s="31" t="s">
        <v>1598</v>
      </c>
    </row>
    <row r="3">
      <c r="A3" s="31" t="s">
        <v>1023</v>
      </c>
      <c r="B3" s="31" t="s">
        <v>1024</v>
      </c>
    </row>
    <row r="4">
      <c r="A4" s="31" t="s">
        <v>756</v>
      </c>
      <c r="B4" s="31" t="s">
        <v>1599</v>
      </c>
    </row>
    <row r="5">
      <c r="A5" s="31" t="s">
        <v>1026</v>
      </c>
      <c r="B5" s="452">
        <v>109.0</v>
      </c>
    </row>
    <row r="6">
      <c r="A6" s="31" t="s">
        <v>1027</v>
      </c>
      <c r="B6" s="452">
        <v>109.0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308.0</v>
      </c>
      <c r="G12" s="459"/>
    </row>
    <row r="15">
      <c r="A15" s="455" t="s">
        <v>1031</v>
      </c>
      <c r="B15" s="455" t="s">
        <v>1032</v>
      </c>
      <c r="C15" s="455" t="s">
        <v>1033</v>
      </c>
      <c r="D15" s="455" t="s">
        <v>1034</v>
      </c>
      <c r="E15" s="455" t="s">
        <v>1035</v>
      </c>
      <c r="F15" s="455" t="s">
        <v>1036</v>
      </c>
      <c r="G15" s="307"/>
    </row>
    <row r="16">
      <c r="A16" s="436" t="s">
        <v>1436</v>
      </c>
      <c r="B16" s="436" t="s">
        <v>1436</v>
      </c>
      <c r="C16" s="436" t="s">
        <v>9</v>
      </c>
      <c r="D16" s="436" t="s">
        <v>1040</v>
      </c>
      <c r="E16" s="436" t="s">
        <v>66</v>
      </c>
      <c r="F16" s="454">
        <v>24.0</v>
      </c>
      <c r="G16" s="459"/>
    </row>
    <row r="17">
      <c r="A17" s="436" t="s">
        <v>1521</v>
      </c>
      <c r="B17" s="436" t="s">
        <v>1525</v>
      </c>
      <c r="C17" s="436" t="s">
        <v>9</v>
      </c>
      <c r="D17" s="436" t="s">
        <v>1040</v>
      </c>
      <c r="E17" s="436" t="s">
        <v>74</v>
      </c>
      <c r="F17" s="454">
        <v>16.0</v>
      </c>
      <c r="G17" s="459"/>
    </row>
    <row r="18">
      <c r="A18" s="436" t="s">
        <v>1521</v>
      </c>
      <c r="B18" s="436" t="s">
        <v>1524</v>
      </c>
      <c r="C18" s="436" t="s">
        <v>9</v>
      </c>
      <c r="D18" s="436" t="s">
        <v>1040</v>
      </c>
      <c r="E18" s="436" t="s">
        <v>74</v>
      </c>
      <c r="F18" s="454">
        <v>12.0</v>
      </c>
      <c r="G18" s="459"/>
    </row>
    <row r="19">
      <c r="A19" s="436" t="s">
        <v>1437</v>
      </c>
      <c r="B19" s="436" t="s">
        <v>1438</v>
      </c>
      <c r="C19" s="436" t="s">
        <v>9</v>
      </c>
      <c r="D19" s="436" t="s">
        <v>1040</v>
      </c>
      <c r="E19" s="436" t="s">
        <v>66</v>
      </c>
      <c r="F19" s="454">
        <v>12.0</v>
      </c>
      <c r="G19" s="459"/>
    </row>
    <row r="20">
      <c r="A20" s="436" t="s">
        <v>1437</v>
      </c>
      <c r="B20" s="436" t="s">
        <v>1438</v>
      </c>
      <c r="C20" s="436" t="s">
        <v>8</v>
      </c>
      <c r="D20" s="436" t="s">
        <v>1040</v>
      </c>
      <c r="E20" s="436" t="s">
        <v>66</v>
      </c>
      <c r="F20" s="454">
        <v>12.0</v>
      </c>
      <c r="G20" s="459"/>
    </row>
    <row r="21">
      <c r="A21" s="436" t="s">
        <v>1452</v>
      </c>
      <c r="B21" s="436" t="s">
        <v>1533</v>
      </c>
      <c r="C21" s="436" t="s">
        <v>9</v>
      </c>
      <c r="D21" s="436" t="s">
        <v>1040</v>
      </c>
      <c r="E21" s="436" t="s">
        <v>74</v>
      </c>
      <c r="F21" s="454">
        <v>11.0</v>
      </c>
      <c r="G21" s="459"/>
    </row>
    <row r="22">
      <c r="A22" s="436" t="s">
        <v>1436</v>
      </c>
      <c r="B22" s="436" t="s">
        <v>1436</v>
      </c>
      <c r="C22" s="436" t="s">
        <v>9</v>
      </c>
      <c r="D22" s="436" t="s">
        <v>1040</v>
      </c>
      <c r="E22" s="436" t="s">
        <v>63</v>
      </c>
      <c r="F22" s="454">
        <v>10.0</v>
      </c>
      <c r="G22" s="459"/>
    </row>
    <row r="23">
      <c r="A23" s="436" t="s">
        <v>1437</v>
      </c>
      <c r="B23" s="436" t="s">
        <v>1438</v>
      </c>
      <c r="C23" s="436" t="s">
        <v>9</v>
      </c>
      <c r="D23" s="436" t="s">
        <v>1040</v>
      </c>
      <c r="E23" s="436" t="s">
        <v>63</v>
      </c>
      <c r="F23" s="454">
        <v>8.0</v>
      </c>
      <c r="G23" s="459"/>
    </row>
    <row r="24">
      <c r="A24" s="436" t="s">
        <v>1521</v>
      </c>
      <c r="B24" s="436" t="s">
        <v>1523</v>
      </c>
      <c r="C24" s="436" t="s">
        <v>9</v>
      </c>
      <c r="D24" s="436" t="s">
        <v>1040</v>
      </c>
      <c r="E24" s="436" t="s">
        <v>74</v>
      </c>
      <c r="F24" s="454">
        <v>7.0</v>
      </c>
      <c r="G24" s="459"/>
    </row>
    <row r="25">
      <c r="A25" s="436" t="s">
        <v>1521</v>
      </c>
      <c r="B25" s="436" t="s">
        <v>1524</v>
      </c>
      <c r="C25" s="436" t="s">
        <v>9</v>
      </c>
      <c r="D25" s="436" t="s">
        <v>1040</v>
      </c>
      <c r="E25" s="436" t="s">
        <v>85</v>
      </c>
      <c r="F25" s="454">
        <v>7.0</v>
      </c>
      <c r="G25" s="459"/>
    </row>
    <row r="26">
      <c r="A26" s="436" t="s">
        <v>1521</v>
      </c>
      <c r="B26" s="436" t="s">
        <v>1523</v>
      </c>
      <c r="C26" s="436" t="s">
        <v>9</v>
      </c>
      <c r="D26" s="436" t="s">
        <v>1040</v>
      </c>
      <c r="E26" s="436" t="s">
        <v>85</v>
      </c>
      <c r="F26" s="454">
        <v>6.0</v>
      </c>
      <c r="G26" s="459"/>
    </row>
    <row r="27">
      <c r="A27" s="436" t="s">
        <v>1521</v>
      </c>
      <c r="B27" s="436" t="s">
        <v>1522</v>
      </c>
      <c r="C27" s="436" t="s">
        <v>9</v>
      </c>
      <c r="D27" s="436" t="s">
        <v>1040</v>
      </c>
      <c r="E27" s="436" t="s">
        <v>74</v>
      </c>
      <c r="F27" s="454">
        <v>6.0</v>
      </c>
      <c r="G27" s="459"/>
    </row>
    <row r="28">
      <c r="A28" s="436" t="s">
        <v>1436</v>
      </c>
      <c r="B28" s="436" t="s">
        <v>1436</v>
      </c>
      <c r="C28" s="436" t="s">
        <v>8</v>
      </c>
      <c r="D28" s="436" t="s">
        <v>1040</v>
      </c>
      <c r="E28" s="436" t="s">
        <v>66</v>
      </c>
      <c r="F28" s="454">
        <v>6.0</v>
      </c>
      <c r="G28" s="459"/>
    </row>
    <row r="29">
      <c r="A29" s="436" t="s">
        <v>1448</v>
      </c>
      <c r="B29" s="436" t="s">
        <v>1449</v>
      </c>
      <c r="C29" s="436" t="s">
        <v>9</v>
      </c>
      <c r="D29" s="436" t="s">
        <v>1040</v>
      </c>
      <c r="E29" s="436" t="s">
        <v>63</v>
      </c>
      <c r="F29" s="454">
        <v>5.0</v>
      </c>
      <c r="G29" s="459"/>
    </row>
    <row r="30">
      <c r="A30" s="436" t="s">
        <v>1521</v>
      </c>
      <c r="B30" s="436" t="s">
        <v>1529</v>
      </c>
      <c r="C30" s="436" t="s">
        <v>9</v>
      </c>
      <c r="D30" s="436" t="s">
        <v>1040</v>
      </c>
      <c r="E30" s="436" t="s">
        <v>74</v>
      </c>
      <c r="F30" s="454">
        <v>5.0</v>
      </c>
      <c r="G30" s="459"/>
    </row>
    <row r="31">
      <c r="A31" s="436" t="s">
        <v>1521</v>
      </c>
      <c r="B31" s="436" t="s">
        <v>1532</v>
      </c>
      <c r="C31" s="436" t="s">
        <v>9</v>
      </c>
      <c r="D31" s="436" t="s">
        <v>1040</v>
      </c>
      <c r="E31" s="436" t="s">
        <v>74</v>
      </c>
      <c r="F31" s="454">
        <v>5.0</v>
      </c>
      <c r="G31" s="459"/>
    </row>
    <row r="32">
      <c r="A32" s="436" t="s">
        <v>1521</v>
      </c>
      <c r="B32" s="436" t="s">
        <v>1522</v>
      </c>
      <c r="C32" s="436" t="s">
        <v>9</v>
      </c>
      <c r="D32" s="436" t="s">
        <v>1040</v>
      </c>
      <c r="E32" s="436" t="s">
        <v>83</v>
      </c>
      <c r="F32" s="454">
        <v>5.0</v>
      </c>
      <c r="G32" s="459"/>
    </row>
    <row r="33">
      <c r="A33" s="436" t="s">
        <v>1448</v>
      </c>
      <c r="B33" s="436" t="s">
        <v>1486</v>
      </c>
      <c r="C33" s="436" t="s">
        <v>9</v>
      </c>
      <c r="D33" s="436" t="s">
        <v>1040</v>
      </c>
      <c r="E33" s="436" t="s">
        <v>63</v>
      </c>
      <c r="F33" s="454">
        <v>4.0</v>
      </c>
      <c r="G33" s="459"/>
    </row>
    <row r="34">
      <c r="A34" s="436" t="s">
        <v>1521</v>
      </c>
      <c r="B34" s="436" t="s">
        <v>1523</v>
      </c>
      <c r="C34" s="436" t="s">
        <v>9</v>
      </c>
      <c r="D34" s="436" t="s">
        <v>1040</v>
      </c>
      <c r="E34" s="436" t="s">
        <v>92</v>
      </c>
      <c r="F34" s="454">
        <v>4.0</v>
      </c>
      <c r="G34" s="459"/>
    </row>
    <row r="35">
      <c r="A35" s="436" t="s">
        <v>1521</v>
      </c>
      <c r="B35" s="436" t="s">
        <v>1524</v>
      </c>
      <c r="C35" s="436" t="s">
        <v>9</v>
      </c>
      <c r="D35" s="436" t="s">
        <v>1040</v>
      </c>
      <c r="E35" s="436" t="s">
        <v>79</v>
      </c>
      <c r="F35" s="454">
        <v>4.0</v>
      </c>
      <c r="G35" s="459"/>
    </row>
    <row r="36">
      <c r="A36" s="436" t="s">
        <v>1521</v>
      </c>
      <c r="B36" s="436" t="s">
        <v>1524</v>
      </c>
      <c r="C36" s="436" t="s">
        <v>8</v>
      </c>
      <c r="D36" s="436" t="s">
        <v>1040</v>
      </c>
      <c r="E36" s="436" t="s">
        <v>74</v>
      </c>
      <c r="F36" s="454">
        <v>4.0</v>
      </c>
      <c r="G36" s="459"/>
    </row>
    <row r="37">
      <c r="A37" s="436" t="s">
        <v>1437</v>
      </c>
      <c r="B37" s="436" t="s">
        <v>1469</v>
      </c>
      <c r="C37" s="436" t="s">
        <v>9</v>
      </c>
      <c r="D37" s="436" t="s">
        <v>1040</v>
      </c>
      <c r="E37" s="436" t="s">
        <v>66</v>
      </c>
      <c r="F37" s="454">
        <v>4.0</v>
      </c>
      <c r="G37" s="459"/>
    </row>
    <row r="38">
      <c r="A38" s="436" t="s">
        <v>1436</v>
      </c>
      <c r="B38" s="436" t="s">
        <v>1436</v>
      </c>
      <c r="C38" s="436" t="s">
        <v>9</v>
      </c>
      <c r="D38" s="436" t="s">
        <v>1058</v>
      </c>
      <c r="E38" s="436" t="s">
        <v>66</v>
      </c>
      <c r="F38" s="454">
        <v>4.0</v>
      </c>
      <c r="G38" s="459"/>
    </row>
    <row r="39">
      <c r="A39" s="436" t="s">
        <v>1448</v>
      </c>
      <c r="B39" s="436" t="s">
        <v>1459</v>
      </c>
      <c r="C39" s="436" t="s">
        <v>9</v>
      </c>
      <c r="D39" s="436" t="s">
        <v>1040</v>
      </c>
      <c r="E39" s="436" t="s">
        <v>63</v>
      </c>
      <c r="F39" s="454">
        <v>3.0</v>
      </c>
      <c r="G39" s="459"/>
    </row>
    <row r="40">
      <c r="A40" s="436" t="s">
        <v>1521</v>
      </c>
      <c r="B40" s="436" t="s">
        <v>1529</v>
      </c>
      <c r="C40" s="436" t="s">
        <v>9</v>
      </c>
      <c r="D40" s="436" t="s">
        <v>1040</v>
      </c>
      <c r="E40" s="436" t="s">
        <v>81</v>
      </c>
      <c r="F40" s="454">
        <v>3.0</v>
      </c>
      <c r="G40" s="459"/>
    </row>
    <row r="41">
      <c r="A41" s="436" t="s">
        <v>1521</v>
      </c>
      <c r="B41" s="436" t="s">
        <v>1529</v>
      </c>
      <c r="C41" s="436" t="s">
        <v>8</v>
      </c>
      <c r="D41" s="436" t="s">
        <v>1040</v>
      </c>
      <c r="E41" s="436" t="s">
        <v>74</v>
      </c>
      <c r="F41" s="454">
        <v>3.0</v>
      </c>
      <c r="G41" s="459"/>
    </row>
    <row r="42">
      <c r="A42" s="436" t="s">
        <v>1521</v>
      </c>
      <c r="B42" s="436" t="s">
        <v>1530</v>
      </c>
      <c r="C42" s="436" t="s">
        <v>9</v>
      </c>
      <c r="D42" s="436" t="s">
        <v>1040</v>
      </c>
      <c r="E42" s="436" t="s">
        <v>85</v>
      </c>
      <c r="F42" s="454">
        <v>3.0</v>
      </c>
      <c r="G42" s="459"/>
    </row>
    <row r="43">
      <c r="A43" s="436" t="s">
        <v>1521</v>
      </c>
      <c r="B43" s="436" t="s">
        <v>1522</v>
      </c>
      <c r="C43" s="436" t="s">
        <v>9</v>
      </c>
      <c r="D43" s="436" t="s">
        <v>1040</v>
      </c>
      <c r="E43" s="436" t="s">
        <v>89</v>
      </c>
      <c r="F43" s="454">
        <v>3.0</v>
      </c>
      <c r="G43" s="459"/>
    </row>
    <row r="44">
      <c r="A44" s="436" t="s">
        <v>1521</v>
      </c>
      <c r="B44" s="436" t="s">
        <v>1526</v>
      </c>
      <c r="C44" s="436" t="s">
        <v>9</v>
      </c>
      <c r="D44" s="436" t="s">
        <v>1040</v>
      </c>
      <c r="E44" s="436" t="s">
        <v>74</v>
      </c>
      <c r="F44" s="454">
        <v>3.0</v>
      </c>
      <c r="G44" s="459"/>
    </row>
    <row r="45">
      <c r="A45" s="436" t="s">
        <v>1437</v>
      </c>
      <c r="B45" s="436" t="s">
        <v>1439</v>
      </c>
      <c r="C45" s="436" t="s">
        <v>9</v>
      </c>
      <c r="D45" s="436" t="s">
        <v>1040</v>
      </c>
      <c r="E45" s="436" t="s">
        <v>63</v>
      </c>
      <c r="F45" s="454">
        <v>3.0</v>
      </c>
      <c r="G45" s="459"/>
    </row>
    <row r="46">
      <c r="A46" s="436" t="s">
        <v>1452</v>
      </c>
      <c r="B46" s="436" t="s">
        <v>1462</v>
      </c>
      <c r="C46" s="436" t="s">
        <v>9</v>
      </c>
      <c r="D46" s="436" t="s">
        <v>1040</v>
      </c>
      <c r="E46" s="436" t="s">
        <v>66</v>
      </c>
      <c r="F46" s="454">
        <v>3.0</v>
      </c>
      <c r="G46" s="459"/>
    </row>
    <row r="47">
      <c r="A47" s="436" t="s">
        <v>1452</v>
      </c>
      <c r="B47" s="436" t="s">
        <v>1533</v>
      </c>
      <c r="C47" s="436" t="s">
        <v>9</v>
      </c>
      <c r="D47" s="436" t="s">
        <v>1040</v>
      </c>
      <c r="E47" s="436" t="s">
        <v>102</v>
      </c>
      <c r="F47" s="454">
        <v>3.0</v>
      </c>
      <c r="G47" s="459"/>
    </row>
    <row r="48">
      <c r="A48" s="436" t="s">
        <v>1068</v>
      </c>
      <c r="B48" s="436" t="s">
        <v>1068</v>
      </c>
      <c r="C48" s="436" t="s">
        <v>9</v>
      </c>
      <c r="D48" s="436" t="s">
        <v>1040</v>
      </c>
      <c r="E48" s="436" t="s">
        <v>66</v>
      </c>
      <c r="F48" s="454">
        <v>2.0</v>
      </c>
      <c r="G48" s="459"/>
    </row>
    <row r="49">
      <c r="A49" s="436" t="s">
        <v>1521</v>
      </c>
      <c r="B49" s="436" t="s">
        <v>1529</v>
      </c>
      <c r="C49" s="436" t="s">
        <v>8</v>
      </c>
      <c r="D49" s="436" t="s">
        <v>1040</v>
      </c>
      <c r="E49" s="436" t="s">
        <v>81</v>
      </c>
      <c r="F49" s="454">
        <v>2.0</v>
      </c>
      <c r="G49" s="459"/>
    </row>
    <row r="50">
      <c r="A50" s="436" t="s">
        <v>1521</v>
      </c>
      <c r="B50" s="436" t="s">
        <v>1523</v>
      </c>
      <c r="C50" s="436" t="s">
        <v>9</v>
      </c>
      <c r="D50" s="436" t="s">
        <v>1040</v>
      </c>
      <c r="E50" s="436" t="s">
        <v>89</v>
      </c>
      <c r="F50" s="454">
        <v>2.0</v>
      </c>
      <c r="G50" s="459"/>
    </row>
    <row r="51">
      <c r="A51" s="436" t="s">
        <v>1521</v>
      </c>
      <c r="B51" s="436" t="s">
        <v>1523</v>
      </c>
      <c r="C51" s="436" t="s">
        <v>9</v>
      </c>
      <c r="D51" s="436" t="s">
        <v>1040</v>
      </c>
      <c r="E51" s="436" t="s">
        <v>81</v>
      </c>
      <c r="F51" s="454">
        <v>2.0</v>
      </c>
      <c r="G51" s="459"/>
    </row>
    <row r="52">
      <c r="A52" s="436" t="s">
        <v>1521</v>
      </c>
      <c r="B52" s="436" t="s">
        <v>1523</v>
      </c>
      <c r="C52" s="436" t="s">
        <v>8</v>
      </c>
      <c r="D52" s="436" t="s">
        <v>1040</v>
      </c>
      <c r="E52" s="436" t="s">
        <v>81</v>
      </c>
      <c r="F52" s="454">
        <v>2.0</v>
      </c>
      <c r="G52" s="459"/>
    </row>
    <row r="53">
      <c r="A53" s="436" t="s">
        <v>1521</v>
      </c>
      <c r="B53" s="436" t="s">
        <v>1534</v>
      </c>
      <c r="C53" s="436" t="s">
        <v>9</v>
      </c>
      <c r="D53" s="436" t="s">
        <v>1040</v>
      </c>
      <c r="E53" s="436" t="s">
        <v>92</v>
      </c>
      <c r="F53" s="454">
        <v>2.0</v>
      </c>
      <c r="G53" s="459"/>
    </row>
    <row r="54">
      <c r="A54" s="436" t="s">
        <v>1521</v>
      </c>
      <c r="B54" s="436" t="s">
        <v>1534</v>
      </c>
      <c r="C54" s="436" t="s">
        <v>9</v>
      </c>
      <c r="D54" s="436" t="s">
        <v>1040</v>
      </c>
      <c r="E54" s="436" t="s">
        <v>81</v>
      </c>
      <c r="F54" s="454">
        <v>2.0</v>
      </c>
      <c r="G54" s="459"/>
    </row>
    <row r="55">
      <c r="A55" s="436" t="s">
        <v>1521</v>
      </c>
      <c r="B55" s="436" t="s">
        <v>1524</v>
      </c>
      <c r="C55" s="436" t="s">
        <v>9</v>
      </c>
      <c r="D55" s="436" t="s">
        <v>1040</v>
      </c>
      <c r="E55" s="436" t="s">
        <v>102</v>
      </c>
      <c r="F55" s="454">
        <v>2.0</v>
      </c>
      <c r="G55" s="459"/>
    </row>
    <row r="56">
      <c r="A56" s="436" t="s">
        <v>1521</v>
      </c>
      <c r="B56" s="436" t="s">
        <v>1526</v>
      </c>
      <c r="C56" s="436" t="s">
        <v>9</v>
      </c>
      <c r="D56" s="436" t="s">
        <v>1040</v>
      </c>
      <c r="E56" s="436" t="s">
        <v>89</v>
      </c>
      <c r="F56" s="454">
        <v>2.0</v>
      </c>
      <c r="G56" s="459"/>
    </row>
    <row r="57">
      <c r="A57" s="436" t="s">
        <v>1437</v>
      </c>
      <c r="B57" s="436" t="s">
        <v>1439</v>
      </c>
      <c r="C57" s="436" t="s">
        <v>9</v>
      </c>
      <c r="D57" s="436" t="s">
        <v>1040</v>
      </c>
      <c r="E57" s="436" t="s">
        <v>66</v>
      </c>
      <c r="F57" s="454">
        <v>2.0</v>
      </c>
      <c r="G57" s="459"/>
    </row>
    <row r="58">
      <c r="A58" s="436" t="s">
        <v>1437</v>
      </c>
      <c r="B58" s="436" t="s">
        <v>1446</v>
      </c>
      <c r="C58" s="436" t="s">
        <v>9</v>
      </c>
      <c r="D58" s="436" t="s">
        <v>1040</v>
      </c>
      <c r="E58" s="436" t="s">
        <v>66</v>
      </c>
      <c r="F58" s="454">
        <v>2.0</v>
      </c>
      <c r="G58" s="459"/>
    </row>
    <row r="59">
      <c r="A59" s="436" t="s">
        <v>1437</v>
      </c>
      <c r="B59" s="436" t="s">
        <v>1438</v>
      </c>
      <c r="C59" s="436" t="s">
        <v>10</v>
      </c>
      <c r="D59" s="436" t="s">
        <v>1040</v>
      </c>
      <c r="E59" s="436" t="s">
        <v>63</v>
      </c>
      <c r="F59" s="454">
        <v>2.0</v>
      </c>
      <c r="G59" s="459"/>
    </row>
    <row r="60">
      <c r="A60" s="436" t="s">
        <v>1437</v>
      </c>
      <c r="B60" s="436" t="s">
        <v>1492</v>
      </c>
      <c r="C60" s="436" t="s">
        <v>9</v>
      </c>
      <c r="D60" s="436" t="s">
        <v>1040</v>
      </c>
      <c r="E60" s="436" t="s">
        <v>66</v>
      </c>
      <c r="F60" s="454">
        <v>2.0</v>
      </c>
      <c r="G60" s="459"/>
    </row>
    <row r="61">
      <c r="A61" s="436" t="s">
        <v>1437</v>
      </c>
      <c r="B61" s="436" t="s">
        <v>1442</v>
      </c>
      <c r="C61" s="436" t="s">
        <v>9</v>
      </c>
      <c r="D61" s="436" t="s">
        <v>1040</v>
      </c>
      <c r="E61" s="436" t="s">
        <v>66</v>
      </c>
      <c r="F61" s="454">
        <v>2.0</v>
      </c>
      <c r="G61" s="459"/>
    </row>
    <row r="62">
      <c r="A62" s="436" t="s">
        <v>1497</v>
      </c>
      <c r="B62" s="436" t="s">
        <v>1498</v>
      </c>
      <c r="C62" s="436" t="s">
        <v>9</v>
      </c>
      <c r="D62" s="436" t="s">
        <v>1040</v>
      </c>
      <c r="E62" s="436" t="s">
        <v>66</v>
      </c>
      <c r="F62" s="454">
        <v>2.0</v>
      </c>
      <c r="G62" s="459"/>
    </row>
    <row r="63">
      <c r="A63" s="436" t="s">
        <v>1452</v>
      </c>
      <c r="B63" s="436" t="s">
        <v>1533</v>
      </c>
      <c r="C63" s="436" t="s">
        <v>10</v>
      </c>
      <c r="D63" s="436" t="s">
        <v>1040</v>
      </c>
      <c r="E63" s="436" t="s">
        <v>74</v>
      </c>
      <c r="F63" s="454">
        <v>2.0</v>
      </c>
      <c r="G63" s="459"/>
    </row>
    <row r="64">
      <c r="A64" s="436" t="s">
        <v>1452</v>
      </c>
      <c r="B64" s="436" t="s">
        <v>1533</v>
      </c>
      <c r="C64" s="436" t="s">
        <v>9</v>
      </c>
      <c r="D64" s="436" t="s">
        <v>1040</v>
      </c>
      <c r="E64" s="436" t="s">
        <v>81</v>
      </c>
      <c r="F64" s="454">
        <v>2.0</v>
      </c>
      <c r="G64" s="459"/>
    </row>
    <row r="65">
      <c r="A65" s="436" t="s">
        <v>1452</v>
      </c>
      <c r="B65" s="436" t="s">
        <v>1533</v>
      </c>
      <c r="C65" s="436" t="s">
        <v>9</v>
      </c>
      <c r="D65" s="436" t="s">
        <v>1040</v>
      </c>
      <c r="E65" s="436" t="s">
        <v>79</v>
      </c>
      <c r="F65" s="454">
        <v>2.0</v>
      </c>
      <c r="G65" s="459"/>
    </row>
    <row r="66">
      <c r="A66" s="436" t="s">
        <v>1452</v>
      </c>
      <c r="B66" s="436" t="s">
        <v>1471</v>
      </c>
      <c r="C66" s="436" t="s">
        <v>9</v>
      </c>
      <c r="D66" s="436" t="s">
        <v>1040</v>
      </c>
      <c r="E66" s="436" t="s">
        <v>66</v>
      </c>
      <c r="F66" s="454">
        <v>2.0</v>
      </c>
      <c r="G66" s="459"/>
    </row>
    <row r="67">
      <c r="A67" s="436" t="s">
        <v>1452</v>
      </c>
      <c r="B67" s="436" t="s">
        <v>1472</v>
      </c>
      <c r="C67" s="436" t="s">
        <v>9</v>
      </c>
      <c r="D67" s="436" t="s">
        <v>1040</v>
      </c>
      <c r="E67" s="436" t="s">
        <v>63</v>
      </c>
      <c r="F67" s="454">
        <v>2.0</v>
      </c>
      <c r="G67" s="459"/>
    </row>
    <row r="68">
      <c r="A68" s="436" t="s">
        <v>1452</v>
      </c>
      <c r="B68" s="436" t="s">
        <v>1472</v>
      </c>
      <c r="C68" s="436" t="s">
        <v>9</v>
      </c>
      <c r="D68" s="436" t="s">
        <v>1040</v>
      </c>
      <c r="E68" s="436" t="s">
        <v>66</v>
      </c>
      <c r="F68" s="454">
        <v>2.0</v>
      </c>
      <c r="G68" s="459"/>
    </row>
    <row r="69">
      <c r="A69" s="436" t="s">
        <v>1440</v>
      </c>
      <c r="B69" s="436" t="s">
        <v>1511</v>
      </c>
      <c r="C69" s="436" t="s">
        <v>9</v>
      </c>
      <c r="D69" s="436" t="s">
        <v>1040</v>
      </c>
      <c r="E69" s="436" t="s">
        <v>66</v>
      </c>
      <c r="F69" s="454">
        <v>2.0</v>
      </c>
      <c r="G69" s="459"/>
    </row>
    <row r="70">
      <c r="A70" s="436" t="s">
        <v>1436</v>
      </c>
      <c r="B70" s="436" t="s">
        <v>1436</v>
      </c>
      <c r="C70" s="436" t="s">
        <v>10</v>
      </c>
      <c r="D70" s="436" t="s">
        <v>1040</v>
      </c>
      <c r="E70" s="436" t="s">
        <v>66</v>
      </c>
      <c r="F70" s="454">
        <v>2.0</v>
      </c>
      <c r="G70" s="459"/>
    </row>
    <row r="71">
      <c r="A71" s="436" t="s">
        <v>1068</v>
      </c>
      <c r="B71" s="436" t="s">
        <v>1068</v>
      </c>
      <c r="C71" s="436" t="s">
        <v>10</v>
      </c>
      <c r="D71" s="436" t="s">
        <v>1040</v>
      </c>
      <c r="E71" s="436" t="s">
        <v>66</v>
      </c>
      <c r="F71" s="454">
        <v>1.0</v>
      </c>
      <c r="G71" s="459"/>
    </row>
    <row r="72">
      <c r="A72" s="436" t="s">
        <v>1068</v>
      </c>
      <c r="B72" s="436" t="s">
        <v>1068</v>
      </c>
      <c r="C72" s="436" t="s">
        <v>9</v>
      </c>
      <c r="D72" s="436" t="s">
        <v>1040</v>
      </c>
      <c r="E72" s="436" t="s">
        <v>74</v>
      </c>
      <c r="F72" s="454">
        <v>1.0</v>
      </c>
      <c r="G72" s="459"/>
    </row>
    <row r="73">
      <c r="A73" s="436" t="s">
        <v>1068</v>
      </c>
      <c r="B73" s="436" t="s">
        <v>1068</v>
      </c>
      <c r="C73" s="436" t="s">
        <v>9</v>
      </c>
      <c r="D73" s="436" t="s">
        <v>1040</v>
      </c>
      <c r="E73" s="436" t="s">
        <v>83</v>
      </c>
      <c r="F73" s="454">
        <v>1.0</v>
      </c>
      <c r="G73" s="459"/>
    </row>
    <row r="74">
      <c r="A74" s="436" t="s">
        <v>1448</v>
      </c>
      <c r="B74" s="436" t="s">
        <v>1600</v>
      </c>
      <c r="C74" s="436" t="s">
        <v>9</v>
      </c>
      <c r="D74" s="436" t="s">
        <v>1040</v>
      </c>
      <c r="E74" s="436" t="s">
        <v>63</v>
      </c>
      <c r="F74" s="454">
        <v>1.0</v>
      </c>
      <c r="G74" s="459"/>
    </row>
    <row r="75">
      <c r="A75" s="436" t="s">
        <v>1448</v>
      </c>
      <c r="B75" s="436" t="s">
        <v>1491</v>
      </c>
      <c r="C75" s="436" t="s">
        <v>9</v>
      </c>
      <c r="D75" s="436" t="s">
        <v>1040</v>
      </c>
      <c r="E75" s="436" t="s">
        <v>63</v>
      </c>
      <c r="F75" s="454">
        <v>1.0</v>
      </c>
      <c r="G75" s="459"/>
    </row>
    <row r="76">
      <c r="A76" s="436" t="s">
        <v>1448</v>
      </c>
      <c r="B76" s="436" t="s">
        <v>1449</v>
      </c>
      <c r="C76" s="436" t="s">
        <v>8</v>
      </c>
      <c r="D76" s="436" t="s">
        <v>1040</v>
      </c>
      <c r="E76" s="436" t="s">
        <v>63</v>
      </c>
      <c r="F76" s="454">
        <v>1.0</v>
      </c>
      <c r="G76" s="459"/>
    </row>
    <row r="77">
      <c r="A77" s="436" t="s">
        <v>1448</v>
      </c>
      <c r="B77" s="436" t="s">
        <v>1601</v>
      </c>
      <c r="C77" s="436" t="s">
        <v>9</v>
      </c>
      <c r="D77" s="436" t="s">
        <v>1040</v>
      </c>
      <c r="E77" s="436" t="s">
        <v>63</v>
      </c>
      <c r="F77" s="454">
        <v>1.0</v>
      </c>
      <c r="G77" s="459"/>
    </row>
    <row r="78">
      <c r="A78" s="436" t="s">
        <v>1448</v>
      </c>
      <c r="B78" s="436" t="s">
        <v>1459</v>
      </c>
      <c r="C78" s="436" t="s">
        <v>8</v>
      </c>
      <c r="D78" s="436" t="s">
        <v>1040</v>
      </c>
      <c r="E78" s="436" t="s">
        <v>63</v>
      </c>
      <c r="F78" s="454">
        <v>1.0</v>
      </c>
      <c r="G78" s="459"/>
    </row>
    <row r="79">
      <c r="A79" s="436" t="s">
        <v>1521</v>
      </c>
      <c r="B79" s="436" t="s">
        <v>1529</v>
      </c>
      <c r="C79" s="436" t="s">
        <v>9</v>
      </c>
      <c r="D79" s="436" t="s">
        <v>1040</v>
      </c>
      <c r="E79" s="436" t="s">
        <v>89</v>
      </c>
      <c r="F79" s="454">
        <v>1.0</v>
      </c>
      <c r="G79" s="459"/>
    </row>
    <row r="80">
      <c r="A80" s="436" t="s">
        <v>1521</v>
      </c>
      <c r="B80" s="436" t="s">
        <v>1529</v>
      </c>
      <c r="C80" s="436" t="s">
        <v>9</v>
      </c>
      <c r="D80" s="436" t="s">
        <v>1040</v>
      </c>
      <c r="E80" s="436" t="s">
        <v>92</v>
      </c>
      <c r="F80" s="454">
        <v>1.0</v>
      </c>
      <c r="G80" s="459"/>
    </row>
    <row r="81">
      <c r="A81" s="436" t="s">
        <v>1521</v>
      </c>
      <c r="B81" s="436" t="s">
        <v>1523</v>
      </c>
      <c r="C81" s="436" t="s">
        <v>10</v>
      </c>
      <c r="D81" s="436" t="s">
        <v>1040</v>
      </c>
      <c r="E81" s="436" t="s">
        <v>83</v>
      </c>
      <c r="F81" s="454">
        <v>1.0</v>
      </c>
      <c r="G81" s="459"/>
    </row>
    <row r="82">
      <c r="A82" s="436" t="s">
        <v>1521</v>
      </c>
      <c r="B82" s="436" t="s">
        <v>1523</v>
      </c>
      <c r="C82" s="436" t="s">
        <v>9</v>
      </c>
      <c r="D82" s="436" t="s">
        <v>1040</v>
      </c>
      <c r="E82" s="436" t="s">
        <v>77</v>
      </c>
      <c r="F82" s="454">
        <v>1.0</v>
      </c>
      <c r="G82" s="459"/>
    </row>
    <row r="83">
      <c r="A83" s="436" t="s">
        <v>1521</v>
      </c>
      <c r="B83" s="436" t="s">
        <v>1523</v>
      </c>
      <c r="C83" s="436" t="s">
        <v>9</v>
      </c>
      <c r="D83" s="436" t="s">
        <v>1040</v>
      </c>
      <c r="E83" s="436" t="s">
        <v>83</v>
      </c>
      <c r="F83" s="454">
        <v>1.0</v>
      </c>
      <c r="G83" s="459"/>
    </row>
    <row r="84">
      <c r="A84" s="436" t="s">
        <v>1521</v>
      </c>
      <c r="B84" s="436" t="s">
        <v>1534</v>
      </c>
      <c r="C84" s="436" t="s">
        <v>9</v>
      </c>
      <c r="D84" s="436" t="s">
        <v>1040</v>
      </c>
      <c r="E84" s="436" t="s">
        <v>75</v>
      </c>
      <c r="F84" s="454">
        <v>1.0</v>
      </c>
      <c r="G84" s="459"/>
    </row>
    <row r="85">
      <c r="A85" s="436" t="s">
        <v>1521</v>
      </c>
      <c r="B85" s="436" t="s">
        <v>1534</v>
      </c>
      <c r="C85" s="436" t="s">
        <v>8</v>
      </c>
      <c r="D85" s="436" t="s">
        <v>1040</v>
      </c>
      <c r="E85" s="436" t="s">
        <v>81</v>
      </c>
      <c r="F85" s="454">
        <v>1.0</v>
      </c>
      <c r="G85" s="459"/>
    </row>
    <row r="86">
      <c r="A86" s="436" t="s">
        <v>1521</v>
      </c>
      <c r="B86" s="436" t="s">
        <v>1525</v>
      </c>
      <c r="C86" s="436" t="s">
        <v>9</v>
      </c>
      <c r="D86" s="436" t="s">
        <v>1040</v>
      </c>
      <c r="E86" s="436" t="s">
        <v>89</v>
      </c>
      <c r="F86" s="454">
        <v>1.0</v>
      </c>
      <c r="G86" s="459"/>
    </row>
    <row r="87">
      <c r="A87" s="436" t="s">
        <v>1521</v>
      </c>
      <c r="B87" s="436" t="s">
        <v>1525</v>
      </c>
      <c r="C87" s="436" t="s">
        <v>8</v>
      </c>
      <c r="D87" s="436" t="s">
        <v>1040</v>
      </c>
      <c r="E87" s="436" t="s">
        <v>74</v>
      </c>
      <c r="F87" s="454">
        <v>1.0</v>
      </c>
      <c r="G87" s="459"/>
    </row>
    <row r="88">
      <c r="A88" s="436" t="s">
        <v>1521</v>
      </c>
      <c r="B88" s="436" t="s">
        <v>1532</v>
      </c>
      <c r="C88" s="436" t="s">
        <v>10</v>
      </c>
      <c r="D88" s="436" t="s">
        <v>1040</v>
      </c>
      <c r="E88" s="436" t="s">
        <v>89</v>
      </c>
      <c r="F88" s="454">
        <v>1.0</v>
      </c>
      <c r="G88" s="459"/>
    </row>
    <row r="89">
      <c r="A89" s="436" t="s">
        <v>1521</v>
      </c>
      <c r="B89" s="436" t="s">
        <v>1532</v>
      </c>
      <c r="C89" s="436" t="s">
        <v>9</v>
      </c>
      <c r="D89" s="436" t="s">
        <v>1040</v>
      </c>
      <c r="E89" s="436" t="s">
        <v>92</v>
      </c>
      <c r="F89" s="454">
        <v>1.0</v>
      </c>
      <c r="G89" s="459"/>
    </row>
    <row r="90">
      <c r="A90" s="436" t="s">
        <v>1521</v>
      </c>
      <c r="B90" s="436" t="s">
        <v>1532</v>
      </c>
      <c r="C90" s="436" t="s">
        <v>8</v>
      </c>
      <c r="D90" s="436" t="s">
        <v>1040</v>
      </c>
      <c r="E90" s="436" t="s">
        <v>74</v>
      </c>
      <c r="F90" s="454">
        <v>1.0</v>
      </c>
      <c r="G90" s="459"/>
    </row>
    <row r="91">
      <c r="A91" s="436" t="s">
        <v>1521</v>
      </c>
      <c r="B91" s="436" t="s">
        <v>1522</v>
      </c>
      <c r="C91" s="436" t="s">
        <v>10</v>
      </c>
      <c r="D91" s="436" t="s">
        <v>1040</v>
      </c>
      <c r="E91" s="436" t="s">
        <v>89</v>
      </c>
      <c r="F91" s="454">
        <v>1.0</v>
      </c>
      <c r="G91" s="459"/>
    </row>
    <row r="92">
      <c r="A92" s="436" t="s">
        <v>1521</v>
      </c>
      <c r="B92" s="436" t="s">
        <v>1522</v>
      </c>
      <c r="C92" s="436" t="s">
        <v>10</v>
      </c>
      <c r="D92" s="436" t="s">
        <v>1040</v>
      </c>
      <c r="E92" s="436" t="s">
        <v>81</v>
      </c>
      <c r="F92" s="454">
        <v>1.0</v>
      </c>
      <c r="G92" s="459"/>
    </row>
    <row r="93">
      <c r="A93" s="436" t="s">
        <v>1521</v>
      </c>
      <c r="B93" s="436" t="s">
        <v>1522</v>
      </c>
      <c r="C93" s="436" t="s">
        <v>9</v>
      </c>
      <c r="D93" s="436" t="s">
        <v>1058</v>
      </c>
      <c r="E93" s="436" t="s">
        <v>74</v>
      </c>
      <c r="F93" s="454">
        <v>1.0</v>
      </c>
      <c r="G93" s="459"/>
    </row>
    <row r="94">
      <c r="A94" s="436" t="s">
        <v>1521</v>
      </c>
      <c r="B94" s="436" t="s">
        <v>1522</v>
      </c>
      <c r="C94" s="436" t="s">
        <v>8</v>
      </c>
      <c r="D94" s="436" t="s">
        <v>1040</v>
      </c>
      <c r="E94" s="436" t="s">
        <v>92</v>
      </c>
      <c r="F94" s="454">
        <v>1.0</v>
      </c>
      <c r="G94" s="459"/>
    </row>
    <row r="95">
      <c r="A95" s="436" t="s">
        <v>1521</v>
      </c>
      <c r="B95" s="436" t="s">
        <v>1522</v>
      </c>
      <c r="C95" s="436" t="s">
        <v>8</v>
      </c>
      <c r="D95" s="436" t="s">
        <v>1040</v>
      </c>
      <c r="E95" s="436" t="s">
        <v>81</v>
      </c>
      <c r="F95" s="454">
        <v>1.0</v>
      </c>
      <c r="G95" s="459"/>
    </row>
    <row r="96">
      <c r="A96" s="436" t="s">
        <v>1521</v>
      </c>
      <c r="B96" s="436" t="s">
        <v>1524</v>
      </c>
      <c r="C96" s="436" t="s">
        <v>10</v>
      </c>
      <c r="D96" s="436" t="s">
        <v>1040</v>
      </c>
      <c r="E96" s="436" t="s">
        <v>74</v>
      </c>
      <c r="F96" s="454">
        <v>1.0</v>
      </c>
      <c r="G96" s="459"/>
    </row>
    <row r="97">
      <c r="A97" s="436" t="s">
        <v>1521</v>
      </c>
      <c r="B97" s="436" t="s">
        <v>1524</v>
      </c>
      <c r="C97" s="436" t="s">
        <v>9</v>
      </c>
      <c r="D97" s="436" t="s">
        <v>1040</v>
      </c>
      <c r="E97" s="436" t="s">
        <v>69</v>
      </c>
      <c r="F97" s="454">
        <v>1.0</v>
      </c>
      <c r="G97" s="459"/>
    </row>
    <row r="98">
      <c r="A98" s="436" t="s">
        <v>1521</v>
      </c>
      <c r="B98" s="436" t="s">
        <v>1524</v>
      </c>
      <c r="C98" s="436" t="s">
        <v>8</v>
      </c>
      <c r="D98" s="436" t="s">
        <v>1040</v>
      </c>
      <c r="E98" s="436" t="s">
        <v>69</v>
      </c>
      <c r="F98" s="454">
        <v>1.0</v>
      </c>
      <c r="G98" s="459"/>
    </row>
    <row r="99">
      <c r="A99" s="436" t="s">
        <v>1521</v>
      </c>
      <c r="B99" s="436" t="s">
        <v>1526</v>
      </c>
      <c r="C99" s="436" t="s">
        <v>10</v>
      </c>
      <c r="D99" s="436" t="s">
        <v>1040</v>
      </c>
      <c r="E99" s="436" t="s">
        <v>74</v>
      </c>
      <c r="F99" s="454">
        <v>1.0</v>
      </c>
      <c r="G99" s="459"/>
    </row>
    <row r="100">
      <c r="A100" s="436" t="s">
        <v>1437</v>
      </c>
      <c r="B100" s="436" t="s">
        <v>1443</v>
      </c>
      <c r="C100" s="436" t="s">
        <v>9</v>
      </c>
      <c r="D100" s="436" t="s">
        <v>1040</v>
      </c>
      <c r="E100" s="436" t="s">
        <v>66</v>
      </c>
      <c r="F100" s="454">
        <v>1.0</v>
      </c>
      <c r="G100" s="459"/>
    </row>
    <row r="101">
      <c r="A101" s="436" t="s">
        <v>1437</v>
      </c>
      <c r="B101" s="436" t="s">
        <v>1461</v>
      </c>
      <c r="C101" s="436" t="s">
        <v>8</v>
      </c>
      <c r="D101" s="436" t="s">
        <v>1040</v>
      </c>
      <c r="E101" s="436" t="s">
        <v>66</v>
      </c>
      <c r="F101" s="454">
        <v>1.0</v>
      </c>
      <c r="G101" s="459"/>
    </row>
    <row r="102">
      <c r="A102" s="436" t="s">
        <v>1437</v>
      </c>
      <c r="B102" s="436" t="s">
        <v>1446</v>
      </c>
      <c r="C102" s="436" t="s">
        <v>10</v>
      </c>
      <c r="D102" s="436" t="s">
        <v>1040</v>
      </c>
      <c r="E102" s="436" t="s">
        <v>63</v>
      </c>
      <c r="F102" s="454">
        <v>1.0</v>
      </c>
      <c r="G102" s="459"/>
    </row>
    <row r="103">
      <c r="A103" s="436" t="s">
        <v>1437</v>
      </c>
      <c r="B103" s="436" t="s">
        <v>1446</v>
      </c>
      <c r="C103" s="436" t="s">
        <v>9</v>
      </c>
      <c r="D103" s="436" t="s">
        <v>1040</v>
      </c>
      <c r="E103" s="436" t="s">
        <v>63</v>
      </c>
      <c r="F103" s="454">
        <v>1.0</v>
      </c>
      <c r="G103" s="459"/>
    </row>
    <row r="104">
      <c r="A104" s="436" t="s">
        <v>1437</v>
      </c>
      <c r="B104" s="436" t="s">
        <v>1469</v>
      </c>
      <c r="C104" s="436" t="s">
        <v>9</v>
      </c>
      <c r="D104" s="436" t="s">
        <v>1040</v>
      </c>
      <c r="E104" s="436" t="s">
        <v>63</v>
      </c>
      <c r="F104" s="454">
        <v>1.0</v>
      </c>
      <c r="G104" s="459"/>
    </row>
    <row r="105">
      <c r="A105" s="436" t="s">
        <v>1437</v>
      </c>
      <c r="B105" s="436" t="s">
        <v>1469</v>
      </c>
      <c r="C105" s="436" t="s">
        <v>8</v>
      </c>
      <c r="D105" s="436" t="s">
        <v>1040</v>
      </c>
      <c r="E105" s="436" t="s">
        <v>63</v>
      </c>
      <c r="F105" s="454">
        <v>1.0</v>
      </c>
      <c r="G105" s="459"/>
    </row>
    <row r="106">
      <c r="A106" s="436" t="s">
        <v>1437</v>
      </c>
      <c r="B106" s="436" t="s">
        <v>1469</v>
      </c>
      <c r="C106" s="436" t="s">
        <v>8</v>
      </c>
      <c r="D106" s="436" t="s">
        <v>1040</v>
      </c>
      <c r="E106" s="436" t="s">
        <v>66</v>
      </c>
      <c r="F106" s="454">
        <v>1.0</v>
      </c>
      <c r="G106" s="459"/>
    </row>
    <row r="107">
      <c r="A107" s="436" t="s">
        <v>1437</v>
      </c>
      <c r="B107" s="436" t="s">
        <v>1583</v>
      </c>
      <c r="C107" s="436" t="s">
        <v>9</v>
      </c>
      <c r="D107" s="436" t="s">
        <v>1040</v>
      </c>
      <c r="E107" s="436" t="s">
        <v>66</v>
      </c>
      <c r="F107" s="454">
        <v>1.0</v>
      </c>
      <c r="G107" s="459"/>
    </row>
    <row r="108">
      <c r="A108" s="436" t="s">
        <v>1437</v>
      </c>
      <c r="B108" s="436" t="s">
        <v>1438</v>
      </c>
      <c r="C108" s="436" t="s">
        <v>10</v>
      </c>
      <c r="D108" s="436" t="s">
        <v>1040</v>
      </c>
      <c r="E108" s="436" t="s">
        <v>66</v>
      </c>
      <c r="F108" s="454">
        <v>1.0</v>
      </c>
      <c r="G108" s="459"/>
    </row>
    <row r="109">
      <c r="A109" s="436" t="s">
        <v>1437</v>
      </c>
      <c r="B109" s="436" t="s">
        <v>1438</v>
      </c>
      <c r="C109" s="436" t="s">
        <v>8</v>
      </c>
      <c r="D109" s="436" t="s">
        <v>1040</v>
      </c>
      <c r="E109" s="436" t="s">
        <v>63</v>
      </c>
      <c r="F109" s="454">
        <v>1.0</v>
      </c>
      <c r="G109" s="459"/>
    </row>
    <row r="110">
      <c r="A110" s="436" t="s">
        <v>1437</v>
      </c>
      <c r="B110" s="436" t="s">
        <v>1442</v>
      </c>
      <c r="C110" s="436" t="s">
        <v>10</v>
      </c>
      <c r="D110" s="436" t="s">
        <v>1040</v>
      </c>
      <c r="E110" s="436" t="s">
        <v>66</v>
      </c>
      <c r="F110" s="454">
        <v>1.0</v>
      </c>
      <c r="G110" s="459"/>
    </row>
    <row r="111">
      <c r="A111" s="436" t="s">
        <v>1437</v>
      </c>
      <c r="B111" s="436" t="s">
        <v>1442</v>
      </c>
      <c r="C111" s="436" t="s">
        <v>8</v>
      </c>
      <c r="D111" s="436" t="s">
        <v>1040</v>
      </c>
      <c r="E111" s="436" t="s">
        <v>66</v>
      </c>
      <c r="F111" s="454">
        <v>1.0</v>
      </c>
      <c r="G111" s="459"/>
    </row>
    <row r="112">
      <c r="A112" s="436" t="s">
        <v>1497</v>
      </c>
      <c r="B112" s="436" t="s">
        <v>1536</v>
      </c>
      <c r="C112" s="436" t="s">
        <v>9</v>
      </c>
      <c r="D112" s="436" t="s">
        <v>1058</v>
      </c>
      <c r="E112" s="436" t="s">
        <v>66</v>
      </c>
      <c r="F112" s="454">
        <v>1.0</v>
      </c>
      <c r="G112" s="459"/>
    </row>
    <row r="113">
      <c r="A113" s="436" t="s">
        <v>1497</v>
      </c>
      <c r="B113" s="436" t="s">
        <v>1498</v>
      </c>
      <c r="C113" s="436" t="s">
        <v>10</v>
      </c>
      <c r="D113" s="436" t="s">
        <v>1040</v>
      </c>
      <c r="E113" s="436" t="s">
        <v>66</v>
      </c>
      <c r="F113" s="454">
        <v>1.0</v>
      </c>
      <c r="G113" s="459"/>
    </row>
    <row r="114">
      <c r="A114" s="436" t="s">
        <v>1497</v>
      </c>
      <c r="B114" s="436" t="s">
        <v>1498</v>
      </c>
      <c r="C114" s="436" t="s">
        <v>9</v>
      </c>
      <c r="D114" s="436" t="s">
        <v>1040</v>
      </c>
      <c r="E114" s="436" t="s">
        <v>63</v>
      </c>
      <c r="F114" s="454">
        <v>1.0</v>
      </c>
      <c r="G114" s="459"/>
    </row>
    <row r="115">
      <c r="A115" s="436" t="s">
        <v>1452</v>
      </c>
      <c r="B115" s="436" t="s">
        <v>1538</v>
      </c>
      <c r="C115" s="436" t="s">
        <v>9</v>
      </c>
      <c r="D115" s="436" t="s">
        <v>1058</v>
      </c>
      <c r="E115" s="436" t="s">
        <v>66</v>
      </c>
      <c r="F115" s="454">
        <v>1.0</v>
      </c>
      <c r="G115" s="459"/>
    </row>
    <row r="116">
      <c r="A116" s="436" t="s">
        <v>1452</v>
      </c>
      <c r="B116" s="436" t="s">
        <v>1549</v>
      </c>
      <c r="C116" s="436" t="s">
        <v>9</v>
      </c>
      <c r="D116" s="436" t="s">
        <v>1040</v>
      </c>
      <c r="E116" s="436" t="s">
        <v>63</v>
      </c>
      <c r="F116" s="454">
        <v>1.0</v>
      </c>
      <c r="G116" s="459"/>
    </row>
    <row r="117">
      <c r="A117" s="436" t="s">
        <v>1440</v>
      </c>
      <c r="B117" s="436" t="s">
        <v>1511</v>
      </c>
      <c r="C117" s="436" t="s">
        <v>9</v>
      </c>
      <c r="D117" s="436" t="s">
        <v>1040</v>
      </c>
      <c r="E117" s="436" t="s">
        <v>63</v>
      </c>
      <c r="F117" s="454">
        <v>1.0</v>
      </c>
      <c r="G117" s="459"/>
    </row>
    <row r="118">
      <c r="A118" s="436" t="s">
        <v>1440</v>
      </c>
      <c r="B118" s="436" t="s">
        <v>1441</v>
      </c>
      <c r="C118" s="436" t="s">
        <v>8</v>
      </c>
      <c r="D118" s="436" t="s">
        <v>1040</v>
      </c>
      <c r="E118" s="436" t="s">
        <v>63</v>
      </c>
      <c r="F118" s="454">
        <v>1.0</v>
      </c>
      <c r="G118" s="459"/>
    </row>
    <row r="119">
      <c r="A119" s="436" t="s">
        <v>1440</v>
      </c>
      <c r="B119" s="436" t="s">
        <v>1441</v>
      </c>
      <c r="C119" s="436" t="s">
        <v>8</v>
      </c>
      <c r="D119" s="436" t="s">
        <v>1040</v>
      </c>
      <c r="E119" s="436" t="s">
        <v>66</v>
      </c>
      <c r="F119" s="454">
        <v>1.0</v>
      </c>
      <c r="G119" s="459"/>
    </row>
    <row r="120">
      <c r="A120" s="436" t="s">
        <v>1484</v>
      </c>
      <c r="B120" s="436" t="s">
        <v>1484</v>
      </c>
      <c r="C120" s="436" t="s">
        <v>9</v>
      </c>
      <c r="D120" s="436" t="s">
        <v>1040</v>
      </c>
      <c r="E120" s="436" t="s">
        <v>74</v>
      </c>
      <c r="F120" s="454">
        <v>1.0</v>
      </c>
      <c r="G120" s="459"/>
    </row>
    <row r="121">
      <c r="A121" s="436" t="s">
        <v>1444</v>
      </c>
      <c r="B121" s="436" t="s">
        <v>1579</v>
      </c>
      <c r="C121" s="436" t="s">
        <v>9</v>
      </c>
      <c r="D121" s="436" t="s">
        <v>1040</v>
      </c>
      <c r="E121" s="436" t="s">
        <v>66</v>
      </c>
      <c r="F121" s="454">
        <v>1.0</v>
      </c>
      <c r="G121" s="459"/>
    </row>
    <row r="122">
      <c r="A122" s="436" t="s">
        <v>1475</v>
      </c>
      <c r="B122" s="436" t="s">
        <v>1481</v>
      </c>
      <c r="C122" s="436" t="s">
        <v>10</v>
      </c>
      <c r="D122" s="436" t="s">
        <v>1040</v>
      </c>
      <c r="E122" s="436" t="s">
        <v>63</v>
      </c>
      <c r="F122" s="454">
        <v>1.0</v>
      </c>
      <c r="G122" s="459"/>
    </row>
    <row r="123">
      <c r="A123" s="436" t="s">
        <v>1475</v>
      </c>
      <c r="B123" s="436" t="s">
        <v>1490</v>
      </c>
      <c r="C123" s="436" t="s">
        <v>9</v>
      </c>
      <c r="D123" s="436" t="s">
        <v>1040</v>
      </c>
      <c r="E123" s="436" t="s">
        <v>66</v>
      </c>
      <c r="F123" s="454">
        <v>1.0</v>
      </c>
      <c r="G123" s="459"/>
    </row>
    <row r="124">
      <c r="A124" s="436" t="s">
        <v>1436</v>
      </c>
      <c r="B124" s="436" t="s">
        <v>1436</v>
      </c>
      <c r="C124" s="436" t="s">
        <v>8</v>
      </c>
      <c r="D124" s="436" t="s">
        <v>1040</v>
      </c>
      <c r="E124" s="436" t="s">
        <v>63</v>
      </c>
      <c r="F124" s="454">
        <v>1.0</v>
      </c>
      <c r="G124" s="459"/>
    </row>
    <row r="125">
      <c r="A125" s="458"/>
      <c r="B125" s="458"/>
      <c r="C125" s="458"/>
      <c r="D125" s="458"/>
      <c r="E125" s="458"/>
      <c r="F125" s="459"/>
      <c r="G125" s="459"/>
    </row>
    <row r="126">
      <c r="A126" s="458"/>
      <c r="B126" s="458"/>
      <c r="C126" s="458"/>
      <c r="D126" s="458"/>
      <c r="E126" s="458"/>
      <c r="F126" s="459"/>
      <c r="G126" s="459"/>
    </row>
    <row r="127">
      <c r="A127" s="458"/>
      <c r="B127" s="458"/>
      <c r="C127" s="458"/>
      <c r="D127" s="458"/>
      <c r="E127" s="458"/>
      <c r="F127" s="459"/>
      <c r="G127" s="459"/>
    </row>
    <row r="128">
      <c r="A128" s="458"/>
      <c r="B128" s="458"/>
      <c r="C128" s="458"/>
      <c r="D128" s="458"/>
      <c r="E128" s="458"/>
      <c r="F128" s="459"/>
      <c r="G128" s="459"/>
    </row>
    <row r="129">
      <c r="A129" s="458"/>
      <c r="B129" s="458"/>
      <c r="C129" s="458"/>
      <c r="D129" s="458"/>
      <c r="E129" s="458"/>
      <c r="F129" s="459"/>
      <c r="G129" s="459"/>
    </row>
    <row r="130">
      <c r="A130" s="458"/>
      <c r="B130" s="458"/>
      <c r="C130" s="458"/>
      <c r="D130" s="458"/>
      <c r="E130" s="458"/>
      <c r="F130" s="459"/>
      <c r="G130" s="459"/>
    </row>
    <row r="131">
      <c r="A131" s="458"/>
      <c r="B131" s="458"/>
      <c r="C131" s="458"/>
      <c r="D131" s="458"/>
      <c r="E131" s="458"/>
      <c r="F131" s="459"/>
      <c r="G131" s="459"/>
    </row>
    <row r="132">
      <c r="A132" s="458"/>
      <c r="B132" s="458"/>
      <c r="C132" s="458"/>
      <c r="D132" s="458"/>
      <c r="E132" s="458"/>
      <c r="F132" s="459"/>
      <c r="G132" s="459"/>
    </row>
    <row r="133">
      <c r="A133" s="458"/>
      <c r="B133" s="458"/>
      <c r="C133" s="458"/>
      <c r="D133" s="458"/>
      <c r="E133" s="458"/>
      <c r="F133" s="459"/>
      <c r="G133" s="459"/>
    </row>
    <row r="134">
      <c r="A134" s="458"/>
      <c r="B134" s="458"/>
      <c r="C134" s="458"/>
      <c r="D134" s="458"/>
      <c r="E134" s="458"/>
      <c r="F134" s="459"/>
      <c r="G134" s="459"/>
    </row>
    <row r="135">
      <c r="A135" s="458"/>
      <c r="B135" s="458"/>
      <c r="C135" s="458"/>
      <c r="D135" s="458"/>
      <c r="E135" s="458"/>
      <c r="F135" s="459"/>
      <c r="G135" s="459"/>
    </row>
    <row r="136">
      <c r="A136" s="458"/>
      <c r="B136" s="458"/>
      <c r="C136" s="458"/>
      <c r="D136" s="458"/>
      <c r="E136" s="458"/>
      <c r="F136" s="459"/>
      <c r="G136" s="459"/>
    </row>
    <row r="137">
      <c r="A137" s="458"/>
      <c r="B137" s="458"/>
      <c r="C137" s="458"/>
      <c r="D137" s="458"/>
      <c r="E137" s="458"/>
      <c r="F137" s="459"/>
      <c r="G137" s="459"/>
    </row>
    <row r="138">
      <c r="A138" s="458"/>
      <c r="B138" s="458"/>
      <c r="C138" s="458"/>
      <c r="D138" s="458"/>
      <c r="E138" s="458"/>
      <c r="F138" s="459"/>
      <c r="G138" s="459"/>
    </row>
    <row r="139">
      <c r="A139" s="458"/>
      <c r="B139" s="458"/>
      <c r="C139" s="458"/>
      <c r="D139" s="458"/>
      <c r="E139" s="458"/>
      <c r="F139" s="459"/>
      <c r="G139" s="459"/>
    </row>
    <row r="140">
      <c r="A140" s="458"/>
      <c r="B140" s="458"/>
      <c r="C140" s="458"/>
      <c r="D140" s="458"/>
      <c r="E140" s="458"/>
      <c r="F140" s="459"/>
      <c r="G140" s="459"/>
    </row>
    <row r="141">
      <c r="A141" s="458"/>
      <c r="B141" s="458"/>
      <c r="C141" s="458"/>
      <c r="D141" s="458"/>
      <c r="E141" s="458"/>
      <c r="F141" s="459"/>
      <c r="G141" s="459"/>
    </row>
    <row r="142">
      <c r="A142" s="458"/>
      <c r="B142" s="458"/>
      <c r="C142" s="458"/>
      <c r="D142" s="458"/>
      <c r="E142" s="458"/>
      <c r="F142" s="459"/>
      <c r="G142" s="459"/>
    </row>
    <row r="143">
      <c r="A143" s="458"/>
      <c r="B143" s="458"/>
      <c r="C143" s="458"/>
      <c r="D143" s="458"/>
      <c r="E143" s="458"/>
      <c r="F143" s="459"/>
      <c r="G143" s="459"/>
    </row>
    <row r="144">
      <c r="A144" s="458"/>
      <c r="B144" s="458"/>
      <c r="C144" s="458"/>
      <c r="D144" s="458"/>
      <c r="E144" s="458"/>
      <c r="F144" s="459"/>
      <c r="G144" s="459"/>
    </row>
    <row r="145">
      <c r="A145" s="458"/>
      <c r="B145" s="458"/>
      <c r="C145" s="458"/>
      <c r="D145" s="458"/>
      <c r="E145" s="458"/>
      <c r="F145" s="459"/>
      <c r="G145" s="459"/>
    </row>
    <row r="146">
      <c r="A146" s="458"/>
      <c r="B146" s="458"/>
      <c r="C146" s="458"/>
      <c r="D146" s="458"/>
      <c r="E146" s="458"/>
      <c r="F146" s="459"/>
      <c r="G146" s="459"/>
    </row>
    <row r="147">
      <c r="A147" s="458"/>
      <c r="B147" s="458"/>
      <c r="C147" s="458"/>
      <c r="D147" s="458"/>
      <c r="E147" s="458"/>
      <c r="F147" s="459"/>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row r="308">
      <c r="A308" s="458"/>
      <c r="B308" s="458"/>
      <c r="C308" s="458"/>
      <c r="D308" s="458"/>
      <c r="E308" s="458"/>
      <c r="F308" s="459"/>
      <c r="G308" s="459"/>
    </row>
    <row r="309">
      <c r="A309" s="458"/>
      <c r="B309" s="458"/>
      <c r="C309" s="458"/>
      <c r="D309" s="458"/>
      <c r="E309" s="458"/>
      <c r="F309" s="459"/>
      <c r="G309" s="459"/>
    </row>
    <row r="310">
      <c r="A310" s="458"/>
      <c r="B310" s="458"/>
      <c r="C310" s="458"/>
      <c r="D310" s="458"/>
      <c r="E310" s="458"/>
      <c r="F310" s="459"/>
      <c r="G310" s="459"/>
    </row>
    <row r="311">
      <c r="A311" s="458"/>
      <c r="B311" s="458"/>
      <c r="C311" s="458"/>
      <c r="D311" s="458"/>
      <c r="E311" s="458"/>
      <c r="F311" s="459"/>
      <c r="G311" s="459"/>
    </row>
    <row r="312">
      <c r="A312" s="458"/>
      <c r="B312" s="458"/>
      <c r="C312" s="458"/>
      <c r="D312" s="458"/>
      <c r="E312" s="458"/>
      <c r="F312" s="459"/>
      <c r="G312" s="459"/>
    </row>
    <row r="313">
      <c r="A313" s="458"/>
      <c r="B313" s="458"/>
      <c r="C313" s="458"/>
      <c r="D313" s="458"/>
      <c r="E313" s="458"/>
      <c r="F313" s="459"/>
      <c r="G313" s="459"/>
    </row>
    <row r="314">
      <c r="A314" s="458"/>
      <c r="B314" s="458"/>
      <c r="C314" s="458"/>
      <c r="D314" s="458"/>
      <c r="E314" s="458"/>
      <c r="F314" s="459"/>
      <c r="G314" s="459"/>
    </row>
    <row r="315">
      <c r="A315" s="458"/>
      <c r="B315" s="458"/>
      <c r="C315" s="458"/>
      <c r="D315" s="458"/>
      <c r="E315" s="458"/>
      <c r="F315" s="459"/>
      <c r="G315" s="459"/>
    </row>
    <row r="316">
      <c r="A316" s="458"/>
      <c r="B316" s="458"/>
      <c r="C316" s="458"/>
      <c r="D316" s="458"/>
      <c r="E316" s="458"/>
      <c r="F316" s="459"/>
      <c r="G316" s="459"/>
    </row>
    <row r="317">
      <c r="A317" s="458"/>
      <c r="B317" s="458"/>
      <c r="C317" s="458"/>
      <c r="D317" s="458"/>
      <c r="E317" s="458"/>
      <c r="F317" s="459"/>
      <c r="G317" s="459"/>
    </row>
    <row r="318">
      <c r="A318" s="458"/>
      <c r="B318" s="458"/>
      <c r="C318" s="458"/>
      <c r="D318" s="458"/>
      <c r="E318" s="458"/>
      <c r="F318" s="459"/>
      <c r="G318" s="459"/>
    </row>
    <row r="319">
      <c r="A319" s="458"/>
      <c r="B319" s="458"/>
      <c r="C319" s="458"/>
      <c r="D319" s="458"/>
      <c r="E319" s="458"/>
      <c r="F319" s="459"/>
      <c r="G319" s="459"/>
    </row>
    <row r="320">
      <c r="A320" s="458"/>
      <c r="B320" s="458"/>
      <c r="C320" s="458"/>
      <c r="D320" s="458"/>
      <c r="E320" s="458"/>
      <c r="F320" s="459"/>
      <c r="G320" s="459"/>
    </row>
    <row r="321">
      <c r="A321" s="458"/>
      <c r="B321" s="458"/>
      <c r="C321" s="458"/>
      <c r="D321" s="458"/>
      <c r="E321" s="458"/>
      <c r="F321" s="459"/>
      <c r="G321" s="459"/>
    </row>
    <row r="322">
      <c r="A322" s="458"/>
      <c r="B322" s="458"/>
      <c r="C322" s="458"/>
      <c r="D322" s="458"/>
      <c r="E322" s="458"/>
      <c r="F322" s="459"/>
      <c r="G322" s="459"/>
    </row>
    <row r="323">
      <c r="A323" s="458"/>
      <c r="B323" s="458"/>
      <c r="C323" s="458"/>
      <c r="D323" s="458"/>
      <c r="E323" s="458"/>
      <c r="F323" s="459"/>
      <c r="G323" s="459"/>
    </row>
    <row r="324">
      <c r="A324" s="458"/>
      <c r="B324" s="458"/>
      <c r="C324" s="458"/>
      <c r="D324" s="458"/>
      <c r="E324" s="458"/>
      <c r="F324" s="459"/>
      <c r="G324" s="459"/>
    </row>
    <row r="325">
      <c r="A325" s="458"/>
      <c r="B325" s="458"/>
      <c r="C325" s="458"/>
      <c r="D325" s="458"/>
      <c r="E325" s="458"/>
      <c r="F325" s="459"/>
      <c r="G325" s="459"/>
    </row>
    <row r="326">
      <c r="A326" s="458"/>
      <c r="B326" s="458"/>
      <c r="C326" s="458"/>
      <c r="D326" s="458"/>
      <c r="E326" s="458"/>
      <c r="F326" s="459"/>
      <c r="G326" s="459"/>
    </row>
    <row r="327">
      <c r="A327" s="458"/>
      <c r="B327" s="458"/>
      <c r="C327" s="458"/>
      <c r="D327" s="458"/>
      <c r="E327" s="458"/>
      <c r="F327" s="459"/>
      <c r="G327" s="459"/>
    </row>
  </sheetData>
  <drawing r:id="rId2"/>
  <legacyDrawing r:id="rId3"/>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0.63"/>
  </cols>
  <sheetData>
    <row r="1">
      <c r="A1" s="451" t="s">
        <v>632</v>
      </c>
    </row>
    <row r="2">
      <c r="A2" s="31" t="s">
        <v>1021</v>
      </c>
      <c r="B2" s="31" t="s">
        <v>1602</v>
      </c>
    </row>
    <row r="3">
      <c r="A3" s="31" t="s">
        <v>1023</v>
      </c>
      <c r="B3" s="31" t="s">
        <v>1024</v>
      </c>
    </row>
    <row r="4">
      <c r="A4" s="31" t="s">
        <v>756</v>
      </c>
      <c r="B4" s="31" t="s">
        <v>1603</v>
      </c>
    </row>
    <row r="5">
      <c r="A5" s="31" t="s">
        <v>1026</v>
      </c>
      <c r="B5" s="452">
        <v>266.0</v>
      </c>
    </row>
    <row r="6">
      <c r="A6" s="31" t="s">
        <v>1027</v>
      </c>
      <c r="B6" s="452">
        <v>266.0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1688.0</v>
      </c>
      <c r="G12" s="459"/>
    </row>
    <row r="15">
      <c r="A15" s="455" t="s">
        <v>1031</v>
      </c>
      <c r="B15" s="455" t="s">
        <v>1032</v>
      </c>
      <c r="C15" s="455" t="s">
        <v>1033</v>
      </c>
      <c r="D15" s="455" t="s">
        <v>1034</v>
      </c>
      <c r="E15" s="455" t="s">
        <v>1035</v>
      </c>
      <c r="F15" s="455" t="s">
        <v>1036</v>
      </c>
      <c r="G15" s="307"/>
    </row>
    <row r="16" hidden="1">
      <c r="A16" s="436" t="s">
        <v>1436</v>
      </c>
      <c r="B16" s="436" t="s">
        <v>1436</v>
      </c>
      <c r="C16" s="436" t="s">
        <v>9</v>
      </c>
      <c r="D16" s="436" t="s">
        <v>1040</v>
      </c>
      <c r="E16" s="436" t="s">
        <v>134</v>
      </c>
      <c r="F16" s="454">
        <v>179.0</v>
      </c>
      <c r="G16" s="459"/>
    </row>
    <row r="17" hidden="1">
      <c r="A17" s="436" t="s">
        <v>1437</v>
      </c>
      <c r="B17" s="436" t="s">
        <v>1438</v>
      </c>
      <c r="C17" s="436" t="s">
        <v>9</v>
      </c>
      <c r="D17" s="436" t="s">
        <v>1040</v>
      </c>
      <c r="E17" s="436" t="s">
        <v>134</v>
      </c>
      <c r="F17" s="454">
        <v>110.0</v>
      </c>
      <c r="G17" s="459"/>
    </row>
    <row r="18" hidden="1">
      <c r="A18" s="436" t="s">
        <v>1436</v>
      </c>
      <c r="B18" s="436" t="s">
        <v>1436</v>
      </c>
      <c r="C18" s="436" t="s">
        <v>10</v>
      </c>
      <c r="D18" s="436" t="s">
        <v>1040</v>
      </c>
      <c r="E18" s="436" t="s">
        <v>134</v>
      </c>
      <c r="F18" s="454">
        <v>74.0</v>
      </c>
      <c r="G18" s="459"/>
    </row>
    <row r="19" hidden="1">
      <c r="A19" s="436" t="s">
        <v>1437</v>
      </c>
      <c r="B19" s="436" t="s">
        <v>1438</v>
      </c>
      <c r="C19" s="436" t="s">
        <v>10</v>
      </c>
      <c r="D19" s="436" t="s">
        <v>1040</v>
      </c>
      <c r="E19" s="436" t="s">
        <v>134</v>
      </c>
      <c r="F19" s="454">
        <v>64.0</v>
      </c>
      <c r="G19" s="459"/>
    </row>
    <row r="20" hidden="1">
      <c r="A20" s="436" t="s">
        <v>1437</v>
      </c>
      <c r="B20" s="436" t="s">
        <v>1439</v>
      </c>
      <c r="C20" s="436" t="s">
        <v>9</v>
      </c>
      <c r="D20" s="436" t="s">
        <v>1040</v>
      </c>
      <c r="E20" s="436" t="s">
        <v>134</v>
      </c>
      <c r="F20" s="454">
        <v>58.0</v>
      </c>
      <c r="G20" s="459"/>
    </row>
    <row r="21" hidden="1">
      <c r="A21" s="436" t="s">
        <v>1437</v>
      </c>
      <c r="B21" s="436" t="s">
        <v>1446</v>
      </c>
      <c r="C21" s="436" t="s">
        <v>9</v>
      </c>
      <c r="D21" s="436" t="s">
        <v>1040</v>
      </c>
      <c r="E21" s="436" t="s">
        <v>134</v>
      </c>
      <c r="F21" s="454">
        <v>49.0</v>
      </c>
      <c r="G21" s="459"/>
    </row>
    <row r="22" hidden="1">
      <c r="A22" s="436" t="s">
        <v>1437</v>
      </c>
      <c r="B22" s="436" t="s">
        <v>1469</v>
      </c>
      <c r="C22" s="436" t="s">
        <v>9</v>
      </c>
      <c r="D22" s="436" t="s">
        <v>1040</v>
      </c>
      <c r="E22" s="436" t="s">
        <v>134</v>
      </c>
      <c r="F22" s="454">
        <v>38.0</v>
      </c>
      <c r="G22" s="459"/>
    </row>
    <row r="23" hidden="1">
      <c r="A23" s="436" t="s">
        <v>1436</v>
      </c>
      <c r="B23" s="436" t="s">
        <v>1436</v>
      </c>
      <c r="C23" s="436" t="s">
        <v>8</v>
      </c>
      <c r="D23" s="436" t="s">
        <v>1040</v>
      </c>
      <c r="E23" s="436" t="s">
        <v>134</v>
      </c>
      <c r="F23" s="454">
        <v>37.0</v>
      </c>
      <c r="G23" s="459"/>
    </row>
    <row r="24" hidden="1">
      <c r="A24" s="436" t="s">
        <v>1437</v>
      </c>
      <c r="B24" s="436" t="s">
        <v>1460</v>
      </c>
      <c r="C24" s="436" t="s">
        <v>10</v>
      </c>
      <c r="D24" s="436" t="s">
        <v>1040</v>
      </c>
      <c r="E24" s="436" t="s">
        <v>134</v>
      </c>
      <c r="F24" s="454">
        <v>30.0</v>
      </c>
      <c r="G24" s="459"/>
    </row>
    <row r="25" hidden="1">
      <c r="A25" s="436" t="s">
        <v>1437</v>
      </c>
      <c r="B25" s="436" t="s">
        <v>1460</v>
      </c>
      <c r="C25" s="436" t="s">
        <v>9</v>
      </c>
      <c r="D25" s="436" t="s">
        <v>1040</v>
      </c>
      <c r="E25" s="436" t="s">
        <v>134</v>
      </c>
      <c r="F25" s="454">
        <v>29.0</v>
      </c>
      <c r="G25" s="459"/>
    </row>
    <row r="26" hidden="1">
      <c r="A26" s="436" t="s">
        <v>1444</v>
      </c>
      <c r="B26" s="436" t="s">
        <v>1445</v>
      </c>
      <c r="C26" s="436" t="s">
        <v>9</v>
      </c>
      <c r="D26" s="436" t="s">
        <v>1040</v>
      </c>
      <c r="E26" s="436" t="s">
        <v>134</v>
      </c>
      <c r="F26" s="454">
        <v>29.0</v>
      </c>
      <c r="G26" s="459"/>
    </row>
    <row r="27" hidden="1">
      <c r="A27" s="436" t="s">
        <v>1444</v>
      </c>
      <c r="B27" s="436" t="s">
        <v>1445</v>
      </c>
      <c r="C27" s="436" t="s">
        <v>9</v>
      </c>
      <c r="D27" s="436" t="s">
        <v>1040</v>
      </c>
      <c r="E27" s="436" t="s">
        <v>139</v>
      </c>
      <c r="F27" s="454">
        <v>29.0</v>
      </c>
      <c r="G27" s="459"/>
    </row>
    <row r="28" hidden="1">
      <c r="A28" s="436" t="s">
        <v>1437</v>
      </c>
      <c r="B28" s="436" t="s">
        <v>1443</v>
      </c>
      <c r="C28" s="436" t="s">
        <v>9</v>
      </c>
      <c r="D28" s="436" t="s">
        <v>1040</v>
      </c>
      <c r="E28" s="436" t="s">
        <v>134</v>
      </c>
      <c r="F28" s="454">
        <v>27.0</v>
      </c>
      <c r="G28" s="459"/>
    </row>
    <row r="29" hidden="1">
      <c r="A29" s="436" t="s">
        <v>1437</v>
      </c>
      <c r="B29" s="436" t="s">
        <v>1439</v>
      </c>
      <c r="C29" s="436" t="s">
        <v>8</v>
      </c>
      <c r="D29" s="436" t="s">
        <v>1040</v>
      </c>
      <c r="E29" s="436" t="s">
        <v>134</v>
      </c>
      <c r="F29" s="454">
        <v>27.0</v>
      </c>
      <c r="G29" s="459"/>
    </row>
    <row r="30" hidden="1">
      <c r="A30" s="436" t="s">
        <v>1437</v>
      </c>
      <c r="B30" s="436" t="s">
        <v>1439</v>
      </c>
      <c r="C30" s="436" t="s">
        <v>10</v>
      </c>
      <c r="D30" s="436" t="s">
        <v>1040</v>
      </c>
      <c r="E30" s="436" t="s">
        <v>134</v>
      </c>
      <c r="F30" s="454">
        <v>26.0</v>
      </c>
      <c r="G30" s="459"/>
    </row>
    <row r="31" hidden="1">
      <c r="A31" s="436" t="s">
        <v>1452</v>
      </c>
      <c r="B31" s="436" t="s">
        <v>1462</v>
      </c>
      <c r="C31" s="436" t="s">
        <v>9</v>
      </c>
      <c r="D31" s="436" t="s">
        <v>1040</v>
      </c>
      <c r="E31" s="436" t="s">
        <v>134</v>
      </c>
      <c r="F31" s="454">
        <v>22.0</v>
      </c>
      <c r="G31" s="459"/>
    </row>
    <row r="32" hidden="1">
      <c r="A32" s="436" t="s">
        <v>1437</v>
      </c>
      <c r="B32" s="436" t="s">
        <v>1438</v>
      </c>
      <c r="C32" s="436" t="s">
        <v>9</v>
      </c>
      <c r="D32" s="436" t="s">
        <v>1040</v>
      </c>
      <c r="E32" s="436" t="s">
        <v>140</v>
      </c>
      <c r="F32" s="454">
        <v>21.0</v>
      </c>
      <c r="G32" s="459"/>
    </row>
    <row r="33" hidden="1">
      <c r="A33" s="436" t="s">
        <v>1437</v>
      </c>
      <c r="B33" s="436" t="s">
        <v>1438</v>
      </c>
      <c r="C33" s="436" t="s">
        <v>8</v>
      </c>
      <c r="D33" s="436" t="s">
        <v>1040</v>
      </c>
      <c r="E33" s="436" t="s">
        <v>134</v>
      </c>
      <c r="F33" s="454">
        <v>21.0</v>
      </c>
      <c r="G33" s="459"/>
    </row>
    <row r="34" hidden="1">
      <c r="A34" s="436" t="s">
        <v>1436</v>
      </c>
      <c r="B34" s="436" t="s">
        <v>1436</v>
      </c>
      <c r="C34" s="436" t="s">
        <v>9</v>
      </c>
      <c r="D34" s="436" t="s">
        <v>1040</v>
      </c>
      <c r="E34" s="436" t="s">
        <v>140</v>
      </c>
      <c r="F34" s="454">
        <v>21.0</v>
      </c>
      <c r="G34" s="459"/>
    </row>
    <row r="35" hidden="1">
      <c r="A35" s="436" t="s">
        <v>1437</v>
      </c>
      <c r="B35" s="436" t="s">
        <v>1443</v>
      </c>
      <c r="C35" s="436" t="s">
        <v>10</v>
      </c>
      <c r="D35" s="436" t="s">
        <v>1040</v>
      </c>
      <c r="E35" s="436" t="s">
        <v>134</v>
      </c>
      <c r="F35" s="454">
        <v>18.0</v>
      </c>
      <c r="G35" s="459"/>
    </row>
    <row r="36" hidden="1">
      <c r="A36" s="436" t="s">
        <v>1452</v>
      </c>
      <c r="B36" s="436" t="s">
        <v>1514</v>
      </c>
      <c r="C36" s="436" t="s">
        <v>9</v>
      </c>
      <c r="D36" s="436" t="s">
        <v>1040</v>
      </c>
      <c r="E36" s="436" t="s">
        <v>134</v>
      </c>
      <c r="F36" s="454">
        <v>17.0</v>
      </c>
      <c r="G36" s="459"/>
    </row>
    <row r="37" hidden="1">
      <c r="A37" s="436" t="s">
        <v>1452</v>
      </c>
      <c r="B37" s="436" t="s">
        <v>1472</v>
      </c>
      <c r="C37" s="436" t="s">
        <v>9</v>
      </c>
      <c r="D37" s="436" t="s">
        <v>1040</v>
      </c>
      <c r="E37" s="436" t="s">
        <v>134</v>
      </c>
      <c r="F37" s="454">
        <v>16.0</v>
      </c>
      <c r="G37" s="459"/>
    </row>
    <row r="38" hidden="1">
      <c r="A38" s="436" t="s">
        <v>1437</v>
      </c>
      <c r="B38" s="436" t="s">
        <v>1438</v>
      </c>
      <c r="C38" s="436" t="s">
        <v>10</v>
      </c>
      <c r="D38" s="436" t="s">
        <v>1040</v>
      </c>
      <c r="E38" s="436" t="s">
        <v>140</v>
      </c>
      <c r="F38" s="454">
        <v>15.0</v>
      </c>
      <c r="G38" s="459"/>
    </row>
    <row r="39" hidden="1">
      <c r="A39" s="436" t="s">
        <v>1436</v>
      </c>
      <c r="B39" s="436" t="s">
        <v>1436</v>
      </c>
      <c r="C39" s="436" t="s">
        <v>10</v>
      </c>
      <c r="D39" s="436" t="s">
        <v>1058</v>
      </c>
      <c r="E39" s="436" t="s">
        <v>134</v>
      </c>
      <c r="F39" s="454">
        <v>15.0</v>
      </c>
      <c r="G39" s="459"/>
    </row>
    <row r="40" hidden="1">
      <c r="A40" s="436" t="s">
        <v>1448</v>
      </c>
      <c r="B40" s="436" t="s">
        <v>1459</v>
      </c>
      <c r="C40" s="436" t="s">
        <v>10</v>
      </c>
      <c r="D40" s="436" t="s">
        <v>1040</v>
      </c>
      <c r="E40" s="436" t="s">
        <v>134</v>
      </c>
      <c r="F40" s="454">
        <v>14.0</v>
      </c>
      <c r="G40" s="459"/>
    </row>
    <row r="41" hidden="1">
      <c r="A41" s="436" t="s">
        <v>1437</v>
      </c>
      <c r="B41" s="436" t="s">
        <v>1446</v>
      </c>
      <c r="C41" s="436" t="s">
        <v>8</v>
      </c>
      <c r="D41" s="436" t="s">
        <v>1040</v>
      </c>
      <c r="E41" s="436" t="s">
        <v>134</v>
      </c>
      <c r="F41" s="454">
        <v>14.0</v>
      </c>
      <c r="G41" s="459"/>
    </row>
    <row r="42" hidden="1">
      <c r="A42" s="436" t="s">
        <v>1437</v>
      </c>
      <c r="B42" s="436" t="s">
        <v>1469</v>
      </c>
      <c r="C42" s="436" t="s">
        <v>10</v>
      </c>
      <c r="D42" s="436" t="s">
        <v>1040</v>
      </c>
      <c r="E42" s="436" t="s">
        <v>134</v>
      </c>
      <c r="F42" s="454">
        <v>14.0</v>
      </c>
      <c r="G42" s="459"/>
    </row>
    <row r="43" hidden="1">
      <c r="A43" s="436" t="s">
        <v>1452</v>
      </c>
      <c r="B43" s="436" t="s">
        <v>1462</v>
      </c>
      <c r="C43" s="436" t="s">
        <v>10</v>
      </c>
      <c r="D43" s="436" t="s">
        <v>1040</v>
      </c>
      <c r="E43" s="436" t="s">
        <v>134</v>
      </c>
      <c r="F43" s="454">
        <v>14.0</v>
      </c>
      <c r="G43" s="459"/>
    </row>
    <row r="44" hidden="1">
      <c r="A44" s="436" t="s">
        <v>1437</v>
      </c>
      <c r="B44" s="436" t="s">
        <v>1469</v>
      </c>
      <c r="C44" s="436" t="s">
        <v>8</v>
      </c>
      <c r="D44" s="436" t="s">
        <v>1040</v>
      </c>
      <c r="E44" s="436" t="s">
        <v>134</v>
      </c>
      <c r="F44" s="454">
        <v>13.0</v>
      </c>
      <c r="G44" s="459"/>
    </row>
    <row r="45" hidden="1">
      <c r="A45" s="436" t="s">
        <v>1452</v>
      </c>
      <c r="B45" s="436" t="s">
        <v>1472</v>
      </c>
      <c r="C45" s="436" t="s">
        <v>10</v>
      </c>
      <c r="D45" s="436" t="s">
        <v>1040</v>
      </c>
      <c r="E45" s="436" t="s">
        <v>134</v>
      </c>
      <c r="F45" s="454">
        <v>13.0</v>
      </c>
      <c r="G45" s="459"/>
    </row>
    <row r="46" hidden="1">
      <c r="A46" s="436" t="s">
        <v>1448</v>
      </c>
      <c r="B46" s="436" t="s">
        <v>1459</v>
      </c>
      <c r="C46" s="436" t="s">
        <v>9</v>
      </c>
      <c r="D46" s="436" t="s">
        <v>1040</v>
      </c>
      <c r="E46" s="436" t="s">
        <v>134</v>
      </c>
      <c r="F46" s="454">
        <v>12.0</v>
      </c>
      <c r="G46" s="459"/>
    </row>
    <row r="47" hidden="1">
      <c r="A47" s="436" t="s">
        <v>1452</v>
      </c>
      <c r="B47" s="436" t="s">
        <v>1538</v>
      </c>
      <c r="C47" s="436" t="s">
        <v>9</v>
      </c>
      <c r="D47" s="436" t="s">
        <v>1040</v>
      </c>
      <c r="E47" s="436" t="s">
        <v>134</v>
      </c>
      <c r="F47" s="454">
        <v>12.0</v>
      </c>
      <c r="G47" s="459"/>
    </row>
    <row r="48" hidden="1">
      <c r="A48" s="436" t="s">
        <v>1444</v>
      </c>
      <c r="B48" s="436" t="s">
        <v>1445</v>
      </c>
      <c r="C48" s="436" t="s">
        <v>10</v>
      </c>
      <c r="D48" s="436" t="s">
        <v>1040</v>
      </c>
      <c r="E48" s="436" t="s">
        <v>134</v>
      </c>
      <c r="F48" s="454">
        <v>12.0</v>
      </c>
      <c r="G48" s="459"/>
    </row>
    <row r="49" hidden="1">
      <c r="A49" s="436" t="s">
        <v>1444</v>
      </c>
      <c r="B49" s="436" t="s">
        <v>1445</v>
      </c>
      <c r="C49" s="436" t="s">
        <v>9</v>
      </c>
      <c r="D49" s="436" t="s">
        <v>1040</v>
      </c>
      <c r="E49" s="436" t="s">
        <v>140</v>
      </c>
      <c r="F49" s="454">
        <v>12.0</v>
      </c>
      <c r="G49" s="459"/>
    </row>
    <row r="50" hidden="1">
      <c r="A50" s="436" t="s">
        <v>1444</v>
      </c>
      <c r="B50" s="436" t="s">
        <v>1456</v>
      </c>
      <c r="C50" s="436" t="s">
        <v>9</v>
      </c>
      <c r="D50" s="436" t="s">
        <v>1040</v>
      </c>
      <c r="E50" s="436" t="s">
        <v>139</v>
      </c>
      <c r="F50" s="454">
        <v>11.0</v>
      </c>
      <c r="G50" s="459"/>
    </row>
    <row r="51" hidden="1">
      <c r="A51" s="436" t="s">
        <v>1444</v>
      </c>
      <c r="B51" s="436" t="s">
        <v>1445</v>
      </c>
      <c r="C51" s="436" t="s">
        <v>10</v>
      </c>
      <c r="D51" s="436" t="s">
        <v>1040</v>
      </c>
      <c r="E51" s="436" t="s">
        <v>139</v>
      </c>
      <c r="F51" s="454">
        <v>11.0</v>
      </c>
      <c r="G51" s="459"/>
    </row>
    <row r="52" hidden="1">
      <c r="A52" s="436" t="s">
        <v>1444</v>
      </c>
      <c r="B52" s="436" t="s">
        <v>1456</v>
      </c>
      <c r="C52" s="436" t="s">
        <v>9</v>
      </c>
      <c r="D52" s="436" t="s">
        <v>1040</v>
      </c>
      <c r="E52" s="436" t="s">
        <v>134</v>
      </c>
      <c r="F52" s="454">
        <v>10.0</v>
      </c>
      <c r="G52" s="459"/>
    </row>
    <row r="53" hidden="1">
      <c r="A53" s="436" t="s">
        <v>1444</v>
      </c>
      <c r="B53" s="436" t="s">
        <v>1474</v>
      </c>
      <c r="C53" s="436" t="s">
        <v>10</v>
      </c>
      <c r="D53" s="436" t="s">
        <v>1040</v>
      </c>
      <c r="E53" s="436" t="s">
        <v>139</v>
      </c>
      <c r="F53" s="454">
        <v>10.0</v>
      </c>
      <c r="G53" s="459"/>
    </row>
    <row r="54" hidden="1">
      <c r="A54" s="436" t="s">
        <v>1437</v>
      </c>
      <c r="B54" s="436" t="s">
        <v>1439</v>
      </c>
      <c r="C54" s="436" t="s">
        <v>9</v>
      </c>
      <c r="D54" s="436" t="s">
        <v>1058</v>
      </c>
      <c r="E54" s="436" t="s">
        <v>134</v>
      </c>
      <c r="F54" s="454">
        <v>9.0</v>
      </c>
      <c r="G54" s="459"/>
    </row>
    <row r="55" hidden="1">
      <c r="A55" s="436" t="s">
        <v>1437</v>
      </c>
      <c r="B55" s="436" t="s">
        <v>1492</v>
      </c>
      <c r="C55" s="436" t="s">
        <v>9</v>
      </c>
      <c r="D55" s="436" t="s">
        <v>1040</v>
      </c>
      <c r="E55" s="436" t="s">
        <v>134</v>
      </c>
      <c r="F55" s="454">
        <v>9.0</v>
      </c>
      <c r="G55" s="459"/>
    </row>
    <row r="56" hidden="1">
      <c r="A56" s="436" t="s">
        <v>1444</v>
      </c>
      <c r="B56" s="436" t="s">
        <v>1474</v>
      </c>
      <c r="C56" s="436" t="s">
        <v>9</v>
      </c>
      <c r="D56" s="436" t="s">
        <v>1040</v>
      </c>
      <c r="E56" s="436" t="s">
        <v>134</v>
      </c>
      <c r="F56" s="454">
        <v>9.0</v>
      </c>
      <c r="G56" s="459"/>
    </row>
    <row r="57" hidden="1">
      <c r="A57" s="436" t="s">
        <v>1436</v>
      </c>
      <c r="B57" s="436" t="s">
        <v>1436</v>
      </c>
      <c r="C57" s="436" t="s">
        <v>10</v>
      </c>
      <c r="D57" s="436" t="s">
        <v>1040</v>
      </c>
      <c r="E57" s="436" t="s">
        <v>140</v>
      </c>
      <c r="F57" s="454">
        <v>9.0</v>
      </c>
      <c r="G57" s="459"/>
    </row>
    <row r="58" hidden="1">
      <c r="A58" s="436" t="s">
        <v>1068</v>
      </c>
      <c r="B58" s="436" t="s">
        <v>1068</v>
      </c>
      <c r="C58" s="436" t="s">
        <v>9</v>
      </c>
      <c r="D58" s="436" t="s">
        <v>1040</v>
      </c>
      <c r="E58" s="436" t="s">
        <v>134</v>
      </c>
      <c r="F58" s="454">
        <v>8.0</v>
      </c>
      <c r="G58" s="459"/>
    </row>
    <row r="59" hidden="1">
      <c r="A59" s="436" t="s">
        <v>1437</v>
      </c>
      <c r="B59" s="436" t="s">
        <v>1466</v>
      </c>
      <c r="C59" s="436" t="s">
        <v>9</v>
      </c>
      <c r="D59" s="436" t="s">
        <v>1040</v>
      </c>
      <c r="E59" s="436" t="s">
        <v>134</v>
      </c>
      <c r="F59" s="454">
        <v>8.0</v>
      </c>
      <c r="G59" s="459"/>
    </row>
    <row r="60" hidden="1">
      <c r="A60" s="436" t="s">
        <v>1437</v>
      </c>
      <c r="B60" s="436" t="s">
        <v>1446</v>
      </c>
      <c r="C60" s="436" t="s">
        <v>10</v>
      </c>
      <c r="D60" s="436" t="s">
        <v>1040</v>
      </c>
      <c r="E60" s="436" t="s">
        <v>134</v>
      </c>
      <c r="F60" s="454">
        <v>8.0</v>
      </c>
      <c r="G60" s="459"/>
    </row>
    <row r="61" hidden="1">
      <c r="A61" s="436" t="s">
        <v>1437</v>
      </c>
      <c r="B61" s="436" t="s">
        <v>1461</v>
      </c>
      <c r="C61" s="436" t="s">
        <v>10</v>
      </c>
      <c r="D61" s="436" t="s">
        <v>1040</v>
      </c>
      <c r="E61" s="436" t="s">
        <v>134</v>
      </c>
      <c r="F61" s="454">
        <v>7.0</v>
      </c>
      <c r="G61" s="459"/>
    </row>
    <row r="62" hidden="1">
      <c r="A62" s="436" t="s">
        <v>1437</v>
      </c>
      <c r="B62" s="436" t="s">
        <v>1469</v>
      </c>
      <c r="C62" s="436" t="s">
        <v>9</v>
      </c>
      <c r="D62" s="436" t="s">
        <v>1040</v>
      </c>
      <c r="E62" s="436" t="s">
        <v>140</v>
      </c>
      <c r="F62" s="454">
        <v>7.0</v>
      </c>
      <c r="G62" s="459"/>
    </row>
    <row r="63" hidden="1">
      <c r="A63" s="436" t="s">
        <v>1437</v>
      </c>
      <c r="B63" s="436" t="s">
        <v>1438</v>
      </c>
      <c r="C63" s="436" t="s">
        <v>9</v>
      </c>
      <c r="D63" s="436" t="s">
        <v>1040</v>
      </c>
      <c r="E63" s="436" t="s">
        <v>139</v>
      </c>
      <c r="F63" s="454">
        <v>7.0</v>
      </c>
      <c r="G63" s="459"/>
    </row>
    <row r="64" hidden="1">
      <c r="A64" s="436" t="s">
        <v>1452</v>
      </c>
      <c r="B64" s="436" t="s">
        <v>1514</v>
      </c>
      <c r="C64" s="436" t="s">
        <v>8</v>
      </c>
      <c r="D64" s="436" t="s">
        <v>1040</v>
      </c>
      <c r="E64" s="436" t="s">
        <v>134</v>
      </c>
      <c r="F64" s="454">
        <v>7.0</v>
      </c>
      <c r="G64" s="459"/>
    </row>
    <row r="65" hidden="1">
      <c r="A65" s="436" t="s">
        <v>1444</v>
      </c>
      <c r="B65" s="436" t="s">
        <v>1457</v>
      </c>
      <c r="C65" s="436" t="s">
        <v>9</v>
      </c>
      <c r="D65" s="436" t="s">
        <v>1040</v>
      </c>
      <c r="E65" s="436" t="s">
        <v>139</v>
      </c>
      <c r="F65" s="454">
        <v>7.0</v>
      </c>
      <c r="G65" s="459"/>
    </row>
    <row r="66" hidden="1">
      <c r="A66" s="436" t="s">
        <v>1444</v>
      </c>
      <c r="B66" s="436" t="s">
        <v>1474</v>
      </c>
      <c r="C66" s="436" t="s">
        <v>9</v>
      </c>
      <c r="D66" s="436" t="s">
        <v>1040</v>
      </c>
      <c r="E66" s="436" t="s">
        <v>139</v>
      </c>
      <c r="F66" s="454">
        <v>7.0</v>
      </c>
      <c r="G66" s="459"/>
    </row>
    <row r="67" hidden="1">
      <c r="A67" s="436" t="s">
        <v>1444</v>
      </c>
      <c r="B67" s="436" t="s">
        <v>1474</v>
      </c>
      <c r="C67" s="436" t="s">
        <v>9</v>
      </c>
      <c r="D67" s="436" t="s">
        <v>1058</v>
      </c>
      <c r="E67" s="436" t="s">
        <v>139</v>
      </c>
      <c r="F67" s="454">
        <v>7.0</v>
      </c>
      <c r="G67" s="459"/>
    </row>
    <row r="68" hidden="1">
      <c r="A68" s="436" t="s">
        <v>1437</v>
      </c>
      <c r="B68" s="436" t="s">
        <v>1460</v>
      </c>
      <c r="C68" s="436" t="s">
        <v>8</v>
      </c>
      <c r="D68" s="436" t="s">
        <v>1040</v>
      </c>
      <c r="E68" s="436" t="s">
        <v>134</v>
      </c>
      <c r="F68" s="454">
        <v>6.0</v>
      </c>
      <c r="G68" s="459"/>
    </row>
    <row r="69" hidden="1">
      <c r="A69" s="436" t="s">
        <v>1437</v>
      </c>
      <c r="B69" s="436" t="s">
        <v>1461</v>
      </c>
      <c r="C69" s="436" t="s">
        <v>9</v>
      </c>
      <c r="D69" s="436" t="s">
        <v>1040</v>
      </c>
      <c r="E69" s="436" t="s">
        <v>134</v>
      </c>
      <c r="F69" s="454">
        <v>6.0</v>
      </c>
      <c r="G69" s="459"/>
    </row>
    <row r="70" hidden="1">
      <c r="A70" s="436" t="s">
        <v>1437</v>
      </c>
      <c r="B70" s="436" t="s">
        <v>1438</v>
      </c>
      <c r="C70" s="436" t="s">
        <v>8</v>
      </c>
      <c r="D70" s="436" t="s">
        <v>1040</v>
      </c>
      <c r="E70" s="436" t="s">
        <v>140</v>
      </c>
      <c r="F70" s="454">
        <v>6.0</v>
      </c>
      <c r="G70" s="459"/>
    </row>
    <row r="71" hidden="1">
      <c r="A71" s="436" t="s">
        <v>1452</v>
      </c>
      <c r="B71" s="436" t="s">
        <v>1514</v>
      </c>
      <c r="C71" s="436" t="s">
        <v>10</v>
      </c>
      <c r="D71" s="436" t="s">
        <v>1040</v>
      </c>
      <c r="E71" s="436" t="s">
        <v>134</v>
      </c>
      <c r="F71" s="454">
        <v>6.0</v>
      </c>
      <c r="G71" s="459"/>
    </row>
    <row r="72" hidden="1">
      <c r="A72" s="436" t="s">
        <v>1452</v>
      </c>
      <c r="B72" s="436" t="s">
        <v>1538</v>
      </c>
      <c r="C72" s="436" t="s">
        <v>10</v>
      </c>
      <c r="D72" s="436" t="s">
        <v>1040</v>
      </c>
      <c r="E72" s="436" t="s">
        <v>134</v>
      </c>
      <c r="F72" s="454">
        <v>6.0</v>
      </c>
      <c r="G72" s="459"/>
    </row>
    <row r="73" hidden="1">
      <c r="A73" s="436" t="s">
        <v>1436</v>
      </c>
      <c r="B73" s="436" t="s">
        <v>1436</v>
      </c>
      <c r="C73" s="436" t="s">
        <v>9</v>
      </c>
      <c r="D73" s="436" t="s">
        <v>1058</v>
      </c>
      <c r="E73" s="436" t="s">
        <v>134</v>
      </c>
      <c r="F73" s="454">
        <v>6.0</v>
      </c>
      <c r="G73" s="459"/>
    </row>
    <row r="74" hidden="1">
      <c r="A74" s="436" t="s">
        <v>1068</v>
      </c>
      <c r="B74" s="436" t="s">
        <v>1068</v>
      </c>
      <c r="C74" s="436" t="s">
        <v>10</v>
      </c>
      <c r="D74" s="436" t="s">
        <v>1040</v>
      </c>
      <c r="E74" s="436" t="s">
        <v>134</v>
      </c>
      <c r="F74" s="454">
        <v>5.0</v>
      </c>
      <c r="G74" s="459"/>
    </row>
    <row r="75" hidden="1">
      <c r="A75" s="436" t="s">
        <v>1448</v>
      </c>
      <c r="B75" s="436" t="s">
        <v>1459</v>
      </c>
      <c r="C75" s="436" t="s">
        <v>8</v>
      </c>
      <c r="D75" s="436" t="s">
        <v>1040</v>
      </c>
      <c r="E75" s="436" t="s">
        <v>134</v>
      </c>
      <c r="F75" s="454">
        <v>5.0</v>
      </c>
      <c r="G75" s="459"/>
    </row>
    <row r="76" hidden="1">
      <c r="A76" s="436" t="s">
        <v>1437</v>
      </c>
      <c r="B76" s="436" t="s">
        <v>1446</v>
      </c>
      <c r="C76" s="436" t="s">
        <v>9</v>
      </c>
      <c r="D76" s="436" t="s">
        <v>1040</v>
      </c>
      <c r="E76" s="436" t="s">
        <v>140</v>
      </c>
      <c r="F76" s="454">
        <v>5.0</v>
      </c>
      <c r="G76" s="459"/>
    </row>
    <row r="77" hidden="1">
      <c r="A77" s="436" t="s">
        <v>1437</v>
      </c>
      <c r="B77" s="436" t="s">
        <v>1555</v>
      </c>
      <c r="C77" s="436" t="s">
        <v>9</v>
      </c>
      <c r="D77" s="436" t="s">
        <v>1040</v>
      </c>
      <c r="E77" s="436" t="s">
        <v>134</v>
      </c>
      <c r="F77" s="454">
        <v>5.0</v>
      </c>
      <c r="G77" s="459"/>
    </row>
    <row r="78" hidden="1">
      <c r="A78" s="436" t="s">
        <v>1437</v>
      </c>
      <c r="B78" s="436" t="s">
        <v>1442</v>
      </c>
      <c r="C78" s="436" t="s">
        <v>9</v>
      </c>
      <c r="D78" s="436" t="s">
        <v>1040</v>
      </c>
      <c r="E78" s="436" t="s">
        <v>134</v>
      </c>
      <c r="F78" s="454">
        <v>5.0</v>
      </c>
      <c r="G78" s="459"/>
    </row>
    <row r="79" hidden="1">
      <c r="A79" s="436" t="s">
        <v>1452</v>
      </c>
      <c r="B79" s="436" t="s">
        <v>1462</v>
      </c>
      <c r="C79" s="436" t="s">
        <v>8</v>
      </c>
      <c r="D79" s="436" t="s">
        <v>1040</v>
      </c>
      <c r="E79" s="436" t="s">
        <v>134</v>
      </c>
      <c r="F79" s="454">
        <v>5.0</v>
      </c>
      <c r="G79" s="459"/>
    </row>
    <row r="80" hidden="1">
      <c r="A80" s="436" t="s">
        <v>1452</v>
      </c>
      <c r="B80" s="436" t="s">
        <v>1462</v>
      </c>
      <c r="C80" s="436" t="s">
        <v>8</v>
      </c>
      <c r="D80" s="436" t="s">
        <v>1058</v>
      </c>
      <c r="E80" s="436" t="s">
        <v>134</v>
      </c>
      <c r="F80" s="454">
        <v>5.0</v>
      </c>
      <c r="G80" s="459"/>
    </row>
    <row r="81" hidden="1">
      <c r="A81" s="436" t="s">
        <v>1452</v>
      </c>
      <c r="B81" s="436" t="s">
        <v>1472</v>
      </c>
      <c r="C81" s="436" t="s">
        <v>8</v>
      </c>
      <c r="D81" s="436" t="s">
        <v>1040</v>
      </c>
      <c r="E81" s="436" t="s">
        <v>134</v>
      </c>
      <c r="F81" s="454">
        <v>5.0</v>
      </c>
      <c r="G81" s="459"/>
    </row>
    <row r="82" hidden="1">
      <c r="A82" s="436" t="s">
        <v>1444</v>
      </c>
      <c r="B82" s="436" t="s">
        <v>1456</v>
      </c>
      <c r="C82" s="436" t="s">
        <v>8</v>
      </c>
      <c r="D82" s="436" t="s">
        <v>1040</v>
      </c>
      <c r="E82" s="436" t="s">
        <v>139</v>
      </c>
      <c r="F82" s="454">
        <v>5.0</v>
      </c>
      <c r="G82" s="459"/>
    </row>
    <row r="83" hidden="1">
      <c r="A83" s="436" t="s">
        <v>1444</v>
      </c>
      <c r="B83" s="436" t="s">
        <v>1457</v>
      </c>
      <c r="C83" s="436" t="s">
        <v>9</v>
      </c>
      <c r="D83" s="436" t="s">
        <v>1040</v>
      </c>
      <c r="E83" s="436" t="s">
        <v>134</v>
      </c>
      <c r="F83" s="454">
        <v>5.0</v>
      </c>
      <c r="G83" s="459"/>
    </row>
    <row r="84" hidden="1">
      <c r="A84" s="436" t="s">
        <v>1444</v>
      </c>
      <c r="B84" s="436" t="s">
        <v>1474</v>
      </c>
      <c r="C84" s="436" t="s">
        <v>8</v>
      </c>
      <c r="D84" s="436" t="s">
        <v>1040</v>
      </c>
      <c r="E84" s="436" t="s">
        <v>134</v>
      </c>
      <c r="F84" s="454">
        <v>5.0</v>
      </c>
      <c r="G84" s="459"/>
    </row>
    <row r="85" hidden="1">
      <c r="A85" s="436" t="s">
        <v>1448</v>
      </c>
      <c r="B85" s="436" t="s">
        <v>1459</v>
      </c>
      <c r="C85" s="436" t="s">
        <v>9</v>
      </c>
      <c r="D85" s="436" t="s">
        <v>1040</v>
      </c>
      <c r="E85" s="436" t="s">
        <v>140</v>
      </c>
      <c r="F85" s="454">
        <v>4.0</v>
      </c>
      <c r="G85" s="459"/>
    </row>
    <row r="86" hidden="1">
      <c r="A86" s="436" t="s">
        <v>1437</v>
      </c>
      <c r="B86" s="436" t="s">
        <v>1443</v>
      </c>
      <c r="C86" s="436" t="s">
        <v>9</v>
      </c>
      <c r="D86" s="436" t="s">
        <v>1040</v>
      </c>
      <c r="E86" s="436" t="s">
        <v>140</v>
      </c>
      <c r="F86" s="454">
        <v>4.0</v>
      </c>
      <c r="G86" s="459"/>
    </row>
    <row r="87" hidden="1">
      <c r="A87" s="436" t="s">
        <v>1437</v>
      </c>
      <c r="B87" s="436" t="s">
        <v>1466</v>
      </c>
      <c r="C87" s="436" t="s">
        <v>10</v>
      </c>
      <c r="D87" s="436" t="s">
        <v>1040</v>
      </c>
      <c r="E87" s="436" t="s">
        <v>134</v>
      </c>
      <c r="F87" s="454">
        <v>4.0</v>
      </c>
      <c r="G87" s="459"/>
    </row>
    <row r="88" hidden="1">
      <c r="A88" s="436" t="s">
        <v>1437</v>
      </c>
      <c r="B88" s="436" t="s">
        <v>1439</v>
      </c>
      <c r="C88" s="436" t="s">
        <v>10</v>
      </c>
      <c r="D88" s="436" t="s">
        <v>1058</v>
      </c>
      <c r="E88" s="436" t="s">
        <v>134</v>
      </c>
      <c r="F88" s="454">
        <v>4.0</v>
      </c>
      <c r="G88" s="459"/>
    </row>
    <row r="89" hidden="1">
      <c r="A89" s="436" t="s">
        <v>1437</v>
      </c>
      <c r="B89" s="436" t="s">
        <v>1439</v>
      </c>
      <c r="C89" s="436" t="s">
        <v>9</v>
      </c>
      <c r="D89" s="436" t="s">
        <v>1040</v>
      </c>
      <c r="E89" s="436" t="s">
        <v>140</v>
      </c>
      <c r="F89" s="454">
        <v>4.0</v>
      </c>
      <c r="G89" s="459"/>
    </row>
    <row r="90" hidden="1">
      <c r="A90" s="436" t="s">
        <v>1437</v>
      </c>
      <c r="B90" s="436" t="s">
        <v>1461</v>
      </c>
      <c r="C90" s="436" t="s">
        <v>10</v>
      </c>
      <c r="D90" s="436" t="s">
        <v>1040</v>
      </c>
      <c r="E90" s="436" t="s">
        <v>140</v>
      </c>
      <c r="F90" s="454">
        <v>4.0</v>
      </c>
      <c r="G90" s="459"/>
    </row>
    <row r="91" hidden="1">
      <c r="A91" s="436" t="s">
        <v>1437</v>
      </c>
      <c r="B91" s="436" t="s">
        <v>1438</v>
      </c>
      <c r="C91" s="436" t="s">
        <v>9</v>
      </c>
      <c r="D91" s="436" t="s">
        <v>1058</v>
      </c>
      <c r="E91" s="436" t="s">
        <v>134</v>
      </c>
      <c r="F91" s="454">
        <v>4.0</v>
      </c>
      <c r="G91" s="459"/>
    </row>
    <row r="92" hidden="1">
      <c r="A92" s="436" t="s">
        <v>1437</v>
      </c>
      <c r="B92" s="436" t="s">
        <v>1442</v>
      </c>
      <c r="C92" s="436" t="s">
        <v>10</v>
      </c>
      <c r="D92" s="436" t="s">
        <v>1040</v>
      </c>
      <c r="E92" s="436" t="s">
        <v>134</v>
      </c>
      <c r="F92" s="454">
        <v>4.0</v>
      </c>
      <c r="G92" s="459"/>
    </row>
    <row r="93" hidden="1">
      <c r="A93" s="436" t="s">
        <v>1452</v>
      </c>
      <c r="B93" s="436" t="s">
        <v>1462</v>
      </c>
      <c r="C93" s="436" t="s">
        <v>10</v>
      </c>
      <c r="D93" s="436" t="s">
        <v>1058</v>
      </c>
      <c r="E93" s="436" t="s">
        <v>134</v>
      </c>
      <c r="F93" s="454">
        <v>4.0</v>
      </c>
      <c r="G93" s="459"/>
    </row>
    <row r="94" hidden="1">
      <c r="A94" s="436" t="s">
        <v>1452</v>
      </c>
      <c r="B94" s="436" t="s">
        <v>1499</v>
      </c>
      <c r="C94" s="436" t="s">
        <v>10</v>
      </c>
      <c r="D94" s="436" t="s">
        <v>1040</v>
      </c>
      <c r="E94" s="436" t="s">
        <v>134</v>
      </c>
      <c r="F94" s="454">
        <v>4.0</v>
      </c>
      <c r="G94" s="459"/>
    </row>
    <row r="95" hidden="1">
      <c r="A95" s="436" t="s">
        <v>1444</v>
      </c>
      <c r="B95" s="436" t="s">
        <v>1445</v>
      </c>
      <c r="C95" s="436" t="s">
        <v>10</v>
      </c>
      <c r="D95" s="436" t="s">
        <v>1040</v>
      </c>
      <c r="E95" s="436" t="s">
        <v>140</v>
      </c>
      <c r="F95" s="454">
        <v>4.0</v>
      </c>
      <c r="G95" s="459"/>
    </row>
    <row r="96" hidden="1">
      <c r="A96" s="436" t="s">
        <v>1477</v>
      </c>
      <c r="B96" s="436" t="s">
        <v>1518</v>
      </c>
      <c r="C96" s="436" t="s">
        <v>10</v>
      </c>
      <c r="D96" s="436" t="s">
        <v>1040</v>
      </c>
      <c r="E96" s="436" t="s">
        <v>134</v>
      </c>
      <c r="F96" s="454">
        <v>4.0</v>
      </c>
      <c r="G96" s="459"/>
    </row>
    <row r="97" hidden="1">
      <c r="A97" s="436" t="s">
        <v>1068</v>
      </c>
      <c r="B97" s="436" t="s">
        <v>1068</v>
      </c>
      <c r="C97" s="436" t="s">
        <v>8</v>
      </c>
      <c r="D97" s="436" t="s">
        <v>1040</v>
      </c>
      <c r="E97" s="436" t="s">
        <v>134</v>
      </c>
      <c r="F97" s="454">
        <v>3.0</v>
      </c>
      <c r="G97" s="459"/>
    </row>
    <row r="98" hidden="1">
      <c r="A98" s="436" t="s">
        <v>1437</v>
      </c>
      <c r="B98" s="436" t="s">
        <v>1465</v>
      </c>
      <c r="C98" s="436" t="s">
        <v>8</v>
      </c>
      <c r="D98" s="436" t="s">
        <v>1040</v>
      </c>
      <c r="E98" s="436" t="s">
        <v>140</v>
      </c>
      <c r="F98" s="454">
        <v>3.0</v>
      </c>
      <c r="G98" s="459"/>
    </row>
    <row r="99" hidden="1">
      <c r="A99" s="436" t="s">
        <v>1437</v>
      </c>
      <c r="B99" s="436" t="s">
        <v>1460</v>
      </c>
      <c r="C99" s="436" t="s">
        <v>10</v>
      </c>
      <c r="D99" s="436" t="s">
        <v>1040</v>
      </c>
      <c r="E99" s="436" t="s">
        <v>140</v>
      </c>
      <c r="F99" s="454">
        <v>3.0</v>
      </c>
      <c r="G99" s="459"/>
    </row>
    <row r="100" hidden="1">
      <c r="A100" s="436" t="s">
        <v>1437</v>
      </c>
      <c r="B100" s="436" t="s">
        <v>1460</v>
      </c>
      <c r="C100" s="436" t="s">
        <v>10</v>
      </c>
      <c r="D100" s="436" t="s">
        <v>1058</v>
      </c>
      <c r="E100" s="436" t="s">
        <v>134</v>
      </c>
      <c r="F100" s="454">
        <v>3.0</v>
      </c>
      <c r="G100" s="459"/>
    </row>
    <row r="101" hidden="1">
      <c r="A101" s="436" t="s">
        <v>1437</v>
      </c>
      <c r="B101" s="436" t="s">
        <v>1460</v>
      </c>
      <c r="C101" s="436" t="s">
        <v>9</v>
      </c>
      <c r="D101" s="436" t="s">
        <v>1040</v>
      </c>
      <c r="E101" s="436" t="s">
        <v>140</v>
      </c>
      <c r="F101" s="454">
        <v>3.0</v>
      </c>
      <c r="G101" s="459"/>
    </row>
    <row r="102" hidden="1">
      <c r="A102" s="436" t="s">
        <v>1437</v>
      </c>
      <c r="B102" s="436" t="s">
        <v>1460</v>
      </c>
      <c r="C102" s="436" t="s">
        <v>9</v>
      </c>
      <c r="D102" s="436" t="s">
        <v>1058</v>
      </c>
      <c r="E102" s="436" t="s">
        <v>134</v>
      </c>
      <c r="F102" s="454">
        <v>3.0</v>
      </c>
      <c r="G102" s="459"/>
    </row>
    <row r="103" hidden="1">
      <c r="A103" s="436" t="s">
        <v>1437</v>
      </c>
      <c r="B103" s="436" t="s">
        <v>1460</v>
      </c>
      <c r="C103" s="436" t="s">
        <v>8</v>
      </c>
      <c r="D103" s="436" t="s">
        <v>1058</v>
      </c>
      <c r="E103" s="436" t="s">
        <v>134</v>
      </c>
      <c r="F103" s="454">
        <v>3.0</v>
      </c>
      <c r="G103" s="459"/>
    </row>
    <row r="104" hidden="1">
      <c r="A104" s="436" t="s">
        <v>1437</v>
      </c>
      <c r="B104" s="436" t="s">
        <v>1443</v>
      </c>
      <c r="C104" s="436" t="s">
        <v>8</v>
      </c>
      <c r="D104" s="436" t="s">
        <v>1040</v>
      </c>
      <c r="E104" s="436" t="s">
        <v>134</v>
      </c>
      <c r="F104" s="454">
        <v>3.0</v>
      </c>
      <c r="G104" s="459"/>
    </row>
    <row r="105" hidden="1">
      <c r="A105" s="436" t="s">
        <v>1437</v>
      </c>
      <c r="B105" s="436" t="s">
        <v>1443</v>
      </c>
      <c r="C105" s="436" t="s">
        <v>8</v>
      </c>
      <c r="D105" s="436" t="s">
        <v>1040</v>
      </c>
      <c r="E105" s="436" t="s">
        <v>140</v>
      </c>
      <c r="F105" s="454">
        <v>3.0</v>
      </c>
      <c r="G105" s="459"/>
    </row>
    <row r="106" hidden="1">
      <c r="A106" s="436" t="s">
        <v>1437</v>
      </c>
      <c r="B106" s="436" t="s">
        <v>1439</v>
      </c>
      <c r="C106" s="436" t="s">
        <v>8</v>
      </c>
      <c r="D106" s="436" t="s">
        <v>1040</v>
      </c>
      <c r="E106" s="436" t="s">
        <v>140</v>
      </c>
      <c r="F106" s="454">
        <v>3.0</v>
      </c>
      <c r="G106" s="459"/>
    </row>
    <row r="107" hidden="1">
      <c r="A107" s="436" t="s">
        <v>1437</v>
      </c>
      <c r="B107" s="436" t="s">
        <v>1461</v>
      </c>
      <c r="C107" s="436" t="s">
        <v>8</v>
      </c>
      <c r="D107" s="436" t="s">
        <v>1040</v>
      </c>
      <c r="E107" s="436" t="s">
        <v>140</v>
      </c>
      <c r="F107" s="454">
        <v>3.0</v>
      </c>
      <c r="G107" s="459"/>
    </row>
    <row r="108" hidden="1">
      <c r="A108" s="436" t="s">
        <v>1437</v>
      </c>
      <c r="B108" s="436" t="s">
        <v>1446</v>
      </c>
      <c r="C108" s="436" t="s">
        <v>9</v>
      </c>
      <c r="D108" s="436" t="s">
        <v>1040</v>
      </c>
      <c r="E108" s="436" t="s">
        <v>139</v>
      </c>
      <c r="F108" s="454">
        <v>3.0</v>
      </c>
      <c r="G108" s="459"/>
    </row>
    <row r="109" hidden="1">
      <c r="A109" s="436" t="s">
        <v>1437</v>
      </c>
      <c r="B109" s="436" t="s">
        <v>1492</v>
      </c>
      <c r="C109" s="436" t="s">
        <v>9</v>
      </c>
      <c r="D109" s="436" t="s">
        <v>1040</v>
      </c>
      <c r="E109" s="436" t="s">
        <v>140</v>
      </c>
      <c r="F109" s="454">
        <v>3.0</v>
      </c>
      <c r="G109" s="459"/>
    </row>
    <row r="110" hidden="1">
      <c r="A110" s="436" t="s">
        <v>1452</v>
      </c>
      <c r="B110" s="436" t="s">
        <v>1514</v>
      </c>
      <c r="C110" s="436" t="s">
        <v>10</v>
      </c>
      <c r="D110" s="436" t="s">
        <v>1040</v>
      </c>
      <c r="E110" s="436" t="s">
        <v>140</v>
      </c>
      <c r="F110" s="454">
        <v>3.0</v>
      </c>
      <c r="G110" s="459"/>
    </row>
    <row r="111" hidden="1">
      <c r="A111" s="436" t="s">
        <v>1452</v>
      </c>
      <c r="B111" s="436" t="s">
        <v>1514</v>
      </c>
      <c r="C111" s="436" t="s">
        <v>9</v>
      </c>
      <c r="D111" s="436" t="s">
        <v>1040</v>
      </c>
      <c r="E111" s="436" t="s">
        <v>140</v>
      </c>
      <c r="F111" s="454">
        <v>3.0</v>
      </c>
      <c r="G111" s="459"/>
    </row>
    <row r="112" hidden="1">
      <c r="A112" s="436" t="s">
        <v>1452</v>
      </c>
      <c r="B112" s="436" t="s">
        <v>1462</v>
      </c>
      <c r="C112" s="436" t="s">
        <v>10</v>
      </c>
      <c r="D112" s="436" t="s">
        <v>1040</v>
      </c>
      <c r="E112" s="436" t="s">
        <v>139</v>
      </c>
      <c r="F112" s="454">
        <v>3.0</v>
      </c>
      <c r="G112" s="459"/>
    </row>
    <row r="113" hidden="1">
      <c r="A113" s="436" t="s">
        <v>1452</v>
      </c>
      <c r="B113" s="436" t="s">
        <v>1462</v>
      </c>
      <c r="C113" s="436" t="s">
        <v>9</v>
      </c>
      <c r="D113" s="436" t="s">
        <v>1058</v>
      </c>
      <c r="E113" s="436" t="s">
        <v>134</v>
      </c>
      <c r="F113" s="454">
        <v>3.0</v>
      </c>
      <c r="G113" s="459"/>
    </row>
    <row r="114" hidden="1">
      <c r="A114" s="436" t="s">
        <v>1452</v>
      </c>
      <c r="B114" s="436" t="s">
        <v>1538</v>
      </c>
      <c r="C114" s="436" t="s">
        <v>9</v>
      </c>
      <c r="D114" s="436" t="s">
        <v>1040</v>
      </c>
      <c r="E114" s="436" t="s">
        <v>140</v>
      </c>
      <c r="F114" s="454">
        <v>3.0</v>
      </c>
      <c r="G114" s="459"/>
    </row>
    <row r="115" hidden="1">
      <c r="A115" s="436" t="s">
        <v>1452</v>
      </c>
      <c r="B115" s="436" t="s">
        <v>1538</v>
      </c>
      <c r="C115" s="436" t="s">
        <v>8</v>
      </c>
      <c r="D115" s="436" t="s">
        <v>1040</v>
      </c>
      <c r="E115" s="436" t="s">
        <v>134</v>
      </c>
      <c r="F115" s="454">
        <v>3.0</v>
      </c>
      <c r="G115" s="459"/>
    </row>
    <row r="116" hidden="1">
      <c r="A116" s="436" t="s">
        <v>1452</v>
      </c>
      <c r="B116" s="436" t="s">
        <v>1463</v>
      </c>
      <c r="C116" s="436" t="s">
        <v>9</v>
      </c>
      <c r="D116" s="436" t="s">
        <v>1040</v>
      </c>
      <c r="E116" s="436" t="s">
        <v>134</v>
      </c>
      <c r="F116" s="454">
        <v>3.0</v>
      </c>
      <c r="G116" s="459"/>
    </row>
    <row r="117" hidden="1">
      <c r="A117" s="436" t="s">
        <v>1452</v>
      </c>
      <c r="B117" s="436" t="s">
        <v>1499</v>
      </c>
      <c r="C117" s="436" t="s">
        <v>8</v>
      </c>
      <c r="D117" s="436" t="s">
        <v>1058</v>
      </c>
      <c r="E117" s="436" t="s">
        <v>140</v>
      </c>
      <c r="F117" s="454">
        <v>3.0</v>
      </c>
      <c r="G117" s="459"/>
    </row>
    <row r="118" hidden="1">
      <c r="A118" s="436" t="s">
        <v>1444</v>
      </c>
      <c r="B118" s="436" t="s">
        <v>1457</v>
      </c>
      <c r="C118" s="436" t="s">
        <v>10</v>
      </c>
      <c r="D118" s="436" t="s">
        <v>1040</v>
      </c>
      <c r="E118" s="436" t="s">
        <v>139</v>
      </c>
      <c r="F118" s="454">
        <v>3.0</v>
      </c>
      <c r="G118" s="459"/>
    </row>
    <row r="119" hidden="1">
      <c r="A119" s="436" t="s">
        <v>1444</v>
      </c>
      <c r="B119" s="436" t="s">
        <v>1474</v>
      </c>
      <c r="C119" s="436" t="s">
        <v>8</v>
      </c>
      <c r="D119" s="436" t="s">
        <v>1040</v>
      </c>
      <c r="E119" s="436" t="s">
        <v>139</v>
      </c>
      <c r="F119" s="454">
        <v>3.0</v>
      </c>
      <c r="G119" s="459"/>
    </row>
    <row r="120" hidden="1">
      <c r="A120" s="436" t="s">
        <v>1475</v>
      </c>
      <c r="B120" s="436" t="s">
        <v>1604</v>
      </c>
      <c r="C120" s="436" t="s">
        <v>9</v>
      </c>
      <c r="D120" s="436" t="s">
        <v>1040</v>
      </c>
      <c r="E120" s="436" t="s">
        <v>134</v>
      </c>
      <c r="F120" s="454">
        <v>3.0</v>
      </c>
      <c r="G120" s="459"/>
    </row>
    <row r="121" hidden="1">
      <c r="A121" s="436" t="s">
        <v>1436</v>
      </c>
      <c r="B121" s="436" t="s">
        <v>1436</v>
      </c>
      <c r="C121" s="436" t="s">
        <v>10</v>
      </c>
      <c r="D121" s="436" t="s">
        <v>1040</v>
      </c>
      <c r="E121" s="436" t="s">
        <v>139</v>
      </c>
      <c r="F121" s="454">
        <v>3.0</v>
      </c>
      <c r="G121" s="459"/>
    </row>
    <row r="122" hidden="1">
      <c r="A122" s="436" t="s">
        <v>1436</v>
      </c>
      <c r="B122" s="436" t="s">
        <v>1436</v>
      </c>
      <c r="C122" s="436" t="s">
        <v>9</v>
      </c>
      <c r="D122" s="436" t="s">
        <v>1040</v>
      </c>
      <c r="E122" s="436" t="s">
        <v>139</v>
      </c>
      <c r="F122" s="454">
        <v>3.0</v>
      </c>
      <c r="G122" s="459"/>
    </row>
    <row r="123" hidden="1">
      <c r="A123" s="436" t="s">
        <v>1436</v>
      </c>
      <c r="B123" s="436" t="s">
        <v>1436</v>
      </c>
      <c r="C123" s="436" t="s">
        <v>8</v>
      </c>
      <c r="D123" s="436" t="s">
        <v>1058</v>
      </c>
      <c r="E123" s="436" t="s">
        <v>134</v>
      </c>
      <c r="F123" s="454">
        <v>3.0</v>
      </c>
      <c r="G123" s="459"/>
    </row>
    <row r="124" hidden="1">
      <c r="A124" s="436" t="s">
        <v>1068</v>
      </c>
      <c r="B124" s="436" t="s">
        <v>1068</v>
      </c>
      <c r="C124" s="436" t="s">
        <v>9</v>
      </c>
      <c r="D124" s="436" t="s">
        <v>1040</v>
      </c>
      <c r="E124" s="436" t="s">
        <v>139</v>
      </c>
      <c r="F124" s="454">
        <v>2.0</v>
      </c>
      <c r="G124" s="459"/>
    </row>
    <row r="125" hidden="1">
      <c r="A125" s="436" t="s">
        <v>1068</v>
      </c>
      <c r="B125" s="436" t="s">
        <v>1068</v>
      </c>
      <c r="C125" s="436" t="s">
        <v>9</v>
      </c>
      <c r="D125" s="436" t="s">
        <v>1040</v>
      </c>
      <c r="E125" s="436" t="s">
        <v>140</v>
      </c>
      <c r="F125" s="454">
        <v>2.0</v>
      </c>
      <c r="G125" s="459"/>
    </row>
    <row r="126" hidden="1">
      <c r="A126" s="436" t="s">
        <v>1448</v>
      </c>
      <c r="B126" s="436" t="s">
        <v>1486</v>
      </c>
      <c r="C126" s="436" t="s">
        <v>9</v>
      </c>
      <c r="D126" s="436" t="s">
        <v>1040</v>
      </c>
      <c r="E126" s="436" t="s">
        <v>134</v>
      </c>
      <c r="F126" s="454">
        <v>2.0</v>
      </c>
      <c r="G126" s="459"/>
    </row>
    <row r="127" hidden="1">
      <c r="A127" s="436" t="s">
        <v>1448</v>
      </c>
      <c r="B127" s="436" t="s">
        <v>1459</v>
      </c>
      <c r="C127" s="436" t="s">
        <v>10</v>
      </c>
      <c r="D127" s="436" t="s">
        <v>1058</v>
      </c>
      <c r="E127" s="436" t="s">
        <v>134</v>
      </c>
      <c r="F127" s="454">
        <v>2.0</v>
      </c>
      <c r="G127" s="459"/>
    </row>
    <row r="128" hidden="1">
      <c r="A128" s="436" t="s">
        <v>1448</v>
      </c>
      <c r="B128" s="436" t="s">
        <v>1459</v>
      </c>
      <c r="C128" s="436" t="s">
        <v>8</v>
      </c>
      <c r="D128" s="436" t="s">
        <v>1058</v>
      </c>
      <c r="E128" s="436" t="s">
        <v>140</v>
      </c>
      <c r="F128" s="454">
        <v>2.0</v>
      </c>
      <c r="G128" s="459"/>
    </row>
    <row r="129" hidden="1">
      <c r="A129" s="436" t="s">
        <v>1437</v>
      </c>
      <c r="B129" s="436" t="s">
        <v>1465</v>
      </c>
      <c r="C129" s="436" t="s">
        <v>9</v>
      </c>
      <c r="D129" s="436" t="s">
        <v>1040</v>
      </c>
      <c r="E129" s="436" t="s">
        <v>134</v>
      </c>
      <c r="F129" s="454">
        <v>2.0</v>
      </c>
      <c r="G129" s="459"/>
    </row>
    <row r="130" hidden="1">
      <c r="A130" s="436" t="s">
        <v>1437</v>
      </c>
      <c r="B130" s="436" t="s">
        <v>1460</v>
      </c>
      <c r="C130" s="436" t="s">
        <v>10</v>
      </c>
      <c r="D130" s="436" t="s">
        <v>1058</v>
      </c>
      <c r="E130" s="436" t="s">
        <v>139</v>
      </c>
      <c r="F130" s="454">
        <v>2.0</v>
      </c>
      <c r="G130" s="459"/>
    </row>
    <row r="131" hidden="1">
      <c r="A131" s="436" t="s">
        <v>1437</v>
      </c>
      <c r="B131" s="436" t="s">
        <v>1443</v>
      </c>
      <c r="C131" s="436" t="s">
        <v>9</v>
      </c>
      <c r="D131" s="436" t="s">
        <v>1058</v>
      </c>
      <c r="E131" s="436" t="s">
        <v>134</v>
      </c>
      <c r="F131" s="454">
        <v>2.0</v>
      </c>
      <c r="G131" s="459"/>
    </row>
    <row r="132" hidden="1">
      <c r="A132" s="436" t="s">
        <v>1437</v>
      </c>
      <c r="B132" s="436" t="s">
        <v>1466</v>
      </c>
      <c r="C132" s="436" t="s">
        <v>8</v>
      </c>
      <c r="D132" s="436" t="s">
        <v>1058</v>
      </c>
      <c r="E132" s="436" t="s">
        <v>134</v>
      </c>
      <c r="F132" s="454">
        <v>2.0</v>
      </c>
      <c r="G132" s="459"/>
    </row>
    <row r="133" hidden="1">
      <c r="A133" s="436" t="s">
        <v>1437</v>
      </c>
      <c r="B133" s="436" t="s">
        <v>1439</v>
      </c>
      <c r="C133" s="436" t="s">
        <v>10</v>
      </c>
      <c r="D133" s="436" t="s">
        <v>1040</v>
      </c>
      <c r="E133" s="436" t="s">
        <v>139</v>
      </c>
      <c r="F133" s="454">
        <v>2.0</v>
      </c>
      <c r="G133" s="459"/>
    </row>
    <row r="134" hidden="1">
      <c r="A134" s="436" t="s">
        <v>1437</v>
      </c>
      <c r="B134" s="436" t="s">
        <v>1439</v>
      </c>
      <c r="C134" s="436" t="s">
        <v>9</v>
      </c>
      <c r="D134" s="436" t="s">
        <v>1040</v>
      </c>
      <c r="E134" s="436" t="s">
        <v>139</v>
      </c>
      <c r="F134" s="454">
        <v>2.0</v>
      </c>
      <c r="G134" s="459"/>
    </row>
    <row r="135" hidden="1">
      <c r="A135" s="436" t="s">
        <v>1437</v>
      </c>
      <c r="B135" s="436" t="s">
        <v>1439</v>
      </c>
      <c r="C135" s="436" t="s">
        <v>8</v>
      </c>
      <c r="D135" s="436" t="s">
        <v>1058</v>
      </c>
      <c r="E135" s="436" t="s">
        <v>134</v>
      </c>
      <c r="F135" s="454">
        <v>2.0</v>
      </c>
      <c r="G135" s="459"/>
    </row>
    <row r="136" hidden="1">
      <c r="A136" s="436" t="s">
        <v>1437</v>
      </c>
      <c r="B136" s="436" t="s">
        <v>1605</v>
      </c>
      <c r="C136" s="436" t="s">
        <v>9</v>
      </c>
      <c r="D136" s="436" t="s">
        <v>1040</v>
      </c>
      <c r="E136" s="436" t="s">
        <v>140</v>
      </c>
      <c r="F136" s="454">
        <v>2.0</v>
      </c>
      <c r="G136" s="459"/>
    </row>
    <row r="137" hidden="1">
      <c r="A137" s="436" t="s">
        <v>1437</v>
      </c>
      <c r="B137" s="436" t="s">
        <v>1461</v>
      </c>
      <c r="C137" s="436" t="s">
        <v>9</v>
      </c>
      <c r="D137" s="436" t="s">
        <v>1040</v>
      </c>
      <c r="E137" s="436" t="s">
        <v>140</v>
      </c>
      <c r="F137" s="454">
        <v>2.0</v>
      </c>
      <c r="G137" s="459"/>
    </row>
    <row r="138" hidden="1">
      <c r="A138" s="436" t="s">
        <v>1437</v>
      </c>
      <c r="B138" s="436" t="s">
        <v>1461</v>
      </c>
      <c r="C138" s="436" t="s">
        <v>8</v>
      </c>
      <c r="D138" s="436" t="s">
        <v>1040</v>
      </c>
      <c r="E138" s="436" t="s">
        <v>134</v>
      </c>
      <c r="F138" s="454">
        <v>2.0</v>
      </c>
      <c r="G138" s="459"/>
    </row>
    <row r="139" hidden="1">
      <c r="A139" s="436" t="s">
        <v>1437</v>
      </c>
      <c r="B139" s="436" t="s">
        <v>1446</v>
      </c>
      <c r="C139" s="436" t="s">
        <v>10</v>
      </c>
      <c r="D139" s="436" t="s">
        <v>1058</v>
      </c>
      <c r="E139" s="436" t="s">
        <v>134</v>
      </c>
      <c r="F139" s="454">
        <v>2.0</v>
      </c>
      <c r="G139" s="459"/>
    </row>
    <row r="140">
      <c r="A140" s="436" t="s">
        <v>1437</v>
      </c>
      <c r="B140" s="436" t="s">
        <v>1446</v>
      </c>
      <c r="C140" s="436" t="s">
        <v>8</v>
      </c>
      <c r="D140" s="436" t="s">
        <v>1058</v>
      </c>
      <c r="E140" s="436" t="s">
        <v>141</v>
      </c>
      <c r="F140" s="454">
        <v>2.0</v>
      </c>
      <c r="G140" s="459"/>
    </row>
    <row r="141" hidden="1">
      <c r="A141" s="436" t="s">
        <v>1437</v>
      </c>
      <c r="B141" s="436" t="s">
        <v>1485</v>
      </c>
      <c r="C141" s="436" t="s">
        <v>10</v>
      </c>
      <c r="D141" s="436" t="s">
        <v>1058</v>
      </c>
      <c r="E141" s="436" t="s">
        <v>140</v>
      </c>
      <c r="F141" s="454">
        <v>2.0</v>
      </c>
      <c r="G141" s="459"/>
    </row>
    <row r="142" hidden="1">
      <c r="A142" s="436" t="s">
        <v>1437</v>
      </c>
      <c r="B142" s="436" t="s">
        <v>1485</v>
      </c>
      <c r="C142" s="436" t="s">
        <v>9</v>
      </c>
      <c r="D142" s="436" t="s">
        <v>1040</v>
      </c>
      <c r="E142" s="436" t="s">
        <v>134</v>
      </c>
      <c r="F142" s="454">
        <v>2.0</v>
      </c>
      <c r="G142" s="459"/>
    </row>
    <row r="143" hidden="1">
      <c r="A143" s="436" t="s">
        <v>1437</v>
      </c>
      <c r="B143" s="436" t="s">
        <v>1469</v>
      </c>
      <c r="C143" s="436" t="s">
        <v>10</v>
      </c>
      <c r="D143" s="436" t="s">
        <v>1040</v>
      </c>
      <c r="E143" s="436" t="s">
        <v>140</v>
      </c>
      <c r="F143" s="454">
        <v>2.0</v>
      </c>
      <c r="G143" s="459"/>
    </row>
    <row r="144" hidden="1">
      <c r="A144" s="436" t="s">
        <v>1437</v>
      </c>
      <c r="B144" s="436" t="s">
        <v>1469</v>
      </c>
      <c r="C144" s="436" t="s">
        <v>10</v>
      </c>
      <c r="D144" s="436" t="s">
        <v>1058</v>
      </c>
      <c r="E144" s="436" t="s">
        <v>134</v>
      </c>
      <c r="F144" s="454">
        <v>2.0</v>
      </c>
      <c r="G144" s="459"/>
    </row>
    <row r="145" hidden="1">
      <c r="A145" s="436" t="s">
        <v>1437</v>
      </c>
      <c r="B145" s="436" t="s">
        <v>1469</v>
      </c>
      <c r="C145" s="436" t="s">
        <v>9</v>
      </c>
      <c r="D145" s="436" t="s">
        <v>1058</v>
      </c>
      <c r="E145" s="436" t="s">
        <v>134</v>
      </c>
      <c r="F145" s="454">
        <v>2.0</v>
      </c>
      <c r="G145" s="459"/>
    </row>
    <row r="146" hidden="1">
      <c r="A146" s="436" t="s">
        <v>1437</v>
      </c>
      <c r="B146" s="436" t="s">
        <v>1469</v>
      </c>
      <c r="C146" s="436" t="s">
        <v>8</v>
      </c>
      <c r="D146" s="436" t="s">
        <v>1040</v>
      </c>
      <c r="E146" s="436" t="s">
        <v>139</v>
      </c>
      <c r="F146" s="454">
        <v>2.0</v>
      </c>
      <c r="G146" s="459"/>
    </row>
    <row r="147" hidden="1">
      <c r="A147" s="436" t="s">
        <v>1437</v>
      </c>
      <c r="B147" s="436" t="s">
        <v>1438</v>
      </c>
      <c r="C147" s="436" t="s">
        <v>10</v>
      </c>
      <c r="D147" s="436" t="s">
        <v>1040</v>
      </c>
      <c r="E147" s="436" t="s">
        <v>139</v>
      </c>
      <c r="F147" s="454">
        <v>2.0</v>
      </c>
      <c r="G147" s="459"/>
    </row>
    <row r="148" hidden="1">
      <c r="A148" s="436" t="s">
        <v>1437</v>
      </c>
      <c r="B148" s="436" t="s">
        <v>1438</v>
      </c>
      <c r="C148" s="436" t="s">
        <v>10</v>
      </c>
      <c r="D148" s="436" t="s">
        <v>1058</v>
      </c>
      <c r="E148" s="436" t="s">
        <v>134</v>
      </c>
      <c r="F148" s="454">
        <v>2.0</v>
      </c>
      <c r="G148" s="459"/>
    </row>
    <row r="149" hidden="1">
      <c r="A149" s="436" t="s">
        <v>1437</v>
      </c>
      <c r="B149" s="436" t="s">
        <v>1492</v>
      </c>
      <c r="C149" s="436" t="s">
        <v>10</v>
      </c>
      <c r="D149" s="436" t="s">
        <v>1040</v>
      </c>
      <c r="E149" s="436" t="s">
        <v>134</v>
      </c>
      <c r="F149" s="454">
        <v>2.0</v>
      </c>
      <c r="G149" s="459"/>
    </row>
    <row r="150" hidden="1">
      <c r="A150" s="436" t="s">
        <v>1437</v>
      </c>
      <c r="B150" s="436" t="s">
        <v>1492</v>
      </c>
      <c r="C150" s="436" t="s">
        <v>8</v>
      </c>
      <c r="D150" s="436" t="s">
        <v>1040</v>
      </c>
      <c r="E150" s="436" t="s">
        <v>140</v>
      </c>
      <c r="F150" s="454">
        <v>2.0</v>
      </c>
      <c r="G150" s="459"/>
    </row>
    <row r="151" hidden="1">
      <c r="A151" s="436" t="s">
        <v>1497</v>
      </c>
      <c r="B151" s="436" t="s">
        <v>1498</v>
      </c>
      <c r="C151" s="436" t="s">
        <v>8</v>
      </c>
      <c r="D151" s="436" t="s">
        <v>1040</v>
      </c>
      <c r="E151" s="436" t="s">
        <v>134</v>
      </c>
      <c r="F151" s="454">
        <v>2.0</v>
      </c>
      <c r="G151" s="459"/>
    </row>
    <row r="152" hidden="1">
      <c r="A152" s="436" t="s">
        <v>1452</v>
      </c>
      <c r="B152" s="436" t="s">
        <v>1514</v>
      </c>
      <c r="C152" s="436" t="s">
        <v>8</v>
      </c>
      <c r="D152" s="436" t="s">
        <v>1058</v>
      </c>
      <c r="E152" s="436" t="s">
        <v>134</v>
      </c>
      <c r="F152" s="454">
        <v>2.0</v>
      </c>
      <c r="G152" s="459"/>
    </row>
    <row r="153" hidden="1">
      <c r="A153" s="436" t="s">
        <v>1452</v>
      </c>
      <c r="B153" s="436" t="s">
        <v>1462</v>
      </c>
      <c r="C153" s="436" t="s">
        <v>9</v>
      </c>
      <c r="D153" s="436" t="s">
        <v>1040</v>
      </c>
      <c r="E153" s="436" t="s">
        <v>140</v>
      </c>
      <c r="F153" s="454">
        <v>2.0</v>
      </c>
      <c r="G153" s="459"/>
    </row>
    <row r="154" hidden="1">
      <c r="A154" s="436" t="s">
        <v>1452</v>
      </c>
      <c r="B154" s="436" t="s">
        <v>1462</v>
      </c>
      <c r="C154" s="436" t="s">
        <v>8</v>
      </c>
      <c r="D154" s="436" t="s">
        <v>1058</v>
      </c>
      <c r="E154" s="436" t="s">
        <v>140</v>
      </c>
      <c r="F154" s="454">
        <v>2.0</v>
      </c>
      <c r="G154" s="459"/>
    </row>
    <row r="155" hidden="1">
      <c r="A155" s="436" t="s">
        <v>1452</v>
      </c>
      <c r="B155" s="436" t="s">
        <v>1538</v>
      </c>
      <c r="C155" s="436" t="s">
        <v>10</v>
      </c>
      <c r="D155" s="436" t="s">
        <v>1040</v>
      </c>
      <c r="E155" s="436" t="s">
        <v>140</v>
      </c>
      <c r="F155" s="454">
        <v>2.0</v>
      </c>
      <c r="G155" s="459"/>
    </row>
    <row r="156" hidden="1">
      <c r="A156" s="436" t="s">
        <v>1452</v>
      </c>
      <c r="B156" s="436" t="s">
        <v>1538</v>
      </c>
      <c r="C156" s="436" t="s">
        <v>8</v>
      </c>
      <c r="D156" s="436" t="s">
        <v>1040</v>
      </c>
      <c r="E156" s="436" t="s">
        <v>140</v>
      </c>
      <c r="F156" s="454">
        <v>2.0</v>
      </c>
      <c r="G156" s="459"/>
    </row>
    <row r="157" hidden="1">
      <c r="A157" s="436" t="s">
        <v>1452</v>
      </c>
      <c r="B157" s="436" t="s">
        <v>1463</v>
      </c>
      <c r="C157" s="436" t="s">
        <v>8</v>
      </c>
      <c r="D157" s="436" t="s">
        <v>1040</v>
      </c>
      <c r="E157" s="436" t="s">
        <v>134</v>
      </c>
      <c r="F157" s="454">
        <v>2.0</v>
      </c>
      <c r="G157" s="459"/>
    </row>
    <row r="158" hidden="1">
      <c r="A158" s="436" t="s">
        <v>1452</v>
      </c>
      <c r="B158" s="436" t="s">
        <v>1472</v>
      </c>
      <c r="C158" s="436" t="s">
        <v>9</v>
      </c>
      <c r="D158" s="436" t="s">
        <v>1040</v>
      </c>
      <c r="E158" s="436" t="s">
        <v>139</v>
      </c>
      <c r="F158" s="454">
        <v>2.0</v>
      </c>
      <c r="G158" s="459"/>
    </row>
    <row r="159" hidden="1">
      <c r="A159" s="436" t="s">
        <v>1452</v>
      </c>
      <c r="B159" s="436" t="s">
        <v>1472</v>
      </c>
      <c r="C159" s="436" t="s">
        <v>9</v>
      </c>
      <c r="D159" s="436" t="s">
        <v>1040</v>
      </c>
      <c r="E159" s="436" t="s">
        <v>140</v>
      </c>
      <c r="F159" s="454">
        <v>2.0</v>
      </c>
      <c r="G159" s="459"/>
    </row>
    <row r="160" hidden="1">
      <c r="A160" s="436" t="s">
        <v>1452</v>
      </c>
      <c r="B160" s="436" t="s">
        <v>1549</v>
      </c>
      <c r="C160" s="436" t="s">
        <v>10</v>
      </c>
      <c r="D160" s="436" t="s">
        <v>1040</v>
      </c>
      <c r="E160" s="436" t="s">
        <v>134</v>
      </c>
      <c r="F160" s="454">
        <v>2.0</v>
      </c>
      <c r="G160" s="459"/>
    </row>
    <row r="161" hidden="1">
      <c r="A161" s="436" t="s">
        <v>1440</v>
      </c>
      <c r="B161" s="436" t="s">
        <v>1464</v>
      </c>
      <c r="C161" s="436" t="s">
        <v>9</v>
      </c>
      <c r="D161" s="436" t="s">
        <v>1040</v>
      </c>
      <c r="E161" s="436" t="s">
        <v>140</v>
      </c>
      <c r="F161" s="454">
        <v>2.0</v>
      </c>
      <c r="G161" s="459"/>
    </row>
    <row r="162" hidden="1">
      <c r="A162" s="436" t="s">
        <v>1440</v>
      </c>
      <c r="B162" s="436" t="s">
        <v>1511</v>
      </c>
      <c r="C162" s="436" t="s">
        <v>10</v>
      </c>
      <c r="D162" s="436" t="s">
        <v>1040</v>
      </c>
      <c r="E162" s="436" t="s">
        <v>140</v>
      </c>
      <c r="F162" s="454">
        <v>2.0</v>
      </c>
      <c r="G162" s="459"/>
    </row>
    <row r="163" hidden="1">
      <c r="A163" s="436" t="s">
        <v>1440</v>
      </c>
      <c r="B163" s="436" t="s">
        <v>1441</v>
      </c>
      <c r="C163" s="436" t="s">
        <v>10</v>
      </c>
      <c r="D163" s="436" t="s">
        <v>1040</v>
      </c>
      <c r="E163" s="436" t="s">
        <v>134</v>
      </c>
      <c r="F163" s="454">
        <v>2.0</v>
      </c>
      <c r="G163" s="459"/>
    </row>
    <row r="164" hidden="1">
      <c r="A164" s="436" t="s">
        <v>1484</v>
      </c>
      <c r="B164" s="436" t="s">
        <v>1484</v>
      </c>
      <c r="C164" s="436" t="s">
        <v>10</v>
      </c>
      <c r="D164" s="436" t="s">
        <v>1040</v>
      </c>
      <c r="E164" s="436" t="s">
        <v>134</v>
      </c>
      <c r="F164" s="454">
        <v>2.0</v>
      </c>
      <c r="G164" s="459"/>
    </row>
    <row r="165" hidden="1">
      <c r="A165" s="436" t="s">
        <v>1444</v>
      </c>
      <c r="B165" s="436" t="s">
        <v>1551</v>
      </c>
      <c r="C165" s="436" t="s">
        <v>9</v>
      </c>
      <c r="D165" s="436" t="s">
        <v>1040</v>
      </c>
      <c r="E165" s="436" t="s">
        <v>134</v>
      </c>
      <c r="F165" s="454">
        <v>2.0</v>
      </c>
      <c r="G165" s="459"/>
    </row>
    <row r="166" hidden="1">
      <c r="A166" s="436" t="s">
        <v>1444</v>
      </c>
      <c r="B166" s="436" t="s">
        <v>1456</v>
      </c>
      <c r="C166" s="436" t="s">
        <v>10</v>
      </c>
      <c r="D166" s="436" t="s">
        <v>1040</v>
      </c>
      <c r="E166" s="436" t="s">
        <v>134</v>
      </c>
      <c r="F166" s="454">
        <v>2.0</v>
      </c>
      <c r="G166" s="459"/>
    </row>
    <row r="167" hidden="1">
      <c r="A167" s="436" t="s">
        <v>1444</v>
      </c>
      <c r="B167" s="436" t="s">
        <v>1456</v>
      </c>
      <c r="C167" s="436" t="s">
        <v>9</v>
      </c>
      <c r="D167" s="436" t="s">
        <v>1058</v>
      </c>
      <c r="E167" s="436" t="s">
        <v>139</v>
      </c>
      <c r="F167" s="454">
        <v>2.0</v>
      </c>
      <c r="G167" s="459"/>
    </row>
    <row r="168" hidden="1">
      <c r="A168" s="436" t="s">
        <v>1444</v>
      </c>
      <c r="B168" s="436" t="s">
        <v>1456</v>
      </c>
      <c r="C168" s="436" t="s">
        <v>8</v>
      </c>
      <c r="D168" s="436" t="s">
        <v>1058</v>
      </c>
      <c r="E168" s="436" t="s">
        <v>139</v>
      </c>
      <c r="F168" s="454">
        <v>2.0</v>
      </c>
      <c r="G168" s="459"/>
    </row>
    <row r="169" hidden="1">
      <c r="A169" s="436" t="s">
        <v>1444</v>
      </c>
      <c r="B169" s="436" t="s">
        <v>1504</v>
      </c>
      <c r="C169" s="436" t="s">
        <v>9</v>
      </c>
      <c r="D169" s="436" t="s">
        <v>1040</v>
      </c>
      <c r="E169" s="436" t="s">
        <v>134</v>
      </c>
      <c r="F169" s="454">
        <v>2.0</v>
      </c>
      <c r="G169" s="459"/>
    </row>
    <row r="170" hidden="1">
      <c r="A170" s="436" t="s">
        <v>1444</v>
      </c>
      <c r="B170" s="436" t="s">
        <v>1457</v>
      </c>
      <c r="C170" s="436" t="s">
        <v>9</v>
      </c>
      <c r="D170" s="436" t="s">
        <v>1058</v>
      </c>
      <c r="E170" s="436" t="s">
        <v>139</v>
      </c>
      <c r="F170" s="454">
        <v>2.0</v>
      </c>
      <c r="G170" s="459"/>
    </row>
    <row r="171" hidden="1">
      <c r="A171" s="436" t="s">
        <v>1444</v>
      </c>
      <c r="B171" s="436" t="s">
        <v>1474</v>
      </c>
      <c r="C171" s="436" t="s">
        <v>10</v>
      </c>
      <c r="D171" s="436" t="s">
        <v>1040</v>
      </c>
      <c r="E171" s="436" t="s">
        <v>134</v>
      </c>
      <c r="F171" s="454">
        <v>2.0</v>
      </c>
      <c r="G171" s="459"/>
    </row>
    <row r="172" hidden="1">
      <c r="A172" s="436" t="s">
        <v>1444</v>
      </c>
      <c r="B172" s="436" t="s">
        <v>1474</v>
      </c>
      <c r="C172" s="436" t="s">
        <v>10</v>
      </c>
      <c r="D172" s="436" t="s">
        <v>1058</v>
      </c>
      <c r="E172" s="436" t="s">
        <v>139</v>
      </c>
      <c r="F172" s="454">
        <v>2.0</v>
      </c>
      <c r="G172" s="459"/>
    </row>
    <row r="173" hidden="1">
      <c r="A173" s="436" t="s">
        <v>1444</v>
      </c>
      <c r="B173" s="436" t="s">
        <v>1474</v>
      </c>
      <c r="C173" s="436" t="s">
        <v>9</v>
      </c>
      <c r="D173" s="436" t="s">
        <v>1040</v>
      </c>
      <c r="E173" s="436" t="s">
        <v>140</v>
      </c>
      <c r="F173" s="454">
        <v>2.0</v>
      </c>
      <c r="G173" s="459"/>
    </row>
    <row r="174" hidden="1">
      <c r="A174" s="436" t="s">
        <v>1444</v>
      </c>
      <c r="B174" s="436" t="s">
        <v>1458</v>
      </c>
      <c r="C174" s="436" t="s">
        <v>10</v>
      </c>
      <c r="D174" s="436" t="s">
        <v>1040</v>
      </c>
      <c r="E174" s="436" t="s">
        <v>139</v>
      </c>
      <c r="F174" s="454">
        <v>2.0</v>
      </c>
      <c r="G174" s="459"/>
    </row>
    <row r="175" hidden="1">
      <c r="A175" s="436" t="s">
        <v>1444</v>
      </c>
      <c r="B175" s="436" t="s">
        <v>1458</v>
      </c>
      <c r="C175" s="436" t="s">
        <v>9</v>
      </c>
      <c r="D175" s="436" t="s">
        <v>1040</v>
      </c>
      <c r="E175" s="436" t="s">
        <v>139</v>
      </c>
      <c r="F175" s="454">
        <v>2.0</v>
      </c>
      <c r="G175" s="459"/>
    </row>
    <row r="176" hidden="1">
      <c r="A176" s="436" t="s">
        <v>1475</v>
      </c>
      <c r="B176" s="436" t="s">
        <v>1604</v>
      </c>
      <c r="C176" s="436" t="s">
        <v>9</v>
      </c>
      <c r="D176" s="436" t="s">
        <v>1040</v>
      </c>
      <c r="E176" s="436" t="s">
        <v>139</v>
      </c>
      <c r="F176" s="454">
        <v>2.0</v>
      </c>
      <c r="G176" s="459"/>
    </row>
    <row r="177">
      <c r="A177" s="436" t="s">
        <v>1436</v>
      </c>
      <c r="B177" s="436" t="s">
        <v>1436</v>
      </c>
      <c r="C177" s="436" t="s">
        <v>9</v>
      </c>
      <c r="D177" s="436" t="s">
        <v>1040</v>
      </c>
      <c r="E177" s="436" t="s">
        <v>141</v>
      </c>
      <c r="F177" s="454">
        <v>2.0</v>
      </c>
      <c r="G177" s="459"/>
    </row>
    <row r="178" hidden="1">
      <c r="A178" s="436" t="s">
        <v>1436</v>
      </c>
      <c r="B178" s="436" t="s">
        <v>1436</v>
      </c>
      <c r="C178" s="436" t="s">
        <v>8</v>
      </c>
      <c r="D178" s="436" t="s">
        <v>1040</v>
      </c>
      <c r="E178" s="436" t="s">
        <v>140</v>
      </c>
      <c r="F178" s="454">
        <v>2.0</v>
      </c>
      <c r="G178" s="459"/>
    </row>
    <row r="179" hidden="1">
      <c r="A179" s="436" t="s">
        <v>1477</v>
      </c>
      <c r="B179" s="436" t="s">
        <v>1518</v>
      </c>
      <c r="C179" s="436" t="s">
        <v>9</v>
      </c>
      <c r="D179" s="436" t="s">
        <v>1040</v>
      </c>
      <c r="E179" s="436" t="s">
        <v>134</v>
      </c>
      <c r="F179" s="454">
        <v>2.0</v>
      </c>
      <c r="G179" s="459"/>
    </row>
    <row r="180" hidden="1">
      <c r="A180" s="436" t="s">
        <v>1477</v>
      </c>
      <c r="B180" s="436" t="s">
        <v>1518</v>
      </c>
      <c r="C180" s="436" t="s">
        <v>9</v>
      </c>
      <c r="D180" s="436" t="s">
        <v>1040</v>
      </c>
      <c r="E180" s="436" t="s">
        <v>139</v>
      </c>
      <c r="F180" s="454">
        <v>2.0</v>
      </c>
      <c r="G180" s="459"/>
    </row>
    <row r="181" hidden="1">
      <c r="A181" s="436" t="s">
        <v>1068</v>
      </c>
      <c r="B181" s="436" t="s">
        <v>1068</v>
      </c>
      <c r="C181" s="436" t="s">
        <v>10</v>
      </c>
      <c r="D181" s="436" t="s">
        <v>1058</v>
      </c>
      <c r="E181" s="436" t="s">
        <v>134</v>
      </c>
      <c r="F181" s="454">
        <v>1.0</v>
      </c>
      <c r="G181" s="459"/>
    </row>
    <row r="182" hidden="1">
      <c r="A182" s="436" t="s">
        <v>1068</v>
      </c>
      <c r="B182" s="436" t="s">
        <v>1068</v>
      </c>
      <c r="C182" s="436" t="s">
        <v>9</v>
      </c>
      <c r="D182" s="436" t="s">
        <v>1058</v>
      </c>
      <c r="E182" s="436" t="s">
        <v>134</v>
      </c>
      <c r="F182" s="454">
        <v>1.0</v>
      </c>
      <c r="G182" s="459"/>
    </row>
    <row r="183" hidden="1">
      <c r="A183" s="436" t="s">
        <v>1068</v>
      </c>
      <c r="B183" s="436" t="s">
        <v>1068</v>
      </c>
      <c r="C183" s="436" t="s">
        <v>9</v>
      </c>
      <c r="D183" s="436" t="s">
        <v>1058</v>
      </c>
      <c r="E183" s="436" t="s">
        <v>139</v>
      </c>
      <c r="F183" s="454">
        <v>1.0</v>
      </c>
      <c r="G183" s="459"/>
    </row>
    <row r="184" hidden="1">
      <c r="A184" s="436" t="s">
        <v>1448</v>
      </c>
      <c r="B184" s="436" t="s">
        <v>1486</v>
      </c>
      <c r="C184" s="436" t="s">
        <v>9</v>
      </c>
      <c r="D184" s="436" t="s">
        <v>1040</v>
      </c>
      <c r="E184" s="436" t="s">
        <v>139</v>
      </c>
      <c r="F184" s="454">
        <v>1.0</v>
      </c>
      <c r="G184" s="459"/>
    </row>
    <row r="185">
      <c r="A185" s="436" t="s">
        <v>1448</v>
      </c>
      <c r="B185" s="436" t="s">
        <v>1459</v>
      </c>
      <c r="C185" s="436" t="s">
        <v>8</v>
      </c>
      <c r="D185" s="436" t="s">
        <v>1040</v>
      </c>
      <c r="E185" s="436" t="s">
        <v>141</v>
      </c>
      <c r="F185" s="454">
        <v>1.0</v>
      </c>
      <c r="G185" s="459"/>
    </row>
    <row r="186" hidden="1">
      <c r="A186" s="436" t="s">
        <v>1448</v>
      </c>
      <c r="B186" s="436" t="s">
        <v>1459</v>
      </c>
      <c r="C186" s="436" t="s">
        <v>8</v>
      </c>
      <c r="D186" s="436" t="s">
        <v>1040</v>
      </c>
      <c r="E186" s="436" t="s">
        <v>140</v>
      </c>
      <c r="F186" s="454">
        <v>1.0</v>
      </c>
      <c r="G186" s="459"/>
    </row>
    <row r="187" hidden="1">
      <c r="A187" s="436" t="s">
        <v>1448</v>
      </c>
      <c r="B187" s="436" t="s">
        <v>1544</v>
      </c>
      <c r="C187" s="436" t="s">
        <v>9</v>
      </c>
      <c r="D187" s="436" t="s">
        <v>1040</v>
      </c>
      <c r="E187" s="436" t="s">
        <v>134</v>
      </c>
      <c r="F187" s="454">
        <v>1.0</v>
      </c>
      <c r="G187" s="459"/>
    </row>
    <row r="188" hidden="1">
      <c r="A188" s="436" t="s">
        <v>1448</v>
      </c>
      <c r="B188" s="436" t="s">
        <v>1544</v>
      </c>
      <c r="C188" s="436" t="s">
        <v>9</v>
      </c>
      <c r="D188" s="436" t="s">
        <v>1040</v>
      </c>
      <c r="E188" s="436" t="s">
        <v>140</v>
      </c>
      <c r="F188" s="454">
        <v>1.0</v>
      </c>
      <c r="G188" s="459"/>
    </row>
    <row r="189" hidden="1">
      <c r="A189" s="436" t="s">
        <v>1521</v>
      </c>
      <c r="B189" s="436" t="s">
        <v>1525</v>
      </c>
      <c r="C189" s="436" t="s">
        <v>9</v>
      </c>
      <c r="D189" s="436" t="s">
        <v>1040</v>
      </c>
      <c r="E189" s="436" t="s">
        <v>134</v>
      </c>
      <c r="F189" s="454">
        <v>1.0</v>
      </c>
      <c r="G189" s="459"/>
    </row>
    <row r="190" hidden="1">
      <c r="A190" s="436" t="s">
        <v>1437</v>
      </c>
      <c r="B190" s="436" t="s">
        <v>1460</v>
      </c>
      <c r="C190" s="436" t="s">
        <v>9</v>
      </c>
      <c r="D190" s="436" t="s">
        <v>1058</v>
      </c>
      <c r="E190" s="436" t="s">
        <v>139</v>
      </c>
      <c r="F190" s="454">
        <v>1.0</v>
      </c>
      <c r="G190" s="459"/>
    </row>
    <row r="191" hidden="1">
      <c r="A191" s="436" t="s">
        <v>1437</v>
      </c>
      <c r="B191" s="436" t="s">
        <v>1460</v>
      </c>
      <c r="C191" s="436" t="s">
        <v>8</v>
      </c>
      <c r="D191" s="436" t="s">
        <v>1040</v>
      </c>
      <c r="E191" s="436" t="s">
        <v>140</v>
      </c>
      <c r="F191" s="454">
        <v>1.0</v>
      </c>
      <c r="G191" s="459"/>
    </row>
    <row r="192" hidden="1">
      <c r="A192" s="436" t="s">
        <v>1437</v>
      </c>
      <c r="B192" s="436" t="s">
        <v>1443</v>
      </c>
      <c r="C192" s="436" t="s">
        <v>10</v>
      </c>
      <c r="D192" s="436" t="s">
        <v>1058</v>
      </c>
      <c r="E192" s="436" t="s">
        <v>134</v>
      </c>
      <c r="F192" s="454">
        <v>1.0</v>
      </c>
      <c r="G192" s="459"/>
    </row>
    <row r="193" hidden="1">
      <c r="A193" s="436" t="s">
        <v>1437</v>
      </c>
      <c r="B193" s="436" t="s">
        <v>1443</v>
      </c>
      <c r="C193" s="436" t="s">
        <v>9</v>
      </c>
      <c r="D193" s="436" t="s">
        <v>1040</v>
      </c>
      <c r="E193" s="436" t="s">
        <v>139</v>
      </c>
      <c r="F193" s="454">
        <v>1.0</v>
      </c>
      <c r="G193" s="459"/>
    </row>
    <row r="194">
      <c r="A194" s="436" t="s">
        <v>1437</v>
      </c>
      <c r="B194" s="436" t="s">
        <v>1443</v>
      </c>
      <c r="C194" s="436" t="s">
        <v>8</v>
      </c>
      <c r="D194" s="436" t="s">
        <v>1058</v>
      </c>
      <c r="E194" s="436" t="s">
        <v>141</v>
      </c>
      <c r="F194" s="454">
        <v>1.0</v>
      </c>
      <c r="G194" s="459"/>
    </row>
    <row r="195" hidden="1">
      <c r="A195" s="436" t="s">
        <v>1437</v>
      </c>
      <c r="B195" s="436" t="s">
        <v>1443</v>
      </c>
      <c r="C195" s="436" t="s">
        <v>8</v>
      </c>
      <c r="D195" s="436" t="s">
        <v>1058</v>
      </c>
      <c r="E195" s="436" t="s">
        <v>140</v>
      </c>
      <c r="F195" s="454">
        <v>1.0</v>
      </c>
      <c r="G195" s="459"/>
    </row>
    <row r="196" hidden="1">
      <c r="A196" s="436" t="s">
        <v>1437</v>
      </c>
      <c r="B196" s="436" t="s">
        <v>1466</v>
      </c>
      <c r="C196" s="436" t="s">
        <v>10</v>
      </c>
      <c r="D196" s="436" t="s">
        <v>1040</v>
      </c>
      <c r="E196" s="436" t="s">
        <v>139</v>
      </c>
      <c r="F196" s="454">
        <v>1.0</v>
      </c>
      <c r="G196" s="459"/>
    </row>
    <row r="197" hidden="1">
      <c r="A197" s="436" t="s">
        <v>1437</v>
      </c>
      <c r="B197" s="436" t="s">
        <v>1466</v>
      </c>
      <c r="C197" s="436" t="s">
        <v>9</v>
      </c>
      <c r="D197" s="436" t="s">
        <v>1040</v>
      </c>
      <c r="E197" s="436" t="s">
        <v>139</v>
      </c>
      <c r="F197" s="454">
        <v>1.0</v>
      </c>
      <c r="G197" s="459"/>
    </row>
    <row r="198" hidden="1">
      <c r="A198" s="436" t="s">
        <v>1437</v>
      </c>
      <c r="B198" s="436" t="s">
        <v>1466</v>
      </c>
      <c r="C198" s="436" t="s">
        <v>8</v>
      </c>
      <c r="D198" s="436" t="s">
        <v>1040</v>
      </c>
      <c r="E198" s="436" t="s">
        <v>134</v>
      </c>
      <c r="F198" s="454">
        <v>1.0</v>
      </c>
      <c r="G198" s="459"/>
    </row>
    <row r="199" hidden="1">
      <c r="A199" s="436" t="s">
        <v>1437</v>
      </c>
      <c r="B199" s="436" t="s">
        <v>1451</v>
      </c>
      <c r="C199" s="436" t="s">
        <v>9</v>
      </c>
      <c r="D199" s="436" t="s">
        <v>1040</v>
      </c>
      <c r="E199" s="436" t="s">
        <v>134</v>
      </c>
      <c r="F199" s="454">
        <v>1.0</v>
      </c>
      <c r="G199" s="459"/>
    </row>
    <row r="200" hidden="1">
      <c r="A200" s="436" t="s">
        <v>1437</v>
      </c>
      <c r="B200" s="436" t="s">
        <v>1439</v>
      </c>
      <c r="C200" s="436" t="s">
        <v>10</v>
      </c>
      <c r="D200" s="436" t="s">
        <v>1040</v>
      </c>
      <c r="E200" s="436" t="s">
        <v>140</v>
      </c>
      <c r="F200" s="454">
        <v>1.0</v>
      </c>
      <c r="G200" s="459"/>
    </row>
    <row r="201" hidden="1">
      <c r="A201" s="436" t="s">
        <v>1437</v>
      </c>
      <c r="B201" s="436" t="s">
        <v>1439</v>
      </c>
      <c r="C201" s="436" t="s">
        <v>10</v>
      </c>
      <c r="D201" s="436" t="s">
        <v>1058</v>
      </c>
      <c r="E201" s="436" t="s">
        <v>140</v>
      </c>
      <c r="F201" s="454">
        <v>1.0</v>
      </c>
      <c r="G201" s="459"/>
    </row>
    <row r="202" hidden="1">
      <c r="A202" s="436" t="s">
        <v>1437</v>
      </c>
      <c r="B202" s="436" t="s">
        <v>1439</v>
      </c>
      <c r="C202" s="436" t="s">
        <v>9</v>
      </c>
      <c r="D202" s="436" t="s">
        <v>1058</v>
      </c>
      <c r="E202" s="436" t="s">
        <v>140</v>
      </c>
      <c r="F202" s="454">
        <v>1.0</v>
      </c>
      <c r="G202" s="459"/>
    </row>
    <row r="203" hidden="1">
      <c r="A203" s="436" t="s">
        <v>1437</v>
      </c>
      <c r="B203" s="436" t="s">
        <v>1468</v>
      </c>
      <c r="C203" s="436" t="s">
        <v>10</v>
      </c>
      <c r="D203" s="436" t="s">
        <v>1040</v>
      </c>
      <c r="E203" s="436" t="s">
        <v>134</v>
      </c>
      <c r="F203" s="454">
        <v>1.0</v>
      </c>
      <c r="G203" s="459"/>
    </row>
    <row r="204" hidden="1">
      <c r="A204" s="436" t="s">
        <v>1437</v>
      </c>
      <c r="B204" s="436" t="s">
        <v>1468</v>
      </c>
      <c r="C204" s="436" t="s">
        <v>10</v>
      </c>
      <c r="D204" s="436" t="s">
        <v>1058</v>
      </c>
      <c r="E204" s="436" t="s">
        <v>134</v>
      </c>
      <c r="F204" s="454">
        <v>1.0</v>
      </c>
      <c r="G204" s="459"/>
    </row>
    <row r="205" hidden="1">
      <c r="A205" s="436" t="s">
        <v>1437</v>
      </c>
      <c r="B205" s="436" t="s">
        <v>1447</v>
      </c>
      <c r="C205" s="436" t="s">
        <v>9</v>
      </c>
      <c r="D205" s="436" t="s">
        <v>1040</v>
      </c>
      <c r="E205" s="436" t="s">
        <v>134</v>
      </c>
      <c r="F205" s="454">
        <v>1.0</v>
      </c>
      <c r="G205" s="459"/>
    </row>
    <row r="206" hidden="1">
      <c r="A206" s="436" t="s">
        <v>1437</v>
      </c>
      <c r="B206" s="436" t="s">
        <v>1447</v>
      </c>
      <c r="C206" s="436" t="s">
        <v>9</v>
      </c>
      <c r="D206" s="436" t="s">
        <v>1040</v>
      </c>
      <c r="E206" s="436" t="s">
        <v>140</v>
      </c>
      <c r="F206" s="454">
        <v>1.0</v>
      </c>
      <c r="G206" s="459"/>
    </row>
    <row r="207" hidden="1">
      <c r="A207" s="436" t="s">
        <v>1437</v>
      </c>
      <c r="B207" s="436" t="s">
        <v>1461</v>
      </c>
      <c r="C207" s="436" t="s">
        <v>9</v>
      </c>
      <c r="D207" s="436" t="s">
        <v>1040</v>
      </c>
      <c r="E207" s="436" t="s">
        <v>139</v>
      </c>
      <c r="F207" s="454">
        <v>1.0</v>
      </c>
      <c r="G207" s="459"/>
    </row>
    <row r="208" hidden="1">
      <c r="A208" s="436" t="s">
        <v>1437</v>
      </c>
      <c r="B208" s="436" t="s">
        <v>1446</v>
      </c>
      <c r="C208" s="436" t="s">
        <v>10</v>
      </c>
      <c r="D208" s="436" t="s">
        <v>1040</v>
      </c>
      <c r="E208" s="436" t="s">
        <v>140</v>
      </c>
      <c r="F208" s="454">
        <v>1.0</v>
      </c>
      <c r="G208" s="459"/>
    </row>
    <row r="209" hidden="1">
      <c r="A209" s="436" t="s">
        <v>1437</v>
      </c>
      <c r="B209" s="436" t="s">
        <v>1446</v>
      </c>
      <c r="C209" s="436" t="s">
        <v>8</v>
      </c>
      <c r="D209" s="436" t="s">
        <v>1040</v>
      </c>
      <c r="E209" s="436" t="s">
        <v>139</v>
      </c>
      <c r="F209" s="454">
        <v>1.0</v>
      </c>
      <c r="G209" s="459"/>
    </row>
    <row r="210" hidden="1">
      <c r="A210" s="436" t="s">
        <v>1437</v>
      </c>
      <c r="B210" s="436" t="s">
        <v>1446</v>
      </c>
      <c r="C210" s="436" t="s">
        <v>8</v>
      </c>
      <c r="D210" s="436" t="s">
        <v>1058</v>
      </c>
      <c r="E210" s="436" t="s">
        <v>134</v>
      </c>
      <c r="F210" s="454">
        <v>1.0</v>
      </c>
      <c r="G210" s="459"/>
    </row>
    <row r="211" hidden="1">
      <c r="A211" s="436" t="s">
        <v>1437</v>
      </c>
      <c r="B211" s="436" t="s">
        <v>1485</v>
      </c>
      <c r="C211" s="436" t="s">
        <v>9</v>
      </c>
      <c r="D211" s="436" t="s">
        <v>1058</v>
      </c>
      <c r="E211" s="436" t="s">
        <v>140</v>
      </c>
      <c r="F211" s="454">
        <v>1.0</v>
      </c>
      <c r="G211" s="459"/>
    </row>
    <row r="212" hidden="1">
      <c r="A212" s="436" t="s">
        <v>1437</v>
      </c>
      <c r="B212" s="436" t="s">
        <v>1469</v>
      </c>
      <c r="C212" s="436" t="s">
        <v>9</v>
      </c>
      <c r="D212" s="436" t="s">
        <v>1040</v>
      </c>
      <c r="E212" s="436" t="s">
        <v>139</v>
      </c>
      <c r="F212" s="454">
        <v>1.0</v>
      </c>
      <c r="G212" s="459"/>
    </row>
    <row r="213" hidden="1">
      <c r="A213" s="436" t="s">
        <v>1437</v>
      </c>
      <c r="B213" s="436" t="s">
        <v>1469</v>
      </c>
      <c r="C213" s="436" t="s">
        <v>8</v>
      </c>
      <c r="D213" s="436" t="s">
        <v>1040</v>
      </c>
      <c r="E213" s="436" t="s">
        <v>140</v>
      </c>
      <c r="F213" s="454">
        <v>1.0</v>
      </c>
      <c r="G213" s="459"/>
    </row>
    <row r="214" hidden="1">
      <c r="A214" s="436" t="s">
        <v>1437</v>
      </c>
      <c r="B214" s="436" t="s">
        <v>1469</v>
      </c>
      <c r="C214" s="436" t="s">
        <v>8</v>
      </c>
      <c r="D214" s="436" t="s">
        <v>1058</v>
      </c>
      <c r="E214" s="436" t="s">
        <v>134</v>
      </c>
      <c r="F214" s="454">
        <v>1.0</v>
      </c>
      <c r="G214" s="459"/>
    </row>
    <row r="215" hidden="1">
      <c r="A215" s="436" t="s">
        <v>1437</v>
      </c>
      <c r="B215" s="436" t="s">
        <v>1583</v>
      </c>
      <c r="C215" s="436" t="s">
        <v>8</v>
      </c>
      <c r="D215" s="436" t="s">
        <v>1040</v>
      </c>
      <c r="E215" s="436" t="s">
        <v>134</v>
      </c>
      <c r="F215" s="454">
        <v>1.0</v>
      </c>
      <c r="G215" s="459"/>
    </row>
    <row r="216" hidden="1">
      <c r="A216" s="436" t="s">
        <v>1437</v>
      </c>
      <c r="B216" s="436" t="s">
        <v>1438</v>
      </c>
      <c r="C216" s="436" t="s">
        <v>10</v>
      </c>
      <c r="D216" s="436" t="s">
        <v>1058</v>
      </c>
      <c r="E216" s="436" t="s">
        <v>140</v>
      </c>
      <c r="F216" s="454">
        <v>1.0</v>
      </c>
      <c r="G216" s="459"/>
    </row>
    <row r="217" hidden="1">
      <c r="A217" s="436" t="s">
        <v>1437</v>
      </c>
      <c r="B217" s="436" t="s">
        <v>1438</v>
      </c>
      <c r="C217" s="436" t="s">
        <v>9</v>
      </c>
      <c r="D217" s="436" t="s">
        <v>1058</v>
      </c>
      <c r="E217" s="436" t="s">
        <v>140</v>
      </c>
      <c r="F217" s="454">
        <v>1.0</v>
      </c>
      <c r="G217" s="459"/>
    </row>
    <row r="218" hidden="1">
      <c r="A218" s="436" t="s">
        <v>1437</v>
      </c>
      <c r="B218" s="436" t="s">
        <v>1438</v>
      </c>
      <c r="C218" s="436" t="s">
        <v>8</v>
      </c>
      <c r="D218" s="436" t="s">
        <v>1040</v>
      </c>
      <c r="E218" s="436" t="s">
        <v>139</v>
      </c>
      <c r="F218" s="454">
        <v>1.0</v>
      </c>
      <c r="G218" s="459"/>
    </row>
    <row r="219" hidden="1">
      <c r="A219" s="436" t="s">
        <v>1437</v>
      </c>
      <c r="B219" s="436" t="s">
        <v>1555</v>
      </c>
      <c r="C219" s="436" t="s">
        <v>10</v>
      </c>
      <c r="D219" s="436" t="s">
        <v>1040</v>
      </c>
      <c r="E219" s="436" t="s">
        <v>134</v>
      </c>
      <c r="F219" s="454">
        <v>1.0</v>
      </c>
      <c r="G219" s="459"/>
    </row>
    <row r="220" hidden="1">
      <c r="A220" s="436" t="s">
        <v>1437</v>
      </c>
      <c r="B220" s="436" t="s">
        <v>1555</v>
      </c>
      <c r="C220" s="436" t="s">
        <v>9</v>
      </c>
      <c r="D220" s="436" t="s">
        <v>1040</v>
      </c>
      <c r="E220" s="436" t="s">
        <v>139</v>
      </c>
      <c r="F220" s="454">
        <v>1.0</v>
      </c>
      <c r="G220" s="459"/>
    </row>
    <row r="221" hidden="1">
      <c r="A221" s="436" t="s">
        <v>1437</v>
      </c>
      <c r="B221" s="436" t="s">
        <v>1555</v>
      </c>
      <c r="C221" s="436" t="s">
        <v>8</v>
      </c>
      <c r="D221" s="436" t="s">
        <v>1040</v>
      </c>
      <c r="E221" s="436" t="s">
        <v>134</v>
      </c>
      <c r="F221" s="454">
        <v>1.0</v>
      </c>
      <c r="G221" s="459"/>
    </row>
    <row r="222" hidden="1">
      <c r="A222" s="436" t="s">
        <v>1437</v>
      </c>
      <c r="B222" s="436" t="s">
        <v>1492</v>
      </c>
      <c r="C222" s="436" t="s">
        <v>10</v>
      </c>
      <c r="D222" s="436" t="s">
        <v>1040</v>
      </c>
      <c r="E222" s="436" t="s">
        <v>140</v>
      </c>
      <c r="F222" s="454">
        <v>1.0</v>
      </c>
      <c r="G222" s="459"/>
    </row>
    <row r="223" hidden="1">
      <c r="A223" s="436" t="s">
        <v>1437</v>
      </c>
      <c r="B223" s="436" t="s">
        <v>1492</v>
      </c>
      <c r="C223" s="436" t="s">
        <v>9</v>
      </c>
      <c r="D223" s="436" t="s">
        <v>1040</v>
      </c>
      <c r="E223" s="436" t="s">
        <v>139</v>
      </c>
      <c r="F223" s="454">
        <v>1.0</v>
      </c>
      <c r="G223" s="459"/>
    </row>
    <row r="224" hidden="1">
      <c r="A224" s="436" t="s">
        <v>1437</v>
      </c>
      <c r="B224" s="436" t="s">
        <v>1492</v>
      </c>
      <c r="C224" s="436" t="s">
        <v>8</v>
      </c>
      <c r="D224" s="436" t="s">
        <v>1040</v>
      </c>
      <c r="E224" s="436" t="s">
        <v>134</v>
      </c>
      <c r="F224" s="454">
        <v>1.0</v>
      </c>
      <c r="G224" s="459"/>
    </row>
    <row r="225" hidden="1">
      <c r="A225" s="436" t="s">
        <v>1437</v>
      </c>
      <c r="B225" s="436" t="s">
        <v>1442</v>
      </c>
      <c r="C225" s="436" t="s">
        <v>8</v>
      </c>
      <c r="D225" s="436" t="s">
        <v>1040</v>
      </c>
      <c r="E225" s="436" t="s">
        <v>134</v>
      </c>
      <c r="F225" s="454">
        <v>1.0</v>
      </c>
      <c r="G225" s="459"/>
    </row>
    <row r="226" hidden="1">
      <c r="A226" s="436" t="s">
        <v>1437</v>
      </c>
      <c r="B226" s="436" t="s">
        <v>1442</v>
      </c>
      <c r="C226" s="436" t="s">
        <v>8</v>
      </c>
      <c r="D226" s="436" t="s">
        <v>1058</v>
      </c>
      <c r="E226" s="436" t="s">
        <v>134</v>
      </c>
      <c r="F226" s="454">
        <v>1.0</v>
      </c>
      <c r="G226" s="459"/>
    </row>
    <row r="227" hidden="1">
      <c r="A227" s="436" t="s">
        <v>1497</v>
      </c>
      <c r="B227" s="436" t="s">
        <v>1498</v>
      </c>
      <c r="C227" s="436" t="s">
        <v>10</v>
      </c>
      <c r="D227" s="436" t="s">
        <v>1040</v>
      </c>
      <c r="E227" s="436" t="s">
        <v>134</v>
      </c>
      <c r="F227" s="454">
        <v>1.0</v>
      </c>
      <c r="G227" s="459"/>
    </row>
    <row r="228" hidden="1">
      <c r="A228" s="436" t="s">
        <v>1497</v>
      </c>
      <c r="B228" s="436" t="s">
        <v>1498</v>
      </c>
      <c r="C228" s="436" t="s">
        <v>9</v>
      </c>
      <c r="D228" s="436" t="s">
        <v>1040</v>
      </c>
      <c r="E228" s="436" t="s">
        <v>134</v>
      </c>
      <c r="F228" s="454">
        <v>1.0</v>
      </c>
      <c r="G228" s="459"/>
    </row>
    <row r="229" hidden="1">
      <c r="A229" s="436" t="s">
        <v>1452</v>
      </c>
      <c r="B229" s="436" t="s">
        <v>1462</v>
      </c>
      <c r="C229" s="436" t="s">
        <v>9</v>
      </c>
      <c r="D229" s="436" t="s">
        <v>1040</v>
      </c>
      <c r="E229" s="436" t="s">
        <v>139</v>
      </c>
      <c r="F229" s="454">
        <v>1.0</v>
      </c>
      <c r="G229" s="459"/>
    </row>
    <row r="230" hidden="1">
      <c r="A230" s="436" t="s">
        <v>1452</v>
      </c>
      <c r="B230" s="436" t="s">
        <v>1462</v>
      </c>
      <c r="C230" s="436" t="s">
        <v>9</v>
      </c>
      <c r="D230" s="436" t="s">
        <v>1058</v>
      </c>
      <c r="E230" s="436" t="s">
        <v>140</v>
      </c>
      <c r="F230" s="454">
        <v>1.0</v>
      </c>
      <c r="G230" s="459"/>
    </row>
    <row r="231" hidden="1">
      <c r="A231" s="436" t="s">
        <v>1452</v>
      </c>
      <c r="B231" s="436" t="s">
        <v>1462</v>
      </c>
      <c r="C231" s="436" t="s">
        <v>8</v>
      </c>
      <c r="D231" s="436" t="s">
        <v>1040</v>
      </c>
      <c r="E231" s="436" t="s">
        <v>140</v>
      </c>
      <c r="F231" s="454">
        <v>1.0</v>
      </c>
      <c r="G231" s="459"/>
    </row>
    <row r="232" hidden="1">
      <c r="A232" s="436" t="s">
        <v>1452</v>
      </c>
      <c r="B232" s="436" t="s">
        <v>1538</v>
      </c>
      <c r="C232" s="436" t="s">
        <v>9</v>
      </c>
      <c r="D232" s="436" t="s">
        <v>1058</v>
      </c>
      <c r="E232" s="436" t="s">
        <v>134</v>
      </c>
      <c r="F232" s="454">
        <v>1.0</v>
      </c>
      <c r="G232" s="459"/>
    </row>
    <row r="233" hidden="1">
      <c r="A233" s="436" t="s">
        <v>1452</v>
      </c>
      <c r="B233" s="436" t="s">
        <v>1463</v>
      </c>
      <c r="C233" s="436" t="s">
        <v>9</v>
      </c>
      <c r="D233" s="436" t="s">
        <v>1040</v>
      </c>
      <c r="E233" s="436" t="s">
        <v>140</v>
      </c>
      <c r="F233" s="454">
        <v>1.0</v>
      </c>
      <c r="G233" s="459"/>
    </row>
    <row r="234" hidden="1">
      <c r="A234" s="436" t="s">
        <v>1452</v>
      </c>
      <c r="B234" s="436" t="s">
        <v>1463</v>
      </c>
      <c r="C234" s="436" t="s">
        <v>8</v>
      </c>
      <c r="D234" s="436" t="s">
        <v>1040</v>
      </c>
      <c r="E234" s="436" t="s">
        <v>140</v>
      </c>
      <c r="F234" s="454">
        <v>1.0</v>
      </c>
      <c r="G234" s="459"/>
    </row>
    <row r="235" hidden="1">
      <c r="A235" s="436" t="s">
        <v>1452</v>
      </c>
      <c r="B235" s="436" t="s">
        <v>1499</v>
      </c>
      <c r="C235" s="436" t="s">
        <v>9</v>
      </c>
      <c r="D235" s="436" t="s">
        <v>1040</v>
      </c>
      <c r="E235" s="436" t="s">
        <v>134</v>
      </c>
      <c r="F235" s="454">
        <v>1.0</v>
      </c>
      <c r="G235" s="459"/>
    </row>
    <row r="236" hidden="1">
      <c r="A236" s="436" t="s">
        <v>1452</v>
      </c>
      <c r="B236" s="436" t="s">
        <v>1499</v>
      </c>
      <c r="C236" s="436" t="s">
        <v>9</v>
      </c>
      <c r="D236" s="436" t="s">
        <v>1040</v>
      </c>
      <c r="E236" s="436" t="s">
        <v>140</v>
      </c>
      <c r="F236" s="454">
        <v>1.0</v>
      </c>
      <c r="G236" s="459"/>
    </row>
    <row r="237" hidden="1">
      <c r="A237" s="436" t="s">
        <v>1452</v>
      </c>
      <c r="B237" s="436" t="s">
        <v>1471</v>
      </c>
      <c r="C237" s="436" t="s">
        <v>9</v>
      </c>
      <c r="D237" s="436" t="s">
        <v>1040</v>
      </c>
      <c r="E237" s="436" t="s">
        <v>134</v>
      </c>
      <c r="F237" s="454">
        <v>1.0</v>
      </c>
      <c r="G237" s="459"/>
    </row>
    <row r="238" hidden="1">
      <c r="A238" s="436" t="s">
        <v>1452</v>
      </c>
      <c r="B238" s="436" t="s">
        <v>1472</v>
      </c>
      <c r="C238" s="436" t="s">
        <v>10</v>
      </c>
      <c r="D238" s="436" t="s">
        <v>1040</v>
      </c>
      <c r="E238" s="436" t="s">
        <v>139</v>
      </c>
      <c r="F238" s="454">
        <v>1.0</v>
      </c>
      <c r="G238" s="459"/>
    </row>
    <row r="239" hidden="1">
      <c r="A239" s="436" t="s">
        <v>1452</v>
      </c>
      <c r="B239" s="436" t="s">
        <v>1472</v>
      </c>
      <c r="C239" s="436" t="s">
        <v>10</v>
      </c>
      <c r="D239" s="436" t="s">
        <v>1040</v>
      </c>
      <c r="E239" s="436" t="s">
        <v>140</v>
      </c>
      <c r="F239" s="454">
        <v>1.0</v>
      </c>
      <c r="G239" s="459"/>
    </row>
    <row r="240" hidden="1">
      <c r="A240" s="436" t="s">
        <v>1452</v>
      </c>
      <c r="B240" s="436" t="s">
        <v>1472</v>
      </c>
      <c r="C240" s="436" t="s">
        <v>8</v>
      </c>
      <c r="D240" s="436" t="s">
        <v>1040</v>
      </c>
      <c r="E240" s="436" t="s">
        <v>140</v>
      </c>
      <c r="F240" s="454">
        <v>1.0</v>
      </c>
      <c r="G240" s="459"/>
    </row>
    <row r="241" hidden="1">
      <c r="A241" s="436" t="s">
        <v>1452</v>
      </c>
      <c r="B241" s="436" t="s">
        <v>1472</v>
      </c>
      <c r="C241" s="436" t="s">
        <v>8</v>
      </c>
      <c r="D241" s="436" t="s">
        <v>1058</v>
      </c>
      <c r="E241" s="436" t="s">
        <v>134</v>
      </c>
      <c r="F241" s="454">
        <v>1.0</v>
      </c>
      <c r="G241" s="459"/>
    </row>
    <row r="242" hidden="1">
      <c r="A242" s="436" t="s">
        <v>1452</v>
      </c>
      <c r="B242" s="436" t="s">
        <v>1549</v>
      </c>
      <c r="C242" s="436" t="s">
        <v>9</v>
      </c>
      <c r="D242" s="436" t="s">
        <v>1040</v>
      </c>
      <c r="E242" s="436" t="s">
        <v>134</v>
      </c>
      <c r="F242" s="454">
        <v>1.0</v>
      </c>
      <c r="G242" s="459"/>
    </row>
    <row r="243" hidden="1">
      <c r="A243" s="436" t="s">
        <v>1452</v>
      </c>
      <c r="B243" s="436" t="s">
        <v>1549</v>
      </c>
      <c r="C243" s="436" t="s">
        <v>9</v>
      </c>
      <c r="D243" s="436" t="s">
        <v>1040</v>
      </c>
      <c r="E243" s="436" t="s">
        <v>140</v>
      </c>
      <c r="F243" s="454">
        <v>1.0</v>
      </c>
      <c r="G243" s="459"/>
    </row>
    <row r="244" hidden="1">
      <c r="A244" s="436" t="s">
        <v>1440</v>
      </c>
      <c r="B244" s="436" t="s">
        <v>1464</v>
      </c>
      <c r="C244" s="436" t="s">
        <v>9</v>
      </c>
      <c r="D244" s="436" t="s">
        <v>1040</v>
      </c>
      <c r="E244" s="436" t="s">
        <v>134</v>
      </c>
      <c r="F244" s="454">
        <v>1.0</v>
      </c>
      <c r="G244" s="459"/>
    </row>
    <row r="245" hidden="1">
      <c r="A245" s="436" t="s">
        <v>1440</v>
      </c>
      <c r="B245" s="436" t="s">
        <v>1606</v>
      </c>
      <c r="C245" s="436" t="s">
        <v>9</v>
      </c>
      <c r="D245" s="436" t="s">
        <v>1040</v>
      </c>
      <c r="E245" s="436" t="s">
        <v>134</v>
      </c>
      <c r="F245" s="454">
        <v>1.0</v>
      </c>
      <c r="G245" s="459"/>
    </row>
    <row r="246" hidden="1">
      <c r="A246" s="436" t="s">
        <v>1440</v>
      </c>
      <c r="B246" s="436" t="s">
        <v>1511</v>
      </c>
      <c r="C246" s="436" t="s">
        <v>9</v>
      </c>
      <c r="D246" s="436" t="s">
        <v>1040</v>
      </c>
      <c r="E246" s="436" t="s">
        <v>140</v>
      </c>
      <c r="F246" s="454">
        <v>1.0</v>
      </c>
      <c r="G246" s="459"/>
    </row>
    <row r="247" hidden="1">
      <c r="A247" s="436" t="s">
        <v>1218</v>
      </c>
      <c r="B247" s="436" t="s">
        <v>1607</v>
      </c>
      <c r="C247" s="436" t="s">
        <v>9</v>
      </c>
      <c r="D247" s="436" t="s">
        <v>1040</v>
      </c>
      <c r="E247" s="436" t="s">
        <v>140</v>
      </c>
      <c r="F247" s="454">
        <v>1.0</v>
      </c>
      <c r="G247" s="459"/>
    </row>
    <row r="248" hidden="1">
      <c r="A248" s="436" t="s">
        <v>1484</v>
      </c>
      <c r="B248" s="436" t="s">
        <v>1488</v>
      </c>
      <c r="C248" s="436" t="s">
        <v>9</v>
      </c>
      <c r="D248" s="436" t="s">
        <v>1070</v>
      </c>
      <c r="E248" s="436" t="s">
        <v>136</v>
      </c>
      <c r="F248" s="454">
        <v>1.0</v>
      </c>
      <c r="G248" s="459"/>
    </row>
    <row r="249" hidden="1">
      <c r="A249" s="436" t="s">
        <v>1484</v>
      </c>
      <c r="B249" s="436" t="s">
        <v>1488</v>
      </c>
      <c r="C249" s="436" t="s">
        <v>8</v>
      </c>
      <c r="D249" s="436" t="s">
        <v>1070</v>
      </c>
      <c r="E249" s="436" t="s">
        <v>136</v>
      </c>
      <c r="F249" s="454">
        <v>1.0</v>
      </c>
      <c r="G249" s="459"/>
    </row>
    <row r="250" hidden="1">
      <c r="A250" s="436" t="s">
        <v>1484</v>
      </c>
      <c r="B250" s="436" t="s">
        <v>1484</v>
      </c>
      <c r="C250" s="436" t="s">
        <v>10</v>
      </c>
      <c r="D250" s="436" t="s">
        <v>1070</v>
      </c>
      <c r="E250" s="436" t="s">
        <v>136</v>
      </c>
      <c r="F250" s="454">
        <v>1.0</v>
      </c>
      <c r="G250" s="459"/>
    </row>
    <row r="251" hidden="1">
      <c r="A251" s="436" t="s">
        <v>1484</v>
      </c>
      <c r="B251" s="436" t="s">
        <v>1484</v>
      </c>
      <c r="C251" s="436" t="s">
        <v>9</v>
      </c>
      <c r="D251" s="436" t="s">
        <v>1040</v>
      </c>
      <c r="E251" s="436" t="s">
        <v>134</v>
      </c>
      <c r="F251" s="454">
        <v>1.0</v>
      </c>
      <c r="G251" s="459"/>
    </row>
    <row r="252" hidden="1">
      <c r="A252" s="436" t="s">
        <v>1444</v>
      </c>
      <c r="B252" s="436" t="s">
        <v>1508</v>
      </c>
      <c r="C252" s="436" t="s">
        <v>10</v>
      </c>
      <c r="D252" s="436" t="s">
        <v>1040</v>
      </c>
      <c r="E252" s="436" t="s">
        <v>139</v>
      </c>
      <c r="F252" s="454">
        <v>1.0</v>
      </c>
      <c r="G252" s="459"/>
    </row>
    <row r="253" hidden="1">
      <c r="A253" s="436" t="s">
        <v>1444</v>
      </c>
      <c r="B253" s="436" t="s">
        <v>1508</v>
      </c>
      <c r="C253" s="436" t="s">
        <v>9</v>
      </c>
      <c r="D253" s="436" t="s">
        <v>1040</v>
      </c>
      <c r="E253" s="436" t="s">
        <v>134</v>
      </c>
      <c r="F253" s="454">
        <v>1.0</v>
      </c>
      <c r="G253" s="459"/>
    </row>
    <row r="254" hidden="1">
      <c r="A254" s="436" t="s">
        <v>1444</v>
      </c>
      <c r="B254" s="436" t="s">
        <v>1503</v>
      </c>
      <c r="C254" s="436" t="s">
        <v>9</v>
      </c>
      <c r="D254" s="436" t="s">
        <v>1040</v>
      </c>
      <c r="E254" s="436" t="s">
        <v>134</v>
      </c>
      <c r="F254" s="454">
        <v>1.0</v>
      </c>
      <c r="G254" s="459"/>
    </row>
    <row r="255" hidden="1">
      <c r="A255" s="436" t="s">
        <v>1444</v>
      </c>
      <c r="B255" s="436" t="s">
        <v>1503</v>
      </c>
      <c r="C255" s="436" t="s">
        <v>9</v>
      </c>
      <c r="D255" s="436" t="s">
        <v>1040</v>
      </c>
      <c r="E255" s="436" t="s">
        <v>139</v>
      </c>
      <c r="F255" s="454">
        <v>1.0</v>
      </c>
      <c r="G255" s="459"/>
    </row>
    <row r="256" hidden="1">
      <c r="A256" s="436" t="s">
        <v>1444</v>
      </c>
      <c r="B256" s="436" t="s">
        <v>1593</v>
      </c>
      <c r="C256" s="436" t="s">
        <v>9</v>
      </c>
      <c r="D256" s="436" t="s">
        <v>1040</v>
      </c>
      <c r="E256" s="436" t="s">
        <v>134</v>
      </c>
      <c r="F256" s="454">
        <v>1.0</v>
      </c>
      <c r="G256" s="459"/>
    </row>
    <row r="257" hidden="1">
      <c r="A257" s="436" t="s">
        <v>1444</v>
      </c>
      <c r="B257" s="436" t="s">
        <v>1593</v>
      </c>
      <c r="C257" s="436" t="s">
        <v>9</v>
      </c>
      <c r="D257" s="436" t="s">
        <v>1040</v>
      </c>
      <c r="E257" s="436" t="s">
        <v>139</v>
      </c>
      <c r="F257" s="454">
        <v>1.0</v>
      </c>
      <c r="G257" s="459"/>
    </row>
    <row r="258" hidden="1">
      <c r="A258" s="436" t="s">
        <v>1444</v>
      </c>
      <c r="B258" s="436" t="s">
        <v>1551</v>
      </c>
      <c r="C258" s="436" t="s">
        <v>9</v>
      </c>
      <c r="D258" s="436" t="s">
        <v>1040</v>
      </c>
      <c r="E258" s="436" t="s">
        <v>140</v>
      </c>
      <c r="F258" s="454">
        <v>1.0</v>
      </c>
      <c r="G258" s="459"/>
    </row>
    <row r="259" hidden="1">
      <c r="A259" s="436" t="s">
        <v>1444</v>
      </c>
      <c r="B259" s="436" t="s">
        <v>1456</v>
      </c>
      <c r="C259" s="436" t="s">
        <v>10</v>
      </c>
      <c r="D259" s="436" t="s">
        <v>1040</v>
      </c>
      <c r="E259" s="436" t="s">
        <v>139</v>
      </c>
      <c r="F259" s="454">
        <v>1.0</v>
      </c>
      <c r="G259" s="459"/>
    </row>
    <row r="260" hidden="1">
      <c r="A260" s="436" t="s">
        <v>1444</v>
      </c>
      <c r="B260" s="436" t="s">
        <v>1456</v>
      </c>
      <c r="C260" s="436" t="s">
        <v>9</v>
      </c>
      <c r="D260" s="436" t="s">
        <v>1058</v>
      </c>
      <c r="E260" s="436" t="s">
        <v>134</v>
      </c>
      <c r="F260" s="454">
        <v>1.0</v>
      </c>
      <c r="G260" s="459"/>
    </row>
    <row r="261" hidden="1">
      <c r="A261" s="436" t="s">
        <v>1444</v>
      </c>
      <c r="B261" s="436" t="s">
        <v>1456</v>
      </c>
      <c r="C261" s="436" t="s">
        <v>8</v>
      </c>
      <c r="D261" s="436" t="s">
        <v>1040</v>
      </c>
      <c r="E261" s="436" t="s">
        <v>134</v>
      </c>
      <c r="F261" s="454">
        <v>1.0</v>
      </c>
      <c r="G261" s="459"/>
    </row>
    <row r="262" hidden="1">
      <c r="A262" s="436" t="s">
        <v>1444</v>
      </c>
      <c r="B262" s="436" t="s">
        <v>1504</v>
      </c>
      <c r="C262" s="436" t="s">
        <v>10</v>
      </c>
      <c r="D262" s="436" t="s">
        <v>1040</v>
      </c>
      <c r="E262" s="436" t="s">
        <v>140</v>
      </c>
      <c r="F262" s="454">
        <v>1.0</v>
      </c>
      <c r="G262" s="459"/>
    </row>
    <row r="263" hidden="1">
      <c r="A263" s="436" t="s">
        <v>1444</v>
      </c>
      <c r="B263" s="436" t="s">
        <v>1504</v>
      </c>
      <c r="C263" s="436" t="s">
        <v>9</v>
      </c>
      <c r="D263" s="436" t="s">
        <v>1040</v>
      </c>
      <c r="E263" s="436" t="s">
        <v>139</v>
      </c>
      <c r="F263" s="454">
        <v>1.0</v>
      </c>
      <c r="G263" s="459"/>
    </row>
    <row r="264" hidden="1">
      <c r="A264" s="436" t="s">
        <v>1444</v>
      </c>
      <c r="B264" s="436" t="s">
        <v>1457</v>
      </c>
      <c r="C264" s="436" t="s">
        <v>10</v>
      </c>
      <c r="D264" s="436" t="s">
        <v>1040</v>
      </c>
      <c r="E264" s="436" t="s">
        <v>134</v>
      </c>
      <c r="F264" s="454">
        <v>1.0</v>
      </c>
      <c r="G264" s="459"/>
    </row>
    <row r="265" hidden="1">
      <c r="A265" s="436" t="s">
        <v>1444</v>
      </c>
      <c r="B265" s="436" t="s">
        <v>1457</v>
      </c>
      <c r="C265" s="436" t="s">
        <v>8</v>
      </c>
      <c r="D265" s="436" t="s">
        <v>1040</v>
      </c>
      <c r="E265" s="436" t="s">
        <v>134</v>
      </c>
      <c r="F265" s="454">
        <v>1.0</v>
      </c>
      <c r="G265" s="459"/>
    </row>
    <row r="266" hidden="1">
      <c r="A266" s="436" t="s">
        <v>1444</v>
      </c>
      <c r="B266" s="436" t="s">
        <v>1474</v>
      </c>
      <c r="C266" s="436" t="s">
        <v>10</v>
      </c>
      <c r="D266" s="436" t="s">
        <v>1040</v>
      </c>
      <c r="E266" s="436" t="s">
        <v>140</v>
      </c>
      <c r="F266" s="454">
        <v>1.0</v>
      </c>
      <c r="G266" s="459"/>
    </row>
    <row r="267" hidden="1">
      <c r="A267" s="436" t="s">
        <v>1444</v>
      </c>
      <c r="B267" s="436" t="s">
        <v>1474</v>
      </c>
      <c r="C267" s="436" t="s">
        <v>8</v>
      </c>
      <c r="D267" s="436" t="s">
        <v>1040</v>
      </c>
      <c r="E267" s="436" t="s">
        <v>140</v>
      </c>
      <c r="F267" s="454">
        <v>1.0</v>
      </c>
      <c r="G267" s="459"/>
    </row>
    <row r="268" hidden="1">
      <c r="A268" s="436" t="s">
        <v>1444</v>
      </c>
      <c r="B268" s="436" t="s">
        <v>1563</v>
      </c>
      <c r="C268" s="436" t="s">
        <v>10</v>
      </c>
      <c r="D268" s="436" t="s">
        <v>1040</v>
      </c>
      <c r="E268" s="436" t="s">
        <v>134</v>
      </c>
      <c r="F268" s="454">
        <v>1.0</v>
      </c>
      <c r="G268" s="459"/>
    </row>
    <row r="269" hidden="1">
      <c r="A269" s="436" t="s">
        <v>1444</v>
      </c>
      <c r="B269" s="436" t="s">
        <v>1458</v>
      </c>
      <c r="C269" s="436" t="s">
        <v>8</v>
      </c>
      <c r="D269" s="436" t="s">
        <v>1040</v>
      </c>
      <c r="E269" s="436" t="s">
        <v>139</v>
      </c>
      <c r="F269" s="454">
        <v>1.0</v>
      </c>
      <c r="G269" s="459"/>
    </row>
    <row r="270" hidden="1">
      <c r="A270" s="436" t="s">
        <v>1444</v>
      </c>
      <c r="B270" s="436" t="s">
        <v>1445</v>
      </c>
      <c r="C270" s="436" t="s">
        <v>10</v>
      </c>
      <c r="D270" s="436" t="s">
        <v>1058</v>
      </c>
      <c r="E270" s="436" t="s">
        <v>139</v>
      </c>
      <c r="F270" s="454">
        <v>1.0</v>
      </c>
      <c r="G270" s="459"/>
    </row>
    <row r="271" hidden="1">
      <c r="A271" s="436" t="s">
        <v>1444</v>
      </c>
      <c r="B271" s="436" t="s">
        <v>1445</v>
      </c>
      <c r="C271" s="436" t="s">
        <v>9</v>
      </c>
      <c r="D271" s="436" t="s">
        <v>1058</v>
      </c>
      <c r="E271" s="436" t="s">
        <v>134</v>
      </c>
      <c r="F271" s="454">
        <v>1.0</v>
      </c>
      <c r="G271" s="459"/>
    </row>
    <row r="272" hidden="1">
      <c r="A272" s="436" t="s">
        <v>1444</v>
      </c>
      <c r="B272" s="436" t="s">
        <v>1445</v>
      </c>
      <c r="C272" s="436" t="s">
        <v>9</v>
      </c>
      <c r="D272" s="436" t="s">
        <v>1058</v>
      </c>
      <c r="E272" s="436" t="s">
        <v>139</v>
      </c>
      <c r="F272" s="454">
        <v>1.0</v>
      </c>
      <c r="G272" s="459"/>
    </row>
    <row r="273" hidden="1">
      <c r="A273" s="436" t="s">
        <v>1444</v>
      </c>
      <c r="B273" s="436" t="s">
        <v>1445</v>
      </c>
      <c r="C273" s="436" t="s">
        <v>8</v>
      </c>
      <c r="D273" s="436" t="s">
        <v>1040</v>
      </c>
      <c r="E273" s="436" t="s">
        <v>134</v>
      </c>
      <c r="F273" s="454">
        <v>1.0</v>
      </c>
      <c r="G273" s="459"/>
    </row>
    <row r="274" hidden="1">
      <c r="A274" s="436" t="s">
        <v>1444</v>
      </c>
      <c r="B274" s="436" t="s">
        <v>1445</v>
      </c>
      <c r="C274" s="436" t="s">
        <v>8</v>
      </c>
      <c r="D274" s="436" t="s">
        <v>1040</v>
      </c>
      <c r="E274" s="436" t="s">
        <v>139</v>
      </c>
      <c r="F274" s="454">
        <v>1.0</v>
      </c>
      <c r="G274" s="459"/>
    </row>
    <row r="275" hidden="1">
      <c r="A275" s="436" t="s">
        <v>1475</v>
      </c>
      <c r="B275" s="436" t="s">
        <v>1482</v>
      </c>
      <c r="C275" s="436" t="s">
        <v>10</v>
      </c>
      <c r="D275" s="436" t="s">
        <v>1040</v>
      </c>
      <c r="E275" s="436" t="s">
        <v>139</v>
      </c>
      <c r="F275" s="454">
        <v>1.0</v>
      </c>
      <c r="G275" s="459"/>
    </row>
    <row r="276" hidden="1">
      <c r="A276" s="436" t="s">
        <v>1475</v>
      </c>
      <c r="B276" s="436" t="s">
        <v>1482</v>
      </c>
      <c r="C276" s="436" t="s">
        <v>8</v>
      </c>
      <c r="D276" s="436" t="s">
        <v>1040</v>
      </c>
      <c r="E276" s="436" t="s">
        <v>134</v>
      </c>
      <c r="F276" s="454">
        <v>1.0</v>
      </c>
      <c r="G276" s="459"/>
    </row>
    <row r="277" hidden="1">
      <c r="A277" s="436" t="s">
        <v>1475</v>
      </c>
      <c r="B277" s="436" t="s">
        <v>1604</v>
      </c>
      <c r="C277" s="436" t="s">
        <v>10</v>
      </c>
      <c r="D277" s="436" t="s">
        <v>1040</v>
      </c>
      <c r="E277" s="436" t="s">
        <v>134</v>
      </c>
      <c r="F277" s="454">
        <v>1.0</v>
      </c>
      <c r="G277" s="459"/>
    </row>
    <row r="278">
      <c r="A278" s="436" t="s">
        <v>1436</v>
      </c>
      <c r="B278" s="436" t="s">
        <v>1436</v>
      </c>
      <c r="C278" s="436" t="s">
        <v>10</v>
      </c>
      <c r="D278" s="436" t="s">
        <v>1040</v>
      </c>
      <c r="E278" s="436" t="s">
        <v>141</v>
      </c>
      <c r="F278" s="454">
        <v>1.0</v>
      </c>
      <c r="G278" s="459"/>
    </row>
    <row r="279" hidden="1">
      <c r="A279" s="436" t="s">
        <v>1436</v>
      </c>
      <c r="B279" s="436" t="s">
        <v>1436</v>
      </c>
      <c r="C279" s="436" t="s">
        <v>9</v>
      </c>
      <c r="D279" s="436" t="s">
        <v>1070</v>
      </c>
      <c r="E279" s="436" t="s">
        <v>136</v>
      </c>
      <c r="F279" s="454">
        <v>1.0</v>
      </c>
      <c r="G279" s="459"/>
    </row>
    <row r="280" hidden="1">
      <c r="A280" s="436" t="s">
        <v>1436</v>
      </c>
      <c r="B280" s="436" t="s">
        <v>1436</v>
      </c>
      <c r="C280" s="436" t="s">
        <v>9</v>
      </c>
      <c r="D280" s="436" t="s">
        <v>1058</v>
      </c>
      <c r="E280" s="436" t="s">
        <v>140</v>
      </c>
      <c r="F280" s="454">
        <v>1.0</v>
      </c>
      <c r="G280" s="459"/>
    </row>
    <row r="281" hidden="1">
      <c r="A281" s="436" t="s">
        <v>1436</v>
      </c>
      <c r="B281" s="436" t="s">
        <v>1436</v>
      </c>
      <c r="C281" s="436" t="s">
        <v>8</v>
      </c>
      <c r="D281" s="436" t="s">
        <v>1058</v>
      </c>
      <c r="E281" s="436" t="s">
        <v>140</v>
      </c>
      <c r="F281" s="454">
        <v>1.0</v>
      </c>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row r="308">
      <c r="A308" s="458"/>
      <c r="B308" s="458"/>
      <c r="C308" s="458"/>
      <c r="D308" s="458"/>
      <c r="E308" s="458"/>
      <c r="F308" s="459"/>
      <c r="G308" s="459"/>
    </row>
    <row r="309">
      <c r="A309" s="458"/>
      <c r="B309" s="458"/>
      <c r="C309" s="458"/>
      <c r="D309" s="458"/>
      <c r="E309" s="458"/>
      <c r="F309" s="459"/>
      <c r="G309" s="459"/>
    </row>
    <row r="310">
      <c r="A310" s="458"/>
      <c r="B310" s="458"/>
      <c r="C310" s="458"/>
      <c r="D310" s="458"/>
      <c r="E310" s="458"/>
      <c r="F310" s="459"/>
      <c r="G310" s="459"/>
    </row>
    <row r="311">
      <c r="A311" s="458"/>
      <c r="B311" s="458"/>
      <c r="C311" s="458"/>
      <c r="D311" s="458"/>
      <c r="E311" s="458"/>
      <c r="F311" s="459"/>
      <c r="G311" s="459"/>
    </row>
    <row r="312">
      <c r="A312" s="458"/>
      <c r="B312" s="458"/>
      <c r="C312" s="458"/>
      <c r="D312" s="458"/>
      <c r="E312" s="458"/>
      <c r="F312" s="459"/>
      <c r="G312" s="459"/>
    </row>
    <row r="313">
      <c r="A313" s="458"/>
      <c r="B313" s="458"/>
      <c r="C313" s="458"/>
      <c r="D313" s="458"/>
      <c r="E313" s="458"/>
      <c r="F313" s="459"/>
      <c r="G313" s="459"/>
    </row>
    <row r="314">
      <c r="A314" s="458"/>
      <c r="B314" s="458"/>
      <c r="C314" s="458"/>
      <c r="D314" s="458"/>
      <c r="E314" s="458"/>
      <c r="F314" s="459"/>
      <c r="G314" s="459"/>
    </row>
    <row r="315">
      <c r="A315" s="458"/>
      <c r="B315" s="458"/>
      <c r="C315" s="458"/>
      <c r="D315" s="458"/>
      <c r="E315" s="458"/>
      <c r="F315" s="459"/>
      <c r="G315" s="459"/>
    </row>
    <row r="316">
      <c r="A316" s="458"/>
      <c r="B316" s="458"/>
      <c r="C316" s="458"/>
      <c r="D316" s="458"/>
      <c r="E316" s="458"/>
      <c r="F316" s="459"/>
      <c r="G316" s="459"/>
    </row>
    <row r="317">
      <c r="A317" s="458"/>
      <c r="B317" s="458"/>
      <c r="C317" s="458"/>
      <c r="D317" s="458"/>
      <c r="E317" s="458"/>
      <c r="F317" s="459"/>
      <c r="G317" s="459"/>
    </row>
    <row r="318">
      <c r="A318" s="458"/>
      <c r="B318" s="458"/>
      <c r="C318" s="458"/>
      <c r="D318" s="458"/>
      <c r="E318" s="458"/>
      <c r="F318" s="459"/>
      <c r="G318" s="459"/>
    </row>
    <row r="319">
      <c r="A319" s="458"/>
      <c r="B319" s="458"/>
      <c r="C319" s="458"/>
      <c r="D319" s="458"/>
      <c r="E319" s="458"/>
      <c r="F319" s="459"/>
      <c r="G319" s="459"/>
    </row>
    <row r="320">
      <c r="A320" s="458"/>
      <c r="B320" s="458"/>
      <c r="C320" s="458"/>
      <c r="D320" s="458"/>
      <c r="E320" s="458"/>
      <c r="F320" s="459"/>
      <c r="G320" s="459"/>
    </row>
    <row r="321">
      <c r="A321" s="458"/>
      <c r="B321" s="458"/>
      <c r="C321" s="458"/>
      <c r="D321" s="458"/>
      <c r="E321" s="458"/>
      <c r="F321" s="459"/>
      <c r="G321" s="459"/>
    </row>
    <row r="322">
      <c r="A322" s="458"/>
      <c r="B322" s="458"/>
      <c r="C322" s="458"/>
      <c r="D322" s="458"/>
      <c r="E322" s="458"/>
      <c r="F322" s="459"/>
      <c r="G322" s="459"/>
    </row>
    <row r="323">
      <c r="A323" s="458"/>
      <c r="B323" s="458"/>
      <c r="C323" s="458"/>
      <c r="D323" s="458"/>
      <c r="E323" s="458"/>
      <c r="F323" s="459"/>
      <c r="G323" s="459"/>
    </row>
    <row r="324">
      <c r="A324" s="458"/>
      <c r="B324" s="458"/>
      <c r="C324" s="458"/>
      <c r="D324" s="458"/>
      <c r="E324" s="458"/>
      <c r="F324" s="459"/>
      <c r="G324" s="459"/>
    </row>
    <row r="325">
      <c r="A325" s="458"/>
      <c r="B325" s="458"/>
      <c r="C325" s="458"/>
      <c r="D325" s="458"/>
      <c r="E325" s="458"/>
      <c r="F325" s="459"/>
      <c r="G325" s="459"/>
    </row>
    <row r="326">
      <c r="A326" s="458"/>
      <c r="B326" s="458"/>
      <c r="C326" s="458"/>
      <c r="D326" s="458"/>
      <c r="E326" s="458"/>
      <c r="F326" s="459"/>
      <c r="G326" s="459"/>
    </row>
    <row r="327">
      <c r="A327" s="458"/>
      <c r="B327" s="458"/>
      <c r="C327" s="458"/>
      <c r="D327" s="458"/>
      <c r="E327" s="458"/>
      <c r="F327" s="459"/>
      <c r="G327" s="459"/>
    </row>
    <row r="328">
      <c r="A328" s="458"/>
      <c r="B328" s="458"/>
      <c r="C328" s="458"/>
      <c r="D328" s="458"/>
      <c r="E328" s="458"/>
      <c r="F328" s="459"/>
      <c r="G328" s="459"/>
    </row>
    <row r="329">
      <c r="A329" s="458"/>
      <c r="B329" s="458"/>
      <c r="C329" s="458"/>
      <c r="D329" s="458"/>
      <c r="E329" s="458"/>
      <c r="F329" s="459"/>
      <c r="G329" s="459"/>
    </row>
    <row r="330">
      <c r="A330" s="458"/>
      <c r="B330" s="458"/>
      <c r="C330" s="458"/>
      <c r="D330" s="458"/>
      <c r="E330" s="458"/>
      <c r="F330" s="459"/>
      <c r="G330" s="459"/>
    </row>
    <row r="331">
      <c r="A331" s="458"/>
      <c r="B331" s="458"/>
      <c r="C331" s="458"/>
      <c r="D331" s="458"/>
      <c r="E331" s="458"/>
      <c r="F331" s="459"/>
      <c r="G331" s="459"/>
    </row>
    <row r="332">
      <c r="A332" s="458"/>
      <c r="B332" s="458"/>
      <c r="C332" s="458"/>
      <c r="D332" s="458"/>
      <c r="E332" s="458"/>
      <c r="F332" s="459"/>
      <c r="G332" s="459"/>
    </row>
    <row r="333">
      <c r="A333" s="458"/>
      <c r="B333" s="458"/>
      <c r="C333" s="458"/>
      <c r="D333" s="458"/>
      <c r="E333" s="458"/>
      <c r="F333" s="459"/>
      <c r="G333" s="459"/>
    </row>
    <row r="334">
      <c r="A334" s="458"/>
      <c r="B334" s="458"/>
      <c r="C334" s="458"/>
      <c r="D334" s="458"/>
      <c r="E334" s="458"/>
      <c r="F334" s="459"/>
      <c r="G334" s="459"/>
    </row>
    <row r="335">
      <c r="A335" s="458"/>
      <c r="B335" s="458"/>
      <c r="C335" s="458"/>
      <c r="D335" s="458"/>
      <c r="E335" s="458"/>
      <c r="F335" s="459"/>
      <c r="G335" s="459"/>
    </row>
    <row r="336">
      <c r="A336" s="458"/>
      <c r="B336" s="458"/>
      <c r="C336" s="458"/>
      <c r="D336" s="458"/>
      <c r="E336" s="458"/>
      <c r="F336" s="459"/>
      <c r="G336" s="459"/>
    </row>
    <row r="337">
      <c r="A337" s="458"/>
      <c r="B337" s="458"/>
      <c r="C337" s="458"/>
      <c r="D337" s="458"/>
      <c r="E337" s="458"/>
      <c r="F337" s="459"/>
      <c r="G337" s="459"/>
    </row>
    <row r="338">
      <c r="A338" s="458"/>
      <c r="B338" s="458"/>
      <c r="C338" s="458"/>
      <c r="D338" s="458"/>
      <c r="E338" s="458"/>
      <c r="F338" s="459"/>
      <c r="G338" s="459"/>
    </row>
    <row r="339">
      <c r="A339" s="458"/>
      <c r="B339" s="458"/>
      <c r="C339" s="458"/>
      <c r="D339" s="458"/>
      <c r="E339" s="458"/>
      <c r="F339" s="459"/>
      <c r="G339" s="459"/>
    </row>
    <row r="340">
      <c r="A340" s="458"/>
      <c r="B340" s="458"/>
      <c r="C340" s="458"/>
      <c r="D340" s="458"/>
      <c r="E340" s="458"/>
      <c r="F340" s="459"/>
      <c r="G340" s="459"/>
    </row>
    <row r="341">
      <c r="A341" s="458"/>
      <c r="B341" s="458"/>
      <c r="C341" s="458"/>
      <c r="D341" s="458"/>
      <c r="E341" s="458"/>
      <c r="F341" s="459"/>
      <c r="G341" s="459"/>
    </row>
    <row r="342">
      <c r="A342" s="458"/>
      <c r="B342" s="458"/>
      <c r="C342" s="458"/>
      <c r="D342" s="458"/>
      <c r="E342" s="458"/>
      <c r="F342" s="459"/>
      <c r="G342" s="459"/>
    </row>
    <row r="343">
      <c r="A343" s="458"/>
      <c r="B343" s="458"/>
      <c r="C343" s="458"/>
      <c r="D343" s="458"/>
      <c r="E343" s="458"/>
      <c r="F343" s="459"/>
      <c r="G343" s="459"/>
    </row>
    <row r="344">
      <c r="A344" s="458"/>
      <c r="B344" s="458"/>
      <c r="C344" s="458"/>
      <c r="D344" s="458"/>
      <c r="E344" s="458"/>
      <c r="F344" s="459"/>
      <c r="G344" s="459"/>
    </row>
    <row r="345">
      <c r="A345" s="458"/>
      <c r="B345" s="458"/>
      <c r="C345" s="458"/>
      <c r="D345" s="458"/>
      <c r="E345" s="458"/>
      <c r="F345" s="459"/>
      <c r="G345" s="459"/>
    </row>
    <row r="346">
      <c r="A346" s="458"/>
      <c r="B346" s="458"/>
      <c r="C346" s="458"/>
      <c r="D346" s="458"/>
      <c r="E346" s="458"/>
      <c r="F346" s="459"/>
      <c r="G346" s="459"/>
    </row>
    <row r="347">
      <c r="A347" s="458"/>
      <c r="B347" s="458"/>
      <c r="C347" s="458"/>
      <c r="D347" s="458"/>
      <c r="E347" s="458"/>
      <c r="F347" s="459"/>
      <c r="G347" s="459"/>
    </row>
    <row r="348">
      <c r="A348" s="458"/>
      <c r="B348" s="458"/>
      <c r="C348" s="458"/>
      <c r="D348" s="458"/>
      <c r="E348" s="458"/>
      <c r="F348" s="459"/>
      <c r="G348" s="459"/>
    </row>
    <row r="349">
      <c r="A349" s="458"/>
      <c r="B349" s="458"/>
      <c r="C349" s="458"/>
      <c r="D349" s="458"/>
      <c r="E349" s="458"/>
      <c r="F349" s="459"/>
      <c r="G349" s="459"/>
    </row>
    <row r="350">
      <c r="A350" s="458"/>
      <c r="B350" s="458"/>
      <c r="C350" s="458"/>
      <c r="D350" s="458"/>
      <c r="E350" s="458"/>
      <c r="F350" s="459"/>
      <c r="G350" s="459"/>
    </row>
    <row r="351">
      <c r="A351" s="458"/>
      <c r="B351" s="458"/>
      <c r="C351" s="458"/>
      <c r="D351" s="458"/>
      <c r="E351" s="458"/>
      <c r="F351" s="459"/>
      <c r="G351" s="459"/>
    </row>
    <row r="352">
      <c r="A352" s="458"/>
      <c r="B352" s="458"/>
      <c r="C352" s="458"/>
      <c r="D352" s="458"/>
      <c r="E352" s="458"/>
      <c r="F352" s="459"/>
      <c r="G352" s="459"/>
    </row>
    <row r="353">
      <c r="A353" s="458"/>
      <c r="B353" s="458"/>
      <c r="C353" s="458"/>
      <c r="D353" s="458"/>
      <c r="E353" s="458"/>
      <c r="F353" s="459"/>
      <c r="G353" s="459"/>
    </row>
    <row r="354">
      <c r="A354" s="458"/>
      <c r="B354" s="458"/>
      <c r="C354" s="458"/>
      <c r="D354" s="458"/>
      <c r="E354" s="458"/>
      <c r="F354" s="459"/>
      <c r="G354" s="459"/>
    </row>
    <row r="355">
      <c r="A355" s="458"/>
      <c r="B355" s="458"/>
      <c r="C355" s="458"/>
      <c r="D355" s="458"/>
      <c r="E355" s="458"/>
      <c r="F355" s="459"/>
      <c r="G355" s="459"/>
    </row>
    <row r="356">
      <c r="A356" s="458"/>
      <c r="B356" s="458"/>
      <c r="C356" s="458"/>
      <c r="D356" s="458"/>
      <c r="E356" s="458"/>
      <c r="F356" s="459"/>
      <c r="G356" s="459"/>
    </row>
    <row r="357">
      <c r="A357" s="458"/>
      <c r="B357" s="458"/>
      <c r="C357" s="458"/>
      <c r="D357" s="458"/>
      <c r="E357" s="458"/>
      <c r="F357" s="459"/>
      <c r="G357" s="459"/>
    </row>
    <row r="358">
      <c r="A358" s="458"/>
      <c r="B358" s="458"/>
      <c r="C358" s="458"/>
      <c r="D358" s="458"/>
      <c r="E358" s="458"/>
      <c r="F358" s="459"/>
      <c r="G358" s="459"/>
    </row>
    <row r="359">
      <c r="A359" s="458"/>
      <c r="B359" s="458"/>
      <c r="C359" s="458"/>
      <c r="D359" s="458"/>
      <c r="E359" s="458"/>
      <c r="F359" s="459"/>
      <c r="G359" s="459"/>
    </row>
    <row r="360">
      <c r="A360" s="458"/>
      <c r="B360" s="458"/>
      <c r="C360" s="458"/>
      <c r="D360" s="458"/>
      <c r="E360" s="458"/>
      <c r="F360" s="459"/>
      <c r="G360" s="459"/>
    </row>
    <row r="361">
      <c r="A361" s="458"/>
      <c r="B361" s="458"/>
      <c r="C361" s="458"/>
      <c r="D361" s="458"/>
      <c r="E361" s="458"/>
      <c r="F361" s="459"/>
      <c r="G361" s="459"/>
    </row>
    <row r="362">
      <c r="A362" s="458"/>
      <c r="B362" s="458"/>
      <c r="C362" s="458"/>
      <c r="D362" s="458"/>
      <c r="E362" s="458"/>
      <c r="F362" s="459"/>
      <c r="G362" s="459"/>
    </row>
    <row r="363">
      <c r="A363" s="458"/>
      <c r="B363" s="458"/>
      <c r="C363" s="458"/>
      <c r="D363" s="458"/>
      <c r="E363" s="458"/>
      <c r="F363" s="459"/>
      <c r="G363" s="459"/>
    </row>
    <row r="364">
      <c r="A364" s="458"/>
      <c r="B364" s="458"/>
      <c r="C364" s="458"/>
      <c r="D364" s="458"/>
      <c r="E364" s="458"/>
      <c r="F364" s="459"/>
      <c r="G364" s="459"/>
    </row>
    <row r="365">
      <c r="A365" s="458"/>
      <c r="B365" s="458"/>
      <c r="C365" s="458"/>
      <c r="D365" s="458"/>
      <c r="E365" s="458"/>
      <c r="F365" s="459"/>
      <c r="G365" s="459"/>
    </row>
    <row r="366">
      <c r="A366" s="458"/>
      <c r="B366" s="458"/>
      <c r="C366" s="458"/>
      <c r="D366" s="458"/>
      <c r="E366" s="458"/>
      <c r="F366" s="459"/>
      <c r="G366" s="459"/>
    </row>
    <row r="367">
      <c r="A367" s="458"/>
      <c r="B367" s="458"/>
      <c r="C367" s="458"/>
      <c r="D367" s="458"/>
      <c r="E367" s="458"/>
      <c r="F367" s="459"/>
      <c r="G367" s="459"/>
    </row>
    <row r="368">
      <c r="A368" s="458"/>
      <c r="B368" s="458"/>
      <c r="C368" s="458"/>
      <c r="D368" s="458"/>
      <c r="E368" s="458"/>
      <c r="F368" s="459"/>
      <c r="G368" s="459"/>
    </row>
    <row r="369">
      <c r="A369" s="458"/>
      <c r="B369" s="458"/>
      <c r="C369" s="458"/>
      <c r="D369" s="458"/>
      <c r="E369" s="458"/>
      <c r="F369" s="459"/>
      <c r="G369" s="459"/>
    </row>
    <row r="370">
      <c r="A370" s="458"/>
      <c r="B370" s="458"/>
      <c r="C370" s="458"/>
      <c r="D370" s="458"/>
      <c r="E370" s="458"/>
      <c r="F370" s="459"/>
      <c r="G370" s="459"/>
    </row>
    <row r="371">
      <c r="A371" s="458"/>
      <c r="B371" s="458"/>
      <c r="C371" s="458"/>
      <c r="D371" s="458"/>
      <c r="E371" s="458"/>
      <c r="F371" s="459"/>
      <c r="G371" s="459"/>
    </row>
    <row r="372">
      <c r="A372" s="458"/>
      <c r="B372" s="458"/>
      <c r="C372" s="458"/>
      <c r="D372" s="458"/>
      <c r="E372" s="458"/>
      <c r="F372" s="459"/>
      <c r="G372" s="459"/>
    </row>
    <row r="373">
      <c r="A373" s="458"/>
      <c r="B373" s="458"/>
      <c r="C373" s="458"/>
      <c r="D373" s="458"/>
      <c r="E373" s="458"/>
      <c r="F373" s="459"/>
      <c r="G373" s="459"/>
    </row>
    <row r="374">
      <c r="A374" s="458"/>
      <c r="B374" s="458"/>
      <c r="C374" s="458"/>
      <c r="D374" s="458"/>
      <c r="E374" s="458"/>
      <c r="F374" s="459"/>
      <c r="G374" s="459"/>
    </row>
    <row r="375">
      <c r="A375" s="458"/>
      <c r="B375" s="458"/>
      <c r="C375" s="458"/>
      <c r="D375" s="458"/>
      <c r="E375" s="458"/>
      <c r="F375" s="459"/>
      <c r="G375" s="459"/>
    </row>
    <row r="376">
      <c r="A376" s="458"/>
      <c r="B376" s="458"/>
      <c r="C376" s="458"/>
      <c r="D376" s="458"/>
      <c r="E376" s="458"/>
      <c r="F376" s="459"/>
      <c r="G376" s="459"/>
    </row>
    <row r="377">
      <c r="A377" s="458"/>
      <c r="B377" s="458"/>
      <c r="C377" s="458"/>
      <c r="D377" s="458"/>
      <c r="E377" s="458"/>
      <c r="F377" s="459"/>
      <c r="G377" s="459"/>
    </row>
    <row r="378">
      <c r="A378" s="458"/>
      <c r="B378" s="458"/>
      <c r="C378" s="458"/>
      <c r="D378" s="458"/>
      <c r="E378" s="458"/>
      <c r="F378" s="459"/>
      <c r="G378" s="459"/>
    </row>
    <row r="379">
      <c r="A379" s="458"/>
      <c r="B379" s="458"/>
      <c r="C379" s="458"/>
      <c r="D379" s="458"/>
      <c r="E379" s="458"/>
      <c r="F379" s="459"/>
      <c r="G379" s="459"/>
    </row>
    <row r="380">
      <c r="A380" s="458"/>
      <c r="B380" s="458"/>
      <c r="C380" s="458"/>
      <c r="D380" s="458"/>
      <c r="E380" s="458"/>
      <c r="F380" s="459"/>
      <c r="G380" s="459"/>
    </row>
    <row r="381">
      <c r="A381" s="458"/>
      <c r="B381" s="458"/>
      <c r="C381" s="458"/>
      <c r="D381" s="458"/>
      <c r="E381" s="458"/>
      <c r="F381" s="459"/>
      <c r="G381" s="459"/>
    </row>
    <row r="382">
      <c r="A382" s="458"/>
      <c r="B382" s="458"/>
      <c r="C382" s="458"/>
      <c r="D382" s="458"/>
      <c r="E382" s="458"/>
      <c r="F382" s="459"/>
      <c r="G382" s="459"/>
    </row>
    <row r="383">
      <c r="A383" s="458"/>
      <c r="B383" s="458"/>
      <c r="C383" s="458"/>
      <c r="D383" s="458"/>
      <c r="E383" s="458"/>
      <c r="F383" s="459"/>
      <c r="G383" s="459"/>
    </row>
    <row r="384">
      <c r="A384" s="458"/>
      <c r="B384" s="458"/>
      <c r="C384" s="458"/>
      <c r="D384" s="458"/>
      <c r="E384" s="458"/>
      <c r="F384" s="459"/>
      <c r="G384" s="459"/>
    </row>
    <row r="385">
      <c r="A385" s="458"/>
      <c r="B385" s="458"/>
      <c r="C385" s="458"/>
      <c r="D385" s="458"/>
      <c r="E385" s="458"/>
      <c r="F385" s="459"/>
      <c r="G385" s="459"/>
    </row>
    <row r="386">
      <c r="A386" s="458"/>
      <c r="B386" s="458"/>
      <c r="C386" s="458"/>
      <c r="D386" s="458"/>
      <c r="E386" s="458"/>
      <c r="F386" s="459"/>
      <c r="G386" s="459"/>
    </row>
    <row r="387">
      <c r="A387" s="458"/>
      <c r="B387" s="458"/>
      <c r="C387" s="458"/>
      <c r="D387" s="458"/>
      <c r="E387" s="458"/>
      <c r="F387" s="459"/>
      <c r="G387" s="459"/>
    </row>
    <row r="388">
      <c r="A388" s="458"/>
      <c r="B388" s="458"/>
      <c r="C388" s="458"/>
      <c r="D388" s="458"/>
      <c r="E388" s="458"/>
      <c r="F388" s="459"/>
      <c r="G388" s="459"/>
    </row>
    <row r="389">
      <c r="A389" s="458"/>
      <c r="B389" s="458"/>
      <c r="C389" s="458"/>
      <c r="D389" s="458"/>
      <c r="E389" s="458"/>
      <c r="F389" s="459"/>
      <c r="G389" s="459"/>
    </row>
    <row r="390">
      <c r="A390" s="458"/>
      <c r="B390" s="458"/>
      <c r="C390" s="458"/>
      <c r="D390" s="458"/>
      <c r="E390" s="458"/>
      <c r="F390" s="459"/>
      <c r="G390" s="459"/>
    </row>
    <row r="391">
      <c r="A391" s="458"/>
      <c r="B391" s="458"/>
      <c r="C391" s="458"/>
      <c r="D391" s="458"/>
      <c r="E391" s="458"/>
      <c r="F391" s="459"/>
      <c r="G391" s="459"/>
    </row>
    <row r="392">
      <c r="A392" s="458"/>
      <c r="B392" s="458"/>
      <c r="C392" s="458"/>
      <c r="D392" s="458"/>
      <c r="E392" s="458"/>
      <c r="F392" s="459"/>
      <c r="G392" s="459"/>
    </row>
    <row r="393">
      <c r="A393" s="458"/>
      <c r="B393" s="458"/>
      <c r="C393" s="458"/>
      <c r="D393" s="458"/>
      <c r="E393" s="458"/>
      <c r="F393" s="459"/>
      <c r="G393" s="459"/>
    </row>
    <row r="394">
      <c r="A394" s="458"/>
      <c r="B394" s="458"/>
      <c r="C394" s="458"/>
      <c r="D394" s="458"/>
      <c r="E394" s="458"/>
      <c r="F394" s="459"/>
      <c r="G394" s="459"/>
    </row>
    <row r="395">
      <c r="A395" s="458"/>
      <c r="B395" s="458"/>
      <c r="C395" s="458"/>
      <c r="D395" s="458"/>
      <c r="E395" s="458"/>
      <c r="F395" s="459"/>
      <c r="G395" s="459"/>
    </row>
    <row r="396">
      <c r="A396" s="458"/>
      <c r="B396" s="458"/>
      <c r="C396" s="458"/>
      <c r="D396" s="458"/>
      <c r="E396" s="458"/>
      <c r="F396" s="459"/>
      <c r="G396" s="459"/>
    </row>
    <row r="397">
      <c r="A397" s="458"/>
      <c r="B397" s="458"/>
      <c r="C397" s="458"/>
      <c r="D397" s="458"/>
      <c r="E397" s="458"/>
      <c r="F397" s="459"/>
      <c r="G397" s="459"/>
    </row>
    <row r="398">
      <c r="A398" s="458"/>
      <c r="B398" s="458"/>
      <c r="C398" s="458"/>
      <c r="D398" s="458"/>
      <c r="E398" s="458"/>
      <c r="F398" s="459"/>
      <c r="G398" s="459"/>
    </row>
    <row r="399">
      <c r="A399" s="458"/>
      <c r="B399" s="458"/>
      <c r="C399" s="458"/>
      <c r="D399" s="458"/>
      <c r="E399" s="458"/>
      <c r="F399" s="459"/>
      <c r="G399" s="459"/>
    </row>
    <row r="400">
      <c r="A400" s="458"/>
      <c r="B400" s="458"/>
      <c r="C400" s="458"/>
      <c r="D400" s="458"/>
      <c r="E400" s="458"/>
      <c r="F400" s="459"/>
      <c r="G400" s="459"/>
    </row>
    <row r="401">
      <c r="A401" s="458"/>
      <c r="B401" s="458"/>
      <c r="C401" s="458"/>
      <c r="D401" s="458"/>
      <c r="E401" s="458"/>
      <c r="F401" s="459"/>
      <c r="G401" s="459"/>
    </row>
    <row r="402">
      <c r="A402" s="458"/>
      <c r="B402" s="458"/>
      <c r="C402" s="458"/>
      <c r="D402" s="458"/>
      <c r="E402" s="458"/>
      <c r="F402" s="459"/>
      <c r="G402" s="459"/>
    </row>
    <row r="403">
      <c r="A403" s="458"/>
      <c r="B403" s="458"/>
      <c r="C403" s="458"/>
      <c r="D403" s="458"/>
      <c r="E403" s="458"/>
      <c r="F403" s="459"/>
      <c r="G403" s="459"/>
    </row>
    <row r="404">
      <c r="A404" s="458"/>
      <c r="B404" s="458"/>
      <c r="C404" s="458"/>
      <c r="D404" s="458"/>
      <c r="E404" s="458"/>
      <c r="F404" s="459"/>
      <c r="G404" s="459"/>
    </row>
    <row r="405">
      <c r="A405" s="458"/>
      <c r="B405" s="458"/>
      <c r="C405" s="458"/>
      <c r="D405" s="458"/>
      <c r="E405" s="458"/>
      <c r="F405" s="459"/>
      <c r="G405" s="459"/>
    </row>
    <row r="406">
      <c r="A406" s="458"/>
      <c r="B406" s="458"/>
      <c r="C406" s="458"/>
      <c r="D406" s="458"/>
      <c r="E406" s="458"/>
      <c r="F406" s="459"/>
      <c r="G406" s="459"/>
    </row>
  </sheetData>
  <autoFilter ref="$A$15:$Z$281">
    <filterColumn colId="4">
      <filters>
        <filter val="ES-Autoline-Brand"/>
      </filters>
    </filterColumn>
  </autoFilter>
  <drawing r:id="rId2"/>
  <legacyDrawing r:id="rId3"/>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8.5"/>
  </cols>
  <sheetData>
    <row r="1">
      <c r="A1" s="451" t="s">
        <v>631</v>
      </c>
      <c r="H1" s="463" t="s">
        <v>1608</v>
      </c>
      <c r="J1" s="458" t="s">
        <v>10</v>
      </c>
      <c r="K1" s="458" t="s">
        <v>8</v>
      </c>
      <c r="L1" s="458" t="s">
        <v>9</v>
      </c>
      <c r="M1" s="31" t="s">
        <v>1102</v>
      </c>
      <c r="P1" s="464" t="s">
        <v>1609</v>
      </c>
      <c r="R1" s="458" t="s">
        <v>10</v>
      </c>
      <c r="S1" s="458" t="s">
        <v>8</v>
      </c>
      <c r="T1" s="458" t="s">
        <v>9</v>
      </c>
      <c r="U1" s="31" t="s">
        <v>1102</v>
      </c>
    </row>
    <row r="2">
      <c r="A2" s="31" t="s">
        <v>1021</v>
      </c>
      <c r="B2" s="31" t="s">
        <v>1610</v>
      </c>
      <c r="H2" s="458" t="s">
        <v>1448</v>
      </c>
      <c r="I2" s="458" t="s">
        <v>1459</v>
      </c>
      <c r="J2" s="460">
        <f t="shared" ref="J2:J25" si="1">SUMIFS($F$16:$F1036,$A$16:$A1036,$H2,$B$16:$B1036,$I2,$C$16:$C1036,$J$1)</f>
        <v>0</v>
      </c>
      <c r="K2" s="460">
        <f t="shared" ref="K2:K25" si="2">SUMIFS($F$16:$F1036,$A$16:$A1036,$H2,$B$16:$B1036,$I2,$C$16:$C1036,$K$1)</f>
        <v>2</v>
      </c>
      <c r="L2" s="460">
        <f t="shared" ref="L2:L25" si="3">SUMIFS($F$16:$F1036,$A$16:$A1036,$H2,$B$16:$B1036,$I2,$C$16:$C1036,$L$1)</f>
        <v>5</v>
      </c>
      <c r="M2" s="460">
        <f t="shared" ref="M2:M26" si="4">SUM(J2:L2)</f>
        <v>7</v>
      </c>
      <c r="P2" s="458" t="s">
        <v>1448</v>
      </c>
      <c r="Q2" s="458" t="s">
        <v>1459</v>
      </c>
      <c r="R2" s="460">
        <v>0.0</v>
      </c>
      <c r="S2" s="460">
        <v>0.0</v>
      </c>
      <c r="T2" s="460">
        <v>1.0</v>
      </c>
      <c r="U2" s="460">
        <v>1.0</v>
      </c>
    </row>
    <row r="3">
      <c r="A3" s="31" t="s">
        <v>1023</v>
      </c>
      <c r="B3" s="31" t="s">
        <v>1024</v>
      </c>
      <c r="H3" s="458" t="s">
        <v>1521</v>
      </c>
      <c r="I3" s="458" t="s">
        <v>1524</v>
      </c>
      <c r="J3" s="460">
        <f t="shared" si="1"/>
        <v>0</v>
      </c>
      <c r="K3" s="460">
        <f t="shared" si="2"/>
        <v>0</v>
      </c>
      <c r="L3" s="460">
        <f t="shared" si="3"/>
        <v>0</v>
      </c>
      <c r="M3" s="460">
        <f t="shared" si="4"/>
        <v>0</v>
      </c>
      <c r="P3" s="458" t="s">
        <v>1521</v>
      </c>
      <c r="Q3" s="458" t="s">
        <v>1524</v>
      </c>
      <c r="R3" s="460">
        <v>0.0</v>
      </c>
      <c r="S3" s="460">
        <v>1.0</v>
      </c>
      <c r="T3" s="460">
        <v>0.0</v>
      </c>
      <c r="U3" s="460">
        <v>1.0</v>
      </c>
    </row>
    <row r="4">
      <c r="A4" s="31" t="s">
        <v>756</v>
      </c>
      <c r="B4" s="31" t="s">
        <v>1611</v>
      </c>
      <c r="H4" s="465" t="s">
        <v>1437</v>
      </c>
      <c r="I4" s="465" t="s">
        <v>1438</v>
      </c>
      <c r="J4" s="466">
        <f t="shared" si="1"/>
        <v>28</v>
      </c>
      <c r="K4" s="466">
        <f t="shared" si="2"/>
        <v>19</v>
      </c>
      <c r="L4" s="466">
        <f t="shared" si="3"/>
        <v>58</v>
      </c>
      <c r="M4" s="466">
        <f t="shared" si="4"/>
        <v>105</v>
      </c>
      <c r="N4" s="466">
        <f>sum(M4:M10)</f>
        <v>175</v>
      </c>
      <c r="P4" s="465" t="s">
        <v>1437</v>
      </c>
      <c r="Q4" s="465" t="s">
        <v>1438</v>
      </c>
      <c r="R4" s="466">
        <v>21.0</v>
      </c>
      <c r="S4" s="466">
        <v>5.0</v>
      </c>
      <c r="T4" s="466">
        <v>18.0</v>
      </c>
      <c r="U4" s="466">
        <v>44.0</v>
      </c>
      <c r="V4" s="466">
        <v>76.0</v>
      </c>
    </row>
    <row r="5">
      <c r="A5" s="31" t="s">
        <v>1026</v>
      </c>
      <c r="B5" s="452">
        <v>111.0</v>
      </c>
      <c r="H5" s="465" t="s">
        <v>1437</v>
      </c>
      <c r="I5" s="465" t="s">
        <v>1461</v>
      </c>
      <c r="J5" s="466">
        <f t="shared" si="1"/>
        <v>9</v>
      </c>
      <c r="K5" s="466">
        <f t="shared" si="2"/>
        <v>0</v>
      </c>
      <c r="L5" s="466">
        <f t="shared" si="3"/>
        <v>25</v>
      </c>
      <c r="M5" s="466">
        <f t="shared" si="4"/>
        <v>34</v>
      </c>
      <c r="N5" s="466"/>
      <c r="P5" s="465" t="s">
        <v>1437</v>
      </c>
      <c r="Q5" s="465" t="s">
        <v>1461</v>
      </c>
      <c r="R5" s="466">
        <v>0.0</v>
      </c>
      <c r="S5" s="466">
        <v>1.0</v>
      </c>
      <c r="T5" s="466">
        <v>7.0</v>
      </c>
      <c r="U5" s="466">
        <v>8.0</v>
      </c>
      <c r="V5" s="466"/>
    </row>
    <row r="6">
      <c r="A6" s="31" t="s">
        <v>1027</v>
      </c>
      <c r="B6" s="452">
        <v>111.0</v>
      </c>
      <c r="H6" s="465" t="s">
        <v>1437</v>
      </c>
      <c r="I6" s="465" t="s">
        <v>1443</v>
      </c>
      <c r="J6" s="466">
        <f t="shared" si="1"/>
        <v>1</v>
      </c>
      <c r="K6" s="466">
        <f t="shared" si="2"/>
        <v>2</v>
      </c>
      <c r="L6" s="466">
        <f t="shared" si="3"/>
        <v>17</v>
      </c>
      <c r="M6" s="466">
        <f t="shared" si="4"/>
        <v>20</v>
      </c>
      <c r="N6" s="466"/>
      <c r="P6" s="465" t="s">
        <v>1437</v>
      </c>
      <c r="Q6" s="465" t="s">
        <v>1443</v>
      </c>
      <c r="R6" s="466">
        <v>4.0</v>
      </c>
      <c r="S6" s="466">
        <v>1.0</v>
      </c>
      <c r="T6" s="466">
        <v>8.0</v>
      </c>
      <c r="U6" s="466">
        <v>13.0</v>
      </c>
      <c r="V6" s="466"/>
    </row>
    <row r="7">
      <c r="A7" s="31" t="s">
        <v>1028</v>
      </c>
      <c r="B7" s="31" t="s">
        <v>1029</v>
      </c>
      <c r="H7" s="465" t="s">
        <v>1437</v>
      </c>
      <c r="I7" s="465" t="s">
        <v>1469</v>
      </c>
      <c r="J7" s="466">
        <f t="shared" si="1"/>
        <v>0</v>
      </c>
      <c r="K7" s="466">
        <f t="shared" si="2"/>
        <v>1</v>
      </c>
      <c r="L7" s="466">
        <f t="shared" si="3"/>
        <v>8</v>
      </c>
      <c r="M7" s="466">
        <f t="shared" si="4"/>
        <v>9</v>
      </c>
      <c r="N7" s="466"/>
      <c r="P7" s="465" t="s">
        <v>1437</v>
      </c>
      <c r="Q7" s="465" t="s">
        <v>1469</v>
      </c>
      <c r="R7" s="466">
        <v>0.0</v>
      </c>
      <c r="S7" s="466">
        <v>0.0</v>
      </c>
      <c r="T7" s="466">
        <v>4.0</v>
      </c>
      <c r="U7" s="466">
        <v>4.0</v>
      </c>
      <c r="V7" s="466"/>
    </row>
    <row r="8">
      <c r="H8" s="465" t="s">
        <v>1437</v>
      </c>
      <c r="I8" s="465" t="s">
        <v>1439</v>
      </c>
      <c r="J8" s="466">
        <f t="shared" si="1"/>
        <v>1</v>
      </c>
      <c r="K8" s="466">
        <f t="shared" si="2"/>
        <v>2</v>
      </c>
      <c r="L8" s="466">
        <f t="shared" si="3"/>
        <v>2</v>
      </c>
      <c r="M8" s="466">
        <f t="shared" si="4"/>
        <v>5</v>
      </c>
      <c r="N8" s="466"/>
      <c r="P8" s="465" t="s">
        <v>1437</v>
      </c>
      <c r="Q8" s="465" t="s">
        <v>1439</v>
      </c>
      <c r="R8" s="466">
        <v>0.0</v>
      </c>
      <c r="S8" s="466">
        <v>0.0</v>
      </c>
      <c r="T8" s="466">
        <v>3.0</v>
      </c>
      <c r="U8" s="466">
        <v>3.0</v>
      </c>
      <c r="V8" s="466"/>
    </row>
    <row r="9">
      <c r="H9" s="465" t="s">
        <v>1437</v>
      </c>
      <c r="I9" s="465" t="s">
        <v>1612</v>
      </c>
      <c r="J9" s="466">
        <f t="shared" si="1"/>
        <v>0</v>
      </c>
      <c r="K9" s="466">
        <f t="shared" si="2"/>
        <v>0</v>
      </c>
      <c r="L9" s="466">
        <f t="shared" si="3"/>
        <v>0</v>
      </c>
      <c r="M9" s="466">
        <f t="shared" si="4"/>
        <v>0</v>
      </c>
      <c r="N9" s="466"/>
      <c r="P9" s="465" t="s">
        <v>1437</v>
      </c>
      <c r="Q9" s="465" t="s">
        <v>1612</v>
      </c>
      <c r="R9" s="466">
        <v>0.0</v>
      </c>
      <c r="S9" s="466">
        <v>0.0</v>
      </c>
      <c r="T9" s="466">
        <v>1.0</v>
      </c>
      <c r="U9" s="466">
        <v>1.0</v>
      </c>
      <c r="V9" s="466"/>
    </row>
    <row r="10">
      <c r="A10" s="453" t="s">
        <v>1030</v>
      </c>
      <c r="H10" s="465" t="s">
        <v>1437</v>
      </c>
      <c r="I10" s="465" t="s">
        <v>1442</v>
      </c>
      <c r="J10" s="466">
        <f t="shared" si="1"/>
        <v>1</v>
      </c>
      <c r="K10" s="466">
        <f t="shared" si="2"/>
        <v>0</v>
      </c>
      <c r="L10" s="466">
        <f t="shared" si="3"/>
        <v>1</v>
      </c>
      <c r="M10" s="466">
        <f t="shared" si="4"/>
        <v>2</v>
      </c>
      <c r="N10" s="466"/>
      <c r="P10" s="465" t="s">
        <v>1437</v>
      </c>
      <c r="Q10" s="465" t="s">
        <v>1442</v>
      </c>
      <c r="R10" s="466">
        <v>0.0</v>
      </c>
      <c r="S10" s="466">
        <v>1.0</v>
      </c>
      <c r="T10" s="466">
        <v>2.0</v>
      </c>
      <c r="U10" s="466">
        <v>3.0</v>
      </c>
      <c r="V10" s="466"/>
    </row>
    <row r="11">
      <c r="A11" s="453" t="s">
        <v>1031</v>
      </c>
      <c r="B11" s="453" t="s">
        <v>1032</v>
      </c>
      <c r="C11" s="453" t="s">
        <v>1033</v>
      </c>
      <c r="D11" s="453" t="s">
        <v>1034</v>
      </c>
      <c r="E11" s="453" t="s">
        <v>1035</v>
      </c>
      <c r="F11" s="453" t="s">
        <v>1036</v>
      </c>
      <c r="G11" s="307"/>
      <c r="H11" s="458" t="s">
        <v>1497</v>
      </c>
      <c r="I11" s="458" t="s">
        <v>1498</v>
      </c>
      <c r="J11" s="460">
        <f t="shared" si="1"/>
        <v>0</v>
      </c>
      <c r="K11" s="460">
        <f t="shared" si="2"/>
        <v>0</v>
      </c>
      <c r="L11" s="460">
        <f t="shared" si="3"/>
        <v>0</v>
      </c>
      <c r="M11" s="460">
        <f t="shared" si="4"/>
        <v>0</v>
      </c>
      <c r="P11" s="458" t="s">
        <v>1497</v>
      </c>
      <c r="Q11" s="458" t="s">
        <v>1498</v>
      </c>
      <c r="R11" s="460">
        <v>0.0</v>
      </c>
      <c r="S11" s="460">
        <v>0.0</v>
      </c>
      <c r="T11" s="460">
        <v>1.0</v>
      </c>
      <c r="U11" s="460">
        <v>1.0</v>
      </c>
    </row>
    <row r="12">
      <c r="A12" s="436" t="s">
        <v>1037</v>
      </c>
      <c r="B12" s="436" t="s">
        <v>1037</v>
      </c>
      <c r="C12" s="436" t="s">
        <v>1037</v>
      </c>
      <c r="D12" s="436" t="s">
        <v>1037</v>
      </c>
      <c r="E12" s="436" t="s">
        <v>1037</v>
      </c>
      <c r="F12" s="454">
        <v>495.0</v>
      </c>
      <c r="G12" s="459"/>
      <c r="H12" s="465" t="s">
        <v>1452</v>
      </c>
      <c r="I12" s="465" t="s">
        <v>1462</v>
      </c>
      <c r="J12" s="466">
        <f t="shared" si="1"/>
        <v>1</v>
      </c>
      <c r="K12" s="466">
        <f t="shared" si="2"/>
        <v>2</v>
      </c>
      <c r="L12" s="466">
        <f t="shared" si="3"/>
        <v>2</v>
      </c>
      <c r="M12" s="466">
        <f t="shared" si="4"/>
        <v>5</v>
      </c>
      <c r="N12" s="466"/>
      <c r="P12" s="465" t="s">
        <v>1452</v>
      </c>
      <c r="Q12" s="465" t="s">
        <v>1462</v>
      </c>
      <c r="R12" s="466">
        <v>0.0</v>
      </c>
      <c r="S12" s="466">
        <v>2.0</v>
      </c>
      <c r="T12" s="466">
        <v>4.0</v>
      </c>
      <c r="U12" s="466">
        <v>6.0</v>
      </c>
      <c r="V12" s="466"/>
    </row>
    <row r="13">
      <c r="H13" s="465" t="s">
        <v>1452</v>
      </c>
      <c r="I13" s="465" t="s">
        <v>1538</v>
      </c>
      <c r="J13" s="466">
        <f t="shared" si="1"/>
        <v>6</v>
      </c>
      <c r="K13" s="466">
        <f t="shared" si="2"/>
        <v>1</v>
      </c>
      <c r="L13" s="466">
        <f t="shared" si="3"/>
        <v>19</v>
      </c>
      <c r="M13" s="466">
        <f t="shared" si="4"/>
        <v>26</v>
      </c>
      <c r="N13" s="466"/>
      <c r="P13" s="465" t="s">
        <v>1452</v>
      </c>
      <c r="Q13" s="465" t="s">
        <v>1538</v>
      </c>
      <c r="R13" s="466">
        <v>1.0</v>
      </c>
      <c r="S13" s="466">
        <v>3.0</v>
      </c>
      <c r="T13" s="466">
        <v>4.0</v>
      </c>
      <c r="U13" s="466">
        <v>8.0</v>
      </c>
      <c r="V13" s="466"/>
    </row>
    <row r="14">
      <c r="H14" s="465" t="s">
        <v>1452</v>
      </c>
      <c r="I14" s="465" t="s">
        <v>1471</v>
      </c>
      <c r="J14" s="466">
        <f t="shared" si="1"/>
        <v>0</v>
      </c>
      <c r="K14" s="466">
        <f t="shared" si="2"/>
        <v>0</v>
      </c>
      <c r="L14" s="466">
        <f t="shared" si="3"/>
        <v>0</v>
      </c>
      <c r="M14" s="466">
        <f t="shared" si="4"/>
        <v>0</v>
      </c>
      <c r="N14" s="466"/>
      <c r="P14" s="465" t="s">
        <v>1452</v>
      </c>
      <c r="Q14" s="465" t="s">
        <v>1471</v>
      </c>
      <c r="R14" s="466">
        <v>0.0</v>
      </c>
      <c r="S14" s="466">
        <v>2.0</v>
      </c>
      <c r="T14" s="466">
        <v>0.0</v>
      </c>
      <c r="U14" s="466">
        <v>2.0</v>
      </c>
      <c r="V14" s="466"/>
    </row>
    <row r="15">
      <c r="A15" s="455" t="s">
        <v>1031</v>
      </c>
      <c r="B15" s="455" t="s">
        <v>1032</v>
      </c>
      <c r="C15" s="455" t="s">
        <v>1033</v>
      </c>
      <c r="D15" s="455" t="s">
        <v>1034</v>
      </c>
      <c r="E15" s="455" t="s">
        <v>1035</v>
      </c>
      <c r="F15" s="455" t="s">
        <v>1036</v>
      </c>
      <c r="G15" s="307"/>
      <c r="H15" s="458" t="s">
        <v>1218</v>
      </c>
      <c r="I15" s="458" t="s">
        <v>1502</v>
      </c>
      <c r="J15" s="460">
        <f t="shared" si="1"/>
        <v>0</v>
      </c>
      <c r="K15" s="460">
        <f t="shared" si="2"/>
        <v>2</v>
      </c>
      <c r="L15" s="460">
        <f t="shared" si="3"/>
        <v>1</v>
      </c>
      <c r="M15" s="460">
        <f t="shared" si="4"/>
        <v>3</v>
      </c>
      <c r="P15" s="458" t="s">
        <v>1218</v>
      </c>
      <c r="Q15" s="458" t="s">
        <v>1502</v>
      </c>
      <c r="R15" s="460">
        <v>0.0</v>
      </c>
      <c r="S15" s="460">
        <v>0.0</v>
      </c>
      <c r="T15" s="460">
        <v>1.0</v>
      </c>
      <c r="U15" s="460">
        <v>1.0</v>
      </c>
    </row>
    <row r="16">
      <c r="A16" s="436" t="s">
        <v>1436</v>
      </c>
      <c r="B16" s="436" t="s">
        <v>1436</v>
      </c>
      <c r="C16" s="436" t="s">
        <v>9</v>
      </c>
      <c r="D16" s="436" t="s">
        <v>1040</v>
      </c>
      <c r="E16" s="436" t="s">
        <v>122</v>
      </c>
      <c r="F16" s="454">
        <v>60.0</v>
      </c>
      <c r="G16" s="459"/>
      <c r="H16" s="465" t="s">
        <v>1444</v>
      </c>
      <c r="I16" s="465" t="s">
        <v>1508</v>
      </c>
      <c r="J16" s="466">
        <f t="shared" si="1"/>
        <v>0</v>
      </c>
      <c r="K16" s="466">
        <f t="shared" si="2"/>
        <v>0</v>
      </c>
      <c r="L16" s="466">
        <f t="shared" si="3"/>
        <v>0</v>
      </c>
      <c r="M16" s="466">
        <f t="shared" si="4"/>
        <v>0</v>
      </c>
      <c r="N16" s="466">
        <f>sum(M16:M19)</f>
        <v>8</v>
      </c>
      <c r="P16" s="465" t="s">
        <v>1444</v>
      </c>
      <c r="Q16" s="465" t="s">
        <v>1508</v>
      </c>
      <c r="R16" s="466">
        <v>0.0</v>
      </c>
      <c r="S16" s="466">
        <v>0.0</v>
      </c>
      <c r="T16" s="466">
        <v>3.0</v>
      </c>
      <c r="U16" s="466">
        <v>3.0</v>
      </c>
      <c r="V16" s="466">
        <v>6.0</v>
      </c>
    </row>
    <row r="17">
      <c r="A17" s="436" t="s">
        <v>1436</v>
      </c>
      <c r="B17" s="436" t="s">
        <v>1436</v>
      </c>
      <c r="C17" s="436" t="s">
        <v>10</v>
      </c>
      <c r="D17" s="436" t="s">
        <v>1040</v>
      </c>
      <c r="E17" s="436" t="s">
        <v>122</v>
      </c>
      <c r="F17" s="454">
        <v>43.0</v>
      </c>
      <c r="G17" s="459"/>
      <c r="H17" s="465" t="s">
        <v>1444</v>
      </c>
      <c r="I17" s="465" t="s">
        <v>1456</v>
      </c>
      <c r="J17" s="466">
        <f t="shared" si="1"/>
        <v>1</v>
      </c>
      <c r="K17" s="466">
        <f t="shared" si="2"/>
        <v>1</v>
      </c>
      <c r="L17" s="466">
        <f t="shared" si="3"/>
        <v>0</v>
      </c>
      <c r="M17" s="466">
        <f t="shared" si="4"/>
        <v>2</v>
      </c>
      <c r="N17" s="466"/>
      <c r="P17" s="465" t="s">
        <v>1444</v>
      </c>
      <c r="Q17" s="465" t="s">
        <v>1456</v>
      </c>
      <c r="R17" s="466">
        <v>0.0</v>
      </c>
      <c r="S17" s="466">
        <v>0.0</v>
      </c>
      <c r="T17" s="466">
        <v>1.0</v>
      </c>
      <c r="U17" s="466">
        <v>1.0</v>
      </c>
      <c r="V17" s="466"/>
    </row>
    <row r="18">
      <c r="A18" s="436" t="s">
        <v>1437</v>
      </c>
      <c r="B18" s="436" t="s">
        <v>1438</v>
      </c>
      <c r="C18" s="436" t="s">
        <v>9</v>
      </c>
      <c r="D18" s="436" t="s">
        <v>1040</v>
      </c>
      <c r="E18" s="436" t="s">
        <v>117</v>
      </c>
      <c r="F18" s="454">
        <v>35.0</v>
      </c>
      <c r="G18" s="459"/>
      <c r="H18" s="465" t="s">
        <v>1444</v>
      </c>
      <c r="I18" s="465" t="s">
        <v>1504</v>
      </c>
      <c r="J18" s="466">
        <f t="shared" si="1"/>
        <v>0</v>
      </c>
      <c r="K18" s="466">
        <f t="shared" si="2"/>
        <v>0</v>
      </c>
      <c r="L18" s="466">
        <f t="shared" si="3"/>
        <v>0</v>
      </c>
      <c r="M18" s="466">
        <f t="shared" si="4"/>
        <v>0</v>
      </c>
      <c r="N18" s="466"/>
      <c r="P18" s="465" t="s">
        <v>1444</v>
      </c>
      <c r="Q18" s="465" t="s">
        <v>1504</v>
      </c>
      <c r="R18" s="466">
        <v>0.0</v>
      </c>
      <c r="S18" s="466">
        <v>0.0</v>
      </c>
      <c r="T18" s="466">
        <v>1.0</v>
      </c>
      <c r="U18" s="466">
        <v>1.0</v>
      </c>
      <c r="V18" s="466"/>
    </row>
    <row r="19">
      <c r="A19" s="436" t="s">
        <v>1436</v>
      </c>
      <c r="B19" s="436" t="s">
        <v>1436</v>
      </c>
      <c r="C19" s="436" t="s">
        <v>8</v>
      </c>
      <c r="D19" s="436" t="s">
        <v>1040</v>
      </c>
      <c r="E19" s="436" t="s">
        <v>122</v>
      </c>
      <c r="F19" s="454">
        <v>24.0</v>
      </c>
      <c r="G19" s="459"/>
      <c r="H19" s="465" t="s">
        <v>1444</v>
      </c>
      <c r="I19" s="465" t="s">
        <v>1474</v>
      </c>
      <c r="J19" s="466">
        <f t="shared" si="1"/>
        <v>4</v>
      </c>
      <c r="K19" s="466">
        <f t="shared" si="2"/>
        <v>0</v>
      </c>
      <c r="L19" s="466">
        <f t="shared" si="3"/>
        <v>2</v>
      </c>
      <c r="M19" s="466">
        <f t="shared" si="4"/>
        <v>6</v>
      </c>
      <c r="N19" s="466"/>
      <c r="P19" s="465" t="s">
        <v>1444</v>
      </c>
      <c r="Q19" s="465" t="s">
        <v>1474</v>
      </c>
      <c r="R19" s="466">
        <v>1.0</v>
      </c>
      <c r="S19" s="466">
        <v>0.0</v>
      </c>
      <c r="T19" s="466">
        <v>0.0</v>
      </c>
      <c r="U19" s="466">
        <v>1.0</v>
      </c>
      <c r="V19" s="466"/>
    </row>
    <row r="20">
      <c r="A20" s="436" t="s">
        <v>1437</v>
      </c>
      <c r="B20" s="436" t="s">
        <v>1461</v>
      </c>
      <c r="C20" s="436" t="s">
        <v>9</v>
      </c>
      <c r="D20" s="436" t="s">
        <v>1040</v>
      </c>
      <c r="E20" s="436" t="s">
        <v>117</v>
      </c>
      <c r="F20" s="454">
        <v>19.0</v>
      </c>
      <c r="G20" s="459"/>
      <c r="H20" s="458" t="s">
        <v>1475</v>
      </c>
      <c r="I20" s="458" t="s">
        <v>1509</v>
      </c>
      <c r="J20" s="460">
        <f t="shared" si="1"/>
        <v>0</v>
      </c>
      <c r="K20" s="460">
        <f t="shared" si="2"/>
        <v>0</v>
      </c>
      <c r="L20" s="460">
        <f t="shared" si="3"/>
        <v>0</v>
      </c>
      <c r="M20" s="460">
        <f t="shared" si="4"/>
        <v>0</v>
      </c>
      <c r="N20" s="460">
        <f>sum(M20:M23)</f>
        <v>3</v>
      </c>
      <c r="P20" s="458" t="s">
        <v>1475</v>
      </c>
      <c r="Q20" s="458" t="s">
        <v>1509</v>
      </c>
      <c r="R20" s="460">
        <v>2.0</v>
      </c>
      <c r="S20" s="460">
        <v>0.0</v>
      </c>
      <c r="T20" s="460">
        <v>2.0</v>
      </c>
      <c r="U20" s="460">
        <v>4.0</v>
      </c>
      <c r="V20" s="460">
        <v>7.0</v>
      </c>
    </row>
    <row r="21">
      <c r="A21" s="436" t="s">
        <v>1437</v>
      </c>
      <c r="B21" s="436" t="s">
        <v>1438</v>
      </c>
      <c r="C21" s="436" t="s">
        <v>10</v>
      </c>
      <c r="D21" s="436" t="s">
        <v>1040</v>
      </c>
      <c r="E21" s="436" t="s">
        <v>117</v>
      </c>
      <c r="F21" s="454">
        <v>18.0</v>
      </c>
      <c r="G21" s="459"/>
      <c r="H21" s="458" t="s">
        <v>1475</v>
      </c>
      <c r="I21" s="458" t="s">
        <v>1482</v>
      </c>
      <c r="J21" s="460">
        <f t="shared" si="1"/>
        <v>0</v>
      </c>
      <c r="K21" s="460">
        <f t="shared" si="2"/>
        <v>0</v>
      </c>
      <c r="L21" s="460">
        <f t="shared" si="3"/>
        <v>0</v>
      </c>
      <c r="M21" s="460">
        <f t="shared" si="4"/>
        <v>0</v>
      </c>
      <c r="P21" s="458" t="s">
        <v>1475</v>
      </c>
      <c r="Q21" s="458" t="s">
        <v>1482</v>
      </c>
      <c r="R21" s="460">
        <v>1.0</v>
      </c>
      <c r="S21" s="460">
        <v>0.0</v>
      </c>
      <c r="T21" s="460">
        <v>0.0</v>
      </c>
      <c r="U21" s="460">
        <v>1.0</v>
      </c>
    </row>
    <row r="22">
      <c r="A22" s="436" t="s">
        <v>1437</v>
      </c>
      <c r="B22" s="436" t="s">
        <v>1438</v>
      </c>
      <c r="C22" s="436" t="s">
        <v>9</v>
      </c>
      <c r="D22" s="436" t="s">
        <v>1040</v>
      </c>
      <c r="E22" s="436" t="s">
        <v>126</v>
      </c>
      <c r="F22" s="454">
        <v>14.0</v>
      </c>
      <c r="G22" s="459"/>
      <c r="H22" s="458" t="s">
        <v>1475</v>
      </c>
      <c r="I22" s="458" t="s">
        <v>1562</v>
      </c>
      <c r="J22" s="460">
        <f t="shared" si="1"/>
        <v>0</v>
      </c>
      <c r="K22" s="460">
        <f t="shared" si="2"/>
        <v>0</v>
      </c>
      <c r="L22" s="460">
        <f t="shared" si="3"/>
        <v>2</v>
      </c>
      <c r="M22" s="460">
        <f t="shared" si="4"/>
        <v>2</v>
      </c>
      <c r="P22" s="458" t="s">
        <v>1475</v>
      </c>
      <c r="Q22" s="458" t="s">
        <v>1562</v>
      </c>
      <c r="R22" s="460">
        <v>0.0</v>
      </c>
      <c r="S22" s="460">
        <v>1.0</v>
      </c>
      <c r="T22" s="460">
        <v>0.0</v>
      </c>
      <c r="U22" s="460">
        <v>1.0</v>
      </c>
    </row>
    <row r="23">
      <c r="A23" s="436" t="s">
        <v>1437</v>
      </c>
      <c r="B23" s="436" t="s">
        <v>1438</v>
      </c>
      <c r="C23" s="436" t="s">
        <v>8</v>
      </c>
      <c r="D23" s="436" t="s">
        <v>1040</v>
      </c>
      <c r="E23" s="436" t="s">
        <v>117</v>
      </c>
      <c r="F23" s="454">
        <v>13.0</v>
      </c>
      <c r="G23" s="459"/>
      <c r="H23" s="458" t="s">
        <v>1475</v>
      </c>
      <c r="I23" s="458" t="s">
        <v>1490</v>
      </c>
      <c r="J23" s="460">
        <f t="shared" si="1"/>
        <v>0</v>
      </c>
      <c r="K23" s="460">
        <f t="shared" si="2"/>
        <v>0</v>
      </c>
      <c r="L23" s="460">
        <f t="shared" si="3"/>
        <v>1</v>
      </c>
      <c r="M23" s="460">
        <f t="shared" si="4"/>
        <v>1</v>
      </c>
      <c r="P23" s="458" t="s">
        <v>1475</v>
      </c>
      <c r="Q23" s="458" t="s">
        <v>1490</v>
      </c>
      <c r="R23" s="460">
        <v>0.0</v>
      </c>
      <c r="S23" s="460">
        <v>0.0</v>
      </c>
      <c r="T23" s="460">
        <v>1.0</v>
      </c>
      <c r="U23" s="460">
        <v>1.0</v>
      </c>
    </row>
    <row r="24">
      <c r="A24" s="436" t="s">
        <v>1452</v>
      </c>
      <c r="B24" s="436" t="s">
        <v>1538</v>
      </c>
      <c r="C24" s="436" t="s">
        <v>9</v>
      </c>
      <c r="D24" s="436" t="s">
        <v>1040</v>
      </c>
      <c r="E24" s="436" t="s">
        <v>128</v>
      </c>
      <c r="F24" s="454">
        <v>13.0</v>
      </c>
      <c r="G24" s="459"/>
      <c r="H24" s="465" t="s">
        <v>1436</v>
      </c>
      <c r="I24" s="465" t="s">
        <v>1436</v>
      </c>
      <c r="J24" s="466">
        <f t="shared" si="1"/>
        <v>52</v>
      </c>
      <c r="K24" s="466">
        <f t="shared" si="2"/>
        <v>27</v>
      </c>
      <c r="L24" s="466">
        <f t="shared" si="3"/>
        <v>82</v>
      </c>
      <c r="M24" s="466">
        <f t="shared" si="4"/>
        <v>161</v>
      </c>
      <c r="N24" s="466"/>
      <c r="P24" s="465" t="s">
        <v>1436</v>
      </c>
      <c r="Q24" s="465" t="s">
        <v>1436</v>
      </c>
      <c r="R24" s="466">
        <v>4.0</v>
      </c>
      <c r="S24" s="466">
        <v>2.0</v>
      </c>
      <c r="T24" s="466">
        <v>19.0</v>
      </c>
      <c r="U24" s="466">
        <v>25.0</v>
      </c>
      <c r="V24" s="466"/>
    </row>
    <row r="25">
      <c r="A25" s="436" t="s">
        <v>1436</v>
      </c>
      <c r="B25" s="436" t="s">
        <v>1436</v>
      </c>
      <c r="C25" s="436" t="s">
        <v>9</v>
      </c>
      <c r="D25" s="436" t="s">
        <v>1040</v>
      </c>
      <c r="E25" s="436" t="s">
        <v>127</v>
      </c>
      <c r="F25" s="454">
        <v>11.0</v>
      </c>
      <c r="G25" s="459"/>
      <c r="H25" s="458" t="s">
        <v>1402</v>
      </c>
      <c r="I25" s="458" t="s">
        <v>1567</v>
      </c>
      <c r="J25" s="460">
        <f t="shared" si="1"/>
        <v>6</v>
      </c>
      <c r="K25" s="460">
        <f t="shared" si="2"/>
        <v>3</v>
      </c>
      <c r="L25" s="460">
        <f t="shared" si="3"/>
        <v>12</v>
      </c>
      <c r="M25" s="460">
        <f t="shared" si="4"/>
        <v>21</v>
      </c>
      <c r="P25" s="458" t="s">
        <v>1402</v>
      </c>
      <c r="Q25" s="458" t="s">
        <v>1567</v>
      </c>
      <c r="R25" s="460">
        <v>2.0</v>
      </c>
      <c r="S25" s="460">
        <v>0.0</v>
      </c>
      <c r="T25" s="460">
        <v>2.0</v>
      </c>
      <c r="U25" s="460">
        <v>4.0</v>
      </c>
    </row>
    <row r="26">
      <c r="A26" s="436" t="s">
        <v>1437</v>
      </c>
      <c r="B26" s="436" t="s">
        <v>1443</v>
      </c>
      <c r="C26" s="436" t="s">
        <v>9</v>
      </c>
      <c r="D26" s="436" t="s">
        <v>1040</v>
      </c>
      <c r="E26" s="436" t="s">
        <v>117</v>
      </c>
      <c r="F26" s="454">
        <v>9.0</v>
      </c>
      <c r="G26" s="459"/>
      <c r="J26" s="460">
        <f t="shared" ref="J26:L26" si="5">SUM(J2:J25)</f>
        <v>110</v>
      </c>
      <c r="K26" s="460">
        <f t="shared" si="5"/>
        <v>62</v>
      </c>
      <c r="L26" s="460">
        <f t="shared" si="5"/>
        <v>237</v>
      </c>
      <c r="M26" s="460">
        <f t="shared" si="4"/>
        <v>409</v>
      </c>
      <c r="R26" s="460">
        <v>36.0</v>
      </c>
      <c r="S26" s="460">
        <v>19.0</v>
      </c>
      <c r="T26" s="460">
        <v>83.0</v>
      </c>
      <c r="U26" s="460">
        <v>138.0</v>
      </c>
    </row>
    <row r="27">
      <c r="A27" s="436" t="s">
        <v>1444</v>
      </c>
      <c r="B27" s="436" t="s">
        <v>1457</v>
      </c>
      <c r="C27" s="436" t="s">
        <v>9</v>
      </c>
      <c r="D27" s="436" t="s">
        <v>1040</v>
      </c>
      <c r="E27" s="436" t="s">
        <v>121</v>
      </c>
      <c r="F27" s="454">
        <v>9.0</v>
      </c>
      <c r="G27" s="459"/>
    </row>
    <row r="28">
      <c r="A28" s="436" t="s">
        <v>1437</v>
      </c>
      <c r="B28" s="436" t="s">
        <v>1469</v>
      </c>
      <c r="C28" s="436" t="s">
        <v>9</v>
      </c>
      <c r="D28" s="436" t="s">
        <v>1040</v>
      </c>
      <c r="E28" s="436" t="s">
        <v>117</v>
      </c>
      <c r="F28" s="454">
        <v>8.0</v>
      </c>
      <c r="G28" s="459"/>
    </row>
    <row r="29">
      <c r="A29" s="436" t="s">
        <v>1437</v>
      </c>
      <c r="B29" s="436" t="s">
        <v>1438</v>
      </c>
      <c r="C29" s="436" t="s">
        <v>10</v>
      </c>
      <c r="D29" s="436" t="s">
        <v>1040</v>
      </c>
      <c r="E29" s="436" t="s">
        <v>126</v>
      </c>
      <c r="F29" s="454">
        <v>8.0</v>
      </c>
      <c r="G29" s="459"/>
    </row>
    <row r="30">
      <c r="A30" s="436" t="s">
        <v>1437</v>
      </c>
      <c r="B30" s="436" t="s">
        <v>1438</v>
      </c>
      <c r="C30" s="436" t="s">
        <v>9</v>
      </c>
      <c r="D30" s="436" t="s">
        <v>1040</v>
      </c>
      <c r="E30" s="436" t="s">
        <v>127</v>
      </c>
      <c r="F30" s="454">
        <v>8.0</v>
      </c>
      <c r="G30" s="459"/>
      <c r="H30" s="31" t="s">
        <v>1035</v>
      </c>
    </row>
    <row r="31">
      <c r="A31" s="436" t="s">
        <v>1402</v>
      </c>
      <c r="B31" s="436" t="s">
        <v>1567</v>
      </c>
      <c r="C31" s="436" t="s">
        <v>9</v>
      </c>
      <c r="D31" s="436" t="s">
        <v>1040</v>
      </c>
      <c r="E31" s="436" t="s">
        <v>128</v>
      </c>
      <c r="F31" s="454">
        <v>8.0</v>
      </c>
      <c r="G31" s="459"/>
      <c r="H31" s="436" t="s">
        <v>122</v>
      </c>
    </row>
    <row r="32">
      <c r="A32" s="436" t="s">
        <v>1437</v>
      </c>
      <c r="B32" s="436" t="s">
        <v>1461</v>
      </c>
      <c r="C32" s="436" t="s">
        <v>10</v>
      </c>
      <c r="D32" s="436" t="s">
        <v>1040</v>
      </c>
      <c r="E32" s="436" t="s">
        <v>117</v>
      </c>
      <c r="F32" s="454">
        <v>7.0</v>
      </c>
      <c r="G32" s="459"/>
      <c r="H32" s="436" t="s">
        <v>117</v>
      </c>
    </row>
    <row r="33">
      <c r="A33" s="436" t="s">
        <v>1452</v>
      </c>
      <c r="B33" s="436" t="s">
        <v>1538</v>
      </c>
      <c r="C33" s="436" t="s">
        <v>9</v>
      </c>
      <c r="D33" s="436" t="s">
        <v>1040</v>
      </c>
      <c r="E33" s="436" t="s">
        <v>127</v>
      </c>
      <c r="F33" s="454">
        <v>6.0</v>
      </c>
      <c r="G33" s="459"/>
      <c r="H33" s="436" t="s">
        <v>127</v>
      </c>
    </row>
    <row r="34">
      <c r="A34" s="436" t="s">
        <v>1452</v>
      </c>
      <c r="B34" s="436" t="s">
        <v>1472</v>
      </c>
      <c r="C34" s="436" t="s">
        <v>9</v>
      </c>
      <c r="D34" s="436" t="s">
        <v>1040</v>
      </c>
      <c r="E34" s="436" t="s">
        <v>128</v>
      </c>
      <c r="F34" s="454">
        <v>6.0</v>
      </c>
      <c r="G34" s="459"/>
      <c r="H34" s="436" t="s">
        <v>126</v>
      </c>
    </row>
    <row r="35">
      <c r="A35" s="436" t="s">
        <v>1436</v>
      </c>
      <c r="B35" s="436" t="s">
        <v>1436</v>
      </c>
      <c r="C35" s="436" t="s">
        <v>9</v>
      </c>
      <c r="D35" s="436" t="s">
        <v>1040</v>
      </c>
      <c r="E35" s="436" t="s">
        <v>126</v>
      </c>
      <c r="F35" s="454">
        <v>6.0</v>
      </c>
      <c r="G35" s="459"/>
      <c r="H35" s="436" t="s">
        <v>128</v>
      </c>
    </row>
    <row r="36">
      <c r="A36" s="436" t="s">
        <v>1437</v>
      </c>
      <c r="B36" s="436" t="s">
        <v>1438</v>
      </c>
      <c r="C36" s="436" t="s">
        <v>8</v>
      </c>
      <c r="D36" s="436" t="s">
        <v>1040</v>
      </c>
      <c r="E36" s="436" t="s">
        <v>126</v>
      </c>
      <c r="F36" s="454">
        <v>5.0</v>
      </c>
      <c r="G36" s="459"/>
      <c r="H36" s="436" t="s">
        <v>129</v>
      </c>
    </row>
    <row r="37">
      <c r="A37" s="436" t="s">
        <v>1440</v>
      </c>
      <c r="B37" s="436" t="s">
        <v>1561</v>
      </c>
      <c r="C37" s="436" t="s">
        <v>9</v>
      </c>
      <c r="D37" s="436" t="s">
        <v>1040</v>
      </c>
      <c r="E37" s="436" t="s">
        <v>128</v>
      </c>
      <c r="F37" s="454">
        <v>5.0</v>
      </c>
      <c r="G37" s="459"/>
      <c r="H37" s="436" t="s">
        <v>121</v>
      </c>
    </row>
    <row r="38">
      <c r="A38" s="436" t="s">
        <v>1402</v>
      </c>
      <c r="B38" s="436" t="s">
        <v>1567</v>
      </c>
      <c r="C38" s="436" t="s">
        <v>10</v>
      </c>
      <c r="D38" s="436" t="s">
        <v>1040</v>
      </c>
      <c r="E38" s="436" t="s">
        <v>128</v>
      </c>
      <c r="F38" s="454">
        <v>5.0</v>
      </c>
      <c r="G38" s="459"/>
    </row>
    <row r="39">
      <c r="A39" s="436" t="s">
        <v>1448</v>
      </c>
      <c r="B39" s="436" t="s">
        <v>1459</v>
      </c>
      <c r="C39" s="436" t="s">
        <v>9</v>
      </c>
      <c r="D39" s="436" t="s">
        <v>1040</v>
      </c>
      <c r="E39" s="436" t="s">
        <v>127</v>
      </c>
      <c r="F39" s="454">
        <v>4.0</v>
      </c>
      <c r="G39" s="459"/>
    </row>
    <row r="40">
      <c r="A40" s="436" t="s">
        <v>1437</v>
      </c>
      <c r="B40" s="436" t="s">
        <v>1443</v>
      </c>
      <c r="C40" s="436" t="s">
        <v>9</v>
      </c>
      <c r="D40" s="436" t="s">
        <v>1040</v>
      </c>
      <c r="E40" s="436" t="s">
        <v>122</v>
      </c>
      <c r="F40" s="454">
        <v>4.0</v>
      </c>
      <c r="G40" s="459"/>
    </row>
    <row r="41">
      <c r="A41" s="436" t="s">
        <v>1437</v>
      </c>
      <c r="B41" s="436" t="s">
        <v>1451</v>
      </c>
      <c r="C41" s="436" t="s">
        <v>9</v>
      </c>
      <c r="D41" s="436" t="s">
        <v>1040</v>
      </c>
      <c r="E41" s="436" t="s">
        <v>124</v>
      </c>
      <c r="F41" s="454">
        <v>4.0</v>
      </c>
      <c r="G41" s="459"/>
    </row>
    <row r="42">
      <c r="A42" s="436" t="s">
        <v>1444</v>
      </c>
      <c r="B42" s="436" t="s">
        <v>1474</v>
      </c>
      <c r="C42" s="436" t="s">
        <v>10</v>
      </c>
      <c r="D42" s="436" t="s">
        <v>1040</v>
      </c>
      <c r="E42" s="436" t="s">
        <v>121</v>
      </c>
      <c r="F42" s="454">
        <v>4.0</v>
      </c>
      <c r="G42" s="459"/>
    </row>
    <row r="43">
      <c r="A43" s="436" t="s">
        <v>1444</v>
      </c>
      <c r="B43" s="436" t="s">
        <v>1445</v>
      </c>
      <c r="C43" s="436" t="s">
        <v>9</v>
      </c>
      <c r="D43" s="436" t="s">
        <v>1040</v>
      </c>
      <c r="E43" s="436" t="s">
        <v>122</v>
      </c>
      <c r="F43" s="454">
        <v>4.0</v>
      </c>
      <c r="G43" s="459"/>
    </row>
    <row r="44">
      <c r="A44" s="436" t="s">
        <v>1402</v>
      </c>
      <c r="B44" s="436" t="s">
        <v>1567</v>
      </c>
      <c r="C44" s="436" t="s">
        <v>9</v>
      </c>
      <c r="D44" s="436" t="s">
        <v>1040</v>
      </c>
      <c r="E44" s="436" t="s">
        <v>127</v>
      </c>
      <c r="F44" s="454">
        <v>4.0</v>
      </c>
      <c r="G44" s="459"/>
    </row>
    <row r="45">
      <c r="A45" s="436" t="s">
        <v>1437</v>
      </c>
      <c r="B45" s="436" t="s">
        <v>1460</v>
      </c>
      <c r="C45" s="436" t="s">
        <v>9</v>
      </c>
      <c r="D45" s="436" t="s">
        <v>1040</v>
      </c>
      <c r="E45" s="436" t="s">
        <v>117</v>
      </c>
      <c r="F45" s="454">
        <v>3.0</v>
      </c>
      <c r="G45" s="459"/>
    </row>
    <row r="46">
      <c r="A46" s="436" t="s">
        <v>1437</v>
      </c>
      <c r="B46" s="436" t="s">
        <v>1460</v>
      </c>
      <c r="C46" s="436" t="s">
        <v>9</v>
      </c>
      <c r="D46" s="436" t="s">
        <v>1040</v>
      </c>
      <c r="E46" s="436" t="s">
        <v>122</v>
      </c>
      <c r="F46" s="454">
        <v>3.0</v>
      </c>
      <c r="G46" s="459"/>
    </row>
    <row r="47">
      <c r="A47" s="436" t="s">
        <v>1437</v>
      </c>
      <c r="B47" s="436" t="s">
        <v>1461</v>
      </c>
      <c r="C47" s="436" t="s">
        <v>9</v>
      </c>
      <c r="D47" s="436" t="s">
        <v>1040</v>
      </c>
      <c r="E47" s="436" t="s">
        <v>126</v>
      </c>
      <c r="F47" s="454">
        <v>3.0</v>
      </c>
      <c r="G47" s="459"/>
    </row>
    <row r="48">
      <c r="A48" s="436" t="s">
        <v>1437</v>
      </c>
      <c r="B48" s="436" t="s">
        <v>1461</v>
      </c>
      <c r="C48" s="436" t="s">
        <v>9</v>
      </c>
      <c r="D48" s="436" t="s">
        <v>1040</v>
      </c>
      <c r="E48" s="436" t="s">
        <v>127</v>
      </c>
      <c r="F48" s="454">
        <v>3.0</v>
      </c>
      <c r="G48" s="459"/>
    </row>
    <row r="49">
      <c r="A49" s="436" t="s">
        <v>1437</v>
      </c>
      <c r="B49" s="436" t="s">
        <v>1446</v>
      </c>
      <c r="C49" s="436" t="s">
        <v>8</v>
      </c>
      <c r="D49" s="436" t="s">
        <v>1040</v>
      </c>
      <c r="E49" s="436" t="s">
        <v>117</v>
      </c>
      <c r="F49" s="454">
        <v>3.0</v>
      </c>
      <c r="G49" s="459"/>
    </row>
    <row r="50">
      <c r="A50" s="436" t="s">
        <v>1437</v>
      </c>
      <c r="B50" s="436" t="s">
        <v>1492</v>
      </c>
      <c r="C50" s="436" t="s">
        <v>9</v>
      </c>
      <c r="D50" s="436" t="s">
        <v>1040</v>
      </c>
      <c r="E50" s="436" t="s">
        <v>117</v>
      </c>
      <c r="F50" s="454">
        <v>3.0</v>
      </c>
      <c r="G50" s="459"/>
    </row>
    <row r="51">
      <c r="A51" s="436" t="s">
        <v>1452</v>
      </c>
      <c r="B51" s="436" t="s">
        <v>1538</v>
      </c>
      <c r="C51" s="436" t="s">
        <v>10</v>
      </c>
      <c r="D51" s="436" t="s">
        <v>1040</v>
      </c>
      <c r="E51" s="436" t="s">
        <v>127</v>
      </c>
      <c r="F51" s="454">
        <v>3.0</v>
      </c>
      <c r="G51" s="459"/>
    </row>
    <row r="52">
      <c r="A52" s="436" t="s">
        <v>1452</v>
      </c>
      <c r="B52" s="436" t="s">
        <v>1538</v>
      </c>
      <c r="C52" s="436" t="s">
        <v>10</v>
      </c>
      <c r="D52" s="436" t="s">
        <v>1040</v>
      </c>
      <c r="E52" s="436" t="s">
        <v>128</v>
      </c>
      <c r="F52" s="454">
        <v>3.0</v>
      </c>
      <c r="G52" s="459"/>
    </row>
    <row r="53">
      <c r="A53" s="436" t="s">
        <v>1452</v>
      </c>
      <c r="B53" s="436" t="s">
        <v>1472</v>
      </c>
      <c r="C53" s="436" t="s">
        <v>10</v>
      </c>
      <c r="D53" s="436" t="s">
        <v>1040</v>
      </c>
      <c r="E53" s="436" t="s">
        <v>128</v>
      </c>
      <c r="F53" s="454">
        <v>3.0</v>
      </c>
      <c r="G53" s="459"/>
    </row>
    <row r="54">
      <c r="A54" s="436" t="s">
        <v>1436</v>
      </c>
      <c r="B54" s="436" t="s">
        <v>1436</v>
      </c>
      <c r="C54" s="436" t="s">
        <v>10</v>
      </c>
      <c r="D54" s="436" t="s">
        <v>1040</v>
      </c>
      <c r="E54" s="436" t="s">
        <v>117</v>
      </c>
      <c r="F54" s="454">
        <v>3.0</v>
      </c>
      <c r="G54" s="459"/>
    </row>
    <row r="55">
      <c r="A55" s="436" t="s">
        <v>1436</v>
      </c>
      <c r="B55" s="436" t="s">
        <v>1436</v>
      </c>
      <c r="C55" s="436" t="s">
        <v>10</v>
      </c>
      <c r="D55" s="436" t="s">
        <v>1040</v>
      </c>
      <c r="E55" s="436" t="s">
        <v>126</v>
      </c>
      <c r="F55" s="454">
        <v>3.0</v>
      </c>
      <c r="G55" s="459"/>
    </row>
    <row r="56">
      <c r="A56" s="436" t="s">
        <v>1436</v>
      </c>
      <c r="B56" s="436" t="s">
        <v>1436</v>
      </c>
      <c r="C56" s="436" t="s">
        <v>10</v>
      </c>
      <c r="D56" s="436" t="s">
        <v>1040</v>
      </c>
      <c r="E56" s="436" t="s">
        <v>127</v>
      </c>
      <c r="F56" s="454">
        <v>3.0</v>
      </c>
      <c r="G56" s="459"/>
    </row>
    <row r="57">
      <c r="A57" s="436" t="s">
        <v>1436</v>
      </c>
      <c r="B57" s="436" t="s">
        <v>1436</v>
      </c>
      <c r="C57" s="436" t="s">
        <v>9</v>
      </c>
      <c r="D57" s="436" t="s">
        <v>1040</v>
      </c>
      <c r="E57" s="436" t="s">
        <v>117</v>
      </c>
      <c r="F57" s="454">
        <v>3.0</v>
      </c>
      <c r="G57" s="459"/>
    </row>
    <row r="58">
      <c r="A58" s="436" t="s">
        <v>1402</v>
      </c>
      <c r="B58" s="436" t="s">
        <v>1567</v>
      </c>
      <c r="C58" s="436" t="s">
        <v>8</v>
      </c>
      <c r="D58" s="436" t="s">
        <v>1040</v>
      </c>
      <c r="E58" s="436" t="s">
        <v>128</v>
      </c>
      <c r="F58" s="454">
        <v>3.0</v>
      </c>
      <c r="G58" s="459"/>
    </row>
    <row r="59">
      <c r="A59" s="436" t="s">
        <v>1448</v>
      </c>
      <c r="B59" s="436" t="s">
        <v>1486</v>
      </c>
      <c r="C59" s="436" t="s">
        <v>9</v>
      </c>
      <c r="D59" s="436" t="s">
        <v>1040</v>
      </c>
      <c r="E59" s="436" t="s">
        <v>127</v>
      </c>
      <c r="F59" s="454">
        <v>2.0</v>
      </c>
      <c r="G59" s="459"/>
    </row>
    <row r="60">
      <c r="A60" s="436" t="s">
        <v>1448</v>
      </c>
      <c r="B60" s="436" t="s">
        <v>1459</v>
      </c>
      <c r="C60" s="436" t="s">
        <v>8</v>
      </c>
      <c r="D60" s="436" t="s">
        <v>1040</v>
      </c>
      <c r="E60" s="436" t="s">
        <v>117</v>
      </c>
      <c r="F60" s="454">
        <v>2.0</v>
      </c>
      <c r="G60" s="459"/>
    </row>
    <row r="61">
      <c r="A61" s="436" t="s">
        <v>1437</v>
      </c>
      <c r="B61" s="436" t="s">
        <v>1443</v>
      </c>
      <c r="C61" s="436" t="s">
        <v>9</v>
      </c>
      <c r="D61" s="436" t="s">
        <v>1040</v>
      </c>
      <c r="E61" s="436" t="s">
        <v>126</v>
      </c>
      <c r="F61" s="454">
        <v>2.0</v>
      </c>
      <c r="G61" s="459"/>
    </row>
    <row r="62">
      <c r="A62" s="436" t="s">
        <v>1437</v>
      </c>
      <c r="B62" s="436" t="s">
        <v>1443</v>
      </c>
      <c r="C62" s="436" t="s">
        <v>9</v>
      </c>
      <c r="D62" s="436" t="s">
        <v>1040</v>
      </c>
      <c r="E62" s="436" t="s">
        <v>127</v>
      </c>
      <c r="F62" s="454">
        <v>2.0</v>
      </c>
      <c r="G62" s="459"/>
    </row>
    <row r="63">
      <c r="A63" s="436" t="s">
        <v>1437</v>
      </c>
      <c r="B63" s="436" t="s">
        <v>1443</v>
      </c>
      <c r="C63" s="436" t="s">
        <v>8</v>
      </c>
      <c r="D63" s="436" t="s">
        <v>1040</v>
      </c>
      <c r="E63" s="436" t="s">
        <v>117</v>
      </c>
      <c r="F63" s="454">
        <v>2.0</v>
      </c>
      <c r="G63" s="459"/>
    </row>
    <row r="64">
      <c r="A64" s="436" t="s">
        <v>1437</v>
      </c>
      <c r="B64" s="436" t="s">
        <v>1439</v>
      </c>
      <c r="C64" s="436" t="s">
        <v>8</v>
      </c>
      <c r="D64" s="436" t="s">
        <v>1040</v>
      </c>
      <c r="E64" s="436" t="s">
        <v>117</v>
      </c>
      <c r="F64" s="454">
        <v>2.0</v>
      </c>
      <c r="G64" s="459"/>
    </row>
    <row r="65">
      <c r="A65" s="436" t="s">
        <v>1437</v>
      </c>
      <c r="B65" s="436" t="s">
        <v>1461</v>
      </c>
      <c r="C65" s="436" t="s">
        <v>10</v>
      </c>
      <c r="D65" s="436" t="s">
        <v>1040</v>
      </c>
      <c r="E65" s="436" t="s">
        <v>127</v>
      </c>
      <c r="F65" s="454">
        <v>2.0</v>
      </c>
      <c r="G65" s="459"/>
    </row>
    <row r="66">
      <c r="A66" s="436" t="s">
        <v>1437</v>
      </c>
      <c r="B66" s="436" t="s">
        <v>1446</v>
      </c>
      <c r="C66" s="436" t="s">
        <v>9</v>
      </c>
      <c r="D66" s="436" t="s">
        <v>1040</v>
      </c>
      <c r="E66" s="436" t="s">
        <v>117</v>
      </c>
      <c r="F66" s="454">
        <v>2.0</v>
      </c>
      <c r="G66" s="459"/>
    </row>
    <row r="67">
      <c r="A67" s="436" t="s">
        <v>1437</v>
      </c>
      <c r="B67" s="436" t="s">
        <v>1446</v>
      </c>
      <c r="C67" s="436" t="s">
        <v>9</v>
      </c>
      <c r="D67" s="436" t="s">
        <v>1040</v>
      </c>
      <c r="E67" s="436" t="s">
        <v>126</v>
      </c>
      <c r="F67" s="454">
        <v>2.0</v>
      </c>
      <c r="G67" s="459"/>
    </row>
    <row r="68">
      <c r="A68" s="436" t="s">
        <v>1437</v>
      </c>
      <c r="B68" s="436" t="s">
        <v>1558</v>
      </c>
      <c r="C68" s="436" t="s">
        <v>10</v>
      </c>
      <c r="D68" s="436" t="s">
        <v>1040</v>
      </c>
      <c r="E68" s="436" t="s">
        <v>117</v>
      </c>
      <c r="F68" s="454">
        <v>2.0</v>
      </c>
      <c r="G68" s="459"/>
    </row>
    <row r="69">
      <c r="A69" s="436" t="s">
        <v>1437</v>
      </c>
      <c r="B69" s="436" t="s">
        <v>1438</v>
      </c>
      <c r="C69" s="436" t="s">
        <v>10</v>
      </c>
      <c r="D69" s="436" t="s">
        <v>1040</v>
      </c>
      <c r="E69" s="436" t="s">
        <v>127</v>
      </c>
      <c r="F69" s="454">
        <v>2.0</v>
      </c>
      <c r="G69" s="459"/>
    </row>
    <row r="70">
      <c r="A70" s="436" t="s">
        <v>1437</v>
      </c>
      <c r="B70" s="436" t="s">
        <v>1492</v>
      </c>
      <c r="C70" s="436" t="s">
        <v>10</v>
      </c>
      <c r="D70" s="436" t="s">
        <v>1040</v>
      </c>
      <c r="E70" s="436" t="s">
        <v>126</v>
      </c>
      <c r="F70" s="454">
        <v>2.0</v>
      </c>
      <c r="G70" s="459"/>
    </row>
    <row r="71">
      <c r="A71" s="436" t="s">
        <v>1437</v>
      </c>
      <c r="B71" s="436" t="s">
        <v>1584</v>
      </c>
      <c r="C71" s="436" t="s">
        <v>10</v>
      </c>
      <c r="D71" s="436" t="s">
        <v>1040</v>
      </c>
      <c r="E71" s="436" t="s">
        <v>127</v>
      </c>
      <c r="F71" s="454">
        <v>2.0</v>
      </c>
      <c r="G71" s="459"/>
    </row>
    <row r="72">
      <c r="A72" s="436" t="s">
        <v>1497</v>
      </c>
      <c r="B72" s="436" t="s">
        <v>1536</v>
      </c>
      <c r="C72" s="436" t="s">
        <v>10</v>
      </c>
      <c r="D72" s="436" t="s">
        <v>1040</v>
      </c>
      <c r="E72" s="436" t="s">
        <v>128</v>
      </c>
      <c r="F72" s="454">
        <v>2.0</v>
      </c>
      <c r="G72" s="459"/>
    </row>
    <row r="73">
      <c r="A73" s="436" t="s">
        <v>1497</v>
      </c>
      <c r="B73" s="436" t="s">
        <v>1536</v>
      </c>
      <c r="C73" s="436" t="s">
        <v>8</v>
      </c>
      <c r="D73" s="436" t="s">
        <v>1040</v>
      </c>
      <c r="E73" s="436" t="s">
        <v>128</v>
      </c>
      <c r="F73" s="454">
        <v>2.0</v>
      </c>
      <c r="G73" s="459"/>
    </row>
    <row r="74">
      <c r="A74" s="436" t="s">
        <v>1452</v>
      </c>
      <c r="B74" s="436" t="s">
        <v>1462</v>
      </c>
      <c r="C74" s="436" t="s">
        <v>9</v>
      </c>
      <c r="D74" s="436" t="s">
        <v>1040</v>
      </c>
      <c r="E74" s="436" t="s">
        <v>128</v>
      </c>
      <c r="F74" s="454">
        <v>2.0</v>
      </c>
      <c r="G74" s="459"/>
    </row>
    <row r="75">
      <c r="A75" s="436" t="s">
        <v>1452</v>
      </c>
      <c r="B75" s="436" t="s">
        <v>1462</v>
      </c>
      <c r="C75" s="436" t="s">
        <v>8</v>
      </c>
      <c r="D75" s="436" t="s">
        <v>1040</v>
      </c>
      <c r="E75" s="436" t="s">
        <v>128</v>
      </c>
      <c r="F75" s="454">
        <v>2.0</v>
      </c>
      <c r="G75" s="459"/>
    </row>
    <row r="76">
      <c r="A76" s="436" t="s">
        <v>1452</v>
      </c>
      <c r="B76" s="436" t="s">
        <v>1472</v>
      </c>
      <c r="C76" s="436" t="s">
        <v>9</v>
      </c>
      <c r="D76" s="436" t="s">
        <v>1040</v>
      </c>
      <c r="E76" s="436" t="s">
        <v>127</v>
      </c>
      <c r="F76" s="454">
        <v>2.0</v>
      </c>
      <c r="G76" s="459"/>
    </row>
    <row r="77">
      <c r="A77" s="436" t="s">
        <v>1440</v>
      </c>
      <c r="B77" s="436" t="s">
        <v>1561</v>
      </c>
      <c r="C77" s="436" t="s">
        <v>10</v>
      </c>
      <c r="D77" s="436" t="s">
        <v>1040</v>
      </c>
      <c r="E77" s="436" t="s">
        <v>128</v>
      </c>
      <c r="F77" s="454">
        <v>2.0</v>
      </c>
      <c r="G77" s="459"/>
    </row>
    <row r="78">
      <c r="A78" s="436" t="s">
        <v>1444</v>
      </c>
      <c r="B78" s="436" t="s">
        <v>1474</v>
      </c>
      <c r="C78" s="436" t="s">
        <v>9</v>
      </c>
      <c r="D78" s="436" t="s">
        <v>1040</v>
      </c>
      <c r="E78" s="436" t="s">
        <v>121</v>
      </c>
      <c r="F78" s="454">
        <v>2.0</v>
      </c>
      <c r="G78" s="459"/>
    </row>
    <row r="79">
      <c r="A79" s="436" t="s">
        <v>1475</v>
      </c>
      <c r="B79" s="436" t="s">
        <v>1613</v>
      </c>
      <c r="C79" s="436" t="s">
        <v>9</v>
      </c>
      <c r="D79" s="436" t="s">
        <v>1040</v>
      </c>
      <c r="E79" s="436" t="s">
        <v>128</v>
      </c>
      <c r="F79" s="454">
        <v>2.0</v>
      </c>
      <c r="G79" s="459"/>
    </row>
    <row r="80">
      <c r="A80" s="436" t="s">
        <v>1068</v>
      </c>
      <c r="B80" s="436" t="s">
        <v>1068</v>
      </c>
      <c r="C80" s="436" t="s">
        <v>9</v>
      </c>
      <c r="D80" s="436" t="s">
        <v>1040</v>
      </c>
      <c r="E80" s="436" t="s">
        <v>117</v>
      </c>
      <c r="F80" s="454">
        <v>1.0</v>
      </c>
      <c r="G80" s="459"/>
    </row>
    <row r="81">
      <c r="A81" s="436" t="s">
        <v>1068</v>
      </c>
      <c r="B81" s="436" t="s">
        <v>1068</v>
      </c>
      <c r="C81" s="436" t="s">
        <v>9</v>
      </c>
      <c r="D81" s="436" t="s">
        <v>1040</v>
      </c>
      <c r="E81" s="436" t="s">
        <v>128</v>
      </c>
      <c r="F81" s="454">
        <v>1.0</v>
      </c>
      <c r="G81" s="459"/>
    </row>
    <row r="82">
      <c r="A82" s="436" t="s">
        <v>1448</v>
      </c>
      <c r="B82" s="436" t="s">
        <v>1486</v>
      </c>
      <c r="C82" s="436" t="s">
        <v>10</v>
      </c>
      <c r="D82" s="436" t="s">
        <v>1040</v>
      </c>
      <c r="E82" s="436" t="s">
        <v>129</v>
      </c>
      <c r="F82" s="454">
        <v>1.0</v>
      </c>
      <c r="G82" s="459"/>
    </row>
    <row r="83">
      <c r="A83" s="436" t="s">
        <v>1448</v>
      </c>
      <c r="B83" s="436" t="s">
        <v>1486</v>
      </c>
      <c r="C83" s="436" t="s">
        <v>10</v>
      </c>
      <c r="D83" s="436" t="s">
        <v>1040</v>
      </c>
      <c r="E83" s="436" t="s">
        <v>127</v>
      </c>
      <c r="F83" s="454">
        <v>1.0</v>
      </c>
      <c r="G83" s="459"/>
    </row>
    <row r="84">
      <c r="A84" s="436" t="s">
        <v>1448</v>
      </c>
      <c r="B84" s="436" t="s">
        <v>1486</v>
      </c>
      <c r="C84" s="436" t="s">
        <v>9</v>
      </c>
      <c r="D84" s="436" t="s">
        <v>1040</v>
      </c>
      <c r="E84" s="436" t="s">
        <v>129</v>
      </c>
      <c r="F84" s="454">
        <v>1.0</v>
      </c>
      <c r="G84" s="459"/>
    </row>
    <row r="85">
      <c r="A85" s="436" t="s">
        <v>1448</v>
      </c>
      <c r="B85" s="436" t="s">
        <v>1486</v>
      </c>
      <c r="C85" s="436" t="s">
        <v>8</v>
      </c>
      <c r="D85" s="436" t="s">
        <v>1040</v>
      </c>
      <c r="E85" s="436" t="s">
        <v>129</v>
      </c>
      <c r="F85" s="454">
        <v>1.0</v>
      </c>
      <c r="G85" s="459"/>
    </row>
    <row r="86">
      <c r="A86" s="436" t="s">
        <v>1448</v>
      </c>
      <c r="B86" s="436" t="s">
        <v>1459</v>
      </c>
      <c r="C86" s="436" t="s">
        <v>9</v>
      </c>
      <c r="D86" s="436" t="s">
        <v>1040</v>
      </c>
      <c r="E86" s="436" t="s">
        <v>117</v>
      </c>
      <c r="F86" s="454">
        <v>1.0</v>
      </c>
      <c r="G86" s="459"/>
    </row>
    <row r="87">
      <c r="A87" s="436" t="s">
        <v>1437</v>
      </c>
      <c r="B87" s="436" t="s">
        <v>1460</v>
      </c>
      <c r="C87" s="436" t="s">
        <v>10</v>
      </c>
      <c r="D87" s="436" t="s">
        <v>1040</v>
      </c>
      <c r="E87" s="436" t="s">
        <v>117</v>
      </c>
      <c r="F87" s="454">
        <v>1.0</v>
      </c>
      <c r="G87" s="459"/>
    </row>
    <row r="88">
      <c r="A88" s="436" t="s">
        <v>1437</v>
      </c>
      <c r="B88" s="436" t="s">
        <v>1460</v>
      </c>
      <c r="C88" s="436" t="s">
        <v>10</v>
      </c>
      <c r="D88" s="436" t="s">
        <v>1040</v>
      </c>
      <c r="E88" s="436" t="s">
        <v>126</v>
      </c>
      <c r="F88" s="454">
        <v>1.0</v>
      </c>
      <c r="G88" s="459"/>
    </row>
    <row r="89">
      <c r="A89" s="436" t="s">
        <v>1437</v>
      </c>
      <c r="B89" s="436" t="s">
        <v>1460</v>
      </c>
      <c r="C89" s="436" t="s">
        <v>8</v>
      </c>
      <c r="D89" s="436" t="s">
        <v>1040</v>
      </c>
      <c r="E89" s="436" t="s">
        <v>117</v>
      </c>
      <c r="F89" s="454">
        <v>1.0</v>
      </c>
      <c r="G89" s="459"/>
    </row>
    <row r="90">
      <c r="A90" s="436" t="s">
        <v>1437</v>
      </c>
      <c r="B90" s="436" t="s">
        <v>1443</v>
      </c>
      <c r="C90" s="436" t="s">
        <v>10</v>
      </c>
      <c r="D90" s="436" t="s">
        <v>1040</v>
      </c>
      <c r="E90" s="436" t="s">
        <v>117</v>
      </c>
      <c r="F90" s="454">
        <v>1.0</v>
      </c>
      <c r="G90" s="459"/>
    </row>
    <row r="91">
      <c r="A91" s="436" t="s">
        <v>1437</v>
      </c>
      <c r="B91" s="436" t="s">
        <v>1439</v>
      </c>
      <c r="C91" s="436" t="s">
        <v>10</v>
      </c>
      <c r="D91" s="436" t="s">
        <v>1040</v>
      </c>
      <c r="E91" s="436" t="s">
        <v>117</v>
      </c>
      <c r="F91" s="454">
        <v>1.0</v>
      </c>
      <c r="G91" s="459"/>
    </row>
    <row r="92">
      <c r="A92" s="436" t="s">
        <v>1437</v>
      </c>
      <c r="B92" s="436" t="s">
        <v>1439</v>
      </c>
      <c r="C92" s="436" t="s">
        <v>9</v>
      </c>
      <c r="D92" s="436" t="s">
        <v>1040</v>
      </c>
      <c r="E92" s="436" t="s">
        <v>117</v>
      </c>
      <c r="F92" s="454">
        <v>1.0</v>
      </c>
      <c r="G92" s="459"/>
    </row>
    <row r="93">
      <c r="A93" s="436" t="s">
        <v>1437</v>
      </c>
      <c r="B93" s="436" t="s">
        <v>1439</v>
      </c>
      <c r="C93" s="436" t="s">
        <v>9</v>
      </c>
      <c r="D93" s="436" t="s">
        <v>1040</v>
      </c>
      <c r="E93" s="436" t="s">
        <v>127</v>
      </c>
      <c r="F93" s="454">
        <v>1.0</v>
      </c>
      <c r="G93" s="459"/>
    </row>
    <row r="94">
      <c r="A94" s="436" t="s">
        <v>1437</v>
      </c>
      <c r="B94" s="436" t="s">
        <v>1485</v>
      </c>
      <c r="C94" s="436" t="s">
        <v>10</v>
      </c>
      <c r="D94" s="436" t="s">
        <v>1040</v>
      </c>
      <c r="E94" s="436" t="s">
        <v>117</v>
      </c>
      <c r="F94" s="454">
        <v>1.0</v>
      </c>
      <c r="G94" s="459"/>
    </row>
    <row r="95">
      <c r="A95" s="436" t="s">
        <v>1437</v>
      </c>
      <c r="B95" s="436" t="s">
        <v>1485</v>
      </c>
      <c r="C95" s="436" t="s">
        <v>9</v>
      </c>
      <c r="D95" s="436" t="s">
        <v>1040</v>
      </c>
      <c r="E95" s="436" t="s">
        <v>117</v>
      </c>
      <c r="F95" s="454">
        <v>1.0</v>
      </c>
      <c r="G95" s="459"/>
    </row>
    <row r="96">
      <c r="A96" s="436" t="s">
        <v>1437</v>
      </c>
      <c r="B96" s="436" t="s">
        <v>1469</v>
      </c>
      <c r="C96" s="436" t="s">
        <v>8</v>
      </c>
      <c r="D96" s="436" t="s">
        <v>1040</v>
      </c>
      <c r="E96" s="436" t="s">
        <v>117</v>
      </c>
      <c r="F96" s="454">
        <v>1.0</v>
      </c>
      <c r="G96" s="459"/>
    </row>
    <row r="97">
      <c r="A97" s="436" t="s">
        <v>1437</v>
      </c>
      <c r="B97" s="436" t="s">
        <v>1527</v>
      </c>
      <c r="C97" s="436" t="s">
        <v>10</v>
      </c>
      <c r="D97" s="436" t="s">
        <v>1040</v>
      </c>
      <c r="E97" s="436" t="s">
        <v>117</v>
      </c>
      <c r="F97" s="454">
        <v>1.0</v>
      </c>
      <c r="G97" s="459"/>
    </row>
    <row r="98">
      <c r="A98" s="436" t="s">
        <v>1437</v>
      </c>
      <c r="B98" s="436" t="s">
        <v>1527</v>
      </c>
      <c r="C98" s="436" t="s">
        <v>9</v>
      </c>
      <c r="D98" s="436" t="s">
        <v>1040</v>
      </c>
      <c r="E98" s="436" t="s">
        <v>117</v>
      </c>
      <c r="F98" s="454">
        <v>1.0</v>
      </c>
      <c r="G98" s="459"/>
    </row>
    <row r="99">
      <c r="A99" s="436" t="s">
        <v>1437</v>
      </c>
      <c r="B99" s="436" t="s">
        <v>1438</v>
      </c>
      <c r="C99" s="436" t="s">
        <v>9</v>
      </c>
      <c r="D99" s="436" t="s">
        <v>1040</v>
      </c>
      <c r="E99" s="436" t="s">
        <v>122</v>
      </c>
      <c r="F99" s="454">
        <v>1.0</v>
      </c>
      <c r="G99" s="459"/>
    </row>
    <row r="100">
      <c r="A100" s="436" t="s">
        <v>1437</v>
      </c>
      <c r="B100" s="436" t="s">
        <v>1438</v>
      </c>
      <c r="C100" s="436" t="s">
        <v>8</v>
      </c>
      <c r="D100" s="436" t="s">
        <v>1040</v>
      </c>
      <c r="E100" s="436" t="s">
        <v>122</v>
      </c>
      <c r="F100" s="454">
        <v>1.0</v>
      </c>
      <c r="G100" s="459"/>
    </row>
    <row r="101">
      <c r="A101" s="436" t="s">
        <v>1437</v>
      </c>
      <c r="B101" s="436" t="s">
        <v>1492</v>
      </c>
      <c r="C101" s="436" t="s">
        <v>9</v>
      </c>
      <c r="D101" s="436" t="s">
        <v>1040</v>
      </c>
      <c r="E101" s="436" t="s">
        <v>126</v>
      </c>
      <c r="F101" s="454">
        <v>1.0</v>
      </c>
      <c r="G101" s="459"/>
    </row>
    <row r="102">
      <c r="A102" s="436" t="s">
        <v>1437</v>
      </c>
      <c r="B102" s="436" t="s">
        <v>1584</v>
      </c>
      <c r="C102" s="436" t="s">
        <v>9</v>
      </c>
      <c r="D102" s="436" t="s">
        <v>1040</v>
      </c>
      <c r="E102" s="436" t="s">
        <v>127</v>
      </c>
      <c r="F102" s="454">
        <v>1.0</v>
      </c>
      <c r="G102" s="459"/>
    </row>
    <row r="103">
      <c r="A103" s="436" t="s">
        <v>1437</v>
      </c>
      <c r="B103" s="436" t="s">
        <v>1442</v>
      </c>
      <c r="C103" s="436" t="s">
        <v>10</v>
      </c>
      <c r="D103" s="436" t="s">
        <v>1040</v>
      </c>
      <c r="E103" s="436" t="s">
        <v>127</v>
      </c>
      <c r="F103" s="454">
        <v>1.0</v>
      </c>
      <c r="G103" s="459"/>
    </row>
    <row r="104">
      <c r="A104" s="436" t="s">
        <v>1437</v>
      </c>
      <c r="B104" s="436" t="s">
        <v>1442</v>
      </c>
      <c r="C104" s="436" t="s">
        <v>9</v>
      </c>
      <c r="D104" s="436" t="s">
        <v>1040</v>
      </c>
      <c r="E104" s="436" t="s">
        <v>117</v>
      </c>
      <c r="F104" s="454">
        <v>1.0</v>
      </c>
      <c r="G104" s="459"/>
    </row>
    <row r="105">
      <c r="A105" s="436" t="s">
        <v>1497</v>
      </c>
      <c r="B105" s="436" t="s">
        <v>1536</v>
      </c>
      <c r="C105" s="436" t="s">
        <v>9</v>
      </c>
      <c r="D105" s="436" t="s">
        <v>1040</v>
      </c>
      <c r="E105" s="436" t="s">
        <v>128</v>
      </c>
      <c r="F105" s="454">
        <v>1.0</v>
      </c>
      <c r="G105" s="459"/>
    </row>
    <row r="106">
      <c r="A106" s="436" t="s">
        <v>1452</v>
      </c>
      <c r="B106" s="436" t="s">
        <v>1514</v>
      </c>
      <c r="C106" s="436" t="s">
        <v>10</v>
      </c>
      <c r="D106" s="436" t="s">
        <v>1040</v>
      </c>
      <c r="E106" s="436" t="s">
        <v>128</v>
      </c>
      <c r="F106" s="454">
        <v>1.0</v>
      </c>
      <c r="G106" s="459"/>
    </row>
    <row r="107">
      <c r="A107" s="436" t="s">
        <v>1452</v>
      </c>
      <c r="B107" s="436" t="s">
        <v>1462</v>
      </c>
      <c r="C107" s="436" t="s">
        <v>10</v>
      </c>
      <c r="D107" s="436" t="s">
        <v>1040</v>
      </c>
      <c r="E107" s="436" t="s">
        <v>128</v>
      </c>
      <c r="F107" s="454">
        <v>1.0</v>
      </c>
      <c r="G107" s="459"/>
    </row>
    <row r="108">
      <c r="A108" s="436" t="s">
        <v>1452</v>
      </c>
      <c r="B108" s="436" t="s">
        <v>1538</v>
      </c>
      <c r="C108" s="436" t="s">
        <v>8</v>
      </c>
      <c r="D108" s="436" t="s">
        <v>1040</v>
      </c>
      <c r="E108" s="436" t="s">
        <v>128</v>
      </c>
      <c r="F108" s="454">
        <v>1.0</v>
      </c>
      <c r="G108" s="459"/>
    </row>
    <row r="109">
      <c r="A109" s="436" t="s">
        <v>1452</v>
      </c>
      <c r="B109" s="436" t="s">
        <v>1548</v>
      </c>
      <c r="C109" s="436" t="s">
        <v>9</v>
      </c>
      <c r="D109" s="436" t="s">
        <v>1040</v>
      </c>
      <c r="E109" s="436" t="s">
        <v>117</v>
      </c>
      <c r="F109" s="454">
        <v>1.0</v>
      </c>
      <c r="G109" s="459"/>
    </row>
    <row r="110">
      <c r="A110" s="436" t="s">
        <v>1452</v>
      </c>
      <c r="B110" s="436" t="s">
        <v>1549</v>
      </c>
      <c r="C110" s="436" t="s">
        <v>9</v>
      </c>
      <c r="D110" s="436" t="s">
        <v>1040</v>
      </c>
      <c r="E110" s="436" t="s">
        <v>128</v>
      </c>
      <c r="F110" s="454">
        <v>1.0</v>
      </c>
      <c r="G110" s="459"/>
    </row>
    <row r="111">
      <c r="A111" s="436" t="s">
        <v>1218</v>
      </c>
      <c r="B111" s="436" t="s">
        <v>1502</v>
      </c>
      <c r="C111" s="436" t="s">
        <v>9</v>
      </c>
      <c r="D111" s="436" t="s">
        <v>1040</v>
      </c>
      <c r="E111" s="436" t="s">
        <v>128</v>
      </c>
      <c r="F111" s="454">
        <v>1.0</v>
      </c>
      <c r="G111" s="459"/>
    </row>
    <row r="112">
      <c r="A112" s="436" t="s">
        <v>1218</v>
      </c>
      <c r="B112" s="436" t="s">
        <v>1502</v>
      </c>
      <c r="C112" s="436" t="s">
        <v>8</v>
      </c>
      <c r="D112" s="436" t="s">
        <v>1040</v>
      </c>
      <c r="E112" s="436" t="s">
        <v>117</v>
      </c>
      <c r="F112" s="454">
        <v>1.0</v>
      </c>
      <c r="G112" s="459"/>
    </row>
    <row r="113">
      <c r="A113" s="436" t="s">
        <v>1218</v>
      </c>
      <c r="B113" s="436" t="s">
        <v>1502</v>
      </c>
      <c r="C113" s="436" t="s">
        <v>8</v>
      </c>
      <c r="D113" s="436" t="s">
        <v>1040</v>
      </c>
      <c r="E113" s="436" t="s">
        <v>128</v>
      </c>
      <c r="F113" s="454">
        <v>1.0</v>
      </c>
      <c r="G113" s="459"/>
    </row>
    <row r="114">
      <c r="A114" s="436" t="s">
        <v>1444</v>
      </c>
      <c r="B114" s="436" t="s">
        <v>1456</v>
      </c>
      <c r="C114" s="436" t="s">
        <v>10</v>
      </c>
      <c r="D114" s="436" t="s">
        <v>1040</v>
      </c>
      <c r="E114" s="436" t="s">
        <v>121</v>
      </c>
      <c r="F114" s="454">
        <v>1.0</v>
      </c>
      <c r="G114" s="459"/>
    </row>
    <row r="115">
      <c r="A115" s="436" t="s">
        <v>1444</v>
      </c>
      <c r="B115" s="436" t="s">
        <v>1456</v>
      </c>
      <c r="C115" s="436" t="s">
        <v>8</v>
      </c>
      <c r="D115" s="436" t="s">
        <v>1040</v>
      </c>
      <c r="E115" s="436" t="s">
        <v>121</v>
      </c>
      <c r="F115" s="454">
        <v>1.0</v>
      </c>
      <c r="G115" s="459"/>
    </row>
    <row r="116">
      <c r="A116" s="436" t="s">
        <v>1444</v>
      </c>
      <c r="B116" s="436" t="s">
        <v>1445</v>
      </c>
      <c r="C116" s="436" t="s">
        <v>9</v>
      </c>
      <c r="D116" s="436" t="s">
        <v>1040</v>
      </c>
      <c r="E116" s="436" t="s">
        <v>121</v>
      </c>
      <c r="F116" s="454">
        <v>1.0</v>
      </c>
      <c r="G116" s="459"/>
    </row>
    <row r="117">
      <c r="A117" s="436" t="s">
        <v>1444</v>
      </c>
      <c r="B117" s="436" t="s">
        <v>1445</v>
      </c>
      <c r="C117" s="436" t="s">
        <v>8</v>
      </c>
      <c r="D117" s="436" t="s">
        <v>1040</v>
      </c>
      <c r="E117" s="436" t="s">
        <v>121</v>
      </c>
      <c r="F117" s="454">
        <v>1.0</v>
      </c>
      <c r="G117" s="459"/>
    </row>
    <row r="118">
      <c r="A118" s="436" t="s">
        <v>1475</v>
      </c>
      <c r="B118" s="436" t="s">
        <v>1562</v>
      </c>
      <c r="C118" s="436" t="s">
        <v>9</v>
      </c>
      <c r="D118" s="436" t="s">
        <v>1040</v>
      </c>
      <c r="E118" s="436" t="s">
        <v>127</v>
      </c>
      <c r="F118" s="454">
        <v>1.0</v>
      </c>
      <c r="G118" s="459"/>
    </row>
    <row r="119">
      <c r="A119" s="436" t="s">
        <v>1475</v>
      </c>
      <c r="B119" s="436" t="s">
        <v>1562</v>
      </c>
      <c r="C119" s="436" t="s">
        <v>9</v>
      </c>
      <c r="D119" s="436" t="s">
        <v>1040</v>
      </c>
      <c r="E119" s="436" t="s">
        <v>128</v>
      </c>
      <c r="F119" s="454">
        <v>1.0</v>
      </c>
      <c r="G119" s="459"/>
    </row>
    <row r="120">
      <c r="A120" s="436" t="s">
        <v>1475</v>
      </c>
      <c r="B120" s="436" t="s">
        <v>1490</v>
      </c>
      <c r="C120" s="436" t="s">
        <v>9</v>
      </c>
      <c r="D120" s="436" t="s">
        <v>1040</v>
      </c>
      <c r="E120" s="436" t="s">
        <v>128</v>
      </c>
      <c r="F120" s="454">
        <v>1.0</v>
      </c>
      <c r="G120" s="459"/>
    </row>
    <row r="121">
      <c r="A121" s="436" t="s">
        <v>1436</v>
      </c>
      <c r="B121" s="436" t="s">
        <v>1436</v>
      </c>
      <c r="C121" s="436" t="s">
        <v>9</v>
      </c>
      <c r="D121" s="436" t="s">
        <v>1040</v>
      </c>
      <c r="E121" s="436" t="s">
        <v>121</v>
      </c>
      <c r="F121" s="454">
        <v>1.0</v>
      </c>
      <c r="G121" s="459"/>
    </row>
    <row r="122">
      <c r="A122" s="436" t="s">
        <v>1436</v>
      </c>
      <c r="B122" s="436" t="s">
        <v>1436</v>
      </c>
      <c r="C122" s="436" t="s">
        <v>9</v>
      </c>
      <c r="D122" s="436" t="s">
        <v>1040</v>
      </c>
      <c r="E122" s="436" t="s">
        <v>124</v>
      </c>
      <c r="F122" s="454">
        <v>1.0</v>
      </c>
      <c r="G122" s="459"/>
    </row>
    <row r="123">
      <c r="A123" s="436" t="s">
        <v>1436</v>
      </c>
      <c r="B123" s="436" t="s">
        <v>1436</v>
      </c>
      <c r="C123" s="436" t="s">
        <v>8</v>
      </c>
      <c r="D123" s="436" t="s">
        <v>1040</v>
      </c>
      <c r="E123" s="436" t="s">
        <v>117</v>
      </c>
      <c r="F123" s="454">
        <v>1.0</v>
      </c>
      <c r="G123" s="459"/>
    </row>
    <row r="124">
      <c r="A124" s="436" t="s">
        <v>1436</v>
      </c>
      <c r="B124" s="436" t="s">
        <v>1436</v>
      </c>
      <c r="C124" s="436" t="s">
        <v>8</v>
      </c>
      <c r="D124" s="436" t="s">
        <v>1040</v>
      </c>
      <c r="E124" s="436" t="s">
        <v>126</v>
      </c>
      <c r="F124" s="454">
        <v>1.0</v>
      </c>
      <c r="G124" s="459"/>
    </row>
    <row r="125">
      <c r="A125" s="436" t="s">
        <v>1436</v>
      </c>
      <c r="B125" s="436" t="s">
        <v>1436</v>
      </c>
      <c r="C125" s="436" t="s">
        <v>8</v>
      </c>
      <c r="D125" s="436" t="s">
        <v>1040</v>
      </c>
      <c r="E125" s="436" t="s">
        <v>124</v>
      </c>
      <c r="F125" s="454">
        <v>1.0</v>
      </c>
      <c r="G125" s="459"/>
    </row>
    <row r="126">
      <c r="A126" s="436" t="s">
        <v>1402</v>
      </c>
      <c r="B126" s="436" t="s">
        <v>1567</v>
      </c>
      <c r="C126" s="436" t="s">
        <v>10</v>
      </c>
      <c r="D126" s="436" t="s">
        <v>1040</v>
      </c>
      <c r="E126" s="436" t="s">
        <v>127</v>
      </c>
      <c r="F126" s="454">
        <v>1.0</v>
      </c>
      <c r="G126" s="459"/>
    </row>
    <row r="127">
      <c r="A127" s="458"/>
      <c r="B127" s="458"/>
      <c r="C127" s="458"/>
      <c r="D127" s="458"/>
      <c r="E127" s="458"/>
      <c r="F127" s="459"/>
      <c r="G127" s="459"/>
    </row>
    <row r="128">
      <c r="A128" s="458"/>
      <c r="B128" s="458"/>
      <c r="C128" s="458"/>
      <c r="D128" s="458"/>
      <c r="E128" s="458"/>
      <c r="F128" s="459"/>
      <c r="G128" s="459"/>
    </row>
    <row r="129">
      <c r="A129" s="458"/>
      <c r="B129" s="458"/>
      <c r="C129" s="458"/>
      <c r="D129" s="458"/>
      <c r="E129" s="458"/>
      <c r="F129" s="459"/>
      <c r="G129" s="459"/>
    </row>
    <row r="130">
      <c r="A130" s="458"/>
      <c r="B130" s="458"/>
      <c r="C130" s="458"/>
      <c r="D130" s="458"/>
      <c r="E130" s="458"/>
      <c r="F130" s="459"/>
      <c r="G130" s="459"/>
    </row>
    <row r="131">
      <c r="A131" s="458"/>
      <c r="B131" s="458"/>
      <c r="C131" s="458"/>
      <c r="D131" s="458"/>
      <c r="E131" s="458"/>
      <c r="F131" s="459"/>
      <c r="G131" s="459"/>
    </row>
    <row r="132">
      <c r="A132" s="458"/>
      <c r="B132" s="458"/>
      <c r="C132" s="458"/>
      <c r="D132" s="458"/>
      <c r="E132" s="458"/>
      <c r="F132" s="459"/>
      <c r="G132" s="459"/>
    </row>
    <row r="133">
      <c r="A133" s="458"/>
      <c r="B133" s="458"/>
      <c r="C133" s="458"/>
      <c r="D133" s="458"/>
      <c r="E133" s="458"/>
      <c r="F133" s="459"/>
      <c r="G133" s="459"/>
    </row>
    <row r="134">
      <c r="A134" s="458"/>
      <c r="B134" s="458"/>
      <c r="C134" s="458"/>
      <c r="D134" s="458"/>
      <c r="E134" s="458"/>
      <c r="F134" s="459"/>
      <c r="G134" s="459"/>
    </row>
    <row r="135">
      <c r="A135" s="458"/>
      <c r="B135" s="458"/>
      <c r="C135" s="458"/>
      <c r="D135" s="458"/>
      <c r="E135" s="458"/>
      <c r="F135" s="459"/>
      <c r="G135" s="459"/>
    </row>
    <row r="136">
      <c r="A136" s="458"/>
      <c r="B136" s="458"/>
      <c r="C136" s="458"/>
      <c r="D136" s="458"/>
      <c r="E136" s="458"/>
      <c r="F136" s="459"/>
      <c r="G136" s="459"/>
    </row>
    <row r="137">
      <c r="A137" s="458"/>
      <c r="B137" s="458"/>
      <c r="C137" s="458"/>
      <c r="D137" s="458"/>
      <c r="E137" s="458"/>
      <c r="F137" s="459"/>
      <c r="G137" s="459"/>
    </row>
    <row r="138">
      <c r="A138" s="458"/>
      <c r="B138" s="458"/>
      <c r="C138" s="458"/>
      <c r="D138" s="458"/>
      <c r="E138" s="458"/>
      <c r="F138" s="459"/>
      <c r="G138" s="459"/>
    </row>
    <row r="139">
      <c r="A139" s="458"/>
      <c r="B139" s="458"/>
      <c r="C139" s="458"/>
      <c r="D139" s="458"/>
      <c r="E139" s="458"/>
      <c r="F139" s="459"/>
      <c r="G139" s="459"/>
    </row>
    <row r="140">
      <c r="A140" s="458"/>
      <c r="B140" s="458"/>
      <c r="C140" s="458"/>
      <c r="D140" s="458"/>
      <c r="E140" s="458"/>
      <c r="F140" s="459"/>
      <c r="G140" s="459"/>
    </row>
    <row r="141">
      <c r="A141" s="458"/>
      <c r="B141" s="458"/>
      <c r="C141" s="458"/>
      <c r="D141" s="458"/>
      <c r="E141" s="458"/>
      <c r="F141" s="459"/>
      <c r="G141" s="459"/>
    </row>
    <row r="142">
      <c r="A142" s="458"/>
      <c r="B142" s="458"/>
      <c r="C142" s="458"/>
      <c r="D142" s="458"/>
      <c r="E142" s="458"/>
      <c r="F142" s="459"/>
      <c r="G142" s="459"/>
    </row>
    <row r="143">
      <c r="A143" s="458"/>
      <c r="B143" s="458"/>
      <c r="C143" s="458"/>
      <c r="D143" s="458"/>
      <c r="E143" s="458"/>
      <c r="F143" s="459"/>
      <c r="G143" s="459"/>
    </row>
    <row r="144">
      <c r="A144" s="458"/>
      <c r="B144" s="458"/>
      <c r="C144" s="458"/>
      <c r="D144" s="458"/>
      <c r="E144" s="458"/>
      <c r="F144" s="459"/>
      <c r="G144" s="459"/>
    </row>
    <row r="145">
      <c r="A145" s="458"/>
      <c r="B145" s="458"/>
      <c r="C145" s="458"/>
      <c r="D145" s="458"/>
      <c r="E145" s="458"/>
      <c r="F145" s="459"/>
      <c r="G145" s="459"/>
    </row>
    <row r="146">
      <c r="A146" s="458"/>
      <c r="B146" s="458"/>
      <c r="C146" s="458"/>
      <c r="D146" s="458"/>
      <c r="E146" s="458"/>
      <c r="F146" s="459"/>
      <c r="G146" s="459"/>
    </row>
    <row r="147">
      <c r="A147" s="458"/>
      <c r="B147" s="458"/>
      <c r="C147" s="458"/>
      <c r="D147" s="458"/>
      <c r="E147" s="458"/>
      <c r="F147" s="459"/>
      <c r="G147" s="459"/>
    </row>
    <row r="148">
      <c r="A148" s="458"/>
      <c r="B148" s="458"/>
      <c r="C148" s="458"/>
      <c r="D148" s="458"/>
      <c r="E148" s="458"/>
      <c r="F148" s="459"/>
      <c r="G148" s="459"/>
    </row>
    <row r="149">
      <c r="A149" s="458"/>
      <c r="B149" s="458"/>
      <c r="C149" s="458"/>
      <c r="D149" s="458"/>
      <c r="E149" s="458"/>
      <c r="F149" s="459"/>
      <c r="G149" s="459"/>
    </row>
    <row r="150">
      <c r="A150" s="458"/>
      <c r="B150" s="458"/>
      <c r="C150" s="458"/>
      <c r="D150" s="458"/>
      <c r="E150" s="458"/>
      <c r="F150" s="459"/>
      <c r="G150" s="459"/>
    </row>
    <row r="151">
      <c r="A151" s="458"/>
      <c r="B151" s="458"/>
      <c r="C151" s="458"/>
      <c r="D151" s="458"/>
      <c r="E151" s="458"/>
      <c r="F151" s="459"/>
      <c r="G151" s="459"/>
    </row>
    <row r="152">
      <c r="A152" s="458"/>
      <c r="B152" s="458"/>
      <c r="C152" s="458"/>
      <c r="D152" s="458"/>
      <c r="E152" s="458"/>
      <c r="F152" s="459"/>
      <c r="G152" s="459"/>
    </row>
    <row r="153">
      <c r="A153" s="458"/>
      <c r="B153" s="458"/>
      <c r="C153" s="458"/>
      <c r="D153" s="458"/>
      <c r="E153" s="458"/>
      <c r="F153" s="459"/>
      <c r="G153" s="459"/>
    </row>
    <row r="154">
      <c r="A154" s="458"/>
      <c r="B154" s="458"/>
      <c r="C154" s="458"/>
      <c r="D154" s="458"/>
      <c r="E154" s="458"/>
      <c r="F154" s="459"/>
      <c r="G154" s="459"/>
    </row>
    <row r="155">
      <c r="A155" s="458"/>
      <c r="B155" s="458"/>
      <c r="C155" s="458"/>
      <c r="D155" s="458"/>
      <c r="E155" s="458"/>
      <c r="F155" s="459"/>
      <c r="G155" s="459"/>
    </row>
    <row r="156">
      <c r="A156" s="458"/>
      <c r="B156" s="458"/>
      <c r="C156" s="458"/>
      <c r="D156" s="458"/>
      <c r="E156" s="458"/>
      <c r="F156" s="459"/>
      <c r="G156" s="459"/>
    </row>
    <row r="157">
      <c r="A157" s="458"/>
      <c r="B157" s="458"/>
      <c r="C157" s="458"/>
      <c r="D157" s="458"/>
      <c r="E157" s="458"/>
      <c r="F157" s="459"/>
      <c r="G157" s="459"/>
    </row>
    <row r="158">
      <c r="A158" s="458"/>
      <c r="B158" s="458"/>
      <c r="C158" s="458"/>
      <c r="D158" s="458"/>
      <c r="E158" s="458"/>
      <c r="F158" s="459"/>
      <c r="G158" s="459"/>
    </row>
    <row r="159">
      <c r="A159" s="458"/>
      <c r="B159" s="458"/>
      <c r="C159" s="458"/>
      <c r="D159" s="458"/>
      <c r="E159" s="458"/>
      <c r="F159" s="459"/>
      <c r="G159" s="459"/>
    </row>
    <row r="160">
      <c r="A160" s="458"/>
      <c r="B160" s="458"/>
      <c r="C160" s="458"/>
      <c r="D160" s="458"/>
      <c r="E160" s="458"/>
      <c r="F160" s="459"/>
      <c r="G160" s="459"/>
    </row>
    <row r="161">
      <c r="A161" s="458"/>
      <c r="B161" s="458"/>
      <c r="C161" s="458"/>
      <c r="D161" s="458"/>
      <c r="E161" s="458"/>
      <c r="F161" s="459"/>
      <c r="G161" s="459"/>
    </row>
    <row r="162">
      <c r="A162" s="458"/>
      <c r="B162" s="458"/>
      <c r="C162" s="458"/>
      <c r="D162" s="458"/>
      <c r="E162" s="458"/>
      <c r="F162" s="459"/>
      <c r="G162" s="459"/>
    </row>
    <row r="163">
      <c r="A163" s="458"/>
      <c r="B163" s="458"/>
      <c r="C163" s="458"/>
      <c r="D163" s="458"/>
      <c r="E163" s="458"/>
      <c r="F163" s="459"/>
      <c r="G163" s="459"/>
    </row>
    <row r="164">
      <c r="A164" s="458"/>
      <c r="B164" s="458"/>
      <c r="C164" s="458"/>
      <c r="D164" s="458"/>
      <c r="E164" s="458"/>
      <c r="F164" s="459"/>
      <c r="G164" s="459"/>
    </row>
    <row r="165">
      <c r="A165" s="458"/>
      <c r="B165" s="458"/>
      <c r="C165" s="458"/>
      <c r="D165" s="458"/>
      <c r="E165" s="458"/>
      <c r="F165" s="459"/>
      <c r="G165" s="459"/>
    </row>
    <row r="166">
      <c r="A166" s="458"/>
      <c r="B166" s="458"/>
      <c r="C166" s="458"/>
      <c r="D166" s="458"/>
      <c r="E166" s="458"/>
      <c r="F166" s="459"/>
      <c r="G166" s="459"/>
    </row>
    <row r="167">
      <c r="A167" s="458"/>
      <c r="B167" s="458"/>
      <c r="C167" s="458"/>
      <c r="D167" s="458"/>
      <c r="E167" s="458"/>
      <c r="F167" s="459"/>
      <c r="G167" s="459"/>
    </row>
    <row r="168">
      <c r="A168" s="458"/>
      <c r="B168" s="458"/>
      <c r="C168" s="458"/>
      <c r="D168" s="458"/>
      <c r="E168" s="458"/>
      <c r="F168" s="459"/>
      <c r="G168" s="459"/>
    </row>
    <row r="169">
      <c r="A169" s="458"/>
      <c r="B169" s="458"/>
      <c r="C169" s="458"/>
      <c r="D169" s="458"/>
      <c r="E169" s="458"/>
      <c r="F169" s="459"/>
      <c r="G169" s="459"/>
    </row>
    <row r="170">
      <c r="A170" s="458"/>
      <c r="B170" s="458"/>
      <c r="C170" s="458"/>
      <c r="D170" s="458"/>
      <c r="E170" s="458"/>
      <c r="F170" s="459"/>
      <c r="G170" s="459"/>
    </row>
    <row r="171">
      <c r="A171" s="458"/>
      <c r="B171" s="458"/>
      <c r="C171" s="458"/>
      <c r="D171" s="458"/>
      <c r="E171" s="458"/>
      <c r="F171" s="459"/>
      <c r="G171" s="459"/>
    </row>
    <row r="172">
      <c r="A172" s="458"/>
      <c r="B172" s="458"/>
      <c r="C172" s="458"/>
      <c r="D172" s="458"/>
      <c r="E172" s="458"/>
      <c r="F172" s="459"/>
      <c r="G172" s="459"/>
    </row>
    <row r="173">
      <c r="A173" s="458"/>
      <c r="B173" s="458"/>
      <c r="C173" s="458"/>
      <c r="D173" s="458"/>
      <c r="E173" s="458"/>
      <c r="F173" s="459"/>
      <c r="G173" s="459"/>
    </row>
    <row r="174">
      <c r="A174" s="458"/>
      <c r="B174" s="458"/>
      <c r="C174" s="458"/>
      <c r="D174" s="458"/>
      <c r="E174" s="458"/>
      <c r="F174" s="459"/>
      <c r="G174" s="459"/>
    </row>
    <row r="175">
      <c r="A175" s="458"/>
      <c r="B175" s="458"/>
      <c r="C175" s="458"/>
      <c r="D175" s="458"/>
      <c r="E175" s="458"/>
      <c r="F175" s="459"/>
      <c r="G175" s="459"/>
    </row>
    <row r="176">
      <c r="A176" s="458"/>
      <c r="B176" s="458"/>
      <c r="C176" s="458"/>
      <c r="D176" s="458"/>
      <c r="E176" s="458"/>
      <c r="F176" s="459"/>
      <c r="G176" s="459"/>
    </row>
    <row r="177">
      <c r="A177" s="458"/>
      <c r="B177" s="458"/>
      <c r="C177" s="458"/>
      <c r="D177" s="458"/>
      <c r="E177" s="458"/>
      <c r="F177" s="459"/>
      <c r="G177" s="459"/>
    </row>
    <row r="178">
      <c r="A178" s="458"/>
      <c r="B178" s="458"/>
      <c r="C178" s="458"/>
      <c r="D178" s="458"/>
      <c r="E178" s="458"/>
      <c r="F178" s="459"/>
      <c r="G178" s="459"/>
    </row>
    <row r="179">
      <c r="A179" s="458"/>
      <c r="B179" s="458"/>
      <c r="C179" s="458"/>
      <c r="D179" s="458"/>
      <c r="E179" s="458"/>
      <c r="F179" s="459"/>
      <c r="G179" s="459"/>
    </row>
    <row r="180">
      <c r="A180" s="458"/>
      <c r="B180" s="458"/>
      <c r="C180" s="458"/>
      <c r="D180" s="458"/>
      <c r="E180" s="458"/>
      <c r="F180" s="459"/>
      <c r="G180" s="459"/>
    </row>
    <row r="181">
      <c r="A181" s="458"/>
      <c r="B181" s="458"/>
      <c r="C181" s="458"/>
      <c r="D181" s="458"/>
      <c r="E181" s="458"/>
      <c r="F181" s="459"/>
      <c r="G181" s="459"/>
    </row>
    <row r="182">
      <c r="A182" s="458"/>
      <c r="B182" s="458"/>
      <c r="C182" s="458"/>
      <c r="D182" s="458"/>
      <c r="E182" s="458"/>
      <c r="F182" s="459"/>
      <c r="G182" s="459"/>
    </row>
    <row r="183">
      <c r="A183" s="458"/>
      <c r="B183" s="458"/>
      <c r="C183" s="458"/>
      <c r="D183" s="458"/>
      <c r="E183" s="458"/>
      <c r="F183" s="459"/>
      <c r="G183" s="459"/>
    </row>
    <row r="184">
      <c r="A184" s="458"/>
      <c r="B184" s="458"/>
      <c r="C184" s="458"/>
      <c r="D184" s="458"/>
      <c r="E184" s="458"/>
      <c r="F184" s="459"/>
      <c r="G184" s="459"/>
    </row>
    <row r="185">
      <c r="A185" s="458"/>
      <c r="B185" s="458"/>
      <c r="C185" s="458"/>
      <c r="D185" s="458"/>
      <c r="E185" s="458"/>
      <c r="F185" s="459"/>
      <c r="G185" s="459"/>
    </row>
    <row r="186">
      <c r="A186" s="458"/>
      <c r="B186" s="458"/>
      <c r="C186" s="458"/>
      <c r="D186" s="458"/>
      <c r="E186" s="458"/>
      <c r="F186" s="459"/>
      <c r="G186" s="459"/>
    </row>
    <row r="187">
      <c r="A187" s="458"/>
      <c r="B187" s="458"/>
      <c r="C187" s="458"/>
      <c r="D187" s="458"/>
      <c r="E187" s="458"/>
      <c r="F187" s="459"/>
      <c r="G187" s="459"/>
    </row>
    <row r="188">
      <c r="A188" s="458"/>
      <c r="B188" s="458"/>
      <c r="C188" s="458"/>
      <c r="D188" s="458"/>
      <c r="E188" s="458"/>
      <c r="F188" s="459"/>
      <c r="G188" s="459"/>
    </row>
    <row r="189">
      <c r="A189" s="458"/>
      <c r="B189" s="458"/>
      <c r="C189" s="458"/>
      <c r="D189" s="458"/>
      <c r="E189" s="458"/>
      <c r="F189" s="459"/>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row r="308">
      <c r="A308" s="458"/>
      <c r="B308" s="458"/>
      <c r="C308" s="458"/>
      <c r="D308" s="458"/>
      <c r="E308" s="458"/>
      <c r="F308" s="459"/>
      <c r="G308" s="459"/>
    </row>
    <row r="309">
      <c r="A309" s="458"/>
      <c r="B309" s="458"/>
      <c r="C309" s="458"/>
      <c r="D309" s="458"/>
      <c r="E309" s="458"/>
      <c r="F309" s="459"/>
      <c r="G309" s="459"/>
    </row>
    <row r="310">
      <c r="A310" s="458"/>
      <c r="B310" s="458"/>
      <c r="C310" s="458"/>
      <c r="D310" s="458"/>
      <c r="E310" s="458"/>
      <c r="F310" s="459"/>
      <c r="G310" s="459"/>
    </row>
    <row r="311">
      <c r="A311" s="458"/>
      <c r="B311" s="458"/>
      <c r="C311" s="458"/>
      <c r="D311" s="458"/>
      <c r="E311" s="458"/>
      <c r="F311" s="459"/>
      <c r="G311" s="459"/>
    </row>
    <row r="312">
      <c r="A312" s="458"/>
      <c r="B312" s="458"/>
      <c r="C312" s="458"/>
      <c r="D312" s="458"/>
      <c r="E312" s="458"/>
      <c r="F312" s="459"/>
      <c r="G312" s="459"/>
    </row>
    <row r="313">
      <c r="A313" s="458"/>
      <c r="B313" s="458"/>
      <c r="C313" s="458"/>
      <c r="D313" s="458"/>
      <c r="E313" s="458"/>
      <c r="F313" s="459"/>
      <c r="G313" s="459"/>
    </row>
    <row r="314">
      <c r="A314" s="458"/>
      <c r="B314" s="458"/>
      <c r="C314" s="458"/>
      <c r="D314" s="458"/>
      <c r="E314" s="458"/>
      <c r="F314" s="459"/>
      <c r="G314" s="459"/>
    </row>
    <row r="315">
      <c r="A315" s="458"/>
      <c r="B315" s="458"/>
      <c r="C315" s="458"/>
      <c r="D315" s="458"/>
      <c r="E315" s="458"/>
      <c r="F315" s="459"/>
      <c r="G315" s="459"/>
    </row>
    <row r="316">
      <c r="A316" s="458"/>
      <c r="B316" s="458"/>
      <c r="C316" s="458"/>
      <c r="D316" s="458"/>
      <c r="E316" s="458"/>
      <c r="F316" s="459"/>
      <c r="G316" s="459"/>
    </row>
    <row r="317">
      <c r="A317" s="458"/>
      <c r="B317" s="458"/>
      <c r="C317" s="458"/>
      <c r="D317" s="458"/>
      <c r="E317" s="458"/>
      <c r="F317" s="459"/>
      <c r="G317" s="459"/>
    </row>
    <row r="318">
      <c r="A318" s="458"/>
      <c r="B318" s="458"/>
      <c r="C318" s="458"/>
      <c r="D318" s="458"/>
      <c r="E318" s="458"/>
      <c r="F318" s="459"/>
      <c r="G318" s="459"/>
    </row>
    <row r="319">
      <c r="A319" s="458"/>
      <c r="B319" s="458"/>
      <c r="C319" s="458"/>
      <c r="D319" s="458"/>
      <c r="E319" s="458"/>
      <c r="F319" s="459"/>
      <c r="G319" s="459"/>
    </row>
    <row r="320">
      <c r="A320" s="458"/>
      <c r="B320" s="458"/>
      <c r="C320" s="458"/>
      <c r="D320" s="458"/>
      <c r="E320" s="458"/>
      <c r="F320" s="459"/>
      <c r="G320" s="459"/>
    </row>
    <row r="321">
      <c r="A321" s="458"/>
      <c r="B321" s="458"/>
      <c r="C321" s="458"/>
      <c r="D321" s="458"/>
      <c r="E321" s="458"/>
      <c r="F321" s="459"/>
      <c r="G321" s="459"/>
    </row>
    <row r="322">
      <c r="A322" s="458"/>
      <c r="B322" s="458"/>
      <c r="C322" s="458"/>
      <c r="D322" s="458"/>
      <c r="E322" s="458"/>
      <c r="F322" s="459"/>
      <c r="G322" s="459"/>
    </row>
    <row r="323">
      <c r="A323" s="458"/>
      <c r="B323" s="458"/>
      <c r="C323" s="458"/>
      <c r="D323" s="458"/>
      <c r="E323" s="458"/>
      <c r="F323" s="459"/>
      <c r="G323" s="459"/>
    </row>
    <row r="324">
      <c r="A324" s="458"/>
      <c r="B324" s="458"/>
      <c r="C324" s="458"/>
      <c r="D324" s="458"/>
      <c r="E324" s="458"/>
      <c r="F324" s="459"/>
      <c r="G324" s="459"/>
    </row>
    <row r="325">
      <c r="A325" s="458"/>
      <c r="B325" s="458"/>
      <c r="C325" s="458"/>
      <c r="D325" s="458"/>
      <c r="E325" s="458"/>
      <c r="F325" s="459"/>
      <c r="G325" s="459"/>
    </row>
    <row r="326">
      <c r="A326" s="458"/>
      <c r="B326" s="458"/>
      <c r="C326" s="458"/>
      <c r="D326" s="458"/>
      <c r="E326" s="458"/>
      <c r="F326" s="459"/>
      <c r="G326" s="459"/>
    </row>
    <row r="327">
      <c r="A327" s="458"/>
      <c r="B327" s="458"/>
      <c r="C327" s="458"/>
      <c r="D327" s="458"/>
      <c r="E327" s="458"/>
      <c r="F327" s="459"/>
      <c r="G327" s="459"/>
    </row>
    <row r="328">
      <c r="A328" s="458"/>
      <c r="B328" s="458"/>
      <c r="C328" s="458"/>
      <c r="D328" s="458"/>
      <c r="E328" s="458"/>
      <c r="F328" s="459"/>
      <c r="G328" s="459"/>
    </row>
    <row r="329">
      <c r="A329" s="458"/>
      <c r="B329" s="458"/>
      <c r="C329" s="458"/>
      <c r="D329" s="458"/>
      <c r="E329" s="458"/>
      <c r="F329" s="459"/>
      <c r="G329" s="459"/>
    </row>
    <row r="330">
      <c r="A330" s="458"/>
      <c r="B330" s="458"/>
      <c r="C330" s="458"/>
      <c r="D330" s="458"/>
      <c r="E330" s="458"/>
      <c r="F330" s="459"/>
      <c r="G330" s="459"/>
    </row>
    <row r="331">
      <c r="A331" s="458"/>
      <c r="B331" s="458"/>
      <c r="C331" s="458"/>
      <c r="D331" s="458"/>
      <c r="E331" s="458"/>
      <c r="F331" s="459"/>
      <c r="G331" s="459"/>
    </row>
    <row r="332">
      <c r="A332" s="458"/>
      <c r="B332" s="458"/>
      <c r="C332" s="458"/>
      <c r="D332" s="458"/>
      <c r="E332" s="458"/>
      <c r="F332" s="459"/>
      <c r="G332" s="459"/>
    </row>
    <row r="333">
      <c r="A333" s="458"/>
      <c r="B333" s="458"/>
      <c r="C333" s="458"/>
      <c r="D333" s="458"/>
      <c r="E333" s="458"/>
      <c r="F333" s="459"/>
      <c r="G333" s="459"/>
    </row>
    <row r="334">
      <c r="A334" s="458"/>
      <c r="B334" s="458"/>
      <c r="C334" s="458"/>
      <c r="D334" s="458"/>
      <c r="E334" s="458"/>
      <c r="F334" s="459"/>
      <c r="G334" s="459"/>
    </row>
    <row r="335">
      <c r="A335" s="458"/>
      <c r="B335" s="458"/>
      <c r="C335" s="458"/>
      <c r="D335" s="458"/>
      <c r="E335" s="458"/>
      <c r="F335" s="459"/>
      <c r="G335" s="459"/>
    </row>
    <row r="336">
      <c r="A336" s="458"/>
      <c r="B336" s="458"/>
      <c r="C336" s="458"/>
      <c r="D336" s="458"/>
      <c r="E336" s="458"/>
      <c r="F336" s="459"/>
      <c r="G336" s="459"/>
    </row>
    <row r="337">
      <c r="A337" s="458"/>
      <c r="B337" s="458"/>
      <c r="C337" s="458"/>
      <c r="D337" s="458"/>
      <c r="E337" s="458"/>
      <c r="F337" s="459"/>
      <c r="G337" s="459"/>
    </row>
    <row r="338">
      <c r="A338" s="458"/>
      <c r="B338" s="458"/>
      <c r="C338" s="458"/>
      <c r="D338" s="458"/>
      <c r="E338" s="458"/>
      <c r="F338" s="459"/>
      <c r="G338" s="459"/>
    </row>
    <row r="339">
      <c r="A339" s="458"/>
      <c r="B339" s="458"/>
      <c r="C339" s="458"/>
      <c r="D339" s="458"/>
      <c r="E339" s="458"/>
      <c r="F339" s="459"/>
      <c r="G339" s="459"/>
    </row>
    <row r="340">
      <c r="A340" s="458"/>
      <c r="B340" s="458"/>
      <c r="C340" s="458"/>
      <c r="D340" s="458"/>
      <c r="E340" s="458"/>
      <c r="F340" s="459"/>
      <c r="G340" s="459"/>
    </row>
    <row r="341">
      <c r="A341" s="458"/>
      <c r="B341" s="458"/>
      <c r="C341" s="458"/>
      <c r="D341" s="458"/>
      <c r="E341" s="458"/>
      <c r="F341" s="459"/>
      <c r="G341" s="459"/>
    </row>
    <row r="342">
      <c r="A342" s="458"/>
      <c r="B342" s="458"/>
      <c r="C342" s="458"/>
      <c r="D342" s="458"/>
      <c r="E342" s="458"/>
      <c r="F342" s="459"/>
      <c r="G342" s="459"/>
    </row>
    <row r="343">
      <c r="A343" s="458"/>
      <c r="B343" s="458"/>
      <c r="C343" s="458"/>
      <c r="D343" s="458"/>
      <c r="E343" s="458"/>
      <c r="F343" s="459"/>
      <c r="G343" s="459"/>
    </row>
    <row r="344">
      <c r="A344" s="458"/>
      <c r="B344" s="458"/>
      <c r="C344" s="458"/>
      <c r="D344" s="458"/>
      <c r="E344" s="458"/>
      <c r="F344" s="459"/>
      <c r="G344" s="459"/>
    </row>
    <row r="345">
      <c r="A345" s="458"/>
      <c r="B345" s="458"/>
      <c r="C345" s="458"/>
      <c r="D345" s="458"/>
      <c r="E345" s="458"/>
      <c r="F345" s="459"/>
      <c r="G345" s="459"/>
    </row>
    <row r="346">
      <c r="A346" s="458"/>
      <c r="B346" s="458"/>
      <c r="C346" s="458"/>
      <c r="D346" s="458"/>
      <c r="E346" s="458"/>
      <c r="F346" s="459"/>
      <c r="G346" s="459"/>
    </row>
    <row r="347">
      <c r="A347" s="458"/>
      <c r="B347" s="458"/>
      <c r="C347" s="458"/>
      <c r="D347" s="458"/>
      <c r="E347" s="458"/>
      <c r="F347" s="459"/>
      <c r="G347" s="459"/>
    </row>
    <row r="348">
      <c r="A348" s="458"/>
      <c r="B348" s="458"/>
      <c r="C348" s="458"/>
      <c r="D348" s="458"/>
      <c r="E348" s="458"/>
      <c r="F348" s="459"/>
      <c r="G348" s="459"/>
    </row>
    <row r="349">
      <c r="A349" s="458"/>
      <c r="B349" s="458"/>
      <c r="C349" s="458"/>
      <c r="D349" s="458"/>
      <c r="E349" s="458"/>
      <c r="F349" s="459"/>
      <c r="G349" s="459"/>
    </row>
    <row r="350">
      <c r="A350" s="458"/>
      <c r="B350" s="458"/>
      <c r="C350" s="458"/>
      <c r="D350" s="458"/>
      <c r="E350" s="458"/>
      <c r="F350" s="459"/>
      <c r="G350" s="459"/>
    </row>
    <row r="351">
      <c r="A351" s="458"/>
      <c r="B351" s="458"/>
      <c r="C351" s="458"/>
      <c r="D351" s="458"/>
      <c r="E351" s="458"/>
      <c r="F351" s="459"/>
      <c r="G351" s="459"/>
    </row>
    <row r="352">
      <c r="A352" s="458"/>
      <c r="B352" s="458"/>
      <c r="C352" s="458"/>
      <c r="D352" s="458"/>
      <c r="E352" s="458"/>
      <c r="F352" s="459"/>
      <c r="G352" s="459"/>
    </row>
    <row r="353">
      <c r="A353" s="458"/>
      <c r="B353" s="458"/>
      <c r="C353" s="458"/>
      <c r="D353" s="458"/>
      <c r="E353" s="458"/>
      <c r="F353" s="459"/>
      <c r="G353" s="459"/>
    </row>
    <row r="354">
      <c r="A354" s="458"/>
      <c r="B354" s="458"/>
      <c r="C354" s="458"/>
      <c r="D354" s="458"/>
      <c r="E354" s="458"/>
      <c r="F354" s="459"/>
      <c r="G354" s="459"/>
    </row>
    <row r="355">
      <c r="A355" s="458"/>
      <c r="B355" s="458"/>
      <c r="C355" s="458"/>
      <c r="D355" s="458"/>
      <c r="E355" s="458"/>
      <c r="F355" s="459"/>
      <c r="G355" s="459"/>
    </row>
    <row r="356">
      <c r="A356" s="458"/>
      <c r="B356" s="458"/>
      <c r="C356" s="458"/>
      <c r="D356" s="458"/>
      <c r="E356" s="458"/>
      <c r="F356" s="459"/>
      <c r="G356" s="459"/>
    </row>
    <row r="357">
      <c r="A357" s="458"/>
      <c r="B357" s="458"/>
      <c r="C357" s="458"/>
      <c r="D357" s="458"/>
      <c r="E357" s="458"/>
      <c r="F357" s="459"/>
      <c r="G357" s="459"/>
    </row>
    <row r="358">
      <c r="A358" s="458"/>
      <c r="B358" s="458"/>
      <c r="C358" s="458"/>
      <c r="D358" s="458"/>
      <c r="E358" s="458"/>
      <c r="F358" s="459"/>
      <c r="G358" s="459"/>
    </row>
    <row r="359">
      <c r="A359" s="458"/>
      <c r="B359" s="458"/>
      <c r="C359" s="458"/>
      <c r="D359" s="458"/>
      <c r="E359" s="458"/>
      <c r="F359" s="459"/>
      <c r="G359" s="459"/>
    </row>
    <row r="360">
      <c r="A360" s="458"/>
      <c r="B360" s="458"/>
      <c r="C360" s="458"/>
      <c r="D360" s="458"/>
      <c r="E360" s="458"/>
      <c r="F360" s="459"/>
      <c r="G360" s="459"/>
    </row>
    <row r="361">
      <c r="A361" s="458"/>
      <c r="B361" s="458"/>
      <c r="C361" s="458"/>
      <c r="D361" s="458"/>
      <c r="E361" s="458"/>
      <c r="F361" s="459"/>
      <c r="G361" s="459"/>
    </row>
    <row r="362">
      <c r="A362" s="458"/>
      <c r="B362" s="458"/>
      <c r="C362" s="458"/>
      <c r="D362" s="458"/>
      <c r="E362" s="458"/>
      <c r="F362" s="459"/>
      <c r="G362" s="459"/>
    </row>
    <row r="363">
      <c r="A363" s="458"/>
      <c r="B363" s="458"/>
      <c r="C363" s="458"/>
      <c r="D363" s="458"/>
      <c r="E363" s="458"/>
      <c r="F363" s="459"/>
      <c r="G363" s="459"/>
    </row>
    <row r="364">
      <c r="A364" s="458"/>
      <c r="B364" s="458"/>
      <c r="C364" s="458"/>
      <c r="D364" s="458"/>
      <c r="E364" s="458"/>
      <c r="F364" s="459"/>
      <c r="G364" s="459"/>
    </row>
    <row r="365">
      <c r="A365" s="458"/>
      <c r="B365" s="458"/>
      <c r="C365" s="458"/>
      <c r="D365" s="458"/>
      <c r="E365" s="458"/>
      <c r="F365" s="459"/>
      <c r="G365" s="459"/>
    </row>
    <row r="366">
      <c r="A366" s="458"/>
      <c r="B366" s="458"/>
      <c r="C366" s="458"/>
      <c r="D366" s="458"/>
      <c r="E366" s="458"/>
      <c r="F366" s="459"/>
      <c r="G366" s="459"/>
    </row>
    <row r="367">
      <c r="A367" s="458"/>
      <c r="B367" s="458"/>
      <c r="C367" s="458"/>
      <c r="D367" s="458"/>
      <c r="E367" s="458"/>
      <c r="F367" s="459"/>
      <c r="G367" s="459"/>
    </row>
    <row r="368">
      <c r="A368" s="458"/>
      <c r="B368" s="458"/>
      <c r="C368" s="458"/>
      <c r="D368" s="458"/>
      <c r="E368" s="458"/>
      <c r="F368" s="459"/>
      <c r="G368" s="459"/>
    </row>
    <row r="369">
      <c r="A369" s="458"/>
      <c r="B369" s="458"/>
      <c r="C369" s="458"/>
      <c r="D369" s="458"/>
      <c r="E369" s="458"/>
      <c r="F369" s="459"/>
      <c r="G369" s="459"/>
    </row>
    <row r="370">
      <c r="A370" s="458"/>
      <c r="B370" s="458"/>
      <c r="C370" s="458"/>
      <c r="D370" s="458"/>
      <c r="E370" s="458"/>
      <c r="F370" s="459"/>
      <c r="G370" s="459"/>
    </row>
    <row r="371">
      <c r="A371" s="458"/>
      <c r="B371" s="458"/>
      <c r="C371" s="458"/>
      <c r="D371" s="458"/>
      <c r="E371" s="458"/>
      <c r="F371" s="459"/>
      <c r="G371" s="459"/>
    </row>
    <row r="372">
      <c r="A372" s="458"/>
      <c r="B372" s="458"/>
      <c r="C372" s="458"/>
      <c r="D372" s="458"/>
      <c r="E372" s="458"/>
      <c r="F372" s="459"/>
      <c r="G372" s="459"/>
    </row>
    <row r="373">
      <c r="A373" s="458"/>
      <c r="B373" s="458"/>
      <c r="C373" s="458"/>
      <c r="D373" s="458"/>
      <c r="E373" s="458"/>
      <c r="F373" s="459"/>
      <c r="G373" s="459"/>
    </row>
    <row r="374">
      <c r="A374" s="458"/>
      <c r="B374" s="458"/>
      <c r="C374" s="458"/>
      <c r="D374" s="458"/>
      <c r="E374" s="458"/>
      <c r="F374" s="459"/>
      <c r="G374" s="459"/>
    </row>
    <row r="375">
      <c r="A375" s="458"/>
      <c r="B375" s="458"/>
      <c r="C375" s="458"/>
      <c r="D375" s="458"/>
      <c r="E375" s="458"/>
      <c r="F375" s="459"/>
      <c r="G375" s="459"/>
    </row>
    <row r="376">
      <c r="A376" s="458"/>
      <c r="B376" s="458"/>
      <c r="C376" s="458"/>
      <c r="D376" s="458"/>
      <c r="E376" s="458"/>
      <c r="F376" s="459"/>
      <c r="G376" s="459"/>
    </row>
    <row r="377">
      <c r="A377" s="458"/>
      <c r="B377" s="458"/>
      <c r="C377" s="458"/>
      <c r="D377" s="458"/>
      <c r="E377" s="458"/>
      <c r="F377" s="459"/>
      <c r="G377" s="459"/>
    </row>
    <row r="378">
      <c r="A378" s="458"/>
      <c r="B378" s="458"/>
      <c r="C378" s="458"/>
      <c r="D378" s="458"/>
      <c r="E378" s="458"/>
      <c r="F378" s="459"/>
      <c r="G378" s="459"/>
    </row>
    <row r="379">
      <c r="A379" s="458"/>
      <c r="B379" s="458"/>
      <c r="C379" s="458"/>
      <c r="D379" s="458"/>
      <c r="E379" s="458"/>
      <c r="F379" s="459"/>
      <c r="G379" s="459"/>
    </row>
    <row r="380">
      <c r="A380" s="458"/>
      <c r="B380" s="458"/>
      <c r="C380" s="458"/>
      <c r="D380" s="458"/>
      <c r="E380" s="458"/>
      <c r="F380" s="459"/>
      <c r="G380" s="459"/>
    </row>
    <row r="381">
      <c r="A381" s="458"/>
      <c r="B381" s="458"/>
      <c r="C381" s="458"/>
      <c r="D381" s="458"/>
      <c r="E381" s="458"/>
      <c r="F381" s="459"/>
      <c r="G381" s="459"/>
    </row>
    <row r="382">
      <c r="A382" s="458"/>
      <c r="B382" s="458"/>
      <c r="C382" s="458"/>
      <c r="D382" s="458"/>
      <c r="E382" s="458"/>
      <c r="F382" s="459"/>
      <c r="G382" s="459"/>
    </row>
    <row r="383">
      <c r="A383" s="458"/>
      <c r="B383" s="458"/>
      <c r="C383" s="458"/>
      <c r="D383" s="458"/>
      <c r="E383" s="458"/>
      <c r="F383" s="459"/>
      <c r="G383" s="459"/>
    </row>
    <row r="384">
      <c r="A384" s="458"/>
      <c r="B384" s="458"/>
      <c r="C384" s="458"/>
      <c r="D384" s="458"/>
      <c r="E384" s="458"/>
      <c r="F384" s="459"/>
      <c r="G384" s="459"/>
    </row>
    <row r="385">
      <c r="A385" s="458"/>
      <c r="B385" s="458"/>
      <c r="C385" s="458"/>
      <c r="D385" s="458"/>
      <c r="E385" s="458"/>
      <c r="F385" s="459"/>
      <c r="G385" s="459"/>
    </row>
    <row r="386">
      <c r="A386" s="458"/>
      <c r="B386" s="458"/>
      <c r="C386" s="458"/>
      <c r="D386" s="458"/>
      <c r="E386" s="458"/>
      <c r="F386" s="459"/>
      <c r="G386" s="459"/>
    </row>
    <row r="387">
      <c r="A387" s="458"/>
      <c r="B387" s="458"/>
      <c r="C387" s="458"/>
      <c r="D387" s="458"/>
      <c r="E387" s="458"/>
      <c r="F387" s="459"/>
      <c r="G387" s="459"/>
    </row>
    <row r="388">
      <c r="A388" s="458"/>
      <c r="B388" s="458"/>
      <c r="C388" s="458"/>
      <c r="D388" s="458"/>
      <c r="E388" s="458"/>
      <c r="F388" s="459"/>
      <c r="G388" s="459"/>
    </row>
    <row r="389">
      <c r="A389" s="458"/>
      <c r="B389" s="458"/>
      <c r="C389" s="458"/>
      <c r="D389" s="458"/>
      <c r="E389" s="458"/>
      <c r="F389" s="459"/>
      <c r="G389" s="459"/>
    </row>
    <row r="390">
      <c r="A390" s="458"/>
      <c r="B390" s="458"/>
      <c r="C390" s="458"/>
      <c r="D390" s="458"/>
      <c r="E390" s="458"/>
      <c r="F390" s="459"/>
      <c r="G390" s="459"/>
    </row>
    <row r="391">
      <c r="A391" s="458"/>
      <c r="B391" s="458"/>
      <c r="C391" s="458"/>
      <c r="D391" s="458"/>
      <c r="E391" s="458"/>
      <c r="F391" s="459"/>
      <c r="G391" s="459"/>
    </row>
    <row r="392">
      <c r="A392" s="458"/>
      <c r="B392" s="458"/>
      <c r="C392" s="458"/>
      <c r="D392" s="458"/>
      <c r="E392" s="458"/>
      <c r="F392" s="459"/>
      <c r="G392" s="459"/>
    </row>
    <row r="393">
      <c r="A393" s="458"/>
      <c r="B393" s="458"/>
      <c r="C393" s="458"/>
      <c r="D393" s="458"/>
      <c r="E393" s="458"/>
      <c r="F393" s="459"/>
      <c r="G393" s="459"/>
    </row>
    <row r="394">
      <c r="A394" s="458"/>
      <c r="B394" s="458"/>
      <c r="C394" s="458"/>
      <c r="D394" s="458"/>
      <c r="E394" s="458"/>
      <c r="F394" s="459"/>
      <c r="G394" s="459"/>
    </row>
    <row r="395">
      <c r="A395" s="458"/>
      <c r="B395" s="458"/>
      <c r="C395" s="458"/>
      <c r="D395" s="458"/>
      <c r="E395" s="458"/>
      <c r="F395" s="459"/>
      <c r="G395" s="459"/>
    </row>
    <row r="396">
      <c r="A396" s="458"/>
      <c r="B396" s="458"/>
      <c r="C396" s="458"/>
      <c r="D396" s="458"/>
      <c r="E396" s="458"/>
      <c r="F396" s="459"/>
      <c r="G396" s="459"/>
    </row>
    <row r="397">
      <c r="A397" s="458"/>
      <c r="B397" s="458"/>
      <c r="C397" s="458"/>
      <c r="D397" s="458"/>
      <c r="E397" s="458"/>
      <c r="F397" s="459"/>
      <c r="G397" s="459"/>
    </row>
    <row r="398">
      <c r="A398" s="458"/>
      <c r="B398" s="458"/>
      <c r="C398" s="458"/>
      <c r="D398" s="458"/>
      <c r="E398" s="458"/>
      <c r="F398" s="459"/>
      <c r="G398" s="459"/>
    </row>
    <row r="399">
      <c r="A399" s="458"/>
      <c r="B399" s="458"/>
      <c r="C399" s="458"/>
      <c r="D399" s="458"/>
      <c r="E399" s="458"/>
      <c r="F399" s="459"/>
      <c r="G399" s="459"/>
    </row>
    <row r="400">
      <c r="A400" s="458"/>
      <c r="B400" s="458"/>
      <c r="C400" s="458"/>
      <c r="D400" s="458"/>
      <c r="E400" s="458"/>
      <c r="F400" s="459"/>
      <c r="G400" s="459"/>
    </row>
    <row r="401">
      <c r="A401" s="458"/>
      <c r="B401" s="458"/>
      <c r="C401" s="458"/>
      <c r="D401" s="458"/>
      <c r="E401" s="458"/>
      <c r="F401" s="459"/>
      <c r="G401" s="459"/>
    </row>
    <row r="402">
      <c r="A402" s="458"/>
      <c r="B402" s="458"/>
      <c r="C402" s="458"/>
      <c r="D402" s="458"/>
      <c r="E402" s="458"/>
      <c r="F402" s="459"/>
      <c r="G402" s="459"/>
    </row>
    <row r="403">
      <c r="A403" s="458"/>
      <c r="B403" s="458"/>
      <c r="C403" s="458"/>
      <c r="D403" s="458"/>
      <c r="E403" s="458"/>
      <c r="F403" s="459"/>
      <c r="G403" s="459"/>
    </row>
    <row r="404">
      <c r="A404" s="458"/>
      <c r="B404" s="458"/>
      <c r="C404" s="458"/>
      <c r="D404" s="458"/>
      <c r="E404" s="458"/>
      <c r="F404" s="459"/>
      <c r="G404" s="459"/>
    </row>
    <row r="405">
      <c r="A405" s="458"/>
      <c r="B405" s="458"/>
      <c r="C405" s="458"/>
      <c r="D405" s="458"/>
      <c r="E405" s="458"/>
      <c r="F405" s="459"/>
      <c r="G405" s="459"/>
    </row>
    <row r="406">
      <c r="A406" s="458"/>
      <c r="B406" s="458"/>
      <c r="C406" s="458"/>
      <c r="D406" s="458"/>
      <c r="E406" s="458"/>
      <c r="F406" s="459"/>
      <c r="G406" s="459"/>
    </row>
    <row r="407">
      <c r="A407" s="458"/>
      <c r="B407" s="458"/>
      <c r="C407" s="458"/>
      <c r="D407" s="458"/>
      <c r="E407" s="458"/>
      <c r="F407" s="459"/>
      <c r="G407" s="459"/>
    </row>
    <row r="408">
      <c r="A408" s="458"/>
      <c r="B408" s="458"/>
      <c r="C408" s="458"/>
      <c r="D408" s="458"/>
      <c r="E408" s="458"/>
      <c r="F408" s="459"/>
      <c r="G408" s="459"/>
    </row>
    <row r="409">
      <c r="A409" s="458"/>
      <c r="B409" s="458"/>
      <c r="C409" s="458"/>
      <c r="D409" s="458"/>
      <c r="E409" s="458"/>
      <c r="F409" s="459"/>
      <c r="G409" s="459"/>
    </row>
    <row r="410">
      <c r="A410" s="458"/>
      <c r="B410" s="458"/>
      <c r="C410" s="458"/>
      <c r="D410" s="458"/>
      <c r="E410" s="458"/>
      <c r="F410" s="459"/>
      <c r="G410" s="459"/>
    </row>
    <row r="411">
      <c r="A411" s="458"/>
      <c r="B411" s="458"/>
      <c r="C411" s="458"/>
      <c r="D411" s="458"/>
      <c r="E411" s="458"/>
      <c r="F411" s="459"/>
      <c r="G411" s="459"/>
    </row>
    <row r="412">
      <c r="A412" s="458"/>
      <c r="B412" s="458"/>
      <c r="C412" s="458"/>
      <c r="D412" s="458"/>
      <c r="E412" s="458"/>
      <c r="F412" s="459"/>
      <c r="G412" s="459"/>
    </row>
    <row r="413">
      <c r="A413" s="458"/>
      <c r="B413" s="458"/>
      <c r="C413" s="458"/>
      <c r="D413" s="458"/>
      <c r="E413" s="458"/>
      <c r="F413" s="459"/>
      <c r="G413" s="459"/>
    </row>
    <row r="414">
      <c r="A414" s="458"/>
      <c r="B414" s="458"/>
      <c r="C414" s="458"/>
      <c r="D414" s="458"/>
      <c r="E414" s="458"/>
      <c r="F414" s="459"/>
      <c r="G414" s="459"/>
    </row>
    <row r="415">
      <c r="A415" s="458"/>
      <c r="B415" s="458"/>
      <c r="C415" s="458"/>
      <c r="D415" s="458"/>
      <c r="E415" s="458"/>
      <c r="F415" s="459"/>
      <c r="G415" s="459"/>
    </row>
    <row r="416">
      <c r="A416" s="458"/>
      <c r="B416" s="458"/>
      <c r="C416" s="458"/>
      <c r="D416" s="458"/>
      <c r="E416" s="458"/>
      <c r="F416" s="459"/>
      <c r="G416" s="459"/>
    </row>
    <row r="417">
      <c r="A417" s="458"/>
      <c r="B417" s="458"/>
      <c r="C417" s="458"/>
      <c r="D417" s="458"/>
      <c r="E417" s="458"/>
      <c r="F417" s="459"/>
      <c r="G417" s="459"/>
    </row>
    <row r="418">
      <c r="A418" s="458"/>
      <c r="B418" s="458"/>
      <c r="C418" s="458"/>
      <c r="D418" s="458"/>
      <c r="E418" s="458"/>
      <c r="F418" s="459"/>
      <c r="G418" s="459"/>
    </row>
    <row r="419">
      <c r="A419" s="458"/>
      <c r="B419" s="458"/>
      <c r="C419" s="458"/>
      <c r="D419" s="458"/>
      <c r="E419" s="458"/>
      <c r="F419" s="459"/>
      <c r="G419" s="459"/>
    </row>
    <row r="420">
      <c r="A420" s="458"/>
      <c r="B420" s="458"/>
      <c r="C420" s="458"/>
      <c r="D420" s="458"/>
      <c r="E420" s="458"/>
      <c r="F420" s="459"/>
      <c r="G420" s="459"/>
    </row>
    <row r="421">
      <c r="A421" s="458"/>
      <c r="B421" s="458"/>
      <c r="C421" s="458"/>
      <c r="D421" s="458"/>
      <c r="E421" s="458"/>
      <c r="F421" s="459"/>
      <c r="G421" s="459"/>
    </row>
    <row r="422">
      <c r="A422" s="458"/>
      <c r="B422" s="458"/>
      <c r="C422" s="458"/>
      <c r="D422" s="458"/>
      <c r="E422" s="458"/>
      <c r="F422" s="459"/>
      <c r="G422" s="459"/>
    </row>
    <row r="423">
      <c r="A423" s="458"/>
      <c r="B423" s="458"/>
      <c r="C423" s="458"/>
      <c r="D423" s="458"/>
      <c r="E423" s="458"/>
      <c r="F423" s="459"/>
      <c r="G423" s="459"/>
    </row>
    <row r="424">
      <c r="A424" s="458"/>
      <c r="B424" s="458"/>
      <c r="C424" s="458"/>
      <c r="D424" s="458"/>
      <c r="E424" s="458"/>
      <c r="F424" s="459"/>
      <c r="G424" s="459"/>
    </row>
    <row r="425">
      <c r="A425" s="458"/>
      <c r="B425" s="458"/>
      <c r="C425" s="458"/>
      <c r="D425" s="458"/>
      <c r="E425" s="458"/>
      <c r="F425" s="459"/>
      <c r="G425" s="459"/>
    </row>
    <row r="426">
      <c r="A426" s="458"/>
      <c r="B426" s="458"/>
      <c r="C426" s="458"/>
      <c r="D426" s="458"/>
      <c r="E426" s="458"/>
      <c r="F426" s="459"/>
      <c r="G426" s="459"/>
    </row>
    <row r="427">
      <c r="A427" s="458"/>
      <c r="B427" s="458"/>
      <c r="C427" s="458"/>
      <c r="D427" s="458"/>
      <c r="E427" s="458"/>
      <c r="F427" s="459"/>
      <c r="G427" s="459"/>
    </row>
    <row r="428">
      <c r="A428" s="458"/>
      <c r="B428" s="458"/>
      <c r="C428" s="458"/>
      <c r="D428" s="458"/>
      <c r="E428" s="458"/>
      <c r="F428" s="459"/>
      <c r="G428" s="459"/>
    </row>
    <row r="429">
      <c r="A429" s="458"/>
      <c r="B429" s="458"/>
      <c r="C429" s="458"/>
      <c r="D429" s="458"/>
      <c r="E429" s="458"/>
      <c r="F429" s="459"/>
      <c r="G429" s="459"/>
    </row>
    <row r="430">
      <c r="A430" s="458"/>
      <c r="B430" s="458"/>
      <c r="C430" s="458"/>
      <c r="D430" s="458"/>
      <c r="E430" s="458"/>
      <c r="F430" s="459"/>
      <c r="G430" s="459"/>
    </row>
    <row r="431">
      <c r="A431" s="458"/>
      <c r="B431" s="458"/>
      <c r="C431" s="458"/>
      <c r="D431" s="458"/>
      <c r="E431" s="458"/>
      <c r="F431" s="459"/>
      <c r="G431" s="459"/>
    </row>
    <row r="432">
      <c r="A432" s="458"/>
      <c r="B432" s="458"/>
      <c r="C432" s="458"/>
      <c r="D432" s="458"/>
      <c r="E432" s="458"/>
      <c r="F432" s="459"/>
      <c r="G432" s="459"/>
    </row>
    <row r="433">
      <c r="A433" s="458"/>
      <c r="B433" s="458"/>
      <c r="C433" s="458"/>
      <c r="D433" s="458"/>
      <c r="E433" s="458"/>
      <c r="F433" s="459"/>
      <c r="G433" s="459"/>
    </row>
    <row r="434">
      <c r="A434" s="458"/>
      <c r="B434" s="458"/>
      <c r="C434" s="458"/>
      <c r="D434" s="458"/>
      <c r="E434" s="458"/>
      <c r="F434" s="459"/>
      <c r="G434" s="459"/>
    </row>
    <row r="435">
      <c r="A435" s="458"/>
      <c r="B435" s="458"/>
      <c r="C435" s="458"/>
      <c r="D435" s="458"/>
      <c r="E435" s="458"/>
      <c r="F435" s="459"/>
      <c r="G435" s="459"/>
    </row>
    <row r="436">
      <c r="A436" s="458"/>
      <c r="B436" s="458"/>
      <c r="C436" s="458"/>
      <c r="D436" s="458"/>
      <c r="E436" s="458"/>
      <c r="F436" s="459"/>
      <c r="G436" s="459"/>
    </row>
    <row r="437">
      <c r="A437" s="458"/>
      <c r="B437" s="458"/>
      <c r="C437" s="458"/>
      <c r="D437" s="458"/>
      <c r="E437" s="458"/>
      <c r="F437" s="459"/>
      <c r="G437" s="459"/>
    </row>
    <row r="438">
      <c r="A438" s="458"/>
      <c r="B438" s="458"/>
      <c r="C438" s="458"/>
      <c r="D438" s="458"/>
      <c r="E438" s="458"/>
      <c r="F438" s="459"/>
      <c r="G438" s="459"/>
    </row>
    <row r="439">
      <c r="A439" s="458"/>
      <c r="B439" s="458"/>
      <c r="C439" s="458"/>
      <c r="D439" s="458"/>
      <c r="E439" s="458"/>
      <c r="F439" s="459"/>
      <c r="G439" s="459"/>
    </row>
    <row r="440">
      <c r="A440" s="458"/>
      <c r="B440" s="458"/>
      <c r="C440" s="458"/>
      <c r="D440" s="458"/>
      <c r="E440" s="458"/>
      <c r="F440" s="459"/>
      <c r="G440" s="459"/>
    </row>
    <row r="441">
      <c r="A441" s="458"/>
      <c r="B441" s="458"/>
      <c r="C441" s="458"/>
      <c r="D441" s="458"/>
      <c r="E441" s="458"/>
      <c r="F441" s="459"/>
      <c r="G441" s="459"/>
    </row>
    <row r="442">
      <c r="A442" s="458"/>
      <c r="B442" s="458"/>
      <c r="C442" s="458"/>
      <c r="D442" s="458"/>
      <c r="E442" s="458"/>
      <c r="F442" s="459"/>
      <c r="G442" s="459"/>
    </row>
    <row r="443">
      <c r="A443" s="458"/>
      <c r="B443" s="458"/>
      <c r="C443" s="458"/>
      <c r="D443" s="458"/>
      <c r="E443" s="458"/>
      <c r="F443" s="459"/>
      <c r="G443" s="459"/>
    </row>
    <row r="444">
      <c r="A444" s="458"/>
      <c r="B444" s="458"/>
      <c r="C444" s="458"/>
      <c r="D444" s="458"/>
      <c r="E444" s="458"/>
      <c r="F444" s="459"/>
      <c r="G444" s="459"/>
    </row>
    <row r="445">
      <c r="A445" s="458"/>
      <c r="B445" s="458"/>
      <c r="C445" s="458"/>
      <c r="D445" s="458"/>
      <c r="E445" s="458"/>
      <c r="F445" s="459"/>
      <c r="G445" s="459"/>
    </row>
    <row r="446">
      <c r="A446" s="458"/>
      <c r="B446" s="458"/>
      <c r="C446" s="458"/>
      <c r="D446" s="458"/>
      <c r="E446" s="458"/>
      <c r="F446" s="459"/>
      <c r="G446" s="459"/>
    </row>
    <row r="447">
      <c r="A447" s="458"/>
      <c r="B447" s="458"/>
      <c r="C447" s="458"/>
      <c r="D447" s="458"/>
      <c r="E447" s="458"/>
      <c r="F447" s="459"/>
      <c r="G447" s="459"/>
    </row>
    <row r="448">
      <c r="A448" s="458"/>
      <c r="B448" s="458"/>
      <c r="C448" s="458"/>
      <c r="D448" s="458"/>
      <c r="E448" s="458"/>
      <c r="F448" s="459"/>
      <c r="G448" s="459"/>
    </row>
    <row r="449">
      <c r="A449" s="458"/>
      <c r="B449" s="458"/>
      <c r="C449" s="458"/>
      <c r="D449" s="458"/>
      <c r="E449" s="458"/>
      <c r="F449" s="459"/>
      <c r="G449" s="459"/>
    </row>
    <row r="450">
      <c r="A450" s="458"/>
      <c r="B450" s="458"/>
      <c r="C450" s="458"/>
      <c r="D450" s="458"/>
      <c r="E450" s="458"/>
      <c r="F450" s="459"/>
      <c r="G450" s="459"/>
    </row>
    <row r="451">
      <c r="A451" s="458"/>
      <c r="B451" s="458"/>
      <c r="C451" s="458"/>
      <c r="D451" s="458"/>
      <c r="E451" s="458"/>
      <c r="F451" s="459"/>
      <c r="G451" s="459"/>
    </row>
    <row r="452">
      <c r="A452" s="458"/>
      <c r="B452" s="458"/>
      <c r="C452" s="458"/>
      <c r="D452" s="458"/>
      <c r="E452" s="458"/>
      <c r="F452" s="459"/>
      <c r="G452" s="459"/>
    </row>
    <row r="453">
      <c r="A453" s="458"/>
      <c r="B453" s="458"/>
      <c r="C453" s="458"/>
      <c r="D453" s="458"/>
      <c r="E453" s="458"/>
      <c r="F453" s="459"/>
      <c r="G453" s="459"/>
    </row>
    <row r="454">
      <c r="A454" s="458"/>
      <c r="B454" s="458"/>
      <c r="C454" s="458"/>
      <c r="D454" s="458"/>
      <c r="E454" s="458"/>
      <c r="F454" s="459"/>
      <c r="G454" s="459"/>
    </row>
    <row r="455">
      <c r="A455" s="458"/>
      <c r="B455" s="458"/>
      <c r="C455" s="458"/>
      <c r="D455" s="458"/>
      <c r="E455" s="458"/>
      <c r="F455" s="459"/>
      <c r="G455" s="459"/>
    </row>
    <row r="456">
      <c r="A456" s="458"/>
      <c r="B456" s="458"/>
      <c r="C456" s="458"/>
      <c r="D456" s="458"/>
      <c r="E456" s="458"/>
      <c r="F456" s="459"/>
      <c r="G456" s="459"/>
    </row>
    <row r="457">
      <c r="A457" s="458"/>
      <c r="B457" s="458"/>
      <c r="C457" s="458"/>
      <c r="D457" s="458"/>
      <c r="E457" s="458"/>
      <c r="F457" s="459"/>
      <c r="G457" s="459"/>
    </row>
    <row r="458">
      <c r="A458" s="458"/>
      <c r="B458" s="458"/>
      <c r="C458" s="458"/>
      <c r="D458" s="458"/>
      <c r="E458" s="458"/>
      <c r="F458" s="459"/>
      <c r="G458" s="459"/>
    </row>
    <row r="459">
      <c r="A459" s="458"/>
      <c r="B459" s="458"/>
      <c r="C459" s="458"/>
      <c r="D459" s="458"/>
      <c r="E459" s="458"/>
      <c r="F459" s="459"/>
      <c r="G459" s="459"/>
    </row>
    <row r="460">
      <c r="A460" s="458"/>
      <c r="B460" s="458"/>
      <c r="C460" s="458"/>
      <c r="D460" s="458"/>
      <c r="E460" s="458"/>
      <c r="F460" s="459"/>
      <c r="G460" s="459"/>
    </row>
    <row r="461">
      <c r="A461" s="458"/>
      <c r="B461" s="458"/>
      <c r="C461" s="458"/>
      <c r="D461" s="458"/>
      <c r="E461" s="458"/>
      <c r="F461" s="459"/>
      <c r="G461" s="459"/>
    </row>
    <row r="462">
      <c r="A462" s="458"/>
      <c r="B462" s="458"/>
      <c r="C462" s="458"/>
      <c r="D462" s="458"/>
      <c r="E462" s="458"/>
      <c r="F462" s="459"/>
      <c r="G462" s="459"/>
    </row>
    <row r="463">
      <c r="A463" s="458"/>
      <c r="B463" s="458"/>
      <c r="C463" s="458"/>
      <c r="D463" s="458"/>
      <c r="E463" s="458"/>
      <c r="F463" s="459"/>
      <c r="G463" s="459"/>
    </row>
    <row r="464">
      <c r="A464" s="458"/>
      <c r="B464" s="458"/>
      <c r="C464" s="458"/>
      <c r="D464" s="458"/>
      <c r="E464" s="458"/>
      <c r="F464" s="459"/>
      <c r="G464" s="459"/>
    </row>
    <row r="465">
      <c r="A465" s="458"/>
      <c r="B465" s="458"/>
      <c r="C465" s="458"/>
      <c r="D465" s="458"/>
      <c r="E465" s="458"/>
      <c r="F465" s="459"/>
      <c r="G465" s="459"/>
    </row>
    <row r="466">
      <c r="A466" s="458"/>
      <c r="B466" s="458"/>
      <c r="C466" s="458"/>
      <c r="D466" s="458"/>
      <c r="E466" s="458"/>
      <c r="F466" s="459"/>
      <c r="G466" s="459"/>
    </row>
    <row r="467">
      <c r="A467" s="458"/>
      <c r="B467" s="458"/>
      <c r="C467" s="458"/>
      <c r="D467" s="458"/>
      <c r="E467" s="458"/>
      <c r="F467" s="459"/>
      <c r="G467" s="459"/>
    </row>
    <row r="468">
      <c r="A468" s="458"/>
      <c r="B468" s="458"/>
      <c r="C468" s="458"/>
      <c r="D468" s="458"/>
      <c r="E468" s="458"/>
      <c r="F468" s="459"/>
      <c r="G468" s="459"/>
    </row>
    <row r="469">
      <c r="A469" s="458"/>
      <c r="B469" s="458"/>
      <c r="C469" s="458"/>
      <c r="D469" s="458"/>
      <c r="E469" s="458"/>
      <c r="F469" s="459"/>
      <c r="G469" s="459"/>
    </row>
    <row r="470">
      <c r="A470" s="458"/>
      <c r="B470" s="458"/>
      <c r="C470" s="458"/>
      <c r="D470" s="458"/>
      <c r="E470" s="458"/>
      <c r="F470" s="459"/>
      <c r="G470" s="459"/>
    </row>
    <row r="471">
      <c r="A471" s="458"/>
      <c r="B471" s="458"/>
      <c r="C471" s="458"/>
      <c r="D471" s="458"/>
      <c r="E471" s="458"/>
      <c r="F471" s="459"/>
      <c r="G471" s="459"/>
    </row>
    <row r="472">
      <c r="A472" s="458"/>
      <c r="B472" s="458"/>
      <c r="C472" s="458"/>
      <c r="D472" s="458"/>
      <c r="E472" s="458"/>
      <c r="F472" s="459"/>
      <c r="G472" s="459"/>
    </row>
    <row r="473">
      <c r="A473" s="458"/>
      <c r="B473" s="458"/>
      <c r="C473" s="458"/>
      <c r="D473" s="458"/>
      <c r="E473" s="458"/>
      <c r="F473" s="459"/>
      <c r="G473" s="459"/>
    </row>
    <row r="474">
      <c r="A474" s="458"/>
      <c r="B474" s="458"/>
      <c r="C474" s="458"/>
      <c r="D474" s="458"/>
      <c r="E474" s="458"/>
      <c r="F474" s="459"/>
      <c r="G474" s="459"/>
    </row>
    <row r="475">
      <c r="A475" s="458"/>
      <c r="B475" s="458"/>
      <c r="C475" s="458"/>
      <c r="D475" s="458"/>
      <c r="E475" s="458"/>
      <c r="F475" s="459"/>
      <c r="G475" s="459"/>
    </row>
    <row r="476">
      <c r="A476" s="458"/>
      <c r="B476" s="458"/>
      <c r="C476" s="458"/>
      <c r="D476" s="458"/>
      <c r="E476" s="458"/>
      <c r="F476" s="459"/>
      <c r="G476" s="459"/>
    </row>
    <row r="477">
      <c r="A477" s="458"/>
      <c r="B477" s="458"/>
      <c r="C477" s="458"/>
      <c r="D477" s="458"/>
      <c r="E477" s="458"/>
      <c r="F477" s="459"/>
      <c r="G477" s="459"/>
    </row>
    <row r="478">
      <c r="A478" s="458"/>
      <c r="B478" s="458"/>
      <c r="C478" s="458"/>
      <c r="D478" s="458"/>
      <c r="E478" s="458"/>
      <c r="F478" s="459"/>
      <c r="G478" s="459"/>
    </row>
    <row r="479">
      <c r="A479" s="458"/>
      <c r="B479" s="458"/>
      <c r="C479" s="458"/>
      <c r="D479" s="458"/>
      <c r="E479" s="458"/>
      <c r="F479" s="459"/>
      <c r="G479" s="459"/>
    </row>
    <row r="480">
      <c r="A480" s="458"/>
      <c r="B480" s="458"/>
      <c r="C480" s="458"/>
      <c r="D480" s="458"/>
      <c r="E480" s="458"/>
      <c r="F480" s="459"/>
      <c r="G480" s="459"/>
    </row>
    <row r="481">
      <c r="A481" s="458"/>
      <c r="B481" s="458"/>
      <c r="C481" s="458"/>
      <c r="D481" s="458"/>
      <c r="E481" s="458"/>
      <c r="F481" s="459"/>
      <c r="G481" s="459"/>
    </row>
    <row r="482">
      <c r="A482" s="458"/>
      <c r="B482" s="458"/>
      <c r="C482" s="458"/>
      <c r="D482" s="458"/>
      <c r="E482" s="458"/>
      <c r="F482" s="459"/>
      <c r="G482" s="459"/>
    </row>
    <row r="483">
      <c r="A483" s="458"/>
      <c r="B483" s="458"/>
      <c r="C483" s="458"/>
      <c r="D483" s="458"/>
      <c r="E483" s="458"/>
      <c r="F483" s="459"/>
      <c r="G483" s="459"/>
    </row>
    <row r="484">
      <c r="A484" s="458"/>
      <c r="B484" s="458"/>
      <c r="C484" s="458"/>
      <c r="D484" s="458"/>
      <c r="E484" s="458"/>
      <c r="F484" s="459"/>
      <c r="G484" s="459"/>
    </row>
    <row r="485">
      <c r="A485" s="458"/>
      <c r="B485" s="458"/>
      <c r="C485" s="458"/>
      <c r="D485" s="458"/>
      <c r="E485" s="458"/>
      <c r="F485" s="459"/>
      <c r="G485" s="459"/>
    </row>
    <row r="486">
      <c r="A486" s="458"/>
      <c r="B486" s="458"/>
      <c r="C486" s="458"/>
      <c r="D486" s="458"/>
      <c r="E486" s="458"/>
      <c r="F486" s="459"/>
      <c r="G486" s="459"/>
    </row>
    <row r="487">
      <c r="A487" s="458"/>
      <c r="B487" s="458"/>
      <c r="C487" s="458"/>
      <c r="D487" s="458"/>
      <c r="E487" s="458"/>
      <c r="F487" s="459"/>
      <c r="G487" s="459"/>
    </row>
    <row r="488">
      <c r="A488" s="458"/>
      <c r="B488" s="458"/>
      <c r="C488" s="458"/>
      <c r="D488" s="458"/>
      <c r="E488" s="458"/>
      <c r="F488" s="459"/>
      <c r="G488" s="459"/>
    </row>
    <row r="489">
      <c r="A489" s="458"/>
      <c r="B489" s="458"/>
      <c r="C489" s="458"/>
      <c r="D489" s="458"/>
      <c r="E489" s="458"/>
      <c r="F489" s="459"/>
      <c r="G489" s="459"/>
    </row>
    <row r="490">
      <c r="A490" s="458"/>
      <c r="B490" s="458"/>
      <c r="C490" s="458"/>
      <c r="D490" s="458"/>
      <c r="E490" s="458"/>
      <c r="F490" s="459"/>
      <c r="G490" s="459"/>
    </row>
    <row r="491">
      <c r="A491" s="458"/>
      <c r="B491" s="458"/>
      <c r="C491" s="458"/>
      <c r="D491" s="458"/>
      <c r="E491" s="458"/>
      <c r="F491" s="459"/>
      <c r="G491" s="459"/>
    </row>
    <row r="492">
      <c r="A492" s="458"/>
      <c r="B492" s="458"/>
      <c r="C492" s="458"/>
      <c r="D492" s="458"/>
      <c r="E492" s="458"/>
      <c r="F492" s="459"/>
      <c r="G492" s="459"/>
    </row>
    <row r="493">
      <c r="A493" s="458"/>
      <c r="B493" s="458"/>
      <c r="C493" s="458"/>
      <c r="D493" s="458"/>
      <c r="E493" s="458"/>
      <c r="F493" s="459"/>
      <c r="G493" s="459"/>
    </row>
    <row r="494">
      <c r="A494" s="458"/>
      <c r="B494" s="458"/>
      <c r="C494" s="458"/>
      <c r="D494" s="458"/>
      <c r="E494" s="458"/>
      <c r="F494" s="459"/>
      <c r="G494" s="459"/>
    </row>
    <row r="495">
      <c r="A495" s="458"/>
      <c r="B495" s="458"/>
      <c r="C495" s="458"/>
      <c r="D495" s="458"/>
      <c r="E495" s="458"/>
      <c r="F495" s="459"/>
      <c r="G495" s="459"/>
    </row>
    <row r="496">
      <c r="A496" s="458"/>
      <c r="B496" s="458"/>
      <c r="C496" s="458"/>
      <c r="D496" s="458"/>
      <c r="E496" s="458"/>
      <c r="F496" s="459"/>
      <c r="G496" s="459"/>
    </row>
    <row r="497">
      <c r="A497" s="458"/>
      <c r="B497" s="458"/>
      <c r="C497" s="458"/>
      <c r="D497" s="458"/>
      <c r="E497" s="458"/>
      <c r="F497" s="459"/>
      <c r="G497" s="459"/>
    </row>
    <row r="498">
      <c r="A498" s="458"/>
      <c r="B498" s="458"/>
      <c r="C498" s="458"/>
      <c r="D498" s="458"/>
      <c r="E498" s="458"/>
      <c r="F498" s="459"/>
      <c r="G498" s="459"/>
    </row>
    <row r="499">
      <c r="A499" s="458"/>
      <c r="B499" s="458"/>
      <c r="C499" s="458"/>
      <c r="D499" s="458"/>
      <c r="E499" s="458"/>
      <c r="F499" s="459"/>
      <c r="G499" s="459"/>
    </row>
    <row r="500">
      <c r="A500" s="458"/>
      <c r="B500" s="458"/>
      <c r="C500" s="458"/>
      <c r="D500" s="458"/>
      <c r="E500" s="458"/>
      <c r="F500" s="459"/>
      <c r="G500" s="459"/>
    </row>
    <row r="501">
      <c r="A501" s="458"/>
      <c r="B501" s="458"/>
      <c r="C501" s="458"/>
      <c r="D501" s="458"/>
      <c r="E501" s="458"/>
      <c r="F501" s="459"/>
      <c r="G501" s="459"/>
    </row>
    <row r="502">
      <c r="A502" s="458"/>
      <c r="B502" s="458"/>
      <c r="C502" s="458"/>
      <c r="D502" s="458"/>
      <c r="E502" s="458"/>
      <c r="F502" s="459"/>
      <c r="G502" s="459"/>
    </row>
    <row r="503">
      <c r="A503" s="458"/>
      <c r="B503" s="458"/>
      <c r="C503" s="458"/>
      <c r="D503" s="458"/>
      <c r="E503" s="458"/>
      <c r="F503" s="459"/>
      <c r="G503" s="459"/>
    </row>
    <row r="504">
      <c r="A504" s="458"/>
      <c r="B504" s="458"/>
      <c r="C504" s="458"/>
      <c r="D504" s="458"/>
      <c r="E504" s="458"/>
      <c r="F504" s="459"/>
      <c r="G504" s="459"/>
    </row>
    <row r="505">
      <c r="A505" s="458"/>
      <c r="B505" s="458"/>
      <c r="C505" s="458"/>
      <c r="D505" s="458"/>
      <c r="E505" s="458"/>
      <c r="F505" s="459"/>
      <c r="G505" s="459"/>
    </row>
    <row r="506">
      <c r="A506" s="458"/>
      <c r="B506" s="458"/>
      <c r="C506" s="458"/>
      <c r="D506" s="458"/>
      <c r="E506" s="458"/>
      <c r="F506" s="459"/>
      <c r="G506" s="459"/>
    </row>
    <row r="507">
      <c r="A507" s="458"/>
      <c r="B507" s="458"/>
      <c r="C507" s="458"/>
      <c r="D507" s="458"/>
      <c r="E507" s="458"/>
      <c r="F507" s="459"/>
      <c r="G507" s="459"/>
    </row>
    <row r="508">
      <c r="A508" s="458"/>
      <c r="B508" s="458"/>
      <c r="C508" s="458"/>
      <c r="D508" s="458"/>
      <c r="E508" s="458"/>
      <c r="F508" s="459"/>
      <c r="G508" s="459"/>
    </row>
    <row r="509">
      <c r="A509" s="458"/>
      <c r="B509" s="458"/>
      <c r="C509" s="458"/>
      <c r="D509" s="458"/>
      <c r="E509" s="458"/>
      <c r="F509" s="459"/>
      <c r="G509" s="459"/>
    </row>
    <row r="510">
      <c r="A510" s="458"/>
      <c r="B510" s="458"/>
      <c r="C510" s="458"/>
      <c r="D510" s="458"/>
      <c r="E510" s="458"/>
      <c r="F510" s="459"/>
      <c r="G510" s="459"/>
    </row>
    <row r="511">
      <c r="A511" s="458"/>
      <c r="B511" s="458"/>
      <c r="C511" s="458"/>
      <c r="D511" s="458"/>
      <c r="E511" s="458"/>
      <c r="F511" s="459"/>
      <c r="G511" s="459"/>
    </row>
    <row r="512">
      <c r="A512" s="458"/>
      <c r="B512" s="458"/>
      <c r="C512" s="458"/>
      <c r="D512" s="458"/>
      <c r="E512" s="458"/>
      <c r="F512" s="459"/>
      <c r="G512" s="459"/>
    </row>
    <row r="513">
      <c r="A513" s="458"/>
      <c r="B513" s="458"/>
      <c r="C513" s="458"/>
      <c r="D513" s="458"/>
      <c r="E513" s="458"/>
      <c r="F513" s="459"/>
      <c r="G513" s="459"/>
    </row>
    <row r="514">
      <c r="A514" s="458"/>
      <c r="B514" s="458"/>
      <c r="C514" s="458"/>
      <c r="D514" s="458"/>
      <c r="E514" s="458"/>
      <c r="F514" s="459"/>
      <c r="G514" s="459"/>
    </row>
    <row r="515">
      <c r="A515" s="458"/>
      <c r="B515" s="458"/>
      <c r="C515" s="458"/>
      <c r="D515" s="458"/>
      <c r="E515" s="458"/>
      <c r="F515" s="459"/>
      <c r="G515" s="459"/>
    </row>
    <row r="516">
      <c r="A516" s="458"/>
      <c r="B516" s="458"/>
      <c r="C516" s="458"/>
      <c r="D516" s="458"/>
      <c r="E516" s="458"/>
      <c r="F516" s="459"/>
      <c r="G516" s="459"/>
    </row>
    <row r="517">
      <c r="A517" s="458"/>
      <c r="B517" s="458"/>
      <c r="C517" s="458"/>
      <c r="D517" s="458"/>
      <c r="E517" s="458"/>
      <c r="F517" s="459"/>
      <c r="G517" s="459"/>
    </row>
    <row r="518">
      <c r="A518" s="458"/>
      <c r="B518" s="458"/>
      <c r="C518" s="458"/>
      <c r="D518" s="458"/>
      <c r="E518" s="458"/>
      <c r="F518" s="459"/>
      <c r="G518" s="459"/>
    </row>
    <row r="519">
      <c r="A519" s="458"/>
      <c r="B519" s="458"/>
      <c r="C519" s="458"/>
      <c r="D519" s="458"/>
      <c r="E519" s="458"/>
      <c r="F519" s="459"/>
      <c r="G519" s="459"/>
    </row>
    <row r="520">
      <c r="A520" s="458"/>
      <c r="B520" s="458"/>
      <c r="C520" s="458"/>
      <c r="D520" s="458"/>
      <c r="E520" s="458"/>
      <c r="F520" s="459"/>
      <c r="G520" s="459"/>
    </row>
    <row r="521">
      <c r="A521" s="458"/>
      <c r="B521" s="458"/>
      <c r="C521" s="458"/>
      <c r="D521" s="458"/>
      <c r="E521" s="458"/>
      <c r="F521" s="459"/>
      <c r="G521" s="459"/>
    </row>
    <row r="522">
      <c r="A522" s="458"/>
      <c r="B522" s="458"/>
      <c r="C522" s="458"/>
      <c r="D522" s="458"/>
      <c r="E522" s="458"/>
      <c r="F522" s="459"/>
      <c r="G522" s="459"/>
    </row>
    <row r="523">
      <c r="A523" s="458"/>
      <c r="B523" s="458"/>
      <c r="C523" s="458"/>
      <c r="D523" s="458"/>
      <c r="E523" s="458"/>
      <c r="F523" s="459"/>
      <c r="G523" s="459"/>
    </row>
    <row r="524">
      <c r="A524" s="458"/>
      <c r="B524" s="458"/>
      <c r="C524" s="458"/>
      <c r="D524" s="458"/>
      <c r="E524" s="458"/>
      <c r="F524" s="459"/>
      <c r="G524" s="459"/>
    </row>
    <row r="525">
      <c r="A525" s="458"/>
      <c r="B525" s="458"/>
      <c r="C525" s="458"/>
      <c r="D525" s="458"/>
      <c r="E525" s="458"/>
      <c r="F525" s="459"/>
      <c r="G525" s="459"/>
    </row>
    <row r="526">
      <c r="A526" s="458"/>
      <c r="B526" s="458"/>
      <c r="C526" s="458"/>
      <c r="D526" s="458"/>
      <c r="E526" s="458"/>
      <c r="F526" s="459"/>
      <c r="G526" s="459"/>
    </row>
    <row r="527">
      <c r="A527" s="458"/>
      <c r="B527" s="458"/>
      <c r="C527" s="458"/>
      <c r="D527" s="458"/>
      <c r="E527" s="458"/>
      <c r="F527" s="459"/>
      <c r="G527" s="459"/>
    </row>
    <row r="528">
      <c r="A528" s="458"/>
      <c r="B528" s="458"/>
      <c r="C528" s="458"/>
      <c r="D528" s="458"/>
      <c r="E528" s="458"/>
      <c r="F528" s="459"/>
      <c r="G528" s="459"/>
    </row>
    <row r="529">
      <c r="A529" s="458"/>
      <c r="B529" s="458"/>
      <c r="C529" s="458"/>
      <c r="D529" s="458"/>
      <c r="E529" s="458"/>
      <c r="F529" s="459"/>
      <c r="G529" s="459"/>
    </row>
    <row r="530">
      <c r="A530" s="458"/>
      <c r="B530" s="458"/>
      <c r="C530" s="458"/>
      <c r="D530" s="458"/>
      <c r="E530" s="458"/>
      <c r="F530" s="459"/>
      <c r="G530" s="459"/>
    </row>
    <row r="531">
      <c r="A531" s="458"/>
      <c r="B531" s="458"/>
      <c r="C531" s="458"/>
      <c r="D531" s="458"/>
      <c r="E531" s="458"/>
      <c r="F531" s="459"/>
      <c r="G531" s="459"/>
    </row>
    <row r="532">
      <c r="A532" s="458"/>
      <c r="B532" s="458"/>
      <c r="C532" s="458"/>
      <c r="D532" s="458"/>
      <c r="E532" s="458"/>
      <c r="F532" s="459"/>
      <c r="G532" s="459"/>
    </row>
    <row r="533">
      <c r="A533" s="458"/>
      <c r="B533" s="458"/>
      <c r="C533" s="458"/>
      <c r="D533" s="458"/>
      <c r="E533" s="458"/>
      <c r="F533" s="459"/>
      <c r="G533" s="459"/>
    </row>
    <row r="534">
      <c r="A534" s="458"/>
      <c r="B534" s="458"/>
      <c r="C534" s="458"/>
      <c r="D534" s="458"/>
      <c r="E534" s="458"/>
      <c r="F534" s="459"/>
      <c r="G534" s="459"/>
    </row>
    <row r="535">
      <c r="A535" s="458"/>
      <c r="B535" s="458"/>
      <c r="C535" s="458"/>
      <c r="D535" s="458"/>
      <c r="E535" s="458"/>
      <c r="F535" s="459"/>
      <c r="G535" s="459"/>
    </row>
    <row r="536">
      <c r="A536" s="458"/>
      <c r="B536" s="458"/>
      <c r="C536" s="458"/>
      <c r="D536" s="458"/>
      <c r="E536" s="458"/>
      <c r="F536" s="459"/>
      <c r="G536" s="459"/>
    </row>
    <row r="537">
      <c r="A537" s="458"/>
      <c r="B537" s="458"/>
      <c r="C537" s="458"/>
      <c r="D537" s="458"/>
      <c r="E537" s="458"/>
      <c r="F537" s="459"/>
      <c r="G537" s="459"/>
    </row>
    <row r="538">
      <c r="A538" s="458"/>
      <c r="B538" s="458"/>
      <c r="C538" s="458"/>
      <c r="D538" s="458"/>
      <c r="E538" s="458"/>
      <c r="F538" s="459"/>
      <c r="G538" s="459"/>
    </row>
    <row r="539">
      <c r="A539" s="458"/>
      <c r="B539" s="458"/>
      <c r="C539" s="458"/>
      <c r="D539" s="458"/>
      <c r="E539" s="458"/>
      <c r="F539" s="459"/>
      <c r="G539" s="459"/>
    </row>
    <row r="540">
      <c r="A540" s="458"/>
      <c r="B540" s="458"/>
      <c r="C540" s="458"/>
      <c r="D540" s="458"/>
      <c r="E540" s="458"/>
      <c r="F540" s="459"/>
      <c r="G540" s="459"/>
    </row>
    <row r="541">
      <c r="A541" s="458"/>
      <c r="B541" s="458"/>
      <c r="C541" s="458"/>
      <c r="D541" s="458"/>
      <c r="E541" s="458"/>
      <c r="F541" s="459"/>
      <c r="G541" s="459"/>
    </row>
    <row r="542">
      <c r="A542" s="458"/>
      <c r="B542" s="458"/>
      <c r="C542" s="458"/>
      <c r="D542" s="458"/>
      <c r="E542" s="458"/>
      <c r="F542" s="459"/>
      <c r="G542" s="459"/>
    </row>
    <row r="543">
      <c r="A543" s="458"/>
      <c r="B543" s="458"/>
      <c r="C543" s="458"/>
      <c r="D543" s="458"/>
      <c r="E543" s="458"/>
      <c r="F543" s="459"/>
      <c r="G543" s="459"/>
    </row>
    <row r="544">
      <c r="A544" s="458"/>
      <c r="B544" s="458"/>
      <c r="C544" s="458"/>
      <c r="D544" s="458"/>
      <c r="E544" s="458"/>
      <c r="F544" s="459"/>
      <c r="G544" s="459"/>
    </row>
    <row r="545">
      <c r="A545" s="458"/>
      <c r="B545" s="458"/>
      <c r="C545" s="458"/>
      <c r="D545" s="458"/>
      <c r="E545" s="458"/>
      <c r="F545" s="459"/>
      <c r="G545" s="459"/>
    </row>
    <row r="546">
      <c r="A546" s="458"/>
      <c r="B546" s="458"/>
      <c r="C546" s="458"/>
      <c r="D546" s="458"/>
      <c r="E546" s="458"/>
      <c r="F546" s="459"/>
      <c r="G546" s="459"/>
    </row>
    <row r="547">
      <c r="A547" s="458"/>
      <c r="B547" s="458"/>
      <c r="C547" s="458"/>
      <c r="D547" s="458"/>
      <c r="E547" s="458"/>
      <c r="F547" s="459"/>
      <c r="G547" s="459"/>
    </row>
    <row r="548">
      <c r="A548" s="458"/>
      <c r="B548" s="458"/>
      <c r="C548" s="458"/>
      <c r="D548" s="458"/>
      <c r="E548" s="458"/>
      <c r="F548" s="459"/>
      <c r="G548" s="459"/>
    </row>
    <row r="549">
      <c r="A549" s="458"/>
      <c r="B549" s="458"/>
      <c r="C549" s="458"/>
      <c r="D549" s="458"/>
      <c r="E549" s="458"/>
      <c r="F549" s="459"/>
      <c r="G549" s="459"/>
    </row>
    <row r="550">
      <c r="A550" s="458"/>
      <c r="B550" s="458"/>
      <c r="C550" s="458"/>
      <c r="D550" s="458"/>
      <c r="E550" s="458"/>
      <c r="F550" s="459"/>
      <c r="G550" s="459"/>
    </row>
    <row r="551">
      <c r="A551" s="458"/>
      <c r="B551" s="458"/>
      <c r="C551" s="458"/>
      <c r="D551" s="458"/>
      <c r="E551" s="458"/>
      <c r="F551" s="459"/>
      <c r="G551" s="459"/>
    </row>
    <row r="552">
      <c r="A552" s="458"/>
      <c r="B552" s="458"/>
      <c r="C552" s="458"/>
      <c r="D552" s="458"/>
      <c r="E552" s="458"/>
      <c r="F552" s="459"/>
      <c r="G552" s="459"/>
    </row>
    <row r="553">
      <c r="A553" s="458"/>
      <c r="B553" s="458"/>
      <c r="C553" s="458"/>
      <c r="D553" s="458"/>
      <c r="E553" s="458"/>
      <c r="F553" s="459"/>
      <c r="G553" s="459"/>
    </row>
    <row r="554">
      <c r="A554" s="458"/>
      <c r="B554" s="458"/>
      <c r="C554" s="458"/>
      <c r="D554" s="458"/>
      <c r="E554" s="458"/>
      <c r="F554" s="459"/>
      <c r="G554" s="459"/>
    </row>
    <row r="555">
      <c r="A555" s="458"/>
      <c r="B555" s="458"/>
      <c r="C555" s="458"/>
      <c r="D555" s="458"/>
      <c r="E555" s="458"/>
      <c r="F555" s="459"/>
      <c r="G555" s="459"/>
    </row>
    <row r="556">
      <c r="A556" s="458"/>
      <c r="B556" s="458"/>
      <c r="C556" s="458"/>
      <c r="D556" s="458"/>
      <c r="E556" s="458"/>
      <c r="F556" s="459"/>
      <c r="G556" s="459"/>
    </row>
    <row r="557">
      <c r="A557" s="458"/>
      <c r="B557" s="458"/>
      <c r="C557" s="458"/>
      <c r="D557" s="458"/>
      <c r="E557" s="458"/>
      <c r="F557" s="459"/>
      <c r="G557" s="459"/>
    </row>
    <row r="558">
      <c r="A558" s="458"/>
      <c r="B558" s="458"/>
      <c r="C558" s="458"/>
      <c r="D558" s="458"/>
      <c r="E558" s="458"/>
      <c r="F558" s="459"/>
      <c r="G558" s="459"/>
    </row>
    <row r="559">
      <c r="A559" s="458"/>
      <c r="B559" s="458"/>
      <c r="C559" s="458"/>
      <c r="D559" s="458"/>
      <c r="E559" s="458"/>
      <c r="F559" s="459"/>
      <c r="G559" s="459"/>
    </row>
    <row r="560">
      <c r="A560" s="458"/>
      <c r="B560" s="458"/>
      <c r="C560" s="458"/>
      <c r="D560" s="458"/>
      <c r="E560" s="458"/>
      <c r="F560" s="459"/>
      <c r="G560" s="459"/>
    </row>
    <row r="561">
      <c r="A561" s="458"/>
      <c r="B561" s="458"/>
      <c r="C561" s="458"/>
      <c r="D561" s="458"/>
      <c r="E561" s="458"/>
      <c r="F561" s="459"/>
      <c r="G561" s="459"/>
    </row>
    <row r="562">
      <c r="A562" s="458"/>
      <c r="B562" s="458"/>
      <c r="C562" s="458"/>
      <c r="D562" s="458"/>
      <c r="E562" s="458"/>
      <c r="F562" s="459"/>
      <c r="G562" s="459"/>
    </row>
    <row r="563">
      <c r="A563" s="458"/>
      <c r="B563" s="458"/>
      <c r="C563" s="458"/>
      <c r="D563" s="458"/>
      <c r="E563" s="458"/>
      <c r="F563" s="459"/>
      <c r="G563" s="459"/>
    </row>
    <row r="564">
      <c r="A564" s="458"/>
      <c r="B564" s="458"/>
      <c r="C564" s="458"/>
      <c r="D564" s="458"/>
      <c r="E564" s="458"/>
      <c r="F564" s="459"/>
      <c r="G564" s="459"/>
    </row>
    <row r="565">
      <c r="A565" s="458"/>
      <c r="B565" s="458"/>
      <c r="C565" s="458"/>
      <c r="D565" s="458"/>
      <c r="E565" s="458"/>
      <c r="F565" s="459"/>
      <c r="G565" s="459"/>
    </row>
    <row r="566">
      <c r="A566" s="458"/>
      <c r="B566" s="458"/>
      <c r="C566" s="458"/>
      <c r="D566" s="458"/>
      <c r="E566" s="458"/>
      <c r="F566" s="459"/>
      <c r="G566" s="459"/>
    </row>
    <row r="567">
      <c r="A567" s="458"/>
      <c r="B567" s="458"/>
      <c r="C567" s="458"/>
      <c r="D567" s="458"/>
      <c r="E567" s="458"/>
      <c r="F567" s="459"/>
      <c r="G567" s="459"/>
    </row>
    <row r="568">
      <c r="A568" s="458"/>
      <c r="B568" s="458"/>
      <c r="C568" s="458"/>
      <c r="D568" s="458"/>
      <c r="E568" s="458"/>
      <c r="F568" s="459"/>
      <c r="G568" s="459"/>
    </row>
    <row r="569">
      <c r="A569" s="458"/>
      <c r="B569" s="458"/>
      <c r="C569" s="458"/>
      <c r="D569" s="458"/>
      <c r="E569" s="458"/>
      <c r="F569" s="459"/>
      <c r="G569" s="459"/>
    </row>
    <row r="570">
      <c r="A570" s="458"/>
      <c r="B570" s="458"/>
      <c r="C570" s="458"/>
      <c r="D570" s="458"/>
      <c r="E570" s="458"/>
      <c r="F570" s="459"/>
      <c r="G570" s="459"/>
    </row>
    <row r="571">
      <c r="A571" s="458"/>
      <c r="B571" s="458"/>
      <c r="C571" s="458"/>
      <c r="D571" s="458"/>
      <c r="E571" s="458"/>
      <c r="F571" s="459"/>
      <c r="G571" s="459"/>
    </row>
    <row r="572">
      <c r="A572" s="458"/>
      <c r="B572" s="458"/>
      <c r="C572" s="458"/>
      <c r="D572" s="458"/>
      <c r="E572" s="458"/>
      <c r="F572" s="459"/>
      <c r="G572" s="459"/>
    </row>
    <row r="573">
      <c r="A573" s="458"/>
      <c r="B573" s="458"/>
      <c r="C573" s="458"/>
      <c r="D573" s="458"/>
      <c r="E573" s="458"/>
      <c r="F573" s="459"/>
      <c r="G573" s="459"/>
    </row>
    <row r="574">
      <c r="A574" s="458"/>
      <c r="B574" s="458"/>
      <c r="C574" s="458"/>
      <c r="D574" s="458"/>
      <c r="E574" s="458"/>
      <c r="F574" s="459"/>
      <c r="G574" s="459"/>
    </row>
    <row r="575">
      <c r="A575" s="458"/>
      <c r="B575" s="458"/>
      <c r="C575" s="458"/>
      <c r="D575" s="458"/>
      <c r="E575" s="458"/>
      <c r="F575" s="459"/>
      <c r="G575" s="459"/>
    </row>
    <row r="576">
      <c r="A576" s="458"/>
      <c r="B576" s="458"/>
      <c r="C576" s="458"/>
      <c r="D576" s="458"/>
      <c r="E576" s="458"/>
      <c r="F576" s="459"/>
      <c r="G576" s="459"/>
    </row>
    <row r="577">
      <c r="A577" s="458"/>
      <c r="B577" s="458"/>
      <c r="C577" s="458"/>
      <c r="D577" s="458"/>
      <c r="E577" s="458"/>
      <c r="F577" s="459"/>
      <c r="G577" s="459"/>
    </row>
    <row r="578">
      <c r="A578" s="458"/>
      <c r="B578" s="458"/>
      <c r="C578" s="458"/>
      <c r="D578" s="458"/>
      <c r="E578" s="458"/>
      <c r="F578" s="459"/>
      <c r="G578" s="459"/>
    </row>
    <row r="579">
      <c r="A579" s="458"/>
      <c r="B579" s="458"/>
      <c r="C579" s="458"/>
      <c r="D579" s="458"/>
      <c r="E579" s="458"/>
      <c r="F579" s="459"/>
      <c r="G579" s="459"/>
    </row>
    <row r="580">
      <c r="A580" s="458"/>
      <c r="B580" s="458"/>
      <c r="C580" s="458"/>
      <c r="D580" s="458"/>
      <c r="E580" s="458"/>
      <c r="F580" s="459"/>
      <c r="G580" s="459"/>
    </row>
    <row r="581">
      <c r="A581" s="458"/>
      <c r="B581" s="458"/>
      <c r="C581" s="458"/>
      <c r="D581" s="458"/>
      <c r="E581" s="458"/>
      <c r="F581" s="459"/>
      <c r="G581" s="459"/>
    </row>
    <row r="582">
      <c r="A582" s="458"/>
      <c r="B582" s="458"/>
      <c r="C582" s="458"/>
      <c r="D582" s="458"/>
      <c r="E582" s="458"/>
      <c r="F582" s="459"/>
      <c r="G582" s="459"/>
    </row>
    <row r="583">
      <c r="A583" s="458"/>
      <c r="B583" s="458"/>
      <c r="C583" s="458"/>
      <c r="D583" s="458"/>
      <c r="E583" s="458"/>
      <c r="F583" s="459"/>
      <c r="G583" s="459"/>
    </row>
    <row r="584">
      <c r="A584" s="458"/>
      <c r="B584" s="458"/>
      <c r="C584" s="458"/>
      <c r="D584" s="458"/>
      <c r="E584" s="458"/>
      <c r="F584" s="459"/>
      <c r="G584" s="459"/>
    </row>
    <row r="585">
      <c r="A585" s="458"/>
      <c r="B585" s="458"/>
      <c r="C585" s="458"/>
      <c r="D585" s="458"/>
      <c r="E585" s="458"/>
      <c r="F585" s="459"/>
      <c r="G585" s="459"/>
    </row>
    <row r="586">
      <c r="A586" s="458"/>
      <c r="B586" s="458"/>
      <c r="C586" s="458"/>
      <c r="D586" s="458"/>
      <c r="E586" s="458"/>
      <c r="F586" s="459"/>
      <c r="G586" s="459"/>
    </row>
    <row r="587">
      <c r="A587" s="458"/>
      <c r="B587" s="458"/>
      <c r="C587" s="458"/>
      <c r="D587" s="458"/>
      <c r="E587" s="458"/>
      <c r="F587" s="459"/>
      <c r="G587" s="459"/>
    </row>
    <row r="588">
      <c r="A588" s="458"/>
      <c r="B588" s="458"/>
      <c r="C588" s="458"/>
      <c r="D588" s="458"/>
      <c r="E588" s="458"/>
      <c r="F588" s="459"/>
      <c r="G588" s="459"/>
    </row>
    <row r="589">
      <c r="A589" s="458"/>
      <c r="B589" s="458"/>
      <c r="C589" s="458"/>
      <c r="D589" s="458"/>
      <c r="E589" s="458"/>
      <c r="F589" s="459"/>
      <c r="G589" s="459"/>
    </row>
    <row r="590">
      <c r="A590" s="458"/>
      <c r="B590" s="458"/>
      <c r="C590" s="458"/>
      <c r="D590" s="458"/>
      <c r="E590" s="458"/>
      <c r="F590" s="459"/>
      <c r="G590" s="459"/>
    </row>
    <row r="591">
      <c r="A591" s="458"/>
      <c r="B591" s="458"/>
      <c r="C591" s="458"/>
      <c r="D591" s="458"/>
      <c r="E591" s="458"/>
      <c r="F591" s="459"/>
      <c r="G591" s="459"/>
    </row>
    <row r="592">
      <c r="A592" s="458"/>
      <c r="B592" s="458"/>
      <c r="C592" s="458"/>
      <c r="D592" s="458"/>
      <c r="E592" s="458"/>
      <c r="F592" s="459"/>
      <c r="G592" s="459"/>
    </row>
    <row r="593">
      <c r="A593" s="458"/>
      <c r="B593" s="458"/>
      <c r="C593" s="458"/>
      <c r="D593" s="458"/>
      <c r="E593" s="458"/>
      <c r="F593" s="459"/>
      <c r="G593" s="459"/>
    </row>
    <row r="594">
      <c r="A594" s="458"/>
      <c r="B594" s="458"/>
      <c r="C594" s="458"/>
      <c r="D594" s="458"/>
      <c r="E594" s="458"/>
      <c r="F594" s="459"/>
      <c r="G594" s="459"/>
    </row>
    <row r="595">
      <c r="A595" s="458"/>
      <c r="B595" s="458"/>
      <c r="C595" s="458"/>
      <c r="D595" s="458"/>
      <c r="E595" s="458"/>
      <c r="F595" s="459"/>
      <c r="G595" s="459"/>
    </row>
    <row r="596">
      <c r="A596" s="458"/>
      <c r="B596" s="458"/>
      <c r="C596" s="458"/>
      <c r="D596" s="458"/>
      <c r="E596" s="458"/>
      <c r="F596" s="459"/>
      <c r="G596" s="459"/>
    </row>
    <row r="597">
      <c r="A597" s="458"/>
      <c r="B597" s="458"/>
      <c r="C597" s="458"/>
      <c r="D597" s="458"/>
      <c r="E597" s="458"/>
      <c r="F597" s="459"/>
      <c r="G597" s="459"/>
    </row>
    <row r="598">
      <c r="A598" s="458"/>
      <c r="B598" s="458"/>
      <c r="C598" s="458"/>
      <c r="D598" s="458"/>
      <c r="E598" s="458"/>
      <c r="F598" s="459"/>
      <c r="G598" s="459"/>
    </row>
    <row r="599">
      <c r="A599" s="458"/>
      <c r="B599" s="458"/>
      <c r="C599" s="458"/>
      <c r="D599" s="458"/>
      <c r="E599" s="458"/>
      <c r="F599" s="459"/>
      <c r="G599" s="459"/>
    </row>
    <row r="600">
      <c r="A600" s="458"/>
      <c r="B600" s="458"/>
      <c r="C600" s="458"/>
      <c r="D600" s="458"/>
      <c r="E600" s="458"/>
      <c r="F600" s="459"/>
      <c r="G600" s="459"/>
    </row>
    <row r="601">
      <c r="A601" s="458"/>
      <c r="B601" s="458"/>
      <c r="C601" s="458"/>
      <c r="D601" s="458"/>
      <c r="E601" s="458"/>
      <c r="F601" s="459"/>
      <c r="G601" s="459"/>
    </row>
    <row r="602">
      <c r="A602" s="458"/>
      <c r="B602" s="458"/>
      <c r="C602" s="458"/>
      <c r="D602" s="458"/>
      <c r="E602" s="458"/>
      <c r="F602" s="459"/>
      <c r="G602" s="459"/>
    </row>
    <row r="603">
      <c r="A603" s="458"/>
      <c r="B603" s="458"/>
      <c r="C603" s="458"/>
      <c r="D603" s="458"/>
      <c r="E603" s="458"/>
      <c r="F603" s="459"/>
      <c r="G603" s="459"/>
    </row>
    <row r="604">
      <c r="A604" s="458"/>
      <c r="B604" s="458"/>
      <c r="C604" s="458"/>
      <c r="D604" s="458"/>
      <c r="E604" s="458"/>
      <c r="F604" s="459"/>
      <c r="G604" s="459"/>
    </row>
    <row r="605">
      <c r="A605" s="458"/>
      <c r="B605" s="458"/>
      <c r="C605" s="458"/>
      <c r="D605" s="458"/>
      <c r="E605" s="458"/>
      <c r="F605" s="459"/>
      <c r="G605" s="459"/>
    </row>
    <row r="606">
      <c r="A606" s="458"/>
      <c r="B606" s="458"/>
      <c r="C606" s="458"/>
      <c r="D606" s="458"/>
      <c r="E606" s="458"/>
      <c r="F606" s="459"/>
      <c r="G606" s="459"/>
    </row>
    <row r="607">
      <c r="A607" s="458"/>
      <c r="B607" s="458"/>
      <c r="C607" s="458"/>
      <c r="D607" s="458"/>
      <c r="E607" s="458"/>
      <c r="F607" s="459"/>
      <c r="G607" s="459"/>
    </row>
    <row r="608">
      <c r="A608" s="458"/>
      <c r="B608" s="458"/>
      <c r="C608" s="458"/>
      <c r="D608" s="458"/>
      <c r="E608" s="458"/>
      <c r="F608" s="459"/>
      <c r="G608" s="459"/>
    </row>
    <row r="609">
      <c r="A609" s="458"/>
      <c r="B609" s="458"/>
      <c r="C609" s="458"/>
      <c r="D609" s="458"/>
      <c r="E609" s="458"/>
      <c r="F609" s="459"/>
      <c r="G609" s="459"/>
    </row>
    <row r="610">
      <c r="A610" s="458"/>
      <c r="B610" s="458"/>
      <c r="C610" s="458"/>
      <c r="D610" s="458"/>
      <c r="E610" s="458"/>
      <c r="F610" s="459"/>
      <c r="G610" s="459"/>
    </row>
    <row r="611">
      <c r="A611" s="458"/>
      <c r="B611" s="458"/>
      <c r="C611" s="458"/>
      <c r="D611" s="458"/>
      <c r="E611" s="458"/>
      <c r="F611" s="459"/>
      <c r="G611" s="459"/>
    </row>
    <row r="612">
      <c r="A612" s="458"/>
      <c r="B612" s="458"/>
      <c r="C612" s="458"/>
      <c r="D612" s="458"/>
      <c r="E612" s="458"/>
      <c r="F612" s="459"/>
      <c r="G612" s="459"/>
    </row>
    <row r="613">
      <c r="A613" s="458"/>
      <c r="B613" s="458"/>
      <c r="C613" s="458"/>
      <c r="D613" s="458"/>
      <c r="E613" s="458"/>
      <c r="F613" s="459"/>
      <c r="G613" s="459"/>
    </row>
    <row r="614">
      <c r="A614" s="458"/>
      <c r="B614" s="458"/>
      <c r="C614" s="458"/>
      <c r="D614" s="458"/>
      <c r="E614" s="458"/>
      <c r="F614" s="459"/>
      <c r="G614" s="459"/>
    </row>
    <row r="615">
      <c r="A615" s="458"/>
      <c r="B615" s="458"/>
      <c r="C615" s="458"/>
      <c r="D615" s="458"/>
      <c r="E615" s="458"/>
      <c r="F615" s="459"/>
      <c r="G615" s="459"/>
    </row>
    <row r="616">
      <c r="A616" s="458"/>
      <c r="B616" s="458"/>
      <c r="C616" s="458"/>
      <c r="D616" s="458"/>
      <c r="E616" s="458"/>
      <c r="F616" s="459"/>
      <c r="G616" s="459"/>
    </row>
    <row r="617">
      <c r="A617" s="458"/>
      <c r="B617" s="458"/>
      <c r="C617" s="458"/>
      <c r="D617" s="458"/>
      <c r="E617" s="458"/>
      <c r="F617" s="459"/>
      <c r="G617" s="459"/>
    </row>
    <row r="618">
      <c r="A618" s="458"/>
      <c r="B618" s="458"/>
      <c r="C618" s="458"/>
      <c r="D618" s="458"/>
      <c r="E618" s="458"/>
      <c r="F618" s="459"/>
      <c r="G618" s="459"/>
    </row>
    <row r="619">
      <c r="A619" s="458"/>
      <c r="B619" s="458"/>
      <c r="C619" s="458"/>
      <c r="D619" s="458"/>
      <c r="E619" s="458"/>
      <c r="F619" s="459"/>
      <c r="G619" s="459"/>
    </row>
    <row r="620">
      <c r="A620" s="458"/>
      <c r="B620" s="458"/>
      <c r="C620" s="458"/>
      <c r="D620" s="458"/>
      <c r="E620" s="458"/>
      <c r="F620" s="459"/>
      <c r="G620" s="459"/>
    </row>
    <row r="621">
      <c r="A621" s="458"/>
      <c r="B621" s="458"/>
      <c r="C621" s="458"/>
      <c r="D621" s="458"/>
      <c r="E621" s="458"/>
      <c r="F621" s="459"/>
      <c r="G621" s="459"/>
    </row>
    <row r="622">
      <c r="A622" s="458"/>
      <c r="B622" s="458"/>
      <c r="C622" s="458"/>
      <c r="D622" s="458"/>
      <c r="E622" s="458"/>
      <c r="F622" s="459"/>
      <c r="G622" s="459"/>
    </row>
    <row r="623">
      <c r="A623" s="458"/>
      <c r="B623" s="458"/>
      <c r="C623" s="458"/>
      <c r="D623" s="458"/>
      <c r="E623" s="458"/>
      <c r="F623" s="459"/>
      <c r="G623" s="459"/>
    </row>
    <row r="624">
      <c r="A624" s="458"/>
      <c r="B624" s="458"/>
      <c r="C624" s="458"/>
      <c r="D624" s="458"/>
      <c r="E624" s="458"/>
      <c r="F624" s="459"/>
      <c r="G624" s="459"/>
    </row>
    <row r="625">
      <c r="A625" s="458"/>
      <c r="B625" s="458"/>
      <c r="C625" s="458"/>
      <c r="D625" s="458"/>
      <c r="E625" s="458"/>
      <c r="F625" s="459"/>
      <c r="G625" s="459"/>
    </row>
    <row r="626">
      <c r="A626" s="458"/>
      <c r="B626" s="458"/>
      <c r="C626" s="458"/>
      <c r="D626" s="458"/>
      <c r="E626" s="458"/>
      <c r="F626" s="459"/>
      <c r="G626" s="459"/>
    </row>
    <row r="627">
      <c r="A627" s="458"/>
      <c r="B627" s="458"/>
      <c r="C627" s="458"/>
      <c r="D627" s="458"/>
      <c r="E627" s="458"/>
      <c r="F627" s="459"/>
      <c r="G627" s="459"/>
    </row>
    <row r="628">
      <c r="A628" s="458"/>
      <c r="B628" s="458"/>
      <c r="C628" s="458"/>
      <c r="D628" s="458"/>
      <c r="E628" s="458"/>
      <c r="F628" s="459"/>
      <c r="G628" s="459"/>
    </row>
    <row r="629">
      <c r="A629" s="458"/>
      <c r="B629" s="458"/>
      <c r="C629" s="458"/>
      <c r="D629" s="458"/>
      <c r="E629" s="458"/>
      <c r="F629" s="459"/>
      <c r="G629" s="459"/>
    </row>
    <row r="630">
      <c r="A630" s="458"/>
      <c r="B630" s="458"/>
      <c r="C630" s="458"/>
      <c r="D630" s="458"/>
      <c r="E630" s="458"/>
      <c r="F630" s="459"/>
      <c r="G630" s="459"/>
    </row>
    <row r="631">
      <c r="A631" s="458"/>
      <c r="B631" s="458"/>
      <c r="C631" s="458"/>
      <c r="D631" s="458"/>
      <c r="E631" s="458"/>
      <c r="F631" s="459"/>
      <c r="G631" s="459"/>
    </row>
    <row r="632">
      <c r="A632" s="458"/>
      <c r="B632" s="458"/>
      <c r="C632" s="458"/>
      <c r="D632" s="458"/>
      <c r="E632" s="458"/>
      <c r="F632" s="459"/>
      <c r="G632" s="459"/>
    </row>
    <row r="633">
      <c r="A633" s="458"/>
      <c r="B633" s="458"/>
      <c r="C633" s="458"/>
      <c r="D633" s="458"/>
      <c r="E633" s="458"/>
      <c r="F633" s="459"/>
      <c r="G633" s="459"/>
    </row>
    <row r="634">
      <c r="A634" s="458"/>
      <c r="B634" s="458"/>
      <c r="C634" s="458"/>
      <c r="D634" s="458"/>
      <c r="E634" s="458"/>
      <c r="F634" s="459"/>
      <c r="G634" s="459"/>
    </row>
    <row r="635">
      <c r="A635" s="458"/>
      <c r="B635" s="458"/>
      <c r="C635" s="458"/>
      <c r="D635" s="458"/>
      <c r="E635" s="458"/>
      <c r="F635" s="459"/>
      <c r="G635" s="459"/>
    </row>
    <row r="636">
      <c r="A636" s="458"/>
      <c r="B636" s="458"/>
      <c r="C636" s="458"/>
      <c r="D636" s="458"/>
      <c r="E636" s="458"/>
      <c r="F636" s="459"/>
      <c r="G636" s="459"/>
    </row>
    <row r="637">
      <c r="A637" s="458"/>
      <c r="B637" s="458"/>
      <c r="C637" s="458"/>
      <c r="D637" s="458"/>
      <c r="E637" s="458"/>
      <c r="F637" s="459"/>
      <c r="G637" s="459"/>
    </row>
    <row r="638">
      <c r="A638" s="458"/>
      <c r="B638" s="458"/>
      <c r="C638" s="458"/>
      <c r="D638" s="458"/>
      <c r="E638" s="458"/>
      <c r="F638" s="459"/>
      <c r="G638" s="459"/>
    </row>
    <row r="639">
      <c r="A639" s="458"/>
      <c r="B639" s="458"/>
      <c r="C639" s="458"/>
      <c r="D639" s="458"/>
      <c r="E639" s="458"/>
      <c r="F639" s="459"/>
      <c r="G639" s="459"/>
    </row>
    <row r="640">
      <c r="A640" s="458"/>
      <c r="B640" s="458"/>
      <c r="C640" s="458"/>
      <c r="D640" s="458"/>
      <c r="E640" s="458"/>
      <c r="F640" s="459"/>
      <c r="G640" s="459"/>
    </row>
    <row r="641">
      <c r="A641" s="458"/>
      <c r="B641" s="458"/>
      <c r="C641" s="458"/>
      <c r="D641" s="458"/>
      <c r="E641" s="458"/>
      <c r="F641" s="459"/>
      <c r="G641" s="459"/>
    </row>
    <row r="642">
      <c r="A642" s="458"/>
      <c r="B642" s="458"/>
      <c r="C642" s="458"/>
      <c r="D642" s="458"/>
      <c r="E642" s="458"/>
      <c r="F642" s="459"/>
      <c r="G642" s="459"/>
    </row>
    <row r="643">
      <c r="A643" s="458"/>
      <c r="B643" s="458"/>
      <c r="C643" s="458"/>
      <c r="D643" s="458"/>
      <c r="E643" s="458"/>
      <c r="F643" s="459"/>
      <c r="G643" s="459"/>
    </row>
    <row r="644">
      <c r="A644" s="458"/>
      <c r="B644" s="458"/>
      <c r="C644" s="458"/>
      <c r="D644" s="458"/>
      <c r="E644" s="458"/>
      <c r="F644" s="459"/>
      <c r="G644" s="459"/>
    </row>
    <row r="645">
      <c r="A645" s="458"/>
      <c r="B645" s="458"/>
      <c r="C645" s="458"/>
      <c r="D645" s="458"/>
      <c r="E645" s="458"/>
      <c r="F645" s="459"/>
      <c r="G645" s="459"/>
    </row>
    <row r="646">
      <c r="A646" s="458"/>
      <c r="B646" s="458"/>
      <c r="C646" s="458"/>
      <c r="D646" s="458"/>
      <c r="E646" s="458"/>
      <c r="F646" s="459"/>
      <c r="G646" s="459"/>
    </row>
    <row r="647">
      <c r="A647" s="458"/>
      <c r="B647" s="458"/>
      <c r="C647" s="458"/>
      <c r="D647" s="458"/>
      <c r="E647" s="458"/>
      <c r="F647" s="459"/>
      <c r="G647" s="459"/>
    </row>
    <row r="648">
      <c r="A648" s="458"/>
      <c r="B648" s="458"/>
      <c r="C648" s="458"/>
      <c r="D648" s="458"/>
      <c r="E648" s="458"/>
      <c r="F648" s="459"/>
      <c r="G648" s="459"/>
    </row>
    <row r="649">
      <c r="A649" s="458"/>
      <c r="B649" s="458"/>
      <c r="C649" s="458"/>
      <c r="D649" s="458"/>
      <c r="E649" s="458"/>
      <c r="F649" s="459"/>
      <c r="G649" s="459"/>
    </row>
    <row r="650">
      <c r="A650" s="458"/>
      <c r="B650" s="458"/>
      <c r="C650" s="458"/>
      <c r="D650" s="458"/>
      <c r="E650" s="458"/>
      <c r="F650" s="459"/>
      <c r="G650" s="459"/>
    </row>
    <row r="651">
      <c r="A651" s="458"/>
      <c r="B651" s="458"/>
      <c r="C651" s="458"/>
      <c r="D651" s="458"/>
      <c r="E651" s="458"/>
      <c r="F651" s="459"/>
      <c r="G651" s="459"/>
    </row>
    <row r="652">
      <c r="A652" s="458"/>
      <c r="B652" s="458"/>
      <c r="C652" s="458"/>
      <c r="D652" s="458"/>
      <c r="E652" s="458"/>
      <c r="F652" s="459"/>
      <c r="G652" s="459"/>
    </row>
    <row r="653">
      <c r="A653" s="458"/>
      <c r="B653" s="458"/>
      <c r="C653" s="458"/>
      <c r="D653" s="458"/>
      <c r="E653" s="458"/>
      <c r="F653" s="459"/>
      <c r="G653" s="459"/>
    </row>
    <row r="654">
      <c r="A654" s="458"/>
      <c r="B654" s="458"/>
      <c r="C654" s="458"/>
      <c r="D654" s="458"/>
      <c r="E654" s="458"/>
      <c r="F654" s="459"/>
      <c r="G654" s="459"/>
    </row>
    <row r="655">
      <c r="A655" s="458"/>
      <c r="B655" s="458"/>
      <c r="C655" s="458"/>
      <c r="D655" s="458"/>
      <c r="E655" s="458"/>
      <c r="F655" s="459"/>
      <c r="G655" s="459"/>
    </row>
    <row r="656">
      <c r="A656" s="458"/>
      <c r="B656" s="458"/>
      <c r="C656" s="458"/>
      <c r="D656" s="458"/>
      <c r="E656" s="458"/>
      <c r="F656" s="459"/>
      <c r="G656" s="459"/>
    </row>
    <row r="657">
      <c r="A657" s="458"/>
      <c r="B657" s="458"/>
      <c r="C657" s="458"/>
      <c r="D657" s="458"/>
      <c r="E657" s="458"/>
      <c r="F657" s="459"/>
      <c r="G657" s="459"/>
    </row>
    <row r="658">
      <c r="A658" s="458"/>
      <c r="B658" s="458"/>
      <c r="C658" s="458"/>
      <c r="D658" s="458"/>
      <c r="E658" s="458"/>
      <c r="F658" s="459"/>
      <c r="G658" s="459"/>
    </row>
    <row r="659">
      <c r="A659" s="458"/>
      <c r="B659" s="458"/>
      <c r="C659" s="458"/>
      <c r="D659" s="458"/>
      <c r="E659" s="458"/>
      <c r="F659" s="459"/>
      <c r="G659" s="459"/>
    </row>
    <row r="660">
      <c r="A660" s="458"/>
      <c r="B660" s="458"/>
      <c r="C660" s="458"/>
      <c r="D660" s="458"/>
      <c r="E660" s="458"/>
      <c r="F660" s="459"/>
      <c r="G660" s="459"/>
    </row>
    <row r="661">
      <c r="A661" s="458"/>
      <c r="B661" s="458"/>
      <c r="C661" s="458"/>
      <c r="D661" s="458"/>
      <c r="E661" s="458"/>
      <c r="F661" s="459"/>
      <c r="G661" s="459"/>
    </row>
    <row r="662">
      <c r="A662" s="458"/>
      <c r="B662" s="458"/>
      <c r="C662" s="458"/>
      <c r="D662" s="458"/>
      <c r="E662" s="458"/>
      <c r="F662" s="459"/>
      <c r="G662" s="459"/>
    </row>
    <row r="663">
      <c r="A663" s="458"/>
      <c r="B663" s="458"/>
      <c r="C663" s="458"/>
      <c r="D663" s="458"/>
      <c r="E663" s="458"/>
      <c r="F663" s="459"/>
      <c r="G663" s="459"/>
    </row>
    <row r="664">
      <c r="A664" s="458"/>
      <c r="B664" s="458"/>
      <c r="C664" s="458"/>
      <c r="D664" s="458"/>
      <c r="E664" s="458"/>
      <c r="F664" s="459"/>
      <c r="G664" s="459"/>
    </row>
    <row r="665">
      <c r="A665" s="458"/>
      <c r="B665" s="458"/>
      <c r="C665" s="458"/>
      <c r="D665" s="458"/>
      <c r="E665" s="458"/>
      <c r="F665" s="459"/>
      <c r="G665" s="459"/>
    </row>
    <row r="666">
      <c r="A666" s="458"/>
      <c r="B666" s="458"/>
      <c r="C666" s="458"/>
      <c r="D666" s="458"/>
      <c r="E666" s="458"/>
      <c r="F666" s="459"/>
      <c r="G666" s="459"/>
    </row>
    <row r="667">
      <c r="A667" s="458"/>
      <c r="B667" s="458"/>
      <c r="C667" s="458"/>
      <c r="D667" s="458"/>
      <c r="E667" s="458"/>
      <c r="F667" s="459"/>
      <c r="G667" s="459"/>
    </row>
    <row r="668">
      <c r="A668" s="458"/>
      <c r="B668" s="458"/>
      <c r="C668" s="458"/>
      <c r="D668" s="458"/>
      <c r="E668" s="458"/>
      <c r="F668" s="459"/>
      <c r="G668" s="459"/>
    </row>
    <row r="669">
      <c r="A669" s="458"/>
      <c r="B669" s="458"/>
      <c r="C669" s="458"/>
      <c r="D669" s="458"/>
      <c r="E669" s="458"/>
      <c r="F669" s="459"/>
      <c r="G669" s="459"/>
    </row>
    <row r="670">
      <c r="A670" s="458"/>
      <c r="B670" s="458"/>
      <c r="C670" s="458"/>
      <c r="D670" s="458"/>
      <c r="E670" s="458"/>
      <c r="F670" s="459"/>
      <c r="G670" s="459"/>
    </row>
    <row r="671">
      <c r="A671" s="458"/>
      <c r="B671" s="458"/>
      <c r="C671" s="458"/>
      <c r="D671" s="458"/>
      <c r="E671" s="458"/>
      <c r="F671" s="459"/>
      <c r="G671" s="459"/>
    </row>
    <row r="672">
      <c r="A672" s="458"/>
      <c r="B672" s="458"/>
      <c r="C672" s="458"/>
      <c r="D672" s="458"/>
      <c r="E672" s="458"/>
      <c r="F672" s="459"/>
      <c r="G672" s="459"/>
    </row>
    <row r="673">
      <c r="A673" s="458"/>
      <c r="B673" s="458"/>
      <c r="C673" s="458"/>
      <c r="D673" s="458"/>
      <c r="E673" s="458"/>
      <c r="F673" s="459"/>
      <c r="G673" s="459"/>
    </row>
    <row r="674">
      <c r="A674" s="458"/>
      <c r="B674" s="458"/>
      <c r="C674" s="458"/>
      <c r="D674" s="458"/>
      <c r="E674" s="458"/>
      <c r="F674" s="459"/>
      <c r="G674" s="459"/>
    </row>
    <row r="675">
      <c r="A675" s="458"/>
      <c r="B675" s="458"/>
      <c r="C675" s="458"/>
      <c r="D675" s="458"/>
      <c r="E675" s="458"/>
      <c r="F675" s="459"/>
      <c r="G675" s="459"/>
    </row>
    <row r="676">
      <c r="A676" s="458"/>
      <c r="B676" s="458"/>
      <c r="C676" s="458"/>
      <c r="D676" s="458"/>
      <c r="E676" s="458"/>
      <c r="F676" s="459"/>
      <c r="G676" s="459"/>
    </row>
    <row r="677">
      <c r="A677" s="458"/>
      <c r="B677" s="458"/>
      <c r="C677" s="458"/>
      <c r="D677" s="458"/>
      <c r="E677" s="458"/>
      <c r="F677" s="459"/>
      <c r="G677" s="459"/>
    </row>
    <row r="678">
      <c r="A678" s="458"/>
      <c r="B678" s="458"/>
      <c r="C678" s="458"/>
      <c r="D678" s="458"/>
      <c r="E678" s="458"/>
      <c r="F678" s="459"/>
      <c r="G678" s="459"/>
    </row>
    <row r="679">
      <c r="A679" s="458"/>
      <c r="B679" s="458"/>
      <c r="C679" s="458"/>
      <c r="D679" s="458"/>
      <c r="E679" s="458"/>
      <c r="F679" s="459"/>
      <c r="G679" s="459"/>
    </row>
    <row r="680">
      <c r="A680" s="458"/>
      <c r="B680" s="458"/>
      <c r="C680" s="458"/>
      <c r="D680" s="458"/>
      <c r="E680" s="458"/>
      <c r="F680" s="459"/>
      <c r="G680" s="459"/>
    </row>
    <row r="681">
      <c r="A681" s="458"/>
      <c r="B681" s="458"/>
      <c r="C681" s="458"/>
      <c r="D681" s="458"/>
      <c r="E681" s="458"/>
      <c r="F681" s="459"/>
      <c r="G681" s="459"/>
    </row>
    <row r="682">
      <c r="A682" s="458"/>
      <c r="B682" s="458"/>
      <c r="C682" s="458"/>
      <c r="D682" s="458"/>
      <c r="E682" s="458"/>
      <c r="F682" s="459"/>
      <c r="G682" s="459"/>
    </row>
    <row r="683">
      <c r="A683" s="458"/>
      <c r="B683" s="458"/>
      <c r="C683" s="458"/>
      <c r="D683" s="458"/>
      <c r="E683" s="458"/>
      <c r="F683" s="459"/>
      <c r="G683" s="459"/>
    </row>
    <row r="684">
      <c r="A684" s="458"/>
      <c r="B684" s="458"/>
      <c r="C684" s="458"/>
      <c r="D684" s="458"/>
      <c r="E684" s="458"/>
      <c r="F684" s="459"/>
      <c r="G684" s="459"/>
    </row>
    <row r="685">
      <c r="A685" s="458"/>
      <c r="B685" s="458"/>
      <c r="C685" s="458"/>
      <c r="D685" s="458"/>
      <c r="E685" s="458"/>
      <c r="F685" s="459"/>
      <c r="G685" s="459"/>
    </row>
    <row r="686">
      <c r="A686" s="458"/>
      <c r="B686" s="458"/>
      <c r="C686" s="458"/>
      <c r="D686" s="458"/>
      <c r="E686" s="458"/>
      <c r="F686" s="459"/>
      <c r="G686" s="459"/>
    </row>
    <row r="687">
      <c r="A687" s="458"/>
      <c r="B687" s="458"/>
      <c r="C687" s="458"/>
      <c r="D687" s="458"/>
      <c r="E687" s="458"/>
      <c r="F687" s="459"/>
      <c r="G687" s="459"/>
    </row>
    <row r="688">
      <c r="A688" s="458"/>
      <c r="B688" s="458"/>
      <c r="C688" s="458"/>
      <c r="D688" s="458"/>
      <c r="E688" s="458"/>
      <c r="F688" s="459"/>
      <c r="G688" s="459"/>
    </row>
    <row r="689">
      <c r="A689" s="458"/>
      <c r="B689" s="458"/>
      <c r="C689" s="458"/>
      <c r="D689" s="458"/>
      <c r="E689" s="458"/>
      <c r="F689" s="459"/>
      <c r="G689" s="459"/>
    </row>
    <row r="690">
      <c r="A690" s="458"/>
      <c r="B690" s="458"/>
      <c r="C690" s="458"/>
      <c r="D690" s="458"/>
      <c r="E690" s="458"/>
      <c r="F690" s="459"/>
      <c r="G690" s="459"/>
    </row>
    <row r="691">
      <c r="A691" s="458"/>
      <c r="B691" s="458"/>
      <c r="C691" s="458"/>
      <c r="D691" s="458"/>
      <c r="E691" s="458"/>
      <c r="F691" s="459"/>
      <c r="G691" s="459"/>
    </row>
    <row r="692">
      <c r="A692" s="458"/>
      <c r="B692" s="458"/>
      <c r="C692" s="458"/>
      <c r="D692" s="458"/>
      <c r="E692" s="458"/>
      <c r="F692" s="459"/>
      <c r="G692" s="459"/>
    </row>
    <row r="693">
      <c r="A693" s="458"/>
      <c r="B693" s="458"/>
      <c r="C693" s="458"/>
      <c r="D693" s="458"/>
      <c r="E693" s="458"/>
      <c r="F693" s="459"/>
      <c r="G693" s="459"/>
    </row>
    <row r="694">
      <c r="A694" s="458"/>
      <c r="B694" s="458"/>
      <c r="C694" s="458"/>
      <c r="D694" s="458"/>
      <c r="E694" s="458"/>
      <c r="F694" s="459"/>
      <c r="G694" s="459"/>
    </row>
    <row r="695">
      <c r="A695" s="458"/>
      <c r="B695" s="458"/>
      <c r="C695" s="458"/>
      <c r="D695" s="458"/>
      <c r="E695" s="458"/>
      <c r="F695" s="459"/>
      <c r="G695" s="459"/>
    </row>
    <row r="696">
      <c r="A696" s="458"/>
      <c r="B696" s="458"/>
      <c r="C696" s="458"/>
      <c r="D696" s="458"/>
      <c r="E696" s="458"/>
      <c r="F696" s="459"/>
      <c r="G696" s="459"/>
    </row>
    <row r="697">
      <c r="A697" s="458"/>
      <c r="B697" s="458"/>
      <c r="C697" s="458"/>
      <c r="D697" s="458"/>
      <c r="E697" s="458"/>
      <c r="F697" s="459"/>
      <c r="G697" s="459"/>
    </row>
    <row r="698">
      <c r="A698" s="458"/>
      <c r="B698" s="458"/>
      <c r="C698" s="458"/>
      <c r="D698" s="458"/>
      <c r="E698" s="458"/>
      <c r="F698" s="459"/>
      <c r="G698" s="459"/>
    </row>
    <row r="699">
      <c r="A699" s="458"/>
      <c r="B699" s="458"/>
      <c r="C699" s="458"/>
      <c r="D699" s="458"/>
      <c r="E699" s="458"/>
      <c r="F699" s="459"/>
      <c r="G699" s="459"/>
    </row>
    <row r="700">
      <c r="A700" s="458"/>
      <c r="B700" s="458"/>
      <c r="C700" s="458"/>
      <c r="D700" s="458"/>
      <c r="E700" s="458"/>
      <c r="F700" s="459"/>
      <c r="G700" s="459"/>
    </row>
    <row r="701">
      <c r="A701" s="458"/>
      <c r="B701" s="458"/>
      <c r="C701" s="458"/>
      <c r="D701" s="458"/>
      <c r="E701" s="458"/>
      <c r="F701" s="459"/>
      <c r="G701" s="459"/>
    </row>
    <row r="702">
      <c r="A702" s="458"/>
      <c r="B702" s="458"/>
      <c r="C702" s="458"/>
      <c r="D702" s="458"/>
      <c r="E702" s="458"/>
      <c r="F702" s="459"/>
      <c r="G702" s="459"/>
    </row>
    <row r="703">
      <c r="A703" s="458"/>
      <c r="B703" s="458"/>
      <c r="C703" s="458"/>
      <c r="D703" s="458"/>
      <c r="E703" s="458"/>
      <c r="F703" s="459"/>
      <c r="G703" s="459"/>
    </row>
    <row r="704">
      <c r="A704" s="458"/>
      <c r="B704" s="458"/>
      <c r="C704" s="458"/>
      <c r="D704" s="458"/>
      <c r="E704" s="458"/>
      <c r="F704" s="459"/>
      <c r="G704" s="459"/>
    </row>
    <row r="705">
      <c r="A705" s="458"/>
      <c r="B705" s="458"/>
      <c r="C705" s="458"/>
      <c r="D705" s="458"/>
      <c r="E705" s="458"/>
      <c r="F705" s="459"/>
      <c r="G705" s="459"/>
    </row>
    <row r="706">
      <c r="A706" s="458"/>
      <c r="B706" s="458"/>
      <c r="C706" s="458"/>
      <c r="D706" s="458"/>
      <c r="E706" s="458"/>
      <c r="F706" s="459"/>
      <c r="G706" s="459"/>
    </row>
    <row r="707">
      <c r="A707" s="458"/>
      <c r="B707" s="458"/>
      <c r="C707" s="458"/>
      <c r="D707" s="458"/>
      <c r="E707" s="458"/>
      <c r="F707" s="459"/>
      <c r="G707" s="459"/>
    </row>
    <row r="708">
      <c r="A708" s="458"/>
      <c r="B708" s="458"/>
      <c r="C708" s="458"/>
      <c r="D708" s="458"/>
      <c r="E708" s="458"/>
      <c r="F708" s="459"/>
      <c r="G708" s="459"/>
    </row>
    <row r="709">
      <c r="A709" s="458"/>
      <c r="B709" s="458"/>
      <c r="C709" s="458"/>
      <c r="D709" s="458"/>
      <c r="E709" s="458"/>
      <c r="F709" s="459"/>
      <c r="G709" s="459"/>
    </row>
    <row r="710">
      <c r="A710" s="458"/>
      <c r="B710" s="458"/>
      <c r="C710" s="458"/>
      <c r="D710" s="458"/>
      <c r="E710" s="458"/>
      <c r="F710" s="459"/>
      <c r="G710" s="459"/>
    </row>
    <row r="711">
      <c r="A711" s="458"/>
      <c r="B711" s="458"/>
      <c r="C711" s="458"/>
      <c r="D711" s="458"/>
      <c r="E711" s="458"/>
      <c r="F711" s="459"/>
      <c r="G711" s="459"/>
    </row>
    <row r="712">
      <c r="A712" s="458"/>
      <c r="B712" s="458"/>
      <c r="C712" s="458"/>
      <c r="D712" s="458"/>
      <c r="E712" s="458"/>
      <c r="F712" s="459"/>
      <c r="G712" s="459"/>
    </row>
    <row r="713">
      <c r="A713" s="458"/>
      <c r="B713" s="458"/>
      <c r="C713" s="458"/>
      <c r="D713" s="458"/>
      <c r="E713" s="458"/>
      <c r="F713" s="459"/>
      <c r="G713" s="459"/>
    </row>
    <row r="714">
      <c r="A714" s="458"/>
      <c r="B714" s="458"/>
      <c r="C714" s="458"/>
      <c r="D714" s="458"/>
      <c r="E714" s="458"/>
      <c r="F714" s="459"/>
      <c r="G714" s="459"/>
    </row>
    <row r="715">
      <c r="A715" s="458"/>
      <c r="B715" s="458"/>
      <c r="C715" s="458"/>
      <c r="D715" s="458"/>
      <c r="E715" s="458"/>
      <c r="F715" s="459"/>
      <c r="G715" s="459"/>
    </row>
    <row r="716">
      <c r="A716" s="458"/>
      <c r="B716" s="458"/>
      <c r="C716" s="458"/>
      <c r="D716" s="458"/>
      <c r="E716" s="458"/>
      <c r="F716" s="459"/>
      <c r="G716" s="459"/>
    </row>
    <row r="717">
      <c r="A717" s="458"/>
      <c r="B717" s="458"/>
      <c r="C717" s="458"/>
      <c r="D717" s="458"/>
      <c r="E717" s="458"/>
      <c r="F717" s="459"/>
      <c r="G717" s="459"/>
    </row>
    <row r="718">
      <c r="A718" s="458"/>
      <c r="B718" s="458"/>
      <c r="C718" s="458"/>
      <c r="D718" s="458"/>
      <c r="E718" s="458"/>
      <c r="F718" s="459"/>
      <c r="G718" s="459"/>
    </row>
    <row r="719">
      <c r="A719" s="458"/>
      <c r="B719" s="458"/>
      <c r="C719" s="458"/>
      <c r="D719" s="458"/>
      <c r="E719" s="458"/>
      <c r="F719" s="459"/>
      <c r="G719" s="459"/>
    </row>
    <row r="720">
      <c r="A720" s="458"/>
      <c r="B720" s="458"/>
      <c r="C720" s="458"/>
      <c r="D720" s="458"/>
      <c r="E720" s="458"/>
      <c r="F720" s="459"/>
      <c r="G720" s="459"/>
    </row>
    <row r="721">
      <c r="A721" s="458"/>
      <c r="B721" s="458"/>
      <c r="C721" s="458"/>
      <c r="D721" s="458"/>
      <c r="E721" s="458"/>
      <c r="F721" s="459"/>
      <c r="G721" s="459"/>
    </row>
    <row r="722">
      <c r="A722" s="458"/>
      <c r="B722" s="458"/>
      <c r="C722" s="458"/>
      <c r="D722" s="458"/>
      <c r="E722" s="458"/>
      <c r="F722" s="459"/>
      <c r="G722" s="459"/>
    </row>
    <row r="723">
      <c r="A723" s="458"/>
      <c r="B723" s="458"/>
      <c r="C723" s="458"/>
      <c r="D723" s="458"/>
      <c r="E723" s="458"/>
      <c r="F723" s="459"/>
      <c r="G723" s="459"/>
    </row>
    <row r="724">
      <c r="A724" s="458"/>
      <c r="B724" s="458"/>
      <c r="C724" s="458"/>
      <c r="D724" s="458"/>
      <c r="E724" s="458"/>
      <c r="F724" s="459"/>
      <c r="G724" s="459"/>
    </row>
    <row r="725">
      <c r="A725" s="458"/>
      <c r="B725" s="458"/>
      <c r="C725" s="458"/>
      <c r="D725" s="458"/>
      <c r="E725" s="458"/>
      <c r="F725" s="459"/>
      <c r="G725" s="459"/>
    </row>
    <row r="726">
      <c r="A726" s="458"/>
      <c r="B726" s="458"/>
      <c r="C726" s="458"/>
      <c r="D726" s="458"/>
      <c r="E726" s="458"/>
      <c r="F726" s="459"/>
      <c r="G726" s="459"/>
    </row>
    <row r="727">
      <c r="A727" s="458"/>
      <c r="B727" s="458"/>
      <c r="C727" s="458"/>
      <c r="D727" s="458"/>
      <c r="E727" s="458"/>
      <c r="F727" s="459"/>
      <c r="G727" s="459"/>
    </row>
    <row r="728">
      <c r="A728" s="458"/>
      <c r="B728" s="458"/>
      <c r="C728" s="458"/>
      <c r="D728" s="458"/>
      <c r="E728" s="458"/>
      <c r="F728" s="459"/>
      <c r="G728" s="459"/>
    </row>
    <row r="729">
      <c r="A729" s="458"/>
      <c r="B729" s="458"/>
      <c r="C729" s="458"/>
      <c r="D729" s="458"/>
      <c r="E729" s="458"/>
      <c r="F729" s="459"/>
      <c r="G729" s="459"/>
    </row>
    <row r="730">
      <c r="A730" s="458"/>
      <c r="B730" s="458"/>
      <c r="C730" s="458"/>
      <c r="D730" s="458"/>
      <c r="E730" s="458"/>
      <c r="F730" s="459"/>
      <c r="G730" s="459"/>
    </row>
    <row r="731">
      <c r="A731" s="458"/>
      <c r="B731" s="458"/>
      <c r="C731" s="458"/>
      <c r="D731" s="458"/>
      <c r="E731" s="458"/>
      <c r="F731" s="459"/>
      <c r="G731" s="459"/>
    </row>
    <row r="732">
      <c r="A732" s="458"/>
      <c r="B732" s="458"/>
      <c r="C732" s="458"/>
      <c r="D732" s="458"/>
      <c r="E732" s="458"/>
      <c r="F732" s="459"/>
      <c r="G732" s="459"/>
    </row>
    <row r="733">
      <c r="A733" s="458"/>
      <c r="B733" s="458"/>
      <c r="C733" s="458"/>
      <c r="D733" s="458"/>
      <c r="E733" s="458"/>
      <c r="F733" s="459"/>
      <c r="G733" s="459"/>
    </row>
    <row r="734">
      <c r="A734" s="458"/>
      <c r="B734" s="458"/>
      <c r="C734" s="458"/>
      <c r="D734" s="458"/>
      <c r="E734" s="458"/>
      <c r="F734" s="459"/>
      <c r="G734" s="459"/>
    </row>
    <row r="735">
      <c r="A735" s="458"/>
      <c r="B735" s="458"/>
      <c r="C735" s="458"/>
      <c r="D735" s="458"/>
      <c r="E735" s="458"/>
      <c r="F735" s="459"/>
      <c r="G735" s="459"/>
    </row>
    <row r="736">
      <c r="A736" s="458"/>
      <c r="B736" s="458"/>
      <c r="C736" s="458"/>
      <c r="D736" s="458"/>
      <c r="E736" s="458"/>
      <c r="F736" s="459"/>
      <c r="G736" s="459"/>
    </row>
    <row r="737">
      <c r="A737" s="458"/>
      <c r="B737" s="458"/>
      <c r="C737" s="458"/>
      <c r="D737" s="458"/>
      <c r="E737" s="458"/>
      <c r="F737" s="459"/>
      <c r="G737" s="459"/>
    </row>
    <row r="738">
      <c r="A738" s="458"/>
      <c r="B738" s="458"/>
      <c r="C738" s="458"/>
      <c r="D738" s="458"/>
      <c r="E738" s="458"/>
      <c r="F738" s="459"/>
      <c r="G738" s="459"/>
    </row>
    <row r="739">
      <c r="A739" s="458"/>
      <c r="B739" s="458"/>
      <c r="C739" s="458"/>
      <c r="D739" s="458"/>
      <c r="E739" s="458"/>
      <c r="F739" s="459"/>
      <c r="G739" s="459"/>
    </row>
    <row r="740">
      <c r="A740" s="458"/>
      <c r="B740" s="458"/>
      <c r="C740" s="458"/>
      <c r="D740" s="458"/>
      <c r="E740" s="458"/>
      <c r="F740" s="459"/>
      <c r="G740" s="459"/>
    </row>
    <row r="741">
      <c r="A741" s="458"/>
      <c r="B741" s="458"/>
      <c r="C741" s="458"/>
      <c r="D741" s="458"/>
      <c r="E741" s="458"/>
      <c r="F741" s="459"/>
      <c r="G741" s="459"/>
    </row>
    <row r="742">
      <c r="A742" s="458"/>
      <c r="B742" s="458"/>
      <c r="C742" s="458"/>
      <c r="D742" s="458"/>
      <c r="E742" s="458"/>
      <c r="F742" s="459"/>
      <c r="G742" s="459"/>
    </row>
    <row r="743">
      <c r="A743" s="458"/>
      <c r="B743" s="458"/>
      <c r="C743" s="458"/>
      <c r="D743" s="458"/>
      <c r="E743" s="458"/>
      <c r="F743" s="459"/>
      <c r="G743" s="459"/>
    </row>
    <row r="744">
      <c r="A744" s="458"/>
      <c r="B744" s="458"/>
      <c r="C744" s="458"/>
      <c r="D744" s="458"/>
      <c r="E744" s="458"/>
      <c r="F744" s="459"/>
      <c r="G744" s="459"/>
    </row>
    <row r="745">
      <c r="A745" s="458"/>
      <c r="B745" s="458"/>
      <c r="C745" s="458"/>
      <c r="D745" s="458"/>
      <c r="E745" s="458"/>
      <c r="F745" s="459"/>
      <c r="G745" s="459"/>
    </row>
    <row r="746">
      <c r="A746" s="458"/>
      <c r="B746" s="458"/>
      <c r="C746" s="458"/>
      <c r="D746" s="458"/>
      <c r="E746" s="458"/>
      <c r="F746" s="459"/>
      <c r="G746" s="459"/>
    </row>
    <row r="747">
      <c r="A747" s="458"/>
      <c r="B747" s="458"/>
      <c r="C747" s="458"/>
      <c r="D747" s="458"/>
      <c r="E747" s="458"/>
      <c r="F747" s="459"/>
      <c r="G747" s="459"/>
    </row>
    <row r="748">
      <c r="A748" s="458"/>
      <c r="B748" s="458"/>
      <c r="C748" s="458"/>
      <c r="D748" s="458"/>
      <c r="E748" s="458"/>
      <c r="F748" s="459"/>
      <c r="G748" s="459"/>
    </row>
    <row r="749">
      <c r="A749" s="458"/>
      <c r="B749" s="458"/>
      <c r="C749" s="458"/>
      <c r="D749" s="458"/>
      <c r="E749" s="458"/>
      <c r="F749" s="459"/>
      <c r="G749" s="459"/>
    </row>
    <row r="750">
      <c r="A750" s="458"/>
      <c r="B750" s="458"/>
      <c r="C750" s="458"/>
      <c r="D750" s="458"/>
      <c r="E750" s="458"/>
      <c r="F750" s="459"/>
      <c r="G750" s="459"/>
    </row>
    <row r="751">
      <c r="A751" s="458"/>
      <c r="B751" s="458"/>
      <c r="C751" s="458"/>
      <c r="D751" s="458"/>
      <c r="E751" s="458"/>
      <c r="F751" s="459"/>
      <c r="G751" s="459"/>
    </row>
    <row r="752">
      <c r="A752" s="458"/>
      <c r="B752" s="458"/>
      <c r="C752" s="458"/>
      <c r="D752" s="458"/>
      <c r="E752" s="458"/>
      <c r="F752" s="459"/>
      <c r="G752" s="459"/>
    </row>
    <row r="753">
      <c r="A753" s="458"/>
      <c r="B753" s="458"/>
      <c r="C753" s="458"/>
      <c r="D753" s="458"/>
      <c r="E753" s="458"/>
      <c r="F753" s="459"/>
      <c r="G753" s="459"/>
    </row>
    <row r="754">
      <c r="A754" s="458"/>
      <c r="B754" s="458"/>
      <c r="C754" s="458"/>
      <c r="D754" s="458"/>
      <c r="E754" s="458"/>
      <c r="F754" s="459"/>
      <c r="G754" s="459"/>
    </row>
    <row r="755">
      <c r="A755" s="458"/>
      <c r="B755" s="458"/>
      <c r="C755" s="458"/>
      <c r="D755" s="458"/>
      <c r="E755" s="458"/>
      <c r="F755" s="459"/>
      <c r="G755" s="459"/>
    </row>
    <row r="756">
      <c r="A756" s="458"/>
      <c r="B756" s="458"/>
      <c r="C756" s="458"/>
      <c r="D756" s="458"/>
      <c r="E756" s="458"/>
      <c r="F756" s="459"/>
      <c r="G756" s="459"/>
    </row>
    <row r="757">
      <c r="A757" s="458"/>
      <c r="B757" s="458"/>
      <c r="C757" s="458"/>
      <c r="D757" s="458"/>
      <c r="E757" s="458"/>
      <c r="F757" s="459"/>
      <c r="G757" s="459"/>
    </row>
    <row r="758">
      <c r="A758" s="458"/>
      <c r="B758" s="458"/>
      <c r="C758" s="458"/>
      <c r="D758" s="458"/>
      <c r="E758" s="458"/>
      <c r="F758" s="459"/>
      <c r="G758" s="459"/>
    </row>
    <row r="759">
      <c r="A759" s="458"/>
      <c r="B759" s="458"/>
      <c r="C759" s="458"/>
      <c r="D759" s="458"/>
      <c r="E759" s="458"/>
      <c r="F759" s="459"/>
      <c r="G759" s="459"/>
    </row>
    <row r="760">
      <c r="A760" s="458"/>
      <c r="B760" s="458"/>
      <c r="C760" s="458"/>
      <c r="D760" s="458"/>
      <c r="E760" s="458"/>
      <c r="F760" s="459"/>
      <c r="G760" s="459"/>
    </row>
    <row r="761">
      <c r="A761" s="458"/>
      <c r="B761" s="458"/>
      <c r="C761" s="458"/>
      <c r="D761" s="458"/>
      <c r="E761" s="458"/>
      <c r="F761" s="459"/>
      <c r="G761" s="459"/>
    </row>
    <row r="762">
      <c r="A762" s="458"/>
      <c r="B762" s="458"/>
      <c r="C762" s="458"/>
      <c r="D762" s="458"/>
      <c r="E762" s="458"/>
      <c r="F762" s="459"/>
      <c r="G762" s="459"/>
    </row>
    <row r="763">
      <c r="A763" s="458"/>
      <c r="B763" s="458"/>
      <c r="C763" s="458"/>
      <c r="D763" s="458"/>
      <c r="E763" s="458"/>
      <c r="F763" s="459"/>
      <c r="G763" s="459"/>
    </row>
    <row r="764">
      <c r="A764" s="458"/>
      <c r="B764" s="458"/>
      <c r="C764" s="458"/>
      <c r="D764" s="458"/>
      <c r="E764" s="458"/>
      <c r="F764" s="459"/>
      <c r="G764" s="459"/>
    </row>
    <row r="765">
      <c r="A765" s="458"/>
      <c r="B765" s="458"/>
      <c r="C765" s="458"/>
      <c r="D765" s="458"/>
      <c r="E765" s="458"/>
      <c r="F765" s="459"/>
      <c r="G765" s="459"/>
    </row>
    <row r="766">
      <c r="A766" s="458"/>
      <c r="B766" s="458"/>
      <c r="C766" s="458"/>
      <c r="D766" s="458"/>
      <c r="E766" s="458"/>
      <c r="F766" s="459"/>
      <c r="G766" s="459"/>
    </row>
    <row r="767">
      <c r="A767" s="458"/>
      <c r="B767" s="458"/>
      <c r="C767" s="458"/>
      <c r="D767" s="458"/>
      <c r="E767" s="458"/>
      <c r="F767" s="459"/>
      <c r="G767" s="459"/>
    </row>
    <row r="768">
      <c r="A768" s="458"/>
      <c r="B768" s="458"/>
      <c r="C768" s="458"/>
      <c r="D768" s="458"/>
      <c r="E768" s="458"/>
      <c r="F768" s="459"/>
      <c r="G768" s="459"/>
    </row>
    <row r="769">
      <c r="A769" s="458"/>
      <c r="B769" s="458"/>
      <c r="C769" s="458"/>
      <c r="D769" s="458"/>
      <c r="E769" s="458"/>
      <c r="F769" s="459"/>
      <c r="G769" s="459"/>
    </row>
    <row r="770">
      <c r="A770" s="458"/>
      <c r="B770" s="458"/>
      <c r="C770" s="458"/>
      <c r="D770" s="458"/>
      <c r="E770" s="458"/>
      <c r="F770" s="459"/>
      <c r="G770" s="459"/>
    </row>
    <row r="771">
      <c r="A771" s="458"/>
      <c r="B771" s="458"/>
      <c r="C771" s="458"/>
      <c r="D771" s="458"/>
      <c r="E771" s="458"/>
      <c r="F771" s="459"/>
      <c r="G771" s="459"/>
    </row>
    <row r="772">
      <c r="A772" s="458"/>
      <c r="B772" s="458"/>
      <c r="C772" s="458"/>
      <c r="D772" s="458"/>
      <c r="E772" s="458"/>
      <c r="F772" s="459"/>
      <c r="G772" s="459"/>
    </row>
    <row r="773">
      <c r="A773" s="458"/>
      <c r="B773" s="458"/>
      <c r="C773" s="458"/>
      <c r="D773" s="458"/>
      <c r="E773" s="458"/>
      <c r="F773" s="459"/>
      <c r="G773" s="459"/>
    </row>
    <row r="774">
      <c r="A774" s="458"/>
      <c r="B774" s="458"/>
      <c r="C774" s="458"/>
      <c r="D774" s="458"/>
      <c r="E774" s="458"/>
      <c r="F774" s="459"/>
      <c r="G774" s="459"/>
    </row>
    <row r="775">
      <c r="A775" s="458"/>
      <c r="B775" s="458"/>
      <c r="C775" s="458"/>
      <c r="D775" s="458"/>
      <c r="E775" s="458"/>
      <c r="F775" s="459"/>
      <c r="G775" s="459"/>
    </row>
    <row r="776">
      <c r="A776" s="458"/>
      <c r="B776" s="458"/>
      <c r="C776" s="458"/>
      <c r="D776" s="458"/>
      <c r="E776" s="458"/>
      <c r="F776" s="459"/>
      <c r="G776" s="459"/>
    </row>
    <row r="777">
      <c r="A777" s="458"/>
      <c r="B777" s="458"/>
      <c r="C777" s="458"/>
      <c r="D777" s="458"/>
      <c r="E777" s="458"/>
      <c r="F777" s="459"/>
      <c r="G777" s="459"/>
    </row>
    <row r="778">
      <c r="A778" s="458"/>
      <c r="B778" s="458"/>
      <c r="C778" s="458"/>
      <c r="D778" s="458"/>
      <c r="E778" s="458"/>
      <c r="F778" s="459"/>
      <c r="G778" s="459"/>
    </row>
    <row r="779">
      <c r="A779" s="458"/>
      <c r="B779" s="458"/>
      <c r="C779" s="458"/>
      <c r="D779" s="458"/>
      <c r="E779" s="458"/>
      <c r="F779" s="459"/>
      <c r="G779" s="459"/>
    </row>
    <row r="780">
      <c r="A780" s="458"/>
      <c r="B780" s="458"/>
      <c r="C780" s="458"/>
      <c r="D780" s="458"/>
      <c r="E780" s="458"/>
      <c r="F780" s="459"/>
      <c r="G780" s="459"/>
    </row>
    <row r="781">
      <c r="A781" s="458"/>
      <c r="B781" s="458"/>
      <c r="C781" s="458"/>
      <c r="D781" s="458"/>
      <c r="E781" s="458"/>
      <c r="F781" s="459"/>
      <c r="G781" s="459"/>
    </row>
    <row r="782">
      <c r="A782" s="458"/>
      <c r="B782" s="458"/>
      <c r="C782" s="458"/>
      <c r="D782" s="458"/>
      <c r="E782" s="458"/>
      <c r="F782" s="459"/>
      <c r="G782" s="459"/>
    </row>
    <row r="783">
      <c r="A783" s="458"/>
      <c r="B783" s="458"/>
      <c r="C783" s="458"/>
      <c r="D783" s="458"/>
      <c r="E783" s="458"/>
      <c r="F783" s="459"/>
      <c r="G783" s="459"/>
    </row>
    <row r="784">
      <c r="A784" s="458"/>
      <c r="B784" s="458"/>
      <c r="C784" s="458"/>
      <c r="D784" s="458"/>
      <c r="E784" s="458"/>
      <c r="F784" s="459"/>
      <c r="G784" s="459"/>
    </row>
    <row r="785">
      <c r="A785" s="458"/>
      <c r="B785" s="458"/>
      <c r="C785" s="458"/>
      <c r="D785" s="458"/>
      <c r="E785" s="458"/>
      <c r="F785" s="459"/>
      <c r="G785" s="459"/>
    </row>
    <row r="786">
      <c r="A786" s="458"/>
      <c r="B786" s="458"/>
      <c r="C786" s="458"/>
      <c r="D786" s="458"/>
      <c r="E786" s="458"/>
      <c r="F786" s="459"/>
      <c r="G786" s="459"/>
    </row>
    <row r="787">
      <c r="A787" s="458"/>
      <c r="B787" s="458"/>
      <c r="C787" s="458"/>
      <c r="D787" s="458"/>
      <c r="E787" s="458"/>
      <c r="F787" s="459"/>
      <c r="G787" s="459"/>
    </row>
    <row r="788">
      <c r="A788" s="458"/>
      <c r="B788" s="458"/>
      <c r="C788" s="458"/>
      <c r="D788" s="458"/>
      <c r="E788" s="458"/>
      <c r="F788" s="459"/>
      <c r="G788" s="459"/>
    </row>
    <row r="789">
      <c r="A789" s="458"/>
      <c r="B789" s="458"/>
      <c r="C789" s="458"/>
      <c r="D789" s="458"/>
      <c r="E789" s="458"/>
      <c r="F789" s="459"/>
      <c r="G789" s="459"/>
    </row>
    <row r="790">
      <c r="A790" s="458"/>
      <c r="B790" s="458"/>
      <c r="C790" s="458"/>
      <c r="D790" s="458"/>
      <c r="E790" s="458"/>
      <c r="F790" s="459"/>
      <c r="G790" s="459"/>
    </row>
    <row r="791">
      <c r="A791" s="458"/>
      <c r="B791" s="458"/>
      <c r="C791" s="458"/>
      <c r="D791" s="458"/>
      <c r="E791" s="458"/>
      <c r="F791" s="459"/>
      <c r="G791" s="459"/>
    </row>
    <row r="792">
      <c r="A792" s="458"/>
      <c r="B792" s="458"/>
      <c r="C792" s="458"/>
      <c r="D792" s="458"/>
      <c r="E792" s="458"/>
      <c r="F792" s="459"/>
      <c r="G792" s="459"/>
    </row>
    <row r="793">
      <c r="A793" s="458"/>
      <c r="B793" s="458"/>
      <c r="C793" s="458"/>
      <c r="D793" s="458"/>
      <c r="E793" s="458"/>
      <c r="F793" s="459"/>
      <c r="G793" s="459"/>
    </row>
    <row r="794">
      <c r="A794" s="458"/>
      <c r="B794" s="458"/>
      <c r="C794" s="458"/>
      <c r="D794" s="458"/>
      <c r="E794" s="458"/>
      <c r="F794" s="459"/>
      <c r="G794" s="459"/>
    </row>
    <row r="795">
      <c r="A795" s="458"/>
      <c r="B795" s="458"/>
      <c r="C795" s="458"/>
      <c r="D795" s="458"/>
      <c r="E795" s="458"/>
      <c r="F795" s="459"/>
      <c r="G795" s="459"/>
    </row>
    <row r="796">
      <c r="A796" s="458"/>
      <c r="B796" s="458"/>
      <c r="C796" s="458"/>
      <c r="D796" s="458"/>
      <c r="E796" s="458"/>
      <c r="F796" s="459"/>
      <c r="G796" s="459"/>
    </row>
    <row r="797">
      <c r="A797" s="458"/>
      <c r="B797" s="458"/>
      <c r="C797" s="458"/>
      <c r="D797" s="458"/>
      <c r="E797" s="458"/>
      <c r="F797" s="459"/>
      <c r="G797" s="459"/>
    </row>
    <row r="798">
      <c r="A798" s="458"/>
      <c r="B798" s="458"/>
      <c r="C798" s="458"/>
      <c r="D798" s="458"/>
      <c r="E798" s="458"/>
      <c r="F798" s="459"/>
      <c r="G798" s="459"/>
    </row>
    <row r="799">
      <c r="A799" s="458"/>
      <c r="B799" s="458"/>
      <c r="C799" s="458"/>
      <c r="D799" s="458"/>
      <c r="E799" s="458"/>
      <c r="F799" s="459"/>
      <c r="G799" s="459"/>
    </row>
    <row r="800">
      <c r="A800" s="458"/>
      <c r="B800" s="458"/>
      <c r="C800" s="458"/>
      <c r="D800" s="458"/>
      <c r="E800" s="458"/>
      <c r="F800" s="459"/>
      <c r="G800" s="459"/>
    </row>
    <row r="801">
      <c r="A801" s="458"/>
      <c r="B801" s="458"/>
      <c r="C801" s="458"/>
      <c r="D801" s="458"/>
      <c r="E801" s="458"/>
      <c r="F801" s="459"/>
      <c r="G801" s="459"/>
    </row>
    <row r="802">
      <c r="A802" s="458"/>
      <c r="B802" s="458"/>
      <c r="C802" s="458"/>
      <c r="D802" s="458"/>
      <c r="E802" s="458"/>
      <c r="F802" s="459"/>
      <c r="G802" s="459"/>
    </row>
    <row r="803">
      <c r="A803" s="458"/>
      <c r="B803" s="458"/>
      <c r="C803" s="458"/>
      <c r="D803" s="458"/>
      <c r="E803" s="458"/>
      <c r="F803" s="459"/>
      <c r="G803" s="459"/>
    </row>
    <row r="804">
      <c r="A804" s="458"/>
      <c r="B804" s="458"/>
      <c r="C804" s="458"/>
      <c r="D804" s="458"/>
      <c r="E804" s="458"/>
      <c r="F804" s="459"/>
      <c r="G804" s="459"/>
    </row>
    <row r="805">
      <c r="A805" s="458"/>
      <c r="B805" s="458"/>
      <c r="C805" s="458"/>
      <c r="D805" s="458"/>
      <c r="E805" s="458"/>
      <c r="F805" s="459"/>
      <c r="G805" s="459"/>
    </row>
    <row r="806">
      <c r="A806" s="458"/>
      <c r="B806" s="458"/>
      <c r="C806" s="458"/>
      <c r="D806" s="458"/>
      <c r="E806" s="458"/>
      <c r="F806" s="459"/>
      <c r="G806" s="459"/>
    </row>
    <row r="807">
      <c r="A807" s="458"/>
      <c r="B807" s="458"/>
      <c r="C807" s="458"/>
      <c r="D807" s="458"/>
      <c r="E807" s="458"/>
      <c r="F807" s="459"/>
      <c r="G807" s="459"/>
    </row>
    <row r="808">
      <c r="A808" s="458"/>
      <c r="B808" s="458"/>
      <c r="C808" s="458"/>
      <c r="D808" s="458"/>
      <c r="E808" s="458"/>
      <c r="F808" s="459"/>
      <c r="G808" s="459"/>
    </row>
    <row r="809">
      <c r="A809" s="458"/>
      <c r="B809" s="458"/>
      <c r="C809" s="458"/>
      <c r="D809" s="458"/>
      <c r="E809" s="458"/>
      <c r="F809" s="459"/>
      <c r="G809" s="459"/>
    </row>
    <row r="810">
      <c r="A810" s="458"/>
      <c r="B810" s="458"/>
      <c r="C810" s="458"/>
      <c r="D810" s="458"/>
      <c r="E810" s="458"/>
      <c r="F810" s="459"/>
      <c r="G810" s="459"/>
    </row>
    <row r="811">
      <c r="A811" s="458"/>
      <c r="B811" s="458"/>
      <c r="C811" s="458"/>
      <c r="D811" s="458"/>
      <c r="E811" s="458"/>
      <c r="F811" s="459"/>
      <c r="G811" s="459"/>
    </row>
    <row r="812">
      <c r="A812" s="458"/>
      <c r="B812" s="458"/>
      <c r="C812" s="458"/>
      <c r="D812" s="458"/>
      <c r="E812" s="458"/>
      <c r="F812" s="459"/>
      <c r="G812" s="459"/>
    </row>
    <row r="813">
      <c r="A813" s="458"/>
      <c r="B813" s="458"/>
      <c r="C813" s="458"/>
      <c r="D813" s="458"/>
      <c r="E813" s="458"/>
      <c r="F813" s="459"/>
      <c r="G813" s="459"/>
    </row>
    <row r="814">
      <c r="A814" s="458"/>
      <c r="B814" s="458"/>
      <c r="C814" s="458"/>
      <c r="D814" s="458"/>
      <c r="E814" s="458"/>
      <c r="F814" s="459"/>
      <c r="G814" s="459"/>
    </row>
    <row r="815">
      <c r="A815" s="458"/>
      <c r="B815" s="458"/>
      <c r="C815" s="458"/>
      <c r="D815" s="458"/>
      <c r="E815" s="458"/>
      <c r="F815" s="459"/>
      <c r="G815" s="459"/>
    </row>
    <row r="816">
      <c r="A816" s="458"/>
      <c r="B816" s="458"/>
      <c r="C816" s="458"/>
      <c r="D816" s="458"/>
      <c r="E816" s="458"/>
      <c r="F816" s="459"/>
      <c r="G816" s="459"/>
    </row>
    <row r="817">
      <c r="A817" s="458"/>
      <c r="B817" s="458"/>
      <c r="C817" s="458"/>
      <c r="D817" s="458"/>
      <c r="E817" s="458"/>
      <c r="F817" s="459"/>
      <c r="G817" s="459"/>
    </row>
    <row r="818">
      <c r="A818" s="458"/>
      <c r="B818" s="458"/>
      <c r="C818" s="458"/>
      <c r="D818" s="458"/>
      <c r="E818" s="458"/>
      <c r="F818" s="459"/>
      <c r="G818" s="459"/>
    </row>
    <row r="819">
      <c r="A819" s="458"/>
      <c r="B819" s="458"/>
      <c r="C819" s="458"/>
      <c r="D819" s="458"/>
      <c r="E819" s="458"/>
      <c r="F819" s="459"/>
      <c r="G819" s="459"/>
    </row>
    <row r="820">
      <c r="A820" s="458"/>
      <c r="B820" s="458"/>
      <c r="C820" s="458"/>
      <c r="D820" s="458"/>
      <c r="E820" s="458"/>
      <c r="F820" s="459"/>
      <c r="G820" s="459"/>
    </row>
    <row r="821">
      <c r="A821" s="458"/>
      <c r="B821" s="458"/>
      <c r="C821" s="458"/>
      <c r="D821" s="458"/>
      <c r="E821" s="458"/>
      <c r="F821" s="459"/>
      <c r="G821" s="459"/>
    </row>
    <row r="822">
      <c r="A822" s="458"/>
      <c r="B822" s="458"/>
      <c r="C822" s="458"/>
      <c r="D822" s="458"/>
      <c r="E822" s="458"/>
      <c r="F822" s="459"/>
      <c r="G822" s="459"/>
    </row>
    <row r="823">
      <c r="A823" s="458"/>
      <c r="B823" s="458"/>
      <c r="C823" s="458"/>
      <c r="D823" s="458"/>
      <c r="E823" s="458"/>
      <c r="F823" s="459"/>
      <c r="G823" s="459"/>
    </row>
    <row r="824">
      <c r="A824" s="458"/>
      <c r="B824" s="458"/>
      <c r="C824" s="458"/>
      <c r="D824" s="458"/>
      <c r="E824" s="458"/>
      <c r="F824" s="459"/>
      <c r="G824" s="459"/>
    </row>
    <row r="825">
      <c r="A825" s="458"/>
      <c r="B825" s="458"/>
      <c r="C825" s="458"/>
      <c r="D825" s="458"/>
      <c r="E825" s="458"/>
      <c r="F825" s="459"/>
      <c r="G825" s="459"/>
    </row>
    <row r="826">
      <c r="A826" s="458"/>
      <c r="B826" s="458"/>
      <c r="C826" s="458"/>
      <c r="D826" s="458"/>
      <c r="E826" s="458"/>
      <c r="F826" s="459"/>
      <c r="G826" s="459"/>
    </row>
    <row r="827">
      <c r="A827" s="458"/>
      <c r="B827" s="458"/>
      <c r="C827" s="458"/>
      <c r="D827" s="458"/>
      <c r="E827" s="458"/>
      <c r="F827" s="459"/>
      <c r="G827" s="459"/>
    </row>
    <row r="828">
      <c r="A828" s="458"/>
      <c r="B828" s="458"/>
      <c r="C828" s="458"/>
      <c r="D828" s="458"/>
      <c r="E828" s="458"/>
      <c r="F828" s="459"/>
      <c r="G828" s="459"/>
    </row>
    <row r="829">
      <c r="A829" s="458"/>
      <c r="B829" s="458"/>
      <c r="C829" s="458"/>
      <c r="D829" s="458"/>
      <c r="E829" s="458"/>
      <c r="F829" s="459"/>
      <c r="G829" s="459"/>
    </row>
    <row r="830">
      <c r="A830" s="458"/>
      <c r="B830" s="458"/>
      <c r="C830" s="458"/>
      <c r="D830" s="458"/>
      <c r="E830" s="458"/>
      <c r="F830" s="459"/>
      <c r="G830" s="459"/>
    </row>
    <row r="831">
      <c r="A831" s="458"/>
      <c r="B831" s="458"/>
      <c r="C831" s="458"/>
      <c r="D831" s="458"/>
      <c r="E831" s="458"/>
      <c r="F831" s="459"/>
      <c r="G831" s="459"/>
    </row>
    <row r="832">
      <c r="A832" s="458"/>
      <c r="B832" s="458"/>
      <c r="C832" s="458"/>
      <c r="D832" s="458"/>
      <c r="E832" s="458"/>
      <c r="F832" s="459"/>
      <c r="G832" s="459"/>
    </row>
    <row r="833">
      <c r="A833" s="458"/>
      <c r="B833" s="458"/>
      <c r="C833" s="458"/>
      <c r="D833" s="458"/>
      <c r="E833" s="458"/>
      <c r="F833" s="459"/>
      <c r="G833" s="459"/>
    </row>
    <row r="834">
      <c r="A834" s="458"/>
      <c r="B834" s="458"/>
      <c r="C834" s="458"/>
      <c r="D834" s="458"/>
      <c r="E834" s="458"/>
      <c r="F834" s="459"/>
      <c r="G834" s="459"/>
    </row>
    <row r="835">
      <c r="A835" s="458"/>
      <c r="B835" s="458"/>
      <c r="C835" s="458"/>
      <c r="D835" s="458"/>
      <c r="E835" s="458"/>
      <c r="F835" s="459"/>
      <c r="G835" s="459"/>
    </row>
    <row r="836">
      <c r="A836" s="458"/>
      <c r="B836" s="458"/>
      <c r="C836" s="458"/>
      <c r="D836" s="458"/>
      <c r="E836" s="458"/>
      <c r="F836" s="459"/>
      <c r="G836" s="459"/>
    </row>
    <row r="837">
      <c r="A837" s="458"/>
      <c r="B837" s="458"/>
      <c r="C837" s="458"/>
      <c r="D837" s="458"/>
      <c r="E837" s="458"/>
      <c r="F837" s="459"/>
      <c r="G837" s="459"/>
    </row>
    <row r="838">
      <c r="A838" s="458"/>
      <c r="B838" s="458"/>
      <c r="C838" s="458"/>
      <c r="D838" s="458"/>
      <c r="E838" s="458"/>
      <c r="F838" s="459"/>
      <c r="G838" s="459"/>
    </row>
    <row r="839">
      <c r="A839" s="458"/>
      <c r="B839" s="458"/>
      <c r="C839" s="458"/>
      <c r="D839" s="458"/>
      <c r="E839" s="458"/>
      <c r="F839" s="459"/>
      <c r="G839" s="459"/>
    </row>
    <row r="840">
      <c r="A840" s="458"/>
      <c r="B840" s="458"/>
      <c r="C840" s="458"/>
      <c r="D840" s="458"/>
      <c r="E840" s="458"/>
      <c r="F840" s="459"/>
      <c r="G840" s="459"/>
    </row>
    <row r="841">
      <c r="A841" s="458"/>
      <c r="B841" s="458"/>
      <c r="C841" s="458"/>
      <c r="D841" s="458"/>
      <c r="E841" s="458"/>
      <c r="F841" s="459"/>
      <c r="G841" s="459"/>
    </row>
    <row r="842">
      <c r="A842" s="458"/>
      <c r="B842" s="458"/>
      <c r="C842" s="458"/>
      <c r="D842" s="458"/>
      <c r="E842" s="458"/>
      <c r="F842" s="459"/>
      <c r="G842" s="459"/>
    </row>
    <row r="843">
      <c r="A843" s="458"/>
      <c r="B843" s="458"/>
      <c r="C843" s="458"/>
      <c r="D843" s="458"/>
      <c r="E843" s="458"/>
      <c r="F843" s="459"/>
      <c r="G843" s="459"/>
    </row>
    <row r="844">
      <c r="A844" s="458"/>
      <c r="B844" s="458"/>
      <c r="C844" s="458"/>
      <c r="D844" s="458"/>
      <c r="E844" s="458"/>
      <c r="F844" s="459"/>
      <c r="G844" s="459"/>
    </row>
    <row r="845">
      <c r="A845" s="458"/>
      <c r="B845" s="458"/>
      <c r="C845" s="458"/>
      <c r="D845" s="458"/>
      <c r="E845" s="458"/>
      <c r="F845" s="459"/>
      <c r="G845" s="459"/>
    </row>
    <row r="846">
      <c r="A846" s="458"/>
      <c r="B846" s="458"/>
      <c r="C846" s="458"/>
      <c r="D846" s="458"/>
      <c r="E846" s="458"/>
      <c r="F846" s="459"/>
      <c r="G846" s="459"/>
    </row>
    <row r="847">
      <c r="A847" s="458"/>
      <c r="B847" s="458"/>
      <c r="C847" s="458"/>
      <c r="D847" s="458"/>
      <c r="E847" s="458"/>
      <c r="F847" s="459"/>
      <c r="G847" s="459"/>
    </row>
    <row r="848">
      <c r="A848" s="458"/>
      <c r="B848" s="458"/>
      <c r="C848" s="458"/>
      <c r="D848" s="458"/>
      <c r="E848" s="458"/>
      <c r="F848" s="459"/>
      <c r="G848" s="459"/>
    </row>
    <row r="849">
      <c r="A849" s="458"/>
      <c r="B849" s="458"/>
      <c r="C849" s="458"/>
      <c r="D849" s="458"/>
      <c r="E849" s="458"/>
      <c r="F849" s="459"/>
      <c r="G849" s="459"/>
    </row>
    <row r="850">
      <c r="A850" s="458"/>
      <c r="B850" s="458"/>
      <c r="C850" s="458"/>
      <c r="D850" s="458"/>
      <c r="E850" s="458"/>
      <c r="F850" s="459"/>
      <c r="G850" s="459"/>
    </row>
    <row r="851">
      <c r="A851" s="458"/>
      <c r="B851" s="458"/>
      <c r="C851" s="458"/>
      <c r="D851" s="458"/>
      <c r="E851" s="458"/>
      <c r="F851" s="459"/>
      <c r="G851" s="459"/>
    </row>
    <row r="852">
      <c r="A852" s="458"/>
      <c r="B852" s="458"/>
      <c r="C852" s="458"/>
      <c r="D852" s="458"/>
      <c r="E852" s="458"/>
      <c r="F852" s="459"/>
      <c r="G852" s="459"/>
    </row>
    <row r="853">
      <c r="A853" s="458"/>
      <c r="B853" s="458"/>
      <c r="C853" s="458"/>
      <c r="D853" s="458"/>
      <c r="E853" s="458"/>
      <c r="F853" s="459"/>
      <c r="G853" s="459"/>
    </row>
    <row r="854">
      <c r="A854" s="458"/>
      <c r="B854" s="458"/>
      <c r="C854" s="458"/>
      <c r="D854" s="458"/>
      <c r="E854" s="458"/>
      <c r="F854" s="459"/>
      <c r="G854" s="459"/>
    </row>
    <row r="855">
      <c r="A855" s="458"/>
      <c r="B855" s="458"/>
      <c r="C855" s="458"/>
      <c r="D855" s="458"/>
      <c r="E855" s="458"/>
      <c r="F855" s="459"/>
      <c r="G855" s="459"/>
    </row>
    <row r="856">
      <c r="A856" s="458"/>
      <c r="B856" s="458"/>
      <c r="C856" s="458"/>
      <c r="D856" s="458"/>
      <c r="E856" s="458"/>
      <c r="F856" s="459"/>
      <c r="G856" s="459"/>
    </row>
    <row r="857">
      <c r="A857" s="458"/>
      <c r="B857" s="458"/>
      <c r="C857" s="458"/>
      <c r="D857" s="458"/>
      <c r="E857" s="458"/>
      <c r="F857" s="459"/>
      <c r="G857" s="459"/>
    </row>
    <row r="858">
      <c r="A858" s="458"/>
      <c r="B858" s="458"/>
      <c r="C858" s="458"/>
      <c r="D858" s="458"/>
      <c r="E858" s="458"/>
      <c r="F858" s="459"/>
      <c r="G858" s="459"/>
    </row>
    <row r="859">
      <c r="A859" s="458"/>
      <c r="B859" s="458"/>
      <c r="C859" s="458"/>
      <c r="D859" s="458"/>
      <c r="E859" s="458"/>
      <c r="F859" s="459"/>
      <c r="G859" s="459"/>
    </row>
    <row r="860">
      <c r="A860" s="458"/>
      <c r="B860" s="458"/>
      <c r="C860" s="458"/>
      <c r="D860" s="458"/>
      <c r="E860" s="458"/>
      <c r="F860" s="459"/>
      <c r="G860" s="459"/>
    </row>
    <row r="861">
      <c r="A861" s="458"/>
      <c r="B861" s="458"/>
      <c r="C861" s="458"/>
      <c r="D861" s="458"/>
      <c r="E861" s="458"/>
      <c r="F861" s="459"/>
      <c r="G861" s="459"/>
    </row>
    <row r="862">
      <c r="A862" s="458"/>
      <c r="B862" s="458"/>
      <c r="C862" s="458"/>
      <c r="D862" s="458"/>
      <c r="E862" s="458"/>
      <c r="F862" s="459"/>
      <c r="G862" s="459"/>
    </row>
    <row r="863">
      <c r="A863" s="458"/>
      <c r="B863" s="458"/>
      <c r="C863" s="458"/>
      <c r="D863" s="458"/>
      <c r="E863" s="458"/>
      <c r="F863" s="459"/>
      <c r="G863" s="459"/>
    </row>
    <row r="864">
      <c r="A864" s="458"/>
      <c r="B864" s="458"/>
      <c r="C864" s="458"/>
      <c r="D864" s="458"/>
      <c r="E864" s="458"/>
      <c r="F864" s="459"/>
      <c r="G864" s="459"/>
    </row>
    <row r="865">
      <c r="A865" s="458"/>
      <c r="B865" s="458"/>
      <c r="C865" s="458"/>
      <c r="D865" s="458"/>
      <c r="E865" s="458"/>
      <c r="F865" s="459"/>
      <c r="G865" s="459"/>
    </row>
    <row r="866">
      <c r="A866" s="458"/>
      <c r="B866" s="458"/>
      <c r="C866" s="458"/>
      <c r="D866" s="458"/>
      <c r="E866" s="458"/>
      <c r="F866" s="459"/>
      <c r="G866" s="459"/>
    </row>
    <row r="867">
      <c r="A867" s="458"/>
      <c r="B867" s="458"/>
      <c r="C867" s="458"/>
      <c r="D867" s="458"/>
      <c r="E867" s="458"/>
      <c r="F867" s="459"/>
      <c r="G867" s="459"/>
    </row>
    <row r="868">
      <c r="A868" s="458"/>
      <c r="B868" s="458"/>
      <c r="C868" s="458"/>
      <c r="D868" s="458"/>
      <c r="E868" s="458"/>
      <c r="F868" s="459"/>
      <c r="G868" s="459"/>
    </row>
    <row r="869">
      <c r="A869" s="458"/>
      <c r="B869" s="458"/>
      <c r="C869" s="458"/>
      <c r="D869" s="458"/>
      <c r="E869" s="458"/>
      <c r="F869" s="459"/>
      <c r="G869" s="459"/>
    </row>
    <row r="870">
      <c r="A870" s="458"/>
      <c r="B870" s="458"/>
      <c r="C870" s="458"/>
      <c r="D870" s="458"/>
      <c r="E870" s="458"/>
      <c r="F870" s="459"/>
      <c r="G870" s="459"/>
    </row>
    <row r="871">
      <c r="A871" s="458"/>
      <c r="B871" s="458"/>
      <c r="C871" s="458"/>
      <c r="D871" s="458"/>
      <c r="E871" s="458"/>
      <c r="F871" s="459"/>
      <c r="G871" s="459"/>
    </row>
    <row r="872">
      <c r="A872" s="458"/>
      <c r="B872" s="458"/>
      <c r="C872" s="458"/>
      <c r="D872" s="458"/>
      <c r="E872" s="458"/>
      <c r="F872" s="459"/>
      <c r="G872" s="459"/>
    </row>
    <row r="873">
      <c r="A873" s="458"/>
      <c r="B873" s="458"/>
      <c r="C873" s="458"/>
      <c r="D873" s="458"/>
      <c r="E873" s="458"/>
      <c r="F873" s="459"/>
      <c r="G873" s="459"/>
    </row>
    <row r="874">
      <c r="A874" s="458"/>
      <c r="B874" s="458"/>
      <c r="C874" s="458"/>
      <c r="D874" s="458"/>
      <c r="E874" s="458"/>
      <c r="F874" s="459"/>
      <c r="G874" s="459"/>
    </row>
    <row r="875">
      <c r="A875" s="458"/>
      <c r="B875" s="458"/>
      <c r="C875" s="458"/>
      <c r="D875" s="458"/>
      <c r="E875" s="458"/>
      <c r="F875" s="459"/>
      <c r="G875" s="459"/>
    </row>
    <row r="876">
      <c r="A876" s="458"/>
      <c r="B876" s="458"/>
      <c r="C876" s="458"/>
      <c r="D876" s="458"/>
      <c r="E876" s="458"/>
      <c r="F876" s="459"/>
      <c r="G876" s="459"/>
    </row>
    <row r="877">
      <c r="A877" s="458"/>
      <c r="B877" s="458"/>
      <c r="C877" s="458"/>
      <c r="D877" s="458"/>
      <c r="E877" s="458"/>
      <c r="F877" s="459"/>
      <c r="G877" s="459"/>
    </row>
    <row r="878">
      <c r="A878" s="458"/>
      <c r="B878" s="458"/>
      <c r="C878" s="458"/>
      <c r="D878" s="458"/>
      <c r="E878" s="458"/>
      <c r="F878" s="459"/>
      <c r="G878" s="459"/>
    </row>
    <row r="879">
      <c r="A879" s="458"/>
      <c r="B879" s="458"/>
      <c r="C879" s="458"/>
      <c r="D879" s="458"/>
      <c r="E879" s="458"/>
      <c r="F879" s="459"/>
      <c r="G879" s="459"/>
    </row>
    <row r="880">
      <c r="A880" s="458"/>
      <c r="B880" s="458"/>
      <c r="C880" s="458"/>
      <c r="D880" s="458"/>
      <c r="E880" s="458"/>
      <c r="F880" s="459"/>
      <c r="G880" s="459"/>
    </row>
    <row r="881">
      <c r="A881" s="458"/>
      <c r="B881" s="458"/>
      <c r="C881" s="458"/>
      <c r="D881" s="458"/>
      <c r="E881" s="458"/>
      <c r="F881" s="459"/>
      <c r="G881" s="459"/>
    </row>
    <row r="882">
      <c r="A882" s="458"/>
      <c r="B882" s="458"/>
      <c r="C882" s="458"/>
      <c r="D882" s="458"/>
      <c r="E882" s="458"/>
      <c r="F882" s="459"/>
      <c r="G882" s="459"/>
    </row>
    <row r="883">
      <c r="A883" s="458"/>
      <c r="B883" s="458"/>
      <c r="C883" s="458"/>
      <c r="D883" s="458"/>
      <c r="E883" s="458"/>
      <c r="F883" s="459"/>
      <c r="G883" s="459"/>
    </row>
    <row r="884">
      <c r="A884" s="458"/>
      <c r="B884" s="458"/>
      <c r="C884" s="458"/>
      <c r="D884" s="458"/>
      <c r="E884" s="458"/>
      <c r="F884" s="459"/>
      <c r="G884" s="459"/>
    </row>
    <row r="885">
      <c r="A885" s="458"/>
      <c r="B885" s="458"/>
      <c r="C885" s="458"/>
      <c r="D885" s="458"/>
      <c r="E885" s="458"/>
      <c r="F885" s="459"/>
      <c r="G885" s="459"/>
    </row>
    <row r="886">
      <c r="A886" s="458"/>
      <c r="B886" s="458"/>
      <c r="C886" s="458"/>
      <c r="D886" s="458"/>
      <c r="E886" s="458"/>
      <c r="F886" s="459"/>
      <c r="G886" s="459"/>
    </row>
    <row r="887">
      <c r="A887" s="458"/>
      <c r="B887" s="458"/>
      <c r="C887" s="458"/>
      <c r="D887" s="458"/>
      <c r="E887" s="458"/>
      <c r="F887" s="459"/>
      <c r="G887" s="459"/>
    </row>
    <row r="888">
      <c r="A888" s="458"/>
      <c r="B888" s="458"/>
      <c r="C888" s="458"/>
      <c r="D888" s="458"/>
      <c r="E888" s="458"/>
      <c r="F888" s="459"/>
      <c r="G888" s="459"/>
    </row>
    <row r="889">
      <c r="A889" s="458"/>
      <c r="B889" s="458"/>
      <c r="C889" s="458"/>
      <c r="D889" s="458"/>
      <c r="E889" s="458"/>
      <c r="F889" s="459"/>
      <c r="G889" s="459"/>
    </row>
    <row r="890">
      <c r="A890" s="458"/>
      <c r="B890" s="458"/>
      <c r="C890" s="458"/>
      <c r="D890" s="458"/>
      <c r="E890" s="458"/>
      <c r="F890" s="459"/>
      <c r="G890" s="459"/>
    </row>
    <row r="891">
      <c r="A891" s="458"/>
      <c r="B891" s="458"/>
      <c r="C891" s="458"/>
      <c r="D891" s="458"/>
      <c r="E891" s="458"/>
      <c r="F891" s="459"/>
      <c r="G891" s="459"/>
    </row>
    <row r="892">
      <c r="A892" s="458"/>
      <c r="B892" s="458"/>
      <c r="C892" s="458"/>
      <c r="D892" s="458"/>
      <c r="E892" s="458"/>
      <c r="F892" s="459"/>
      <c r="G892" s="459"/>
    </row>
    <row r="893">
      <c r="A893" s="458"/>
      <c r="B893" s="458"/>
      <c r="C893" s="458"/>
      <c r="D893" s="458"/>
      <c r="E893" s="458"/>
      <c r="F893" s="459"/>
      <c r="G893" s="459"/>
    </row>
    <row r="894">
      <c r="A894" s="458"/>
      <c r="B894" s="458"/>
      <c r="C894" s="458"/>
      <c r="D894" s="458"/>
      <c r="E894" s="458"/>
      <c r="F894" s="459"/>
      <c r="G894" s="459"/>
    </row>
    <row r="895">
      <c r="A895" s="458"/>
      <c r="B895" s="458"/>
      <c r="C895" s="458"/>
      <c r="D895" s="458"/>
      <c r="E895" s="458"/>
      <c r="F895" s="459"/>
      <c r="G895" s="459"/>
    </row>
    <row r="896">
      <c r="A896" s="458"/>
      <c r="B896" s="458"/>
      <c r="C896" s="458"/>
      <c r="D896" s="458"/>
      <c r="E896" s="458"/>
      <c r="F896" s="459"/>
      <c r="G896" s="459"/>
    </row>
    <row r="897">
      <c r="A897" s="458"/>
      <c r="B897" s="458"/>
      <c r="C897" s="458"/>
      <c r="D897" s="458"/>
      <c r="E897" s="458"/>
      <c r="F897" s="459"/>
      <c r="G897" s="459"/>
    </row>
    <row r="898">
      <c r="A898" s="458"/>
      <c r="B898" s="458"/>
      <c r="C898" s="458"/>
      <c r="D898" s="458"/>
      <c r="E898" s="458"/>
      <c r="F898" s="459"/>
      <c r="G898" s="459"/>
    </row>
    <row r="899">
      <c r="A899" s="458"/>
      <c r="B899" s="458"/>
      <c r="C899" s="458"/>
      <c r="D899" s="458"/>
      <c r="E899" s="458"/>
      <c r="F899" s="459"/>
      <c r="G899" s="459"/>
    </row>
    <row r="900">
      <c r="A900" s="458"/>
      <c r="B900" s="458"/>
      <c r="C900" s="458"/>
      <c r="D900" s="458"/>
      <c r="E900" s="458"/>
      <c r="F900" s="459"/>
      <c r="G900" s="459"/>
    </row>
    <row r="901">
      <c r="A901" s="458"/>
      <c r="B901" s="458"/>
      <c r="C901" s="458"/>
      <c r="D901" s="458"/>
      <c r="E901" s="458"/>
      <c r="F901" s="459"/>
      <c r="G901" s="459"/>
    </row>
    <row r="902">
      <c r="A902" s="458"/>
      <c r="B902" s="458"/>
      <c r="C902" s="458"/>
      <c r="D902" s="458"/>
      <c r="E902" s="458"/>
      <c r="F902" s="459"/>
      <c r="G902" s="459"/>
    </row>
    <row r="903">
      <c r="A903" s="458"/>
      <c r="B903" s="458"/>
      <c r="C903" s="458"/>
      <c r="D903" s="458"/>
      <c r="E903" s="458"/>
      <c r="F903" s="459"/>
      <c r="G903" s="459"/>
    </row>
    <row r="904">
      <c r="A904" s="458"/>
      <c r="B904" s="458"/>
      <c r="C904" s="458"/>
      <c r="D904" s="458"/>
      <c r="E904" s="458"/>
      <c r="F904" s="459"/>
      <c r="G904" s="459"/>
    </row>
    <row r="905">
      <c r="A905" s="458"/>
      <c r="B905" s="458"/>
      <c r="C905" s="458"/>
      <c r="D905" s="458"/>
      <c r="E905" s="458"/>
      <c r="F905" s="459"/>
      <c r="G905" s="459"/>
    </row>
    <row r="906">
      <c r="A906" s="458"/>
      <c r="B906" s="458"/>
      <c r="C906" s="458"/>
      <c r="D906" s="458"/>
      <c r="E906" s="458"/>
      <c r="F906" s="459"/>
      <c r="G906" s="459"/>
    </row>
    <row r="907">
      <c r="A907" s="458"/>
      <c r="B907" s="458"/>
      <c r="C907" s="458"/>
      <c r="D907" s="458"/>
      <c r="E907" s="458"/>
      <c r="F907" s="459"/>
      <c r="G907" s="459"/>
    </row>
    <row r="908">
      <c r="A908" s="458"/>
      <c r="B908" s="458"/>
      <c r="C908" s="458"/>
      <c r="D908" s="458"/>
      <c r="E908" s="458"/>
      <c r="F908" s="459"/>
      <c r="G908" s="459"/>
    </row>
    <row r="909">
      <c r="A909" s="458"/>
      <c r="B909" s="458"/>
      <c r="C909" s="458"/>
      <c r="D909" s="458"/>
      <c r="E909" s="458"/>
      <c r="F909" s="459"/>
      <c r="G909" s="459"/>
    </row>
    <row r="910">
      <c r="A910" s="458"/>
      <c r="B910" s="458"/>
      <c r="C910" s="458"/>
      <c r="D910" s="458"/>
      <c r="E910" s="458"/>
      <c r="F910" s="459"/>
      <c r="G910" s="459"/>
    </row>
    <row r="911">
      <c r="A911" s="458"/>
      <c r="B911" s="458"/>
      <c r="C911" s="458"/>
      <c r="D911" s="458"/>
      <c r="E911" s="458"/>
      <c r="F911" s="459"/>
      <c r="G911" s="459"/>
    </row>
    <row r="912">
      <c r="A912" s="458"/>
      <c r="B912" s="458"/>
      <c r="C912" s="458"/>
      <c r="D912" s="458"/>
      <c r="E912" s="458"/>
      <c r="F912" s="459"/>
      <c r="G912" s="459"/>
    </row>
    <row r="913">
      <c r="A913" s="458"/>
      <c r="B913" s="458"/>
      <c r="C913" s="458"/>
      <c r="D913" s="458"/>
      <c r="E913" s="458"/>
      <c r="F913" s="459"/>
      <c r="G913" s="459"/>
    </row>
    <row r="914">
      <c r="A914" s="458"/>
      <c r="B914" s="458"/>
      <c r="C914" s="458"/>
      <c r="D914" s="458"/>
      <c r="E914" s="458"/>
      <c r="F914" s="459"/>
      <c r="G914" s="459"/>
    </row>
    <row r="915">
      <c r="A915" s="458"/>
      <c r="B915" s="458"/>
      <c r="C915" s="458"/>
      <c r="D915" s="458"/>
      <c r="E915" s="458"/>
      <c r="F915" s="459"/>
      <c r="G915" s="459"/>
    </row>
    <row r="916">
      <c r="A916" s="458"/>
      <c r="B916" s="458"/>
      <c r="C916" s="458"/>
      <c r="D916" s="458"/>
      <c r="E916" s="458"/>
      <c r="F916" s="459"/>
      <c r="G916" s="459"/>
    </row>
    <row r="917">
      <c r="A917" s="458"/>
      <c r="B917" s="458"/>
      <c r="C917" s="458"/>
      <c r="D917" s="458"/>
      <c r="E917" s="458"/>
      <c r="F917" s="459"/>
      <c r="G917" s="459"/>
    </row>
    <row r="918">
      <c r="A918" s="458"/>
      <c r="B918" s="458"/>
      <c r="C918" s="458"/>
      <c r="D918" s="458"/>
      <c r="E918" s="458"/>
      <c r="F918" s="459"/>
      <c r="G918" s="459"/>
    </row>
    <row r="919">
      <c r="A919" s="458"/>
      <c r="B919" s="458"/>
      <c r="C919" s="458"/>
      <c r="D919" s="458"/>
      <c r="E919" s="458"/>
      <c r="F919" s="459"/>
      <c r="G919" s="459"/>
    </row>
    <row r="920">
      <c r="A920" s="458"/>
      <c r="B920" s="458"/>
      <c r="C920" s="458"/>
      <c r="D920" s="458"/>
      <c r="E920" s="458"/>
      <c r="F920" s="459"/>
      <c r="G920" s="459"/>
    </row>
    <row r="921">
      <c r="A921" s="458"/>
      <c r="B921" s="458"/>
      <c r="C921" s="458"/>
      <c r="D921" s="458"/>
      <c r="E921" s="458"/>
      <c r="F921" s="459"/>
      <c r="G921" s="459"/>
    </row>
    <row r="922">
      <c r="A922" s="458"/>
      <c r="B922" s="458"/>
      <c r="C922" s="458"/>
      <c r="D922" s="458"/>
      <c r="E922" s="458"/>
      <c r="F922" s="459"/>
      <c r="G922" s="459"/>
    </row>
    <row r="923">
      <c r="A923" s="458"/>
      <c r="B923" s="458"/>
      <c r="C923" s="458"/>
      <c r="D923" s="458"/>
      <c r="E923" s="458"/>
      <c r="F923" s="459"/>
      <c r="G923" s="459"/>
    </row>
    <row r="924">
      <c r="A924" s="458"/>
      <c r="B924" s="458"/>
      <c r="C924" s="458"/>
      <c r="D924" s="458"/>
      <c r="E924" s="458"/>
      <c r="F924" s="459"/>
      <c r="G924" s="459"/>
    </row>
    <row r="925">
      <c r="A925" s="458"/>
      <c r="B925" s="458"/>
      <c r="C925" s="458"/>
      <c r="D925" s="458"/>
      <c r="E925" s="458"/>
      <c r="F925" s="459"/>
      <c r="G925" s="459"/>
    </row>
    <row r="926">
      <c r="A926" s="458"/>
      <c r="B926" s="458"/>
      <c r="C926" s="458"/>
      <c r="D926" s="458"/>
      <c r="E926" s="458"/>
      <c r="F926" s="459"/>
      <c r="G926" s="459"/>
    </row>
    <row r="927">
      <c r="A927" s="458"/>
      <c r="B927" s="458"/>
      <c r="C927" s="458"/>
      <c r="D927" s="458"/>
      <c r="E927" s="458"/>
      <c r="F927" s="459"/>
      <c r="G927" s="459"/>
    </row>
    <row r="928">
      <c r="A928" s="458"/>
      <c r="B928" s="458"/>
      <c r="C928" s="458"/>
      <c r="D928" s="458"/>
      <c r="E928" s="458"/>
      <c r="F928" s="459"/>
      <c r="G928" s="459"/>
    </row>
    <row r="929">
      <c r="A929" s="458"/>
      <c r="B929" s="458"/>
      <c r="C929" s="458"/>
      <c r="D929" s="458"/>
      <c r="E929" s="458"/>
      <c r="F929" s="459"/>
      <c r="G929" s="459"/>
    </row>
    <row r="930">
      <c r="A930" s="458"/>
      <c r="B930" s="458"/>
      <c r="C930" s="458"/>
      <c r="D930" s="458"/>
      <c r="E930" s="458"/>
      <c r="F930" s="459"/>
      <c r="G930" s="459"/>
    </row>
    <row r="931">
      <c r="A931" s="458"/>
      <c r="B931" s="458"/>
      <c r="C931" s="458"/>
      <c r="D931" s="458"/>
      <c r="E931" s="458"/>
      <c r="F931" s="459"/>
      <c r="G931" s="459"/>
    </row>
    <row r="932">
      <c r="A932" s="458"/>
      <c r="B932" s="458"/>
      <c r="C932" s="458"/>
      <c r="D932" s="458"/>
      <c r="E932" s="458"/>
      <c r="F932" s="459"/>
      <c r="G932" s="459"/>
    </row>
    <row r="933">
      <c r="A933" s="458"/>
      <c r="B933" s="458"/>
      <c r="C933" s="458"/>
      <c r="D933" s="458"/>
      <c r="E933" s="458"/>
      <c r="F933" s="459"/>
      <c r="G933" s="459"/>
    </row>
    <row r="934">
      <c r="A934" s="458"/>
      <c r="B934" s="458"/>
      <c r="C934" s="458"/>
      <c r="D934" s="458"/>
      <c r="E934" s="458"/>
      <c r="F934" s="459"/>
      <c r="G934" s="459"/>
    </row>
    <row r="935">
      <c r="A935" s="458"/>
      <c r="B935" s="458"/>
      <c r="C935" s="458"/>
      <c r="D935" s="458"/>
      <c r="E935" s="458"/>
      <c r="F935" s="459"/>
      <c r="G935" s="459"/>
    </row>
    <row r="936">
      <c r="A936" s="458"/>
      <c r="B936" s="458"/>
      <c r="C936" s="458"/>
      <c r="D936" s="458"/>
      <c r="E936" s="458"/>
      <c r="F936" s="459"/>
      <c r="G936" s="459"/>
    </row>
    <row r="937">
      <c r="A937" s="458"/>
      <c r="B937" s="458"/>
      <c r="C937" s="458"/>
      <c r="D937" s="458"/>
      <c r="E937" s="458"/>
      <c r="F937" s="459"/>
      <c r="G937" s="459"/>
    </row>
    <row r="938">
      <c r="A938" s="458"/>
      <c r="B938" s="458"/>
      <c r="C938" s="458"/>
      <c r="D938" s="458"/>
      <c r="E938" s="458"/>
      <c r="F938" s="459"/>
      <c r="G938" s="459"/>
    </row>
    <row r="939">
      <c r="A939" s="458"/>
      <c r="B939" s="458"/>
      <c r="C939" s="458"/>
      <c r="D939" s="458"/>
      <c r="E939" s="458"/>
      <c r="F939" s="459"/>
      <c r="G939" s="459"/>
    </row>
    <row r="940">
      <c r="A940" s="458"/>
      <c r="B940" s="458"/>
      <c r="C940" s="458"/>
      <c r="D940" s="458"/>
      <c r="E940" s="458"/>
      <c r="F940" s="459"/>
      <c r="G940" s="459"/>
    </row>
    <row r="941">
      <c r="A941" s="458"/>
      <c r="B941" s="458"/>
      <c r="C941" s="458"/>
      <c r="D941" s="458"/>
      <c r="E941" s="458"/>
      <c r="F941" s="459"/>
      <c r="G941" s="459"/>
    </row>
    <row r="942">
      <c r="A942" s="458"/>
      <c r="B942" s="458"/>
      <c r="C942" s="458"/>
      <c r="D942" s="458"/>
      <c r="E942" s="458"/>
      <c r="F942" s="459"/>
      <c r="G942" s="459"/>
    </row>
    <row r="943">
      <c r="A943" s="458"/>
      <c r="B943" s="458"/>
      <c r="C943" s="458"/>
      <c r="D943" s="458"/>
      <c r="E943" s="458"/>
      <c r="F943" s="459"/>
      <c r="G943" s="459"/>
    </row>
    <row r="944">
      <c r="A944" s="458"/>
      <c r="B944" s="458"/>
      <c r="C944" s="458"/>
      <c r="D944" s="458"/>
      <c r="E944" s="458"/>
      <c r="F944" s="459"/>
      <c r="G944" s="459"/>
    </row>
    <row r="945">
      <c r="A945" s="458"/>
      <c r="B945" s="458"/>
      <c r="C945" s="458"/>
      <c r="D945" s="458"/>
      <c r="E945" s="458"/>
      <c r="F945" s="459"/>
      <c r="G945" s="459"/>
    </row>
    <row r="946">
      <c r="A946" s="458"/>
      <c r="B946" s="458"/>
      <c r="C946" s="458"/>
      <c r="D946" s="458"/>
      <c r="E946" s="458"/>
      <c r="F946" s="459"/>
      <c r="G946" s="459"/>
    </row>
    <row r="947">
      <c r="A947" s="458"/>
      <c r="B947" s="458"/>
      <c r="C947" s="458"/>
      <c r="D947" s="458"/>
      <c r="E947" s="458"/>
      <c r="F947" s="459"/>
      <c r="G947" s="459"/>
    </row>
    <row r="948">
      <c r="A948" s="458"/>
      <c r="B948" s="458"/>
      <c r="C948" s="458"/>
      <c r="D948" s="458"/>
      <c r="E948" s="458"/>
      <c r="F948" s="459"/>
      <c r="G948" s="459"/>
    </row>
    <row r="949">
      <c r="A949" s="458"/>
      <c r="B949" s="458"/>
      <c r="C949" s="458"/>
      <c r="D949" s="458"/>
      <c r="E949" s="458"/>
      <c r="F949" s="459"/>
      <c r="G949" s="459"/>
    </row>
    <row r="950">
      <c r="A950" s="458"/>
      <c r="B950" s="458"/>
      <c r="C950" s="458"/>
      <c r="D950" s="458"/>
      <c r="E950" s="458"/>
      <c r="F950" s="459"/>
      <c r="G950" s="459"/>
    </row>
    <row r="951">
      <c r="A951" s="458"/>
      <c r="B951" s="458"/>
      <c r="C951" s="458"/>
      <c r="D951" s="458"/>
      <c r="E951" s="458"/>
      <c r="F951" s="459"/>
      <c r="G951" s="459"/>
    </row>
    <row r="952">
      <c r="A952" s="458"/>
      <c r="B952" s="458"/>
      <c r="C952" s="458"/>
      <c r="D952" s="458"/>
      <c r="E952" s="458"/>
      <c r="F952" s="459"/>
      <c r="G952" s="459"/>
    </row>
    <row r="953">
      <c r="A953" s="458"/>
      <c r="B953" s="458"/>
      <c r="C953" s="458"/>
      <c r="D953" s="458"/>
      <c r="E953" s="458"/>
      <c r="F953" s="459"/>
      <c r="G953" s="459"/>
    </row>
    <row r="954">
      <c r="A954" s="458"/>
      <c r="B954" s="458"/>
      <c r="C954" s="458"/>
      <c r="D954" s="458"/>
      <c r="E954" s="458"/>
      <c r="F954" s="459"/>
      <c r="G954" s="459"/>
    </row>
    <row r="955">
      <c r="A955" s="458"/>
      <c r="B955" s="458"/>
      <c r="C955" s="458"/>
      <c r="D955" s="458"/>
      <c r="E955" s="458"/>
      <c r="F955" s="459"/>
      <c r="G955" s="459"/>
    </row>
    <row r="956">
      <c r="A956" s="458"/>
      <c r="B956" s="458"/>
      <c r="C956" s="458"/>
      <c r="D956" s="458"/>
      <c r="E956" s="458"/>
      <c r="F956" s="459"/>
      <c r="G956" s="459"/>
    </row>
    <row r="957">
      <c r="A957" s="458"/>
      <c r="B957" s="458"/>
      <c r="C957" s="458"/>
      <c r="D957" s="458"/>
      <c r="E957" s="458"/>
      <c r="F957" s="459"/>
      <c r="G957" s="459"/>
    </row>
    <row r="958">
      <c r="A958" s="458"/>
      <c r="B958" s="458"/>
      <c r="C958" s="458"/>
      <c r="D958" s="458"/>
      <c r="E958" s="458"/>
      <c r="F958" s="459"/>
      <c r="G958" s="459"/>
    </row>
    <row r="959">
      <c r="A959" s="458"/>
      <c r="B959" s="458"/>
      <c r="C959" s="458"/>
      <c r="D959" s="458"/>
      <c r="E959" s="458"/>
      <c r="F959" s="459"/>
      <c r="G959" s="459"/>
    </row>
    <row r="960">
      <c r="A960" s="458"/>
      <c r="B960" s="458"/>
      <c r="C960" s="458"/>
      <c r="D960" s="458"/>
      <c r="E960" s="458"/>
      <c r="F960" s="459"/>
      <c r="G960" s="459"/>
    </row>
    <row r="961">
      <c r="A961" s="458"/>
      <c r="B961" s="458"/>
      <c r="C961" s="458"/>
      <c r="D961" s="458"/>
      <c r="E961" s="458"/>
      <c r="F961" s="459"/>
      <c r="G961" s="459"/>
    </row>
    <row r="962">
      <c r="A962" s="458"/>
      <c r="B962" s="458"/>
      <c r="C962" s="458"/>
      <c r="D962" s="458"/>
      <c r="E962" s="458"/>
      <c r="F962" s="459"/>
      <c r="G962" s="459"/>
    </row>
    <row r="963">
      <c r="A963" s="458"/>
      <c r="B963" s="458"/>
      <c r="C963" s="458"/>
      <c r="D963" s="458"/>
      <c r="E963" s="458"/>
      <c r="F963" s="459"/>
      <c r="G963" s="459"/>
    </row>
    <row r="964">
      <c r="A964" s="458"/>
      <c r="B964" s="458"/>
      <c r="C964" s="458"/>
      <c r="D964" s="458"/>
      <c r="E964" s="458"/>
      <c r="F964" s="459"/>
      <c r="G964" s="459"/>
    </row>
    <row r="965">
      <c r="A965" s="458"/>
      <c r="B965" s="458"/>
      <c r="C965" s="458"/>
      <c r="D965" s="458"/>
      <c r="E965" s="458"/>
      <c r="F965" s="459"/>
      <c r="G965" s="459"/>
    </row>
    <row r="966">
      <c r="A966" s="458"/>
      <c r="B966" s="458"/>
      <c r="C966" s="458"/>
      <c r="D966" s="458"/>
      <c r="E966" s="458"/>
      <c r="F966" s="459"/>
      <c r="G966" s="459"/>
    </row>
    <row r="967">
      <c r="A967" s="458"/>
      <c r="B967" s="458"/>
      <c r="C967" s="458"/>
      <c r="D967" s="458"/>
      <c r="E967" s="458"/>
      <c r="F967" s="459"/>
      <c r="G967" s="459"/>
    </row>
    <row r="968">
      <c r="A968" s="458"/>
      <c r="B968" s="458"/>
      <c r="C968" s="458"/>
      <c r="D968" s="458"/>
      <c r="E968" s="458"/>
      <c r="F968" s="459"/>
      <c r="G968" s="459"/>
    </row>
    <row r="969">
      <c r="A969" s="458"/>
      <c r="B969" s="458"/>
      <c r="C969" s="458"/>
      <c r="D969" s="458"/>
      <c r="E969" s="458"/>
      <c r="F969" s="459"/>
      <c r="G969" s="459"/>
    </row>
    <row r="970">
      <c r="A970" s="458"/>
      <c r="B970" s="458"/>
      <c r="C970" s="458"/>
      <c r="D970" s="458"/>
      <c r="E970" s="458"/>
      <c r="F970" s="459"/>
      <c r="G970" s="459"/>
    </row>
    <row r="971">
      <c r="A971" s="458"/>
      <c r="B971" s="458"/>
      <c r="C971" s="458"/>
      <c r="D971" s="458"/>
      <c r="E971" s="458"/>
      <c r="F971" s="459"/>
      <c r="G971" s="459"/>
    </row>
    <row r="972">
      <c r="A972" s="458"/>
      <c r="B972" s="458"/>
      <c r="C972" s="458"/>
      <c r="D972" s="458"/>
      <c r="E972" s="458"/>
      <c r="F972" s="459"/>
      <c r="G972" s="459"/>
    </row>
    <row r="973">
      <c r="A973" s="458"/>
      <c r="B973" s="458"/>
      <c r="C973" s="458"/>
      <c r="D973" s="458"/>
      <c r="E973" s="458"/>
      <c r="F973" s="459"/>
      <c r="G973" s="459"/>
    </row>
    <row r="974">
      <c r="A974" s="458"/>
      <c r="B974" s="458"/>
      <c r="C974" s="458"/>
      <c r="D974" s="458"/>
      <c r="E974" s="458"/>
      <c r="F974" s="459"/>
      <c r="G974" s="459"/>
    </row>
    <row r="975">
      <c r="A975" s="458"/>
      <c r="B975" s="458"/>
      <c r="C975" s="458"/>
      <c r="D975" s="458"/>
      <c r="E975" s="458"/>
      <c r="F975" s="459"/>
      <c r="G975" s="459"/>
    </row>
    <row r="976">
      <c r="A976" s="458"/>
      <c r="B976" s="458"/>
      <c r="C976" s="458"/>
      <c r="D976" s="458"/>
      <c r="E976" s="458"/>
      <c r="F976" s="459"/>
      <c r="G976" s="459"/>
    </row>
    <row r="977">
      <c r="A977" s="458"/>
      <c r="B977" s="458"/>
      <c r="C977" s="458"/>
      <c r="D977" s="458"/>
      <c r="E977" s="458"/>
      <c r="F977" s="459"/>
      <c r="G977" s="459"/>
    </row>
    <row r="978">
      <c r="A978" s="458"/>
      <c r="B978" s="458"/>
      <c r="C978" s="458"/>
      <c r="D978" s="458"/>
      <c r="E978" s="458"/>
      <c r="F978" s="459"/>
      <c r="G978" s="459"/>
    </row>
    <row r="979">
      <c r="A979" s="458"/>
      <c r="B979" s="458"/>
      <c r="C979" s="458"/>
      <c r="D979" s="458"/>
      <c r="E979" s="458"/>
      <c r="F979" s="459"/>
      <c r="G979" s="459"/>
    </row>
    <row r="980">
      <c r="A980" s="458"/>
      <c r="B980" s="458"/>
      <c r="C980" s="458"/>
      <c r="D980" s="458"/>
      <c r="E980" s="458"/>
      <c r="F980" s="459"/>
      <c r="G980" s="459"/>
    </row>
    <row r="981">
      <c r="A981" s="458"/>
      <c r="B981" s="458"/>
      <c r="C981" s="458"/>
      <c r="D981" s="458"/>
      <c r="E981" s="458"/>
      <c r="F981" s="459"/>
      <c r="G981" s="459"/>
    </row>
    <row r="982">
      <c r="A982" s="458"/>
      <c r="B982" s="458"/>
      <c r="C982" s="458"/>
      <c r="D982" s="458"/>
      <c r="E982" s="458"/>
      <c r="F982" s="459"/>
      <c r="G982" s="459"/>
    </row>
    <row r="983">
      <c r="A983" s="458"/>
      <c r="B983" s="458"/>
      <c r="C983" s="458"/>
      <c r="D983" s="458"/>
      <c r="E983" s="458"/>
      <c r="F983" s="459"/>
      <c r="G983" s="459"/>
    </row>
    <row r="984">
      <c r="A984" s="458"/>
      <c r="B984" s="458"/>
      <c r="C984" s="458"/>
      <c r="D984" s="458"/>
      <c r="E984" s="458"/>
      <c r="F984" s="459"/>
      <c r="G984" s="459"/>
    </row>
    <row r="985">
      <c r="A985" s="458"/>
      <c r="B985" s="458"/>
      <c r="C985" s="458"/>
      <c r="D985" s="458"/>
      <c r="E985" s="458"/>
      <c r="F985" s="459"/>
      <c r="G985" s="459"/>
    </row>
    <row r="986">
      <c r="A986" s="458"/>
      <c r="B986" s="458"/>
      <c r="C986" s="458"/>
      <c r="D986" s="458"/>
      <c r="E986" s="458"/>
      <c r="F986" s="459"/>
      <c r="G986" s="459"/>
    </row>
    <row r="987">
      <c r="A987" s="458"/>
      <c r="B987" s="458"/>
      <c r="C987" s="458"/>
      <c r="D987" s="458"/>
      <c r="E987" s="458"/>
      <c r="F987" s="459"/>
      <c r="G987" s="459"/>
    </row>
    <row r="988">
      <c r="A988" s="458"/>
      <c r="B988" s="458"/>
      <c r="C988" s="458"/>
      <c r="D988" s="458"/>
      <c r="E988" s="458"/>
      <c r="F988" s="459"/>
      <c r="G988" s="459"/>
    </row>
    <row r="989">
      <c r="A989" s="458"/>
      <c r="B989" s="458"/>
      <c r="C989" s="458"/>
      <c r="D989" s="458"/>
      <c r="E989" s="458"/>
      <c r="F989" s="459"/>
      <c r="G989" s="459"/>
    </row>
    <row r="990">
      <c r="A990" s="458"/>
      <c r="B990" s="458"/>
      <c r="C990" s="458"/>
      <c r="D990" s="458"/>
      <c r="E990" s="458"/>
      <c r="F990" s="459"/>
      <c r="G990" s="459"/>
    </row>
    <row r="991">
      <c r="A991" s="458"/>
      <c r="B991" s="458"/>
      <c r="C991" s="458"/>
      <c r="D991" s="458"/>
      <c r="E991" s="458"/>
      <c r="F991" s="459"/>
      <c r="G991" s="459"/>
    </row>
    <row r="992">
      <c r="A992" s="458"/>
      <c r="B992" s="458"/>
      <c r="C992" s="458"/>
      <c r="D992" s="458"/>
      <c r="E992" s="458"/>
      <c r="F992" s="459"/>
      <c r="G992" s="459"/>
    </row>
    <row r="993">
      <c r="A993" s="458"/>
      <c r="B993" s="458"/>
      <c r="C993" s="458"/>
      <c r="D993" s="458"/>
      <c r="E993" s="458"/>
      <c r="F993" s="459"/>
      <c r="G993" s="459"/>
    </row>
    <row r="994">
      <c r="A994" s="458"/>
      <c r="B994" s="458"/>
      <c r="C994" s="458"/>
      <c r="D994" s="458"/>
      <c r="E994" s="458"/>
      <c r="F994" s="459"/>
      <c r="G994" s="459"/>
    </row>
    <row r="995">
      <c r="A995" s="458"/>
      <c r="B995" s="458"/>
      <c r="C995" s="458"/>
      <c r="D995" s="458"/>
      <c r="E995" s="458"/>
      <c r="F995" s="459"/>
      <c r="G995" s="459"/>
    </row>
    <row r="996">
      <c r="A996" s="458"/>
      <c r="B996" s="458"/>
      <c r="C996" s="458"/>
      <c r="D996" s="458"/>
      <c r="E996" s="458"/>
      <c r="F996" s="459"/>
      <c r="G996" s="459"/>
    </row>
    <row r="997">
      <c r="A997" s="458"/>
      <c r="B997" s="458"/>
      <c r="C997" s="458"/>
      <c r="D997" s="458"/>
      <c r="E997" s="458"/>
      <c r="F997" s="459"/>
      <c r="G997" s="459"/>
    </row>
    <row r="998">
      <c r="A998" s="458"/>
      <c r="B998" s="458"/>
      <c r="C998" s="458"/>
      <c r="D998" s="458"/>
      <c r="E998" s="458"/>
      <c r="F998" s="459"/>
      <c r="G998" s="459"/>
    </row>
    <row r="999">
      <c r="A999" s="458"/>
      <c r="B999" s="458"/>
      <c r="C999" s="458"/>
      <c r="D999" s="458"/>
      <c r="E999" s="458"/>
      <c r="F999" s="459"/>
      <c r="G999" s="459"/>
    </row>
    <row r="1000">
      <c r="A1000" s="458"/>
      <c r="B1000" s="458"/>
      <c r="C1000" s="458"/>
      <c r="D1000" s="458"/>
      <c r="E1000" s="458"/>
      <c r="F1000" s="459"/>
      <c r="G1000" s="459"/>
    </row>
    <row r="1001">
      <c r="A1001" s="458"/>
      <c r="B1001" s="458"/>
      <c r="C1001" s="458"/>
      <c r="D1001" s="458"/>
      <c r="E1001" s="458"/>
      <c r="F1001" s="459"/>
      <c r="G1001" s="459"/>
    </row>
    <row r="1002">
      <c r="A1002" s="458"/>
      <c r="B1002" s="458"/>
      <c r="C1002" s="458"/>
      <c r="D1002" s="458"/>
      <c r="E1002" s="458"/>
      <c r="F1002" s="459"/>
      <c r="G1002" s="459"/>
    </row>
    <row r="1003">
      <c r="A1003" s="458"/>
      <c r="B1003" s="458"/>
      <c r="C1003" s="458"/>
      <c r="D1003" s="458"/>
      <c r="E1003" s="458"/>
      <c r="F1003" s="459"/>
      <c r="G1003" s="459"/>
    </row>
    <row r="1004">
      <c r="A1004" s="458"/>
      <c r="B1004" s="458"/>
      <c r="C1004" s="458"/>
      <c r="D1004" s="458"/>
      <c r="E1004" s="458"/>
      <c r="F1004" s="459"/>
      <c r="G1004" s="459"/>
    </row>
    <row r="1005">
      <c r="A1005" s="458"/>
      <c r="B1005" s="458"/>
      <c r="C1005" s="458"/>
      <c r="D1005" s="458"/>
      <c r="E1005" s="458"/>
      <c r="F1005" s="459"/>
      <c r="G1005" s="459"/>
    </row>
    <row r="1006">
      <c r="A1006" s="458"/>
      <c r="B1006" s="458"/>
      <c r="C1006" s="458"/>
      <c r="D1006" s="458"/>
      <c r="E1006" s="458"/>
      <c r="F1006" s="459"/>
      <c r="G1006" s="459"/>
    </row>
    <row r="1007">
      <c r="A1007" s="458"/>
      <c r="B1007" s="458"/>
      <c r="C1007" s="458"/>
      <c r="D1007" s="458"/>
      <c r="E1007" s="458"/>
      <c r="F1007" s="459"/>
      <c r="G1007" s="459"/>
    </row>
    <row r="1008">
      <c r="A1008" s="458"/>
      <c r="B1008" s="458"/>
      <c r="C1008" s="458"/>
      <c r="D1008" s="458"/>
      <c r="E1008" s="458"/>
      <c r="F1008" s="459"/>
      <c r="G1008" s="459"/>
    </row>
    <row r="1009">
      <c r="A1009" s="458"/>
      <c r="B1009" s="458"/>
      <c r="C1009" s="458"/>
      <c r="D1009" s="458"/>
      <c r="E1009" s="458"/>
      <c r="F1009" s="459"/>
      <c r="G1009" s="459"/>
    </row>
    <row r="1010">
      <c r="A1010" s="458"/>
      <c r="B1010" s="458"/>
      <c r="C1010" s="458"/>
      <c r="D1010" s="458"/>
      <c r="E1010" s="458"/>
      <c r="F1010" s="459"/>
      <c r="G1010" s="459"/>
    </row>
    <row r="1011">
      <c r="A1011" s="458"/>
      <c r="B1011" s="458"/>
      <c r="C1011" s="458"/>
      <c r="D1011" s="458"/>
      <c r="E1011" s="458"/>
      <c r="F1011" s="459"/>
      <c r="G1011" s="459"/>
    </row>
    <row r="1012">
      <c r="A1012" s="458"/>
      <c r="B1012" s="458"/>
      <c r="C1012" s="458"/>
      <c r="D1012" s="458"/>
      <c r="E1012" s="458"/>
      <c r="F1012" s="459"/>
      <c r="G1012" s="459"/>
    </row>
    <row r="1013">
      <c r="A1013" s="458"/>
      <c r="B1013" s="458"/>
      <c r="C1013" s="458"/>
      <c r="D1013" s="458"/>
      <c r="E1013" s="458"/>
      <c r="F1013" s="459"/>
      <c r="G1013" s="459"/>
    </row>
    <row r="1014">
      <c r="A1014" s="458"/>
      <c r="B1014" s="458"/>
      <c r="C1014" s="458"/>
      <c r="D1014" s="458"/>
      <c r="E1014" s="458"/>
      <c r="F1014" s="459"/>
      <c r="G1014" s="459"/>
    </row>
    <row r="1015">
      <c r="A1015" s="458"/>
      <c r="B1015" s="458"/>
      <c r="C1015" s="458"/>
      <c r="D1015" s="458"/>
      <c r="E1015" s="458"/>
      <c r="F1015" s="459"/>
      <c r="G1015" s="459"/>
    </row>
    <row r="1016">
      <c r="A1016" s="458"/>
      <c r="B1016" s="458"/>
      <c r="C1016" s="458"/>
      <c r="D1016" s="458"/>
      <c r="E1016" s="458"/>
      <c r="F1016" s="459"/>
      <c r="G1016" s="459"/>
    </row>
    <row r="1017">
      <c r="A1017" s="458"/>
      <c r="B1017" s="458"/>
      <c r="C1017" s="458"/>
      <c r="D1017" s="458"/>
      <c r="E1017" s="458"/>
      <c r="F1017" s="459"/>
      <c r="G1017" s="459"/>
    </row>
    <row r="1018">
      <c r="A1018" s="458"/>
      <c r="B1018" s="458"/>
      <c r="C1018" s="458"/>
      <c r="D1018" s="458"/>
      <c r="E1018" s="458"/>
      <c r="F1018" s="459"/>
      <c r="G1018" s="459"/>
    </row>
    <row r="1019">
      <c r="A1019" s="458"/>
      <c r="B1019" s="458"/>
      <c r="C1019" s="458"/>
      <c r="D1019" s="458"/>
      <c r="E1019" s="458"/>
      <c r="F1019" s="459"/>
      <c r="G1019" s="459"/>
    </row>
    <row r="1020">
      <c r="A1020" s="458"/>
      <c r="B1020" s="458"/>
      <c r="C1020" s="458"/>
      <c r="D1020" s="458"/>
      <c r="E1020" s="458"/>
      <c r="F1020" s="459"/>
      <c r="G1020" s="459"/>
    </row>
    <row r="1021">
      <c r="A1021" s="458"/>
      <c r="B1021" s="458"/>
      <c r="C1021" s="458"/>
      <c r="D1021" s="458"/>
      <c r="E1021" s="458"/>
      <c r="F1021" s="459"/>
      <c r="G1021" s="459"/>
    </row>
    <row r="1022">
      <c r="A1022" s="458"/>
      <c r="B1022" s="458"/>
      <c r="C1022" s="458"/>
      <c r="D1022" s="458"/>
      <c r="E1022" s="458"/>
      <c r="F1022" s="459"/>
      <c r="G1022" s="459"/>
    </row>
    <row r="1023">
      <c r="A1023" s="458"/>
      <c r="B1023" s="458"/>
      <c r="C1023" s="458"/>
      <c r="D1023" s="458"/>
      <c r="E1023" s="458"/>
      <c r="F1023" s="459"/>
      <c r="G1023" s="459"/>
    </row>
    <row r="1024">
      <c r="A1024" s="458"/>
      <c r="B1024" s="458"/>
      <c r="C1024" s="458"/>
      <c r="D1024" s="458"/>
      <c r="E1024" s="458"/>
      <c r="F1024" s="459"/>
      <c r="G1024" s="459"/>
    </row>
    <row r="1025">
      <c r="A1025" s="458"/>
      <c r="B1025" s="458"/>
      <c r="C1025" s="458"/>
      <c r="D1025" s="458"/>
      <c r="E1025" s="458"/>
      <c r="F1025" s="459"/>
      <c r="G1025" s="459"/>
    </row>
    <row r="1026">
      <c r="A1026" s="458"/>
      <c r="B1026" s="458"/>
      <c r="C1026" s="458"/>
      <c r="D1026" s="458"/>
      <c r="E1026" s="458"/>
      <c r="F1026" s="459"/>
      <c r="G1026" s="459"/>
    </row>
    <row r="1027">
      <c r="A1027" s="458"/>
      <c r="B1027" s="458"/>
      <c r="C1027" s="458"/>
      <c r="D1027" s="458"/>
      <c r="E1027" s="458"/>
      <c r="F1027" s="459"/>
      <c r="G1027" s="459"/>
    </row>
    <row r="1028">
      <c r="A1028" s="458"/>
      <c r="B1028" s="458"/>
      <c r="C1028" s="458"/>
      <c r="D1028" s="458"/>
      <c r="E1028" s="458"/>
      <c r="F1028" s="459"/>
      <c r="G1028" s="459"/>
    </row>
    <row r="1029">
      <c r="A1029" s="458"/>
      <c r="B1029" s="458"/>
      <c r="C1029" s="458"/>
      <c r="D1029" s="458"/>
      <c r="E1029" s="458"/>
      <c r="F1029" s="459"/>
      <c r="G1029" s="459"/>
    </row>
    <row r="1030">
      <c r="A1030" s="458"/>
      <c r="B1030" s="458"/>
      <c r="C1030" s="458"/>
      <c r="D1030" s="458"/>
      <c r="E1030" s="458"/>
      <c r="F1030" s="459"/>
      <c r="G1030" s="459"/>
    </row>
    <row r="1031">
      <c r="A1031" s="458"/>
      <c r="B1031" s="458"/>
      <c r="C1031" s="458"/>
      <c r="D1031" s="458"/>
      <c r="E1031" s="458"/>
      <c r="F1031" s="459"/>
      <c r="G1031" s="459"/>
    </row>
    <row r="1032">
      <c r="A1032" s="458"/>
      <c r="B1032" s="458"/>
      <c r="C1032" s="458"/>
      <c r="D1032" s="458"/>
      <c r="E1032" s="458"/>
      <c r="F1032" s="459"/>
      <c r="G1032" s="459"/>
    </row>
    <row r="1033">
      <c r="A1033" s="458"/>
      <c r="B1033" s="458"/>
      <c r="C1033" s="458"/>
      <c r="D1033" s="458"/>
      <c r="E1033" s="458"/>
      <c r="F1033" s="459"/>
      <c r="G1033" s="459"/>
    </row>
    <row r="1034">
      <c r="A1034" s="458"/>
      <c r="B1034" s="458"/>
      <c r="C1034" s="458"/>
      <c r="D1034" s="458"/>
      <c r="E1034" s="458"/>
      <c r="F1034" s="459"/>
      <c r="G1034" s="459"/>
    </row>
    <row r="1035">
      <c r="A1035" s="458"/>
      <c r="B1035" s="458"/>
      <c r="C1035" s="458"/>
      <c r="D1035" s="458"/>
      <c r="E1035" s="458"/>
      <c r="F1035" s="459"/>
      <c r="G1035" s="459"/>
    </row>
    <row r="1036">
      <c r="A1036" s="458"/>
      <c r="B1036" s="458"/>
      <c r="C1036" s="458"/>
      <c r="D1036" s="458"/>
      <c r="E1036" s="458"/>
      <c r="F1036" s="459"/>
      <c r="G1036" s="459"/>
    </row>
  </sheetData>
  <drawing r:id="rId2"/>
  <legacyDrawing r:id="rId3"/>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1" t="s">
        <v>628</v>
      </c>
    </row>
    <row r="2">
      <c r="A2" s="31" t="s">
        <v>1021</v>
      </c>
      <c r="B2" s="31" t="s">
        <v>1614</v>
      </c>
    </row>
    <row r="3">
      <c r="A3" s="31" t="s">
        <v>1023</v>
      </c>
      <c r="B3" s="31" t="s">
        <v>1024</v>
      </c>
    </row>
    <row r="4">
      <c r="A4" s="31" t="s">
        <v>756</v>
      </c>
      <c r="B4" s="31" t="s">
        <v>1615</v>
      </c>
    </row>
    <row r="5">
      <c r="A5" s="31" t="s">
        <v>1026</v>
      </c>
    </row>
    <row r="6">
      <c r="A6" s="31" t="s">
        <v>1027</v>
      </c>
      <c r="B6" s="452">
        <v>0.0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58"/>
      <c r="B12" s="458"/>
      <c r="C12" s="458"/>
      <c r="D12" s="458"/>
      <c r="E12" s="458"/>
      <c r="F12" s="459"/>
      <c r="G12" s="459"/>
    </row>
    <row r="15">
      <c r="A15" s="455" t="s">
        <v>1031</v>
      </c>
      <c r="B15" s="455" t="s">
        <v>1032</v>
      </c>
      <c r="C15" s="455" t="s">
        <v>1033</v>
      </c>
      <c r="D15" s="455" t="s">
        <v>1034</v>
      </c>
      <c r="E15" s="455" t="s">
        <v>1035</v>
      </c>
      <c r="F15" s="455" t="s">
        <v>1036</v>
      </c>
      <c r="G15" s="307"/>
    </row>
    <row r="16">
      <c r="A16" s="458"/>
      <c r="B16" s="458"/>
      <c r="C16" s="458"/>
      <c r="D16" s="458"/>
      <c r="E16" s="458"/>
      <c r="F16" s="459"/>
      <c r="G16" s="459"/>
    </row>
    <row r="17">
      <c r="A17" s="458"/>
      <c r="B17" s="458"/>
      <c r="C17" s="458"/>
      <c r="D17" s="458"/>
      <c r="E17" s="458"/>
      <c r="F17" s="459"/>
      <c r="G17" s="459"/>
    </row>
    <row r="18">
      <c r="A18" s="458"/>
      <c r="B18" s="458"/>
      <c r="C18" s="458"/>
      <c r="D18" s="458"/>
      <c r="E18" s="458"/>
      <c r="F18" s="459"/>
      <c r="G18" s="459"/>
    </row>
    <row r="19">
      <c r="A19" s="458"/>
      <c r="B19" s="458"/>
      <c r="C19" s="458"/>
      <c r="D19" s="458"/>
      <c r="E19" s="458"/>
      <c r="F19" s="459"/>
      <c r="G19" s="459"/>
    </row>
    <row r="20">
      <c r="A20" s="458"/>
      <c r="B20" s="458"/>
      <c r="C20" s="458"/>
      <c r="D20" s="458"/>
      <c r="E20" s="458"/>
      <c r="F20" s="459"/>
      <c r="G20" s="459"/>
    </row>
    <row r="21">
      <c r="A21" s="458"/>
      <c r="B21" s="458"/>
      <c r="C21" s="458"/>
      <c r="D21" s="458"/>
      <c r="E21" s="458"/>
      <c r="F21" s="459"/>
      <c r="G21" s="459"/>
    </row>
    <row r="22">
      <c r="A22" s="458"/>
      <c r="B22" s="458"/>
      <c r="C22" s="458"/>
      <c r="D22" s="458"/>
      <c r="E22" s="458"/>
      <c r="F22" s="459"/>
      <c r="G22" s="459"/>
    </row>
    <row r="23">
      <c r="A23" s="458"/>
      <c r="B23" s="458"/>
      <c r="C23" s="458"/>
      <c r="D23" s="458"/>
      <c r="E23" s="458"/>
      <c r="F23" s="459"/>
      <c r="G23" s="459"/>
    </row>
    <row r="24">
      <c r="A24" s="458"/>
      <c r="B24" s="458"/>
      <c r="C24" s="458"/>
      <c r="D24" s="458"/>
      <c r="E24" s="458"/>
      <c r="F24" s="459"/>
      <c r="G24" s="459"/>
    </row>
    <row r="25">
      <c r="A25" s="458"/>
      <c r="B25" s="458"/>
      <c r="C25" s="458"/>
      <c r="D25" s="458"/>
      <c r="E25" s="458"/>
      <c r="F25" s="459"/>
      <c r="G25" s="459"/>
    </row>
    <row r="26">
      <c r="A26" s="458"/>
      <c r="B26" s="458"/>
      <c r="C26" s="458"/>
      <c r="D26" s="458"/>
      <c r="E26" s="458"/>
      <c r="F26" s="459"/>
      <c r="G26" s="459"/>
    </row>
    <row r="27">
      <c r="A27" s="458"/>
      <c r="B27" s="458"/>
      <c r="C27" s="458"/>
      <c r="D27" s="458"/>
      <c r="E27" s="458"/>
      <c r="F27" s="459"/>
      <c r="G27" s="459"/>
    </row>
    <row r="28">
      <c r="A28" s="458"/>
      <c r="B28" s="458"/>
      <c r="C28" s="458"/>
      <c r="D28" s="458"/>
      <c r="E28" s="458"/>
      <c r="F28" s="459"/>
      <c r="G28" s="459"/>
    </row>
    <row r="29">
      <c r="A29" s="458"/>
      <c r="B29" s="458"/>
      <c r="C29" s="458"/>
      <c r="D29" s="458"/>
      <c r="E29" s="458"/>
      <c r="F29" s="459"/>
      <c r="G29" s="459"/>
    </row>
    <row r="30">
      <c r="A30" s="458"/>
      <c r="B30" s="458"/>
      <c r="C30" s="458"/>
      <c r="D30" s="458"/>
      <c r="E30" s="458"/>
      <c r="F30" s="459"/>
      <c r="G30" s="459"/>
    </row>
    <row r="31">
      <c r="A31" s="458"/>
      <c r="B31" s="458"/>
      <c r="C31" s="458"/>
      <c r="D31" s="458"/>
      <c r="E31" s="458"/>
      <c r="F31" s="459"/>
      <c r="G31" s="459"/>
    </row>
    <row r="32">
      <c r="A32" s="458"/>
      <c r="B32" s="458"/>
      <c r="C32" s="458"/>
      <c r="D32" s="458"/>
      <c r="E32" s="458"/>
      <c r="F32" s="459"/>
      <c r="G32" s="459"/>
    </row>
    <row r="33">
      <c r="A33" s="458"/>
      <c r="B33" s="458"/>
      <c r="C33" s="458"/>
      <c r="D33" s="458"/>
      <c r="E33" s="458"/>
      <c r="F33" s="459"/>
      <c r="G33" s="459"/>
    </row>
    <row r="34">
      <c r="A34" s="458"/>
      <c r="B34" s="458"/>
      <c r="C34" s="458"/>
      <c r="D34" s="458"/>
      <c r="E34" s="458"/>
      <c r="F34" s="459"/>
      <c r="G34" s="459"/>
    </row>
    <row r="35">
      <c r="A35" s="458"/>
      <c r="B35" s="458"/>
      <c r="C35" s="458"/>
      <c r="D35" s="458"/>
      <c r="E35" s="458"/>
      <c r="F35" s="459"/>
      <c r="G35" s="459"/>
    </row>
    <row r="36">
      <c r="A36" s="458"/>
      <c r="B36" s="458"/>
      <c r="C36" s="458"/>
      <c r="D36" s="458"/>
      <c r="E36" s="458"/>
      <c r="F36" s="459"/>
      <c r="G36" s="459"/>
    </row>
    <row r="37">
      <c r="A37" s="458"/>
      <c r="B37" s="458"/>
      <c r="C37" s="458"/>
      <c r="D37" s="458"/>
      <c r="E37" s="458"/>
      <c r="F37" s="459"/>
      <c r="G37" s="459"/>
    </row>
    <row r="38">
      <c r="A38" s="458"/>
      <c r="B38" s="458"/>
      <c r="C38" s="458"/>
      <c r="D38" s="458"/>
      <c r="E38" s="458"/>
      <c r="F38" s="459"/>
      <c r="G38" s="459"/>
    </row>
    <row r="39">
      <c r="A39" s="458"/>
      <c r="B39" s="458"/>
      <c r="C39" s="458"/>
      <c r="D39" s="458"/>
      <c r="E39" s="458"/>
      <c r="F39" s="459"/>
      <c r="G39" s="459"/>
    </row>
    <row r="40">
      <c r="A40" s="458"/>
      <c r="B40" s="458"/>
      <c r="C40" s="458"/>
      <c r="D40" s="458"/>
      <c r="E40" s="458"/>
      <c r="F40" s="459"/>
      <c r="G40" s="459"/>
    </row>
    <row r="41">
      <c r="A41" s="458"/>
      <c r="B41" s="458"/>
      <c r="C41" s="458"/>
      <c r="D41" s="458"/>
      <c r="E41" s="458"/>
      <c r="F41" s="459"/>
      <c r="G41" s="459"/>
    </row>
    <row r="42">
      <c r="A42" s="458"/>
      <c r="B42" s="458"/>
      <c r="C42" s="458"/>
      <c r="D42" s="458"/>
      <c r="E42" s="458"/>
      <c r="F42" s="459"/>
      <c r="G42" s="459"/>
    </row>
    <row r="43">
      <c r="A43" s="458"/>
      <c r="B43" s="458"/>
      <c r="C43" s="458"/>
      <c r="D43" s="458"/>
      <c r="E43" s="458"/>
      <c r="F43" s="459"/>
      <c r="G43" s="459"/>
    </row>
    <row r="44">
      <c r="A44" s="458"/>
      <c r="B44" s="458"/>
      <c r="C44" s="458"/>
      <c r="D44" s="458"/>
      <c r="E44" s="458"/>
      <c r="F44" s="459"/>
      <c r="G44" s="459"/>
    </row>
    <row r="45">
      <c r="A45" s="458"/>
      <c r="B45" s="458"/>
      <c r="C45" s="458"/>
      <c r="D45" s="458"/>
      <c r="E45" s="458"/>
      <c r="F45" s="459"/>
      <c r="G45" s="459"/>
    </row>
    <row r="46">
      <c r="A46" s="458"/>
      <c r="B46" s="458"/>
      <c r="C46" s="458"/>
      <c r="D46" s="458"/>
      <c r="E46" s="458"/>
      <c r="F46" s="459"/>
      <c r="G46" s="459"/>
    </row>
    <row r="47">
      <c r="A47" s="458"/>
      <c r="B47" s="458"/>
      <c r="C47" s="458"/>
      <c r="D47" s="458"/>
      <c r="E47" s="458"/>
      <c r="F47" s="459"/>
      <c r="G47" s="459"/>
    </row>
    <row r="48">
      <c r="A48" s="458"/>
      <c r="B48" s="458"/>
      <c r="C48" s="458"/>
      <c r="D48" s="458"/>
      <c r="E48" s="458"/>
      <c r="F48" s="459"/>
      <c r="G48" s="459"/>
    </row>
    <row r="49">
      <c r="A49" s="458"/>
      <c r="B49" s="458"/>
      <c r="C49" s="458"/>
      <c r="D49" s="458"/>
      <c r="E49" s="458"/>
      <c r="F49" s="459"/>
      <c r="G49" s="459"/>
    </row>
    <row r="50">
      <c r="A50" s="458"/>
      <c r="B50" s="458"/>
      <c r="C50" s="458"/>
      <c r="D50" s="458"/>
      <c r="E50" s="458"/>
      <c r="F50" s="459"/>
      <c r="G50" s="459"/>
    </row>
    <row r="51">
      <c r="A51" s="458"/>
      <c r="B51" s="458"/>
      <c r="C51" s="458"/>
      <c r="D51" s="458"/>
      <c r="E51" s="458"/>
      <c r="F51" s="459"/>
      <c r="G51" s="459"/>
    </row>
    <row r="52">
      <c r="A52" s="458"/>
      <c r="B52" s="458"/>
      <c r="C52" s="458"/>
      <c r="D52" s="458"/>
      <c r="E52" s="458"/>
      <c r="F52" s="459"/>
      <c r="G52" s="459"/>
    </row>
    <row r="53">
      <c r="A53" s="458"/>
      <c r="B53" s="458"/>
      <c r="C53" s="458"/>
      <c r="D53" s="458"/>
      <c r="E53" s="458"/>
      <c r="F53" s="459"/>
      <c r="G53" s="459"/>
    </row>
    <row r="54">
      <c r="A54" s="458"/>
      <c r="B54" s="458"/>
      <c r="C54" s="458"/>
      <c r="D54" s="458"/>
      <c r="E54" s="458"/>
      <c r="F54" s="459"/>
      <c r="G54" s="459"/>
    </row>
    <row r="55">
      <c r="A55" s="458"/>
      <c r="B55" s="458"/>
      <c r="C55" s="458"/>
      <c r="D55" s="458"/>
      <c r="E55" s="458"/>
      <c r="F55" s="459"/>
      <c r="G55" s="459"/>
    </row>
    <row r="56">
      <c r="A56" s="458"/>
      <c r="B56" s="458"/>
      <c r="C56" s="458"/>
      <c r="D56" s="458"/>
      <c r="E56" s="458"/>
      <c r="F56" s="459"/>
      <c r="G56" s="459"/>
    </row>
    <row r="57">
      <c r="A57" s="458"/>
      <c r="B57" s="458"/>
      <c r="C57" s="458"/>
      <c r="D57" s="458"/>
      <c r="E57" s="458"/>
      <c r="F57" s="459"/>
      <c r="G57" s="459"/>
    </row>
    <row r="58">
      <c r="A58" s="458"/>
      <c r="B58" s="458"/>
      <c r="C58" s="458"/>
      <c r="D58" s="458"/>
      <c r="E58" s="458"/>
      <c r="F58" s="459"/>
      <c r="G58" s="459"/>
    </row>
  </sheetData>
  <drawing r:id="rId2"/>
  <legacyDrawing r:id="rId3"/>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1" t="s">
        <v>627</v>
      </c>
    </row>
    <row r="2">
      <c r="A2" s="31" t="s">
        <v>1021</v>
      </c>
      <c r="B2" s="31" t="s">
        <v>1616</v>
      </c>
    </row>
    <row r="3">
      <c r="A3" s="31" t="s">
        <v>1023</v>
      </c>
      <c r="B3" s="31" t="s">
        <v>1024</v>
      </c>
    </row>
    <row r="4">
      <c r="A4" s="31" t="s">
        <v>756</v>
      </c>
      <c r="B4" s="31" t="s">
        <v>1617</v>
      </c>
    </row>
    <row r="5">
      <c r="A5" s="31" t="s">
        <v>1026</v>
      </c>
      <c r="B5" s="452">
        <v>9.0</v>
      </c>
    </row>
    <row r="6">
      <c r="A6" s="31" t="s">
        <v>1027</v>
      </c>
      <c r="B6" s="452">
        <v>9.0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25.0</v>
      </c>
      <c r="G12" s="459"/>
    </row>
    <row r="15">
      <c r="A15" s="455" t="s">
        <v>1031</v>
      </c>
      <c r="B15" s="455" t="s">
        <v>1032</v>
      </c>
      <c r="C15" s="455" t="s">
        <v>1033</v>
      </c>
      <c r="D15" s="455" t="s">
        <v>1034</v>
      </c>
      <c r="E15" s="455" t="s">
        <v>1035</v>
      </c>
      <c r="F15" s="455" t="s">
        <v>1036</v>
      </c>
      <c r="G15" s="307"/>
    </row>
    <row r="16">
      <c r="A16" s="436" t="s">
        <v>1272</v>
      </c>
      <c r="B16" s="436" t="s">
        <v>1273</v>
      </c>
      <c r="C16" s="436" t="s">
        <v>10</v>
      </c>
      <c r="D16" s="436" t="s">
        <v>1040</v>
      </c>
      <c r="E16" s="436" t="s">
        <v>50</v>
      </c>
      <c r="F16" s="454">
        <v>9.0</v>
      </c>
      <c r="G16" s="459"/>
    </row>
    <row r="17">
      <c r="A17" s="436" t="s">
        <v>1272</v>
      </c>
      <c r="B17" s="436" t="s">
        <v>1273</v>
      </c>
      <c r="C17" s="436" t="s">
        <v>8</v>
      </c>
      <c r="D17" s="436" t="s">
        <v>1040</v>
      </c>
      <c r="E17" s="436" t="s">
        <v>50</v>
      </c>
      <c r="F17" s="454">
        <v>7.0</v>
      </c>
      <c r="G17" s="459"/>
    </row>
    <row r="18">
      <c r="A18" s="436" t="s">
        <v>1272</v>
      </c>
      <c r="B18" s="436" t="s">
        <v>1618</v>
      </c>
      <c r="C18" s="436" t="s">
        <v>10</v>
      </c>
      <c r="D18" s="436" t="s">
        <v>1040</v>
      </c>
      <c r="E18" s="436" t="s">
        <v>50</v>
      </c>
      <c r="F18" s="454">
        <v>2.0</v>
      </c>
      <c r="G18" s="459"/>
    </row>
    <row r="19">
      <c r="A19" s="436" t="s">
        <v>1272</v>
      </c>
      <c r="B19" s="436" t="s">
        <v>1619</v>
      </c>
      <c r="C19" s="436" t="s">
        <v>10</v>
      </c>
      <c r="D19" s="436" t="s">
        <v>1040</v>
      </c>
      <c r="E19" s="436" t="s">
        <v>50</v>
      </c>
      <c r="F19" s="454">
        <v>2.0</v>
      </c>
      <c r="G19" s="459"/>
    </row>
    <row r="20">
      <c r="A20" s="436" t="s">
        <v>1437</v>
      </c>
      <c r="B20" s="436" t="s">
        <v>1461</v>
      </c>
      <c r="C20" s="436" t="s">
        <v>10</v>
      </c>
      <c r="D20" s="436" t="s">
        <v>1040</v>
      </c>
      <c r="E20" s="436" t="s">
        <v>50</v>
      </c>
      <c r="F20" s="454">
        <v>1.0</v>
      </c>
      <c r="G20" s="459"/>
    </row>
    <row r="21">
      <c r="A21" s="436" t="s">
        <v>1437</v>
      </c>
      <c r="B21" s="436" t="s">
        <v>1469</v>
      </c>
      <c r="C21" s="436" t="s">
        <v>10</v>
      </c>
      <c r="D21" s="436" t="s">
        <v>1040</v>
      </c>
      <c r="E21" s="436" t="s">
        <v>50</v>
      </c>
      <c r="F21" s="454">
        <v>1.0</v>
      </c>
      <c r="G21" s="459"/>
    </row>
    <row r="22">
      <c r="A22" s="436" t="s">
        <v>1437</v>
      </c>
      <c r="B22" s="436" t="s">
        <v>1438</v>
      </c>
      <c r="C22" s="436" t="s">
        <v>10</v>
      </c>
      <c r="D22" s="436" t="s">
        <v>1040</v>
      </c>
      <c r="E22" s="436" t="s">
        <v>50</v>
      </c>
      <c r="F22" s="454">
        <v>1.0</v>
      </c>
      <c r="G22" s="459"/>
    </row>
    <row r="23">
      <c r="A23" s="436" t="s">
        <v>1436</v>
      </c>
      <c r="B23" s="436" t="s">
        <v>1436</v>
      </c>
      <c r="C23" s="436" t="s">
        <v>8</v>
      </c>
      <c r="D23" s="436" t="s">
        <v>1040</v>
      </c>
      <c r="E23" s="436" t="s">
        <v>50</v>
      </c>
      <c r="F23" s="454">
        <v>1.0</v>
      </c>
      <c r="G23" s="459"/>
    </row>
    <row r="24">
      <c r="A24" s="436" t="s">
        <v>1402</v>
      </c>
      <c r="B24" s="436" t="s">
        <v>1450</v>
      </c>
      <c r="C24" s="436" t="s">
        <v>10</v>
      </c>
      <c r="D24" s="436" t="s">
        <v>1040</v>
      </c>
      <c r="E24" s="436" t="s">
        <v>50</v>
      </c>
      <c r="F24" s="454">
        <v>1.0</v>
      </c>
      <c r="G24" s="459"/>
    </row>
    <row r="25">
      <c r="A25" s="458"/>
      <c r="B25" s="458"/>
      <c r="C25" s="458"/>
      <c r="D25" s="458"/>
      <c r="E25" s="458"/>
      <c r="F25" s="459"/>
      <c r="G25" s="459"/>
    </row>
    <row r="26">
      <c r="A26" s="458"/>
      <c r="B26" s="458"/>
      <c r="C26" s="458"/>
      <c r="D26" s="458"/>
      <c r="E26" s="458"/>
      <c r="F26" s="459"/>
      <c r="G26" s="459"/>
    </row>
    <row r="27">
      <c r="A27" s="458"/>
      <c r="B27" s="458"/>
      <c r="C27" s="458"/>
      <c r="D27" s="458"/>
      <c r="E27" s="458"/>
      <c r="F27" s="459"/>
      <c r="G27" s="459"/>
    </row>
    <row r="28">
      <c r="A28" s="458"/>
      <c r="B28" s="458"/>
      <c r="C28" s="458"/>
      <c r="D28" s="458"/>
      <c r="E28" s="458"/>
      <c r="F28" s="459"/>
      <c r="G28" s="459"/>
    </row>
    <row r="29">
      <c r="A29" s="458"/>
      <c r="B29" s="458"/>
      <c r="C29" s="458"/>
      <c r="D29" s="458"/>
      <c r="E29" s="458"/>
      <c r="F29" s="459"/>
      <c r="G29" s="459"/>
    </row>
    <row r="30">
      <c r="A30" s="458"/>
      <c r="B30" s="458"/>
      <c r="C30" s="458"/>
      <c r="D30" s="458"/>
      <c r="E30" s="458"/>
      <c r="F30" s="459"/>
      <c r="G30" s="459"/>
    </row>
    <row r="31">
      <c r="A31" s="458"/>
      <c r="B31" s="458"/>
      <c r="C31" s="458"/>
      <c r="D31" s="458"/>
      <c r="E31" s="458"/>
      <c r="F31" s="459"/>
      <c r="G31" s="459"/>
    </row>
    <row r="32">
      <c r="A32" s="458"/>
      <c r="B32" s="458"/>
      <c r="C32" s="458"/>
      <c r="D32" s="458"/>
      <c r="E32" s="458"/>
      <c r="F32" s="459"/>
      <c r="G32" s="459"/>
    </row>
    <row r="33">
      <c r="A33" s="458"/>
      <c r="B33" s="458"/>
      <c r="C33" s="458"/>
      <c r="D33" s="458"/>
      <c r="E33" s="458"/>
      <c r="F33" s="459"/>
      <c r="G33" s="459"/>
    </row>
    <row r="34">
      <c r="A34" s="458"/>
      <c r="B34" s="458"/>
      <c r="C34" s="458"/>
      <c r="D34" s="458"/>
      <c r="E34" s="458"/>
      <c r="F34" s="459"/>
      <c r="G34" s="459"/>
    </row>
    <row r="35">
      <c r="A35" s="458"/>
      <c r="B35" s="458"/>
      <c r="C35" s="458"/>
      <c r="D35" s="458"/>
      <c r="E35" s="458"/>
      <c r="F35" s="459"/>
      <c r="G35" s="459"/>
    </row>
    <row r="36">
      <c r="A36" s="458"/>
      <c r="B36" s="458"/>
      <c r="C36" s="458"/>
      <c r="D36" s="458"/>
      <c r="E36" s="458"/>
      <c r="F36" s="459"/>
      <c r="G36" s="459"/>
    </row>
    <row r="37">
      <c r="A37" s="458"/>
      <c r="B37" s="458"/>
      <c r="C37" s="458"/>
      <c r="D37" s="458"/>
      <c r="E37" s="458"/>
      <c r="F37" s="459"/>
      <c r="G37" s="459"/>
    </row>
    <row r="38">
      <c r="A38" s="458"/>
      <c r="B38" s="458"/>
      <c r="C38" s="458"/>
      <c r="D38" s="458"/>
      <c r="E38" s="458"/>
      <c r="F38" s="459"/>
      <c r="G38" s="459"/>
    </row>
    <row r="39">
      <c r="A39" s="458"/>
      <c r="B39" s="458"/>
      <c r="C39" s="458"/>
      <c r="D39" s="458"/>
      <c r="E39" s="458"/>
      <c r="F39" s="459"/>
      <c r="G39" s="459"/>
    </row>
    <row r="40">
      <c r="A40" s="458"/>
      <c r="B40" s="458"/>
      <c r="C40" s="458"/>
      <c r="D40" s="458"/>
      <c r="E40" s="458"/>
      <c r="F40" s="459"/>
      <c r="G40" s="459"/>
    </row>
    <row r="41">
      <c r="A41" s="458"/>
      <c r="B41" s="458"/>
      <c r="C41" s="458"/>
      <c r="D41" s="458"/>
      <c r="E41" s="458"/>
      <c r="F41" s="459"/>
      <c r="G41" s="459"/>
    </row>
    <row r="42">
      <c r="A42" s="458"/>
      <c r="B42" s="458"/>
      <c r="C42" s="458"/>
      <c r="D42" s="458"/>
      <c r="E42" s="458"/>
      <c r="F42" s="459"/>
      <c r="G42" s="459"/>
    </row>
    <row r="43">
      <c r="A43" s="458"/>
      <c r="B43" s="458"/>
      <c r="C43" s="458"/>
      <c r="D43" s="458"/>
      <c r="E43" s="458"/>
      <c r="F43" s="459"/>
      <c r="G43" s="459"/>
    </row>
    <row r="44">
      <c r="A44" s="458"/>
      <c r="B44" s="458"/>
      <c r="C44" s="458"/>
      <c r="D44" s="458"/>
      <c r="E44" s="458"/>
      <c r="F44" s="459"/>
      <c r="G44" s="459"/>
    </row>
    <row r="45">
      <c r="A45" s="458"/>
      <c r="B45" s="458"/>
      <c r="C45" s="458"/>
      <c r="D45" s="458"/>
      <c r="E45" s="458"/>
      <c r="F45" s="459"/>
      <c r="G45" s="459"/>
    </row>
    <row r="46">
      <c r="A46" s="458"/>
      <c r="B46" s="458"/>
      <c r="C46" s="458"/>
      <c r="D46" s="458"/>
      <c r="E46" s="458"/>
      <c r="F46" s="459"/>
      <c r="G46" s="459"/>
    </row>
    <row r="47">
      <c r="A47" s="458"/>
      <c r="B47" s="458"/>
      <c r="C47" s="458"/>
      <c r="D47" s="458"/>
      <c r="E47" s="458"/>
      <c r="F47" s="459"/>
      <c r="G47" s="459"/>
    </row>
    <row r="48">
      <c r="A48" s="458"/>
      <c r="B48" s="458"/>
      <c r="C48" s="458"/>
      <c r="D48" s="458"/>
      <c r="E48" s="458"/>
      <c r="F48" s="459"/>
      <c r="G48" s="459"/>
    </row>
    <row r="49">
      <c r="A49" s="458"/>
      <c r="B49" s="458"/>
      <c r="C49" s="458"/>
      <c r="D49" s="458"/>
      <c r="E49" s="458"/>
      <c r="F49" s="459"/>
      <c r="G49" s="459"/>
    </row>
    <row r="50">
      <c r="A50" s="458"/>
      <c r="B50" s="458"/>
      <c r="C50" s="458"/>
      <c r="D50" s="458"/>
      <c r="E50" s="458"/>
      <c r="F50" s="459"/>
      <c r="G50" s="459"/>
    </row>
    <row r="51">
      <c r="A51" s="458"/>
      <c r="B51" s="458"/>
      <c r="C51" s="458"/>
      <c r="D51" s="458"/>
      <c r="E51" s="458"/>
      <c r="F51" s="459"/>
      <c r="G51" s="459"/>
    </row>
    <row r="52">
      <c r="A52" s="458"/>
      <c r="B52" s="458"/>
      <c r="C52" s="458"/>
      <c r="D52" s="458"/>
      <c r="E52" s="458"/>
      <c r="F52" s="459"/>
      <c r="G52" s="459"/>
    </row>
    <row r="53">
      <c r="A53" s="458"/>
      <c r="B53" s="458"/>
      <c r="C53" s="458"/>
      <c r="D53" s="458"/>
      <c r="E53" s="458"/>
      <c r="F53" s="459"/>
      <c r="G53" s="459"/>
    </row>
    <row r="54">
      <c r="A54" s="458"/>
      <c r="B54" s="458"/>
      <c r="C54" s="458"/>
      <c r="D54" s="458"/>
      <c r="E54" s="458"/>
      <c r="F54" s="459"/>
      <c r="G54" s="459"/>
    </row>
    <row r="55">
      <c r="A55" s="458"/>
      <c r="B55" s="458"/>
      <c r="C55" s="458"/>
      <c r="D55" s="458"/>
      <c r="E55" s="458"/>
      <c r="F55" s="459"/>
      <c r="G55" s="459"/>
    </row>
    <row r="56">
      <c r="A56" s="458"/>
      <c r="B56" s="458"/>
      <c r="C56" s="458"/>
      <c r="D56" s="458"/>
      <c r="E56" s="458"/>
      <c r="F56" s="459"/>
      <c r="G56" s="459"/>
    </row>
    <row r="57">
      <c r="A57" s="458"/>
      <c r="B57" s="458"/>
      <c r="C57" s="458"/>
      <c r="D57" s="458"/>
      <c r="E57" s="458"/>
      <c r="F57" s="459"/>
      <c r="G57" s="459"/>
    </row>
  </sheetData>
  <drawing r:id="rId2"/>
  <legacyDrawing r:id="rId3"/>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1" t="s">
        <v>629</v>
      </c>
    </row>
    <row r="2">
      <c r="A2" s="31" t="s">
        <v>1021</v>
      </c>
      <c r="B2" s="31" t="s">
        <v>1620</v>
      </c>
    </row>
    <row r="3">
      <c r="A3" s="31" t="s">
        <v>1023</v>
      </c>
      <c r="B3" s="31" t="s">
        <v>1024</v>
      </c>
    </row>
    <row r="4">
      <c r="A4" s="31" t="s">
        <v>756</v>
      </c>
      <c r="B4" s="31" t="s">
        <v>1621</v>
      </c>
    </row>
    <row r="5">
      <c r="A5" s="31" t="s">
        <v>1026</v>
      </c>
      <c r="B5" s="452">
        <v>6.0</v>
      </c>
    </row>
    <row r="6">
      <c r="A6" s="31" t="s">
        <v>1027</v>
      </c>
      <c r="B6" s="452">
        <v>6.0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12.0</v>
      </c>
      <c r="G12" s="459"/>
    </row>
    <row r="15">
      <c r="A15" s="455" t="s">
        <v>1031</v>
      </c>
      <c r="B15" s="455" t="s">
        <v>1032</v>
      </c>
      <c r="C15" s="455" t="s">
        <v>1033</v>
      </c>
      <c r="D15" s="455" t="s">
        <v>1034</v>
      </c>
      <c r="E15" s="455" t="s">
        <v>1035</v>
      </c>
      <c r="F15" s="455" t="s">
        <v>1036</v>
      </c>
      <c r="G15" s="307"/>
    </row>
    <row r="16">
      <c r="A16" s="436" t="s">
        <v>1272</v>
      </c>
      <c r="B16" s="436" t="s">
        <v>1273</v>
      </c>
      <c r="C16" s="436" t="s">
        <v>10</v>
      </c>
      <c r="D16" s="436" t="s">
        <v>1040</v>
      </c>
      <c r="E16" s="436" t="s">
        <v>50</v>
      </c>
      <c r="F16" s="454">
        <v>6.0</v>
      </c>
      <c r="G16" s="459"/>
    </row>
    <row r="17">
      <c r="A17" s="436" t="s">
        <v>1272</v>
      </c>
      <c r="B17" s="436" t="s">
        <v>1618</v>
      </c>
      <c r="C17" s="436" t="s">
        <v>10</v>
      </c>
      <c r="D17" s="436" t="s">
        <v>1040</v>
      </c>
      <c r="E17" s="436" t="s">
        <v>50</v>
      </c>
      <c r="F17" s="454">
        <v>2.0</v>
      </c>
      <c r="G17" s="459"/>
    </row>
    <row r="18">
      <c r="A18" s="436" t="s">
        <v>1437</v>
      </c>
      <c r="B18" s="436" t="s">
        <v>1605</v>
      </c>
      <c r="C18" s="436" t="s">
        <v>10</v>
      </c>
      <c r="D18" s="436" t="s">
        <v>1040</v>
      </c>
      <c r="E18" s="436" t="s">
        <v>50</v>
      </c>
      <c r="F18" s="454">
        <v>1.0</v>
      </c>
      <c r="G18" s="459"/>
    </row>
    <row r="19">
      <c r="A19" s="436" t="s">
        <v>1437</v>
      </c>
      <c r="B19" s="436" t="s">
        <v>1447</v>
      </c>
      <c r="C19" s="436" t="s">
        <v>10</v>
      </c>
      <c r="D19" s="436" t="s">
        <v>1040</v>
      </c>
      <c r="E19" s="436" t="s">
        <v>50</v>
      </c>
      <c r="F19" s="454">
        <v>1.0</v>
      </c>
      <c r="G19" s="459"/>
    </row>
    <row r="20">
      <c r="A20" s="436" t="s">
        <v>1436</v>
      </c>
      <c r="B20" s="436" t="s">
        <v>1436</v>
      </c>
      <c r="C20" s="436" t="s">
        <v>10</v>
      </c>
      <c r="D20" s="436" t="s">
        <v>1040</v>
      </c>
      <c r="E20" s="436" t="s">
        <v>50</v>
      </c>
      <c r="F20" s="454">
        <v>1.0</v>
      </c>
      <c r="G20" s="459"/>
    </row>
    <row r="21">
      <c r="A21" s="436" t="s">
        <v>1402</v>
      </c>
      <c r="B21" s="436" t="s">
        <v>1450</v>
      </c>
      <c r="C21" s="436" t="s">
        <v>10</v>
      </c>
      <c r="D21" s="436" t="s">
        <v>1040</v>
      </c>
      <c r="E21" s="436" t="s">
        <v>50</v>
      </c>
      <c r="F21" s="454">
        <v>1.0</v>
      </c>
      <c r="G21" s="459"/>
    </row>
    <row r="22">
      <c r="A22" s="458"/>
      <c r="B22" s="458"/>
      <c r="C22" s="458"/>
      <c r="D22" s="458"/>
      <c r="E22" s="458"/>
      <c r="F22" s="459"/>
      <c r="G22" s="459"/>
    </row>
    <row r="23">
      <c r="A23" s="458"/>
      <c r="B23" s="458"/>
      <c r="C23" s="458"/>
      <c r="D23" s="458"/>
      <c r="E23" s="458"/>
      <c r="F23" s="459"/>
      <c r="G23" s="459"/>
    </row>
    <row r="24">
      <c r="A24" s="458"/>
      <c r="B24" s="458"/>
      <c r="C24" s="458"/>
      <c r="D24" s="458"/>
      <c r="E24" s="458"/>
      <c r="F24" s="459"/>
      <c r="G24" s="459"/>
    </row>
    <row r="25">
      <c r="A25" s="458"/>
      <c r="B25" s="458"/>
      <c r="C25" s="458"/>
      <c r="D25" s="458"/>
      <c r="E25" s="458"/>
      <c r="F25" s="459"/>
      <c r="G25" s="459"/>
    </row>
    <row r="26">
      <c r="A26" s="458"/>
      <c r="B26" s="458"/>
      <c r="C26" s="458"/>
      <c r="D26" s="458"/>
      <c r="E26" s="458"/>
      <c r="F26" s="459"/>
      <c r="G26" s="459"/>
    </row>
    <row r="27">
      <c r="A27" s="458"/>
      <c r="B27" s="458"/>
      <c r="C27" s="458"/>
      <c r="D27" s="458"/>
      <c r="E27" s="458"/>
      <c r="F27" s="459"/>
      <c r="G27" s="459"/>
    </row>
    <row r="28">
      <c r="A28" s="458"/>
      <c r="B28" s="458"/>
      <c r="C28" s="458"/>
      <c r="D28" s="458"/>
      <c r="E28" s="458"/>
      <c r="F28" s="459"/>
      <c r="G28" s="459"/>
    </row>
    <row r="29">
      <c r="A29" s="458"/>
      <c r="B29" s="458"/>
      <c r="C29" s="458"/>
      <c r="D29" s="458"/>
      <c r="E29" s="458"/>
      <c r="F29" s="459"/>
      <c r="G29" s="459"/>
    </row>
    <row r="30">
      <c r="A30" s="458"/>
      <c r="B30" s="458"/>
      <c r="C30" s="458"/>
      <c r="D30" s="458"/>
      <c r="E30" s="458"/>
      <c r="F30" s="459"/>
      <c r="G30" s="459"/>
    </row>
    <row r="31">
      <c r="A31" s="458"/>
      <c r="B31" s="458"/>
      <c r="C31" s="458"/>
      <c r="D31" s="458"/>
      <c r="E31" s="458"/>
      <c r="F31" s="459"/>
      <c r="G31" s="459"/>
    </row>
    <row r="32">
      <c r="A32" s="458"/>
      <c r="B32" s="458"/>
      <c r="C32" s="458"/>
      <c r="D32" s="458"/>
      <c r="E32" s="458"/>
      <c r="F32" s="459"/>
      <c r="G32" s="459"/>
    </row>
    <row r="33">
      <c r="A33" s="458"/>
      <c r="B33" s="458"/>
      <c r="C33" s="458"/>
      <c r="D33" s="458"/>
      <c r="E33" s="458"/>
      <c r="F33" s="459"/>
      <c r="G33" s="459"/>
    </row>
    <row r="34">
      <c r="A34" s="458"/>
      <c r="B34" s="458"/>
      <c r="C34" s="458"/>
      <c r="D34" s="458"/>
      <c r="E34" s="458"/>
      <c r="F34" s="459"/>
      <c r="G34" s="459"/>
    </row>
    <row r="35">
      <c r="A35" s="458"/>
      <c r="B35" s="458"/>
      <c r="C35" s="458"/>
      <c r="D35" s="458"/>
      <c r="E35" s="458"/>
      <c r="F35" s="459"/>
      <c r="G35" s="459"/>
    </row>
    <row r="36">
      <c r="A36" s="458"/>
      <c r="B36" s="458"/>
      <c r="C36" s="458"/>
      <c r="D36" s="458"/>
      <c r="E36" s="458"/>
      <c r="F36" s="459"/>
      <c r="G36" s="459"/>
    </row>
    <row r="37">
      <c r="A37" s="458"/>
      <c r="B37" s="458"/>
      <c r="C37" s="458"/>
      <c r="D37" s="458"/>
      <c r="E37" s="458"/>
      <c r="F37" s="459"/>
      <c r="G37" s="459"/>
    </row>
    <row r="38">
      <c r="A38" s="458"/>
      <c r="B38" s="458"/>
      <c r="C38" s="458"/>
      <c r="D38" s="458"/>
      <c r="E38" s="458"/>
      <c r="F38" s="459"/>
      <c r="G38" s="459"/>
    </row>
    <row r="39">
      <c r="A39" s="458"/>
      <c r="B39" s="458"/>
      <c r="C39" s="458"/>
      <c r="D39" s="458"/>
      <c r="E39" s="458"/>
      <c r="F39" s="459"/>
      <c r="G39" s="459"/>
    </row>
    <row r="40">
      <c r="A40" s="458"/>
      <c r="B40" s="458"/>
      <c r="C40" s="458"/>
      <c r="D40" s="458"/>
      <c r="E40" s="458"/>
      <c r="F40" s="459"/>
      <c r="G40" s="459"/>
    </row>
    <row r="41">
      <c r="A41" s="458"/>
      <c r="B41" s="458"/>
      <c r="C41" s="458"/>
      <c r="D41" s="458"/>
      <c r="E41" s="458"/>
      <c r="F41" s="459"/>
      <c r="G41" s="459"/>
    </row>
    <row r="42">
      <c r="A42" s="458"/>
      <c r="B42" s="458"/>
      <c r="C42" s="458"/>
      <c r="D42" s="458"/>
      <c r="E42" s="458"/>
      <c r="F42" s="459"/>
      <c r="G42" s="459"/>
    </row>
    <row r="43">
      <c r="A43" s="458"/>
      <c r="B43" s="458"/>
      <c r="C43" s="458"/>
      <c r="D43" s="458"/>
      <c r="E43" s="458"/>
      <c r="F43" s="459"/>
      <c r="G43" s="459"/>
    </row>
    <row r="44">
      <c r="A44" s="458"/>
      <c r="B44" s="458"/>
      <c r="C44" s="458"/>
      <c r="D44" s="458"/>
      <c r="E44" s="458"/>
      <c r="F44" s="459"/>
      <c r="G44" s="459"/>
    </row>
    <row r="45">
      <c r="A45" s="458"/>
      <c r="B45" s="458"/>
      <c r="C45" s="458"/>
      <c r="D45" s="458"/>
      <c r="E45" s="458"/>
      <c r="F45" s="459"/>
      <c r="G45" s="459"/>
    </row>
    <row r="46">
      <c r="A46" s="458"/>
      <c r="B46" s="458"/>
      <c r="C46" s="458"/>
      <c r="D46" s="458"/>
      <c r="E46" s="458"/>
      <c r="F46" s="459"/>
      <c r="G46" s="459"/>
    </row>
    <row r="47">
      <c r="A47" s="458"/>
      <c r="B47" s="458"/>
      <c r="C47" s="458"/>
      <c r="D47" s="458"/>
      <c r="E47" s="458"/>
      <c r="F47" s="459"/>
      <c r="G47" s="459"/>
    </row>
    <row r="48">
      <c r="A48" s="458"/>
      <c r="B48" s="458"/>
      <c r="C48" s="458"/>
      <c r="D48" s="458"/>
      <c r="E48" s="458"/>
      <c r="F48" s="459"/>
      <c r="G48" s="459"/>
    </row>
    <row r="49">
      <c r="A49" s="458"/>
      <c r="B49" s="458"/>
      <c r="C49" s="458"/>
      <c r="D49" s="458"/>
      <c r="E49" s="458"/>
      <c r="F49" s="459"/>
      <c r="G49" s="459"/>
    </row>
    <row r="50">
      <c r="A50" s="458"/>
      <c r="B50" s="458"/>
      <c r="C50" s="458"/>
      <c r="D50" s="458"/>
      <c r="E50" s="458"/>
      <c r="F50" s="459"/>
      <c r="G50" s="459"/>
    </row>
  </sheetData>
  <drawing r:id="rId2"/>
  <legacyDrawing r:id="rId3"/>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2.75"/>
  </cols>
  <sheetData>
    <row r="1">
      <c r="A1" s="451" t="s">
        <v>625</v>
      </c>
    </row>
    <row r="2">
      <c r="A2" s="31" t="s">
        <v>1021</v>
      </c>
      <c r="B2" s="31" t="s">
        <v>1622</v>
      </c>
    </row>
    <row r="3">
      <c r="A3" s="31" t="s">
        <v>1023</v>
      </c>
      <c r="B3" s="31" t="s">
        <v>1024</v>
      </c>
      <c r="H3" s="460" t="s">
        <v>1035</v>
      </c>
    </row>
    <row r="4">
      <c r="A4" s="31" t="s">
        <v>756</v>
      </c>
      <c r="B4" s="31" t="s">
        <v>1623</v>
      </c>
      <c r="H4" s="458" t="s">
        <v>36</v>
      </c>
    </row>
    <row r="5">
      <c r="A5" s="31" t="s">
        <v>1026</v>
      </c>
      <c r="B5" s="452">
        <v>380.0</v>
      </c>
      <c r="H5" s="458" t="s">
        <v>44</v>
      </c>
    </row>
    <row r="6">
      <c r="A6" s="31" t="s">
        <v>1027</v>
      </c>
      <c r="B6" s="452">
        <v>380.0</v>
      </c>
      <c r="H6" s="458" t="s">
        <v>143</v>
      </c>
    </row>
    <row r="7">
      <c r="A7" s="31" t="s">
        <v>1028</v>
      </c>
      <c r="B7" s="31" t="s">
        <v>1029</v>
      </c>
      <c r="H7" s="458" t="s">
        <v>39</v>
      </c>
    </row>
    <row r="8">
      <c r="H8" s="458" t="s">
        <v>144</v>
      </c>
    </row>
    <row r="9">
      <c r="H9" s="458" t="s">
        <v>40</v>
      </c>
    </row>
    <row r="10">
      <c r="A10" s="453" t="s">
        <v>1030</v>
      </c>
      <c r="H10" s="458" t="s">
        <v>41</v>
      </c>
    </row>
    <row r="11">
      <c r="A11" s="453" t="s">
        <v>1031</v>
      </c>
      <c r="B11" s="453" t="s">
        <v>1032</v>
      </c>
      <c r="C11" s="453" t="s">
        <v>1033</v>
      </c>
      <c r="D11" s="453" t="s">
        <v>1034</v>
      </c>
      <c r="E11" s="453" t="s">
        <v>1035</v>
      </c>
      <c r="F11" s="453" t="s">
        <v>1036</v>
      </c>
      <c r="G11" s="307"/>
      <c r="H11" s="458" t="s">
        <v>42</v>
      </c>
    </row>
    <row r="12">
      <c r="A12" s="436" t="s">
        <v>1037</v>
      </c>
      <c r="B12" s="436" t="s">
        <v>1037</v>
      </c>
      <c r="C12" s="436" t="s">
        <v>1037</v>
      </c>
      <c r="D12" s="436" t="s">
        <v>1037</v>
      </c>
      <c r="E12" s="436" t="s">
        <v>1037</v>
      </c>
      <c r="F12" s="454">
        <v>3932.0</v>
      </c>
      <c r="G12" s="459"/>
    </row>
    <row r="15">
      <c r="A15" s="455" t="s">
        <v>1031</v>
      </c>
      <c r="B15" s="455" t="s">
        <v>1032</v>
      </c>
      <c r="C15" s="455" t="s">
        <v>1033</v>
      </c>
      <c r="D15" s="455" t="s">
        <v>1034</v>
      </c>
      <c r="E15" s="455" t="s">
        <v>1035</v>
      </c>
      <c r="F15" s="455" t="s">
        <v>1036</v>
      </c>
      <c r="G15" s="307"/>
    </row>
    <row r="16">
      <c r="A16" s="436" t="s">
        <v>1436</v>
      </c>
      <c r="B16" s="436" t="s">
        <v>1436</v>
      </c>
      <c r="C16" s="436" t="s">
        <v>10</v>
      </c>
      <c r="D16" s="436" t="s">
        <v>1040</v>
      </c>
      <c r="E16" s="436" t="s">
        <v>36</v>
      </c>
      <c r="F16" s="454">
        <v>326.0</v>
      </c>
      <c r="G16" s="459"/>
    </row>
    <row r="17">
      <c r="A17" s="436" t="s">
        <v>1437</v>
      </c>
      <c r="B17" s="436" t="s">
        <v>1438</v>
      </c>
      <c r="C17" s="436" t="s">
        <v>10</v>
      </c>
      <c r="D17" s="436" t="s">
        <v>1040</v>
      </c>
      <c r="E17" s="436" t="s">
        <v>36</v>
      </c>
      <c r="F17" s="454">
        <v>269.0</v>
      </c>
      <c r="G17" s="459"/>
    </row>
    <row r="18">
      <c r="A18" s="436" t="s">
        <v>1436</v>
      </c>
      <c r="B18" s="436" t="s">
        <v>1436</v>
      </c>
      <c r="C18" s="436" t="s">
        <v>8</v>
      </c>
      <c r="D18" s="436" t="s">
        <v>1040</v>
      </c>
      <c r="E18" s="436" t="s">
        <v>36</v>
      </c>
      <c r="F18" s="454">
        <v>264.0</v>
      </c>
      <c r="G18" s="459"/>
    </row>
    <row r="19">
      <c r="A19" s="436" t="s">
        <v>1437</v>
      </c>
      <c r="B19" s="436" t="s">
        <v>1438</v>
      </c>
      <c r="C19" s="436" t="s">
        <v>8</v>
      </c>
      <c r="D19" s="436" t="s">
        <v>1040</v>
      </c>
      <c r="E19" s="436" t="s">
        <v>36</v>
      </c>
      <c r="F19" s="454">
        <v>235.0</v>
      </c>
      <c r="G19" s="459"/>
    </row>
    <row r="20">
      <c r="A20" s="436" t="s">
        <v>1436</v>
      </c>
      <c r="B20" s="436" t="s">
        <v>1436</v>
      </c>
      <c r="C20" s="436" t="s">
        <v>10</v>
      </c>
      <c r="D20" s="436" t="s">
        <v>1040</v>
      </c>
      <c r="E20" s="436" t="s">
        <v>44</v>
      </c>
      <c r="F20" s="454">
        <v>112.0</v>
      </c>
      <c r="G20" s="459"/>
    </row>
    <row r="21">
      <c r="A21" s="436" t="s">
        <v>1437</v>
      </c>
      <c r="B21" s="436" t="s">
        <v>1438</v>
      </c>
      <c r="C21" s="436" t="s">
        <v>10</v>
      </c>
      <c r="D21" s="436" t="s">
        <v>1040</v>
      </c>
      <c r="E21" s="436" t="s">
        <v>44</v>
      </c>
      <c r="F21" s="454">
        <v>95.0</v>
      </c>
      <c r="G21" s="459"/>
    </row>
    <row r="22">
      <c r="A22" s="436" t="s">
        <v>1437</v>
      </c>
      <c r="B22" s="436" t="s">
        <v>1461</v>
      </c>
      <c r="C22" s="436" t="s">
        <v>8</v>
      </c>
      <c r="D22" s="436" t="s">
        <v>1040</v>
      </c>
      <c r="E22" s="436" t="s">
        <v>36</v>
      </c>
      <c r="F22" s="454">
        <v>88.0</v>
      </c>
      <c r="G22" s="459"/>
    </row>
    <row r="23">
      <c r="A23" s="436" t="s">
        <v>1437</v>
      </c>
      <c r="B23" s="436" t="s">
        <v>1438</v>
      </c>
      <c r="C23" s="436" t="s">
        <v>8</v>
      </c>
      <c r="D23" s="436" t="s">
        <v>1040</v>
      </c>
      <c r="E23" s="436" t="s">
        <v>44</v>
      </c>
      <c r="F23" s="454">
        <v>79.0</v>
      </c>
      <c r="G23" s="459"/>
    </row>
    <row r="24">
      <c r="A24" s="436" t="s">
        <v>1436</v>
      </c>
      <c r="B24" s="436" t="s">
        <v>1436</v>
      </c>
      <c r="C24" s="436" t="s">
        <v>9</v>
      </c>
      <c r="D24" s="436" t="s">
        <v>1040</v>
      </c>
      <c r="E24" s="436" t="s">
        <v>143</v>
      </c>
      <c r="F24" s="454">
        <v>77.0</v>
      </c>
      <c r="G24" s="459"/>
    </row>
    <row r="25">
      <c r="A25" s="436" t="s">
        <v>1448</v>
      </c>
      <c r="B25" s="436" t="s">
        <v>1486</v>
      </c>
      <c r="C25" s="436" t="s">
        <v>8</v>
      </c>
      <c r="D25" s="436" t="s">
        <v>1040</v>
      </c>
      <c r="E25" s="436" t="s">
        <v>36</v>
      </c>
      <c r="F25" s="454">
        <v>71.0</v>
      </c>
      <c r="G25" s="459"/>
    </row>
    <row r="26">
      <c r="A26" s="436" t="s">
        <v>1437</v>
      </c>
      <c r="B26" s="436" t="s">
        <v>1461</v>
      </c>
      <c r="C26" s="436" t="s">
        <v>10</v>
      </c>
      <c r="D26" s="436" t="s">
        <v>1040</v>
      </c>
      <c r="E26" s="436" t="s">
        <v>36</v>
      </c>
      <c r="F26" s="454">
        <v>69.0</v>
      </c>
      <c r="G26" s="459"/>
    </row>
    <row r="27">
      <c r="A27" s="436" t="s">
        <v>1448</v>
      </c>
      <c r="B27" s="436" t="s">
        <v>1486</v>
      </c>
      <c r="C27" s="436" t="s">
        <v>10</v>
      </c>
      <c r="D27" s="436" t="s">
        <v>1040</v>
      </c>
      <c r="E27" s="436" t="s">
        <v>36</v>
      </c>
      <c r="F27" s="454">
        <v>68.0</v>
      </c>
      <c r="G27" s="459"/>
    </row>
    <row r="28">
      <c r="A28" s="436" t="s">
        <v>1444</v>
      </c>
      <c r="B28" s="436" t="s">
        <v>1504</v>
      </c>
      <c r="C28" s="436" t="s">
        <v>10</v>
      </c>
      <c r="D28" s="436" t="s">
        <v>1040</v>
      </c>
      <c r="E28" s="436" t="s">
        <v>39</v>
      </c>
      <c r="F28" s="454">
        <v>55.0</v>
      </c>
      <c r="G28" s="459"/>
    </row>
    <row r="29">
      <c r="A29" s="436" t="s">
        <v>1437</v>
      </c>
      <c r="B29" s="436" t="s">
        <v>1443</v>
      </c>
      <c r="C29" s="436" t="s">
        <v>10</v>
      </c>
      <c r="D29" s="436" t="s">
        <v>1040</v>
      </c>
      <c r="E29" s="436" t="s">
        <v>36</v>
      </c>
      <c r="F29" s="454">
        <v>53.0</v>
      </c>
      <c r="G29" s="459"/>
    </row>
    <row r="30">
      <c r="A30" s="436" t="s">
        <v>1436</v>
      </c>
      <c r="B30" s="436" t="s">
        <v>1436</v>
      </c>
      <c r="C30" s="436" t="s">
        <v>10</v>
      </c>
      <c r="D30" s="436" t="s">
        <v>1040</v>
      </c>
      <c r="E30" s="436" t="s">
        <v>143</v>
      </c>
      <c r="F30" s="454">
        <v>53.0</v>
      </c>
      <c r="G30" s="459"/>
    </row>
    <row r="31">
      <c r="A31" s="436" t="s">
        <v>1436</v>
      </c>
      <c r="B31" s="436" t="s">
        <v>1436</v>
      </c>
      <c r="C31" s="436" t="s">
        <v>8</v>
      </c>
      <c r="D31" s="436" t="s">
        <v>1040</v>
      </c>
      <c r="E31" s="436" t="s">
        <v>44</v>
      </c>
      <c r="F31" s="454">
        <v>53.0</v>
      </c>
      <c r="G31" s="459"/>
    </row>
    <row r="32">
      <c r="A32" s="436" t="s">
        <v>1436</v>
      </c>
      <c r="B32" s="436" t="s">
        <v>1436</v>
      </c>
      <c r="C32" s="436" t="s">
        <v>9</v>
      </c>
      <c r="D32" s="436" t="s">
        <v>1040</v>
      </c>
      <c r="E32" s="436" t="s">
        <v>36</v>
      </c>
      <c r="F32" s="454">
        <v>50.0</v>
      </c>
      <c r="G32" s="459"/>
    </row>
    <row r="33">
      <c r="A33" s="436" t="s">
        <v>1437</v>
      </c>
      <c r="B33" s="436" t="s">
        <v>1439</v>
      </c>
      <c r="C33" s="436" t="s">
        <v>8</v>
      </c>
      <c r="D33" s="436" t="s">
        <v>1040</v>
      </c>
      <c r="E33" s="436" t="s">
        <v>36</v>
      </c>
      <c r="F33" s="454">
        <v>48.0</v>
      </c>
      <c r="G33" s="459"/>
    </row>
    <row r="34">
      <c r="A34" s="436" t="s">
        <v>1436</v>
      </c>
      <c r="B34" s="436" t="s">
        <v>1436</v>
      </c>
      <c r="C34" s="436" t="s">
        <v>8</v>
      </c>
      <c r="D34" s="436" t="s">
        <v>1040</v>
      </c>
      <c r="E34" s="436" t="s">
        <v>143</v>
      </c>
      <c r="F34" s="454">
        <v>45.0</v>
      </c>
      <c r="G34" s="459"/>
    </row>
    <row r="35">
      <c r="A35" s="436" t="s">
        <v>1437</v>
      </c>
      <c r="B35" s="436" t="s">
        <v>1439</v>
      </c>
      <c r="C35" s="436" t="s">
        <v>10</v>
      </c>
      <c r="D35" s="436" t="s">
        <v>1040</v>
      </c>
      <c r="E35" s="436" t="s">
        <v>36</v>
      </c>
      <c r="F35" s="454">
        <v>42.0</v>
      </c>
      <c r="G35" s="459"/>
    </row>
    <row r="36">
      <c r="A36" s="436" t="s">
        <v>1437</v>
      </c>
      <c r="B36" s="436" t="s">
        <v>1469</v>
      </c>
      <c r="C36" s="436" t="s">
        <v>10</v>
      </c>
      <c r="D36" s="436" t="s">
        <v>1040</v>
      </c>
      <c r="E36" s="436" t="s">
        <v>36</v>
      </c>
      <c r="F36" s="454">
        <v>42.0</v>
      </c>
      <c r="G36" s="459"/>
    </row>
    <row r="37">
      <c r="A37" s="436" t="s">
        <v>1437</v>
      </c>
      <c r="B37" s="436" t="s">
        <v>1460</v>
      </c>
      <c r="C37" s="436" t="s">
        <v>10</v>
      </c>
      <c r="D37" s="436" t="s">
        <v>1040</v>
      </c>
      <c r="E37" s="436" t="s">
        <v>36</v>
      </c>
      <c r="F37" s="454">
        <v>41.0</v>
      </c>
      <c r="G37" s="459"/>
    </row>
    <row r="38">
      <c r="A38" s="436" t="s">
        <v>1448</v>
      </c>
      <c r="B38" s="436" t="s">
        <v>1459</v>
      </c>
      <c r="C38" s="436" t="s">
        <v>10</v>
      </c>
      <c r="D38" s="436" t="s">
        <v>1040</v>
      </c>
      <c r="E38" s="436" t="s">
        <v>36</v>
      </c>
      <c r="F38" s="454">
        <v>39.0</v>
      </c>
      <c r="G38" s="459"/>
    </row>
    <row r="39">
      <c r="A39" s="436" t="s">
        <v>1444</v>
      </c>
      <c r="B39" s="436" t="s">
        <v>1474</v>
      </c>
      <c r="C39" s="436" t="s">
        <v>10</v>
      </c>
      <c r="D39" s="436" t="s">
        <v>1040</v>
      </c>
      <c r="E39" s="436" t="s">
        <v>39</v>
      </c>
      <c r="F39" s="454">
        <v>38.0</v>
      </c>
      <c r="G39" s="459"/>
    </row>
    <row r="40">
      <c r="A40" s="436" t="s">
        <v>1440</v>
      </c>
      <c r="B40" s="436" t="s">
        <v>1441</v>
      </c>
      <c r="C40" s="436" t="s">
        <v>10</v>
      </c>
      <c r="D40" s="436" t="s">
        <v>1040</v>
      </c>
      <c r="E40" s="436" t="s">
        <v>39</v>
      </c>
      <c r="F40" s="454">
        <v>35.0</v>
      </c>
      <c r="G40" s="459"/>
    </row>
    <row r="41">
      <c r="A41" s="436" t="s">
        <v>1452</v>
      </c>
      <c r="B41" s="436" t="s">
        <v>1472</v>
      </c>
      <c r="C41" s="436" t="s">
        <v>8</v>
      </c>
      <c r="D41" s="436" t="s">
        <v>1040</v>
      </c>
      <c r="E41" s="436" t="s">
        <v>36</v>
      </c>
      <c r="F41" s="454">
        <v>32.0</v>
      </c>
      <c r="G41" s="459"/>
    </row>
    <row r="42">
      <c r="A42" s="436" t="s">
        <v>1437</v>
      </c>
      <c r="B42" s="436" t="s">
        <v>1438</v>
      </c>
      <c r="C42" s="436" t="s">
        <v>9</v>
      </c>
      <c r="D42" s="436" t="s">
        <v>1040</v>
      </c>
      <c r="E42" s="436" t="s">
        <v>143</v>
      </c>
      <c r="F42" s="454">
        <v>31.0</v>
      </c>
      <c r="G42" s="459"/>
    </row>
    <row r="43">
      <c r="A43" s="436" t="s">
        <v>1437</v>
      </c>
      <c r="B43" s="436" t="s">
        <v>1443</v>
      </c>
      <c r="C43" s="436" t="s">
        <v>8</v>
      </c>
      <c r="D43" s="436" t="s">
        <v>1040</v>
      </c>
      <c r="E43" s="436" t="s">
        <v>36</v>
      </c>
      <c r="F43" s="454">
        <v>30.0</v>
      </c>
      <c r="G43" s="459"/>
    </row>
    <row r="44">
      <c r="A44" s="436" t="s">
        <v>1437</v>
      </c>
      <c r="B44" s="436" t="s">
        <v>1461</v>
      </c>
      <c r="C44" s="436" t="s">
        <v>10</v>
      </c>
      <c r="D44" s="436" t="s">
        <v>1040</v>
      </c>
      <c r="E44" s="436" t="s">
        <v>44</v>
      </c>
      <c r="F44" s="454">
        <v>29.0</v>
      </c>
      <c r="G44" s="459"/>
    </row>
    <row r="45">
      <c r="A45" s="436" t="s">
        <v>1437</v>
      </c>
      <c r="B45" s="436" t="s">
        <v>1469</v>
      </c>
      <c r="C45" s="436" t="s">
        <v>8</v>
      </c>
      <c r="D45" s="436" t="s">
        <v>1040</v>
      </c>
      <c r="E45" s="436" t="s">
        <v>36</v>
      </c>
      <c r="F45" s="454">
        <v>28.0</v>
      </c>
      <c r="G45" s="459"/>
    </row>
    <row r="46">
      <c r="A46" s="436" t="s">
        <v>1440</v>
      </c>
      <c r="B46" s="436" t="s">
        <v>1441</v>
      </c>
      <c r="C46" s="436" t="s">
        <v>8</v>
      </c>
      <c r="D46" s="436" t="s">
        <v>1040</v>
      </c>
      <c r="E46" s="436" t="s">
        <v>39</v>
      </c>
      <c r="F46" s="454">
        <v>28.0</v>
      </c>
      <c r="G46" s="459"/>
    </row>
    <row r="47">
      <c r="A47" s="436" t="s">
        <v>1437</v>
      </c>
      <c r="B47" s="436" t="s">
        <v>1447</v>
      </c>
      <c r="C47" s="436" t="s">
        <v>10</v>
      </c>
      <c r="D47" s="436" t="s">
        <v>1040</v>
      </c>
      <c r="E47" s="436" t="s">
        <v>36</v>
      </c>
      <c r="F47" s="454">
        <v>27.0</v>
      </c>
      <c r="G47" s="459"/>
    </row>
    <row r="48">
      <c r="A48" s="436" t="s">
        <v>1440</v>
      </c>
      <c r="B48" s="436" t="s">
        <v>1464</v>
      </c>
      <c r="C48" s="436" t="s">
        <v>10</v>
      </c>
      <c r="D48" s="436" t="s">
        <v>1040</v>
      </c>
      <c r="E48" s="436" t="s">
        <v>39</v>
      </c>
      <c r="F48" s="454">
        <v>27.0</v>
      </c>
      <c r="G48" s="459"/>
    </row>
    <row r="49">
      <c r="A49" s="436" t="s">
        <v>1448</v>
      </c>
      <c r="B49" s="436" t="s">
        <v>1459</v>
      </c>
      <c r="C49" s="436" t="s">
        <v>8</v>
      </c>
      <c r="D49" s="436" t="s">
        <v>1040</v>
      </c>
      <c r="E49" s="436" t="s">
        <v>36</v>
      </c>
      <c r="F49" s="454">
        <v>25.0</v>
      </c>
      <c r="G49" s="459"/>
    </row>
    <row r="50">
      <c r="A50" s="436" t="s">
        <v>1444</v>
      </c>
      <c r="B50" s="436" t="s">
        <v>1474</v>
      </c>
      <c r="C50" s="436" t="s">
        <v>8</v>
      </c>
      <c r="D50" s="436" t="s">
        <v>1040</v>
      </c>
      <c r="E50" s="436" t="s">
        <v>39</v>
      </c>
      <c r="F50" s="454">
        <v>25.0</v>
      </c>
      <c r="G50" s="459"/>
    </row>
    <row r="51">
      <c r="A51" s="436" t="s">
        <v>1437</v>
      </c>
      <c r="B51" s="436" t="s">
        <v>1438</v>
      </c>
      <c r="C51" s="436" t="s">
        <v>8</v>
      </c>
      <c r="D51" s="436" t="s">
        <v>1040</v>
      </c>
      <c r="E51" s="436" t="s">
        <v>143</v>
      </c>
      <c r="F51" s="454">
        <v>24.0</v>
      </c>
      <c r="G51" s="459"/>
    </row>
    <row r="52">
      <c r="A52" s="436" t="s">
        <v>1437</v>
      </c>
      <c r="B52" s="436" t="s">
        <v>1443</v>
      </c>
      <c r="C52" s="436" t="s">
        <v>10</v>
      </c>
      <c r="D52" s="436" t="s">
        <v>1040</v>
      </c>
      <c r="E52" s="436" t="s">
        <v>44</v>
      </c>
      <c r="F52" s="454">
        <v>23.0</v>
      </c>
      <c r="G52" s="459"/>
    </row>
    <row r="53">
      <c r="A53" s="436" t="s">
        <v>1437</v>
      </c>
      <c r="B53" s="436" t="s">
        <v>1447</v>
      </c>
      <c r="C53" s="436" t="s">
        <v>8</v>
      </c>
      <c r="D53" s="436" t="s">
        <v>1040</v>
      </c>
      <c r="E53" s="436" t="s">
        <v>36</v>
      </c>
      <c r="F53" s="454">
        <v>23.0</v>
      </c>
      <c r="G53" s="459"/>
    </row>
    <row r="54">
      <c r="A54" s="436" t="s">
        <v>1437</v>
      </c>
      <c r="B54" s="436" t="s">
        <v>1438</v>
      </c>
      <c r="C54" s="436" t="s">
        <v>9</v>
      </c>
      <c r="D54" s="436" t="s">
        <v>1040</v>
      </c>
      <c r="E54" s="436" t="s">
        <v>36</v>
      </c>
      <c r="F54" s="454">
        <v>23.0</v>
      </c>
      <c r="G54" s="459"/>
    </row>
    <row r="55">
      <c r="A55" s="436" t="s">
        <v>1440</v>
      </c>
      <c r="B55" s="436" t="s">
        <v>1464</v>
      </c>
      <c r="C55" s="436" t="s">
        <v>8</v>
      </c>
      <c r="D55" s="436" t="s">
        <v>1040</v>
      </c>
      <c r="E55" s="436" t="s">
        <v>39</v>
      </c>
      <c r="F55" s="454">
        <v>23.0</v>
      </c>
      <c r="G55" s="459"/>
    </row>
    <row r="56">
      <c r="A56" s="436" t="s">
        <v>1437</v>
      </c>
      <c r="B56" s="436" t="s">
        <v>1460</v>
      </c>
      <c r="C56" s="436" t="s">
        <v>10</v>
      </c>
      <c r="D56" s="436" t="s">
        <v>1040</v>
      </c>
      <c r="E56" s="436" t="s">
        <v>44</v>
      </c>
      <c r="F56" s="454">
        <v>19.0</v>
      </c>
      <c r="G56" s="459"/>
    </row>
    <row r="57">
      <c r="A57" s="436" t="s">
        <v>1444</v>
      </c>
      <c r="B57" s="436" t="s">
        <v>1504</v>
      </c>
      <c r="C57" s="436" t="s">
        <v>8</v>
      </c>
      <c r="D57" s="436" t="s">
        <v>1040</v>
      </c>
      <c r="E57" s="436" t="s">
        <v>39</v>
      </c>
      <c r="F57" s="454">
        <v>19.0</v>
      </c>
      <c r="G57" s="459"/>
    </row>
    <row r="58">
      <c r="A58" s="436" t="s">
        <v>1437</v>
      </c>
      <c r="B58" s="436" t="s">
        <v>1439</v>
      </c>
      <c r="C58" s="436" t="s">
        <v>10</v>
      </c>
      <c r="D58" s="436" t="s">
        <v>1040</v>
      </c>
      <c r="E58" s="436" t="s">
        <v>44</v>
      </c>
      <c r="F58" s="454">
        <v>18.0</v>
      </c>
      <c r="G58" s="459"/>
    </row>
    <row r="59">
      <c r="A59" s="436" t="s">
        <v>1452</v>
      </c>
      <c r="B59" s="436" t="s">
        <v>1471</v>
      </c>
      <c r="C59" s="436" t="s">
        <v>8</v>
      </c>
      <c r="D59" s="436" t="s">
        <v>1040</v>
      </c>
      <c r="E59" s="436" t="s">
        <v>143</v>
      </c>
      <c r="F59" s="454">
        <v>18.0</v>
      </c>
      <c r="G59" s="459"/>
    </row>
    <row r="60">
      <c r="A60" s="436" t="s">
        <v>1444</v>
      </c>
      <c r="B60" s="436" t="s">
        <v>1508</v>
      </c>
      <c r="C60" s="436" t="s">
        <v>10</v>
      </c>
      <c r="D60" s="436" t="s">
        <v>1040</v>
      </c>
      <c r="E60" s="436" t="s">
        <v>39</v>
      </c>
      <c r="F60" s="454">
        <v>18.0</v>
      </c>
      <c r="G60" s="459"/>
    </row>
    <row r="61">
      <c r="A61" s="436" t="s">
        <v>1437</v>
      </c>
      <c r="B61" s="436" t="s">
        <v>1446</v>
      </c>
      <c r="C61" s="436" t="s">
        <v>10</v>
      </c>
      <c r="D61" s="436" t="s">
        <v>1040</v>
      </c>
      <c r="E61" s="436" t="s">
        <v>36</v>
      </c>
      <c r="F61" s="454">
        <v>17.0</v>
      </c>
      <c r="G61" s="459"/>
    </row>
    <row r="62">
      <c r="A62" s="436" t="s">
        <v>1452</v>
      </c>
      <c r="B62" s="436" t="s">
        <v>1472</v>
      </c>
      <c r="C62" s="436" t="s">
        <v>10</v>
      </c>
      <c r="D62" s="436" t="s">
        <v>1040</v>
      </c>
      <c r="E62" s="436" t="s">
        <v>36</v>
      </c>
      <c r="F62" s="454">
        <v>17.0</v>
      </c>
      <c r="G62" s="459"/>
    </row>
    <row r="63">
      <c r="A63" s="436" t="s">
        <v>1484</v>
      </c>
      <c r="B63" s="436" t="s">
        <v>1484</v>
      </c>
      <c r="C63" s="436" t="s">
        <v>10</v>
      </c>
      <c r="D63" s="436" t="s">
        <v>1040</v>
      </c>
      <c r="E63" s="436" t="s">
        <v>36</v>
      </c>
      <c r="F63" s="454">
        <v>17.0</v>
      </c>
      <c r="G63" s="459"/>
    </row>
    <row r="64">
      <c r="A64" s="436" t="s">
        <v>1437</v>
      </c>
      <c r="B64" s="436" t="s">
        <v>1460</v>
      </c>
      <c r="C64" s="436" t="s">
        <v>8</v>
      </c>
      <c r="D64" s="436" t="s">
        <v>1040</v>
      </c>
      <c r="E64" s="436" t="s">
        <v>36</v>
      </c>
      <c r="F64" s="454">
        <v>16.0</v>
      </c>
      <c r="G64" s="459"/>
    </row>
    <row r="65">
      <c r="A65" s="436" t="s">
        <v>1448</v>
      </c>
      <c r="B65" s="436" t="s">
        <v>1459</v>
      </c>
      <c r="C65" s="436" t="s">
        <v>10</v>
      </c>
      <c r="D65" s="436" t="s">
        <v>1040</v>
      </c>
      <c r="E65" s="436" t="s">
        <v>44</v>
      </c>
      <c r="F65" s="454">
        <v>14.0</v>
      </c>
      <c r="G65" s="459"/>
    </row>
    <row r="66">
      <c r="A66" s="436" t="s">
        <v>1437</v>
      </c>
      <c r="B66" s="436" t="s">
        <v>1438</v>
      </c>
      <c r="C66" s="436" t="s">
        <v>9</v>
      </c>
      <c r="D66" s="436" t="s">
        <v>1040</v>
      </c>
      <c r="E66" s="436" t="s">
        <v>144</v>
      </c>
      <c r="F66" s="454">
        <v>13.0</v>
      </c>
      <c r="G66" s="459"/>
    </row>
    <row r="67">
      <c r="A67" s="436" t="s">
        <v>1440</v>
      </c>
      <c r="B67" s="436" t="s">
        <v>1546</v>
      </c>
      <c r="C67" s="436" t="s">
        <v>10</v>
      </c>
      <c r="D67" s="436" t="s">
        <v>1040</v>
      </c>
      <c r="E67" s="436" t="s">
        <v>39</v>
      </c>
      <c r="F67" s="454">
        <v>13.0</v>
      </c>
      <c r="G67" s="459"/>
    </row>
    <row r="68">
      <c r="A68" s="436" t="s">
        <v>1448</v>
      </c>
      <c r="B68" s="436" t="s">
        <v>1486</v>
      </c>
      <c r="C68" s="436" t="s">
        <v>10</v>
      </c>
      <c r="D68" s="436" t="s">
        <v>1040</v>
      </c>
      <c r="E68" s="436" t="s">
        <v>44</v>
      </c>
      <c r="F68" s="454">
        <v>12.0</v>
      </c>
      <c r="G68" s="459"/>
    </row>
    <row r="69">
      <c r="A69" s="436" t="s">
        <v>1437</v>
      </c>
      <c r="B69" s="436" t="s">
        <v>1461</v>
      </c>
      <c r="C69" s="436" t="s">
        <v>8</v>
      </c>
      <c r="D69" s="436" t="s">
        <v>1040</v>
      </c>
      <c r="E69" s="436" t="s">
        <v>44</v>
      </c>
      <c r="F69" s="454">
        <v>12.0</v>
      </c>
      <c r="G69" s="459"/>
    </row>
    <row r="70">
      <c r="A70" s="436" t="s">
        <v>1218</v>
      </c>
      <c r="B70" s="436" t="s">
        <v>1487</v>
      </c>
      <c r="C70" s="436" t="s">
        <v>10</v>
      </c>
      <c r="D70" s="436" t="s">
        <v>1040</v>
      </c>
      <c r="E70" s="436" t="s">
        <v>39</v>
      </c>
      <c r="F70" s="454">
        <v>12.0</v>
      </c>
      <c r="G70" s="459"/>
    </row>
    <row r="71">
      <c r="A71" s="436" t="s">
        <v>1484</v>
      </c>
      <c r="B71" s="436" t="s">
        <v>1484</v>
      </c>
      <c r="C71" s="436" t="s">
        <v>8</v>
      </c>
      <c r="D71" s="436" t="s">
        <v>1040</v>
      </c>
      <c r="E71" s="436" t="s">
        <v>36</v>
      </c>
      <c r="F71" s="454">
        <v>12.0</v>
      </c>
      <c r="G71" s="459"/>
    </row>
    <row r="72">
      <c r="A72" s="436" t="s">
        <v>1436</v>
      </c>
      <c r="B72" s="436" t="s">
        <v>1436</v>
      </c>
      <c r="C72" s="436" t="s">
        <v>9</v>
      </c>
      <c r="D72" s="436" t="s">
        <v>1040</v>
      </c>
      <c r="E72" s="436" t="s">
        <v>44</v>
      </c>
      <c r="F72" s="454">
        <v>12.0</v>
      </c>
      <c r="G72" s="459"/>
    </row>
    <row r="73">
      <c r="A73" s="436" t="s">
        <v>1448</v>
      </c>
      <c r="B73" s="436" t="s">
        <v>1601</v>
      </c>
      <c r="C73" s="436" t="s">
        <v>10</v>
      </c>
      <c r="D73" s="436" t="s">
        <v>1040</v>
      </c>
      <c r="E73" s="436" t="s">
        <v>36</v>
      </c>
      <c r="F73" s="454">
        <v>11.0</v>
      </c>
      <c r="G73" s="459"/>
    </row>
    <row r="74">
      <c r="A74" s="436" t="s">
        <v>1448</v>
      </c>
      <c r="B74" s="436" t="s">
        <v>1459</v>
      </c>
      <c r="C74" s="436" t="s">
        <v>9</v>
      </c>
      <c r="D74" s="436" t="s">
        <v>1040</v>
      </c>
      <c r="E74" s="436" t="s">
        <v>36</v>
      </c>
      <c r="F74" s="454">
        <v>11.0</v>
      </c>
      <c r="G74" s="459"/>
    </row>
    <row r="75">
      <c r="A75" s="436" t="s">
        <v>1437</v>
      </c>
      <c r="B75" s="436" t="s">
        <v>1465</v>
      </c>
      <c r="C75" s="436" t="s">
        <v>10</v>
      </c>
      <c r="D75" s="436" t="s">
        <v>1040</v>
      </c>
      <c r="E75" s="436" t="s">
        <v>36</v>
      </c>
      <c r="F75" s="454">
        <v>11.0</v>
      </c>
      <c r="G75" s="459"/>
    </row>
    <row r="76">
      <c r="A76" s="436" t="s">
        <v>1437</v>
      </c>
      <c r="B76" s="436" t="s">
        <v>1461</v>
      </c>
      <c r="C76" s="436" t="s">
        <v>9</v>
      </c>
      <c r="D76" s="436" t="s">
        <v>1040</v>
      </c>
      <c r="E76" s="436" t="s">
        <v>36</v>
      </c>
      <c r="F76" s="454">
        <v>11.0</v>
      </c>
      <c r="G76" s="459"/>
    </row>
    <row r="77">
      <c r="A77" s="436" t="s">
        <v>1440</v>
      </c>
      <c r="B77" s="436" t="s">
        <v>1441</v>
      </c>
      <c r="C77" s="436" t="s">
        <v>10</v>
      </c>
      <c r="D77" s="436" t="s">
        <v>1040</v>
      </c>
      <c r="E77" s="436" t="s">
        <v>44</v>
      </c>
      <c r="F77" s="454">
        <v>11.0</v>
      </c>
      <c r="G77" s="459"/>
    </row>
    <row r="78">
      <c r="A78" s="436" t="s">
        <v>1437</v>
      </c>
      <c r="B78" s="436" t="s">
        <v>1443</v>
      </c>
      <c r="C78" s="436" t="s">
        <v>8</v>
      </c>
      <c r="D78" s="436" t="s">
        <v>1040</v>
      </c>
      <c r="E78" s="436" t="s">
        <v>44</v>
      </c>
      <c r="F78" s="454">
        <v>10.0</v>
      </c>
      <c r="G78" s="459"/>
    </row>
    <row r="79">
      <c r="A79" s="436" t="s">
        <v>1437</v>
      </c>
      <c r="B79" s="436" t="s">
        <v>1447</v>
      </c>
      <c r="C79" s="436" t="s">
        <v>8</v>
      </c>
      <c r="D79" s="436" t="s">
        <v>1040</v>
      </c>
      <c r="E79" s="436" t="s">
        <v>44</v>
      </c>
      <c r="F79" s="454">
        <v>10.0</v>
      </c>
      <c r="G79" s="459"/>
    </row>
    <row r="80">
      <c r="A80" s="436" t="s">
        <v>1437</v>
      </c>
      <c r="B80" s="436" t="s">
        <v>1555</v>
      </c>
      <c r="C80" s="436" t="s">
        <v>10</v>
      </c>
      <c r="D80" s="436" t="s">
        <v>1040</v>
      </c>
      <c r="E80" s="436" t="s">
        <v>36</v>
      </c>
      <c r="F80" s="454">
        <v>10.0</v>
      </c>
      <c r="G80" s="459"/>
    </row>
    <row r="81">
      <c r="A81" s="436" t="s">
        <v>1437</v>
      </c>
      <c r="B81" s="436" t="s">
        <v>1492</v>
      </c>
      <c r="C81" s="436" t="s">
        <v>10</v>
      </c>
      <c r="D81" s="436" t="s">
        <v>1040</v>
      </c>
      <c r="E81" s="436" t="s">
        <v>36</v>
      </c>
      <c r="F81" s="454">
        <v>10.0</v>
      </c>
      <c r="G81" s="459"/>
    </row>
    <row r="82">
      <c r="A82" s="436" t="s">
        <v>1437</v>
      </c>
      <c r="B82" s="436" t="s">
        <v>1442</v>
      </c>
      <c r="C82" s="436" t="s">
        <v>10</v>
      </c>
      <c r="D82" s="436" t="s">
        <v>1040</v>
      </c>
      <c r="E82" s="436" t="s">
        <v>36</v>
      </c>
      <c r="F82" s="454">
        <v>10.0</v>
      </c>
      <c r="G82" s="459"/>
    </row>
    <row r="83">
      <c r="A83" s="436" t="s">
        <v>1452</v>
      </c>
      <c r="B83" s="436" t="s">
        <v>1471</v>
      </c>
      <c r="C83" s="436" t="s">
        <v>9</v>
      </c>
      <c r="D83" s="436" t="s">
        <v>1040</v>
      </c>
      <c r="E83" s="436" t="s">
        <v>143</v>
      </c>
      <c r="F83" s="454">
        <v>10.0</v>
      </c>
      <c r="G83" s="459"/>
    </row>
    <row r="84">
      <c r="A84" s="436" t="s">
        <v>1448</v>
      </c>
      <c r="B84" s="436" t="s">
        <v>1486</v>
      </c>
      <c r="C84" s="436" t="s">
        <v>10</v>
      </c>
      <c r="D84" s="436" t="s">
        <v>1040</v>
      </c>
      <c r="E84" s="436" t="s">
        <v>39</v>
      </c>
      <c r="F84" s="454">
        <v>9.0</v>
      </c>
      <c r="G84" s="459"/>
    </row>
    <row r="85">
      <c r="A85" s="436" t="s">
        <v>1437</v>
      </c>
      <c r="B85" s="436" t="s">
        <v>1443</v>
      </c>
      <c r="C85" s="436" t="s">
        <v>9</v>
      </c>
      <c r="D85" s="436" t="s">
        <v>1040</v>
      </c>
      <c r="E85" s="436" t="s">
        <v>143</v>
      </c>
      <c r="F85" s="454">
        <v>9.0</v>
      </c>
      <c r="G85" s="459"/>
    </row>
    <row r="86">
      <c r="A86" s="436" t="s">
        <v>1437</v>
      </c>
      <c r="B86" s="436" t="s">
        <v>1438</v>
      </c>
      <c r="C86" s="436" t="s">
        <v>8</v>
      </c>
      <c r="D86" s="436" t="s">
        <v>1040</v>
      </c>
      <c r="E86" s="436" t="s">
        <v>144</v>
      </c>
      <c r="F86" s="454">
        <v>9.0</v>
      </c>
      <c r="G86" s="459"/>
    </row>
    <row r="87">
      <c r="A87" s="436" t="s">
        <v>1497</v>
      </c>
      <c r="B87" s="436" t="s">
        <v>1498</v>
      </c>
      <c r="C87" s="436" t="s">
        <v>8</v>
      </c>
      <c r="D87" s="436" t="s">
        <v>1040</v>
      </c>
      <c r="E87" s="436" t="s">
        <v>39</v>
      </c>
      <c r="F87" s="454">
        <v>9.0</v>
      </c>
      <c r="G87" s="459"/>
    </row>
    <row r="88">
      <c r="A88" s="436" t="s">
        <v>1452</v>
      </c>
      <c r="B88" s="436" t="s">
        <v>1472</v>
      </c>
      <c r="C88" s="436" t="s">
        <v>8</v>
      </c>
      <c r="D88" s="436" t="s">
        <v>1040</v>
      </c>
      <c r="E88" s="436" t="s">
        <v>44</v>
      </c>
      <c r="F88" s="454">
        <v>9.0</v>
      </c>
      <c r="G88" s="459"/>
    </row>
    <row r="89">
      <c r="A89" s="436" t="s">
        <v>1448</v>
      </c>
      <c r="B89" s="436" t="s">
        <v>1494</v>
      </c>
      <c r="C89" s="436" t="s">
        <v>10</v>
      </c>
      <c r="D89" s="436" t="s">
        <v>1040</v>
      </c>
      <c r="E89" s="436" t="s">
        <v>36</v>
      </c>
      <c r="F89" s="454">
        <v>8.0</v>
      </c>
      <c r="G89" s="459"/>
    </row>
    <row r="90">
      <c r="A90" s="436" t="s">
        <v>1448</v>
      </c>
      <c r="B90" s="436" t="s">
        <v>1494</v>
      </c>
      <c r="C90" s="436" t="s">
        <v>8</v>
      </c>
      <c r="D90" s="436" t="s">
        <v>1040</v>
      </c>
      <c r="E90" s="436" t="s">
        <v>36</v>
      </c>
      <c r="F90" s="454">
        <v>8.0</v>
      </c>
      <c r="G90" s="459"/>
    </row>
    <row r="91">
      <c r="A91" s="436" t="s">
        <v>1437</v>
      </c>
      <c r="B91" s="436" t="s">
        <v>1438</v>
      </c>
      <c r="C91" s="436" t="s">
        <v>9</v>
      </c>
      <c r="D91" s="436" t="s">
        <v>1040</v>
      </c>
      <c r="E91" s="436" t="s">
        <v>44</v>
      </c>
      <c r="F91" s="454">
        <v>8.0</v>
      </c>
      <c r="G91" s="459"/>
    </row>
    <row r="92">
      <c r="A92" s="436" t="s">
        <v>1484</v>
      </c>
      <c r="B92" s="436" t="s">
        <v>1484</v>
      </c>
      <c r="C92" s="436" t="s">
        <v>8</v>
      </c>
      <c r="D92" s="436" t="s">
        <v>1040</v>
      </c>
      <c r="E92" s="436" t="s">
        <v>143</v>
      </c>
      <c r="F92" s="454">
        <v>8.0</v>
      </c>
      <c r="G92" s="459"/>
    </row>
    <row r="93">
      <c r="A93" s="436" t="s">
        <v>1444</v>
      </c>
      <c r="B93" s="436" t="s">
        <v>1504</v>
      </c>
      <c r="C93" s="436" t="s">
        <v>9</v>
      </c>
      <c r="D93" s="436" t="s">
        <v>1040</v>
      </c>
      <c r="E93" s="436" t="s">
        <v>39</v>
      </c>
      <c r="F93" s="454">
        <v>8.0</v>
      </c>
      <c r="G93" s="459"/>
    </row>
    <row r="94">
      <c r="A94" s="436" t="s">
        <v>1448</v>
      </c>
      <c r="B94" s="436" t="s">
        <v>1459</v>
      </c>
      <c r="C94" s="436" t="s">
        <v>9</v>
      </c>
      <c r="D94" s="436" t="s">
        <v>1040</v>
      </c>
      <c r="E94" s="436" t="s">
        <v>143</v>
      </c>
      <c r="F94" s="454">
        <v>7.0</v>
      </c>
      <c r="G94" s="459"/>
    </row>
    <row r="95">
      <c r="A95" s="436" t="s">
        <v>1437</v>
      </c>
      <c r="B95" s="436" t="s">
        <v>1460</v>
      </c>
      <c r="C95" s="436" t="s">
        <v>9</v>
      </c>
      <c r="D95" s="436" t="s">
        <v>1040</v>
      </c>
      <c r="E95" s="436" t="s">
        <v>36</v>
      </c>
      <c r="F95" s="454">
        <v>7.0</v>
      </c>
      <c r="G95" s="459"/>
    </row>
    <row r="96">
      <c r="A96" s="436" t="s">
        <v>1437</v>
      </c>
      <c r="B96" s="436" t="s">
        <v>1443</v>
      </c>
      <c r="C96" s="436" t="s">
        <v>8</v>
      </c>
      <c r="D96" s="436" t="s">
        <v>1040</v>
      </c>
      <c r="E96" s="436" t="s">
        <v>143</v>
      </c>
      <c r="F96" s="454">
        <v>7.0</v>
      </c>
      <c r="G96" s="459"/>
    </row>
    <row r="97">
      <c r="A97" s="436" t="s">
        <v>1437</v>
      </c>
      <c r="B97" s="436" t="s">
        <v>1466</v>
      </c>
      <c r="C97" s="436" t="s">
        <v>9</v>
      </c>
      <c r="D97" s="436" t="s">
        <v>1040</v>
      </c>
      <c r="E97" s="436" t="s">
        <v>143</v>
      </c>
      <c r="F97" s="454">
        <v>7.0</v>
      </c>
      <c r="G97" s="459"/>
    </row>
    <row r="98">
      <c r="A98" s="436" t="s">
        <v>1437</v>
      </c>
      <c r="B98" s="436" t="s">
        <v>1439</v>
      </c>
      <c r="C98" s="436" t="s">
        <v>8</v>
      </c>
      <c r="D98" s="436" t="s">
        <v>1040</v>
      </c>
      <c r="E98" s="436" t="s">
        <v>44</v>
      </c>
      <c r="F98" s="454">
        <v>7.0</v>
      </c>
      <c r="G98" s="459"/>
    </row>
    <row r="99">
      <c r="A99" s="436" t="s">
        <v>1437</v>
      </c>
      <c r="B99" s="436" t="s">
        <v>1461</v>
      </c>
      <c r="C99" s="436" t="s">
        <v>9</v>
      </c>
      <c r="D99" s="436" t="s">
        <v>1040</v>
      </c>
      <c r="E99" s="436" t="s">
        <v>143</v>
      </c>
      <c r="F99" s="454">
        <v>7.0</v>
      </c>
      <c r="G99" s="459"/>
    </row>
    <row r="100">
      <c r="A100" s="436" t="s">
        <v>1437</v>
      </c>
      <c r="B100" s="436" t="s">
        <v>1483</v>
      </c>
      <c r="C100" s="436" t="s">
        <v>10</v>
      </c>
      <c r="D100" s="436" t="s">
        <v>1040</v>
      </c>
      <c r="E100" s="436" t="s">
        <v>36</v>
      </c>
      <c r="F100" s="454">
        <v>7.0</v>
      </c>
      <c r="G100" s="459"/>
    </row>
    <row r="101">
      <c r="A101" s="436" t="s">
        <v>1437</v>
      </c>
      <c r="B101" s="436" t="s">
        <v>1469</v>
      </c>
      <c r="C101" s="436" t="s">
        <v>8</v>
      </c>
      <c r="D101" s="436" t="s">
        <v>1040</v>
      </c>
      <c r="E101" s="436" t="s">
        <v>44</v>
      </c>
      <c r="F101" s="454">
        <v>7.0</v>
      </c>
      <c r="G101" s="459"/>
    </row>
    <row r="102">
      <c r="A102" s="436" t="s">
        <v>1437</v>
      </c>
      <c r="B102" s="436" t="s">
        <v>1438</v>
      </c>
      <c r="C102" s="436" t="s">
        <v>9</v>
      </c>
      <c r="D102" s="436" t="s">
        <v>1040</v>
      </c>
      <c r="E102" s="436" t="s">
        <v>39</v>
      </c>
      <c r="F102" s="454">
        <v>7.0</v>
      </c>
      <c r="G102" s="459"/>
    </row>
    <row r="103">
      <c r="A103" s="436" t="s">
        <v>1444</v>
      </c>
      <c r="B103" s="436" t="s">
        <v>1445</v>
      </c>
      <c r="C103" s="436" t="s">
        <v>10</v>
      </c>
      <c r="D103" s="436" t="s">
        <v>1040</v>
      </c>
      <c r="E103" s="436" t="s">
        <v>39</v>
      </c>
      <c r="F103" s="454">
        <v>7.0</v>
      </c>
      <c r="G103" s="459"/>
    </row>
    <row r="104">
      <c r="A104" s="436" t="s">
        <v>1477</v>
      </c>
      <c r="B104" s="436" t="s">
        <v>1518</v>
      </c>
      <c r="C104" s="436" t="s">
        <v>10</v>
      </c>
      <c r="D104" s="436" t="s">
        <v>1040</v>
      </c>
      <c r="E104" s="436" t="s">
        <v>44</v>
      </c>
      <c r="F104" s="454">
        <v>7.0</v>
      </c>
      <c r="G104" s="459"/>
    </row>
    <row r="105">
      <c r="A105" s="436" t="s">
        <v>1068</v>
      </c>
      <c r="B105" s="436" t="s">
        <v>1068</v>
      </c>
      <c r="C105" s="436" t="s">
        <v>10</v>
      </c>
      <c r="D105" s="436" t="s">
        <v>1040</v>
      </c>
      <c r="E105" s="436" t="s">
        <v>36</v>
      </c>
      <c r="F105" s="454">
        <v>6.0</v>
      </c>
      <c r="G105" s="459"/>
    </row>
    <row r="106">
      <c r="A106" s="436" t="s">
        <v>1068</v>
      </c>
      <c r="B106" s="436" t="s">
        <v>1068</v>
      </c>
      <c r="C106" s="436" t="s">
        <v>10</v>
      </c>
      <c r="D106" s="436" t="s">
        <v>1040</v>
      </c>
      <c r="E106" s="436" t="s">
        <v>44</v>
      </c>
      <c r="F106" s="454">
        <v>6.0</v>
      </c>
      <c r="G106" s="459"/>
    </row>
    <row r="107">
      <c r="A107" s="436" t="s">
        <v>1448</v>
      </c>
      <c r="B107" s="436" t="s">
        <v>1486</v>
      </c>
      <c r="C107" s="436" t="s">
        <v>8</v>
      </c>
      <c r="D107" s="436" t="s">
        <v>1040</v>
      </c>
      <c r="E107" s="436" t="s">
        <v>44</v>
      </c>
      <c r="F107" s="454">
        <v>6.0</v>
      </c>
      <c r="G107" s="459"/>
    </row>
    <row r="108">
      <c r="A108" s="436" t="s">
        <v>1448</v>
      </c>
      <c r="B108" s="436" t="s">
        <v>1486</v>
      </c>
      <c r="C108" s="436" t="s">
        <v>8</v>
      </c>
      <c r="D108" s="436" t="s">
        <v>1040</v>
      </c>
      <c r="E108" s="436" t="s">
        <v>143</v>
      </c>
      <c r="F108" s="454">
        <v>6.0</v>
      </c>
      <c r="G108" s="459"/>
    </row>
    <row r="109">
      <c r="A109" s="436" t="s">
        <v>1437</v>
      </c>
      <c r="B109" s="436" t="s">
        <v>1447</v>
      </c>
      <c r="C109" s="436" t="s">
        <v>10</v>
      </c>
      <c r="D109" s="436" t="s">
        <v>1040</v>
      </c>
      <c r="E109" s="436" t="s">
        <v>44</v>
      </c>
      <c r="F109" s="454">
        <v>6.0</v>
      </c>
      <c r="G109" s="459"/>
    </row>
    <row r="110">
      <c r="A110" s="436" t="s">
        <v>1437</v>
      </c>
      <c r="B110" s="436" t="s">
        <v>1438</v>
      </c>
      <c r="C110" s="436" t="s">
        <v>10</v>
      </c>
      <c r="D110" s="436" t="s">
        <v>1040</v>
      </c>
      <c r="E110" s="436" t="s">
        <v>143</v>
      </c>
      <c r="F110" s="454">
        <v>6.0</v>
      </c>
      <c r="G110" s="459"/>
    </row>
    <row r="111">
      <c r="A111" s="436" t="s">
        <v>1452</v>
      </c>
      <c r="B111" s="436" t="s">
        <v>1514</v>
      </c>
      <c r="C111" s="436" t="s">
        <v>8</v>
      </c>
      <c r="D111" s="436" t="s">
        <v>1040</v>
      </c>
      <c r="E111" s="436" t="s">
        <v>143</v>
      </c>
      <c r="F111" s="454">
        <v>6.0</v>
      </c>
      <c r="G111" s="459"/>
    </row>
    <row r="112">
      <c r="A112" s="436" t="s">
        <v>1452</v>
      </c>
      <c r="B112" s="436" t="s">
        <v>1462</v>
      </c>
      <c r="C112" s="436" t="s">
        <v>8</v>
      </c>
      <c r="D112" s="436" t="s">
        <v>1040</v>
      </c>
      <c r="E112" s="436" t="s">
        <v>143</v>
      </c>
      <c r="F112" s="454">
        <v>6.0</v>
      </c>
      <c r="G112" s="459"/>
    </row>
    <row r="113">
      <c r="A113" s="436" t="s">
        <v>1452</v>
      </c>
      <c r="B113" s="436" t="s">
        <v>1472</v>
      </c>
      <c r="C113" s="436" t="s">
        <v>8</v>
      </c>
      <c r="D113" s="436" t="s">
        <v>1040</v>
      </c>
      <c r="E113" s="436" t="s">
        <v>143</v>
      </c>
      <c r="F113" s="454">
        <v>6.0</v>
      </c>
      <c r="G113" s="459"/>
    </row>
    <row r="114">
      <c r="A114" s="436" t="s">
        <v>1440</v>
      </c>
      <c r="B114" s="436" t="s">
        <v>1464</v>
      </c>
      <c r="C114" s="436" t="s">
        <v>8</v>
      </c>
      <c r="D114" s="436" t="s">
        <v>1040</v>
      </c>
      <c r="E114" s="436" t="s">
        <v>143</v>
      </c>
      <c r="F114" s="454">
        <v>6.0</v>
      </c>
      <c r="G114" s="459"/>
    </row>
    <row r="115">
      <c r="A115" s="436" t="s">
        <v>1440</v>
      </c>
      <c r="B115" s="436" t="s">
        <v>1596</v>
      </c>
      <c r="C115" s="436" t="s">
        <v>10</v>
      </c>
      <c r="D115" s="436" t="s">
        <v>1040</v>
      </c>
      <c r="E115" s="436" t="s">
        <v>39</v>
      </c>
      <c r="F115" s="454">
        <v>6.0</v>
      </c>
      <c r="G115" s="459"/>
    </row>
    <row r="116">
      <c r="A116" s="436" t="s">
        <v>1444</v>
      </c>
      <c r="B116" s="436" t="s">
        <v>1458</v>
      </c>
      <c r="C116" s="436" t="s">
        <v>8</v>
      </c>
      <c r="D116" s="436" t="s">
        <v>1040</v>
      </c>
      <c r="E116" s="436" t="s">
        <v>143</v>
      </c>
      <c r="F116" s="454">
        <v>6.0</v>
      </c>
      <c r="G116" s="459"/>
    </row>
    <row r="117">
      <c r="A117" s="436" t="s">
        <v>1436</v>
      </c>
      <c r="B117" s="436" t="s">
        <v>1436</v>
      </c>
      <c r="C117" s="436" t="s">
        <v>9</v>
      </c>
      <c r="D117" s="436" t="s">
        <v>1040</v>
      </c>
      <c r="E117" s="436" t="s">
        <v>144</v>
      </c>
      <c r="F117" s="454">
        <v>6.0</v>
      </c>
      <c r="G117" s="459"/>
    </row>
    <row r="118">
      <c r="A118" s="436" t="s">
        <v>1436</v>
      </c>
      <c r="B118" s="436" t="s">
        <v>1436</v>
      </c>
      <c r="C118" s="436" t="s">
        <v>8</v>
      </c>
      <c r="D118" s="436" t="s">
        <v>1040</v>
      </c>
      <c r="E118" s="436" t="s">
        <v>39</v>
      </c>
      <c r="F118" s="454">
        <v>6.0</v>
      </c>
      <c r="G118" s="459"/>
    </row>
    <row r="119">
      <c r="A119" s="436" t="s">
        <v>1068</v>
      </c>
      <c r="B119" s="436" t="s">
        <v>1068</v>
      </c>
      <c r="C119" s="436" t="s">
        <v>10</v>
      </c>
      <c r="D119" s="436" t="s">
        <v>1040</v>
      </c>
      <c r="E119" s="436" t="s">
        <v>39</v>
      </c>
      <c r="F119" s="454">
        <v>5.0</v>
      </c>
      <c r="G119" s="459"/>
    </row>
    <row r="120">
      <c r="A120" s="436" t="s">
        <v>1437</v>
      </c>
      <c r="B120" s="436" t="s">
        <v>1460</v>
      </c>
      <c r="C120" s="436" t="s">
        <v>8</v>
      </c>
      <c r="D120" s="436" t="s">
        <v>1040</v>
      </c>
      <c r="E120" s="436" t="s">
        <v>44</v>
      </c>
      <c r="F120" s="454">
        <v>5.0</v>
      </c>
      <c r="G120" s="459"/>
    </row>
    <row r="121">
      <c r="A121" s="436" t="s">
        <v>1437</v>
      </c>
      <c r="B121" s="436" t="s">
        <v>1466</v>
      </c>
      <c r="C121" s="436" t="s">
        <v>8</v>
      </c>
      <c r="D121" s="436" t="s">
        <v>1040</v>
      </c>
      <c r="E121" s="436" t="s">
        <v>36</v>
      </c>
      <c r="F121" s="454">
        <v>5.0</v>
      </c>
      <c r="G121" s="459"/>
    </row>
    <row r="122">
      <c r="A122" s="436" t="s">
        <v>1437</v>
      </c>
      <c r="B122" s="436" t="s">
        <v>1439</v>
      </c>
      <c r="C122" s="436" t="s">
        <v>9</v>
      </c>
      <c r="D122" s="436" t="s">
        <v>1040</v>
      </c>
      <c r="E122" s="436" t="s">
        <v>36</v>
      </c>
      <c r="F122" s="454">
        <v>5.0</v>
      </c>
      <c r="G122" s="459"/>
    </row>
    <row r="123">
      <c r="A123" s="436" t="s">
        <v>1437</v>
      </c>
      <c r="B123" s="436" t="s">
        <v>1439</v>
      </c>
      <c r="C123" s="436" t="s">
        <v>9</v>
      </c>
      <c r="D123" s="436" t="s">
        <v>1040</v>
      </c>
      <c r="E123" s="436" t="s">
        <v>143</v>
      </c>
      <c r="F123" s="454">
        <v>5.0</v>
      </c>
      <c r="G123" s="459"/>
    </row>
    <row r="124">
      <c r="A124" s="436" t="s">
        <v>1437</v>
      </c>
      <c r="B124" s="436" t="s">
        <v>1483</v>
      </c>
      <c r="C124" s="436" t="s">
        <v>10</v>
      </c>
      <c r="D124" s="436" t="s">
        <v>1040</v>
      </c>
      <c r="E124" s="436" t="s">
        <v>44</v>
      </c>
      <c r="F124" s="454">
        <v>5.0</v>
      </c>
      <c r="G124" s="459"/>
    </row>
    <row r="125">
      <c r="A125" s="436" t="s">
        <v>1437</v>
      </c>
      <c r="B125" s="436" t="s">
        <v>1438</v>
      </c>
      <c r="C125" s="436" t="s">
        <v>10</v>
      </c>
      <c r="D125" s="436" t="s">
        <v>1040</v>
      </c>
      <c r="E125" s="436" t="s">
        <v>144</v>
      </c>
      <c r="F125" s="454">
        <v>5.0</v>
      </c>
      <c r="G125" s="459"/>
    </row>
    <row r="126">
      <c r="A126" s="436" t="s">
        <v>1437</v>
      </c>
      <c r="B126" s="436" t="s">
        <v>1492</v>
      </c>
      <c r="C126" s="436" t="s">
        <v>10</v>
      </c>
      <c r="D126" s="436" t="s">
        <v>1040</v>
      </c>
      <c r="E126" s="436" t="s">
        <v>44</v>
      </c>
      <c r="F126" s="454">
        <v>5.0</v>
      </c>
      <c r="G126" s="459"/>
    </row>
    <row r="127">
      <c r="A127" s="436" t="s">
        <v>1437</v>
      </c>
      <c r="B127" s="436" t="s">
        <v>1492</v>
      </c>
      <c r="C127" s="436" t="s">
        <v>8</v>
      </c>
      <c r="D127" s="436" t="s">
        <v>1040</v>
      </c>
      <c r="E127" s="436" t="s">
        <v>36</v>
      </c>
      <c r="F127" s="454">
        <v>5.0</v>
      </c>
      <c r="G127" s="459"/>
    </row>
    <row r="128">
      <c r="A128" s="436" t="s">
        <v>1437</v>
      </c>
      <c r="B128" s="436" t="s">
        <v>1492</v>
      </c>
      <c r="C128" s="436" t="s">
        <v>8</v>
      </c>
      <c r="D128" s="436" t="s">
        <v>1040</v>
      </c>
      <c r="E128" s="436" t="s">
        <v>44</v>
      </c>
      <c r="F128" s="454">
        <v>5.0</v>
      </c>
      <c r="G128" s="459"/>
    </row>
    <row r="129">
      <c r="A129" s="436" t="s">
        <v>1437</v>
      </c>
      <c r="B129" s="436" t="s">
        <v>1624</v>
      </c>
      <c r="C129" s="436" t="s">
        <v>10</v>
      </c>
      <c r="D129" s="436" t="s">
        <v>1040</v>
      </c>
      <c r="E129" s="436" t="s">
        <v>36</v>
      </c>
      <c r="F129" s="454">
        <v>5.0</v>
      </c>
      <c r="G129" s="459"/>
    </row>
    <row r="130">
      <c r="A130" s="436" t="s">
        <v>1437</v>
      </c>
      <c r="B130" s="436" t="s">
        <v>1442</v>
      </c>
      <c r="C130" s="436" t="s">
        <v>9</v>
      </c>
      <c r="D130" s="436" t="s">
        <v>1040</v>
      </c>
      <c r="E130" s="436" t="s">
        <v>36</v>
      </c>
      <c r="F130" s="454">
        <v>5.0</v>
      </c>
      <c r="G130" s="459"/>
    </row>
    <row r="131">
      <c r="A131" s="436" t="s">
        <v>1437</v>
      </c>
      <c r="B131" s="436" t="s">
        <v>1442</v>
      </c>
      <c r="C131" s="436" t="s">
        <v>8</v>
      </c>
      <c r="D131" s="436" t="s">
        <v>1040</v>
      </c>
      <c r="E131" s="436" t="s">
        <v>36</v>
      </c>
      <c r="F131" s="454">
        <v>5.0</v>
      </c>
      <c r="G131" s="459"/>
    </row>
    <row r="132">
      <c r="A132" s="436" t="s">
        <v>1452</v>
      </c>
      <c r="B132" s="436" t="s">
        <v>1462</v>
      </c>
      <c r="C132" s="436" t="s">
        <v>9</v>
      </c>
      <c r="D132" s="436" t="s">
        <v>1040</v>
      </c>
      <c r="E132" s="436" t="s">
        <v>143</v>
      </c>
      <c r="F132" s="454">
        <v>5.0</v>
      </c>
      <c r="G132" s="459"/>
    </row>
    <row r="133">
      <c r="A133" s="436" t="s">
        <v>1452</v>
      </c>
      <c r="B133" s="436" t="s">
        <v>1462</v>
      </c>
      <c r="C133" s="436" t="s">
        <v>9</v>
      </c>
      <c r="D133" s="436" t="s">
        <v>1040</v>
      </c>
      <c r="E133" s="436" t="s">
        <v>144</v>
      </c>
      <c r="F133" s="454">
        <v>5.0</v>
      </c>
      <c r="G133" s="459"/>
    </row>
    <row r="134">
      <c r="A134" s="436" t="s">
        <v>1452</v>
      </c>
      <c r="B134" s="436" t="s">
        <v>1472</v>
      </c>
      <c r="C134" s="436" t="s">
        <v>9</v>
      </c>
      <c r="D134" s="436" t="s">
        <v>1040</v>
      </c>
      <c r="E134" s="436" t="s">
        <v>143</v>
      </c>
      <c r="F134" s="454">
        <v>5.0</v>
      </c>
      <c r="G134" s="459"/>
    </row>
    <row r="135">
      <c r="A135" s="436" t="s">
        <v>1440</v>
      </c>
      <c r="B135" s="436" t="s">
        <v>1500</v>
      </c>
      <c r="C135" s="436" t="s">
        <v>10</v>
      </c>
      <c r="D135" s="436" t="s">
        <v>1040</v>
      </c>
      <c r="E135" s="436" t="s">
        <v>36</v>
      </c>
      <c r="F135" s="454">
        <v>5.0</v>
      </c>
      <c r="G135" s="459"/>
    </row>
    <row r="136">
      <c r="A136" s="436" t="s">
        <v>1440</v>
      </c>
      <c r="B136" s="436" t="s">
        <v>1441</v>
      </c>
      <c r="C136" s="436" t="s">
        <v>8</v>
      </c>
      <c r="D136" s="436" t="s">
        <v>1040</v>
      </c>
      <c r="E136" s="436" t="s">
        <v>44</v>
      </c>
      <c r="F136" s="454">
        <v>5.0</v>
      </c>
      <c r="G136" s="459"/>
    </row>
    <row r="137">
      <c r="A137" s="436" t="s">
        <v>1440</v>
      </c>
      <c r="B137" s="436" t="s">
        <v>1561</v>
      </c>
      <c r="C137" s="436" t="s">
        <v>8</v>
      </c>
      <c r="D137" s="436" t="s">
        <v>1040</v>
      </c>
      <c r="E137" s="436" t="s">
        <v>39</v>
      </c>
      <c r="F137" s="454">
        <v>5.0</v>
      </c>
      <c r="G137" s="459"/>
    </row>
    <row r="138">
      <c r="A138" s="436" t="s">
        <v>1444</v>
      </c>
      <c r="B138" s="436" t="s">
        <v>1508</v>
      </c>
      <c r="C138" s="436" t="s">
        <v>8</v>
      </c>
      <c r="D138" s="436" t="s">
        <v>1040</v>
      </c>
      <c r="E138" s="436" t="s">
        <v>39</v>
      </c>
      <c r="F138" s="454">
        <v>5.0</v>
      </c>
      <c r="G138" s="459"/>
    </row>
    <row r="139">
      <c r="A139" s="436" t="s">
        <v>1444</v>
      </c>
      <c r="B139" s="436" t="s">
        <v>1445</v>
      </c>
      <c r="C139" s="436" t="s">
        <v>8</v>
      </c>
      <c r="D139" s="436" t="s">
        <v>1040</v>
      </c>
      <c r="E139" s="436" t="s">
        <v>39</v>
      </c>
      <c r="F139" s="454">
        <v>5.0</v>
      </c>
      <c r="G139" s="459"/>
    </row>
    <row r="140">
      <c r="A140" s="436" t="s">
        <v>1448</v>
      </c>
      <c r="B140" s="436" t="s">
        <v>1491</v>
      </c>
      <c r="C140" s="436" t="s">
        <v>8</v>
      </c>
      <c r="D140" s="436" t="s">
        <v>1040</v>
      </c>
      <c r="E140" s="436" t="s">
        <v>39</v>
      </c>
      <c r="F140" s="454">
        <v>4.0</v>
      </c>
      <c r="G140" s="459"/>
    </row>
    <row r="141">
      <c r="A141" s="436" t="s">
        <v>1448</v>
      </c>
      <c r="B141" s="436" t="s">
        <v>1601</v>
      </c>
      <c r="C141" s="436" t="s">
        <v>8</v>
      </c>
      <c r="D141" s="436" t="s">
        <v>1040</v>
      </c>
      <c r="E141" s="436" t="s">
        <v>36</v>
      </c>
      <c r="F141" s="454">
        <v>4.0</v>
      </c>
      <c r="G141" s="459"/>
    </row>
    <row r="142">
      <c r="A142" s="436" t="s">
        <v>1437</v>
      </c>
      <c r="B142" s="436" t="s">
        <v>1460</v>
      </c>
      <c r="C142" s="436" t="s">
        <v>9</v>
      </c>
      <c r="D142" s="436" t="s">
        <v>1040</v>
      </c>
      <c r="E142" s="436" t="s">
        <v>143</v>
      </c>
      <c r="F142" s="454">
        <v>4.0</v>
      </c>
      <c r="G142" s="459"/>
    </row>
    <row r="143">
      <c r="A143" s="436" t="s">
        <v>1437</v>
      </c>
      <c r="B143" s="436" t="s">
        <v>1460</v>
      </c>
      <c r="C143" s="436" t="s">
        <v>8</v>
      </c>
      <c r="D143" s="436" t="s">
        <v>1040</v>
      </c>
      <c r="E143" s="436" t="s">
        <v>144</v>
      </c>
      <c r="F143" s="454">
        <v>4.0</v>
      </c>
      <c r="G143" s="459"/>
    </row>
    <row r="144">
      <c r="A144" s="436" t="s">
        <v>1437</v>
      </c>
      <c r="B144" s="436" t="s">
        <v>1461</v>
      </c>
      <c r="C144" s="436" t="s">
        <v>9</v>
      </c>
      <c r="D144" s="436" t="s">
        <v>1040</v>
      </c>
      <c r="E144" s="436" t="s">
        <v>39</v>
      </c>
      <c r="F144" s="454">
        <v>4.0</v>
      </c>
      <c r="G144" s="459"/>
    </row>
    <row r="145">
      <c r="A145" s="436" t="s">
        <v>1437</v>
      </c>
      <c r="B145" s="436" t="s">
        <v>1469</v>
      </c>
      <c r="C145" s="436" t="s">
        <v>10</v>
      </c>
      <c r="D145" s="436" t="s">
        <v>1040</v>
      </c>
      <c r="E145" s="436" t="s">
        <v>44</v>
      </c>
      <c r="F145" s="454">
        <v>4.0</v>
      </c>
      <c r="G145" s="459"/>
    </row>
    <row r="146">
      <c r="A146" s="436" t="s">
        <v>1437</v>
      </c>
      <c r="B146" s="436" t="s">
        <v>1469</v>
      </c>
      <c r="C146" s="436" t="s">
        <v>8</v>
      </c>
      <c r="D146" s="436" t="s">
        <v>1040</v>
      </c>
      <c r="E146" s="436" t="s">
        <v>143</v>
      </c>
      <c r="F146" s="454">
        <v>4.0</v>
      </c>
      <c r="G146" s="459"/>
    </row>
    <row r="147">
      <c r="A147" s="436" t="s">
        <v>1437</v>
      </c>
      <c r="B147" s="436" t="s">
        <v>1442</v>
      </c>
      <c r="C147" s="436" t="s">
        <v>8</v>
      </c>
      <c r="D147" s="436" t="s">
        <v>1040</v>
      </c>
      <c r="E147" s="436" t="s">
        <v>143</v>
      </c>
      <c r="F147" s="454">
        <v>4.0</v>
      </c>
      <c r="G147" s="459"/>
    </row>
    <row r="148">
      <c r="A148" s="436" t="s">
        <v>1452</v>
      </c>
      <c r="B148" s="436" t="s">
        <v>1514</v>
      </c>
      <c r="C148" s="436" t="s">
        <v>10</v>
      </c>
      <c r="D148" s="436" t="s">
        <v>1040</v>
      </c>
      <c r="E148" s="436" t="s">
        <v>36</v>
      </c>
      <c r="F148" s="454">
        <v>4.0</v>
      </c>
      <c r="G148" s="459"/>
    </row>
    <row r="149">
      <c r="A149" s="436" t="s">
        <v>1452</v>
      </c>
      <c r="B149" s="436" t="s">
        <v>1462</v>
      </c>
      <c r="C149" s="436" t="s">
        <v>10</v>
      </c>
      <c r="D149" s="436" t="s">
        <v>1040</v>
      </c>
      <c r="E149" s="436" t="s">
        <v>36</v>
      </c>
      <c r="F149" s="454">
        <v>4.0</v>
      </c>
      <c r="G149" s="459"/>
    </row>
    <row r="150">
      <c r="A150" s="436" t="s">
        <v>1452</v>
      </c>
      <c r="B150" s="436" t="s">
        <v>1462</v>
      </c>
      <c r="C150" s="436" t="s">
        <v>10</v>
      </c>
      <c r="D150" s="436" t="s">
        <v>1040</v>
      </c>
      <c r="E150" s="436" t="s">
        <v>143</v>
      </c>
      <c r="F150" s="454">
        <v>4.0</v>
      </c>
      <c r="G150" s="459"/>
    </row>
    <row r="151">
      <c r="A151" s="436" t="s">
        <v>1452</v>
      </c>
      <c r="B151" s="436" t="s">
        <v>1538</v>
      </c>
      <c r="C151" s="436" t="s">
        <v>10</v>
      </c>
      <c r="D151" s="436" t="s">
        <v>1040</v>
      </c>
      <c r="E151" s="436" t="s">
        <v>36</v>
      </c>
      <c r="F151" s="454">
        <v>4.0</v>
      </c>
      <c r="G151" s="459"/>
    </row>
    <row r="152">
      <c r="A152" s="436" t="s">
        <v>1452</v>
      </c>
      <c r="B152" s="436" t="s">
        <v>1533</v>
      </c>
      <c r="C152" s="436" t="s">
        <v>8</v>
      </c>
      <c r="D152" s="436" t="s">
        <v>1040</v>
      </c>
      <c r="E152" s="436" t="s">
        <v>143</v>
      </c>
      <c r="F152" s="454">
        <v>4.0</v>
      </c>
      <c r="G152" s="459"/>
    </row>
    <row r="153">
      <c r="A153" s="436" t="s">
        <v>1452</v>
      </c>
      <c r="B153" s="436" t="s">
        <v>1472</v>
      </c>
      <c r="C153" s="436" t="s">
        <v>10</v>
      </c>
      <c r="D153" s="436" t="s">
        <v>1040</v>
      </c>
      <c r="E153" s="436" t="s">
        <v>44</v>
      </c>
      <c r="F153" s="454">
        <v>4.0</v>
      </c>
      <c r="G153" s="459"/>
    </row>
    <row r="154">
      <c r="A154" s="436" t="s">
        <v>1452</v>
      </c>
      <c r="B154" s="436" t="s">
        <v>1472</v>
      </c>
      <c r="C154" s="436" t="s">
        <v>9</v>
      </c>
      <c r="D154" s="436" t="s">
        <v>1040</v>
      </c>
      <c r="E154" s="436" t="s">
        <v>144</v>
      </c>
      <c r="F154" s="454">
        <v>4.0</v>
      </c>
      <c r="G154" s="459"/>
    </row>
    <row r="155">
      <c r="A155" s="436" t="s">
        <v>1440</v>
      </c>
      <c r="B155" s="436" t="s">
        <v>1596</v>
      </c>
      <c r="C155" s="436" t="s">
        <v>9</v>
      </c>
      <c r="D155" s="436" t="s">
        <v>1040</v>
      </c>
      <c r="E155" s="436" t="s">
        <v>39</v>
      </c>
      <c r="F155" s="454">
        <v>4.0</v>
      </c>
      <c r="G155" s="459"/>
    </row>
    <row r="156">
      <c r="A156" s="436" t="s">
        <v>1440</v>
      </c>
      <c r="B156" s="436" t="s">
        <v>1441</v>
      </c>
      <c r="C156" s="436" t="s">
        <v>9</v>
      </c>
      <c r="D156" s="436" t="s">
        <v>1040</v>
      </c>
      <c r="E156" s="436" t="s">
        <v>39</v>
      </c>
      <c r="F156" s="454">
        <v>4.0</v>
      </c>
      <c r="G156" s="459"/>
    </row>
    <row r="157">
      <c r="A157" s="436" t="s">
        <v>1218</v>
      </c>
      <c r="B157" s="436" t="s">
        <v>1487</v>
      </c>
      <c r="C157" s="436" t="s">
        <v>8</v>
      </c>
      <c r="D157" s="436" t="s">
        <v>1040</v>
      </c>
      <c r="E157" s="436" t="s">
        <v>39</v>
      </c>
      <c r="F157" s="454">
        <v>4.0</v>
      </c>
      <c r="G157" s="459"/>
    </row>
    <row r="158">
      <c r="A158" s="436" t="s">
        <v>1484</v>
      </c>
      <c r="B158" s="436" t="s">
        <v>1484</v>
      </c>
      <c r="C158" s="436" t="s">
        <v>10</v>
      </c>
      <c r="D158" s="436" t="s">
        <v>1040</v>
      </c>
      <c r="E158" s="436" t="s">
        <v>44</v>
      </c>
      <c r="F158" s="454">
        <v>4.0</v>
      </c>
      <c r="G158" s="459"/>
    </row>
    <row r="159">
      <c r="A159" s="436" t="s">
        <v>1444</v>
      </c>
      <c r="B159" s="436" t="s">
        <v>1508</v>
      </c>
      <c r="C159" s="436" t="s">
        <v>9</v>
      </c>
      <c r="D159" s="436" t="s">
        <v>1040</v>
      </c>
      <c r="E159" s="436" t="s">
        <v>39</v>
      </c>
      <c r="F159" s="454">
        <v>4.0</v>
      </c>
      <c r="G159" s="459"/>
    </row>
    <row r="160">
      <c r="A160" s="436" t="s">
        <v>1444</v>
      </c>
      <c r="B160" s="436" t="s">
        <v>1456</v>
      </c>
      <c r="C160" s="436" t="s">
        <v>10</v>
      </c>
      <c r="D160" s="436" t="s">
        <v>1040</v>
      </c>
      <c r="E160" s="436" t="s">
        <v>39</v>
      </c>
      <c r="F160" s="454">
        <v>4.0</v>
      </c>
      <c r="G160" s="459"/>
    </row>
    <row r="161">
      <c r="A161" s="436" t="s">
        <v>1444</v>
      </c>
      <c r="B161" s="436" t="s">
        <v>1457</v>
      </c>
      <c r="C161" s="436" t="s">
        <v>10</v>
      </c>
      <c r="D161" s="436" t="s">
        <v>1040</v>
      </c>
      <c r="E161" s="436" t="s">
        <v>39</v>
      </c>
      <c r="F161" s="454">
        <v>4.0</v>
      </c>
      <c r="G161" s="459"/>
    </row>
    <row r="162">
      <c r="A162" s="436" t="s">
        <v>1444</v>
      </c>
      <c r="B162" s="436" t="s">
        <v>1474</v>
      </c>
      <c r="C162" s="436" t="s">
        <v>9</v>
      </c>
      <c r="D162" s="436" t="s">
        <v>1040</v>
      </c>
      <c r="E162" s="436" t="s">
        <v>143</v>
      </c>
      <c r="F162" s="454">
        <v>4.0</v>
      </c>
      <c r="G162" s="459"/>
    </row>
    <row r="163">
      <c r="A163" s="436" t="s">
        <v>1068</v>
      </c>
      <c r="B163" s="436" t="s">
        <v>1068</v>
      </c>
      <c r="C163" s="436" t="s">
        <v>8</v>
      </c>
      <c r="D163" s="436" t="s">
        <v>1040</v>
      </c>
      <c r="E163" s="436" t="s">
        <v>143</v>
      </c>
      <c r="F163" s="454">
        <v>3.0</v>
      </c>
      <c r="G163" s="459"/>
    </row>
    <row r="164">
      <c r="A164" s="436" t="s">
        <v>1521</v>
      </c>
      <c r="B164" s="436" t="s">
        <v>1532</v>
      </c>
      <c r="C164" s="436" t="s">
        <v>8</v>
      </c>
      <c r="D164" s="436" t="s">
        <v>1040</v>
      </c>
      <c r="E164" s="436" t="s">
        <v>36</v>
      </c>
      <c r="F164" s="454">
        <v>3.0</v>
      </c>
      <c r="G164" s="459"/>
    </row>
    <row r="165">
      <c r="A165" s="436" t="s">
        <v>1521</v>
      </c>
      <c r="B165" s="436" t="s">
        <v>1526</v>
      </c>
      <c r="C165" s="436" t="s">
        <v>10</v>
      </c>
      <c r="D165" s="436" t="s">
        <v>1040</v>
      </c>
      <c r="E165" s="436" t="s">
        <v>36</v>
      </c>
      <c r="F165" s="454">
        <v>3.0</v>
      </c>
      <c r="G165" s="459"/>
    </row>
    <row r="166">
      <c r="A166" s="436" t="s">
        <v>1437</v>
      </c>
      <c r="B166" s="436" t="s">
        <v>1460</v>
      </c>
      <c r="C166" s="436" t="s">
        <v>10</v>
      </c>
      <c r="D166" s="436" t="s">
        <v>1040</v>
      </c>
      <c r="E166" s="436" t="s">
        <v>143</v>
      </c>
      <c r="F166" s="454">
        <v>3.0</v>
      </c>
      <c r="G166" s="459"/>
    </row>
    <row r="167">
      <c r="A167" s="436" t="s">
        <v>1437</v>
      </c>
      <c r="B167" s="436" t="s">
        <v>1460</v>
      </c>
      <c r="C167" s="436" t="s">
        <v>8</v>
      </c>
      <c r="D167" s="436" t="s">
        <v>1040</v>
      </c>
      <c r="E167" s="436" t="s">
        <v>143</v>
      </c>
      <c r="F167" s="454">
        <v>3.0</v>
      </c>
      <c r="G167" s="459"/>
    </row>
    <row r="168">
      <c r="A168" s="436" t="s">
        <v>1437</v>
      </c>
      <c r="B168" s="436" t="s">
        <v>1443</v>
      </c>
      <c r="C168" s="436" t="s">
        <v>10</v>
      </c>
      <c r="D168" s="436" t="s">
        <v>1040</v>
      </c>
      <c r="E168" s="436" t="s">
        <v>143</v>
      </c>
      <c r="F168" s="454">
        <v>3.0</v>
      </c>
      <c r="G168" s="459"/>
    </row>
    <row r="169">
      <c r="A169" s="436" t="s">
        <v>1437</v>
      </c>
      <c r="B169" s="436" t="s">
        <v>1466</v>
      </c>
      <c r="C169" s="436" t="s">
        <v>10</v>
      </c>
      <c r="D169" s="436" t="s">
        <v>1040</v>
      </c>
      <c r="E169" s="436" t="s">
        <v>36</v>
      </c>
      <c r="F169" s="454">
        <v>3.0</v>
      </c>
      <c r="G169" s="459"/>
    </row>
    <row r="170">
      <c r="A170" s="436" t="s">
        <v>1437</v>
      </c>
      <c r="B170" s="436" t="s">
        <v>1466</v>
      </c>
      <c r="C170" s="436" t="s">
        <v>9</v>
      </c>
      <c r="D170" s="436" t="s">
        <v>1040</v>
      </c>
      <c r="E170" s="436" t="s">
        <v>144</v>
      </c>
      <c r="F170" s="454">
        <v>3.0</v>
      </c>
      <c r="G170" s="459"/>
    </row>
    <row r="171">
      <c r="A171" s="436" t="s">
        <v>1437</v>
      </c>
      <c r="B171" s="436" t="s">
        <v>1625</v>
      </c>
      <c r="C171" s="436" t="s">
        <v>10</v>
      </c>
      <c r="D171" s="436" t="s">
        <v>1040</v>
      </c>
      <c r="E171" s="436" t="s">
        <v>36</v>
      </c>
      <c r="F171" s="454">
        <v>3.0</v>
      </c>
      <c r="G171" s="459"/>
    </row>
    <row r="172">
      <c r="A172" s="436" t="s">
        <v>1437</v>
      </c>
      <c r="B172" s="436" t="s">
        <v>1439</v>
      </c>
      <c r="C172" s="436" t="s">
        <v>8</v>
      </c>
      <c r="D172" s="436" t="s">
        <v>1040</v>
      </c>
      <c r="E172" s="436" t="s">
        <v>143</v>
      </c>
      <c r="F172" s="454">
        <v>3.0</v>
      </c>
      <c r="G172" s="459"/>
    </row>
    <row r="173">
      <c r="A173" s="436" t="s">
        <v>1437</v>
      </c>
      <c r="B173" s="436" t="s">
        <v>1467</v>
      </c>
      <c r="C173" s="436" t="s">
        <v>8</v>
      </c>
      <c r="D173" s="436" t="s">
        <v>1040</v>
      </c>
      <c r="E173" s="436" t="s">
        <v>44</v>
      </c>
      <c r="F173" s="454">
        <v>3.0</v>
      </c>
      <c r="G173" s="459"/>
    </row>
    <row r="174">
      <c r="A174" s="436" t="s">
        <v>1437</v>
      </c>
      <c r="B174" s="436" t="s">
        <v>1468</v>
      </c>
      <c r="C174" s="436" t="s">
        <v>10</v>
      </c>
      <c r="D174" s="436" t="s">
        <v>1040</v>
      </c>
      <c r="E174" s="436" t="s">
        <v>36</v>
      </c>
      <c r="F174" s="454">
        <v>3.0</v>
      </c>
      <c r="G174" s="459"/>
    </row>
    <row r="175">
      <c r="A175" s="436" t="s">
        <v>1437</v>
      </c>
      <c r="B175" s="436" t="s">
        <v>1461</v>
      </c>
      <c r="C175" s="436" t="s">
        <v>8</v>
      </c>
      <c r="D175" s="436" t="s">
        <v>1040</v>
      </c>
      <c r="E175" s="436" t="s">
        <v>143</v>
      </c>
      <c r="F175" s="454">
        <v>3.0</v>
      </c>
      <c r="G175" s="459"/>
    </row>
    <row r="176">
      <c r="A176" s="436" t="s">
        <v>1437</v>
      </c>
      <c r="B176" s="436" t="s">
        <v>1446</v>
      </c>
      <c r="C176" s="436" t="s">
        <v>10</v>
      </c>
      <c r="D176" s="436" t="s">
        <v>1040</v>
      </c>
      <c r="E176" s="436" t="s">
        <v>44</v>
      </c>
      <c r="F176" s="454">
        <v>3.0</v>
      </c>
      <c r="G176" s="459"/>
    </row>
    <row r="177">
      <c r="A177" s="436" t="s">
        <v>1437</v>
      </c>
      <c r="B177" s="436" t="s">
        <v>1446</v>
      </c>
      <c r="C177" s="436" t="s">
        <v>8</v>
      </c>
      <c r="D177" s="436" t="s">
        <v>1040</v>
      </c>
      <c r="E177" s="436" t="s">
        <v>36</v>
      </c>
      <c r="F177" s="454">
        <v>3.0</v>
      </c>
      <c r="G177" s="459"/>
    </row>
    <row r="178">
      <c r="A178" s="436" t="s">
        <v>1437</v>
      </c>
      <c r="B178" s="436" t="s">
        <v>1483</v>
      </c>
      <c r="C178" s="436" t="s">
        <v>8</v>
      </c>
      <c r="D178" s="436" t="s">
        <v>1040</v>
      </c>
      <c r="E178" s="436" t="s">
        <v>36</v>
      </c>
      <c r="F178" s="454">
        <v>3.0</v>
      </c>
      <c r="G178" s="459"/>
    </row>
    <row r="179">
      <c r="A179" s="436" t="s">
        <v>1437</v>
      </c>
      <c r="B179" s="436" t="s">
        <v>1485</v>
      </c>
      <c r="C179" s="436" t="s">
        <v>9</v>
      </c>
      <c r="D179" s="436" t="s">
        <v>1040</v>
      </c>
      <c r="E179" s="436" t="s">
        <v>143</v>
      </c>
      <c r="F179" s="454">
        <v>3.0</v>
      </c>
      <c r="G179" s="459"/>
    </row>
    <row r="180">
      <c r="A180" s="436" t="s">
        <v>1437</v>
      </c>
      <c r="B180" s="436" t="s">
        <v>1469</v>
      </c>
      <c r="C180" s="436" t="s">
        <v>9</v>
      </c>
      <c r="D180" s="436" t="s">
        <v>1040</v>
      </c>
      <c r="E180" s="436" t="s">
        <v>36</v>
      </c>
      <c r="F180" s="454">
        <v>3.0</v>
      </c>
      <c r="G180" s="459"/>
    </row>
    <row r="181">
      <c r="A181" s="436" t="s">
        <v>1437</v>
      </c>
      <c r="B181" s="436" t="s">
        <v>1469</v>
      </c>
      <c r="C181" s="436" t="s">
        <v>9</v>
      </c>
      <c r="D181" s="436" t="s">
        <v>1040</v>
      </c>
      <c r="E181" s="436" t="s">
        <v>143</v>
      </c>
      <c r="F181" s="454">
        <v>3.0</v>
      </c>
      <c r="G181" s="459"/>
    </row>
    <row r="182">
      <c r="A182" s="436" t="s">
        <v>1437</v>
      </c>
      <c r="B182" s="436" t="s">
        <v>1438</v>
      </c>
      <c r="C182" s="436" t="s">
        <v>10</v>
      </c>
      <c r="D182" s="436" t="s">
        <v>1070</v>
      </c>
      <c r="E182" s="436" t="s">
        <v>40</v>
      </c>
      <c r="F182" s="454">
        <v>3.0</v>
      </c>
      <c r="G182" s="459"/>
    </row>
    <row r="183">
      <c r="A183" s="436" t="s">
        <v>1437</v>
      </c>
      <c r="B183" s="436" t="s">
        <v>1438</v>
      </c>
      <c r="C183" s="436" t="s">
        <v>8</v>
      </c>
      <c r="D183" s="436" t="s">
        <v>1070</v>
      </c>
      <c r="E183" s="436" t="s">
        <v>41</v>
      </c>
      <c r="F183" s="454">
        <v>3.0</v>
      </c>
      <c r="G183" s="459"/>
    </row>
    <row r="184">
      <c r="A184" s="436" t="s">
        <v>1452</v>
      </c>
      <c r="B184" s="436" t="s">
        <v>1514</v>
      </c>
      <c r="C184" s="436" t="s">
        <v>9</v>
      </c>
      <c r="D184" s="436" t="s">
        <v>1040</v>
      </c>
      <c r="E184" s="436" t="s">
        <v>143</v>
      </c>
      <c r="F184" s="454">
        <v>3.0</v>
      </c>
      <c r="G184" s="459"/>
    </row>
    <row r="185">
      <c r="A185" s="436" t="s">
        <v>1452</v>
      </c>
      <c r="B185" s="436" t="s">
        <v>1462</v>
      </c>
      <c r="C185" s="436" t="s">
        <v>10</v>
      </c>
      <c r="D185" s="436" t="s">
        <v>1040</v>
      </c>
      <c r="E185" s="436" t="s">
        <v>144</v>
      </c>
      <c r="F185" s="454">
        <v>3.0</v>
      </c>
      <c r="G185" s="459"/>
    </row>
    <row r="186">
      <c r="A186" s="436" t="s">
        <v>1452</v>
      </c>
      <c r="B186" s="436" t="s">
        <v>1462</v>
      </c>
      <c r="C186" s="436" t="s">
        <v>8</v>
      </c>
      <c r="D186" s="436" t="s">
        <v>1040</v>
      </c>
      <c r="E186" s="436" t="s">
        <v>36</v>
      </c>
      <c r="F186" s="454">
        <v>3.0</v>
      </c>
      <c r="G186" s="459"/>
    </row>
    <row r="187">
      <c r="A187" s="436" t="s">
        <v>1452</v>
      </c>
      <c r="B187" s="436" t="s">
        <v>1578</v>
      </c>
      <c r="C187" s="436" t="s">
        <v>8</v>
      </c>
      <c r="D187" s="436" t="s">
        <v>1040</v>
      </c>
      <c r="E187" s="436" t="s">
        <v>143</v>
      </c>
      <c r="F187" s="454">
        <v>3.0</v>
      </c>
      <c r="G187" s="459"/>
    </row>
    <row r="188">
      <c r="A188" s="436" t="s">
        <v>1440</v>
      </c>
      <c r="B188" s="436" t="s">
        <v>1500</v>
      </c>
      <c r="C188" s="436" t="s">
        <v>10</v>
      </c>
      <c r="D188" s="436" t="s">
        <v>1040</v>
      </c>
      <c r="E188" s="436" t="s">
        <v>39</v>
      </c>
      <c r="F188" s="454">
        <v>3.0</v>
      </c>
      <c r="G188" s="459"/>
    </row>
    <row r="189">
      <c r="A189" s="436" t="s">
        <v>1440</v>
      </c>
      <c r="B189" s="436" t="s">
        <v>1500</v>
      </c>
      <c r="C189" s="436" t="s">
        <v>8</v>
      </c>
      <c r="D189" s="436" t="s">
        <v>1040</v>
      </c>
      <c r="E189" s="436" t="s">
        <v>39</v>
      </c>
      <c r="F189" s="454">
        <v>3.0</v>
      </c>
      <c r="G189" s="459"/>
    </row>
    <row r="190">
      <c r="A190" s="436" t="s">
        <v>1444</v>
      </c>
      <c r="B190" s="436" t="s">
        <v>1508</v>
      </c>
      <c r="C190" s="436" t="s">
        <v>10</v>
      </c>
      <c r="D190" s="436" t="s">
        <v>1040</v>
      </c>
      <c r="E190" s="436" t="s">
        <v>36</v>
      </c>
      <c r="F190" s="454">
        <v>3.0</v>
      </c>
      <c r="G190" s="459"/>
    </row>
    <row r="191">
      <c r="A191" s="436" t="s">
        <v>1444</v>
      </c>
      <c r="B191" s="436" t="s">
        <v>1474</v>
      </c>
      <c r="C191" s="436" t="s">
        <v>9</v>
      </c>
      <c r="D191" s="436" t="s">
        <v>1040</v>
      </c>
      <c r="E191" s="436" t="s">
        <v>39</v>
      </c>
      <c r="F191" s="454">
        <v>3.0</v>
      </c>
      <c r="G191" s="459"/>
    </row>
    <row r="192">
      <c r="A192" s="436" t="s">
        <v>1444</v>
      </c>
      <c r="B192" s="436" t="s">
        <v>1458</v>
      </c>
      <c r="C192" s="436" t="s">
        <v>8</v>
      </c>
      <c r="D192" s="436" t="s">
        <v>1040</v>
      </c>
      <c r="E192" s="436" t="s">
        <v>144</v>
      </c>
      <c r="F192" s="454">
        <v>3.0</v>
      </c>
      <c r="G192" s="459"/>
    </row>
    <row r="193">
      <c r="A193" s="436" t="s">
        <v>1444</v>
      </c>
      <c r="B193" s="436" t="s">
        <v>1445</v>
      </c>
      <c r="C193" s="436" t="s">
        <v>8</v>
      </c>
      <c r="D193" s="436" t="s">
        <v>1040</v>
      </c>
      <c r="E193" s="436" t="s">
        <v>143</v>
      </c>
      <c r="F193" s="454">
        <v>3.0</v>
      </c>
      <c r="G193" s="459"/>
    </row>
    <row r="194">
      <c r="A194" s="436" t="s">
        <v>1436</v>
      </c>
      <c r="B194" s="436" t="s">
        <v>1436</v>
      </c>
      <c r="C194" s="436" t="s">
        <v>10</v>
      </c>
      <c r="D194" s="436" t="s">
        <v>1040</v>
      </c>
      <c r="E194" s="436" t="s">
        <v>39</v>
      </c>
      <c r="F194" s="454">
        <v>3.0</v>
      </c>
      <c r="G194" s="459"/>
    </row>
    <row r="195">
      <c r="A195" s="436" t="s">
        <v>1436</v>
      </c>
      <c r="B195" s="436" t="s">
        <v>1436</v>
      </c>
      <c r="C195" s="436" t="s">
        <v>10</v>
      </c>
      <c r="D195" s="436" t="s">
        <v>1040</v>
      </c>
      <c r="E195" s="436" t="s">
        <v>144</v>
      </c>
      <c r="F195" s="454">
        <v>3.0</v>
      </c>
      <c r="G195" s="459"/>
    </row>
    <row r="196">
      <c r="A196" s="436" t="s">
        <v>1436</v>
      </c>
      <c r="B196" s="436" t="s">
        <v>1436</v>
      </c>
      <c r="C196" s="436" t="s">
        <v>8</v>
      </c>
      <c r="D196" s="436" t="s">
        <v>1070</v>
      </c>
      <c r="E196" s="436" t="s">
        <v>40</v>
      </c>
      <c r="F196" s="454">
        <v>3.0</v>
      </c>
      <c r="G196" s="459"/>
    </row>
    <row r="197">
      <c r="A197" s="436" t="s">
        <v>1068</v>
      </c>
      <c r="B197" s="436" t="s">
        <v>1068</v>
      </c>
      <c r="C197" s="436" t="s">
        <v>9</v>
      </c>
      <c r="D197" s="436" t="s">
        <v>1040</v>
      </c>
      <c r="E197" s="436" t="s">
        <v>36</v>
      </c>
      <c r="F197" s="454">
        <v>2.0</v>
      </c>
      <c r="G197" s="459"/>
    </row>
    <row r="198">
      <c r="A198" s="436" t="s">
        <v>1068</v>
      </c>
      <c r="B198" s="436" t="s">
        <v>1068</v>
      </c>
      <c r="C198" s="436" t="s">
        <v>8</v>
      </c>
      <c r="D198" s="436" t="s">
        <v>1040</v>
      </c>
      <c r="E198" s="436" t="s">
        <v>36</v>
      </c>
      <c r="F198" s="454">
        <v>2.0</v>
      </c>
      <c r="G198" s="459"/>
    </row>
    <row r="199">
      <c r="A199" s="436" t="s">
        <v>1448</v>
      </c>
      <c r="B199" s="436" t="s">
        <v>1491</v>
      </c>
      <c r="C199" s="436" t="s">
        <v>8</v>
      </c>
      <c r="D199" s="436" t="s">
        <v>1040</v>
      </c>
      <c r="E199" s="436" t="s">
        <v>36</v>
      </c>
      <c r="F199" s="454">
        <v>2.0</v>
      </c>
      <c r="G199" s="459"/>
    </row>
    <row r="200">
      <c r="A200" s="436" t="s">
        <v>1448</v>
      </c>
      <c r="B200" s="436" t="s">
        <v>1626</v>
      </c>
      <c r="C200" s="436" t="s">
        <v>8</v>
      </c>
      <c r="D200" s="436" t="s">
        <v>1040</v>
      </c>
      <c r="E200" s="436" t="s">
        <v>36</v>
      </c>
      <c r="F200" s="454">
        <v>2.0</v>
      </c>
      <c r="G200" s="459"/>
    </row>
    <row r="201">
      <c r="A201" s="436" t="s">
        <v>1448</v>
      </c>
      <c r="B201" s="436" t="s">
        <v>1601</v>
      </c>
      <c r="C201" s="436" t="s">
        <v>9</v>
      </c>
      <c r="D201" s="436" t="s">
        <v>1040</v>
      </c>
      <c r="E201" s="436" t="s">
        <v>143</v>
      </c>
      <c r="F201" s="454">
        <v>2.0</v>
      </c>
      <c r="G201" s="459"/>
    </row>
    <row r="202">
      <c r="A202" s="436" t="s">
        <v>1448</v>
      </c>
      <c r="B202" s="436" t="s">
        <v>1486</v>
      </c>
      <c r="C202" s="436" t="s">
        <v>9</v>
      </c>
      <c r="D202" s="436" t="s">
        <v>1040</v>
      </c>
      <c r="E202" s="436" t="s">
        <v>36</v>
      </c>
      <c r="F202" s="454">
        <v>2.0</v>
      </c>
      <c r="G202" s="459"/>
    </row>
    <row r="203">
      <c r="A203" s="436" t="s">
        <v>1448</v>
      </c>
      <c r="B203" s="436" t="s">
        <v>1486</v>
      </c>
      <c r="C203" s="436" t="s">
        <v>8</v>
      </c>
      <c r="D203" s="436" t="s">
        <v>1040</v>
      </c>
      <c r="E203" s="436" t="s">
        <v>39</v>
      </c>
      <c r="F203" s="454">
        <v>2.0</v>
      </c>
      <c r="G203" s="459"/>
    </row>
    <row r="204">
      <c r="A204" s="436" t="s">
        <v>1448</v>
      </c>
      <c r="B204" s="436" t="s">
        <v>1459</v>
      </c>
      <c r="C204" s="436" t="s">
        <v>10</v>
      </c>
      <c r="D204" s="436" t="s">
        <v>1040</v>
      </c>
      <c r="E204" s="436" t="s">
        <v>39</v>
      </c>
      <c r="F204" s="454">
        <v>2.0</v>
      </c>
      <c r="G204" s="459"/>
    </row>
    <row r="205">
      <c r="A205" s="436" t="s">
        <v>1448</v>
      </c>
      <c r="B205" s="436" t="s">
        <v>1459</v>
      </c>
      <c r="C205" s="436" t="s">
        <v>9</v>
      </c>
      <c r="D205" s="436" t="s">
        <v>1040</v>
      </c>
      <c r="E205" s="436" t="s">
        <v>39</v>
      </c>
      <c r="F205" s="454">
        <v>2.0</v>
      </c>
      <c r="G205" s="459"/>
    </row>
    <row r="206">
      <c r="A206" s="436" t="s">
        <v>1448</v>
      </c>
      <c r="B206" s="436" t="s">
        <v>1459</v>
      </c>
      <c r="C206" s="436" t="s">
        <v>9</v>
      </c>
      <c r="D206" s="436" t="s">
        <v>1040</v>
      </c>
      <c r="E206" s="436" t="s">
        <v>44</v>
      </c>
      <c r="F206" s="454">
        <v>2.0</v>
      </c>
      <c r="G206" s="459"/>
    </row>
    <row r="207">
      <c r="A207" s="436" t="s">
        <v>1448</v>
      </c>
      <c r="B207" s="436" t="s">
        <v>1459</v>
      </c>
      <c r="C207" s="436" t="s">
        <v>9</v>
      </c>
      <c r="D207" s="436" t="s">
        <v>1040</v>
      </c>
      <c r="E207" s="436" t="s">
        <v>144</v>
      </c>
      <c r="F207" s="454">
        <v>2.0</v>
      </c>
      <c r="G207" s="459"/>
    </row>
    <row r="208">
      <c r="A208" s="436" t="s">
        <v>1448</v>
      </c>
      <c r="B208" s="436" t="s">
        <v>1459</v>
      </c>
      <c r="C208" s="436" t="s">
        <v>8</v>
      </c>
      <c r="D208" s="436" t="s">
        <v>1040</v>
      </c>
      <c r="E208" s="436" t="s">
        <v>44</v>
      </c>
      <c r="F208" s="454">
        <v>2.0</v>
      </c>
      <c r="G208" s="459"/>
    </row>
    <row r="209">
      <c r="A209" s="436" t="s">
        <v>1448</v>
      </c>
      <c r="B209" s="436" t="s">
        <v>1494</v>
      </c>
      <c r="C209" s="436" t="s">
        <v>9</v>
      </c>
      <c r="D209" s="436" t="s">
        <v>1040</v>
      </c>
      <c r="E209" s="436" t="s">
        <v>36</v>
      </c>
      <c r="F209" s="454">
        <v>2.0</v>
      </c>
      <c r="G209" s="459"/>
    </row>
    <row r="210">
      <c r="A210" s="436" t="s">
        <v>1521</v>
      </c>
      <c r="B210" s="436" t="s">
        <v>1523</v>
      </c>
      <c r="C210" s="436" t="s">
        <v>8</v>
      </c>
      <c r="D210" s="436" t="s">
        <v>1040</v>
      </c>
      <c r="E210" s="436" t="s">
        <v>36</v>
      </c>
      <c r="F210" s="454">
        <v>2.0</v>
      </c>
      <c r="G210" s="459"/>
    </row>
    <row r="211">
      <c r="A211" s="436" t="s">
        <v>1521</v>
      </c>
      <c r="B211" s="436" t="s">
        <v>1532</v>
      </c>
      <c r="C211" s="436" t="s">
        <v>10</v>
      </c>
      <c r="D211" s="436" t="s">
        <v>1040</v>
      </c>
      <c r="E211" s="436" t="s">
        <v>36</v>
      </c>
      <c r="F211" s="454">
        <v>2.0</v>
      </c>
      <c r="G211" s="459"/>
    </row>
    <row r="212">
      <c r="A212" s="436" t="s">
        <v>1521</v>
      </c>
      <c r="B212" s="436" t="s">
        <v>1526</v>
      </c>
      <c r="C212" s="436" t="s">
        <v>9</v>
      </c>
      <c r="D212" s="436" t="s">
        <v>1070</v>
      </c>
      <c r="E212" s="436" t="s">
        <v>41</v>
      </c>
      <c r="F212" s="454">
        <v>2.0</v>
      </c>
      <c r="G212" s="459"/>
    </row>
    <row r="213">
      <c r="A213" s="436" t="s">
        <v>1437</v>
      </c>
      <c r="B213" s="436" t="s">
        <v>1465</v>
      </c>
      <c r="C213" s="436" t="s">
        <v>9</v>
      </c>
      <c r="D213" s="436" t="s">
        <v>1040</v>
      </c>
      <c r="E213" s="436" t="s">
        <v>143</v>
      </c>
      <c r="F213" s="454">
        <v>2.0</v>
      </c>
      <c r="G213" s="459"/>
    </row>
    <row r="214">
      <c r="A214" s="436" t="s">
        <v>1437</v>
      </c>
      <c r="B214" s="436" t="s">
        <v>1465</v>
      </c>
      <c r="C214" s="436" t="s">
        <v>8</v>
      </c>
      <c r="D214" s="436" t="s">
        <v>1040</v>
      </c>
      <c r="E214" s="436" t="s">
        <v>36</v>
      </c>
      <c r="F214" s="454">
        <v>2.0</v>
      </c>
      <c r="G214" s="459"/>
    </row>
    <row r="215">
      <c r="A215" s="436" t="s">
        <v>1437</v>
      </c>
      <c r="B215" s="436" t="s">
        <v>1443</v>
      </c>
      <c r="C215" s="436" t="s">
        <v>9</v>
      </c>
      <c r="D215" s="436" t="s">
        <v>1040</v>
      </c>
      <c r="E215" s="436" t="s">
        <v>36</v>
      </c>
      <c r="F215" s="454">
        <v>2.0</v>
      </c>
      <c r="G215" s="459"/>
    </row>
    <row r="216">
      <c r="A216" s="436" t="s">
        <v>1437</v>
      </c>
      <c r="B216" s="436" t="s">
        <v>1443</v>
      </c>
      <c r="C216" s="436" t="s">
        <v>9</v>
      </c>
      <c r="D216" s="436" t="s">
        <v>1040</v>
      </c>
      <c r="E216" s="436" t="s">
        <v>144</v>
      </c>
      <c r="F216" s="454">
        <v>2.0</v>
      </c>
      <c r="G216" s="459"/>
    </row>
    <row r="217">
      <c r="A217" s="436" t="s">
        <v>1437</v>
      </c>
      <c r="B217" s="436" t="s">
        <v>1451</v>
      </c>
      <c r="C217" s="436" t="s">
        <v>10</v>
      </c>
      <c r="D217" s="436" t="s">
        <v>1040</v>
      </c>
      <c r="E217" s="436" t="s">
        <v>36</v>
      </c>
      <c r="F217" s="454">
        <v>2.0</v>
      </c>
      <c r="G217" s="459"/>
    </row>
    <row r="218">
      <c r="A218" s="436" t="s">
        <v>1437</v>
      </c>
      <c r="B218" s="436" t="s">
        <v>1451</v>
      </c>
      <c r="C218" s="436" t="s">
        <v>8</v>
      </c>
      <c r="D218" s="436" t="s">
        <v>1040</v>
      </c>
      <c r="E218" s="436" t="s">
        <v>36</v>
      </c>
      <c r="F218" s="454">
        <v>2.0</v>
      </c>
      <c r="G218" s="459"/>
    </row>
    <row r="219">
      <c r="A219" s="436" t="s">
        <v>1437</v>
      </c>
      <c r="B219" s="436" t="s">
        <v>1439</v>
      </c>
      <c r="C219" s="436" t="s">
        <v>10</v>
      </c>
      <c r="D219" s="436" t="s">
        <v>1040</v>
      </c>
      <c r="E219" s="436" t="s">
        <v>143</v>
      </c>
      <c r="F219" s="454">
        <v>2.0</v>
      </c>
      <c r="G219" s="459"/>
    </row>
    <row r="220">
      <c r="A220" s="436" t="s">
        <v>1437</v>
      </c>
      <c r="B220" s="436" t="s">
        <v>1439</v>
      </c>
      <c r="C220" s="436" t="s">
        <v>8</v>
      </c>
      <c r="D220" s="436" t="s">
        <v>1040</v>
      </c>
      <c r="E220" s="436" t="s">
        <v>39</v>
      </c>
      <c r="F220" s="454">
        <v>2.0</v>
      </c>
      <c r="G220" s="459"/>
    </row>
    <row r="221">
      <c r="A221" s="436" t="s">
        <v>1437</v>
      </c>
      <c r="B221" s="436" t="s">
        <v>1468</v>
      </c>
      <c r="C221" s="436" t="s">
        <v>10</v>
      </c>
      <c r="D221" s="436" t="s">
        <v>1040</v>
      </c>
      <c r="E221" s="436" t="s">
        <v>44</v>
      </c>
      <c r="F221" s="454">
        <v>2.0</v>
      </c>
      <c r="G221" s="459"/>
    </row>
    <row r="222">
      <c r="A222" s="436" t="s">
        <v>1437</v>
      </c>
      <c r="B222" s="436" t="s">
        <v>1468</v>
      </c>
      <c r="C222" s="436" t="s">
        <v>9</v>
      </c>
      <c r="D222" s="436" t="s">
        <v>1040</v>
      </c>
      <c r="E222" s="436" t="s">
        <v>44</v>
      </c>
      <c r="F222" s="454">
        <v>2.0</v>
      </c>
      <c r="G222" s="459"/>
    </row>
    <row r="223">
      <c r="A223" s="436" t="s">
        <v>1437</v>
      </c>
      <c r="B223" s="436" t="s">
        <v>1447</v>
      </c>
      <c r="C223" s="436" t="s">
        <v>9</v>
      </c>
      <c r="D223" s="436" t="s">
        <v>1040</v>
      </c>
      <c r="E223" s="436" t="s">
        <v>36</v>
      </c>
      <c r="F223" s="454">
        <v>2.0</v>
      </c>
      <c r="G223" s="459"/>
    </row>
    <row r="224">
      <c r="A224" s="436" t="s">
        <v>1437</v>
      </c>
      <c r="B224" s="436" t="s">
        <v>1446</v>
      </c>
      <c r="C224" s="436" t="s">
        <v>8</v>
      </c>
      <c r="D224" s="436" t="s">
        <v>1040</v>
      </c>
      <c r="E224" s="436" t="s">
        <v>44</v>
      </c>
      <c r="F224" s="454">
        <v>2.0</v>
      </c>
      <c r="G224" s="459"/>
    </row>
    <row r="225">
      <c r="A225" s="436" t="s">
        <v>1437</v>
      </c>
      <c r="B225" s="436" t="s">
        <v>1485</v>
      </c>
      <c r="C225" s="436" t="s">
        <v>8</v>
      </c>
      <c r="D225" s="436" t="s">
        <v>1040</v>
      </c>
      <c r="E225" s="436" t="s">
        <v>143</v>
      </c>
      <c r="F225" s="454">
        <v>2.0</v>
      </c>
      <c r="G225" s="459"/>
    </row>
    <row r="226">
      <c r="A226" s="436" t="s">
        <v>1437</v>
      </c>
      <c r="B226" s="436" t="s">
        <v>1469</v>
      </c>
      <c r="C226" s="436" t="s">
        <v>10</v>
      </c>
      <c r="D226" s="436" t="s">
        <v>1040</v>
      </c>
      <c r="E226" s="436" t="s">
        <v>143</v>
      </c>
      <c r="F226" s="454">
        <v>2.0</v>
      </c>
      <c r="G226" s="459"/>
    </row>
    <row r="227">
      <c r="A227" s="436" t="s">
        <v>1437</v>
      </c>
      <c r="B227" s="436" t="s">
        <v>1438</v>
      </c>
      <c r="C227" s="436" t="s">
        <v>9</v>
      </c>
      <c r="D227" s="436" t="s">
        <v>1070</v>
      </c>
      <c r="E227" s="436" t="s">
        <v>40</v>
      </c>
      <c r="F227" s="454">
        <v>2.0</v>
      </c>
      <c r="G227" s="459"/>
    </row>
    <row r="228">
      <c r="A228" s="436" t="s">
        <v>1437</v>
      </c>
      <c r="B228" s="436" t="s">
        <v>1438</v>
      </c>
      <c r="C228" s="436" t="s">
        <v>8</v>
      </c>
      <c r="D228" s="436" t="s">
        <v>1070</v>
      </c>
      <c r="E228" s="436" t="s">
        <v>40</v>
      </c>
      <c r="F228" s="454">
        <v>2.0</v>
      </c>
      <c r="G228" s="459"/>
    </row>
    <row r="229">
      <c r="A229" s="436" t="s">
        <v>1437</v>
      </c>
      <c r="B229" s="436" t="s">
        <v>1555</v>
      </c>
      <c r="C229" s="436" t="s">
        <v>8</v>
      </c>
      <c r="D229" s="436" t="s">
        <v>1040</v>
      </c>
      <c r="E229" s="436" t="s">
        <v>36</v>
      </c>
      <c r="F229" s="454">
        <v>2.0</v>
      </c>
      <c r="G229" s="459"/>
    </row>
    <row r="230">
      <c r="A230" s="436" t="s">
        <v>1437</v>
      </c>
      <c r="B230" s="436" t="s">
        <v>1624</v>
      </c>
      <c r="C230" s="436" t="s">
        <v>9</v>
      </c>
      <c r="D230" s="436" t="s">
        <v>1040</v>
      </c>
      <c r="E230" s="436" t="s">
        <v>143</v>
      </c>
      <c r="F230" s="454">
        <v>2.0</v>
      </c>
      <c r="G230" s="459"/>
    </row>
    <row r="231">
      <c r="A231" s="436" t="s">
        <v>1437</v>
      </c>
      <c r="B231" s="436" t="s">
        <v>1442</v>
      </c>
      <c r="C231" s="436" t="s">
        <v>10</v>
      </c>
      <c r="D231" s="436" t="s">
        <v>1040</v>
      </c>
      <c r="E231" s="436" t="s">
        <v>44</v>
      </c>
      <c r="F231" s="454">
        <v>2.0</v>
      </c>
      <c r="G231" s="459"/>
    </row>
    <row r="232">
      <c r="A232" s="436" t="s">
        <v>1437</v>
      </c>
      <c r="B232" s="436" t="s">
        <v>1442</v>
      </c>
      <c r="C232" s="436" t="s">
        <v>8</v>
      </c>
      <c r="D232" s="436" t="s">
        <v>1040</v>
      </c>
      <c r="E232" s="436" t="s">
        <v>44</v>
      </c>
      <c r="F232" s="454">
        <v>2.0</v>
      </c>
      <c r="G232" s="459"/>
    </row>
    <row r="233">
      <c r="A233" s="436" t="s">
        <v>1272</v>
      </c>
      <c r="B233" s="436" t="s">
        <v>1627</v>
      </c>
      <c r="C233" s="436" t="s">
        <v>9</v>
      </c>
      <c r="D233" s="436" t="s">
        <v>1040</v>
      </c>
      <c r="E233" s="436" t="s">
        <v>44</v>
      </c>
      <c r="F233" s="454">
        <v>2.0</v>
      </c>
      <c r="G233" s="459"/>
    </row>
    <row r="234">
      <c r="A234" s="436" t="s">
        <v>1272</v>
      </c>
      <c r="B234" s="436" t="s">
        <v>1628</v>
      </c>
      <c r="C234" s="436" t="s">
        <v>8</v>
      </c>
      <c r="D234" s="436" t="s">
        <v>1040</v>
      </c>
      <c r="E234" s="436" t="s">
        <v>36</v>
      </c>
      <c r="F234" s="454">
        <v>2.0</v>
      </c>
      <c r="G234" s="459"/>
    </row>
    <row r="235">
      <c r="A235" s="436" t="s">
        <v>1272</v>
      </c>
      <c r="B235" s="436" t="s">
        <v>1629</v>
      </c>
      <c r="C235" s="436" t="s">
        <v>9</v>
      </c>
      <c r="D235" s="436" t="s">
        <v>1040</v>
      </c>
      <c r="E235" s="436" t="s">
        <v>143</v>
      </c>
      <c r="F235" s="454">
        <v>2.0</v>
      </c>
      <c r="G235" s="459"/>
    </row>
    <row r="236">
      <c r="A236" s="436" t="s">
        <v>1452</v>
      </c>
      <c r="B236" s="436" t="s">
        <v>1514</v>
      </c>
      <c r="C236" s="436" t="s">
        <v>8</v>
      </c>
      <c r="D236" s="436" t="s">
        <v>1040</v>
      </c>
      <c r="E236" s="436" t="s">
        <v>36</v>
      </c>
      <c r="F236" s="454">
        <v>2.0</v>
      </c>
      <c r="G236" s="459"/>
    </row>
    <row r="237">
      <c r="A237" s="436" t="s">
        <v>1452</v>
      </c>
      <c r="B237" s="436" t="s">
        <v>1463</v>
      </c>
      <c r="C237" s="436" t="s">
        <v>8</v>
      </c>
      <c r="D237" s="436" t="s">
        <v>1040</v>
      </c>
      <c r="E237" s="436" t="s">
        <v>36</v>
      </c>
      <c r="F237" s="454">
        <v>2.0</v>
      </c>
      <c r="G237" s="459"/>
    </row>
    <row r="238">
      <c r="A238" s="436" t="s">
        <v>1452</v>
      </c>
      <c r="B238" s="436" t="s">
        <v>1533</v>
      </c>
      <c r="C238" s="436" t="s">
        <v>9</v>
      </c>
      <c r="D238" s="436" t="s">
        <v>1040</v>
      </c>
      <c r="E238" s="436" t="s">
        <v>143</v>
      </c>
      <c r="F238" s="454">
        <v>2.0</v>
      </c>
      <c r="G238" s="459"/>
    </row>
    <row r="239">
      <c r="A239" s="436" t="s">
        <v>1452</v>
      </c>
      <c r="B239" s="436" t="s">
        <v>1471</v>
      </c>
      <c r="C239" s="436" t="s">
        <v>10</v>
      </c>
      <c r="D239" s="436" t="s">
        <v>1040</v>
      </c>
      <c r="E239" s="436" t="s">
        <v>36</v>
      </c>
      <c r="F239" s="454">
        <v>2.0</v>
      </c>
      <c r="G239" s="459"/>
    </row>
    <row r="240">
      <c r="A240" s="436" t="s">
        <v>1452</v>
      </c>
      <c r="B240" s="436" t="s">
        <v>1471</v>
      </c>
      <c r="C240" s="436" t="s">
        <v>8</v>
      </c>
      <c r="D240" s="436" t="s">
        <v>1040</v>
      </c>
      <c r="E240" s="436" t="s">
        <v>36</v>
      </c>
      <c r="F240" s="454">
        <v>2.0</v>
      </c>
      <c r="G240" s="459"/>
    </row>
    <row r="241">
      <c r="A241" s="436" t="s">
        <v>1452</v>
      </c>
      <c r="B241" s="436" t="s">
        <v>1471</v>
      </c>
      <c r="C241" s="436" t="s">
        <v>8</v>
      </c>
      <c r="D241" s="436" t="s">
        <v>1040</v>
      </c>
      <c r="E241" s="436" t="s">
        <v>44</v>
      </c>
      <c r="F241" s="454">
        <v>2.0</v>
      </c>
      <c r="G241" s="459"/>
    </row>
    <row r="242">
      <c r="A242" s="436" t="s">
        <v>1452</v>
      </c>
      <c r="B242" s="436" t="s">
        <v>1471</v>
      </c>
      <c r="C242" s="436" t="s">
        <v>8</v>
      </c>
      <c r="D242" s="436" t="s">
        <v>1070</v>
      </c>
      <c r="E242" s="436" t="s">
        <v>41</v>
      </c>
      <c r="F242" s="454">
        <v>2.0</v>
      </c>
      <c r="G242" s="459"/>
    </row>
    <row r="243">
      <c r="A243" s="436" t="s">
        <v>1452</v>
      </c>
      <c r="B243" s="436" t="s">
        <v>1539</v>
      </c>
      <c r="C243" s="436" t="s">
        <v>10</v>
      </c>
      <c r="D243" s="436" t="s">
        <v>1040</v>
      </c>
      <c r="E243" s="436" t="s">
        <v>44</v>
      </c>
      <c r="F243" s="454">
        <v>2.0</v>
      </c>
      <c r="G243" s="459"/>
    </row>
    <row r="244">
      <c r="A244" s="436" t="s">
        <v>1440</v>
      </c>
      <c r="B244" s="436" t="s">
        <v>1464</v>
      </c>
      <c r="C244" s="436" t="s">
        <v>8</v>
      </c>
      <c r="D244" s="436" t="s">
        <v>1040</v>
      </c>
      <c r="E244" s="436" t="s">
        <v>44</v>
      </c>
      <c r="F244" s="454">
        <v>2.0</v>
      </c>
      <c r="G244" s="459"/>
    </row>
    <row r="245">
      <c r="A245" s="436" t="s">
        <v>1440</v>
      </c>
      <c r="B245" s="436" t="s">
        <v>1546</v>
      </c>
      <c r="C245" s="436" t="s">
        <v>8</v>
      </c>
      <c r="D245" s="436" t="s">
        <v>1040</v>
      </c>
      <c r="E245" s="436" t="s">
        <v>39</v>
      </c>
      <c r="F245" s="454">
        <v>2.0</v>
      </c>
      <c r="G245" s="459"/>
    </row>
    <row r="246">
      <c r="A246" s="436" t="s">
        <v>1440</v>
      </c>
      <c r="B246" s="436" t="s">
        <v>1511</v>
      </c>
      <c r="C246" s="436" t="s">
        <v>10</v>
      </c>
      <c r="D246" s="436" t="s">
        <v>1040</v>
      </c>
      <c r="E246" s="436" t="s">
        <v>143</v>
      </c>
      <c r="F246" s="454">
        <v>2.0</v>
      </c>
      <c r="G246" s="459"/>
    </row>
    <row r="247">
      <c r="A247" s="436" t="s">
        <v>1440</v>
      </c>
      <c r="B247" s="436" t="s">
        <v>1511</v>
      </c>
      <c r="C247" s="436" t="s">
        <v>9</v>
      </c>
      <c r="D247" s="436" t="s">
        <v>1040</v>
      </c>
      <c r="E247" s="436" t="s">
        <v>144</v>
      </c>
      <c r="F247" s="454">
        <v>2.0</v>
      </c>
      <c r="G247" s="459"/>
    </row>
    <row r="248">
      <c r="A248" s="436" t="s">
        <v>1440</v>
      </c>
      <c r="B248" s="436" t="s">
        <v>1511</v>
      </c>
      <c r="C248" s="436" t="s">
        <v>8</v>
      </c>
      <c r="D248" s="436" t="s">
        <v>1040</v>
      </c>
      <c r="E248" s="436" t="s">
        <v>143</v>
      </c>
      <c r="F248" s="454">
        <v>2.0</v>
      </c>
      <c r="G248" s="459"/>
    </row>
    <row r="249">
      <c r="A249" s="436" t="s">
        <v>1440</v>
      </c>
      <c r="B249" s="436" t="s">
        <v>1511</v>
      </c>
      <c r="C249" s="436" t="s">
        <v>8</v>
      </c>
      <c r="D249" s="436" t="s">
        <v>1040</v>
      </c>
      <c r="E249" s="436" t="s">
        <v>144</v>
      </c>
      <c r="F249" s="454">
        <v>2.0</v>
      </c>
      <c r="G249" s="459"/>
    </row>
    <row r="250">
      <c r="A250" s="436" t="s">
        <v>1440</v>
      </c>
      <c r="B250" s="436" t="s">
        <v>1441</v>
      </c>
      <c r="C250" s="436" t="s">
        <v>8</v>
      </c>
      <c r="D250" s="436" t="s">
        <v>1040</v>
      </c>
      <c r="E250" s="436" t="s">
        <v>36</v>
      </c>
      <c r="F250" s="454">
        <v>2.0</v>
      </c>
      <c r="G250" s="459"/>
    </row>
    <row r="251">
      <c r="A251" s="436" t="s">
        <v>1440</v>
      </c>
      <c r="B251" s="436" t="s">
        <v>1495</v>
      </c>
      <c r="C251" s="436" t="s">
        <v>8</v>
      </c>
      <c r="D251" s="436" t="s">
        <v>1040</v>
      </c>
      <c r="E251" s="436" t="s">
        <v>39</v>
      </c>
      <c r="F251" s="454">
        <v>2.0</v>
      </c>
      <c r="G251" s="459"/>
    </row>
    <row r="252">
      <c r="A252" s="436" t="s">
        <v>1440</v>
      </c>
      <c r="B252" s="436" t="s">
        <v>1630</v>
      </c>
      <c r="C252" s="436" t="s">
        <v>10</v>
      </c>
      <c r="D252" s="436" t="s">
        <v>1040</v>
      </c>
      <c r="E252" s="436" t="s">
        <v>39</v>
      </c>
      <c r="F252" s="454">
        <v>2.0</v>
      </c>
      <c r="G252" s="459"/>
    </row>
    <row r="253">
      <c r="A253" s="436" t="s">
        <v>1218</v>
      </c>
      <c r="B253" s="436" t="s">
        <v>1631</v>
      </c>
      <c r="C253" s="436" t="s">
        <v>10</v>
      </c>
      <c r="D253" s="436" t="s">
        <v>1040</v>
      </c>
      <c r="E253" s="436" t="s">
        <v>39</v>
      </c>
      <c r="F253" s="454">
        <v>2.0</v>
      </c>
      <c r="G253" s="459"/>
    </row>
    <row r="254">
      <c r="A254" s="436" t="s">
        <v>1218</v>
      </c>
      <c r="B254" s="436" t="s">
        <v>1632</v>
      </c>
      <c r="C254" s="436" t="s">
        <v>10</v>
      </c>
      <c r="D254" s="436" t="s">
        <v>1040</v>
      </c>
      <c r="E254" s="436" t="s">
        <v>39</v>
      </c>
      <c r="F254" s="454">
        <v>2.0</v>
      </c>
      <c r="G254" s="459"/>
    </row>
    <row r="255">
      <c r="A255" s="436" t="s">
        <v>1218</v>
      </c>
      <c r="B255" s="436" t="s">
        <v>1502</v>
      </c>
      <c r="C255" s="436" t="s">
        <v>8</v>
      </c>
      <c r="D255" s="436" t="s">
        <v>1040</v>
      </c>
      <c r="E255" s="436" t="s">
        <v>39</v>
      </c>
      <c r="F255" s="454">
        <v>2.0</v>
      </c>
      <c r="G255" s="459"/>
    </row>
    <row r="256">
      <c r="A256" s="436" t="s">
        <v>1484</v>
      </c>
      <c r="B256" s="436" t="s">
        <v>1484</v>
      </c>
      <c r="C256" s="436" t="s">
        <v>9</v>
      </c>
      <c r="D256" s="436" t="s">
        <v>1040</v>
      </c>
      <c r="E256" s="436" t="s">
        <v>144</v>
      </c>
      <c r="F256" s="454">
        <v>2.0</v>
      </c>
      <c r="G256" s="459"/>
    </row>
    <row r="257">
      <c r="A257" s="436" t="s">
        <v>1444</v>
      </c>
      <c r="B257" s="436" t="s">
        <v>1593</v>
      </c>
      <c r="C257" s="436" t="s">
        <v>8</v>
      </c>
      <c r="D257" s="436" t="s">
        <v>1040</v>
      </c>
      <c r="E257" s="436" t="s">
        <v>39</v>
      </c>
      <c r="F257" s="454">
        <v>2.0</v>
      </c>
      <c r="G257" s="459"/>
    </row>
    <row r="258">
      <c r="A258" s="436" t="s">
        <v>1444</v>
      </c>
      <c r="B258" s="436" t="s">
        <v>1551</v>
      </c>
      <c r="C258" s="436" t="s">
        <v>8</v>
      </c>
      <c r="D258" s="436" t="s">
        <v>1040</v>
      </c>
      <c r="E258" s="436" t="s">
        <v>143</v>
      </c>
      <c r="F258" s="454">
        <v>2.0</v>
      </c>
      <c r="G258" s="459"/>
    </row>
    <row r="259">
      <c r="A259" s="436" t="s">
        <v>1444</v>
      </c>
      <c r="B259" s="436" t="s">
        <v>1456</v>
      </c>
      <c r="C259" s="436" t="s">
        <v>9</v>
      </c>
      <c r="D259" s="436" t="s">
        <v>1040</v>
      </c>
      <c r="E259" s="436" t="s">
        <v>39</v>
      </c>
      <c r="F259" s="454">
        <v>2.0</v>
      </c>
      <c r="G259" s="459"/>
    </row>
    <row r="260">
      <c r="A260" s="436" t="s">
        <v>1444</v>
      </c>
      <c r="B260" s="436" t="s">
        <v>1504</v>
      </c>
      <c r="C260" s="436" t="s">
        <v>10</v>
      </c>
      <c r="D260" s="436" t="s">
        <v>1040</v>
      </c>
      <c r="E260" s="436" t="s">
        <v>44</v>
      </c>
      <c r="F260" s="454">
        <v>2.0</v>
      </c>
      <c r="G260" s="459"/>
    </row>
    <row r="261">
      <c r="A261" s="436" t="s">
        <v>1444</v>
      </c>
      <c r="B261" s="436" t="s">
        <v>1504</v>
      </c>
      <c r="C261" s="436" t="s">
        <v>8</v>
      </c>
      <c r="D261" s="436" t="s">
        <v>1040</v>
      </c>
      <c r="E261" s="436" t="s">
        <v>44</v>
      </c>
      <c r="F261" s="454">
        <v>2.0</v>
      </c>
      <c r="G261" s="459"/>
    </row>
    <row r="262">
      <c r="A262" s="436" t="s">
        <v>1444</v>
      </c>
      <c r="B262" s="436" t="s">
        <v>1474</v>
      </c>
      <c r="C262" s="436" t="s">
        <v>10</v>
      </c>
      <c r="D262" s="436" t="s">
        <v>1040</v>
      </c>
      <c r="E262" s="436" t="s">
        <v>44</v>
      </c>
      <c r="F262" s="454">
        <v>2.0</v>
      </c>
      <c r="G262" s="459"/>
    </row>
    <row r="263">
      <c r="A263" s="436" t="s">
        <v>1444</v>
      </c>
      <c r="B263" s="436" t="s">
        <v>1474</v>
      </c>
      <c r="C263" s="436" t="s">
        <v>8</v>
      </c>
      <c r="D263" s="436" t="s">
        <v>1040</v>
      </c>
      <c r="E263" s="436" t="s">
        <v>143</v>
      </c>
      <c r="F263" s="454">
        <v>2.0</v>
      </c>
      <c r="G263" s="459"/>
    </row>
    <row r="264">
      <c r="A264" s="436" t="s">
        <v>1444</v>
      </c>
      <c r="B264" s="436" t="s">
        <v>1458</v>
      </c>
      <c r="C264" s="436" t="s">
        <v>9</v>
      </c>
      <c r="D264" s="436" t="s">
        <v>1040</v>
      </c>
      <c r="E264" s="436" t="s">
        <v>143</v>
      </c>
      <c r="F264" s="454">
        <v>2.0</v>
      </c>
      <c r="G264" s="459"/>
    </row>
    <row r="265">
      <c r="A265" s="436" t="s">
        <v>1436</v>
      </c>
      <c r="B265" s="436" t="s">
        <v>1436</v>
      </c>
      <c r="C265" s="436" t="s">
        <v>8</v>
      </c>
      <c r="D265" s="436" t="s">
        <v>1040</v>
      </c>
      <c r="E265" s="436" t="s">
        <v>144</v>
      </c>
      <c r="F265" s="454">
        <v>2.0</v>
      </c>
      <c r="G265" s="459"/>
    </row>
    <row r="266">
      <c r="A266" s="436" t="s">
        <v>1068</v>
      </c>
      <c r="B266" s="436" t="s">
        <v>1068</v>
      </c>
      <c r="C266" s="436" t="s">
        <v>10</v>
      </c>
      <c r="D266" s="436" t="s">
        <v>1040</v>
      </c>
      <c r="E266" s="436" t="s">
        <v>143</v>
      </c>
      <c r="F266" s="454">
        <v>1.0</v>
      </c>
      <c r="G266" s="459"/>
    </row>
    <row r="267">
      <c r="A267" s="436" t="s">
        <v>1068</v>
      </c>
      <c r="B267" s="436" t="s">
        <v>1068</v>
      </c>
      <c r="C267" s="436" t="s">
        <v>9</v>
      </c>
      <c r="D267" s="436" t="s">
        <v>1040</v>
      </c>
      <c r="E267" s="436" t="s">
        <v>39</v>
      </c>
      <c r="F267" s="454">
        <v>1.0</v>
      </c>
      <c r="G267" s="459"/>
    </row>
    <row r="268">
      <c r="A268" s="436" t="s">
        <v>1068</v>
      </c>
      <c r="B268" s="436" t="s">
        <v>1068</v>
      </c>
      <c r="C268" s="436" t="s">
        <v>9</v>
      </c>
      <c r="D268" s="436" t="s">
        <v>1040</v>
      </c>
      <c r="E268" s="436" t="s">
        <v>143</v>
      </c>
      <c r="F268" s="454">
        <v>1.0</v>
      </c>
      <c r="G268" s="459"/>
    </row>
    <row r="269">
      <c r="A269" s="436" t="s">
        <v>1068</v>
      </c>
      <c r="B269" s="436" t="s">
        <v>1068</v>
      </c>
      <c r="C269" s="436" t="s">
        <v>8</v>
      </c>
      <c r="D269" s="436" t="s">
        <v>1070</v>
      </c>
      <c r="E269" s="436" t="s">
        <v>40</v>
      </c>
      <c r="F269" s="454">
        <v>1.0</v>
      </c>
      <c r="G269" s="459"/>
    </row>
    <row r="270">
      <c r="A270" s="436" t="s">
        <v>1448</v>
      </c>
      <c r="B270" s="436" t="s">
        <v>1491</v>
      </c>
      <c r="C270" s="436" t="s">
        <v>10</v>
      </c>
      <c r="D270" s="436" t="s">
        <v>1040</v>
      </c>
      <c r="E270" s="436" t="s">
        <v>39</v>
      </c>
      <c r="F270" s="454">
        <v>1.0</v>
      </c>
      <c r="G270" s="459"/>
    </row>
    <row r="271">
      <c r="A271" s="436" t="s">
        <v>1448</v>
      </c>
      <c r="B271" s="436" t="s">
        <v>1491</v>
      </c>
      <c r="C271" s="436" t="s">
        <v>9</v>
      </c>
      <c r="D271" s="436" t="s">
        <v>1040</v>
      </c>
      <c r="E271" s="436" t="s">
        <v>144</v>
      </c>
      <c r="F271" s="454">
        <v>1.0</v>
      </c>
      <c r="G271" s="459"/>
    </row>
    <row r="272">
      <c r="A272" s="436" t="s">
        <v>1448</v>
      </c>
      <c r="B272" s="436" t="s">
        <v>1449</v>
      </c>
      <c r="C272" s="436" t="s">
        <v>9</v>
      </c>
      <c r="D272" s="436" t="s">
        <v>1040</v>
      </c>
      <c r="E272" s="436" t="s">
        <v>143</v>
      </c>
      <c r="F272" s="454">
        <v>1.0</v>
      </c>
      <c r="G272" s="459"/>
    </row>
    <row r="273">
      <c r="A273" s="436" t="s">
        <v>1448</v>
      </c>
      <c r="B273" s="436" t="s">
        <v>1601</v>
      </c>
      <c r="C273" s="436" t="s">
        <v>10</v>
      </c>
      <c r="D273" s="436" t="s">
        <v>1040</v>
      </c>
      <c r="E273" s="436" t="s">
        <v>44</v>
      </c>
      <c r="F273" s="454">
        <v>1.0</v>
      </c>
      <c r="G273" s="459"/>
    </row>
    <row r="274">
      <c r="A274" s="436" t="s">
        <v>1448</v>
      </c>
      <c r="B274" s="436" t="s">
        <v>1601</v>
      </c>
      <c r="C274" s="436" t="s">
        <v>8</v>
      </c>
      <c r="D274" s="436" t="s">
        <v>1040</v>
      </c>
      <c r="E274" s="436" t="s">
        <v>44</v>
      </c>
      <c r="F274" s="454">
        <v>1.0</v>
      </c>
      <c r="G274" s="459"/>
    </row>
    <row r="275">
      <c r="A275" s="436" t="s">
        <v>1448</v>
      </c>
      <c r="B275" s="436" t="s">
        <v>1486</v>
      </c>
      <c r="C275" s="436" t="s">
        <v>9</v>
      </c>
      <c r="D275" s="436" t="s">
        <v>1040</v>
      </c>
      <c r="E275" s="436" t="s">
        <v>143</v>
      </c>
      <c r="F275" s="454">
        <v>1.0</v>
      </c>
      <c r="G275" s="459"/>
    </row>
    <row r="276">
      <c r="A276" s="436" t="s">
        <v>1448</v>
      </c>
      <c r="B276" s="436" t="s">
        <v>1459</v>
      </c>
      <c r="C276" s="436" t="s">
        <v>10</v>
      </c>
      <c r="D276" s="436" t="s">
        <v>1040</v>
      </c>
      <c r="E276" s="436" t="s">
        <v>144</v>
      </c>
      <c r="F276" s="454">
        <v>1.0</v>
      </c>
      <c r="G276" s="459"/>
    </row>
    <row r="277">
      <c r="A277" s="436" t="s">
        <v>1448</v>
      </c>
      <c r="B277" s="436" t="s">
        <v>1459</v>
      </c>
      <c r="C277" s="436" t="s">
        <v>8</v>
      </c>
      <c r="D277" s="436" t="s">
        <v>1040</v>
      </c>
      <c r="E277" s="436" t="s">
        <v>143</v>
      </c>
      <c r="F277" s="454">
        <v>1.0</v>
      </c>
      <c r="G277" s="459"/>
    </row>
    <row r="278">
      <c r="A278" s="436" t="s">
        <v>1448</v>
      </c>
      <c r="B278" s="436" t="s">
        <v>1633</v>
      </c>
      <c r="C278" s="436" t="s">
        <v>10</v>
      </c>
      <c r="D278" s="436" t="s">
        <v>1040</v>
      </c>
      <c r="E278" s="436" t="s">
        <v>39</v>
      </c>
      <c r="F278" s="454">
        <v>1.0</v>
      </c>
      <c r="G278" s="459"/>
    </row>
    <row r="279">
      <c r="A279" s="436" t="s">
        <v>1448</v>
      </c>
      <c r="B279" s="436" t="s">
        <v>1494</v>
      </c>
      <c r="C279" s="436" t="s">
        <v>10</v>
      </c>
      <c r="D279" s="436" t="s">
        <v>1040</v>
      </c>
      <c r="E279" s="436" t="s">
        <v>44</v>
      </c>
      <c r="F279" s="454">
        <v>1.0</v>
      </c>
      <c r="G279" s="459"/>
    </row>
    <row r="280">
      <c r="A280" s="436" t="s">
        <v>1448</v>
      </c>
      <c r="B280" s="436" t="s">
        <v>1494</v>
      </c>
      <c r="C280" s="436" t="s">
        <v>8</v>
      </c>
      <c r="D280" s="436" t="s">
        <v>1040</v>
      </c>
      <c r="E280" s="436" t="s">
        <v>44</v>
      </c>
      <c r="F280" s="454">
        <v>1.0</v>
      </c>
      <c r="G280" s="459"/>
    </row>
    <row r="281">
      <c r="A281" s="436" t="s">
        <v>1448</v>
      </c>
      <c r="B281" s="436" t="s">
        <v>1494</v>
      </c>
      <c r="C281" s="436" t="s">
        <v>8</v>
      </c>
      <c r="D281" s="436" t="s">
        <v>1040</v>
      </c>
      <c r="E281" s="436" t="s">
        <v>143</v>
      </c>
      <c r="F281" s="454">
        <v>1.0</v>
      </c>
      <c r="G281" s="459"/>
    </row>
    <row r="282">
      <c r="A282" s="436" t="s">
        <v>1521</v>
      </c>
      <c r="B282" s="436" t="s">
        <v>1529</v>
      </c>
      <c r="C282" s="436" t="s">
        <v>10</v>
      </c>
      <c r="D282" s="436" t="s">
        <v>1040</v>
      </c>
      <c r="E282" s="436" t="s">
        <v>36</v>
      </c>
      <c r="F282" s="454">
        <v>1.0</v>
      </c>
      <c r="G282" s="459"/>
    </row>
    <row r="283">
      <c r="A283" s="436" t="s">
        <v>1521</v>
      </c>
      <c r="B283" s="436" t="s">
        <v>1529</v>
      </c>
      <c r="C283" s="436" t="s">
        <v>8</v>
      </c>
      <c r="D283" s="436" t="s">
        <v>1040</v>
      </c>
      <c r="E283" s="436" t="s">
        <v>36</v>
      </c>
      <c r="F283" s="454">
        <v>1.0</v>
      </c>
      <c r="G283" s="459"/>
    </row>
    <row r="284">
      <c r="A284" s="436" t="s">
        <v>1521</v>
      </c>
      <c r="B284" s="436" t="s">
        <v>1522</v>
      </c>
      <c r="C284" s="436" t="s">
        <v>8</v>
      </c>
      <c r="D284" s="436" t="s">
        <v>1040</v>
      </c>
      <c r="E284" s="436" t="s">
        <v>44</v>
      </c>
      <c r="F284" s="454">
        <v>1.0</v>
      </c>
      <c r="G284" s="459"/>
    </row>
    <row r="285">
      <c r="A285" s="436" t="s">
        <v>1634</v>
      </c>
      <c r="B285" s="436" t="s">
        <v>1635</v>
      </c>
      <c r="C285" s="436" t="s">
        <v>10</v>
      </c>
      <c r="D285" s="436" t="s">
        <v>1040</v>
      </c>
      <c r="E285" s="436" t="s">
        <v>39</v>
      </c>
      <c r="F285" s="454">
        <v>1.0</v>
      </c>
      <c r="G285" s="459"/>
    </row>
    <row r="286">
      <c r="A286" s="436" t="s">
        <v>1634</v>
      </c>
      <c r="B286" s="436" t="s">
        <v>1636</v>
      </c>
      <c r="C286" s="436" t="s">
        <v>8</v>
      </c>
      <c r="D286" s="436" t="s">
        <v>1040</v>
      </c>
      <c r="E286" s="436" t="s">
        <v>39</v>
      </c>
      <c r="F286" s="454">
        <v>1.0</v>
      </c>
      <c r="G286" s="459"/>
    </row>
    <row r="287">
      <c r="A287" s="436" t="s">
        <v>1437</v>
      </c>
      <c r="B287" s="436" t="s">
        <v>1465</v>
      </c>
      <c r="C287" s="436" t="s">
        <v>10</v>
      </c>
      <c r="D287" s="436" t="s">
        <v>1040</v>
      </c>
      <c r="E287" s="436" t="s">
        <v>44</v>
      </c>
      <c r="F287" s="454">
        <v>1.0</v>
      </c>
      <c r="G287" s="459"/>
    </row>
    <row r="288">
      <c r="A288" s="436" t="s">
        <v>1437</v>
      </c>
      <c r="B288" s="436" t="s">
        <v>1465</v>
      </c>
      <c r="C288" s="436" t="s">
        <v>10</v>
      </c>
      <c r="D288" s="436" t="s">
        <v>1040</v>
      </c>
      <c r="E288" s="436" t="s">
        <v>143</v>
      </c>
      <c r="F288" s="454">
        <v>1.0</v>
      </c>
      <c r="G288" s="459"/>
    </row>
    <row r="289">
      <c r="A289" s="436" t="s">
        <v>1437</v>
      </c>
      <c r="B289" s="436" t="s">
        <v>1465</v>
      </c>
      <c r="C289" s="436" t="s">
        <v>8</v>
      </c>
      <c r="D289" s="436" t="s">
        <v>1040</v>
      </c>
      <c r="E289" s="436" t="s">
        <v>44</v>
      </c>
      <c r="F289" s="454">
        <v>1.0</v>
      </c>
      <c r="G289" s="459"/>
    </row>
    <row r="290">
      <c r="A290" s="436" t="s">
        <v>1437</v>
      </c>
      <c r="B290" s="436" t="s">
        <v>1460</v>
      </c>
      <c r="C290" s="436" t="s">
        <v>10</v>
      </c>
      <c r="D290" s="436" t="s">
        <v>1040</v>
      </c>
      <c r="E290" s="436" t="s">
        <v>144</v>
      </c>
      <c r="F290" s="454">
        <v>1.0</v>
      </c>
      <c r="G290" s="459"/>
    </row>
    <row r="291">
      <c r="A291" s="436" t="s">
        <v>1437</v>
      </c>
      <c r="B291" s="436" t="s">
        <v>1443</v>
      </c>
      <c r="C291" s="436" t="s">
        <v>10</v>
      </c>
      <c r="D291" s="436" t="s">
        <v>1040</v>
      </c>
      <c r="E291" s="436" t="s">
        <v>39</v>
      </c>
      <c r="F291" s="454">
        <v>1.0</v>
      </c>
      <c r="G291" s="459"/>
    </row>
    <row r="292">
      <c r="A292" s="436" t="s">
        <v>1437</v>
      </c>
      <c r="B292" s="436" t="s">
        <v>1466</v>
      </c>
      <c r="C292" s="436" t="s">
        <v>10</v>
      </c>
      <c r="D292" s="436" t="s">
        <v>1040</v>
      </c>
      <c r="E292" s="436" t="s">
        <v>44</v>
      </c>
      <c r="F292" s="454">
        <v>1.0</v>
      </c>
      <c r="G292" s="459"/>
    </row>
    <row r="293">
      <c r="A293" s="436" t="s">
        <v>1437</v>
      </c>
      <c r="B293" s="436" t="s">
        <v>1466</v>
      </c>
      <c r="C293" s="436" t="s">
        <v>10</v>
      </c>
      <c r="D293" s="436" t="s">
        <v>1040</v>
      </c>
      <c r="E293" s="436" t="s">
        <v>143</v>
      </c>
      <c r="F293" s="454">
        <v>1.0</v>
      </c>
      <c r="G293" s="459"/>
    </row>
    <row r="294">
      <c r="A294" s="436" t="s">
        <v>1437</v>
      </c>
      <c r="B294" s="436" t="s">
        <v>1466</v>
      </c>
      <c r="C294" s="436" t="s">
        <v>9</v>
      </c>
      <c r="D294" s="436" t="s">
        <v>1040</v>
      </c>
      <c r="E294" s="436" t="s">
        <v>44</v>
      </c>
      <c r="F294" s="454">
        <v>1.0</v>
      </c>
      <c r="G294" s="459"/>
    </row>
    <row r="295">
      <c r="A295" s="436" t="s">
        <v>1437</v>
      </c>
      <c r="B295" s="436" t="s">
        <v>1466</v>
      </c>
      <c r="C295" s="436" t="s">
        <v>8</v>
      </c>
      <c r="D295" s="436" t="s">
        <v>1040</v>
      </c>
      <c r="E295" s="436" t="s">
        <v>44</v>
      </c>
      <c r="F295" s="454">
        <v>1.0</v>
      </c>
      <c r="G295" s="459"/>
    </row>
    <row r="296">
      <c r="A296" s="436" t="s">
        <v>1437</v>
      </c>
      <c r="B296" s="436" t="s">
        <v>1451</v>
      </c>
      <c r="C296" s="436" t="s">
        <v>10</v>
      </c>
      <c r="D296" s="436" t="s">
        <v>1040</v>
      </c>
      <c r="E296" s="436" t="s">
        <v>44</v>
      </c>
      <c r="F296" s="454">
        <v>1.0</v>
      </c>
      <c r="G296" s="459"/>
    </row>
    <row r="297">
      <c r="A297" s="436" t="s">
        <v>1437</v>
      </c>
      <c r="B297" s="436" t="s">
        <v>1439</v>
      </c>
      <c r="C297" s="436" t="s">
        <v>10</v>
      </c>
      <c r="D297" s="436" t="s">
        <v>1040</v>
      </c>
      <c r="E297" s="436" t="s">
        <v>39</v>
      </c>
      <c r="F297" s="454">
        <v>1.0</v>
      </c>
      <c r="G297" s="459"/>
    </row>
    <row r="298">
      <c r="A298" s="436" t="s">
        <v>1437</v>
      </c>
      <c r="B298" s="436" t="s">
        <v>1467</v>
      </c>
      <c r="C298" s="436" t="s">
        <v>10</v>
      </c>
      <c r="D298" s="436" t="s">
        <v>1040</v>
      </c>
      <c r="E298" s="436" t="s">
        <v>36</v>
      </c>
      <c r="F298" s="454">
        <v>1.0</v>
      </c>
      <c r="G298" s="459"/>
    </row>
    <row r="299">
      <c r="A299" s="436" t="s">
        <v>1437</v>
      </c>
      <c r="B299" s="436" t="s">
        <v>1467</v>
      </c>
      <c r="C299" s="436" t="s">
        <v>9</v>
      </c>
      <c r="D299" s="436" t="s">
        <v>1040</v>
      </c>
      <c r="E299" s="436" t="s">
        <v>36</v>
      </c>
      <c r="F299" s="454">
        <v>1.0</v>
      </c>
      <c r="G299" s="459"/>
    </row>
    <row r="300">
      <c r="A300" s="436" t="s">
        <v>1437</v>
      </c>
      <c r="B300" s="436" t="s">
        <v>1467</v>
      </c>
      <c r="C300" s="436" t="s">
        <v>9</v>
      </c>
      <c r="D300" s="436" t="s">
        <v>1040</v>
      </c>
      <c r="E300" s="436" t="s">
        <v>143</v>
      </c>
      <c r="F300" s="454">
        <v>1.0</v>
      </c>
      <c r="G300" s="459"/>
    </row>
    <row r="301">
      <c r="A301" s="436" t="s">
        <v>1437</v>
      </c>
      <c r="B301" s="436" t="s">
        <v>1468</v>
      </c>
      <c r="C301" s="436" t="s">
        <v>10</v>
      </c>
      <c r="D301" s="436" t="s">
        <v>1040</v>
      </c>
      <c r="E301" s="436" t="s">
        <v>143</v>
      </c>
      <c r="F301" s="454">
        <v>1.0</v>
      </c>
      <c r="G301" s="459"/>
    </row>
    <row r="302">
      <c r="A302" s="436" t="s">
        <v>1437</v>
      </c>
      <c r="B302" s="436" t="s">
        <v>1468</v>
      </c>
      <c r="C302" s="436" t="s">
        <v>10</v>
      </c>
      <c r="D302" s="436" t="s">
        <v>1040</v>
      </c>
      <c r="E302" s="436" t="s">
        <v>144</v>
      </c>
      <c r="F302" s="454">
        <v>1.0</v>
      </c>
      <c r="G302" s="459"/>
    </row>
    <row r="303">
      <c r="A303" s="436" t="s">
        <v>1437</v>
      </c>
      <c r="B303" s="436" t="s">
        <v>1468</v>
      </c>
      <c r="C303" s="436" t="s">
        <v>9</v>
      </c>
      <c r="D303" s="436" t="s">
        <v>1040</v>
      </c>
      <c r="E303" s="436" t="s">
        <v>143</v>
      </c>
      <c r="F303" s="454">
        <v>1.0</v>
      </c>
      <c r="G303" s="459"/>
    </row>
    <row r="304">
      <c r="A304" s="436" t="s">
        <v>1437</v>
      </c>
      <c r="B304" s="436" t="s">
        <v>1468</v>
      </c>
      <c r="C304" s="436" t="s">
        <v>9</v>
      </c>
      <c r="D304" s="436" t="s">
        <v>1040</v>
      </c>
      <c r="E304" s="436" t="s">
        <v>144</v>
      </c>
      <c r="F304" s="454">
        <v>1.0</v>
      </c>
      <c r="G304" s="459"/>
    </row>
    <row r="305">
      <c r="A305" s="436" t="s">
        <v>1437</v>
      </c>
      <c r="B305" s="436" t="s">
        <v>1468</v>
      </c>
      <c r="C305" s="436" t="s">
        <v>8</v>
      </c>
      <c r="D305" s="436" t="s">
        <v>1040</v>
      </c>
      <c r="E305" s="436" t="s">
        <v>144</v>
      </c>
      <c r="F305" s="454">
        <v>1.0</v>
      </c>
      <c r="G305" s="459"/>
    </row>
    <row r="306">
      <c r="A306" s="436" t="s">
        <v>1437</v>
      </c>
      <c r="B306" s="436" t="s">
        <v>1447</v>
      </c>
      <c r="C306" s="436" t="s">
        <v>9</v>
      </c>
      <c r="D306" s="436" t="s">
        <v>1040</v>
      </c>
      <c r="E306" s="436" t="s">
        <v>143</v>
      </c>
      <c r="F306" s="454">
        <v>1.0</v>
      </c>
      <c r="G306" s="459"/>
    </row>
    <row r="307">
      <c r="A307" s="436" t="s">
        <v>1437</v>
      </c>
      <c r="B307" s="436" t="s">
        <v>1447</v>
      </c>
      <c r="C307" s="436" t="s">
        <v>8</v>
      </c>
      <c r="D307" s="436" t="s">
        <v>1040</v>
      </c>
      <c r="E307" s="436" t="s">
        <v>143</v>
      </c>
      <c r="F307" s="454">
        <v>1.0</v>
      </c>
      <c r="G307" s="459"/>
    </row>
    <row r="308">
      <c r="A308" s="436" t="s">
        <v>1437</v>
      </c>
      <c r="B308" s="436" t="s">
        <v>1461</v>
      </c>
      <c r="C308" s="436" t="s">
        <v>10</v>
      </c>
      <c r="D308" s="436" t="s">
        <v>1040</v>
      </c>
      <c r="E308" s="436" t="s">
        <v>39</v>
      </c>
      <c r="F308" s="454">
        <v>1.0</v>
      </c>
      <c r="G308" s="459"/>
    </row>
    <row r="309">
      <c r="A309" s="436" t="s">
        <v>1437</v>
      </c>
      <c r="B309" s="436" t="s">
        <v>1461</v>
      </c>
      <c r="C309" s="436" t="s">
        <v>9</v>
      </c>
      <c r="D309" s="436" t="s">
        <v>1040</v>
      </c>
      <c r="E309" s="436" t="s">
        <v>44</v>
      </c>
      <c r="F309" s="454">
        <v>1.0</v>
      </c>
      <c r="G309" s="459"/>
    </row>
    <row r="310">
      <c r="A310" s="436" t="s">
        <v>1437</v>
      </c>
      <c r="B310" s="436" t="s">
        <v>1461</v>
      </c>
      <c r="C310" s="436" t="s">
        <v>8</v>
      </c>
      <c r="D310" s="436" t="s">
        <v>1040</v>
      </c>
      <c r="E310" s="436" t="s">
        <v>39</v>
      </c>
      <c r="F310" s="454">
        <v>1.0</v>
      </c>
      <c r="G310" s="459"/>
    </row>
    <row r="311">
      <c r="A311" s="436" t="s">
        <v>1437</v>
      </c>
      <c r="B311" s="436" t="s">
        <v>1446</v>
      </c>
      <c r="C311" s="436" t="s">
        <v>10</v>
      </c>
      <c r="D311" s="436" t="s">
        <v>1040</v>
      </c>
      <c r="E311" s="436" t="s">
        <v>39</v>
      </c>
      <c r="F311" s="454">
        <v>1.0</v>
      </c>
      <c r="G311" s="459"/>
    </row>
    <row r="312">
      <c r="A312" s="436" t="s">
        <v>1437</v>
      </c>
      <c r="B312" s="436" t="s">
        <v>1446</v>
      </c>
      <c r="C312" s="436" t="s">
        <v>9</v>
      </c>
      <c r="D312" s="436" t="s">
        <v>1040</v>
      </c>
      <c r="E312" s="436" t="s">
        <v>143</v>
      </c>
      <c r="F312" s="454">
        <v>1.0</v>
      </c>
      <c r="G312" s="459"/>
    </row>
    <row r="313">
      <c r="A313" s="436" t="s">
        <v>1437</v>
      </c>
      <c r="B313" s="436" t="s">
        <v>1483</v>
      </c>
      <c r="C313" s="436" t="s">
        <v>9</v>
      </c>
      <c r="D313" s="436" t="s">
        <v>1040</v>
      </c>
      <c r="E313" s="436" t="s">
        <v>36</v>
      </c>
      <c r="F313" s="454">
        <v>1.0</v>
      </c>
      <c r="G313" s="459"/>
    </row>
    <row r="314">
      <c r="A314" s="436" t="s">
        <v>1437</v>
      </c>
      <c r="B314" s="436" t="s">
        <v>1483</v>
      </c>
      <c r="C314" s="436" t="s">
        <v>8</v>
      </c>
      <c r="D314" s="436" t="s">
        <v>1040</v>
      </c>
      <c r="E314" s="436" t="s">
        <v>44</v>
      </c>
      <c r="F314" s="454">
        <v>1.0</v>
      </c>
      <c r="G314" s="459"/>
    </row>
    <row r="315">
      <c r="A315" s="436" t="s">
        <v>1437</v>
      </c>
      <c r="B315" s="436" t="s">
        <v>1485</v>
      </c>
      <c r="C315" s="436" t="s">
        <v>10</v>
      </c>
      <c r="D315" s="436" t="s">
        <v>1040</v>
      </c>
      <c r="E315" s="436" t="s">
        <v>36</v>
      </c>
      <c r="F315" s="454">
        <v>1.0</v>
      </c>
      <c r="G315" s="459"/>
    </row>
    <row r="316">
      <c r="A316" s="436" t="s">
        <v>1437</v>
      </c>
      <c r="B316" s="436" t="s">
        <v>1485</v>
      </c>
      <c r="C316" s="436" t="s">
        <v>9</v>
      </c>
      <c r="D316" s="436" t="s">
        <v>1040</v>
      </c>
      <c r="E316" s="436" t="s">
        <v>36</v>
      </c>
      <c r="F316" s="454">
        <v>1.0</v>
      </c>
      <c r="G316" s="459"/>
    </row>
    <row r="317">
      <c r="A317" s="436" t="s">
        <v>1437</v>
      </c>
      <c r="B317" s="436" t="s">
        <v>1612</v>
      </c>
      <c r="C317" s="436" t="s">
        <v>10</v>
      </c>
      <c r="D317" s="436" t="s">
        <v>1040</v>
      </c>
      <c r="E317" s="436" t="s">
        <v>143</v>
      </c>
      <c r="F317" s="454">
        <v>1.0</v>
      </c>
      <c r="G317" s="459"/>
    </row>
    <row r="318">
      <c r="A318" s="436" t="s">
        <v>1437</v>
      </c>
      <c r="B318" s="436" t="s">
        <v>1612</v>
      </c>
      <c r="C318" s="436" t="s">
        <v>9</v>
      </c>
      <c r="D318" s="436" t="s">
        <v>1040</v>
      </c>
      <c r="E318" s="436" t="s">
        <v>143</v>
      </c>
      <c r="F318" s="454">
        <v>1.0</v>
      </c>
      <c r="G318" s="459"/>
    </row>
    <row r="319">
      <c r="A319" s="436" t="s">
        <v>1437</v>
      </c>
      <c r="B319" s="436" t="s">
        <v>1469</v>
      </c>
      <c r="C319" s="436" t="s">
        <v>10</v>
      </c>
      <c r="D319" s="436" t="s">
        <v>1040</v>
      </c>
      <c r="E319" s="436" t="s">
        <v>144</v>
      </c>
      <c r="F319" s="454">
        <v>1.0</v>
      </c>
      <c r="G319" s="459"/>
    </row>
    <row r="320">
      <c r="A320" s="436" t="s">
        <v>1437</v>
      </c>
      <c r="B320" s="436" t="s">
        <v>1469</v>
      </c>
      <c r="C320" s="436" t="s">
        <v>9</v>
      </c>
      <c r="D320" s="436" t="s">
        <v>1040</v>
      </c>
      <c r="E320" s="436" t="s">
        <v>44</v>
      </c>
      <c r="F320" s="454">
        <v>1.0</v>
      </c>
      <c r="G320" s="459"/>
    </row>
    <row r="321">
      <c r="A321" s="436" t="s">
        <v>1437</v>
      </c>
      <c r="B321" s="436" t="s">
        <v>1469</v>
      </c>
      <c r="C321" s="436" t="s">
        <v>9</v>
      </c>
      <c r="D321" s="436" t="s">
        <v>1040</v>
      </c>
      <c r="E321" s="436" t="s">
        <v>144</v>
      </c>
      <c r="F321" s="454">
        <v>1.0</v>
      </c>
      <c r="G321" s="459"/>
    </row>
    <row r="322">
      <c r="A322" s="436" t="s">
        <v>1437</v>
      </c>
      <c r="B322" s="436" t="s">
        <v>1469</v>
      </c>
      <c r="C322" s="436" t="s">
        <v>8</v>
      </c>
      <c r="D322" s="436" t="s">
        <v>1040</v>
      </c>
      <c r="E322" s="436" t="s">
        <v>144</v>
      </c>
      <c r="F322" s="454">
        <v>1.0</v>
      </c>
      <c r="G322" s="459"/>
    </row>
    <row r="323">
      <c r="A323" s="436" t="s">
        <v>1437</v>
      </c>
      <c r="B323" s="436" t="s">
        <v>1470</v>
      </c>
      <c r="C323" s="436" t="s">
        <v>10</v>
      </c>
      <c r="D323" s="436" t="s">
        <v>1040</v>
      </c>
      <c r="E323" s="436" t="s">
        <v>44</v>
      </c>
      <c r="F323" s="454">
        <v>1.0</v>
      </c>
      <c r="G323" s="459"/>
    </row>
    <row r="324">
      <c r="A324" s="436" t="s">
        <v>1437</v>
      </c>
      <c r="B324" s="436" t="s">
        <v>1527</v>
      </c>
      <c r="C324" s="436" t="s">
        <v>10</v>
      </c>
      <c r="D324" s="436" t="s">
        <v>1040</v>
      </c>
      <c r="E324" s="436" t="s">
        <v>36</v>
      </c>
      <c r="F324" s="454">
        <v>1.0</v>
      </c>
      <c r="G324" s="459"/>
    </row>
    <row r="325">
      <c r="A325" s="436" t="s">
        <v>1437</v>
      </c>
      <c r="B325" s="436" t="s">
        <v>1527</v>
      </c>
      <c r="C325" s="436" t="s">
        <v>10</v>
      </c>
      <c r="D325" s="436" t="s">
        <v>1040</v>
      </c>
      <c r="E325" s="436" t="s">
        <v>44</v>
      </c>
      <c r="F325" s="454">
        <v>1.0</v>
      </c>
      <c r="G325" s="459"/>
    </row>
    <row r="326">
      <c r="A326" s="436" t="s">
        <v>1437</v>
      </c>
      <c r="B326" s="436" t="s">
        <v>1637</v>
      </c>
      <c r="C326" s="436" t="s">
        <v>8</v>
      </c>
      <c r="D326" s="436" t="s">
        <v>1040</v>
      </c>
      <c r="E326" s="436" t="s">
        <v>36</v>
      </c>
      <c r="F326" s="454">
        <v>1.0</v>
      </c>
      <c r="G326" s="459"/>
    </row>
    <row r="327">
      <c r="A327" s="436" t="s">
        <v>1437</v>
      </c>
      <c r="B327" s="436" t="s">
        <v>1637</v>
      </c>
      <c r="C327" s="436" t="s">
        <v>8</v>
      </c>
      <c r="D327" s="436" t="s">
        <v>1040</v>
      </c>
      <c r="E327" s="436" t="s">
        <v>44</v>
      </c>
      <c r="F327" s="454">
        <v>1.0</v>
      </c>
      <c r="G327" s="459"/>
    </row>
    <row r="328">
      <c r="A328" s="436" t="s">
        <v>1437</v>
      </c>
      <c r="B328" s="436" t="s">
        <v>1438</v>
      </c>
      <c r="C328" s="436" t="s">
        <v>10</v>
      </c>
      <c r="D328" s="436" t="s">
        <v>1040</v>
      </c>
      <c r="E328" s="436" t="s">
        <v>39</v>
      </c>
      <c r="F328" s="454">
        <v>1.0</v>
      </c>
      <c r="G328" s="459"/>
    </row>
    <row r="329">
      <c r="A329" s="436" t="s">
        <v>1437</v>
      </c>
      <c r="B329" s="436" t="s">
        <v>1492</v>
      </c>
      <c r="C329" s="436" t="s">
        <v>10</v>
      </c>
      <c r="D329" s="436" t="s">
        <v>1040</v>
      </c>
      <c r="E329" s="436" t="s">
        <v>143</v>
      </c>
      <c r="F329" s="454">
        <v>1.0</v>
      </c>
      <c r="G329" s="459"/>
    </row>
    <row r="330">
      <c r="A330" s="436" t="s">
        <v>1437</v>
      </c>
      <c r="B330" s="436" t="s">
        <v>1492</v>
      </c>
      <c r="C330" s="436" t="s">
        <v>10</v>
      </c>
      <c r="D330" s="436" t="s">
        <v>1070</v>
      </c>
      <c r="E330" s="436" t="s">
        <v>40</v>
      </c>
      <c r="F330" s="454">
        <v>1.0</v>
      </c>
      <c r="G330" s="459"/>
    </row>
    <row r="331">
      <c r="A331" s="436" t="s">
        <v>1437</v>
      </c>
      <c r="B331" s="436" t="s">
        <v>1492</v>
      </c>
      <c r="C331" s="436" t="s">
        <v>9</v>
      </c>
      <c r="D331" s="436" t="s">
        <v>1040</v>
      </c>
      <c r="E331" s="436" t="s">
        <v>36</v>
      </c>
      <c r="F331" s="454">
        <v>1.0</v>
      </c>
      <c r="G331" s="459"/>
    </row>
    <row r="332">
      <c r="A332" s="436" t="s">
        <v>1437</v>
      </c>
      <c r="B332" s="436" t="s">
        <v>1492</v>
      </c>
      <c r="C332" s="436" t="s">
        <v>9</v>
      </c>
      <c r="D332" s="436" t="s">
        <v>1040</v>
      </c>
      <c r="E332" s="436" t="s">
        <v>143</v>
      </c>
      <c r="F332" s="454">
        <v>1.0</v>
      </c>
      <c r="G332" s="459"/>
    </row>
    <row r="333">
      <c r="A333" s="436" t="s">
        <v>1437</v>
      </c>
      <c r="B333" s="436" t="s">
        <v>1492</v>
      </c>
      <c r="C333" s="436" t="s">
        <v>9</v>
      </c>
      <c r="D333" s="436" t="s">
        <v>1040</v>
      </c>
      <c r="E333" s="436" t="s">
        <v>144</v>
      </c>
      <c r="F333" s="454">
        <v>1.0</v>
      </c>
      <c r="G333" s="459"/>
    </row>
    <row r="334">
      <c r="A334" s="436" t="s">
        <v>1437</v>
      </c>
      <c r="B334" s="436" t="s">
        <v>1492</v>
      </c>
      <c r="C334" s="436" t="s">
        <v>8</v>
      </c>
      <c r="D334" s="436" t="s">
        <v>1040</v>
      </c>
      <c r="E334" s="436" t="s">
        <v>143</v>
      </c>
      <c r="F334" s="454">
        <v>1.0</v>
      </c>
      <c r="G334" s="459"/>
    </row>
    <row r="335">
      <c r="A335" s="436" t="s">
        <v>1437</v>
      </c>
      <c r="B335" s="436" t="s">
        <v>1624</v>
      </c>
      <c r="C335" s="436" t="s">
        <v>8</v>
      </c>
      <c r="D335" s="436" t="s">
        <v>1040</v>
      </c>
      <c r="E335" s="436" t="s">
        <v>36</v>
      </c>
      <c r="F335" s="454">
        <v>1.0</v>
      </c>
      <c r="G335" s="459"/>
    </row>
    <row r="336">
      <c r="A336" s="436" t="s">
        <v>1437</v>
      </c>
      <c r="B336" s="436" t="s">
        <v>1442</v>
      </c>
      <c r="C336" s="436" t="s">
        <v>10</v>
      </c>
      <c r="D336" s="436" t="s">
        <v>1040</v>
      </c>
      <c r="E336" s="436" t="s">
        <v>39</v>
      </c>
      <c r="F336" s="454">
        <v>1.0</v>
      </c>
      <c r="G336" s="459"/>
    </row>
    <row r="337">
      <c r="A337" s="436" t="s">
        <v>1437</v>
      </c>
      <c r="B337" s="436" t="s">
        <v>1442</v>
      </c>
      <c r="C337" s="436" t="s">
        <v>10</v>
      </c>
      <c r="D337" s="436" t="s">
        <v>1040</v>
      </c>
      <c r="E337" s="436" t="s">
        <v>143</v>
      </c>
      <c r="F337" s="454">
        <v>1.0</v>
      </c>
      <c r="G337" s="459"/>
    </row>
    <row r="338">
      <c r="A338" s="436" t="s">
        <v>1437</v>
      </c>
      <c r="B338" s="436" t="s">
        <v>1442</v>
      </c>
      <c r="C338" s="436" t="s">
        <v>10</v>
      </c>
      <c r="D338" s="436" t="s">
        <v>1040</v>
      </c>
      <c r="E338" s="436" t="s">
        <v>144</v>
      </c>
      <c r="F338" s="454">
        <v>1.0</v>
      </c>
      <c r="G338" s="459"/>
    </row>
    <row r="339">
      <c r="A339" s="436" t="s">
        <v>1437</v>
      </c>
      <c r="B339" s="436" t="s">
        <v>1442</v>
      </c>
      <c r="C339" s="436" t="s">
        <v>9</v>
      </c>
      <c r="D339" s="436" t="s">
        <v>1040</v>
      </c>
      <c r="E339" s="436" t="s">
        <v>143</v>
      </c>
      <c r="F339" s="454">
        <v>1.0</v>
      </c>
      <c r="G339" s="459"/>
    </row>
    <row r="340">
      <c r="A340" s="436" t="s">
        <v>1437</v>
      </c>
      <c r="B340" s="436" t="s">
        <v>1442</v>
      </c>
      <c r="C340" s="436" t="s">
        <v>8</v>
      </c>
      <c r="D340" s="436" t="s">
        <v>1070</v>
      </c>
      <c r="E340" s="436" t="s">
        <v>40</v>
      </c>
      <c r="F340" s="454">
        <v>1.0</v>
      </c>
      <c r="G340" s="459"/>
    </row>
    <row r="341">
      <c r="A341" s="436" t="s">
        <v>1638</v>
      </c>
      <c r="B341" s="436" t="s">
        <v>1639</v>
      </c>
      <c r="C341" s="436" t="s">
        <v>9</v>
      </c>
      <c r="D341" s="436" t="s">
        <v>1640</v>
      </c>
      <c r="E341" s="436" t="s">
        <v>42</v>
      </c>
      <c r="F341" s="454">
        <v>1.0</v>
      </c>
      <c r="G341" s="459"/>
    </row>
    <row r="342">
      <c r="A342" s="436" t="s">
        <v>1272</v>
      </c>
      <c r="B342" s="436" t="s">
        <v>1273</v>
      </c>
      <c r="C342" s="436" t="s">
        <v>9</v>
      </c>
      <c r="D342" s="436" t="s">
        <v>1040</v>
      </c>
      <c r="E342" s="436" t="s">
        <v>143</v>
      </c>
      <c r="F342" s="454">
        <v>1.0</v>
      </c>
      <c r="G342" s="459"/>
    </row>
    <row r="343">
      <c r="A343" s="436" t="s">
        <v>1272</v>
      </c>
      <c r="B343" s="436" t="s">
        <v>1641</v>
      </c>
      <c r="C343" s="436" t="s">
        <v>9</v>
      </c>
      <c r="D343" s="436" t="s">
        <v>1040</v>
      </c>
      <c r="E343" s="436" t="s">
        <v>143</v>
      </c>
      <c r="F343" s="454">
        <v>1.0</v>
      </c>
      <c r="G343" s="459"/>
    </row>
    <row r="344">
      <c r="A344" s="436" t="s">
        <v>1497</v>
      </c>
      <c r="B344" s="436" t="s">
        <v>1498</v>
      </c>
      <c r="C344" s="436" t="s">
        <v>8</v>
      </c>
      <c r="D344" s="436" t="s">
        <v>1040</v>
      </c>
      <c r="E344" s="436" t="s">
        <v>44</v>
      </c>
      <c r="F344" s="454">
        <v>1.0</v>
      </c>
      <c r="G344" s="459"/>
    </row>
    <row r="345">
      <c r="A345" s="436" t="s">
        <v>1452</v>
      </c>
      <c r="B345" s="436" t="s">
        <v>1514</v>
      </c>
      <c r="C345" s="436" t="s">
        <v>10</v>
      </c>
      <c r="D345" s="436" t="s">
        <v>1040</v>
      </c>
      <c r="E345" s="436" t="s">
        <v>44</v>
      </c>
      <c r="F345" s="454">
        <v>1.0</v>
      </c>
      <c r="G345" s="459"/>
    </row>
    <row r="346">
      <c r="A346" s="436" t="s">
        <v>1452</v>
      </c>
      <c r="B346" s="436" t="s">
        <v>1462</v>
      </c>
      <c r="C346" s="436" t="s">
        <v>8</v>
      </c>
      <c r="D346" s="436" t="s">
        <v>1040</v>
      </c>
      <c r="E346" s="436" t="s">
        <v>39</v>
      </c>
      <c r="F346" s="454">
        <v>1.0</v>
      </c>
      <c r="G346" s="459"/>
    </row>
    <row r="347">
      <c r="A347" s="436" t="s">
        <v>1452</v>
      </c>
      <c r="B347" s="436" t="s">
        <v>1462</v>
      </c>
      <c r="C347" s="436" t="s">
        <v>8</v>
      </c>
      <c r="D347" s="436" t="s">
        <v>1040</v>
      </c>
      <c r="E347" s="436" t="s">
        <v>144</v>
      </c>
      <c r="F347" s="454">
        <v>1.0</v>
      </c>
      <c r="G347" s="459"/>
    </row>
    <row r="348">
      <c r="A348" s="436" t="s">
        <v>1452</v>
      </c>
      <c r="B348" s="436" t="s">
        <v>1538</v>
      </c>
      <c r="C348" s="436" t="s">
        <v>9</v>
      </c>
      <c r="D348" s="436" t="s">
        <v>1040</v>
      </c>
      <c r="E348" s="436" t="s">
        <v>143</v>
      </c>
      <c r="F348" s="454">
        <v>1.0</v>
      </c>
      <c r="G348" s="459"/>
    </row>
    <row r="349">
      <c r="A349" s="436" t="s">
        <v>1452</v>
      </c>
      <c r="B349" s="436" t="s">
        <v>1538</v>
      </c>
      <c r="C349" s="436" t="s">
        <v>8</v>
      </c>
      <c r="D349" s="436" t="s">
        <v>1040</v>
      </c>
      <c r="E349" s="436" t="s">
        <v>36</v>
      </c>
      <c r="F349" s="454">
        <v>1.0</v>
      </c>
      <c r="G349" s="459"/>
    </row>
    <row r="350">
      <c r="A350" s="436" t="s">
        <v>1452</v>
      </c>
      <c r="B350" s="436" t="s">
        <v>1538</v>
      </c>
      <c r="C350" s="436" t="s">
        <v>8</v>
      </c>
      <c r="D350" s="436" t="s">
        <v>1040</v>
      </c>
      <c r="E350" s="436" t="s">
        <v>144</v>
      </c>
      <c r="F350" s="454">
        <v>1.0</v>
      </c>
      <c r="G350" s="459"/>
    </row>
    <row r="351">
      <c r="A351" s="436" t="s">
        <v>1452</v>
      </c>
      <c r="B351" s="436" t="s">
        <v>1533</v>
      </c>
      <c r="C351" s="436" t="s">
        <v>8</v>
      </c>
      <c r="D351" s="436" t="s">
        <v>1040</v>
      </c>
      <c r="E351" s="436" t="s">
        <v>36</v>
      </c>
      <c r="F351" s="454">
        <v>1.0</v>
      </c>
      <c r="G351" s="459"/>
    </row>
    <row r="352">
      <c r="A352" s="436" t="s">
        <v>1452</v>
      </c>
      <c r="B352" s="436" t="s">
        <v>1471</v>
      </c>
      <c r="C352" s="436" t="s">
        <v>8</v>
      </c>
      <c r="D352" s="436" t="s">
        <v>1040</v>
      </c>
      <c r="E352" s="436" t="s">
        <v>144</v>
      </c>
      <c r="F352" s="454">
        <v>1.0</v>
      </c>
      <c r="G352" s="459"/>
    </row>
    <row r="353">
      <c r="A353" s="436" t="s">
        <v>1452</v>
      </c>
      <c r="B353" s="436" t="s">
        <v>1472</v>
      </c>
      <c r="C353" s="436" t="s">
        <v>10</v>
      </c>
      <c r="D353" s="436" t="s">
        <v>1040</v>
      </c>
      <c r="E353" s="436" t="s">
        <v>144</v>
      </c>
      <c r="F353" s="454">
        <v>1.0</v>
      </c>
      <c r="G353" s="459"/>
    </row>
    <row r="354">
      <c r="A354" s="436" t="s">
        <v>1452</v>
      </c>
      <c r="B354" s="436" t="s">
        <v>1472</v>
      </c>
      <c r="C354" s="436" t="s">
        <v>9</v>
      </c>
      <c r="D354" s="436" t="s">
        <v>1040</v>
      </c>
      <c r="E354" s="436" t="s">
        <v>36</v>
      </c>
      <c r="F354" s="454">
        <v>1.0</v>
      </c>
      <c r="G354" s="459"/>
    </row>
    <row r="355">
      <c r="A355" s="436" t="s">
        <v>1452</v>
      </c>
      <c r="B355" s="436" t="s">
        <v>1472</v>
      </c>
      <c r="C355" s="436" t="s">
        <v>8</v>
      </c>
      <c r="D355" s="436" t="s">
        <v>1040</v>
      </c>
      <c r="E355" s="436" t="s">
        <v>144</v>
      </c>
      <c r="F355" s="454">
        <v>1.0</v>
      </c>
      <c r="G355" s="459"/>
    </row>
    <row r="356">
      <c r="A356" s="436" t="s">
        <v>1452</v>
      </c>
      <c r="B356" s="436" t="s">
        <v>1539</v>
      </c>
      <c r="C356" s="436" t="s">
        <v>10</v>
      </c>
      <c r="D356" s="436" t="s">
        <v>1040</v>
      </c>
      <c r="E356" s="436" t="s">
        <v>143</v>
      </c>
      <c r="F356" s="454">
        <v>1.0</v>
      </c>
      <c r="G356" s="459"/>
    </row>
    <row r="357">
      <c r="A357" s="436" t="s">
        <v>1452</v>
      </c>
      <c r="B357" s="436" t="s">
        <v>1549</v>
      </c>
      <c r="C357" s="436" t="s">
        <v>9</v>
      </c>
      <c r="D357" s="436" t="s">
        <v>1040</v>
      </c>
      <c r="E357" s="436" t="s">
        <v>143</v>
      </c>
      <c r="F357" s="454">
        <v>1.0</v>
      </c>
      <c r="G357" s="459"/>
    </row>
    <row r="358">
      <c r="A358" s="436" t="s">
        <v>1440</v>
      </c>
      <c r="B358" s="436" t="s">
        <v>1454</v>
      </c>
      <c r="C358" s="436" t="s">
        <v>9</v>
      </c>
      <c r="D358" s="436" t="s">
        <v>1040</v>
      </c>
      <c r="E358" s="436" t="s">
        <v>39</v>
      </c>
      <c r="F358" s="454">
        <v>1.0</v>
      </c>
      <c r="G358" s="459"/>
    </row>
    <row r="359">
      <c r="A359" s="436" t="s">
        <v>1440</v>
      </c>
      <c r="B359" s="436" t="s">
        <v>1464</v>
      </c>
      <c r="C359" s="436" t="s">
        <v>10</v>
      </c>
      <c r="D359" s="436" t="s">
        <v>1040</v>
      </c>
      <c r="E359" s="436" t="s">
        <v>44</v>
      </c>
      <c r="F359" s="454">
        <v>1.0</v>
      </c>
      <c r="G359" s="459"/>
    </row>
    <row r="360">
      <c r="A360" s="436" t="s">
        <v>1440</v>
      </c>
      <c r="B360" s="436" t="s">
        <v>1464</v>
      </c>
      <c r="C360" s="436" t="s">
        <v>9</v>
      </c>
      <c r="D360" s="436" t="s">
        <v>1040</v>
      </c>
      <c r="E360" s="436" t="s">
        <v>39</v>
      </c>
      <c r="F360" s="454">
        <v>1.0</v>
      </c>
      <c r="G360" s="459"/>
    </row>
    <row r="361">
      <c r="A361" s="436" t="s">
        <v>1440</v>
      </c>
      <c r="B361" s="436" t="s">
        <v>1546</v>
      </c>
      <c r="C361" s="436" t="s">
        <v>10</v>
      </c>
      <c r="D361" s="436" t="s">
        <v>1040</v>
      </c>
      <c r="E361" s="436" t="s">
        <v>36</v>
      </c>
      <c r="F361" s="454">
        <v>1.0</v>
      </c>
      <c r="G361" s="459"/>
    </row>
    <row r="362">
      <c r="A362" s="436" t="s">
        <v>1440</v>
      </c>
      <c r="B362" s="436" t="s">
        <v>1546</v>
      </c>
      <c r="C362" s="436" t="s">
        <v>10</v>
      </c>
      <c r="D362" s="436" t="s">
        <v>1040</v>
      </c>
      <c r="E362" s="436" t="s">
        <v>44</v>
      </c>
      <c r="F362" s="454">
        <v>1.0</v>
      </c>
      <c r="G362" s="459"/>
    </row>
    <row r="363">
      <c r="A363" s="436" t="s">
        <v>1440</v>
      </c>
      <c r="B363" s="436" t="s">
        <v>1546</v>
      </c>
      <c r="C363" s="436" t="s">
        <v>9</v>
      </c>
      <c r="D363" s="436" t="s">
        <v>1040</v>
      </c>
      <c r="E363" s="436" t="s">
        <v>143</v>
      </c>
      <c r="F363" s="454">
        <v>1.0</v>
      </c>
      <c r="G363" s="459"/>
    </row>
    <row r="364">
      <c r="A364" s="436" t="s">
        <v>1440</v>
      </c>
      <c r="B364" s="436" t="s">
        <v>1596</v>
      </c>
      <c r="C364" s="436" t="s">
        <v>8</v>
      </c>
      <c r="D364" s="436" t="s">
        <v>1040</v>
      </c>
      <c r="E364" s="436" t="s">
        <v>39</v>
      </c>
      <c r="F364" s="454">
        <v>1.0</v>
      </c>
      <c r="G364" s="459"/>
    </row>
    <row r="365">
      <c r="A365" s="436" t="s">
        <v>1440</v>
      </c>
      <c r="B365" s="436" t="s">
        <v>1642</v>
      </c>
      <c r="C365" s="436" t="s">
        <v>8</v>
      </c>
      <c r="D365" s="436" t="s">
        <v>1040</v>
      </c>
      <c r="E365" s="436" t="s">
        <v>39</v>
      </c>
      <c r="F365" s="454">
        <v>1.0</v>
      </c>
      <c r="G365" s="459"/>
    </row>
    <row r="366">
      <c r="A366" s="436" t="s">
        <v>1440</v>
      </c>
      <c r="B366" s="436" t="s">
        <v>1511</v>
      </c>
      <c r="C366" s="436" t="s">
        <v>10</v>
      </c>
      <c r="D366" s="436" t="s">
        <v>1040</v>
      </c>
      <c r="E366" s="436" t="s">
        <v>36</v>
      </c>
      <c r="F366" s="454">
        <v>1.0</v>
      </c>
      <c r="G366" s="459"/>
    </row>
    <row r="367">
      <c r="A367" s="436" t="s">
        <v>1440</v>
      </c>
      <c r="B367" s="436" t="s">
        <v>1511</v>
      </c>
      <c r="C367" s="436" t="s">
        <v>10</v>
      </c>
      <c r="D367" s="436" t="s">
        <v>1040</v>
      </c>
      <c r="E367" s="436" t="s">
        <v>39</v>
      </c>
      <c r="F367" s="454">
        <v>1.0</v>
      </c>
      <c r="G367" s="459"/>
    </row>
    <row r="368">
      <c r="A368" s="436" t="s">
        <v>1440</v>
      </c>
      <c r="B368" s="436" t="s">
        <v>1511</v>
      </c>
      <c r="C368" s="436" t="s">
        <v>8</v>
      </c>
      <c r="D368" s="436" t="s">
        <v>1040</v>
      </c>
      <c r="E368" s="436" t="s">
        <v>36</v>
      </c>
      <c r="F368" s="454">
        <v>1.0</v>
      </c>
      <c r="G368" s="459"/>
    </row>
    <row r="369">
      <c r="A369" s="436" t="s">
        <v>1440</v>
      </c>
      <c r="B369" s="436" t="s">
        <v>1643</v>
      </c>
      <c r="C369" s="436" t="s">
        <v>10</v>
      </c>
      <c r="D369" s="436" t="s">
        <v>1040</v>
      </c>
      <c r="E369" s="436" t="s">
        <v>36</v>
      </c>
      <c r="F369" s="454">
        <v>1.0</v>
      </c>
      <c r="G369" s="459"/>
    </row>
    <row r="370">
      <c r="A370" s="436" t="s">
        <v>1440</v>
      </c>
      <c r="B370" s="436" t="s">
        <v>1441</v>
      </c>
      <c r="C370" s="436" t="s">
        <v>10</v>
      </c>
      <c r="D370" s="436" t="s">
        <v>1040</v>
      </c>
      <c r="E370" s="436" t="s">
        <v>36</v>
      </c>
      <c r="F370" s="454">
        <v>1.0</v>
      </c>
      <c r="G370" s="459"/>
    </row>
    <row r="371">
      <c r="A371" s="436" t="s">
        <v>1440</v>
      </c>
      <c r="B371" s="436" t="s">
        <v>1495</v>
      </c>
      <c r="C371" s="436" t="s">
        <v>10</v>
      </c>
      <c r="D371" s="436" t="s">
        <v>1040</v>
      </c>
      <c r="E371" s="436" t="s">
        <v>39</v>
      </c>
      <c r="F371" s="454">
        <v>1.0</v>
      </c>
      <c r="G371" s="459"/>
    </row>
    <row r="372">
      <c r="A372" s="436" t="s">
        <v>1440</v>
      </c>
      <c r="B372" s="436" t="s">
        <v>1592</v>
      </c>
      <c r="C372" s="436" t="s">
        <v>8</v>
      </c>
      <c r="D372" s="436" t="s">
        <v>1040</v>
      </c>
      <c r="E372" s="436" t="s">
        <v>39</v>
      </c>
      <c r="F372" s="454">
        <v>1.0</v>
      </c>
      <c r="G372" s="459"/>
    </row>
    <row r="373">
      <c r="A373" s="436" t="s">
        <v>1644</v>
      </c>
      <c r="B373" s="436" t="s">
        <v>1645</v>
      </c>
      <c r="C373" s="436" t="s">
        <v>8</v>
      </c>
      <c r="D373" s="436" t="s">
        <v>1040</v>
      </c>
      <c r="E373" s="436" t="s">
        <v>143</v>
      </c>
      <c r="F373" s="454">
        <v>1.0</v>
      </c>
      <c r="G373" s="459"/>
    </row>
    <row r="374">
      <c r="A374" s="436" t="s">
        <v>1218</v>
      </c>
      <c r="B374" s="436" t="s">
        <v>1487</v>
      </c>
      <c r="C374" s="436" t="s">
        <v>10</v>
      </c>
      <c r="D374" s="436" t="s">
        <v>1040</v>
      </c>
      <c r="E374" s="436" t="s">
        <v>44</v>
      </c>
      <c r="F374" s="454">
        <v>1.0</v>
      </c>
      <c r="G374" s="459"/>
    </row>
    <row r="375">
      <c r="A375" s="436" t="s">
        <v>1218</v>
      </c>
      <c r="B375" s="436" t="s">
        <v>1487</v>
      </c>
      <c r="C375" s="436" t="s">
        <v>9</v>
      </c>
      <c r="D375" s="436" t="s">
        <v>1040</v>
      </c>
      <c r="E375" s="436" t="s">
        <v>39</v>
      </c>
      <c r="F375" s="454">
        <v>1.0</v>
      </c>
      <c r="G375" s="459"/>
    </row>
    <row r="376">
      <c r="A376" s="436" t="s">
        <v>1218</v>
      </c>
      <c r="B376" s="436" t="s">
        <v>1502</v>
      </c>
      <c r="C376" s="436" t="s">
        <v>10</v>
      </c>
      <c r="D376" s="436" t="s">
        <v>1040</v>
      </c>
      <c r="E376" s="436" t="s">
        <v>39</v>
      </c>
      <c r="F376" s="454">
        <v>1.0</v>
      </c>
      <c r="G376" s="459"/>
    </row>
    <row r="377">
      <c r="A377" s="436" t="s">
        <v>1484</v>
      </c>
      <c r="B377" s="436" t="s">
        <v>1484</v>
      </c>
      <c r="C377" s="436" t="s">
        <v>10</v>
      </c>
      <c r="D377" s="436" t="s">
        <v>1040</v>
      </c>
      <c r="E377" s="436" t="s">
        <v>39</v>
      </c>
      <c r="F377" s="454">
        <v>1.0</v>
      </c>
      <c r="G377" s="459"/>
    </row>
    <row r="378">
      <c r="A378" s="436" t="s">
        <v>1484</v>
      </c>
      <c r="B378" s="436" t="s">
        <v>1484</v>
      </c>
      <c r="C378" s="436" t="s">
        <v>9</v>
      </c>
      <c r="D378" s="436" t="s">
        <v>1040</v>
      </c>
      <c r="E378" s="436" t="s">
        <v>143</v>
      </c>
      <c r="F378" s="454">
        <v>1.0</v>
      </c>
      <c r="G378" s="459"/>
    </row>
    <row r="379">
      <c r="A379" s="436" t="s">
        <v>1444</v>
      </c>
      <c r="B379" s="436" t="s">
        <v>1512</v>
      </c>
      <c r="C379" s="436" t="s">
        <v>9</v>
      </c>
      <c r="D379" s="436" t="s">
        <v>1040</v>
      </c>
      <c r="E379" s="436" t="s">
        <v>143</v>
      </c>
      <c r="F379" s="454">
        <v>1.0</v>
      </c>
      <c r="G379" s="459"/>
    </row>
    <row r="380">
      <c r="A380" s="436" t="s">
        <v>1444</v>
      </c>
      <c r="B380" s="436" t="s">
        <v>1512</v>
      </c>
      <c r="C380" s="436" t="s">
        <v>8</v>
      </c>
      <c r="D380" s="436" t="s">
        <v>1040</v>
      </c>
      <c r="E380" s="436" t="s">
        <v>143</v>
      </c>
      <c r="F380" s="454">
        <v>1.0</v>
      </c>
      <c r="G380" s="459"/>
    </row>
    <row r="381">
      <c r="A381" s="436" t="s">
        <v>1444</v>
      </c>
      <c r="B381" s="436" t="s">
        <v>1508</v>
      </c>
      <c r="C381" s="436" t="s">
        <v>9</v>
      </c>
      <c r="D381" s="436" t="s">
        <v>1040</v>
      </c>
      <c r="E381" s="436" t="s">
        <v>44</v>
      </c>
      <c r="F381" s="454">
        <v>1.0</v>
      </c>
      <c r="G381" s="459"/>
    </row>
    <row r="382">
      <c r="A382" s="436" t="s">
        <v>1444</v>
      </c>
      <c r="B382" s="436" t="s">
        <v>1508</v>
      </c>
      <c r="C382" s="436" t="s">
        <v>8</v>
      </c>
      <c r="D382" s="436" t="s">
        <v>1040</v>
      </c>
      <c r="E382" s="436" t="s">
        <v>44</v>
      </c>
      <c r="F382" s="454">
        <v>1.0</v>
      </c>
      <c r="G382" s="459"/>
    </row>
    <row r="383">
      <c r="A383" s="436" t="s">
        <v>1444</v>
      </c>
      <c r="B383" s="436" t="s">
        <v>1551</v>
      </c>
      <c r="C383" s="436" t="s">
        <v>10</v>
      </c>
      <c r="D383" s="436" t="s">
        <v>1040</v>
      </c>
      <c r="E383" s="436" t="s">
        <v>39</v>
      </c>
      <c r="F383" s="454">
        <v>1.0</v>
      </c>
      <c r="G383" s="459"/>
    </row>
    <row r="384">
      <c r="A384" s="436" t="s">
        <v>1444</v>
      </c>
      <c r="B384" s="436" t="s">
        <v>1504</v>
      </c>
      <c r="C384" s="436" t="s">
        <v>8</v>
      </c>
      <c r="D384" s="436" t="s">
        <v>1040</v>
      </c>
      <c r="E384" s="436" t="s">
        <v>36</v>
      </c>
      <c r="F384" s="454">
        <v>1.0</v>
      </c>
      <c r="G384" s="459"/>
    </row>
    <row r="385">
      <c r="A385" s="436" t="s">
        <v>1444</v>
      </c>
      <c r="B385" s="436" t="s">
        <v>1474</v>
      </c>
      <c r="C385" s="436" t="s">
        <v>8</v>
      </c>
      <c r="D385" s="436" t="s">
        <v>1040</v>
      </c>
      <c r="E385" s="436" t="s">
        <v>44</v>
      </c>
      <c r="F385" s="454">
        <v>1.0</v>
      </c>
      <c r="G385" s="459"/>
    </row>
    <row r="386">
      <c r="A386" s="436" t="s">
        <v>1444</v>
      </c>
      <c r="B386" s="436" t="s">
        <v>1474</v>
      </c>
      <c r="C386" s="436" t="s">
        <v>8</v>
      </c>
      <c r="D386" s="436" t="s">
        <v>1070</v>
      </c>
      <c r="E386" s="436" t="s">
        <v>40</v>
      </c>
      <c r="F386" s="454">
        <v>1.0</v>
      </c>
      <c r="G386" s="459"/>
    </row>
    <row r="387">
      <c r="A387" s="436" t="s">
        <v>1444</v>
      </c>
      <c r="B387" s="436" t="s">
        <v>1458</v>
      </c>
      <c r="C387" s="436" t="s">
        <v>10</v>
      </c>
      <c r="D387" s="436" t="s">
        <v>1040</v>
      </c>
      <c r="E387" s="436" t="s">
        <v>39</v>
      </c>
      <c r="F387" s="454">
        <v>1.0</v>
      </c>
      <c r="G387" s="459"/>
    </row>
    <row r="388">
      <c r="A388" s="436" t="s">
        <v>1444</v>
      </c>
      <c r="B388" s="436" t="s">
        <v>1458</v>
      </c>
      <c r="C388" s="436" t="s">
        <v>8</v>
      </c>
      <c r="D388" s="436" t="s">
        <v>1040</v>
      </c>
      <c r="E388" s="436" t="s">
        <v>39</v>
      </c>
      <c r="F388" s="454">
        <v>1.0</v>
      </c>
      <c r="G388" s="459"/>
    </row>
    <row r="389">
      <c r="A389" s="436" t="s">
        <v>1444</v>
      </c>
      <c r="B389" s="436" t="s">
        <v>1445</v>
      </c>
      <c r="C389" s="436" t="s">
        <v>10</v>
      </c>
      <c r="D389" s="436" t="s">
        <v>1040</v>
      </c>
      <c r="E389" s="436" t="s">
        <v>36</v>
      </c>
      <c r="F389" s="454">
        <v>1.0</v>
      </c>
      <c r="G389" s="459"/>
    </row>
    <row r="390">
      <c r="A390" s="436" t="s">
        <v>1475</v>
      </c>
      <c r="B390" s="436" t="s">
        <v>1481</v>
      </c>
      <c r="C390" s="436" t="s">
        <v>8</v>
      </c>
      <c r="D390" s="436" t="s">
        <v>1040</v>
      </c>
      <c r="E390" s="436" t="s">
        <v>143</v>
      </c>
      <c r="F390" s="454">
        <v>1.0</v>
      </c>
      <c r="G390" s="459"/>
    </row>
    <row r="391">
      <c r="A391" s="436" t="s">
        <v>1475</v>
      </c>
      <c r="B391" s="436" t="s">
        <v>1509</v>
      </c>
      <c r="C391" s="436" t="s">
        <v>10</v>
      </c>
      <c r="D391" s="436" t="s">
        <v>1040</v>
      </c>
      <c r="E391" s="436" t="s">
        <v>39</v>
      </c>
      <c r="F391" s="454">
        <v>1.0</v>
      </c>
      <c r="G391" s="459"/>
    </row>
    <row r="392">
      <c r="A392" s="436" t="s">
        <v>1475</v>
      </c>
      <c r="B392" s="436" t="s">
        <v>1476</v>
      </c>
      <c r="C392" s="436" t="s">
        <v>8</v>
      </c>
      <c r="D392" s="436" t="s">
        <v>1040</v>
      </c>
      <c r="E392" s="436" t="s">
        <v>143</v>
      </c>
      <c r="F392" s="454">
        <v>1.0</v>
      </c>
      <c r="G392" s="459"/>
    </row>
    <row r="393">
      <c r="A393" s="436" t="s">
        <v>1436</v>
      </c>
      <c r="B393" s="436" t="s">
        <v>1436</v>
      </c>
      <c r="C393" s="436" t="s">
        <v>10</v>
      </c>
      <c r="D393" s="436" t="s">
        <v>1070</v>
      </c>
      <c r="E393" s="436" t="s">
        <v>40</v>
      </c>
      <c r="F393" s="454">
        <v>1.0</v>
      </c>
      <c r="G393" s="459"/>
    </row>
    <row r="394">
      <c r="A394" s="436" t="s">
        <v>1477</v>
      </c>
      <c r="B394" s="436" t="s">
        <v>1646</v>
      </c>
      <c r="C394" s="436" t="s">
        <v>10</v>
      </c>
      <c r="D394" s="436" t="s">
        <v>1040</v>
      </c>
      <c r="E394" s="436" t="s">
        <v>36</v>
      </c>
      <c r="F394" s="454">
        <v>1.0</v>
      </c>
      <c r="G394" s="459"/>
    </row>
    <row r="395">
      <c r="A395" s="436" t="s">
        <v>1477</v>
      </c>
      <c r="B395" s="436" t="s">
        <v>1518</v>
      </c>
      <c r="C395" s="436" t="s">
        <v>10</v>
      </c>
      <c r="D395" s="436" t="s">
        <v>1040</v>
      </c>
      <c r="E395" s="436" t="s">
        <v>36</v>
      </c>
      <c r="F395" s="454">
        <v>1.0</v>
      </c>
      <c r="G395" s="459"/>
    </row>
    <row r="396">
      <c r="A396" s="458"/>
      <c r="B396" s="458"/>
      <c r="C396" s="458"/>
      <c r="D396" s="458"/>
      <c r="E396" s="458"/>
      <c r="F396" s="459"/>
      <c r="G396" s="459"/>
    </row>
    <row r="397">
      <c r="A397" s="458"/>
      <c r="B397" s="458"/>
      <c r="C397" s="458"/>
      <c r="D397" s="458"/>
      <c r="E397" s="458"/>
      <c r="F397" s="459"/>
      <c r="G397" s="459"/>
    </row>
    <row r="398">
      <c r="A398" s="458"/>
      <c r="B398" s="458"/>
      <c r="C398" s="458"/>
      <c r="D398" s="458"/>
      <c r="E398" s="458"/>
      <c r="F398" s="459"/>
      <c r="G398" s="459"/>
    </row>
    <row r="399">
      <c r="A399" s="458"/>
      <c r="B399" s="458"/>
      <c r="C399" s="458"/>
      <c r="D399" s="458"/>
      <c r="E399" s="458"/>
      <c r="F399" s="459"/>
      <c r="G399" s="459"/>
    </row>
    <row r="400">
      <c r="A400" s="458"/>
      <c r="B400" s="458"/>
      <c r="C400" s="458"/>
      <c r="D400" s="458"/>
      <c r="E400" s="458"/>
      <c r="F400" s="459"/>
      <c r="G400" s="459"/>
    </row>
    <row r="401">
      <c r="A401" s="458"/>
      <c r="B401" s="458"/>
      <c r="C401" s="458"/>
      <c r="D401" s="458"/>
      <c r="E401" s="458"/>
      <c r="F401" s="459"/>
      <c r="G401" s="459"/>
    </row>
    <row r="402">
      <c r="A402" s="458"/>
      <c r="B402" s="458"/>
      <c r="C402" s="458"/>
      <c r="D402" s="458"/>
      <c r="E402" s="458"/>
      <c r="F402" s="459"/>
      <c r="G402" s="459"/>
    </row>
    <row r="403">
      <c r="A403" s="458"/>
      <c r="B403" s="458"/>
      <c r="C403" s="458"/>
      <c r="D403" s="458"/>
      <c r="E403" s="458"/>
      <c r="F403" s="459"/>
      <c r="G403" s="459"/>
    </row>
    <row r="404">
      <c r="A404" s="458"/>
      <c r="B404" s="458"/>
      <c r="C404" s="458"/>
      <c r="D404" s="458"/>
      <c r="E404" s="458"/>
      <c r="F404" s="459"/>
      <c r="G404" s="459"/>
    </row>
    <row r="405">
      <c r="A405" s="458"/>
      <c r="B405" s="458"/>
      <c r="C405" s="458"/>
      <c r="D405" s="458"/>
      <c r="E405" s="458"/>
      <c r="F405" s="459"/>
      <c r="G405" s="459"/>
    </row>
    <row r="406">
      <c r="A406" s="458"/>
      <c r="B406" s="458"/>
      <c r="C406" s="458"/>
      <c r="D406" s="458"/>
      <c r="E406" s="458"/>
      <c r="F406" s="459"/>
      <c r="G406" s="459"/>
    </row>
    <row r="407">
      <c r="A407" s="458"/>
      <c r="B407" s="458"/>
      <c r="C407" s="458"/>
      <c r="D407" s="458"/>
      <c r="E407" s="458"/>
      <c r="F407" s="459"/>
      <c r="G407" s="459"/>
    </row>
    <row r="408">
      <c r="A408" s="458"/>
      <c r="B408" s="458"/>
      <c r="C408" s="458"/>
      <c r="D408" s="458"/>
      <c r="E408" s="458"/>
      <c r="F408" s="459"/>
      <c r="G408" s="459"/>
    </row>
    <row r="409">
      <c r="A409" s="458"/>
      <c r="B409" s="458"/>
      <c r="C409" s="458"/>
      <c r="D409" s="458"/>
      <c r="E409" s="458"/>
      <c r="F409" s="459"/>
      <c r="G409" s="459"/>
    </row>
    <row r="410">
      <c r="A410" s="458"/>
      <c r="B410" s="458"/>
      <c r="C410" s="458"/>
      <c r="D410" s="458"/>
      <c r="E410" s="458"/>
      <c r="F410" s="459"/>
      <c r="G410" s="459"/>
    </row>
    <row r="411">
      <c r="A411" s="458"/>
      <c r="B411" s="458"/>
      <c r="C411" s="458"/>
      <c r="D411" s="458"/>
      <c r="E411" s="458"/>
      <c r="F411" s="459"/>
      <c r="G411" s="459"/>
    </row>
    <row r="412">
      <c r="A412" s="458"/>
      <c r="B412" s="458"/>
      <c r="C412" s="458"/>
      <c r="D412" s="458"/>
      <c r="E412" s="458"/>
      <c r="F412" s="459"/>
      <c r="G412" s="459"/>
    </row>
    <row r="413">
      <c r="A413" s="458"/>
      <c r="B413" s="458"/>
      <c r="C413" s="458"/>
      <c r="D413" s="458"/>
      <c r="E413" s="458"/>
      <c r="F413" s="459"/>
      <c r="G413" s="459"/>
    </row>
    <row r="414">
      <c r="A414" s="458"/>
      <c r="B414" s="458"/>
      <c r="C414" s="458"/>
      <c r="D414" s="458"/>
      <c r="E414" s="458"/>
      <c r="F414" s="459"/>
      <c r="G414" s="459"/>
    </row>
    <row r="415">
      <c r="A415" s="458"/>
      <c r="B415" s="458"/>
      <c r="C415" s="458"/>
      <c r="D415" s="458"/>
      <c r="E415" s="458"/>
      <c r="F415" s="459"/>
      <c r="G415" s="459"/>
    </row>
    <row r="416">
      <c r="A416" s="458"/>
      <c r="B416" s="458"/>
      <c r="C416" s="458"/>
      <c r="D416" s="458"/>
      <c r="E416" s="458"/>
      <c r="F416" s="459"/>
      <c r="G416" s="459"/>
    </row>
    <row r="417">
      <c r="A417" s="458"/>
      <c r="B417" s="458"/>
      <c r="C417" s="458"/>
      <c r="D417" s="458"/>
      <c r="E417" s="458"/>
      <c r="F417" s="459"/>
      <c r="G417" s="459"/>
    </row>
    <row r="418">
      <c r="A418" s="458"/>
      <c r="B418" s="458"/>
      <c r="C418" s="458"/>
      <c r="D418" s="458"/>
      <c r="E418" s="458"/>
      <c r="F418" s="459"/>
      <c r="G418" s="459"/>
    </row>
    <row r="419">
      <c r="A419" s="458"/>
      <c r="B419" s="458"/>
      <c r="C419" s="458"/>
      <c r="D419" s="458"/>
      <c r="E419" s="458"/>
      <c r="F419" s="459"/>
      <c r="G419" s="459"/>
    </row>
    <row r="420">
      <c r="A420" s="458"/>
      <c r="B420" s="458"/>
      <c r="C420" s="458"/>
      <c r="D420" s="458"/>
      <c r="E420" s="458"/>
      <c r="F420" s="459"/>
      <c r="G420" s="459"/>
    </row>
    <row r="421">
      <c r="A421" s="458"/>
      <c r="B421" s="458"/>
      <c r="C421" s="458"/>
      <c r="D421" s="458"/>
      <c r="E421" s="458"/>
      <c r="F421" s="459"/>
      <c r="G421" s="459"/>
    </row>
    <row r="422">
      <c r="A422" s="458"/>
      <c r="B422" s="458"/>
      <c r="C422" s="458"/>
      <c r="D422" s="458"/>
      <c r="E422" s="458"/>
      <c r="F422" s="459"/>
      <c r="G422" s="459"/>
    </row>
    <row r="423">
      <c r="A423" s="458"/>
      <c r="B423" s="458"/>
      <c r="C423" s="458"/>
      <c r="D423" s="458"/>
      <c r="E423" s="458"/>
      <c r="F423" s="459"/>
      <c r="G423" s="459"/>
    </row>
    <row r="424">
      <c r="A424" s="458"/>
      <c r="B424" s="458"/>
      <c r="C424" s="458"/>
      <c r="D424" s="458"/>
      <c r="E424" s="458"/>
      <c r="F424" s="459"/>
      <c r="G424" s="459"/>
    </row>
    <row r="425">
      <c r="A425" s="458"/>
      <c r="B425" s="458"/>
      <c r="C425" s="458"/>
      <c r="D425" s="458"/>
      <c r="E425" s="458"/>
      <c r="F425" s="459"/>
      <c r="G425" s="459"/>
    </row>
    <row r="426">
      <c r="A426" s="458"/>
      <c r="B426" s="458"/>
      <c r="C426" s="458"/>
      <c r="D426" s="458"/>
      <c r="E426" s="458"/>
      <c r="F426" s="459"/>
      <c r="G426" s="459"/>
    </row>
    <row r="427">
      <c r="A427" s="458"/>
      <c r="B427" s="458"/>
      <c r="C427" s="458"/>
      <c r="D427" s="458"/>
      <c r="E427" s="458"/>
      <c r="F427" s="459"/>
      <c r="G427" s="459"/>
    </row>
    <row r="428">
      <c r="A428" s="458"/>
      <c r="B428" s="458"/>
      <c r="C428" s="458"/>
      <c r="D428" s="458"/>
      <c r="E428" s="458"/>
      <c r="F428" s="459"/>
      <c r="G428" s="459"/>
    </row>
    <row r="429">
      <c r="A429" s="458"/>
      <c r="B429" s="458"/>
      <c r="C429" s="458"/>
      <c r="D429" s="458"/>
      <c r="E429" s="458"/>
      <c r="F429" s="459"/>
      <c r="G429" s="459"/>
    </row>
    <row r="430">
      <c r="A430" s="458"/>
      <c r="B430" s="458"/>
      <c r="C430" s="458"/>
      <c r="D430" s="458"/>
      <c r="E430" s="458"/>
      <c r="F430" s="459"/>
      <c r="G430" s="459"/>
    </row>
    <row r="431">
      <c r="A431" s="458"/>
      <c r="B431" s="458"/>
      <c r="C431" s="458"/>
      <c r="D431" s="458"/>
      <c r="E431" s="458"/>
      <c r="F431" s="459"/>
      <c r="G431" s="459"/>
    </row>
    <row r="432">
      <c r="A432" s="458"/>
      <c r="B432" s="458"/>
      <c r="C432" s="458"/>
      <c r="D432" s="458"/>
      <c r="E432" s="458"/>
      <c r="F432" s="459"/>
      <c r="G432" s="459"/>
    </row>
    <row r="433">
      <c r="A433" s="458"/>
      <c r="B433" s="458"/>
      <c r="C433" s="458"/>
      <c r="D433" s="458"/>
      <c r="E433" s="458"/>
      <c r="F433" s="459"/>
      <c r="G433" s="459"/>
    </row>
    <row r="434">
      <c r="A434" s="458"/>
      <c r="B434" s="458"/>
      <c r="C434" s="458"/>
      <c r="D434" s="458"/>
      <c r="E434" s="458"/>
      <c r="F434" s="459"/>
      <c r="G434" s="459"/>
    </row>
    <row r="435">
      <c r="A435" s="458"/>
      <c r="B435" s="458"/>
      <c r="C435" s="458"/>
      <c r="D435" s="458"/>
      <c r="E435" s="458"/>
      <c r="F435" s="459"/>
      <c r="G435" s="459"/>
    </row>
    <row r="436">
      <c r="A436" s="458"/>
      <c r="B436" s="458"/>
      <c r="C436" s="458"/>
      <c r="D436" s="458"/>
      <c r="E436" s="458"/>
      <c r="F436" s="459"/>
      <c r="G436" s="459"/>
    </row>
    <row r="437">
      <c r="A437" s="458"/>
      <c r="B437" s="458"/>
      <c r="C437" s="458"/>
      <c r="D437" s="458"/>
      <c r="E437" s="458"/>
      <c r="F437" s="459"/>
      <c r="G437" s="459"/>
    </row>
    <row r="438">
      <c r="A438" s="458"/>
      <c r="B438" s="458"/>
      <c r="C438" s="458"/>
      <c r="D438" s="458"/>
      <c r="E438" s="458"/>
      <c r="F438" s="459"/>
      <c r="G438" s="459"/>
    </row>
    <row r="439">
      <c r="A439" s="458"/>
      <c r="B439" s="458"/>
      <c r="C439" s="458"/>
      <c r="D439" s="458"/>
      <c r="E439" s="458"/>
      <c r="F439" s="459"/>
      <c r="G439" s="459"/>
    </row>
    <row r="440">
      <c r="A440" s="458"/>
      <c r="B440" s="458"/>
      <c r="C440" s="458"/>
      <c r="D440" s="458"/>
      <c r="E440" s="458"/>
      <c r="F440" s="459"/>
      <c r="G440" s="459"/>
    </row>
    <row r="441">
      <c r="A441" s="458"/>
      <c r="B441" s="458"/>
      <c r="C441" s="458"/>
      <c r="D441" s="458"/>
      <c r="E441" s="458"/>
      <c r="F441" s="459"/>
      <c r="G441" s="459"/>
    </row>
    <row r="442">
      <c r="A442" s="458"/>
      <c r="B442" s="458"/>
      <c r="C442" s="458"/>
      <c r="D442" s="458"/>
      <c r="E442" s="458"/>
      <c r="F442" s="459"/>
      <c r="G442" s="459"/>
    </row>
    <row r="443">
      <c r="A443" s="458"/>
      <c r="B443" s="458"/>
      <c r="C443" s="458"/>
      <c r="D443" s="458"/>
      <c r="E443" s="458"/>
      <c r="F443" s="459"/>
      <c r="G443" s="459"/>
    </row>
    <row r="444">
      <c r="A444" s="458"/>
      <c r="B444" s="458"/>
      <c r="C444" s="458"/>
      <c r="D444" s="458"/>
      <c r="E444" s="458"/>
      <c r="F444" s="459"/>
      <c r="G444" s="459"/>
    </row>
    <row r="445">
      <c r="A445" s="458"/>
      <c r="B445" s="458"/>
      <c r="C445" s="458"/>
      <c r="D445" s="458"/>
      <c r="E445" s="458"/>
      <c r="F445" s="459"/>
      <c r="G445" s="459"/>
    </row>
    <row r="446">
      <c r="A446" s="458"/>
      <c r="B446" s="458"/>
      <c r="C446" s="458"/>
      <c r="D446" s="458"/>
      <c r="E446" s="458"/>
      <c r="F446" s="459"/>
      <c r="G446" s="459"/>
    </row>
    <row r="447">
      <c r="A447" s="458"/>
      <c r="B447" s="458"/>
      <c r="C447" s="458"/>
      <c r="D447" s="458"/>
      <c r="E447" s="458"/>
      <c r="F447" s="459"/>
      <c r="G447" s="459"/>
    </row>
    <row r="448">
      <c r="A448" s="458"/>
      <c r="B448" s="458"/>
      <c r="C448" s="458"/>
      <c r="D448" s="458"/>
      <c r="E448" s="458"/>
      <c r="F448" s="459"/>
      <c r="G448" s="459"/>
    </row>
    <row r="449">
      <c r="A449" s="458"/>
      <c r="B449" s="458"/>
      <c r="C449" s="458"/>
      <c r="D449" s="458"/>
      <c r="E449" s="458"/>
      <c r="F449" s="459"/>
      <c r="G449" s="459"/>
    </row>
    <row r="450">
      <c r="A450" s="458"/>
      <c r="B450" s="458"/>
      <c r="C450" s="458"/>
      <c r="D450" s="458"/>
      <c r="E450" s="458"/>
      <c r="F450" s="459"/>
      <c r="G450" s="459"/>
    </row>
    <row r="451">
      <c r="A451" s="458"/>
      <c r="B451" s="458"/>
      <c r="C451" s="458"/>
      <c r="D451" s="458"/>
      <c r="E451" s="458"/>
      <c r="F451" s="459"/>
      <c r="G451" s="459"/>
    </row>
    <row r="452">
      <c r="A452" s="458"/>
      <c r="B452" s="458"/>
      <c r="C452" s="458"/>
      <c r="D452" s="458"/>
      <c r="E452" s="458"/>
      <c r="F452" s="459"/>
      <c r="G452" s="459"/>
    </row>
    <row r="453">
      <c r="A453" s="458"/>
      <c r="B453" s="458"/>
      <c r="C453" s="458"/>
      <c r="D453" s="458"/>
      <c r="E453" s="458"/>
      <c r="F453" s="459"/>
      <c r="G453" s="459"/>
    </row>
    <row r="454">
      <c r="A454" s="458"/>
      <c r="B454" s="458"/>
      <c r="C454" s="458"/>
      <c r="D454" s="458"/>
      <c r="E454" s="458"/>
      <c r="F454" s="459"/>
      <c r="G454" s="459"/>
    </row>
    <row r="455">
      <c r="A455" s="458"/>
      <c r="B455" s="458"/>
      <c r="C455" s="458"/>
      <c r="D455" s="458"/>
      <c r="E455" s="458"/>
      <c r="F455" s="459"/>
      <c r="G455" s="459"/>
    </row>
    <row r="456">
      <c r="A456" s="458"/>
      <c r="B456" s="458"/>
      <c r="C456" s="458"/>
      <c r="D456" s="458"/>
      <c r="E456" s="458"/>
      <c r="F456" s="459"/>
      <c r="G456" s="459"/>
    </row>
    <row r="457">
      <c r="A457" s="458"/>
      <c r="B457" s="458"/>
      <c r="C457" s="458"/>
      <c r="D457" s="458"/>
      <c r="E457" s="458"/>
      <c r="F457" s="459"/>
      <c r="G457" s="459"/>
    </row>
    <row r="458">
      <c r="A458" s="458"/>
      <c r="B458" s="458"/>
      <c r="C458" s="458"/>
      <c r="D458" s="458"/>
      <c r="E458" s="458"/>
      <c r="F458" s="459"/>
      <c r="G458" s="459"/>
    </row>
    <row r="459">
      <c r="A459" s="458"/>
      <c r="B459" s="458"/>
      <c r="C459" s="458"/>
      <c r="D459" s="458"/>
      <c r="E459" s="458"/>
      <c r="F459" s="459"/>
      <c r="G459" s="459"/>
    </row>
    <row r="460">
      <c r="A460" s="458"/>
      <c r="B460" s="458"/>
      <c r="C460" s="458"/>
      <c r="D460" s="458"/>
      <c r="E460" s="458"/>
      <c r="F460" s="459"/>
      <c r="G460" s="459"/>
    </row>
    <row r="461">
      <c r="A461" s="458"/>
      <c r="B461" s="458"/>
      <c r="C461" s="458"/>
      <c r="D461" s="458"/>
      <c r="E461" s="458"/>
      <c r="F461" s="459"/>
      <c r="G461" s="459"/>
    </row>
    <row r="462">
      <c r="A462" s="458"/>
      <c r="B462" s="458"/>
      <c r="C462" s="458"/>
      <c r="D462" s="458"/>
      <c r="E462" s="458"/>
      <c r="F462" s="459"/>
      <c r="G462" s="459"/>
    </row>
    <row r="463">
      <c r="A463" s="458"/>
      <c r="B463" s="458"/>
      <c r="C463" s="458"/>
      <c r="D463" s="458"/>
      <c r="E463" s="458"/>
      <c r="F463" s="459"/>
      <c r="G463" s="459"/>
    </row>
    <row r="464">
      <c r="A464" s="458"/>
      <c r="B464" s="458"/>
      <c r="C464" s="458"/>
      <c r="D464" s="458"/>
      <c r="E464" s="458"/>
      <c r="F464" s="459"/>
      <c r="G464" s="459"/>
    </row>
    <row r="465">
      <c r="A465" s="458"/>
      <c r="B465" s="458"/>
      <c r="C465" s="458"/>
      <c r="D465" s="458"/>
      <c r="E465" s="458"/>
      <c r="F465" s="459"/>
      <c r="G465" s="459"/>
    </row>
    <row r="466">
      <c r="A466" s="458"/>
      <c r="B466" s="458"/>
      <c r="C466" s="458"/>
      <c r="D466" s="458"/>
      <c r="E466" s="458"/>
      <c r="F466" s="459"/>
      <c r="G466" s="459"/>
    </row>
    <row r="467">
      <c r="A467" s="458"/>
      <c r="B467" s="458"/>
      <c r="C467" s="458"/>
      <c r="D467" s="458"/>
      <c r="E467" s="458"/>
      <c r="F467" s="459"/>
      <c r="G467" s="459"/>
    </row>
    <row r="468">
      <c r="A468" s="458"/>
      <c r="B468" s="458"/>
      <c r="C468" s="458"/>
      <c r="D468" s="458"/>
      <c r="E468" s="458"/>
      <c r="F468" s="459"/>
      <c r="G468" s="459"/>
    </row>
    <row r="469">
      <c r="A469" s="458"/>
      <c r="B469" s="458"/>
      <c r="C469" s="458"/>
      <c r="D469" s="458"/>
      <c r="E469" s="458"/>
      <c r="F469" s="459"/>
      <c r="G469" s="459"/>
    </row>
    <row r="470">
      <c r="A470" s="458"/>
      <c r="B470" s="458"/>
      <c r="C470" s="458"/>
      <c r="D470" s="458"/>
      <c r="E470" s="458"/>
      <c r="F470" s="459"/>
      <c r="G470" s="459"/>
    </row>
    <row r="471">
      <c r="A471" s="458"/>
      <c r="B471" s="458"/>
      <c r="C471" s="458"/>
      <c r="D471" s="458"/>
      <c r="E471" s="458"/>
      <c r="F471" s="459"/>
      <c r="G471" s="459"/>
    </row>
    <row r="472">
      <c r="A472" s="458"/>
      <c r="B472" s="458"/>
      <c r="C472" s="458"/>
      <c r="D472" s="458"/>
      <c r="E472" s="458"/>
      <c r="F472" s="459"/>
      <c r="G472" s="459"/>
    </row>
    <row r="473">
      <c r="A473" s="458"/>
      <c r="B473" s="458"/>
      <c r="C473" s="458"/>
      <c r="D473" s="458"/>
      <c r="E473" s="458"/>
      <c r="F473" s="459"/>
      <c r="G473" s="459"/>
    </row>
    <row r="474">
      <c r="A474" s="458"/>
      <c r="B474" s="458"/>
      <c r="C474" s="458"/>
      <c r="D474" s="458"/>
      <c r="E474" s="458"/>
      <c r="F474" s="459"/>
      <c r="G474" s="459"/>
    </row>
    <row r="475">
      <c r="A475" s="458"/>
      <c r="B475" s="458"/>
      <c r="C475" s="458"/>
      <c r="D475" s="458"/>
      <c r="E475" s="458"/>
      <c r="F475" s="459"/>
      <c r="G475" s="459"/>
    </row>
    <row r="476">
      <c r="A476" s="458"/>
      <c r="B476" s="458"/>
      <c r="C476" s="458"/>
      <c r="D476" s="458"/>
      <c r="E476" s="458"/>
      <c r="F476" s="459"/>
      <c r="G476" s="459"/>
    </row>
    <row r="477">
      <c r="A477" s="458"/>
      <c r="B477" s="458"/>
      <c r="C477" s="458"/>
      <c r="D477" s="458"/>
      <c r="E477" s="458"/>
      <c r="F477" s="459"/>
      <c r="G477" s="459"/>
    </row>
    <row r="478">
      <c r="A478" s="458"/>
      <c r="B478" s="458"/>
      <c r="C478" s="458"/>
      <c r="D478" s="458"/>
      <c r="E478" s="458"/>
      <c r="F478" s="459"/>
      <c r="G478" s="459"/>
    </row>
    <row r="479">
      <c r="A479" s="458"/>
      <c r="B479" s="458"/>
      <c r="C479" s="458"/>
      <c r="D479" s="458"/>
      <c r="E479" s="458"/>
      <c r="F479" s="459"/>
      <c r="G479" s="459"/>
    </row>
    <row r="480">
      <c r="A480" s="458"/>
      <c r="B480" s="458"/>
      <c r="C480" s="458"/>
      <c r="D480" s="458"/>
      <c r="E480" s="458"/>
      <c r="F480" s="459"/>
      <c r="G480" s="459"/>
    </row>
    <row r="481">
      <c r="A481" s="458"/>
      <c r="B481" s="458"/>
      <c r="C481" s="458"/>
      <c r="D481" s="458"/>
      <c r="E481" s="458"/>
      <c r="F481" s="459"/>
      <c r="G481" s="459"/>
    </row>
    <row r="482">
      <c r="A482" s="458"/>
      <c r="B482" s="458"/>
      <c r="C482" s="458"/>
      <c r="D482" s="458"/>
      <c r="E482" s="458"/>
      <c r="F482" s="459"/>
      <c r="G482" s="459"/>
    </row>
    <row r="483">
      <c r="A483" s="458"/>
      <c r="B483" s="458"/>
      <c r="C483" s="458"/>
      <c r="D483" s="458"/>
      <c r="E483" s="458"/>
      <c r="F483" s="459"/>
      <c r="G483" s="459"/>
    </row>
    <row r="484">
      <c r="A484" s="458"/>
      <c r="B484" s="458"/>
      <c r="C484" s="458"/>
      <c r="D484" s="458"/>
      <c r="E484" s="458"/>
      <c r="F484" s="459"/>
      <c r="G484" s="459"/>
    </row>
    <row r="485">
      <c r="A485" s="458"/>
      <c r="B485" s="458"/>
      <c r="C485" s="458"/>
      <c r="D485" s="458"/>
      <c r="E485" s="458"/>
      <c r="F485" s="459"/>
      <c r="G485" s="459"/>
    </row>
    <row r="486">
      <c r="A486" s="458"/>
      <c r="B486" s="458"/>
      <c r="C486" s="458"/>
      <c r="D486" s="458"/>
      <c r="E486" s="458"/>
      <c r="F486" s="459"/>
      <c r="G486" s="459"/>
    </row>
    <row r="487">
      <c r="A487" s="458"/>
      <c r="B487" s="458"/>
      <c r="C487" s="458"/>
      <c r="D487" s="458"/>
      <c r="E487" s="458"/>
      <c r="F487" s="459"/>
      <c r="G487" s="459"/>
    </row>
    <row r="488">
      <c r="A488" s="458"/>
      <c r="B488" s="458"/>
      <c r="C488" s="458"/>
      <c r="D488" s="458"/>
      <c r="E488" s="458"/>
      <c r="F488" s="459"/>
      <c r="G488" s="459"/>
    </row>
    <row r="489">
      <c r="A489" s="458"/>
      <c r="B489" s="458"/>
      <c r="C489" s="458"/>
      <c r="D489" s="458"/>
      <c r="E489" s="458"/>
      <c r="F489" s="459"/>
      <c r="G489" s="459"/>
    </row>
    <row r="490">
      <c r="A490" s="458"/>
      <c r="B490" s="458"/>
      <c r="C490" s="458"/>
      <c r="D490" s="458"/>
      <c r="E490" s="458"/>
      <c r="F490" s="459"/>
      <c r="G490" s="459"/>
    </row>
    <row r="491">
      <c r="A491" s="458"/>
      <c r="B491" s="458"/>
      <c r="C491" s="458"/>
      <c r="D491" s="458"/>
      <c r="E491" s="458"/>
      <c r="F491" s="459"/>
      <c r="G491" s="459"/>
    </row>
    <row r="492">
      <c r="A492" s="458"/>
      <c r="B492" s="458"/>
      <c r="C492" s="458"/>
      <c r="D492" s="458"/>
      <c r="E492" s="458"/>
      <c r="F492" s="459"/>
      <c r="G492" s="459"/>
    </row>
    <row r="493">
      <c r="A493" s="458"/>
      <c r="B493" s="458"/>
      <c r="C493" s="458"/>
      <c r="D493" s="458"/>
      <c r="E493" s="458"/>
      <c r="F493" s="459"/>
      <c r="G493" s="459"/>
    </row>
    <row r="494">
      <c r="A494" s="458"/>
      <c r="B494" s="458"/>
      <c r="C494" s="458"/>
      <c r="D494" s="458"/>
      <c r="E494" s="458"/>
      <c r="F494" s="459"/>
      <c r="G494" s="459"/>
    </row>
    <row r="495">
      <c r="A495" s="458"/>
      <c r="B495" s="458"/>
      <c r="C495" s="458"/>
      <c r="D495" s="458"/>
      <c r="E495" s="458"/>
      <c r="F495" s="459"/>
      <c r="G495" s="459"/>
    </row>
    <row r="496">
      <c r="A496" s="458"/>
      <c r="B496" s="458"/>
      <c r="C496" s="458"/>
      <c r="D496" s="458"/>
      <c r="E496" s="458"/>
      <c r="F496" s="459"/>
      <c r="G496" s="459"/>
    </row>
    <row r="497">
      <c r="A497" s="458"/>
      <c r="B497" s="458"/>
      <c r="C497" s="458"/>
      <c r="D497" s="458"/>
      <c r="E497" s="458"/>
      <c r="F497" s="459"/>
      <c r="G497" s="459"/>
    </row>
    <row r="498">
      <c r="A498" s="458"/>
      <c r="B498" s="458"/>
      <c r="C498" s="458"/>
      <c r="D498" s="458"/>
      <c r="E498" s="458"/>
      <c r="F498" s="459"/>
      <c r="G498" s="459"/>
    </row>
    <row r="499">
      <c r="A499" s="458"/>
      <c r="B499" s="458"/>
      <c r="C499" s="458"/>
      <c r="D499" s="458"/>
      <c r="E499" s="458"/>
      <c r="F499" s="459"/>
      <c r="G499" s="459"/>
    </row>
    <row r="500">
      <c r="A500" s="458"/>
      <c r="B500" s="458"/>
      <c r="C500" s="458"/>
      <c r="D500" s="458"/>
      <c r="E500" s="458"/>
      <c r="F500" s="459"/>
      <c r="G500" s="459"/>
    </row>
    <row r="501">
      <c r="A501" s="458"/>
      <c r="B501" s="458"/>
      <c r="C501" s="458"/>
      <c r="D501" s="458"/>
      <c r="E501" s="458"/>
      <c r="F501" s="459"/>
      <c r="G501" s="459"/>
    </row>
    <row r="502">
      <c r="A502" s="458"/>
      <c r="B502" s="458"/>
      <c r="C502" s="458"/>
      <c r="D502" s="458"/>
      <c r="E502" s="458"/>
      <c r="F502" s="459"/>
      <c r="G502" s="459"/>
    </row>
    <row r="503">
      <c r="A503" s="458"/>
      <c r="B503" s="458"/>
      <c r="C503" s="458"/>
      <c r="D503" s="458"/>
      <c r="E503" s="458"/>
      <c r="F503" s="459"/>
      <c r="G503" s="459"/>
    </row>
    <row r="504">
      <c r="A504" s="458"/>
      <c r="B504" s="458"/>
      <c r="C504" s="458"/>
      <c r="D504" s="458"/>
      <c r="E504" s="458"/>
      <c r="F504" s="459"/>
      <c r="G504" s="459"/>
    </row>
    <row r="505">
      <c r="A505" s="458"/>
      <c r="B505" s="458"/>
      <c r="C505" s="458"/>
      <c r="D505" s="458"/>
      <c r="E505" s="458"/>
      <c r="F505" s="459"/>
      <c r="G505" s="459"/>
    </row>
    <row r="506">
      <c r="A506" s="458"/>
      <c r="B506" s="458"/>
      <c r="C506" s="458"/>
      <c r="D506" s="458"/>
      <c r="E506" s="458"/>
      <c r="F506" s="459"/>
      <c r="G506" s="459"/>
    </row>
    <row r="507">
      <c r="A507" s="458"/>
      <c r="B507" s="458"/>
      <c r="C507" s="458"/>
      <c r="D507" s="458"/>
      <c r="E507" s="458"/>
      <c r="F507" s="459"/>
      <c r="G507" s="459"/>
    </row>
    <row r="508">
      <c r="A508" s="458"/>
      <c r="B508" s="458"/>
      <c r="C508" s="458"/>
      <c r="D508" s="458"/>
      <c r="E508" s="458"/>
      <c r="F508" s="459"/>
      <c r="G508" s="459"/>
    </row>
    <row r="509">
      <c r="A509" s="458"/>
      <c r="B509" s="458"/>
      <c r="C509" s="458"/>
      <c r="D509" s="458"/>
      <c r="E509" s="458"/>
      <c r="F509" s="459"/>
      <c r="G509" s="459"/>
    </row>
    <row r="510">
      <c r="A510" s="458"/>
      <c r="B510" s="458"/>
      <c r="C510" s="458"/>
      <c r="D510" s="458"/>
      <c r="E510" s="458"/>
      <c r="F510" s="459"/>
      <c r="G510" s="459"/>
    </row>
    <row r="511">
      <c r="A511" s="458"/>
      <c r="B511" s="458"/>
      <c r="C511" s="458"/>
      <c r="D511" s="458"/>
      <c r="E511" s="458"/>
      <c r="F511" s="459"/>
      <c r="G511" s="459"/>
    </row>
    <row r="512">
      <c r="A512" s="458"/>
      <c r="B512" s="458"/>
      <c r="C512" s="458"/>
      <c r="D512" s="458"/>
      <c r="E512" s="458"/>
      <c r="F512" s="459"/>
      <c r="G512" s="459"/>
    </row>
    <row r="513">
      <c r="A513" s="458"/>
      <c r="B513" s="458"/>
      <c r="C513" s="458"/>
      <c r="D513" s="458"/>
      <c r="E513" s="458"/>
      <c r="F513" s="459"/>
      <c r="G513" s="459"/>
    </row>
    <row r="514">
      <c r="A514" s="458"/>
      <c r="B514" s="458"/>
      <c r="C514" s="458"/>
      <c r="D514" s="458"/>
      <c r="E514" s="458"/>
      <c r="F514" s="459"/>
      <c r="G514" s="459"/>
    </row>
    <row r="515">
      <c r="A515" s="458"/>
      <c r="B515" s="458"/>
      <c r="C515" s="458"/>
      <c r="D515" s="458"/>
      <c r="E515" s="458"/>
      <c r="F515" s="459"/>
      <c r="G515" s="459"/>
    </row>
    <row r="516">
      <c r="A516" s="458"/>
      <c r="B516" s="458"/>
      <c r="C516" s="458"/>
      <c r="D516" s="458"/>
      <c r="E516" s="458"/>
      <c r="F516" s="459"/>
      <c r="G516" s="459"/>
    </row>
    <row r="517">
      <c r="A517" s="458"/>
      <c r="B517" s="458"/>
      <c r="C517" s="458"/>
      <c r="D517" s="458"/>
      <c r="E517" s="458"/>
      <c r="F517" s="459"/>
      <c r="G517" s="459"/>
    </row>
    <row r="518">
      <c r="A518" s="458"/>
      <c r="B518" s="458"/>
      <c r="C518" s="458"/>
      <c r="D518" s="458"/>
      <c r="E518" s="458"/>
      <c r="F518" s="459"/>
      <c r="G518" s="459"/>
    </row>
    <row r="519">
      <c r="A519" s="458"/>
      <c r="B519" s="458"/>
      <c r="C519" s="458"/>
      <c r="D519" s="458"/>
      <c r="E519" s="458"/>
      <c r="F519" s="459"/>
      <c r="G519" s="459"/>
    </row>
    <row r="520">
      <c r="A520" s="458"/>
      <c r="B520" s="458"/>
      <c r="C520" s="458"/>
      <c r="D520" s="458"/>
      <c r="E520" s="458"/>
      <c r="F520" s="459"/>
      <c r="G520" s="459"/>
    </row>
    <row r="521">
      <c r="A521" s="458"/>
      <c r="B521" s="458"/>
      <c r="C521" s="458"/>
      <c r="D521" s="458"/>
      <c r="E521" s="458"/>
      <c r="F521" s="459"/>
      <c r="G521" s="459"/>
    </row>
    <row r="522">
      <c r="A522" s="458"/>
      <c r="B522" s="458"/>
      <c r="C522" s="458"/>
      <c r="D522" s="458"/>
      <c r="E522" s="458"/>
      <c r="F522" s="459"/>
      <c r="G522" s="459"/>
    </row>
    <row r="523">
      <c r="A523" s="458"/>
      <c r="B523" s="458"/>
      <c r="C523" s="458"/>
      <c r="D523" s="458"/>
      <c r="E523" s="458"/>
      <c r="F523" s="459"/>
      <c r="G523" s="459"/>
    </row>
    <row r="524">
      <c r="A524" s="458"/>
      <c r="B524" s="458"/>
      <c r="C524" s="458"/>
      <c r="D524" s="458"/>
      <c r="E524" s="458"/>
      <c r="F524" s="459"/>
      <c r="G524" s="459"/>
    </row>
    <row r="525">
      <c r="A525" s="458"/>
      <c r="B525" s="458"/>
      <c r="C525" s="458"/>
      <c r="D525" s="458"/>
      <c r="E525" s="458"/>
      <c r="F525" s="459"/>
      <c r="G525" s="459"/>
    </row>
    <row r="526">
      <c r="A526" s="458"/>
      <c r="B526" s="458"/>
      <c r="C526" s="458"/>
      <c r="D526" s="458"/>
      <c r="E526" s="458"/>
      <c r="F526" s="459"/>
      <c r="G526" s="459"/>
    </row>
    <row r="527">
      <c r="A527" s="458"/>
      <c r="B527" s="458"/>
      <c r="C527" s="458"/>
      <c r="D527" s="458"/>
      <c r="E527" s="458"/>
      <c r="F527" s="459"/>
      <c r="G527" s="459"/>
    </row>
    <row r="528">
      <c r="A528" s="458"/>
      <c r="B528" s="458"/>
      <c r="C528" s="458"/>
      <c r="D528" s="458"/>
      <c r="E528" s="458"/>
      <c r="F528" s="459"/>
      <c r="G528" s="459"/>
    </row>
    <row r="529">
      <c r="A529" s="458"/>
      <c r="B529" s="458"/>
      <c r="C529" s="458"/>
      <c r="D529" s="458"/>
      <c r="E529" s="458"/>
      <c r="F529" s="459"/>
      <c r="G529" s="459"/>
    </row>
    <row r="530">
      <c r="A530" s="458"/>
      <c r="B530" s="458"/>
      <c r="C530" s="458"/>
      <c r="D530" s="458"/>
      <c r="E530" s="458"/>
      <c r="F530" s="459"/>
      <c r="G530" s="459"/>
    </row>
    <row r="531">
      <c r="A531" s="458"/>
      <c r="B531" s="458"/>
      <c r="C531" s="458"/>
      <c r="D531" s="458"/>
      <c r="E531" s="458"/>
      <c r="F531" s="459"/>
      <c r="G531" s="459"/>
    </row>
    <row r="532">
      <c r="A532" s="458"/>
      <c r="B532" s="458"/>
      <c r="C532" s="458"/>
      <c r="D532" s="458"/>
      <c r="E532" s="458"/>
      <c r="F532" s="459"/>
      <c r="G532" s="459"/>
    </row>
    <row r="533">
      <c r="A533" s="458"/>
      <c r="B533" s="458"/>
      <c r="C533" s="458"/>
      <c r="D533" s="458"/>
      <c r="E533" s="458"/>
      <c r="F533" s="459"/>
      <c r="G533" s="459"/>
    </row>
    <row r="534">
      <c r="A534" s="458"/>
      <c r="B534" s="458"/>
      <c r="C534" s="458"/>
      <c r="D534" s="458"/>
      <c r="E534" s="458"/>
      <c r="F534" s="459"/>
      <c r="G534" s="459"/>
    </row>
    <row r="535">
      <c r="A535" s="458"/>
      <c r="B535" s="458"/>
      <c r="C535" s="458"/>
      <c r="D535" s="458"/>
      <c r="E535" s="458"/>
      <c r="F535" s="459"/>
      <c r="G535" s="459"/>
    </row>
    <row r="536">
      <c r="A536" s="458"/>
      <c r="B536" s="458"/>
      <c r="C536" s="458"/>
      <c r="D536" s="458"/>
      <c r="E536" s="458"/>
      <c r="F536" s="459"/>
      <c r="G536" s="459"/>
    </row>
    <row r="537">
      <c r="A537" s="458"/>
      <c r="B537" s="458"/>
      <c r="C537" s="458"/>
      <c r="D537" s="458"/>
      <c r="E537" s="458"/>
      <c r="F537" s="459"/>
      <c r="G537" s="459"/>
    </row>
    <row r="538">
      <c r="A538" s="458"/>
      <c r="B538" s="458"/>
      <c r="C538" s="458"/>
      <c r="D538" s="458"/>
      <c r="E538" s="458"/>
      <c r="F538" s="459"/>
      <c r="G538" s="459"/>
    </row>
    <row r="539">
      <c r="A539" s="458"/>
      <c r="B539" s="458"/>
      <c r="C539" s="458"/>
      <c r="D539" s="458"/>
      <c r="E539" s="458"/>
      <c r="F539" s="459"/>
      <c r="G539" s="459"/>
    </row>
    <row r="540">
      <c r="A540" s="458"/>
      <c r="B540" s="458"/>
      <c r="C540" s="458"/>
      <c r="D540" s="458"/>
      <c r="E540" s="458"/>
      <c r="F540" s="459"/>
      <c r="G540" s="459"/>
    </row>
    <row r="541">
      <c r="A541" s="458"/>
      <c r="B541" s="458"/>
      <c r="C541" s="458"/>
      <c r="D541" s="458"/>
      <c r="E541" s="458"/>
      <c r="F541" s="459"/>
      <c r="G541" s="459"/>
    </row>
    <row r="542">
      <c r="A542" s="458"/>
      <c r="B542" s="458"/>
      <c r="C542" s="458"/>
      <c r="D542" s="458"/>
      <c r="E542" s="458"/>
      <c r="F542" s="459"/>
      <c r="G542" s="459"/>
    </row>
    <row r="543">
      <c r="A543" s="458"/>
      <c r="B543" s="458"/>
      <c r="C543" s="458"/>
      <c r="D543" s="458"/>
      <c r="E543" s="458"/>
      <c r="F543" s="459"/>
      <c r="G543" s="459"/>
    </row>
    <row r="544">
      <c r="A544" s="458"/>
      <c r="B544" s="458"/>
      <c r="C544" s="458"/>
      <c r="D544" s="458"/>
      <c r="E544" s="458"/>
      <c r="F544" s="459"/>
      <c r="G544" s="459"/>
    </row>
    <row r="545">
      <c r="A545" s="458"/>
      <c r="B545" s="458"/>
      <c r="C545" s="458"/>
      <c r="D545" s="458"/>
      <c r="E545" s="458"/>
      <c r="F545" s="459"/>
      <c r="G545" s="459"/>
    </row>
    <row r="546">
      <c r="A546" s="458"/>
      <c r="B546" s="458"/>
      <c r="C546" s="458"/>
      <c r="D546" s="458"/>
      <c r="E546" s="458"/>
      <c r="F546" s="459"/>
      <c r="G546" s="459"/>
    </row>
    <row r="547">
      <c r="A547" s="458"/>
      <c r="B547" s="458"/>
      <c r="C547" s="458"/>
      <c r="D547" s="458"/>
      <c r="E547" s="458"/>
      <c r="F547" s="459"/>
      <c r="G547" s="459"/>
    </row>
    <row r="548">
      <c r="A548" s="458"/>
      <c r="B548" s="458"/>
      <c r="C548" s="458"/>
      <c r="D548" s="458"/>
      <c r="E548" s="458"/>
      <c r="F548" s="459"/>
      <c r="G548" s="459"/>
    </row>
    <row r="549">
      <c r="A549" s="458"/>
      <c r="B549" s="458"/>
      <c r="C549" s="458"/>
      <c r="D549" s="458"/>
      <c r="E549" s="458"/>
      <c r="F549" s="459"/>
      <c r="G549" s="459"/>
    </row>
    <row r="550">
      <c r="A550" s="458"/>
      <c r="B550" s="458"/>
      <c r="C550" s="458"/>
      <c r="D550" s="458"/>
      <c r="E550" s="458"/>
      <c r="F550" s="459"/>
      <c r="G550" s="459"/>
    </row>
    <row r="551">
      <c r="A551" s="458"/>
      <c r="B551" s="458"/>
      <c r="C551" s="458"/>
      <c r="D551" s="458"/>
      <c r="E551" s="458"/>
      <c r="F551" s="459"/>
      <c r="G551" s="459"/>
    </row>
    <row r="552">
      <c r="A552" s="458"/>
      <c r="B552" s="458"/>
      <c r="C552" s="458"/>
      <c r="D552" s="458"/>
      <c r="E552" s="458"/>
      <c r="F552" s="459"/>
      <c r="G552" s="459"/>
    </row>
    <row r="553">
      <c r="A553" s="458"/>
      <c r="B553" s="458"/>
      <c r="C553" s="458"/>
      <c r="D553" s="458"/>
      <c r="E553" s="458"/>
      <c r="F553" s="459"/>
      <c r="G553" s="459"/>
    </row>
    <row r="554">
      <c r="A554" s="458"/>
      <c r="B554" s="458"/>
      <c r="C554" s="458"/>
      <c r="D554" s="458"/>
      <c r="E554" s="458"/>
      <c r="F554" s="459"/>
      <c r="G554" s="459"/>
    </row>
    <row r="555">
      <c r="A555" s="458"/>
      <c r="B555" s="458"/>
      <c r="C555" s="458"/>
      <c r="D555" s="458"/>
      <c r="E555" s="458"/>
      <c r="F555" s="459"/>
      <c r="G555" s="459"/>
    </row>
    <row r="556">
      <c r="A556" s="458"/>
      <c r="B556" s="458"/>
      <c r="C556" s="458"/>
      <c r="D556" s="458"/>
      <c r="E556" s="458"/>
      <c r="F556" s="459"/>
      <c r="G556" s="459"/>
    </row>
    <row r="557">
      <c r="A557" s="458"/>
      <c r="B557" s="458"/>
      <c r="C557" s="458"/>
      <c r="D557" s="458"/>
      <c r="E557" s="458"/>
      <c r="F557" s="459"/>
      <c r="G557" s="459"/>
    </row>
    <row r="558">
      <c r="A558" s="458"/>
      <c r="B558" s="458"/>
      <c r="C558" s="458"/>
      <c r="D558" s="458"/>
      <c r="E558" s="458"/>
      <c r="F558" s="459"/>
      <c r="G558" s="459"/>
    </row>
    <row r="559">
      <c r="A559" s="458"/>
      <c r="B559" s="458"/>
      <c r="C559" s="458"/>
      <c r="D559" s="458"/>
      <c r="E559" s="458"/>
      <c r="F559" s="459"/>
      <c r="G559" s="459"/>
    </row>
    <row r="560">
      <c r="A560" s="458"/>
      <c r="B560" s="458"/>
      <c r="C560" s="458"/>
      <c r="D560" s="458"/>
      <c r="E560" s="458"/>
      <c r="F560" s="459"/>
      <c r="G560" s="459"/>
    </row>
    <row r="561">
      <c r="A561" s="458"/>
      <c r="B561" s="458"/>
      <c r="C561" s="458"/>
      <c r="D561" s="458"/>
      <c r="E561" s="458"/>
      <c r="F561" s="459"/>
      <c r="G561" s="459"/>
    </row>
    <row r="562">
      <c r="A562" s="458"/>
      <c r="B562" s="458"/>
      <c r="C562" s="458"/>
      <c r="D562" s="458"/>
      <c r="E562" s="458"/>
      <c r="F562" s="459"/>
      <c r="G562" s="459"/>
    </row>
    <row r="563">
      <c r="A563" s="458"/>
      <c r="B563" s="458"/>
      <c r="C563" s="458"/>
      <c r="D563" s="458"/>
      <c r="E563" s="458"/>
      <c r="F563" s="459"/>
      <c r="G563" s="459"/>
    </row>
    <row r="564">
      <c r="A564" s="458"/>
      <c r="B564" s="458"/>
      <c r="C564" s="458"/>
      <c r="D564" s="458"/>
      <c r="E564" s="458"/>
      <c r="F564" s="459"/>
      <c r="G564" s="459"/>
    </row>
    <row r="565">
      <c r="A565" s="458"/>
      <c r="B565" s="458"/>
      <c r="C565" s="458"/>
      <c r="D565" s="458"/>
      <c r="E565" s="458"/>
      <c r="F565" s="459"/>
      <c r="G565" s="459"/>
    </row>
    <row r="566">
      <c r="A566" s="458"/>
      <c r="B566" s="458"/>
      <c r="C566" s="458"/>
      <c r="D566" s="458"/>
      <c r="E566" s="458"/>
      <c r="F566" s="459"/>
      <c r="G566" s="459"/>
    </row>
    <row r="567">
      <c r="A567" s="458"/>
      <c r="B567" s="458"/>
      <c r="C567" s="458"/>
      <c r="D567" s="458"/>
      <c r="E567" s="458"/>
      <c r="F567" s="459"/>
      <c r="G567" s="459"/>
    </row>
    <row r="568">
      <c r="A568" s="458"/>
      <c r="B568" s="458"/>
      <c r="C568" s="458"/>
      <c r="D568" s="458"/>
      <c r="E568" s="458"/>
      <c r="F568" s="459"/>
      <c r="G568" s="459"/>
    </row>
    <row r="569">
      <c r="A569" s="458"/>
      <c r="B569" s="458"/>
      <c r="C569" s="458"/>
      <c r="D569" s="458"/>
      <c r="E569" s="458"/>
      <c r="F569" s="459"/>
      <c r="G569" s="459"/>
    </row>
    <row r="570">
      <c r="A570" s="458"/>
      <c r="B570" s="458"/>
      <c r="C570" s="458"/>
      <c r="D570" s="458"/>
      <c r="E570" s="458"/>
      <c r="F570" s="459"/>
      <c r="G570" s="459"/>
    </row>
    <row r="571">
      <c r="A571" s="458"/>
      <c r="B571" s="458"/>
      <c r="C571" s="458"/>
      <c r="D571" s="458"/>
      <c r="E571" s="458"/>
      <c r="F571" s="459"/>
      <c r="G571" s="459"/>
    </row>
    <row r="572">
      <c r="A572" s="458"/>
      <c r="B572" s="458"/>
      <c r="C572" s="458"/>
      <c r="D572" s="458"/>
      <c r="E572" s="458"/>
      <c r="F572" s="459"/>
      <c r="G572" s="459"/>
    </row>
    <row r="573">
      <c r="A573" s="458"/>
      <c r="B573" s="458"/>
      <c r="C573" s="458"/>
      <c r="D573" s="458"/>
      <c r="E573" s="458"/>
      <c r="F573" s="459"/>
      <c r="G573" s="459"/>
    </row>
    <row r="574">
      <c r="A574" s="458"/>
      <c r="B574" s="458"/>
      <c r="C574" s="458"/>
      <c r="D574" s="458"/>
      <c r="E574" s="458"/>
      <c r="F574" s="459"/>
      <c r="G574" s="459"/>
    </row>
    <row r="575">
      <c r="A575" s="458"/>
      <c r="B575" s="458"/>
      <c r="C575" s="458"/>
      <c r="D575" s="458"/>
      <c r="E575" s="458"/>
      <c r="F575" s="459"/>
      <c r="G575" s="459"/>
    </row>
    <row r="576">
      <c r="A576" s="458"/>
      <c r="B576" s="458"/>
      <c r="C576" s="458"/>
      <c r="D576" s="458"/>
      <c r="E576" s="458"/>
      <c r="F576" s="459"/>
      <c r="G576" s="459"/>
    </row>
    <row r="577">
      <c r="A577" s="458"/>
      <c r="B577" s="458"/>
      <c r="C577" s="458"/>
      <c r="D577" s="458"/>
      <c r="E577" s="458"/>
      <c r="F577" s="459"/>
      <c r="G577" s="459"/>
    </row>
    <row r="578">
      <c r="A578" s="458"/>
      <c r="B578" s="458"/>
      <c r="C578" s="458"/>
      <c r="D578" s="458"/>
      <c r="E578" s="458"/>
      <c r="F578" s="459"/>
      <c r="G578" s="459"/>
    </row>
    <row r="579">
      <c r="A579" s="458"/>
      <c r="B579" s="458"/>
      <c r="C579" s="458"/>
      <c r="D579" s="458"/>
      <c r="E579" s="458"/>
      <c r="F579" s="459"/>
      <c r="G579" s="459"/>
    </row>
    <row r="580">
      <c r="A580" s="458"/>
      <c r="B580" s="458"/>
      <c r="C580" s="458"/>
      <c r="D580" s="458"/>
      <c r="E580" s="458"/>
      <c r="F580" s="459"/>
      <c r="G580" s="459"/>
    </row>
    <row r="581">
      <c r="A581" s="458"/>
      <c r="B581" s="458"/>
      <c r="C581" s="458"/>
      <c r="D581" s="458"/>
      <c r="E581" s="458"/>
      <c r="F581" s="459"/>
      <c r="G581" s="459"/>
    </row>
    <row r="582">
      <c r="A582" s="458"/>
      <c r="B582" s="458"/>
      <c r="C582" s="458"/>
      <c r="D582" s="458"/>
      <c r="E582" s="458"/>
      <c r="F582" s="459"/>
      <c r="G582" s="459"/>
    </row>
    <row r="583">
      <c r="A583" s="458"/>
      <c r="B583" s="458"/>
      <c r="C583" s="458"/>
      <c r="D583" s="458"/>
      <c r="E583" s="458"/>
      <c r="F583" s="459"/>
      <c r="G583" s="459"/>
    </row>
    <row r="584">
      <c r="A584" s="458"/>
      <c r="B584" s="458"/>
      <c r="C584" s="458"/>
      <c r="D584" s="458"/>
      <c r="E584" s="458"/>
      <c r="F584" s="459"/>
      <c r="G584" s="459"/>
    </row>
    <row r="585">
      <c r="A585" s="458"/>
      <c r="B585" s="458"/>
      <c r="C585" s="458"/>
      <c r="D585" s="458"/>
      <c r="E585" s="458"/>
      <c r="F585" s="459"/>
      <c r="G585" s="459"/>
    </row>
    <row r="586">
      <c r="A586" s="458"/>
      <c r="B586" s="458"/>
      <c r="C586" s="458"/>
      <c r="D586" s="458"/>
      <c r="E586" s="458"/>
      <c r="F586" s="459"/>
      <c r="G586" s="459"/>
    </row>
    <row r="587">
      <c r="A587" s="458"/>
      <c r="B587" s="458"/>
      <c r="C587" s="458"/>
      <c r="D587" s="458"/>
      <c r="E587" s="458"/>
      <c r="F587" s="459"/>
      <c r="G587" s="459"/>
    </row>
    <row r="588">
      <c r="A588" s="458"/>
      <c r="B588" s="458"/>
      <c r="C588" s="458"/>
      <c r="D588" s="458"/>
      <c r="E588" s="458"/>
      <c r="F588" s="459"/>
      <c r="G588" s="459"/>
    </row>
    <row r="589">
      <c r="A589" s="458"/>
      <c r="B589" s="458"/>
      <c r="C589" s="458"/>
      <c r="D589" s="458"/>
      <c r="E589" s="458"/>
      <c r="F589" s="459"/>
      <c r="G589" s="459"/>
    </row>
    <row r="590">
      <c r="A590" s="458"/>
      <c r="B590" s="458"/>
      <c r="C590" s="458"/>
      <c r="D590" s="458"/>
      <c r="E590" s="458"/>
      <c r="F590" s="459"/>
      <c r="G590" s="459"/>
    </row>
    <row r="591">
      <c r="A591" s="458"/>
      <c r="B591" s="458"/>
      <c r="C591" s="458"/>
      <c r="D591" s="458"/>
      <c r="E591" s="458"/>
      <c r="F591" s="459"/>
      <c r="G591" s="459"/>
    </row>
    <row r="592">
      <c r="A592" s="458"/>
      <c r="B592" s="458"/>
      <c r="C592" s="458"/>
      <c r="D592" s="458"/>
      <c r="E592" s="458"/>
      <c r="F592" s="459"/>
      <c r="G592" s="459"/>
    </row>
    <row r="593">
      <c r="A593" s="458"/>
      <c r="B593" s="458"/>
      <c r="C593" s="458"/>
      <c r="D593" s="458"/>
      <c r="E593" s="458"/>
      <c r="F593" s="459"/>
      <c r="G593" s="459"/>
    </row>
    <row r="594">
      <c r="A594" s="458"/>
      <c r="B594" s="458"/>
      <c r="C594" s="458"/>
      <c r="D594" s="458"/>
      <c r="E594" s="458"/>
      <c r="F594" s="459"/>
      <c r="G594" s="459"/>
    </row>
    <row r="595">
      <c r="A595" s="458"/>
      <c r="B595" s="458"/>
      <c r="C595" s="458"/>
      <c r="D595" s="458"/>
      <c r="E595" s="458"/>
      <c r="F595" s="459"/>
      <c r="G595" s="459"/>
    </row>
    <row r="596">
      <c r="A596" s="458"/>
      <c r="B596" s="458"/>
      <c r="C596" s="458"/>
      <c r="D596" s="458"/>
      <c r="E596" s="458"/>
      <c r="F596" s="459"/>
      <c r="G596" s="459"/>
    </row>
    <row r="597">
      <c r="A597" s="458"/>
      <c r="B597" s="458"/>
      <c r="C597" s="458"/>
      <c r="D597" s="458"/>
      <c r="E597" s="458"/>
      <c r="F597" s="459"/>
      <c r="G597" s="459"/>
    </row>
    <row r="598">
      <c r="A598" s="458"/>
      <c r="B598" s="458"/>
      <c r="C598" s="458"/>
      <c r="D598" s="458"/>
      <c r="E598" s="458"/>
      <c r="F598" s="459"/>
      <c r="G598" s="459"/>
    </row>
    <row r="599">
      <c r="A599" s="458"/>
      <c r="B599" s="458"/>
      <c r="C599" s="458"/>
      <c r="D599" s="458"/>
      <c r="E599" s="458"/>
      <c r="F599" s="459"/>
      <c r="G599" s="459"/>
    </row>
    <row r="600">
      <c r="A600" s="458"/>
      <c r="B600" s="458"/>
      <c r="C600" s="458"/>
      <c r="D600" s="458"/>
      <c r="E600" s="458"/>
      <c r="F600" s="459"/>
      <c r="G600" s="459"/>
    </row>
    <row r="601">
      <c r="A601" s="458"/>
      <c r="B601" s="458"/>
      <c r="C601" s="458"/>
      <c r="D601" s="458"/>
      <c r="E601" s="458"/>
      <c r="F601" s="459"/>
      <c r="G601" s="459"/>
    </row>
    <row r="602">
      <c r="A602" s="458"/>
      <c r="B602" s="458"/>
      <c r="C602" s="458"/>
      <c r="D602" s="458"/>
      <c r="E602" s="458"/>
      <c r="F602" s="459"/>
      <c r="G602" s="459"/>
    </row>
    <row r="603">
      <c r="A603" s="458"/>
      <c r="B603" s="458"/>
      <c r="C603" s="458"/>
      <c r="D603" s="458"/>
      <c r="E603" s="458"/>
      <c r="F603" s="459"/>
      <c r="G603" s="459"/>
    </row>
    <row r="604">
      <c r="A604" s="458"/>
      <c r="B604" s="458"/>
      <c r="C604" s="458"/>
      <c r="D604" s="458"/>
      <c r="E604" s="458"/>
      <c r="F604" s="459"/>
      <c r="G604" s="459"/>
    </row>
    <row r="605">
      <c r="A605" s="458"/>
      <c r="B605" s="458"/>
      <c r="C605" s="458"/>
      <c r="D605" s="458"/>
      <c r="E605" s="458"/>
      <c r="F605" s="459"/>
      <c r="G605" s="459"/>
    </row>
    <row r="606">
      <c r="A606" s="458"/>
      <c r="B606" s="458"/>
      <c r="C606" s="458"/>
      <c r="D606" s="458"/>
      <c r="E606" s="458"/>
      <c r="F606" s="459"/>
      <c r="G606" s="459"/>
    </row>
    <row r="607">
      <c r="A607" s="458"/>
      <c r="B607" s="458"/>
      <c r="C607" s="458"/>
      <c r="D607" s="458"/>
      <c r="E607" s="458"/>
      <c r="F607" s="459"/>
      <c r="G607" s="459"/>
    </row>
    <row r="608">
      <c r="A608" s="458"/>
      <c r="B608" s="458"/>
      <c r="C608" s="458"/>
      <c r="D608" s="458"/>
      <c r="E608" s="458"/>
      <c r="F608" s="459"/>
      <c r="G608" s="459"/>
    </row>
    <row r="609">
      <c r="A609" s="458"/>
      <c r="B609" s="458"/>
      <c r="C609" s="458"/>
      <c r="D609" s="458"/>
      <c r="E609" s="458"/>
      <c r="F609" s="459"/>
      <c r="G609" s="459"/>
    </row>
    <row r="610">
      <c r="A610" s="458"/>
      <c r="B610" s="458"/>
      <c r="C610" s="458"/>
      <c r="D610" s="458"/>
      <c r="E610" s="458"/>
      <c r="F610" s="459"/>
      <c r="G610" s="459"/>
    </row>
    <row r="611">
      <c r="A611" s="458"/>
      <c r="B611" s="458"/>
      <c r="C611" s="458"/>
      <c r="D611" s="458"/>
      <c r="E611" s="458"/>
      <c r="F611" s="459"/>
      <c r="G611" s="459"/>
    </row>
    <row r="612">
      <c r="A612" s="458"/>
      <c r="B612" s="458"/>
      <c r="C612" s="458"/>
      <c r="D612" s="458"/>
      <c r="E612" s="458"/>
      <c r="F612" s="459"/>
      <c r="G612" s="459"/>
    </row>
    <row r="613">
      <c r="A613" s="458"/>
      <c r="B613" s="458"/>
      <c r="C613" s="458"/>
      <c r="D613" s="458"/>
      <c r="E613" s="458"/>
      <c r="F613" s="459"/>
      <c r="G613" s="459"/>
    </row>
    <row r="614">
      <c r="A614" s="458"/>
      <c r="B614" s="458"/>
      <c r="C614" s="458"/>
      <c r="D614" s="458"/>
      <c r="E614" s="458"/>
      <c r="F614" s="459"/>
      <c r="G614" s="459"/>
    </row>
    <row r="615">
      <c r="A615" s="458"/>
      <c r="B615" s="458"/>
      <c r="C615" s="458"/>
      <c r="D615" s="458"/>
      <c r="E615" s="458"/>
      <c r="F615" s="459"/>
      <c r="G615" s="459"/>
    </row>
    <row r="616">
      <c r="A616" s="458"/>
      <c r="B616" s="458"/>
      <c r="C616" s="458"/>
      <c r="D616" s="458"/>
      <c r="E616" s="458"/>
      <c r="F616" s="459"/>
      <c r="G616" s="459"/>
    </row>
    <row r="617">
      <c r="A617" s="458"/>
      <c r="B617" s="458"/>
      <c r="C617" s="458"/>
      <c r="D617" s="458"/>
      <c r="E617" s="458"/>
      <c r="F617" s="459"/>
      <c r="G617" s="459"/>
    </row>
    <row r="618">
      <c r="A618" s="458"/>
      <c r="B618" s="458"/>
      <c r="C618" s="458"/>
      <c r="D618" s="458"/>
      <c r="E618" s="458"/>
      <c r="F618" s="459"/>
      <c r="G618" s="459"/>
    </row>
    <row r="619">
      <c r="A619" s="458"/>
      <c r="B619" s="458"/>
      <c r="C619" s="458"/>
      <c r="D619" s="458"/>
      <c r="E619" s="458"/>
      <c r="F619" s="459"/>
      <c r="G619" s="459"/>
    </row>
    <row r="620">
      <c r="A620" s="458"/>
      <c r="B620" s="458"/>
      <c r="C620" s="458"/>
      <c r="D620" s="458"/>
      <c r="E620" s="458"/>
      <c r="F620" s="459"/>
      <c r="G620" s="459"/>
    </row>
    <row r="621">
      <c r="A621" s="458"/>
      <c r="B621" s="458"/>
      <c r="C621" s="458"/>
      <c r="D621" s="458"/>
      <c r="E621" s="458"/>
      <c r="F621" s="459"/>
      <c r="G621" s="459"/>
    </row>
  </sheetData>
  <drawing r:id="rId2"/>
  <legacyDrawing r:id="rId3"/>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4.63"/>
  </cols>
  <sheetData>
    <row r="1">
      <c r="A1" s="451" t="s">
        <v>624</v>
      </c>
    </row>
    <row r="2">
      <c r="A2" s="31" t="s">
        <v>1021</v>
      </c>
      <c r="B2" s="31" t="s">
        <v>1647</v>
      </c>
      <c r="I2" s="460" t="s">
        <v>1035</v>
      </c>
    </row>
    <row r="3">
      <c r="A3" s="31" t="s">
        <v>1023</v>
      </c>
      <c r="B3" s="31" t="s">
        <v>1024</v>
      </c>
      <c r="I3" s="458" t="s">
        <v>1037</v>
      </c>
    </row>
    <row r="4">
      <c r="A4" s="31" t="s">
        <v>756</v>
      </c>
      <c r="B4" s="31" t="s">
        <v>1648</v>
      </c>
      <c r="I4" s="458" t="s">
        <v>26</v>
      </c>
      <c r="K4" s="460">
        <f t="shared" ref="K4:K9" si="1">SUMIFS($F:$F,$E:$E,I4)</f>
        <v>1640</v>
      </c>
    </row>
    <row r="5">
      <c r="A5" s="31" t="s">
        <v>1026</v>
      </c>
      <c r="B5" s="452">
        <v>332.0</v>
      </c>
      <c r="I5" s="458" t="s">
        <v>29</v>
      </c>
      <c r="K5" s="460">
        <f t="shared" si="1"/>
        <v>313</v>
      </c>
    </row>
    <row r="6">
      <c r="A6" s="31" t="s">
        <v>1027</v>
      </c>
      <c r="B6" s="452">
        <v>332.0</v>
      </c>
      <c r="I6" s="458" t="s">
        <v>21</v>
      </c>
      <c r="K6" s="460">
        <f t="shared" si="1"/>
        <v>1894</v>
      </c>
    </row>
    <row r="7">
      <c r="A7" s="31" t="s">
        <v>1028</v>
      </c>
      <c r="B7" s="31" t="s">
        <v>1029</v>
      </c>
      <c r="I7" s="458" t="s">
        <v>33</v>
      </c>
      <c r="K7" s="460">
        <f t="shared" si="1"/>
        <v>1</v>
      </c>
    </row>
    <row r="8">
      <c r="I8" s="458" t="s">
        <v>20</v>
      </c>
      <c r="K8" s="460">
        <f t="shared" si="1"/>
        <v>5</v>
      </c>
    </row>
    <row r="9">
      <c r="I9" s="458" t="s">
        <v>32</v>
      </c>
      <c r="K9" s="460">
        <f t="shared" si="1"/>
        <v>11</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3864.0</v>
      </c>
      <c r="G12" s="459"/>
    </row>
    <row r="15">
      <c r="A15" s="455" t="s">
        <v>1031</v>
      </c>
      <c r="B15" s="455" t="s">
        <v>1032</v>
      </c>
      <c r="C15" s="455" t="s">
        <v>1033</v>
      </c>
      <c r="D15" s="455" t="s">
        <v>1034</v>
      </c>
      <c r="E15" s="455" t="s">
        <v>1035</v>
      </c>
      <c r="F15" s="455" t="s">
        <v>1036</v>
      </c>
      <c r="G15" s="307"/>
    </row>
    <row r="16">
      <c r="A16" s="436" t="s">
        <v>1437</v>
      </c>
      <c r="B16" s="436" t="s">
        <v>1439</v>
      </c>
      <c r="C16" s="436" t="s">
        <v>10</v>
      </c>
      <c r="D16" s="436" t="s">
        <v>1040</v>
      </c>
      <c r="E16" s="436" t="s">
        <v>26</v>
      </c>
      <c r="F16" s="454">
        <v>212.0</v>
      </c>
      <c r="G16" s="459"/>
    </row>
    <row r="17">
      <c r="A17" s="436" t="s">
        <v>1437</v>
      </c>
      <c r="B17" s="436" t="s">
        <v>1439</v>
      </c>
      <c r="C17" s="436" t="s">
        <v>10</v>
      </c>
      <c r="D17" s="436" t="s">
        <v>1040</v>
      </c>
      <c r="E17" s="436" t="s">
        <v>21</v>
      </c>
      <c r="F17" s="454">
        <v>195.0</v>
      </c>
      <c r="G17" s="459"/>
    </row>
    <row r="18">
      <c r="A18" s="436" t="s">
        <v>1436</v>
      </c>
      <c r="B18" s="436" t="s">
        <v>1436</v>
      </c>
      <c r="C18" s="436" t="s">
        <v>10</v>
      </c>
      <c r="D18" s="436" t="s">
        <v>1040</v>
      </c>
      <c r="E18" s="436" t="s">
        <v>21</v>
      </c>
      <c r="F18" s="454">
        <v>172.0</v>
      </c>
      <c r="G18" s="459"/>
    </row>
    <row r="19">
      <c r="A19" s="436" t="s">
        <v>1437</v>
      </c>
      <c r="B19" s="436" t="s">
        <v>1439</v>
      </c>
      <c r="C19" s="436" t="s">
        <v>8</v>
      </c>
      <c r="D19" s="436" t="s">
        <v>1040</v>
      </c>
      <c r="E19" s="436" t="s">
        <v>21</v>
      </c>
      <c r="F19" s="454">
        <v>154.0</v>
      </c>
      <c r="G19" s="459"/>
    </row>
    <row r="20">
      <c r="A20" s="436" t="s">
        <v>1437</v>
      </c>
      <c r="B20" s="436" t="s">
        <v>1439</v>
      </c>
      <c r="C20" s="436" t="s">
        <v>8</v>
      </c>
      <c r="D20" s="436" t="s">
        <v>1040</v>
      </c>
      <c r="E20" s="436" t="s">
        <v>26</v>
      </c>
      <c r="F20" s="454">
        <v>141.0</v>
      </c>
      <c r="G20" s="459"/>
    </row>
    <row r="21">
      <c r="A21" s="436" t="s">
        <v>1436</v>
      </c>
      <c r="B21" s="436" t="s">
        <v>1436</v>
      </c>
      <c r="C21" s="436" t="s">
        <v>10</v>
      </c>
      <c r="D21" s="436" t="s">
        <v>1040</v>
      </c>
      <c r="E21" s="436" t="s">
        <v>26</v>
      </c>
      <c r="F21" s="454">
        <v>137.0</v>
      </c>
      <c r="G21" s="459"/>
    </row>
    <row r="22">
      <c r="A22" s="436" t="s">
        <v>1436</v>
      </c>
      <c r="B22" s="436" t="s">
        <v>1436</v>
      </c>
      <c r="C22" s="436" t="s">
        <v>8</v>
      </c>
      <c r="D22" s="436" t="s">
        <v>1040</v>
      </c>
      <c r="E22" s="436" t="s">
        <v>21</v>
      </c>
      <c r="F22" s="454">
        <v>131.0</v>
      </c>
      <c r="G22" s="459"/>
    </row>
    <row r="23">
      <c r="A23" s="436" t="s">
        <v>1437</v>
      </c>
      <c r="B23" s="436" t="s">
        <v>1438</v>
      </c>
      <c r="C23" s="436" t="s">
        <v>10</v>
      </c>
      <c r="D23" s="436" t="s">
        <v>1040</v>
      </c>
      <c r="E23" s="436" t="s">
        <v>26</v>
      </c>
      <c r="F23" s="454">
        <v>126.0</v>
      </c>
      <c r="G23" s="459"/>
    </row>
    <row r="24">
      <c r="A24" s="436" t="s">
        <v>1437</v>
      </c>
      <c r="B24" s="436" t="s">
        <v>1438</v>
      </c>
      <c r="C24" s="436" t="s">
        <v>8</v>
      </c>
      <c r="D24" s="436" t="s">
        <v>1040</v>
      </c>
      <c r="E24" s="436" t="s">
        <v>21</v>
      </c>
      <c r="F24" s="454">
        <v>118.0</v>
      </c>
      <c r="G24" s="459"/>
    </row>
    <row r="25">
      <c r="A25" s="436" t="s">
        <v>1437</v>
      </c>
      <c r="B25" s="436" t="s">
        <v>1438</v>
      </c>
      <c r="C25" s="436" t="s">
        <v>10</v>
      </c>
      <c r="D25" s="436" t="s">
        <v>1040</v>
      </c>
      <c r="E25" s="436" t="s">
        <v>21</v>
      </c>
      <c r="F25" s="454">
        <v>100.0</v>
      </c>
      <c r="G25" s="459"/>
    </row>
    <row r="26">
      <c r="A26" s="436" t="s">
        <v>1436</v>
      </c>
      <c r="B26" s="436" t="s">
        <v>1436</v>
      </c>
      <c r="C26" s="436" t="s">
        <v>8</v>
      </c>
      <c r="D26" s="436" t="s">
        <v>1040</v>
      </c>
      <c r="E26" s="436" t="s">
        <v>26</v>
      </c>
      <c r="F26" s="454">
        <v>90.0</v>
      </c>
      <c r="G26" s="459"/>
    </row>
    <row r="27">
      <c r="A27" s="436" t="s">
        <v>1437</v>
      </c>
      <c r="B27" s="436" t="s">
        <v>1461</v>
      </c>
      <c r="C27" s="436" t="s">
        <v>10</v>
      </c>
      <c r="D27" s="436" t="s">
        <v>1040</v>
      </c>
      <c r="E27" s="436" t="s">
        <v>21</v>
      </c>
      <c r="F27" s="454">
        <v>77.0</v>
      </c>
      <c r="G27" s="459"/>
    </row>
    <row r="28">
      <c r="A28" s="436" t="s">
        <v>1437</v>
      </c>
      <c r="B28" s="436" t="s">
        <v>1438</v>
      </c>
      <c r="C28" s="436" t="s">
        <v>8</v>
      </c>
      <c r="D28" s="436" t="s">
        <v>1040</v>
      </c>
      <c r="E28" s="436" t="s">
        <v>26</v>
      </c>
      <c r="F28" s="454">
        <v>77.0</v>
      </c>
      <c r="G28" s="459"/>
    </row>
    <row r="29">
      <c r="A29" s="436" t="s">
        <v>1452</v>
      </c>
      <c r="B29" s="436" t="s">
        <v>1538</v>
      </c>
      <c r="C29" s="436" t="s">
        <v>8</v>
      </c>
      <c r="D29" s="436" t="s">
        <v>1040</v>
      </c>
      <c r="E29" s="436" t="s">
        <v>26</v>
      </c>
      <c r="F29" s="454">
        <v>74.0</v>
      </c>
      <c r="G29" s="459"/>
    </row>
    <row r="30">
      <c r="A30" s="436" t="s">
        <v>1452</v>
      </c>
      <c r="B30" s="436" t="s">
        <v>1538</v>
      </c>
      <c r="C30" s="436" t="s">
        <v>10</v>
      </c>
      <c r="D30" s="436" t="s">
        <v>1040</v>
      </c>
      <c r="E30" s="436" t="s">
        <v>21</v>
      </c>
      <c r="F30" s="454">
        <v>71.0</v>
      </c>
      <c r="G30" s="459"/>
    </row>
    <row r="31">
      <c r="A31" s="436" t="s">
        <v>1452</v>
      </c>
      <c r="B31" s="436" t="s">
        <v>1538</v>
      </c>
      <c r="C31" s="436" t="s">
        <v>10</v>
      </c>
      <c r="D31" s="436" t="s">
        <v>1040</v>
      </c>
      <c r="E31" s="436" t="s">
        <v>26</v>
      </c>
      <c r="F31" s="454">
        <v>67.0</v>
      </c>
      <c r="G31" s="459"/>
    </row>
    <row r="32">
      <c r="A32" s="436" t="s">
        <v>1452</v>
      </c>
      <c r="B32" s="436" t="s">
        <v>1538</v>
      </c>
      <c r="C32" s="436" t="s">
        <v>8</v>
      </c>
      <c r="D32" s="436" t="s">
        <v>1040</v>
      </c>
      <c r="E32" s="436" t="s">
        <v>21</v>
      </c>
      <c r="F32" s="454">
        <v>67.0</v>
      </c>
      <c r="G32" s="459"/>
    </row>
    <row r="33">
      <c r="A33" s="436" t="s">
        <v>1436</v>
      </c>
      <c r="B33" s="436" t="s">
        <v>1436</v>
      </c>
      <c r="C33" s="436" t="s">
        <v>10</v>
      </c>
      <c r="D33" s="436" t="s">
        <v>1040</v>
      </c>
      <c r="E33" s="436" t="s">
        <v>29</v>
      </c>
      <c r="F33" s="454">
        <v>60.0</v>
      </c>
      <c r="G33" s="459"/>
    </row>
    <row r="34">
      <c r="A34" s="436" t="s">
        <v>1437</v>
      </c>
      <c r="B34" s="436" t="s">
        <v>1461</v>
      </c>
      <c r="C34" s="436" t="s">
        <v>8</v>
      </c>
      <c r="D34" s="436" t="s">
        <v>1040</v>
      </c>
      <c r="E34" s="436" t="s">
        <v>21</v>
      </c>
      <c r="F34" s="454">
        <v>53.0</v>
      </c>
      <c r="G34" s="459"/>
    </row>
    <row r="35">
      <c r="A35" s="436" t="s">
        <v>1437</v>
      </c>
      <c r="B35" s="436" t="s">
        <v>1443</v>
      </c>
      <c r="C35" s="436" t="s">
        <v>10</v>
      </c>
      <c r="D35" s="436" t="s">
        <v>1040</v>
      </c>
      <c r="E35" s="436" t="s">
        <v>21</v>
      </c>
      <c r="F35" s="454">
        <v>51.0</v>
      </c>
      <c r="G35" s="459"/>
    </row>
    <row r="36">
      <c r="A36" s="436" t="s">
        <v>1437</v>
      </c>
      <c r="B36" s="436" t="s">
        <v>1447</v>
      </c>
      <c r="C36" s="436" t="s">
        <v>10</v>
      </c>
      <c r="D36" s="436" t="s">
        <v>1040</v>
      </c>
      <c r="E36" s="436" t="s">
        <v>21</v>
      </c>
      <c r="F36" s="454">
        <v>42.0</v>
      </c>
      <c r="G36" s="459"/>
    </row>
    <row r="37">
      <c r="A37" s="436" t="s">
        <v>1437</v>
      </c>
      <c r="B37" s="436" t="s">
        <v>1461</v>
      </c>
      <c r="C37" s="436" t="s">
        <v>10</v>
      </c>
      <c r="D37" s="436" t="s">
        <v>1040</v>
      </c>
      <c r="E37" s="436" t="s">
        <v>26</v>
      </c>
      <c r="F37" s="454">
        <v>40.0</v>
      </c>
      <c r="G37" s="459"/>
    </row>
    <row r="38">
      <c r="A38" s="436" t="s">
        <v>1437</v>
      </c>
      <c r="B38" s="436" t="s">
        <v>1461</v>
      </c>
      <c r="C38" s="436" t="s">
        <v>8</v>
      </c>
      <c r="D38" s="436" t="s">
        <v>1040</v>
      </c>
      <c r="E38" s="436" t="s">
        <v>26</v>
      </c>
      <c r="F38" s="454">
        <v>40.0</v>
      </c>
      <c r="G38" s="459"/>
    </row>
    <row r="39">
      <c r="A39" s="436" t="s">
        <v>1437</v>
      </c>
      <c r="B39" s="436" t="s">
        <v>1460</v>
      </c>
      <c r="C39" s="436" t="s">
        <v>10</v>
      </c>
      <c r="D39" s="436" t="s">
        <v>1040</v>
      </c>
      <c r="E39" s="436" t="s">
        <v>21</v>
      </c>
      <c r="F39" s="454">
        <v>39.0</v>
      </c>
      <c r="G39" s="459"/>
    </row>
    <row r="40">
      <c r="A40" s="436" t="s">
        <v>1437</v>
      </c>
      <c r="B40" s="436" t="s">
        <v>1443</v>
      </c>
      <c r="C40" s="436" t="s">
        <v>8</v>
      </c>
      <c r="D40" s="436" t="s">
        <v>1040</v>
      </c>
      <c r="E40" s="436" t="s">
        <v>26</v>
      </c>
      <c r="F40" s="454">
        <v>39.0</v>
      </c>
      <c r="G40" s="459"/>
    </row>
    <row r="41">
      <c r="A41" s="436" t="s">
        <v>1437</v>
      </c>
      <c r="B41" s="436" t="s">
        <v>1438</v>
      </c>
      <c r="C41" s="436" t="s">
        <v>10</v>
      </c>
      <c r="D41" s="436" t="s">
        <v>1040</v>
      </c>
      <c r="E41" s="436" t="s">
        <v>29</v>
      </c>
      <c r="F41" s="454">
        <v>37.0</v>
      </c>
      <c r="G41" s="459"/>
    </row>
    <row r="42">
      <c r="A42" s="436" t="s">
        <v>1448</v>
      </c>
      <c r="B42" s="436" t="s">
        <v>1486</v>
      </c>
      <c r="C42" s="436" t="s">
        <v>8</v>
      </c>
      <c r="D42" s="436" t="s">
        <v>1040</v>
      </c>
      <c r="E42" s="436" t="s">
        <v>26</v>
      </c>
      <c r="F42" s="454">
        <v>36.0</v>
      </c>
      <c r="G42" s="459"/>
    </row>
    <row r="43">
      <c r="A43" s="436" t="s">
        <v>1437</v>
      </c>
      <c r="B43" s="436" t="s">
        <v>1447</v>
      </c>
      <c r="C43" s="436" t="s">
        <v>10</v>
      </c>
      <c r="D43" s="436" t="s">
        <v>1040</v>
      </c>
      <c r="E43" s="436" t="s">
        <v>26</v>
      </c>
      <c r="F43" s="454">
        <v>35.0</v>
      </c>
      <c r="G43" s="459"/>
    </row>
    <row r="44">
      <c r="A44" s="436" t="s">
        <v>1437</v>
      </c>
      <c r="B44" s="436" t="s">
        <v>1447</v>
      </c>
      <c r="C44" s="436" t="s">
        <v>8</v>
      </c>
      <c r="D44" s="436" t="s">
        <v>1040</v>
      </c>
      <c r="E44" s="436" t="s">
        <v>26</v>
      </c>
      <c r="F44" s="454">
        <v>35.0</v>
      </c>
      <c r="G44" s="459"/>
    </row>
    <row r="45">
      <c r="A45" s="436" t="s">
        <v>1437</v>
      </c>
      <c r="B45" s="436" t="s">
        <v>1447</v>
      </c>
      <c r="C45" s="436" t="s">
        <v>8</v>
      </c>
      <c r="D45" s="436" t="s">
        <v>1040</v>
      </c>
      <c r="E45" s="436" t="s">
        <v>21</v>
      </c>
      <c r="F45" s="454">
        <v>33.0</v>
      </c>
      <c r="G45" s="459"/>
    </row>
    <row r="46">
      <c r="A46" s="436" t="s">
        <v>1437</v>
      </c>
      <c r="B46" s="436" t="s">
        <v>1460</v>
      </c>
      <c r="C46" s="436" t="s">
        <v>8</v>
      </c>
      <c r="D46" s="436" t="s">
        <v>1040</v>
      </c>
      <c r="E46" s="436" t="s">
        <v>26</v>
      </c>
      <c r="F46" s="454">
        <v>32.0</v>
      </c>
      <c r="G46" s="459"/>
    </row>
    <row r="47">
      <c r="A47" s="436" t="s">
        <v>1448</v>
      </c>
      <c r="B47" s="436" t="s">
        <v>1486</v>
      </c>
      <c r="C47" s="436" t="s">
        <v>8</v>
      </c>
      <c r="D47" s="436" t="s">
        <v>1040</v>
      </c>
      <c r="E47" s="436" t="s">
        <v>21</v>
      </c>
      <c r="F47" s="454">
        <v>31.0</v>
      </c>
      <c r="G47" s="459"/>
    </row>
    <row r="48">
      <c r="A48" s="436" t="s">
        <v>1437</v>
      </c>
      <c r="B48" s="436" t="s">
        <v>1460</v>
      </c>
      <c r="C48" s="436" t="s">
        <v>10</v>
      </c>
      <c r="D48" s="436" t="s">
        <v>1040</v>
      </c>
      <c r="E48" s="436" t="s">
        <v>26</v>
      </c>
      <c r="F48" s="454">
        <v>29.0</v>
      </c>
      <c r="G48" s="459"/>
    </row>
    <row r="49">
      <c r="A49" s="436" t="s">
        <v>1437</v>
      </c>
      <c r="B49" s="436" t="s">
        <v>1443</v>
      </c>
      <c r="C49" s="436" t="s">
        <v>10</v>
      </c>
      <c r="D49" s="436" t="s">
        <v>1040</v>
      </c>
      <c r="E49" s="436" t="s">
        <v>26</v>
      </c>
      <c r="F49" s="454">
        <v>29.0</v>
      </c>
      <c r="G49" s="459"/>
    </row>
    <row r="50">
      <c r="A50" s="436" t="s">
        <v>1437</v>
      </c>
      <c r="B50" s="436" t="s">
        <v>1460</v>
      </c>
      <c r="C50" s="436" t="s">
        <v>8</v>
      </c>
      <c r="D50" s="436" t="s">
        <v>1040</v>
      </c>
      <c r="E50" s="436" t="s">
        <v>21</v>
      </c>
      <c r="F50" s="454">
        <v>28.0</v>
      </c>
      <c r="G50" s="459"/>
    </row>
    <row r="51">
      <c r="A51" s="436" t="s">
        <v>1448</v>
      </c>
      <c r="B51" s="436" t="s">
        <v>1459</v>
      </c>
      <c r="C51" s="436" t="s">
        <v>10</v>
      </c>
      <c r="D51" s="436" t="s">
        <v>1040</v>
      </c>
      <c r="E51" s="436" t="s">
        <v>26</v>
      </c>
      <c r="F51" s="454">
        <v>26.0</v>
      </c>
      <c r="G51" s="459"/>
    </row>
    <row r="52">
      <c r="A52" s="436" t="s">
        <v>1448</v>
      </c>
      <c r="B52" s="436" t="s">
        <v>1486</v>
      </c>
      <c r="C52" s="436" t="s">
        <v>10</v>
      </c>
      <c r="D52" s="436" t="s">
        <v>1040</v>
      </c>
      <c r="E52" s="436" t="s">
        <v>26</v>
      </c>
      <c r="F52" s="454">
        <v>25.0</v>
      </c>
      <c r="G52" s="459"/>
    </row>
    <row r="53">
      <c r="A53" s="436" t="s">
        <v>1448</v>
      </c>
      <c r="B53" s="436" t="s">
        <v>1459</v>
      </c>
      <c r="C53" s="436" t="s">
        <v>8</v>
      </c>
      <c r="D53" s="436" t="s">
        <v>1040</v>
      </c>
      <c r="E53" s="436" t="s">
        <v>26</v>
      </c>
      <c r="F53" s="454">
        <v>24.0</v>
      </c>
      <c r="G53" s="459"/>
    </row>
    <row r="54">
      <c r="A54" s="436" t="s">
        <v>1437</v>
      </c>
      <c r="B54" s="436" t="s">
        <v>1439</v>
      </c>
      <c r="C54" s="436" t="s">
        <v>10</v>
      </c>
      <c r="D54" s="436" t="s">
        <v>1040</v>
      </c>
      <c r="E54" s="436" t="s">
        <v>29</v>
      </c>
      <c r="F54" s="454">
        <v>22.0</v>
      </c>
      <c r="G54" s="459"/>
    </row>
    <row r="55">
      <c r="A55" s="436" t="s">
        <v>1437</v>
      </c>
      <c r="B55" s="436" t="s">
        <v>1446</v>
      </c>
      <c r="C55" s="436" t="s">
        <v>10</v>
      </c>
      <c r="D55" s="436" t="s">
        <v>1040</v>
      </c>
      <c r="E55" s="436" t="s">
        <v>21</v>
      </c>
      <c r="F55" s="454">
        <v>22.0</v>
      </c>
      <c r="G55" s="459"/>
    </row>
    <row r="56">
      <c r="A56" s="436" t="s">
        <v>1448</v>
      </c>
      <c r="B56" s="436" t="s">
        <v>1601</v>
      </c>
      <c r="C56" s="436" t="s">
        <v>10</v>
      </c>
      <c r="D56" s="436" t="s">
        <v>1040</v>
      </c>
      <c r="E56" s="436" t="s">
        <v>21</v>
      </c>
      <c r="F56" s="454">
        <v>21.0</v>
      </c>
      <c r="G56" s="459"/>
    </row>
    <row r="57">
      <c r="A57" s="436" t="s">
        <v>1437</v>
      </c>
      <c r="B57" s="436" t="s">
        <v>1443</v>
      </c>
      <c r="C57" s="436" t="s">
        <v>8</v>
      </c>
      <c r="D57" s="436" t="s">
        <v>1040</v>
      </c>
      <c r="E57" s="436" t="s">
        <v>21</v>
      </c>
      <c r="F57" s="454">
        <v>21.0</v>
      </c>
      <c r="G57" s="459"/>
    </row>
    <row r="58">
      <c r="A58" s="436" t="s">
        <v>1484</v>
      </c>
      <c r="B58" s="436" t="s">
        <v>1484</v>
      </c>
      <c r="C58" s="436" t="s">
        <v>10</v>
      </c>
      <c r="D58" s="436" t="s">
        <v>1040</v>
      </c>
      <c r="E58" s="436" t="s">
        <v>26</v>
      </c>
      <c r="F58" s="454">
        <v>21.0</v>
      </c>
      <c r="G58" s="459"/>
    </row>
    <row r="59">
      <c r="A59" s="436" t="s">
        <v>1448</v>
      </c>
      <c r="B59" s="436" t="s">
        <v>1486</v>
      </c>
      <c r="C59" s="436" t="s">
        <v>10</v>
      </c>
      <c r="D59" s="436" t="s">
        <v>1040</v>
      </c>
      <c r="E59" s="436" t="s">
        <v>21</v>
      </c>
      <c r="F59" s="454">
        <v>20.0</v>
      </c>
      <c r="G59" s="459"/>
    </row>
    <row r="60">
      <c r="A60" s="436" t="s">
        <v>1437</v>
      </c>
      <c r="B60" s="436" t="s">
        <v>1442</v>
      </c>
      <c r="C60" s="436" t="s">
        <v>8</v>
      </c>
      <c r="D60" s="436" t="s">
        <v>1040</v>
      </c>
      <c r="E60" s="436" t="s">
        <v>26</v>
      </c>
      <c r="F60" s="454">
        <v>19.0</v>
      </c>
      <c r="G60" s="459"/>
    </row>
    <row r="61">
      <c r="A61" s="436" t="s">
        <v>1437</v>
      </c>
      <c r="B61" s="436" t="s">
        <v>1439</v>
      </c>
      <c r="C61" s="436" t="s">
        <v>10</v>
      </c>
      <c r="D61" s="436" t="s">
        <v>1058</v>
      </c>
      <c r="E61" s="436" t="s">
        <v>21</v>
      </c>
      <c r="F61" s="454">
        <v>18.0</v>
      </c>
      <c r="G61" s="459"/>
    </row>
    <row r="62">
      <c r="A62" s="436" t="s">
        <v>1437</v>
      </c>
      <c r="B62" s="436" t="s">
        <v>1446</v>
      </c>
      <c r="C62" s="436" t="s">
        <v>8</v>
      </c>
      <c r="D62" s="436" t="s">
        <v>1040</v>
      </c>
      <c r="E62" s="436" t="s">
        <v>21</v>
      </c>
      <c r="F62" s="454">
        <v>18.0</v>
      </c>
      <c r="G62" s="459"/>
    </row>
    <row r="63">
      <c r="A63" s="436" t="s">
        <v>1436</v>
      </c>
      <c r="B63" s="436" t="s">
        <v>1436</v>
      </c>
      <c r="C63" s="436" t="s">
        <v>10</v>
      </c>
      <c r="D63" s="436" t="s">
        <v>1058</v>
      </c>
      <c r="E63" s="436" t="s">
        <v>21</v>
      </c>
      <c r="F63" s="454">
        <v>18.0</v>
      </c>
      <c r="G63" s="459"/>
    </row>
    <row r="64">
      <c r="A64" s="436" t="s">
        <v>1436</v>
      </c>
      <c r="B64" s="436" t="s">
        <v>1436</v>
      </c>
      <c r="C64" s="436" t="s">
        <v>8</v>
      </c>
      <c r="D64" s="436" t="s">
        <v>1040</v>
      </c>
      <c r="E64" s="436" t="s">
        <v>29</v>
      </c>
      <c r="F64" s="454">
        <v>18.0</v>
      </c>
      <c r="G64" s="459"/>
    </row>
    <row r="65">
      <c r="A65" s="436" t="s">
        <v>1448</v>
      </c>
      <c r="B65" s="436" t="s">
        <v>1459</v>
      </c>
      <c r="C65" s="436" t="s">
        <v>10</v>
      </c>
      <c r="D65" s="436" t="s">
        <v>1040</v>
      </c>
      <c r="E65" s="436" t="s">
        <v>21</v>
      </c>
      <c r="F65" s="454">
        <v>16.0</v>
      </c>
      <c r="G65" s="459"/>
    </row>
    <row r="66">
      <c r="A66" s="436" t="s">
        <v>1437</v>
      </c>
      <c r="B66" s="436" t="s">
        <v>1469</v>
      </c>
      <c r="C66" s="436" t="s">
        <v>10</v>
      </c>
      <c r="D66" s="436" t="s">
        <v>1040</v>
      </c>
      <c r="E66" s="436" t="s">
        <v>21</v>
      </c>
      <c r="F66" s="454">
        <v>16.0</v>
      </c>
      <c r="G66" s="459"/>
    </row>
    <row r="67">
      <c r="A67" s="436" t="s">
        <v>1437</v>
      </c>
      <c r="B67" s="436" t="s">
        <v>1439</v>
      </c>
      <c r="C67" s="436" t="s">
        <v>9</v>
      </c>
      <c r="D67" s="436" t="s">
        <v>1058</v>
      </c>
      <c r="E67" s="436" t="s">
        <v>29</v>
      </c>
      <c r="F67" s="454">
        <v>15.0</v>
      </c>
      <c r="G67" s="459"/>
    </row>
    <row r="68">
      <c r="A68" s="436" t="s">
        <v>1448</v>
      </c>
      <c r="B68" s="436" t="s">
        <v>1601</v>
      </c>
      <c r="C68" s="436" t="s">
        <v>10</v>
      </c>
      <c r="D68" s="436" t="s">
        <v>1040</v>
      </c>
      <c r="E68" s="436" t="s">
        <v>26</v>
      </c>
      <c r="F68" s="454">
        <v>14.0</v>
      </c>
      <c r="G68" s="459"/>
    </row>
    <row r="69">
      <c r="A69" s="436" t="s">
        <v>1437</v>
      </c>
      <c r="B69" s="436" t="s">
        <v>1460</v>
      </c>
      <c r="C69" s="436" t="s">
        <v>10</v>
      </c>
      <c r="D69" s="436" t="s">
        <v>1040</v>
      </c>
      <c r="E69" s="436" t="s">
        <v>29</v>
      </c>
      <c r="F69" s="454">
        <v>14.0</v>
      </c>
      <c r="G69" s="459"/>
    </row>
    <row r="70">
      <c r="A70" s="436" t="s">
        <v>1437</v>
      </c>
      <c r="B70" s="436" t="s">
        <v>1438</v>
      </c>
      <c r="C70" s="436" t="s">
        <v>8</v>
      </c>
      <c r="D70" s="436" t="s">
        <v>1040</v>
      </c>
      <c r="E70" s="436" t="s">
        <v>29</v>
      </c>
      <c r="F70" s="454">
        <v>14.0</v>
      </c>
      <c r="G70" s="459"/>
    </row>
    <row r="71">
      <c r="A71" s="436" t="s">
        <v>1437</v>
      </c>
      <c r="B71" s="436" t="s">
        <v>1442</v>
      </c>
      <c r="C71" s="436" t="s">
        <v>10</v>
      </c>
      <c r="D71" s="436" t="s">
        <v>1040</v>
      </c>
      <c r="E71" s="436" t="s">
        <v>26</v>
      </c>
      <c r="F71" s="454">
        <v>14.0</v>
      </c>
      <c r="G71" s="459"/>
    </row>
    <row r="72">
      <c r="A72" s="436" t="s">
        <v>1437</v>
      </c>
      <c r="B72" s="436" t="s">
        <v>1442</v>
      </c>
      <c r="C72" s="436" t="s">
        <v>8</v>
      </c>
      <c r="D72" s="436" t="s">
        <v>1040</v>
      </c>
      <c r="E72" s="436" t="s">
        <v>21</v>
      </c>
      <c r="F72" s="454">
        <v>13.0</v>
      </c>
      <c r="G72" s="459"/>
    </row>
    <row r="73">
      <c r="A73" s="436" t="s">
        <v>1437</v>
      </c>
      <c r="B73" s="436" t="s">
        <v>1442</v>
      </c>
      <c r="C73" s="436" t="s">
        <v>10</v>
      </c>
      <c r="D73" s="436" t="s">
        <v>1040</v>
      </c>
      <c r="E73" s="436" t="s">
        <v>21</v>
      </c>
      <c r="F73" s="454">
        <v>12.0</v>
      </c>
      <c r="G73" s="459"/>
    </row>
    <row r="74">
      <c r="A74" s="436" t="s">
        <v>1437</v>
      </c>
      <c r="B74" s="436" t="s">
        <v>1446</v>
      </c>
      <c r="C74" s="436" t="s">
        <v>10</v>
      </c>
      <c r="D74" s="436" t="s">
        <v>1040</v>
      </c>
      <c r="E74" s="436" t="s">
        <v>26</v>
      </c>
      <c r="F74" s="454">
        <v>11.0</v>
      </c>
      <c r="G74" s="459"/>
    </row>
    <row r="75">
      <c r="A75" s="436" t="s">
        <v>1437</v>
      </c>
      <c r="B75" s="436" t="s">
        <v>1469</v>
      </c>
      <c r="C75" s="436" t="s">
        <v>10</v>
      </c>
      <c r="D75" s="436" t="s">
        <v>1040</v>
      </c>
      <c r="E75" s="436" t="s">
        <v>26</v>
      </c>
      <c r="F75" s="454">
        <v>11.0</v>
      </c>
      <c r="G75" s="459"/>
    </row>
    <row r="76">
      <c r="A76" s="436" t="s">
        <v>1448</v>
      </c>
      <c r="B76" s="436" t="s">
        <v>1459</v>
      </c>
      <c r="C76" s="436" t="s">
        <v>8</v>
      </c>
      <c r="D76" s="436" t="s">
        <v>1040</v>
      </c>
      <c r="E76" s="436" t="s">
        <v>21</v>
      </c>
      <c r="F76" s="454">
        <v>10.0</v>
      </c>
      <c r="G76" s="459"/>
    </row>
    <row r="77">
      <c r="A77" s="436" t="s">
        <v>1437</v>
      </c>
      <c r="B77" s="436" t="s">
        <v>1439</v>
      </c>
      <c r="C77" s="436" t="s">
        <v>8</v>
      </c>
      <c r="D77" s="436" t="s">
        <v>1058</v>
      </c>
      <c r="E77" s="436" t="s">
        <v>21</v>
      </c>
      <c r="F77" s="454">
        <v>10.0</v>
      </c>
      <c r="G77" s="459"/>
    </row>
    <row r="78">
      <c r="A78" s="436" t="s">
        <v>1437</v>
      </c>
      <c r="B78" s="436" t="s">
        <v>1461</v>
      </c>
      <c r="C78" s="436" t="s">
        <v>10</v>
      </c>
      <c r="D78" s="436" t="s">
        <v>1040</v>
      </c>
      <c r="E78" s="436" t="s">
        <v>29</v>
      </c>
      <c r="F78" s="454">
        <v>10.0</v>
      </c>
      <c r="G78" s="459"/>
    </row>
    <row r="79">
      <c r="A79" s="436" t="s">
        <v>1437</v>
      </c>
      <c r="B79" s="436" t="s">
        <v>1438</v>
      </c>
      <c r="C79" s="436" t="s">
        <v>9</v>
      </c>
      <c r="D79" s="436" t="s">
        <v>1058</v>
      </c>
      <c r="E79" s="436" t="s">
        <v>29</v>
      </c>
      <c r="F79" s="454">
        <v>10.0</v>
      </c>
      <c r="G79" s="459"/>
    </row>
    <row r="80">
      <c r="A80" s="436" t="s">
        <v>1452</v>
      </c>
      <c r="B80" s="436" t="s">
        <v>1514</v>
      </c>
      <c r="C80" s="436" t="s">
        <v>8</v>
      </c>
      <c r="D80" s="436" t="s">
        <v>1040</v>
      </c>
      <c r="E80" s="436" t="s">
        <v>26</v>
      </c>
      <c r="F80" s="454">
        <v>10.0</v>
      </c>
      <c r="G80" s="459"/>
    </row>
    <row r="81">
      <c r="A81" s="436" t="s">
        <v>1437</v>
      </c>
      <c r="B81" s="436" t="s">
        <v>1443</v>
      </c>
      <c r="C81" s="436" t="s">
        <v>10</v>
      </c>
      <c r="D81" s="436" t="s">
        <v>1040</v>
      </c>
      <c r="E81" s="436" t="s">
        <v>29</v>
      </c>
      <c r="F81" s="454">
        <v>9.0</v>
      </c>
      <c r="G81" s="459"/>
    </row>
    <row r="82">
      <c r="A82" s="436" t="s">
        <v>1437</v>
      </c>
      <c r="B82" s="436" t="s">
        <v>1469</v>
      </c>
      <c r="C82" s="436" t="s">
        <v>8</v>
      </c>
      <c r="D82" s="436" t="s">
        <v>1040</v>
      </c>
      <c r="E82" s="436" t="s">
        <v>26</v>
      </c>
      <c r="F82" s="454">
        <v>9.0</v>
      </c>
      <c r="G82" s="459"/>
    </row>
    <row r="83">
      <c r="A83" s="436" t="s">
        <v>1437</v>
      </c>
      <c r="B83" s="436" t="s">
        <v>1492</v>
      </c>
      <c r="C83" s="436" t="s">
        <v>8</v>
      </c>
      <c r="D83" s="436" t="s">
        <v>1040</v>
      </c>
      <c r="E83" s="436" t="s">
        <v>21</v>
      </c>
      <c r="F83" s="454">
        <v>9.0</v>
      </c>
      <c r="G83" s="459"/>
    </row>
    <row r="84">
      <c r="A84" s="436" t="s">
        <v>1452</v>
      </c>
      <c r="B84" s="436" t="s">
        <v>1514</v>
      </c>
      <c r="C84" s="436" t="s">
        <v>10</v>
      </c>
      <c r="D84" s="436" t="s">
        <v>1040</v>
      </c>
      <c r="E84" s="436" t="s">
        <v>26</v>
      </c>
      <c r="F84" s="454">
        <v>9.0</v>
      </c>
      <c r="G84" s="459"/>
    </row>
    <row r="85">
      <c r="A85" s="436" t="s">
        <v>1437</v>
      </c>
      <c r="B85" s="436" t="s">
        <v>1465</v>
      </c>
      <c r="C85" s="436" t="s">
        <v>10</v>
      </c>
      <c r="D85" s="436" t="s">
        <v>1040</v>
      </c>
      <c r="E85" s="436" t="s">
        <v>26</v>
      </c>
      <c r="F85" s="454">
        <v>8.0</v>
      </c>
      <c r="G85" s="459"/>
    </row>
    <row r="86">
      <c r="A86" s="436" t="s">
        <v>1437</v>
      </c>
      <c r="B86" s="436" t="s">
        <v>1446</v>
      </c>
      <c r="C86" s="436" t="s">
        <v>8</v>
      </c>
      <c r="D86" s="436" t="s">
        <v>1040</v>
      </c>
      <c r="E86" s="436" t="s">
        <v>26</v>
      </c>
      <c r="F86" s="454">
        <v>8.0</v>
      </c>
      <c r="G86" s="459"/>
    </row>
    <row r="87">
      <c r="A87" s="436" t="s">
        <v>1440</v>
      </c>
      <c r="B87" s="436" t="s">
        <v>1441</v>
      </c>
      <c r="C87" s="436" t="s">
        <v>10</v>
      </c>
      <c r="D87" s="436" t="s">
        <v>1040</v>
      </c>
      <c r="E87" s="436" t="s">
        <v>26</v>
      </c>
      <c r="F87" s="454">
        <v>8.0</v>
      </c>
      <c r="G87" s="459"/>
    </row>
    <row r="88">
      <c r="A88" s="436" t="s">
        <v>1436</v>
      </c>
      <c r="B88" s="436" t="s">
        <v>1436</v>
      </c>
      <c r="C88" s="436" t="s">
        <v>9</v>
      </c>
      <c r="D88" s="436" t="s">
        <v>1040</v>
      </c>
      <c r="E88" s="436" t="s">
        <v>26</v>
      </c>
      <c r="F88" s="454">
        <v>8.0</v>
      </c>
      <c r="G88" s="459"/>
    </row>
    <row r="89">
      <c r="A89" s="436" t="s">
        <v>1448</v>
      </c>
      <c r="B89" s="436" t="s">
        <v>1494</v>
      </c>
      <c r="C89" s="436" t="s">
        <v>10</v>
      </c>
      <c r="D89" s="436" t="s">
        <v>1040</v>
      </c>
      <c r="E89" s="436" t="s">
        <v>26</v>
      </c>
      <c r="F89" s="454">
        <v>7.0</v>
      </c>
      <c r="G89" s="459"/>
    </row>
    <row r="90">
      <c r="A90" s="436" t="s">
        <v>1437</v>
      </c>
      <c r="B90" s="436" t="s">
        <v>1466</v>
      </c>
      <c r="C90" s="436" t="s">
        <v>10</v>
      </c>
      <c r="D90" s="436" t="s">
        <v>1040</v>
      </c>
      <c r="E90" s="436" t="s">
        <v>26</v>
      </c>
      <c r="F90" s="454">
        <v>7.0</v>
      </c>
      <c r="G90" s="459"/>
    </row>
    <row r="91">
      <c r="A91" s="436" t="s">
        <v>1437</v>
      </c>
      <c r="B91" s="436" t="s">
        <v>1446</v>
      </c>
      <c r="C91" s="436" t="s">
        <v>10</v>
      </c>
      <c r="D91" s="436" t="s">
        <v>1040</v>
      </c>
      <c r="E91" s="436" t="s">
        <v>29</v>
      </c>
      <c r="F91" s="454">
        <v>7.0</v>
      </c>
      <c r="G91" s="459"/>
    </row>
    <row r="92">
      <c r="A92" s="436" t="s">
        <v>1437</v>
      </c>
      <c r="B92" s="436" t="s">
        <v>1469</v>
      </c>
      <c r="C92" s="436" t="s">
        <v>8</v>
      </c>
      <c r="D92" s="436" t="s">
        <v>1040</v>
      </c>
      <c r="E92" s="436" t="s">
        <v>21</v>
      </c>
      <c r="F92" s="454">
        <v>7.0</v>
      </c>
      <c r="G92" s="459"/>
    </row>
    <row r="93">
      <c r="A93" s="436" t="s">
        <v>1437</v>
      </c>
      <c r="B93" s="436" t="s">
        <v>1438</v>
      </c>
      <c r="C93" s="436" t="s">
        <v>9</v>
      </c>
      <c r="D93" s="436" t="s">
        <v>1040</v>
      </c>
      <c r="E93" s="436" t="s">
        <v>21</v>
      </c>
      <c r="F93" s="454">
        <v>7.0</v>
      </c>
      <c r="G93" s="459"/>
    </row>
    <row r="94">
      <c r="A94" s="436" t="s">
        <v>1437</v>
      </c>
      <c r="B94" s="436" t="s">
        <v>1492</v>
      </c>
      <c r="C94" s="436" t="s">
        <v>10</v>
      </c>
      <c r="D94" s="436" t="s">
        <v>1040</v>
      </c>
      <c r="E94" s="436" t="s">
        <v>21</v>
      </c>
      <c r="F94" s="454">
        <v>7.0</v>
      </c>
      <c r="G94" s="459"/>
    </row>
    <row r="95">
      <c r="A95" s="436" t="s">
        <v>1497</v>
      </c>
      <c r="B95" s="436" t="s">
        <v>1498</v>
      </c>
      <c r="C95" s="436" t="s">
        <v>8</v>
      </c>
      <c r="D95" s="436" t="s">
        <v>1040</v>
      </c>
      <c r="E95" s="436" t="s">
        <v>26</v>
      </c>
      <c r="F95" s="454">
        <v>7.0</v>
      </c>
      <c r="G95" s="459"/>
    </row>
    <row r="96">
      <c r="A96" s="436" t="s">
        <v>1440</v>
      </c>
      <c r="B96" s="436" t="s">
        <v>1441</v>
      </c>
      <c r="C96" s="436" t="s">
        <v>8</v>
      </c>
      <c r="D96" s="436" t="s">
        <v>1040</v>
      </c>
      <c r="E96" s="436" t="s">
        <v>21</v>
      </c>
      <c r="F96" s="454">
        <v>7.0</v>
      </c>
      <c r="G96" s="459"/>
    </row>
    <row r="97">
      <c r="A97" s="436" t="s">
        <v>1436</v>
      </c>
      <c r="B97" s="436" t="s">
        <v>1436</v>
      </c>
      <c r="C97" s="436" t="s">
        <v>9</v>
      </c>
      <c r="D97" s="436" t="s">
        <v>1040</v>
      </c>
      <c r="E97" s="436" t="s">
        <v>21</v>
      </c>
      <c r="F97" s="454">
        <v>7.0</v>
      </c>
      <c r="G97" s="459"/>
    </row>
    <row r="98">
      <c r="A98" s="436" t="s">
        <v>1448</v>
      </c>
      <c r="B98" s="436" t="s">
        <v>1601</v>
      </c>
      <c r="C98" s="436" t="s">
        <v>8</v>
      </c>
      <c r="D98" s="436" t="s">
        <v>1040</v>
      </c>
      <c r="E98" s="436" t="s">
        <v>26</v>
      </c>
      <c r="F98" s="454">
        <v>6.0</v>
      </c>
      <c r="G98" s="459"/>
    </row>
    <row r="99">
      <c r="A99" s="436" t="s">
        <v>1448</v>
      </c>
      <c r="B99" s="436" t="s">
        <v>1494</v>
      </c>
      <c r="C99" s="436" t="s">
        <v>10</v>
      </c>
      <c r="D99" s="436" t="s">
        <v>1040</v>
      </c>
      <c r="E99" s="436" t="s">
        <v>21</v>
      </c>
      <c r="F99" s="454">
        <v>6.0</v>
      </c>
      <c r="G99" s="459"/>
    </row>
    <row r="100">
      <c r="A100" s="436" t="s">
        <v>1437</v>
      </c>
      <c r="B100" s="436" t="s">
        <v>1465</v>
      </c>
      <c r="C100" s="436" t="s">
        <v>10</v>
      </c>
      <c r="D100" s="436" t="s">
        <v>1040</v>
      </c>
      <c r="E100" s="436" t="s">
        <v>21</v>
      </c>
      <c r="F100" s="454">
        <v>6.0</v>
      </c>
      <c r="G100" s="459"/>
    </row>
    <row r="101">
      <c r="A101" s="436" t="s">
        <v>1437</v>
      </c>
      <c r="B101" s="436" t="s">
        <v>1438</v>
      </c>
      <c r="C101" s="436" t="s">
        <v>9</v>
      </c>
      <c r="D101" s="436" t="s">
        <v>1058</v>
      </c>
      <c r="E101" s="436" t="s">
        <v>21</v>
      </c>
      <c r="F101" s="454">
        <v>6.0</v>
      </c>
      <c r="G101" s="459"/>
    </row>
    <row r="102">
      <c r="A102" s="436" t="s">
        <v>1452</v>
      </c>
      <c r="B102" s="436" t="s">
        <v>1514</v>
      </c>
      <c r="C102" s="436" t="s">
        <v>10</v>
      </c>
      <c r="D102" s="436" t="s">
        <v>1040</v>
      </c>
      <c r="E102" s="436" t="s">
        <v>21</v>
      </c>
      <c r="F102" s="454">
        <v>6.0</v>
      </c>
      <c r="G102" s="459"/>
    </row>
    <row r="103">
      <c r="A103" s="436" t="s">
        <v>1452</v>
      </c>
      <c r="B103" s="436" t="s">
        <v>1514</v>
      </c>
      <c r="C103" s="436" t="s">
        <v>10</v>
      </c>
      <c r="D103" s="436" t="s">
        <v>1040</v>
      </c>
      <c r="E103" s="436" t="s">
        <v>29</v>
      </c>
      <c r="F103" s="454">
        <v>6.0</v>
      </c>
      <c r="G103" s="459"/>
    </row>
    <row r="104">
      <c r="A104" s="436" t="s">
        <v>1452</v>
      </c>
      <c r="B104" s="436" t="s">
        <v>1538</v>
      </c>
      <c r="C104" s="436" t="s">
        <v>10</v>
      </c>
      <c r="D104" s="436" t="s">
        <v>1040</v>
      </c>
      <c r="E104" s="436" t="s">
        <v>29</v>
      </c>
      <c r="F104" s="454">
        <v>6.0</v>
      </c>
      <c r="G104" s="459"/>
    </row>
    <row r="105">
      <c r="A105" s="436" t="s">
        <v>1452</v>
      </c>
      <c r="B105" s="436" t="s">
        <v>1538</v>
      </c>
      <c r="C105" s="436" t="s">
        <v>9</v>
      </c>
      <c r="D105" s="436" t="s">
        <v>1040</v>
      </c>
      <c r="E105" s="436" t="s">
        <v>21</v>
      </c>
      <c r="F105" s="454">
        <v>6.0</v>
      </c>
      <c r="G105" s="459"/>
    </row>
    <row r="106">
      <c r="A106" s="436" t="s">
        <v>1452</v>
      </c>
      <c r="B106" s="436" t="s">
        <v>1472</v>
      </c>
      <c r="C106" s="436" t="s">
        <v>10</v>
      </c>
      <c r="D106" s="436" t="s">
        <v>1040</v>
      </c>
      <c r="E106" s="436" t="s">
        <v>21</v>
      </c>
      <c r="F106" s="454">
        <v>6.0</v>
      </c>
      <c r="G106" s="459"/>
    </row>
    <row r="107">
      <c r="A107" s="436" t="s">
        <v>1440</v>
      </c>
      <c r="B107" s="436" t="s">
        <v>1441</v>
      </c>
      <c r="C107" s="436" t="s">
        <v>10</v>
      </c>
      <c r="D107" s="436" t="s">
        <v>1040</v>
      </c>
      <c r="E107" s="436" t="s">
        <v>29</v>
      </c>
      <c r="F107" s="454">
        <v>6.0</v>
      </c>
      <c r="G107" s="459"/>
    </row>
    <row r="108">
      <c r="A108" s="436" t="s">
        <v>1484</v>
      </c>
      <c r="B108" s="436" t="s">
        <v>1484</v>
      </c>
      <c r="C108" s="436" t="s">
        <v>10</v>
      </c>
      <c r="D108" s="436" t="s">
        <v>1040</v>
      </c>
      <c r="E108" s="436" t="s">
        <v>21</v>
      </c>
      <c r="F108" s="454">
        <v>6.0</v>
      </c>
      <c r="G108" s="459"/>
    </row>
    <row r="109">
      <c r="A109" s="436" t="s">
        <v>1484</v>
      </c>
      <c r="B109" s="436" t="s">
        <v>1484</v>
      </c>
      <c r="C109" s="436" t="s">
        <v>8</v>
      </c>
      <c r="D109" s="436" t="s">
        <v>1040</v>
      </c>
      <c r="E109" s="436" t="s">
        <v>26</v>
      </c>
      <c r="F109" s="454">
        <v>6.0</v>
      </c>
      <c r="G109" s="459"/>
    </row>
    <row r="110">
      <c r="A110" s="436" t="s">
        <v>1448</v>
      </c>
      <c r="B110" s="436" t="s">
        <v>1491</v>
      </c>
      <c r="C110" s="436" t="s">
        <v>8</v>
      </c>
      <c r="D110" s="436" t="s">
        <v>1040</v>
      </c>
      <c r="E110" s="436" t="s">
        <v>21</v>
      </c>
      <c r="F110" s="454">
        <v>5.0</v>
      </c>
      <c r="G110" s="459"/>
    </row>
    <row r="111">
      <c r="A111" s="436" t="s">
        <v>1448</v>
      </c>
      <c r="B111" s="436" t="s">
        <v>1601</v>
      </c>
      <c r="C111" s="436" t="s">
        <v>8</v>
      </c>
      <c r="D111" s="436" t="s">
        <v>1040</v>
      </c>
      <c r="E111" s="436" t="s">
        <v>21</v>
      </c>
      <c r="F111" s="454">
        <v>5.0</v>
      </c>
      <c r="G111" s="459"/>
    </row>
    <row r="112">
      <c r="A112" s="436" t="s">
        <v>1437</v>
      </c>
      <c r="B112" s="436" t="s">
        <v>1465</v>
      </c>
      <c r="C112" s="436" t="s">
        <v>8</v>
      </c>
      <c r="D112" s="436" t="s">
        <v>1040</v>
      </c>
      <c r="E112" s="436" t="s">
        <v>21</v>
      </c>
      <c r="F112" s="454">
        <v>5.0</v>
      </c>
      <c r="G112" s="459"/>
    </row>
    <row r="113">
      <c r="A113" s="436" t="s">
        <v>1437</v>
      </c>
      <c r="B113" s="436" t="s">
        <v>1466</v>
      </c>
      <c r="C113" s="436" t="s">
        <v>8</v>
      </c>
      <c r="D113" s="436" t="s">
        <v>1040</v>
      </c>
      <c r="E113" s="436" t="s">
        <v>21</v>
      </c>
      <c r="F113" s="454">
        <v>5.0</v>
      </c>
      <c r="G113" s="459"/>
    </row>
    <row r="114">
      <c r="A114" s="436" t="s">
        <v>1437</v>
      </c>
      <c r="B114" s="436" t="s">
        <v>1451</v>
      </c>
      <c r="C114" s="436" t="s">
        <v>10</v>
      </c>
      <c r="D114" s="436" t="s">
        <v>1040</v>
      </c>
      <c r="E114" s="436" t="s">
        <v>26</v>
      </c>
      <c r="F114" s="454">
        <v>5.0</v>
      </c>
      <c r="G114" s="459"/>
    </row>
    <row r="115">
      <c r="A115" s="436" t="s">
        <v>1437</v>
      </c>
      <c r="B115" s="436" t="s">
        <v>1467</v>
      </c>
      <c r="C115" s="436" t="s">
        <v>10</v>
      </c>
      <c r="D115" s="436" t="s">
        <v>1040</v>
      </c>
      <c r="E115" s="436" t="s">
        <v>21</v>
      </c>
      <c r="F115" s="454">
        <v>5.0</v>
      </c>
      <c r="G115" s="459"/>
    </row>
    <row r="116">
      <c r="A116" s="436" t="s">
        <v>1437</v>
      </c>
      <c r="B116" s="436" t="s">
        <v>1467</v>
      </c>
      <c r="C116" s="436" t="s">
        <v>10</v>
      </c>
      <c r="D116" s="436" t="s">
        <v>1040</v>
      </c>
      <c r="E116" s="436" t="s">
        <v>26</v>
      </c>
      <c r="F116" s="454">
        <v>5.0</v>
      </c>
      <c r="G116" s="459"/>
    </row>
    <row r="117">
      <c r="A117" s="436" t="s">
        <v>1437</v>
      </c>
      <c r="B117" s="436" t="s">
        <v>1438</v>
      </c>
      <c r="C117" s="436" t="s">
        <v>9</v>
      </c>
      <c r="D117" s="436" t="s">
        <v>1040</v>
      </c>
      <c r="E117" s="436" t="s">
        <v>26</v>
      </c>
      <c r="F117" s="454">
        <v>5.0</v>
      </c>
      <c r="G117" s="459"/>
    </row>
    <row r="118">
      <c r="A118" s="436" t="s">
        <v>1440</v>
      </c>
      <c r="B118" s="436" t="s">
        <v>1596</v>
      </c>
      <c r="C118" s="436" t="s">
        <v>8</v>
      </c>
      <c r="D118" s="436" t="s">
        <v>1040</v>
      </c>
      <c r="E118" s="436" t="s">
        <v>21</v>
      </c>
      <c r="F118" s="454">
        <v>5.0</v>
      </c>
      <c r="G118" s="459"/>
    </row>
    <row r="119">
      <c r="A119" s="436" t="s">
        <v>1440</v>
      </c>
      <c r="B119" s="436" t="s">
        <v>1441</v>
      </c>
      <c r="C119" s="436" t="s">
        <v>8</v>
      </c>
      <c r="D119" s="436" t="s">
        <v>1040</v>
      </c>
      <c r="E119" s="436" t="s">
        <v>26</v>
      </c>
      <c r="F119" s="454">
        <v>5.0</v>
      </c>
      <c r="G119" s="459"/>
    </row>
    <row r="120">
      <c r="A120" s="436" t="s">
        <v>1218</v>
      </c>
      <c r="B120" s="436" t="s">
        <v>1487</v>
      </c>
      <c r="C120" s="436" t="s">
        <v>10</v>
      </c>
      <c r="D120" s="436" t="s">
        <v>1040</v>
      </c>
      <c r="E120" s="436" t="s">
        <v>21</v>
      </c>
      <c r="F120" s="454">
        <v>5.0</v>
      </c>
      <c r="G120" s="459"/>
    </row>
    <row r="121">
      <c r="A121" s="436" t="s">
        <v>1444</v>
      </c>
      <c r="B121" s="436" t="s">
        <v>1508</v>
      </c>
      <c r="C121" s="436" t="s">
        <v>10</v>
      </c>
      <c r="D121" s="436" t="s">
        <v>1040</v>
      </c>
      <c r="E121" s="436" t="s">
        <v>21</v>
      </c>
      <c r="F121" s="454">
        <v>5.0</v>
      </c>
      <c r="G121" s="459"/>
    </row>
    <row r="122">
      <c r="A122" s="436" t="s">
        <v>1444</v>
      </c>
      <c r="B122" s="436" t="s">
        <v>1508</v>
      </c>
      <c r="C122" s="436" t="s">
        <v>8</v>
      </c>
      <c r="D122" s="436" t="s">
        <v>1040</v>
      </c>
      <c r="E122" s="436" t="s">
        <v>21</v>
      </c>
      <c r="F122" s="454">
        <v>5.0</v>
      </c>
      <c r="G122" s="459"/>
    </row>
    <row r="123">
      <c r="A123" s="436" t="s">
        <v>1436</v>
      </c>
      <c r="B123" s="436" t="s">
        <v>1436</v>
      </c>
      <c r="C123" s="436" t="s">
        <v>8</v>
      </c>
      <c r="D123" s="436" t="s">
        <v>1058</v>
      </c>
      <c r="E123" s="436" t="s">
        <v>21</v>
      </c>
      <c r="F123" s="454">
        <v>5.0</v>
      </c>
      <c r="G123" s="459"/>
    </row>
    <row r="124">
      <c r="A124" s="436" t="s">
        <v>1402</v>
      </c>
      <c r="B124" s="436" t="s">
        <v>1649</v>
      </c>
      <c r="C124" s="436" t="s">
        <v>8</v>
      </c>
      <c r="D124" s="436" t="s">
        <v>1040</v>
      </c>
      <c r="E124" s="436" t="s">
        <v>26</v>
      </c>
      <c r="F124" s="454">
        <v>5.0</v>
      </c>
      <c r="G124" s="459"/>
    </row>
    <row r="125">
      <c r="A125" s="436" t="s">
        <v>1068</v>
      </c>
      <c r="B125" s="436" t="s">
        <v>1068</v>
      </c>
      <c r="C125" s="436" t="s">
        <v>10</v>
      </c>
      <c r="D125" s="436" t="s">
        <v>1040</v>
      </c>
      <c r="E125" s="436" t="s">
        <v>21</v>
      </c>
      <c r="F125" s="454">
        <v>4.0</v>
      </c>
      <c r="G125" s="459"/>
    </row>
    <row r="126">
      <c r="A126" s="436" t="s">
        <v>1068</v>
      </c>
      <c r="B126" s="436" t="s">
        <v>1068</v>
      </c>
      <c r="C126" s="436" t="s">
        <v>10</v>
      </c>
      <c r="D126" s="436" t="s">
        <v>1040</v>
      </c>
      <c r="E126" s="436" t="s">
        <v>26</v>
      </c>
      <c r="F126" s="454">
        <v>4.0</v>
      </c>
      <c r="G126" s="459"/>
    </row>
    <row r="127">
      <c r="A127" s="436" t="s">
        <v>1448</v>
      </c>
      <c r="B127" s="436" t="s">
        <v>1626</v>
      </c>
      <c r="C127" s="436" t="s">
        <v>10</v>
      </c>
      <c r="D127" s="436" t="s">
        <v>1040</v>
      </c>
      <c r="E127" s="436" t="s">
        <v>21</v>
      </c>
      <c r="F127" s="454">
        <v>4.0</v>
      </c>
      <c r="G127" s="459"/>
    </row>
    <row r="128">
      <c r="A128" s="436" t="s">
        <v>1437</v>
      </c>
      <c r="B128" s="436" t="s">
        <v>1439</v>
      </c>
      <c r="C128" s="436" t="s">
        <v>9</v>
      </c>
      <c r="D128" s="436" t="s">
        <v>1040</v>
      </c>
      <c r="E128" s="436" t="s">
        <v>26</v>
      </c>
      <c r="F128" s="454">
        <v>4.0</v>
      </c>
      <c r="G128" s="459"/>
    </row>
    <row r="129">
      <c r="A129" s="436" t="s">
        <v>1437</v>
      </c>
      <c r="B129" s="436" t="s">
        <v>1605</v>
      </c>
      <c r="C129" s="436" t="s">
        <v>8</v>
      </c>
      <c r="D129" s="436" t="s">
        <v>1040</v>
      </c>
      <c r="E129" s="436" t="s">
        <v>26</v>
      </c>
      <c r="F129" s="454">
        <v>4.0</v>
      </c>
      <c r="G129" s="459"/>
    </row>
    <row r="130">
      <c r="A130" s="436" t="s">
        <v>1437</v>
      </c>
      <c r="B130" s="436" t="s">
        <v>1447</v>
      </c>
      <c r="C130" s="436" t="s">
        <v>10</v>
      </c>
      <c r="D130" s="436" t="s">
        <v>1058</v>
      </c>
      <c r="E130" s="436" t="s">
        <v>21</v>
      </c>
      <c r="F130" s="454">
        <v>4.0</v>
      </c>
      <c r="G130" s="459"/>
    </row>
    <row r="131">
      <c r="A131" s="436" t="s">
        <v>1437</v>
      </c>
      <c r="B131" s="436" t="s">
        <v>1461</v>
      </c>
      <c r="C131" s="436" t="s">
        <v>10</v>
      </c>
      <c r="D131" s="436" t="s">
        <v>1058</v>
      </c>
      <c r="E131" s="436" t="s">
        <v>21</v>
      </c>
      <c r="F131" s="454">
        <v>4.0</v>
      </c>
      <c r="G131" s="459"/>
    </row>
    <row r="132">
      <c r="A132" s="436" t="s">
        <v>1437</v>
      </c>
      <c r="B132" s="436" t="s">
        <v>1438</v>
      </c>
      <c r="C132" s="436" t="s">
        <v>10</v>
      </c>
      <c r="D132" s="436" t="s">
        <v>1058</v>
      </c>
      <c r="E132" s="436" t="s">
        <v>21</v>
      </c>
      <c r="F132" s="454">
        <v>4.0</v>
      </c>
      <c r="G132" s="459"/>
    </row>
    <row r="133">
      <c r="A133" s="436" t="s">
        <v>1437</v>
      </c>
      <c r="B133" s="436" t="s">
        <v>1624</v>
      </c>
      <c r="C133" s="436" t="s">
        <v>10</v>
      </c>
      <c r="D133" s="436" t="s">
        <v>1040</v>
      </c>
      <c r="E133" s="436" t="s">
        <v>21</v>
      </c>
      <c r="F133" s="454">
        <v>4.0</v>
      </c>
      <c r="G133" s="459"/>
    </row>
    <row r="134">
      <c r="A134" s="436" t="s">
        <v>1452</v>
      </c>
      <c r="B134" s="436" t="s">
        <v>1471</v>
      </c>
      <c r="C134" s="436" t="s">
        <v>8</v>
      </c>
      <c r="D134" s="436" t="s">
        <v>1040</v>
      </c>
      <c r="E134" s="436" t="s">
        <v>21</v>
      </c>
      <c r="F134" s="454">
        <v>4.0</v>
      </c>
      <c r="G134" s="459"/>
    </row>
    <row r="135">
      <c r="A135" s="436" t="s">
        <v>1452</v>
      </c>
      <c r="B135" s="436" t="s">
        <v>1472</v>
      </c>
      <c r="C135" s="436" t="s">
        <v>10</v>
      </c>
      <c r="D135" s="436" t="s">
        <v>1040</v>
      </c>
      <c r="E135" s="436" t="s">
        <v>26</v>
      </c>
      <c r="F135" s="454">
        <v>4.0</v>
      </c>
      <c r="G135" s="459"/>
    </row>
    <row r="136">
      <c r="A136" s="436" t="s">
        <v>1440</v>
      </c>
      <c r="B136" s="436" t="s">
        <v>1546</v>
      </c>
      <c r="C136" s="436" t="s">
        <v>10</v>
      </c>
      <c r="D136" s="436" t="s">
        <v>1040</v>
      </c>
      <c r="E136" s="436" t="s">
        <v>26</v>
      </c>
      <c r="F136" s="454">
        <v>4.0</v>
      </c>
      <c r="G136" s="459"/>
    </row>
    <row r="137">
      <c r="A137" s="436" t="s">
        <v>1440</v>
      </c>
      <c r="B137" s="436" t="s">
        <v>1441</v>
      </c>
      <c r="C137" s="436" t="s">
        <v>8</v>
      </c>
      <c r="D137" s="436" t="s">
        <v>1058</v>
      </c>
      <c r="E137" s="436" t="s">
        <v>21</v>
      </c>
      <c r="F137" s="454">
        <v>4.0</v>
      </c>
      <c r="G137" s="459"/>
    </row>
    <row r="138">
      <c r="A138" s="436" t="s">
        <v>1444</v>
      </c>
      <c r="B138" s="436" t="s">
        <v>1504</v>
      </c>
      <c r="C138" s="436" t="s">
        <v>10</v>
      </c>
      <c r="D138" s="436" t="s">
        <v>1040</v>
      </c>
      <c r="E138" s="436" t="s">
        <v>21</v>
      </c>
      <c r="F138" s="454">
        <v>4.0</v>
      </c>
      <c r="G138" s="459"/>
    </row>
    <row r="139">
      <c r="A139" s="436" t="s">
        <v>1436</v>
      </c>
      <c r="B139" s="436" t="s">
        <v>1436</v>
      </c>
      <c r="C139" s="436" t="s">
        <v>10</v>
      </c>
      <c r="D139" s="436" t="s">
        <v>1040</v>
      </c>
      <c r="E139" s="436" t="s">
        <v>20</v>
      </c>
      <c r="F139" s="454">
        <v>4.0</v>
      </c>
      <c r="G139" s="459"/>
    </row>
    <row r="140">
      <c r="A140" s="436" t="s">
        <v>1436</v>
      </c>
      <c r="B140" s="436" t="s">
        <v>1436</v>
      </c>
      <c r="C140" s="436" t="s">
        <v>9</v>
      </c>
      <c r="D140" s="436" t="s">
        <v>1040</v>
      </c>
      <c r="E140" s="436" t="s">
        <v>29</v>
      </c>
      <c r="F140" s="454">
        <v>4.0</v>
      </c>
      <c r="G140" s="459"/>
    </row>
    <row r="141">
      <c r="A141" s="436" t="s">
        <v>1402</v>
      </c>
      <c r="B141" s="436" t="s">
        <v>1649</v>
      </c>
      <c r="C141" s="436" t="s">
        <v>8</v>
      </c>
      <c r="D141" s="436" t="s">
        <v>1040</v>
      </c>
      <c r="E141" s="436" t="s">
        <v>21</v>
      </c>
      <c r="F141" s="454">
        <v>4.0</v>
      </c>
      <c r="G141" s="459"/>
    </row>
    <row r="142">
      <c r="A142" s="436" t="s">
        <v>1448</v>
      </c>
      <c r="B142" s="436" t="s">
        <v>1459</v>
      </c>
      <c r="C142" s="436" t="s">
        <v>10</v>
      </c>
      <c r="D142" s="436" t="s">
        <v>1040</v>
      </c>
      <c r="E142" s="436" t="s">
        <v>29</v>
      </c>
      <c r="F142" s="454">
        <v>3.0</v>
      </c>
      <c r="G142" s="459"/>
    </row>
    <row r="143">
      <c r="A143" s="436" t="s">
        <v>1448</v>
      </c>
      <c r="B143" s="436" t="s">
        <v>1494</v>
      </c>
      <c r="C143" s="436" t="s">
        <v>10</v>
      </c>
      <c r="D143" s="436" t="s">
        <v>1040</v>
      </c>
      <c r="E143" s="436" t="s">
        <v>29</v>
      </c>
      <c r="F143" s="454">
        <v>3.0</v>
      </c>
      <c r="G143" s="459"/>
    </row>
    <row r="144">
      <c r="A144" s="436" t="s">
        <v>1521</v>
      </c>
      <c r="B144" s="436" t="s">
        <v>1532</v>
      </c>
      <c r="C144" s="436" t="s">
        <v>8</v>
      </c>
      <c r="D144" s="436" t="s">
        <v>1040</v>
      </c>
      <c r="E144" s="436" t="s">
        <v>21</v>
      </c>
      <c r="F144" s="454">
        <v>3.0</v>
      </c>
      <c r="G144" s="459"/>
    </row>
    <row r="145">
      <c r="A145" s="436" t="s">
        <v>1437</v>
      </c>
      <c r="B145" s="436" t="s">
        <v>1465</v>
      </c>
      <c r="C145" s="436" t="s">
        <v>8</v>
      </c>
      <c r="D145" s="436" t="s">
        <v>1040</v>
      </c>
      <c r="E145" s="436" t="s">
        <v>26</v>
      </c>
      <c r="F145" s="454">
        <v>3.0</v>
      </c>
      <c r="G145" s="459"/>
    </row>
    <row r="146">
      <c r="A146" s="436" t="s">
        <v>1437</v>
      </c>
      <c r="B146" s="436" t="s">
        <v>1443</v>
      </c>
      <c r="C146" s="436" t="s">
        <v>10</v>
      </c>
      <c r="D146" s="436" t="s">
        <v>1058</v>
      </c>
      <c r="E146" s="436" t="s">
        <v>21</v>
      </c>
      <c r="F146" s="454">
        <v>3.0</v>
      </c>
      <c r="G146" s="459"/>
    </row>
    <row r="147">
      <c r="A147" s="436" t="s">
        <v>1437</v>
      </c>
      <c r="B147" s="436" t="s">
        <v>1466</v>
      </c>
      <c r="C147" s="436" t="s">
        <v>8</v>
      </c>
      <c r="D147" s="436" t="s">
        <v>1040</v>
      </c>
      <c r="E147" s="436" t="s">
        <v>26</v>
      </c>
      <c r="F147" s="454">
        <v>3.0</v>
      </c>
      <c r="G147" s="459"/>
    </row>
    <row r="148">
      <c r="A148" s="436" t="s">
        <v>1437</v>
      </c>
      <c r="B148" s="436" t="s">
        <v>1439</v>
      </c>
      <c r="C148" s="436" t="s">
        <v>10</v>
      </c>
      <c r="D148" s="436" t="s">
        <v>1070</v>
      </c>
      <c r="E148" s="436" t="s">
        <v>32</v>
      </c>
      <c r="F148" s="454">
        <v>3.0</v>
      </c>
      <c r="G148" s="459"/>
    </row>
    <row r="149">
      <c r="A149" s="436" t="s">
        <v>1437</v>
      </c>
      <c r="B149" s="436" t="s">
        <v>1439</v>
      </c>
      <c r="C149" s="436" t="s">
        <v>8</v>
      </c>
      <c r="D149" s="436" t="s">
        <v>1040</v>
      </c>
      <c r="E149" s="436" t="s">
        <v>29</v>
      </c>
      <c r="F149" s="454">
        <v>3.0</v>
      </c>
      <c r="G149" s="459"/>
    </row>
    <row r="150">
      <c r="A150" s="436" t="s">
        <v>1437</v>
      </c>
      <c r="B150" s="436" t="s">
        <v>1447</v>
      </c>
      <c r="C150" s="436" t="s">
        <v>8</v>
      </c>
      <c r="D150" s="436" t="s">
        <v>1058</v>
      </c>
      <c r="E150" s="436" t="s">
        <v>21</v>
      </c>
      <c r="F150" s="454">
        <v>3.0</v>
      </c>
      <c r="G150" s="459"/>
    </row>
    <row r="151">
      <c r="A151" s="436" t="s">
        <v>1437</v>
      </c>
      <c r="B151" s="436" t="s">
        <v>1461</v>
      </c>
      <c r="C151" s="436" t="s">
        <v>8</v>
      </c>
      <c r="D151" s="436" t="s">
        <v>1058</v>
      </c>
      <c r="E151" s="436" t="s">
        <v>21</v>
      </c>
      <c r="F151" s="454">
        <v>3.0</v>
      </c>
      <c r="G151" s="459"/>
    </row>
    <row r="152">
      <c r="A152" s="436" t="s">
        <v>1437</v>
      </c>
      <c r="B152" s="436" t="s">
        <v>1558</v>
      </c>
      <c r="C152" s="436" t="s">
        <v>10</v>
      </c>
      <c r="D152" s="436" t="s">
        <v>1040</v>
      </c>
      <c r="E152" s="436" t="s">
        <v>26</v>
      </c>
      <c r="F152" s="454">
        <v>3.0</v>
      </c>
      <c r="G152" s="459"/>
    </row>
    <row r="153">
      <c r="A153" s="436" t="s">
        <v>1437</v>
      </c>
      <c r="B153" s="436" t="s">
        <v>1469</v>
      </c>
      <c r="C153" s="436" t="s">
        <v>8</v>
      </c>
      <c r="D153" s="436" t="s">
        <v>1058</v>
      </c>
      <c r="E153" s="436" t="s">
        <v>21</v>
      </c>
      <c r="F153" s="454">
        <v>3.0</v>
      </c>
      <c r="G153" s="459"/>
    </row>
    <row r="154">
      <c r="A154" s="436" t="s">
        <v>1437</v>
      </c>
      <c r="B154" s="436" t="s">
        <v>1492</v>
      </c>
      <c r="C154" s="436" t="s">
        <v>10</v>
      </c>
      <c r="D154" s="436" t="s">
        <v>1040</v>
      </c>
      <c r="E154" s="436" t="s">
        <v>26</v>
      </c>
      <c r="F154" s="454">
        <v>3.0</v>
      </c>
      <c r="G154" s="459"/>
    </row>
    <row r="155">
      <c r="A155" s="436" t="s">
        <v>1437</v>
      </c>
      <c r="B155" s="436" t="s">
        <v>1492</v>
      </c>
      <c r="C155" s="436" t="s">
        <v>10</v>
      </c>
      <c r="D155" s="436" t="s">
        <v>1040</v>
      </c>
      <c r="E155" s="436" t="s">
        <v>29</v>
      </c>
      <c r="F155" s="454">
        <v>3.0</v>
      </c>
      <c r="G155" s="459"/>
    </row>
    <row r="156">
      <c r="A156" s="436" t="s">
        <v>1437</v>
      </c>
      <c r="B156" s="436" t="s">
        <v>1492</v>
      </c>
      <c r="C156" s="436" t="s">
        <v>8</v>
      </c>
      <c r="D156" s="436" t="s">
        <v>1040</v>
      </c>
      <c r="E156" s="436" t="s">
        <v>26</v>
      </c>
      <c r="F156" s="454">
        <v>3.0</v>
      </c>
      <c r="G156" s="459"/>
    </row>
    <row r="157">
      <c r="A157" s="436" t="s">
        <v>1437</v>
      </c>
      <c r="B157" s="436" t="s">
        <v>1624</v>
      </c>
      <c r="C157" s="436" t="s">
        <v>10</v>
      </c>
      <c r="D157" s="436" t="s">
        <v>1040</v>
      </c>
      <c r="E157" s="436" t="s">
        <v>29</v>
      </c>
      <c r="F157" s="454">
        <v>3.0</v>
      </c>
      <c r="G157" s="459"/>
    </row>
    <row r="158">
      <c r="A158" s="436" t="s">
        <v>1437</v>
      </c>
      <c r="B158" s="436" t="s">
        <v>1442</v>
      </c>
      <c r="C158" s="436" t="s">
        <v>8</v>
      </c>
      <c r="D158" s="436" t="s">
        <v>1058</v>
      </c>
      <c r="E158" s="436" t="s">
        <v>21</v>
      </c>
      <c r="F158" s="454">
        <v>3.0</v>
      </c>
      <c r="G158" s="459"/>
    </row>
    <row r="159">
      <c r="A159" s="436" t="s">
        <v>1452</v>
      </c>
      <c r="B159" s="436" t="s">
        <v>1514</v>
      </c>
      <c r="C159" s="436" t="s">
        <v>8</v>
      </c>
      <c r="D159" s="436" t="s">
        <v>1040</v>
      </c>
      <c r="E159" s="436" t="s">
        <v>21</v>
      </c>
      <c r="F159" s="454">
        <v>3.0</v>
      </c>
      <c r="G159" s="459"/>
    </row>
    <row r="160">
      <c r="A160" s="436" t="s">
        <v>1452</v>
      </c>
      <c r="B160" s="436" t="s">
        <v>1462</v>
      </c>
      <c r="C160" s="436" t="s">
        <v>10</v>
      </c>
      <c r="D160" s="436" t="s">
        <v>1040</v>
      </c>
      <c r="E160" s="436" t="s">
        <v>26</v>
      </c>
      <c r="F160" s="454">
        <v>3.0</v>
      </c>
      <c r="G160" s="459"/>
    </row>
    <row r="161">
      <c r="A161" s="436" t="s">
        <v>1452</v>
      </c>
      <c r="B161" s="436" t="s">
        <v>1538</v>
      </c>
      <c r="C161" s="436" t="s">
        <v>8</v>
      </c>
      <c r="D161" s="436" t="s">
        <v>1058</v>
      </c>
      <c r="E161" s="436" t="s">
        <v>21</v>
      </c>
      <c r="F161" s="454">
        <v>3.0</v>
      </c>
      <c r="G161" s="459"/>
    </row>
    <row r="162">
      <c r="A162" s="436" t="s">
        <v>1452</v>
      </c>
      <c r="B162" s="436" t="s">
        <v>1472</v>
      </c>
      <c r="C162" s="436" t="s">
        <v>8</v>
      </c>
      <c r="D162" s="436" t="s">
        <v>1040</v>
      </c>
      <c r="E162" s="436" t="s">
        <v>26</v>
      </c>
      <c r="F162" s="454">
        <v>3.0</v>
      </c>
      <c r="G162" s="459"/>
    </row>
    <row r="163">
      <c r="A163" s="436" t="s">
        <v>1440</v>
      </c>
      <c r="B163" s="436" t="s">
        <v>1546</v>
      </c>
      <c r="C163" s="436" t="s">
        <v>10</v>
      </c>
      <c r="D163" s="436" t="s">
        <v>1040</v>
      </c>
      <c r="E163" s="436" t="s">
        <v>21</v>
      </c>
      <c r="F163" s="454">
        <v>3.0</v>
      </c>
      <c r="G163" s="459"/>
    </row>
    <row r="164">
      <c r="A164" s="436" t="s">
        <v>1440</v>
      </c>
      <c r="B164" s="436" t="s">
        <v>1546</v>
      </c>
      <c r="C164" s="436" t="s">
        <v>8</v>
      </c>
      <c r="D164" s="436" t="s">
        <v>1040</v>
      </c>
      <c r="E164" s="436" t="s">
        <v>26</v>
      </c>
      <c r="F164" s="454">
        <v>3.0</v>
      </c>
      <c r="G164" s="459"/>
    </row>
    <row r="165">
      <c r="A165" s="436" t="s">
        <v>1440</v>
      </c>
      <c r="B165" s="436" t="s">
        <v>1441</v>
      </c>
      <c r="C165" s="436" t="s">
        <v>10</v>
      </c>
      <c r="D165" s="436" t="s">
        <v>1040</v>
      </c>
      <c r="E165" s="436" t="s">
        <v>21</v>
      </c>
      <c r="F165" s="454">
        <v>3.0</v>
      </c>
      <c r="G165" s="459"/>
    </row>
    <row r="166">
      <c r="A166" s="436" t="s">
        <v>1218</v>
      </c>
      <c r="B166" s="436" t="s">
        <v>1487</v>
      </c>
      <c r="C166" s="436" t="s">
        <v>8</v>
      </c>
      <c r="D166" s="436" t="s">
        <v>1040</v>
      </c>
      <c r="E166" s="436" t="s">
        <v>26</v>
      </c>
      <c r="F166" s="454">
        <v>3.0</v>
      </c>
      <c r="G166" s="459"/>
    </row>
    <row r="167">
      <c r="A167" s="436" t="s">
        <v>1484</v>
      </c>
      <c r="B167" s="436" t="s">
        <v>1484</v>
      </c>
      <c r="C167" s="436" t="s">
        <v>8</v>
      </c>
      <c r="D167" s="436" t="s">
        <v>1040</v>
      </c>
      <c r="E167" s="436" t="s">
        <v>21</v>
      </c>
      <c r="F167" s="454">
        <v>3.0</v>
      </c>
      <c r="G167" s="459"/>
    </row>
    <row r="168">
      <c r="A168" s="436" t="s">
        <v>1444</v>
      </c>
      <c r="B168" s="436" t="s">
        <v>1508</v>
      </c>
      <c r="C168" s="436" t="s">
        <v>8</v>
      </c>
      <c r="D168" s="436" t="s">
        <v>1040</v>
      </c>
      <c r="E168" s="436" t="s">
        <v>26</v>
      </c>
      <c r="F168" s="454">
        <v>3.0</v>
      </c>
      <c r="G168" s="459"/>
    </row>
    <row r="169">
      <c r="A169" s="436" t="s">
        <v>1444</v>
      </c>
      <c r="B169" s="436" t="s">
        <v>1474</v>
      </c>
      <c r="C169" s="436" t="s">
        <v>8</v>
      </c>
      <c r="D169" s="436" t="s">
        <v>1040</v>
      </c>
      <c r="E169" s="436" t="s">
        <v>21</v>
      </c>
      <c r="F169" s="454">
        <v>3.0</v>
      </c>
      <c r="G169" s="459"/>
    </row>
    <row r="170">
      <c r="A170" s="436" t="s">
        <v>1436</v>
      </c>
      <c r="B170" s="436" t="s">
        <v>1436</v>
      </c>
      <c r="C170" s="436" t="s">
        <v>10</v>
      </c>
      <c r="D170" s="436" t="s">
        <v>1058</v>
      </c>
      <c r="E170" s="436" t="s">
        <v>29</v>
      </c>
      <c r="F170" s="454">
        <v>3.0</v>
      </c>
      <c r="G170" s="459"/>
    </row>
    <row r="171">
      <c r="A171" s="436" t="s">
        <v>1436</v>
      </c>
      <c r="B171" s="436" t="s">
        <v>1436</v>
      </c>
      <c r="C171" s="436" t="s">
        <v>8</v>
      </c>
      <c r="D171" s="436" t="s">
        <v>1058</v>
      </c>
      <c r="E171" s="436" t="s">
        <v>29</v>
      </c>
      <c r="F171" s="454">
        <v>3.0</v>
      </c>
      <c r="G171" s="459"/>
    </row>
    <row r="172">
      <c r="A172" s="436" t="s">
        <v>1402</v>
      </c>
      <c r="B172" s="436" t="s">
        <v>1567</v>
      </c>
      <c r="C172" s="436" t="s">
        <v>8</v>
      </c>
      <c r="D172" s="436" t="s">
        <v>1040</v>
      </c>
      <c r="E172" s="436" t="s">
        <v>26</v>
      </c>
      <c r="F172" s="454">
        <v>3.0</v>
      </c>
      <c r="G172" s="459"/>
    </row>
    <row r="173">
      <c r="A173" s="436" t="s">
        <v>1402</v>
      </c>
      <c r="B173" s="436" t="s">
        <v>1650</v>
      </c>
      <c r="C173" s="436" t="s">
        <v>8</v>
      </c>
      <c r="D173" s="436" t="s">
        <v>1040</v>
      </c>
      <c r="E173" s="436" t="s">
        <v>26</v>
      </c>
      <c r="F173" s="454">
        <v>3.0</v>
      </c>
      <c r="G173" s="459"/>
    </row>
    <row r="174">
      <c r="A174" s="436" t="s">
        <v>1448</v>
      </c>
      <c r="B174" s="436" t="s">
        <v>1491</v>
      </c>
      <c r="C174" s="436" t="s">
        <v>8</v>
      </c>
      <c r="D174" s="436" t="s">
        <v>1040</v>
      </c>
      <c r="E174" s="436" t="s">
        <v>26</v>
      </c>
      <c r="F174" s="454">
        <v>2.0</v>
      </c>
      <c r="G174" s="459"/>
    </row>
    <row r="175">
      <c r="A175" s="436" t="s">
        <v>1448</v>
      </c>
      <c r="B175" s="436" t="s">
        <v>1449</v>
      </c>
      <c r="C175" s="436" t="s">
        <v>8</v>
      </c>
      <c r="D175" s="436" t="s">
        <v>1040</v>
      </c>
      <c r="E175" s="436" t="s">
        <v>26</v>
      </c>
      <c r="F175" s="454">
        <v>2.0</v>
      </c>
      <c r="G175" s="459"/>
    </row>
    <row r="176">
      <c r="A176" s="436" t="s">
        <v>1448</v>
      </c>
      <c r="B176" s="436" t="s">
        <v>1486</v>
      </c>
      <c r="C176" s="436" t="s">
        <v>8</v>
      </c>
      <c r="D176" s="436" t="s">
        <v>1058</v>
      </c>
      <c r="E176" s="436" t="s">
        <v>21</v>
      </c>
      <c r="F176" s="454">
        <v>2.0</v>
      </c>
      <c r="G176" s="459"/>
    </row>
    <row r="177">
      <c r="A177" s="436" t="s">
        <v>1448</v>
      </c>
      <c r="B177" s="436" t="s">
        <v>1494</v>
      </c>
      <c r="C177" s="436" t="s">
        <v>8</v>
      </c>
      <c r="D177" s="436" t="s">
        <v>1040</v>
      </c>
      <c r="E177" s="436" t="s">
        <v>26</v>
      </c>
      <c r="F177" s="454">
        <v>2.0</v>
      </c>
      <c r="G177" s="459"/>
    </row>
    <row r="178">
      <c r="A178" s="436" t="s">
        <v>1448</v>
      </c>
      <c r="B178" s="436" t="s">
        <v>1494</v>
      </c>
      <c r="C178" s="436" t="s">
        <v>8</v>
      </c>
      <c r="D178" s="436" t="s">
        <v>1058</v>
      </c>
      <c r="E178" s="436" t="s">
        <v>21</v>
      </c>
      <c r="F178" s="454">
        <v>2.0</v>
      </c>
      <c r="G178" s="459"/>
    </row>
    <row r="179">
      <c r="A179" s="436" t="s">
        <v>1521</v>
      </c>
      <c r="B179" s="436" t="s">
        <v>1529</v>
      </c>
      <c r="C179" s="436" t="s">
        <v>9</v>
      </c>
      <c r="D179" s="436" t="s">
        <v>1058</v>
      </c>
      <c r="E179" s="436" t="s">
        <v>21</v>
      </c>
      <c r="F179" s="454">
        <v>2.0</v>
      </c>
      <c r="G179" s="459"/>
    </row>
    <row r="180">
      <c r="A180" s="436" t="s">
        <v>1521</v>
      </c>
      <c r="B180" s="436" t="s">
        <v>1523</v>
      </c>
      <c r="C180" s="436" t="s">
        <v>9</v>
      </c>
      <c r="D180" s="436" t="s">
        <v>1040</v>
      </c>
      <c r="E180" s="436" t="s">
        <v>26</v>
      </c>
      <c r="F180" s="454">
        <v>2.0</v>
      </c>
      <c r="G180" s="459"/>
    </row>
    <row r="181">
      <c r="A181" s="436" t="s">
        <v>1437</v>
      </c>
      <c r="B181" s="436" t="s">
        <v>1465</v>
      </c>
      <c r="C181" s="436" t="s">
        <v>8</v>
      </c>
      <c r="D181" s="436" t="s">
        <v>1058</v>
      </c>
      <c r="E181" s="436" t="s">
        <v>21</v>
      </c>
      <c r="F181" s="454">
        <v>2.0</v>
      </c>
      <c r="G181" s="459"/>
    </row>
    <row r="182">
      <c r="A182" s="436" t="s">
        <v>1437</v>
      </c>
      <c r="B182" s="436" t="s">
        <v>1460</v>
      </c>
      <c r="C182" s="436" t="s">
        <v>10</v>
      </c>
      <c r="D182" s="436" t="s">
        <v>1058</v>
      </c>
      <c r="E182" s="436" t="s">
        <v>29</v>
      </c>
      <c r="F182" s="454">
        <v>2.0</v>
      </c>
      <c r="G182" s="459"/>
    </row>
    <row r="183">
      <c r="A183" s="436" t="s">
        <v>1437</v>
      </c>
      <c r="B183" s="436" t="s">
        <v>1460</v>
      </c>
      <c r="C183" s="436" t="s">
        <v>8</v>
      </c>
      <c r="D183" s="436" t="s">
        <v>1058</v>
      </c>
      <c r="E183" s="436" t="s">
        <v>29</v>
      </c>
      <c r="F183" s="454">
        <v>2.0</v>
      </c>
      <c r="G183" s="459"/>
    </row>
    <row r="184">
      <c r="A184" s="436" t="s">
        <v>1437</v>
      </c>
      <c r="B184" s="436" t="s">
        <v>1466</v>
      </c>
      <c r="C184" s="436" t="s">
        <v>10</v>
      </c>
      <c r="D184" s="436" t="s">
        <v>1040</v>
      </c>
      <c r="E184" s="436" t="s">
        <v>21</v>
      </c>
      <c r="F184" s="454">
        <v>2.0</v>
      </c>
      <c r="G184" s="459"/>
    </row>
    <row r="185">
      <c r="A185" s="436" t="s">
        <v>1437</v>
      </c>
      <c r="B185" s="436" t="s">
        <v>1466</v>
      </c>
      <c r="C185" s="436" t="s">
        <v>9</v>
      </c>
      <c r="D185" s="436" t="s">
        <v>1040</v>
      </c>
      <c r="E185" s="436" t="s">
        <v>21</v>
      </c>
      <c r="F185" s="454">
        <v>2.0</v>
      </c>
      <c r="G185" s="459"/>
    </row>
    <row r="186">
      <c r="A186" s="436" t="s">
        <v>1437</v>
      </c>
      <c r="B186" s="436" t="s">
        <v>1451</v>
      </c>
      <c r="C186" s="436" t="s">
        <v>10</v>
      </c>
      <c r="D186" s="436" t="s">
        <v>1040</v>
      </c>
      <c r="E186" s="436" t="s">
        <v>21</v>
      </c>
      <c r="F186" s="454">
        <v>2.0</v>
      </c>
      <c r="G186" s="459"/>
    </row>
    <row r="187">
      <c r="A187" s="436" t="s">
        <v>1437</v>
      </c>
      <c r="B187" s="436" t="s">
        <v>1451</v>
      </c>
      <c r="C187" s="436" t="s">
        <v>8</v>
      </c>
      <c r="D187" s="436" t="s">
        <v>1040</v>
      </c>
      <c r="E187" s="436" t="s">
        <v>26</v>
      </c>
      <c r="F187" s="454">
        <v>2.0</v>
      </c>
      <c r="G187" s="459"/>
    </row>
    <row r="188">
      <c r="A188" s="436" t="s">
        <v>1437</v>
      </c>
      <c r="B188" s="436" t="s">
        <v>1439</v>
      </c>
      <c r="C188" s="436" t="s">
        <v>9</v>
      </c>
      <c r="D188" s="436" t="s">
        <v>1040</v>
      </c>
      <c r="E188" s="436" t="s">
        <v>21</v>
      </c>
      <c r="F188" s="454">
        <v>2.0</v>
      </c>
      <c r="G188" s="459"/>
    </row>
    <row r="189">
      <c r="A189" s="436" t="s">
        <v>1437</v>
      </c>
      <c r="B189" s="436" t="s">
        <v>1439</v>
      </c>
      <c r="C189" s="436" t="s">
        <v>8</v>
      </c>
      <c r="D189" s="436" t="s">
        <v>1070</v>
      </c>
      <c r="E189" s="436" t="s">
        <v>32</v>
      </c>
      <c r="F189" s="454">
        <v>2.0</v>
      </c>
      <c r="G189" s="459"/>
    </row>
    <row r="190">
      <c r="A190" s="436" t="s">
        <v>1437</v>
      </c>
      <c r="B190" s="436" t="s">
        <v>1605</v>
      </c>
      <c r="C190" s="436" t="s">
        <v>10</v>
      </c>
      <c r="D190" s="436" t="s">
        <v>1040</v>
      </c>
      <c r="E190" s="436" t="s">
        <v>21</v>
      </c>
      <c r="F190" s="454">
        <v>2.0</v>
      </c>
      <c r="G190" s="459"/>
    </row>
    <row r="191">
      <c r="A191" s="436" t="s">
        <v>1437</v>
      </c>
      <c r="B191" s="436" t="s">
        <v>1468</v>
      </c>
      <c r="C191" s="436" t="s">
        <v>10</v>
      </c>
      <c r="D191" s="436" t="s">
        <v>1040</v>
      </c>
      <c r="E191" s="436" t="s">
        <v>21</v>
      </c>
      <c r="F191" s="454">
        <v>2.0</v>
      </c>
      <c r="G191" s="459"/>
    </row>
    <row r="192">
      <c r="A192" s="436" t="s">
        <v>1437</v>
      </c>
      <c r="B192" s="436" t="s">
        <v>1447</v>
      </c>
      <c r="C192" s="436" t="s">
        <v>10</v>
      </c>
      <c r="D192" s="436" t="s">
        <v>1040</v>
      </c>
      <c r="E192" s="436" t="s">
        <v>29</v>
      </c>
      <c r="F192" s="454">
        <v>2.0</v>
      </c>
      <c r="G192" s="459"/>
    </row>
    <row r="193">
      <c r="A193" s="436" t="s">
        <v>1437</v>
      </c>
      <c r="B193" s="436" t="s">
        <v>1447</v>
      </c>
      <c r="C193" s="436" t="s">
        <v>9</v>
      </c>
      <c r="D193" s="436" t="s">
        <v>1040</v>
      </c>
      <c r="E193" s="436" t="s">
        <v>29</v>
      </c>
      <c r="F193" s="454">
        <v>2.0</v>
      </c>
      <c r="G193" s="459"/>
    </row>
    <row r="194">
      <c r="A194" s="436" t="s">
        <v>1437</v>
      </c>
      <c r="B194" s="436" t="s">
        <v>1461</v>
      </c>
      <c r="C194" s="436" t="s">
        <v>9</v>
      </c>
      <c r="D194" s="436" t="s">
        <v>1040</v>
      </c>
      <c r="E194" s="436" t="s">
        <v>21</v>
      </c>
      <c r="F194" s="454">
        <v>2.0</v>
      </c>
      <c r="G194" s="459"/>
    </row>
    <row r="195">
      <c r="A195" s="436" t="s">
        <v>1437</v>
      </c>
      <c r="B195" s="436" t="s">
        <v>1461</v>
      </c>
      <c r="C195" s="436" t="s">
        <v>9</v>
      </c>
      <c r="D195" s="436" t="s">
        <v>1040</v>
      </c>
      <c r="E195" s="436" t="s">
        <v>26</v>
      </c>
      <c r="F195" s="454">
        <v>2.0</v>
      </c>
      <c r="G195" s="459"/>
    </row>
    <row r="196">
      <c r="A196" s="436" t="s">
        <v>1437</v>
      </c>
      <c r="B196" s="436" t="s">
        <v>1461</v>
      </c>
      <c r="C196" s="436" t="s">
        <v>8</v>
      </c>
      <c r="D196" s="436" t="s">
        <v>1070</v>
      </c>
      <c r="E196" s="436" t="s">
        <v>32</v>
      </c>
      <c r="F196" s="454">
        <v>2.0</v>
      </c>
      <c r="G196" s="459"/>
    </row>
    <row r="197">
      <c r="A197" s="436" t="s">
        <v>1437</v>
      </c>
      <c r="B197" s="436" t="s">
        <v>1483</v>
      </c>
      <c r="C197" s="436" t="s">
        <v>10</v>
      </c>
      <c r="D197" s="436" t="s">
        <v>1040</v>
      </c>
      <c r="E197" s="436" t="s">
        <v>29</v>
      </c>
      <c r="F197" s="454">
        <v>2.0</v>
      </c>
      <c r="G197" s="459"/>
    </row>
    <row r="198">
      <c r="A198" s="436" t="s">
        <v>1437</v>
      </c>
      <c r="B198" s="436" t="s">
        <v>1483</v>
      </c>
      <c r="C198" s="436" t="s">
        <v>10</v>
      </c>
      <c r="D198" s="436" t="s">
        <v>1058</v>
      </c>
      <c r="E198" s="436" t="s">
        <v>21</v>
      </c>
      <c r="F198" s="454">
        <v>2.0</v>
      </c>
      <c r="G198" s="459"/>
    </row>
    <row r="199">
      <c r="A199" s="436" t="s">
        <v>1437</v>
      </c>
      <c r="B199" s="436" t="s">
        <v>1485</v>
      </c>
      <c r="C199" s="436" t="s">
        <v>10</v>
      </c>
      <c r="D199" s="436" t="s">
        <v>1040</v>
      </c>
      <c r="E199" s="436" t="s">
        <v>26</v>
      </c>
      <c r="F199" s="454">
        <v>2.0</v>
      </c>
      <c r="G199" s="459"/>
    </row>
    <row r="200">
      <c r="A200" s="436" t="s">
        <v>1437</v>
      </c>
      <c r="B200" s="436" t="s">
        <v>1469</v>
      </c>
      <c r="C200" s="436" t="s">
        <v>8</v>
      </c>
      <c r="D200" s="436" t="s">
        <v>1040</v>
      </c>
      <c r="E200" s="436" t="s">
        <v>29</v>
      </c>
      <c r="F200" s="454">
        <v>2.0</v>
      </c>
      <c r="G200" s="459"/>
    </row>
    <row r="201">
      <c r="A201" s="436" t="s">
        <v>1437</v>
      </c>
      <c r="B201" s="436" t="s">
        <v>1470</v>
      </c>
      <c r="C201" s="436" t="s">
        <v>8</v>
      </c>
      <c r="D201" s="436" t="s">
        <v>1040</v>
      </c>
      <c r="E201" s="436" t="s">
        <v>26</v>
      </c>
      <c r="F201" s="454">
        <v>2.0</v>
      </c>
      <c r="G201" s="459"/>
    </row>
    <row r="202">
      <c r="A202" s="436" t="s">
        <v>1437</v>
      </c>
      <c r="B202" s="436" t="s">
        <v>1527</v>
      </c>
      <c r="C202" s="436" t="s">
        <v>8</v>
      </c>
      <c r="D202" s="436" t="s">
        <v>1058</v>
      </c>
      <c r="E202" s="436" t="s">
        <v>21</v>
      </c>
      <c r="F202" s="454">
        <v>2.0</v>
      </c>
      <c r="G202" s="459"/>
    </row>
    <row r="203">
      <c r="A203" s="436" t="s">
        <v>1437</v>
      </c>
      <c r="B203" s="436" t="s">
        <v>1438</v>
      </c>
      <c r="C203" s="436" t="s">
        <v>10</v>
      </c>
      <c r="D203" s="436" t="s">
        <v>1058</v>
      </c>
      <c r="E203" s="436" t="s">
        <v>29</v>
      </c>
      <c r="F203" s="454">
        <v>2.0</v>
      </c>
      <c r="G203" s="459"/>
    </row>
    <row r="204">
      <c r="A204" s="436" t="s">
        <v>1437</v>
      </c>
      <c r="B204" s="436" t="s">
        <v>1555</v>
      </c>
      <c r="C204" s="436" t="s">
        <v>10</v>
      </c>
      <c r="D204" s="436" t="s">
        <v>1040</v>
      </c>
      <c r="E204" s="436" t="s">
        <v>26</v>
      </c>
      <c r="F204" s="454">
        <v>2.0</v>
      </c>
      <c r="G204" s="459"/>
    </row>
    <row r="205">
      <c r="A205" s="436" t="s">
        <v>1437</v>
      </c>
      <c r="B205" s="436" t="s">
        <v>1555</v>
      </c>
      <c r="C205" s="436" t="s">
        <v>10</v>
      </c>
      <c r="D205" s="436" t="s">
        <v>1040</v>
      </c>
      <c r="E205" s="436" t="s">
        <v>29</v>
      </c>
      <c r="F205" s="454">
        <v>2.0</v>
      </c>
      <c r="G205" s="459"/>
    </row>
    <row r="206">
      <c r="A206" s="436" t="s">
        <v>1437</v>
      </c>
      <c r="B206" s="436" t="s">
        <v>1555</v>
      </c>
      <c r="C206" s="436" t="s">
        <v>8</v>
      </c>
      <c r="D206" s="436" t="s">
        <v>1040</v>
      </c>
      <c r="E206" s="436" t="s">
        <v>21</v>
      </c>
      <c r="F206" s="454">
        <v>2.0</v>
      </c>
      <c r="G206" s="459"/>
    </row>
    <row r="207">
      <c r="A207" s="436" t="s">
        <v>1437</v>
      </c>
      <c r="B207" s="436" t="s">
        <v>1555</v>
      </c>
      <c r="C207" s="436" t="s">
        <v>8</v>
      </c>
      <c r="D207" s="436" t="s">
        <v>1040</v>
      </c>
      <c r="E207" s="436" t="s">
        <v>26</v>
      </c>
      <c r="F207" s="454">
        <v>2.0</v>
      </c>
      <c r="G207" s="459"/>
    </row>
    <row r="208">
      <c r="A208" s="436" t="s">
        <v>1437</v>
      </c>
      <c r="B208" s="436" t="s">
        <v>1442</v>
      </c>
      <c r="C208" s="436" t="s">
        <v>10</v>
      </c>
      <c r="D208" s="436" t="s">
        <v>1040</v>
      </c>
      <c r="E208" s="436" t="s">
        <v>29</v>
      </c>
      <c r="F208" s="454">
        <v>2.0</v>
      </c>
      <c r="G208" s="459"/>
    </row>
    <row r="209">
      <c r="A209" s="436" t="s">
        <v>1437</v>
      </c>
      <c r="B209" s="436" t="s">
        <v>1442</v>
      </c>
      <c r="C209" s="436" t="s">
        <v>10</v>
      </c>
      <c r="D209" s="436" t="s">
        <v>1058</v>
      </c>
      <c r="E209" s="436" t="s">
        <v>21</v>
      </c>
      <c r="F209" s="454">
        <v>2.0</v>
      </c>
      <c r="G209" s="459"/>
    </row>
    <row r="210">
      <c r="A210" s="436" t="s">
        <v>1272</v>
      </c>
      <c r="B210" s="436" t="s">
        <v>1651</v>
      </c>
      <c r="C210" s="436" t="s">
        <v>10</v>
      </c>
      <c r="D210" s="436" t="s">
        <v>1040</v>
      </c>
      <c r="E210" s="436" t="s">
        <v>21</v>
      </c>
      <c r="F210" s="454">
        <v>2.0</v>
      </c>
      <c r="G210" s="459"/>
    </row>
    <row r="211">
      <c r="A211" s="436" t="s">
        <v>1272</v>
      </c>
      <c r="B211" s="436" t="s">
        <v>1652</v>
      </c>
      <c r="C211" s="436" t="s">
        <v>8</v>
      </c>
      <c r="D211" s="436" t="s">
        <v>1040</v>
      </c>
      <c r="E211" s="436" t="s">
        <v>21</v>
      </c>
      <c r="F211" s="454">
        <v>2.0</v>
      </c>
      <c r="G211" s="459"/>
    </row>
    <row r="212">
      <c r="A212" s="436" t="s">
        <v>1272</v>
      </c>
      <c r="B212" s="436" t="s">
        <v>1653</v>
      </c>
      <c r="C212" s="436" t="s">
        <v>8</v>
      </c>
      <c r="D212" s="436" t="s">
        <v>1040</v>
      </c>
      <c r="E212" s="436" t="s">
        <v>21</v>
      </c>
      <c r="F212" s="454">
        <v>2.0</v>
      </c>
      <c r="G212" s="459"/>
    </row>
    <row r="213">
      <c r="A213" s="436" t="s">
        <v>1497</v>
      </c>
      <c r="B213" s="436" t="s">
        <v>1536</v>
      </c>
      <c r="C213" s="436" t="s">
        <v>10</v>
      </c>
      <c r="D213" s="436" t="s">
        <v>1040</v>
      </c>
      <c r="E213" s="436" t="s">
        <v>21</v>
      </c>
      <c r="F213" s="454">
        <v>2.0</v>
      </c>
      <c r="G213" s="459"/>
    </row>
    <row r="214">
      <c r="A214" s="436" t="s">
        <v>1497</v>
      </c>
      <c r="B214" s="436" t="s">
        <v>1498</v>
      </c>
      <c r="C214" s="436" t="s">
        <v>8</v>
      </c>
      <c r="D214" s="436" t="s">
        <v>1058</v>
      </c>
      <c r="E214" s="436" t="s">
        <v>21</v>
      </c>
      <c r="F214" s="454">
        <v>2.0</v>
      </c>
      <c r="G214" s="459"/>
    </row>
    <row r="215">
      <c r="A215" s="436" t="s">
        <v>1452</v>
      </c>
      <c r="B215" s="436" t="s">
        <v>1462</v>
      </c>
      <c r="C215" s="436" t="s">
        <v>10</v>
      </c>
      <c r="D215" s="436" t="s">
        <v>1040</v>
      </c>
      <c r="E215" s="436" t="s">
        <v>21</v>
      </c>
      <c r="F215" s="454">
        <v>2.0</v>
      </c>
      <c r="G215" s="459"/>
    </row>
    <row r="216">
      <c r="A216" s="436" t="s">
        <v>1452</v>
      </c>
      <c r="B216" s="436" t="s">
        <v>1462</v>
      </c>
      <c r="C216" s="436" t="s">
        <v>8</v>
      </c>
      <c r="D216" s="436" t="s">
        <v>1040</v>
      </c>
      <c r="E216" s="436" t="s">
        <v>21</v>
      </c>
      <c r="F216" s="454">
        <v>2.0</v>
      </c>
      <c r="G216" s="459"/>
    </row>
    <row r="217">
      <c r="A217" s="436" t="s">
        <v>1452</v>
      </c>
      <c r="B217" s="436" t="s">
        <v>1538</v>
      </c>
      <c r="C217" s="436" t="s">
        <v>10</v>
      </c>
      <c r="D217" s="436" t="s">
        <v>1058</v>
      </c>
      <c r="E217" s="436" t="s">
        <v>21</v>
      </c>
      <c r="F217" s="454">
        <v>2.0</v>
      </c>
      <c r="G217" s="459"/>
    </row>
    <row r="218">
      <c r="A218" s="436" t="s">
        <v>1452</v>
      </c>
      <c r="B218" s="436" t="s">
        <v>1463</v>
      </c>
      <c r="C218" s="436" t="s">
        <v>9</v>
      </c>
      <c r="D218" s="436" t="s">
        <v>1040</v>
      </c>
      <c r="E218" s="436" t="s">
        <v>21</v>
      </c>
      <c r="F218" s="454">
        <v>2.0</v>
      </c>
      <c r="G218" s="459"/>
    </row>
    <row r="219">
      <c r="A219" s="436" t="s">
        <v>1452</v>
      </c>
      <c r="B219" s="436" t="s">
        <v>1471</v>
      </c>
      <c r="C219" s="436" t="s">
        <v>8</v>
      </c>
      <c r="D219" s="436" t="s">
        <v>1070</v>
      </c>
      <c r="E219" s="436" t="s">
        <v>32</v>
      </c>
      <c r="F219" s="454">
        <v>2.0</v>
      </c>
      <c r="G219" s="459"/>
    </row>
    <row r="220">
      <c r="A220" s="436" t="s">
        <v>1440</v>
      </c>
      <c r="B220" s="436" t="s">
        <v>1464</v>
      </c>
      <c r="C220" s="436" t="s">
        <v>8</v>
      </c>
      <c r="D220" s="436" t="s">
        <v>1040</v>
      </c>
      <c r="E220" s="436" t="s">
        <v>26</v>
      </c>
      <c r="F220" s="454">
        <v>2.0</v>
      </c>
      <c r="G220" s="459"/>
    </row>
    <row r="221">
      <c r="A221" s="436" t="s">
        <v>1440</v>
      </c>
      <c r="B221" s="436" t="s">
        <v>1596</v>
      </c>
      <c r="C221" s="436" t="s">
        <v>8</v>
      </c>
      <c r="D221" s="436" t="s">
        <v>1040</v>
      </c>
      <c r="E221" s="436" t="s">
        <v>26</v>
      </c>
      <c r="F221" s="454">
        <v>2.0</v>
      </c>
      <c r="G221" s="459"/>
    </row>
    <row r="222">
      <c r="A222" s="436" t="s">
        <v>1440</v>
      </c>
      <c r="B222" s="436" t="s">
        <v>1511</v>
      </c>
      <c r="C222" s="436" t="s">
        <v>10</v>
      </c>
      <c r="D222" s="436" t="s">
        <v>1040</v>
      </c>
      <c r="E222" s="436" t="s">
        <v>21</v>
      </c>
      <c r="F222" s="454">
        <v>2.0</v>
      </c>
      <c r="G222" s="459"/>
    </row>
    <row r="223">
      <c r="A223" s="436" t="s">
        <v>1440</v>
      </c>
      <c r="B223" s="436" t="s">
        <v>1561</v>
      </c>
      <c r="C223" s="436" t="s">
        <v>8</v>
      </c>
      <c r="D223" s="436" t="s">
        <v>1040</v>
      </c>
      <c r="E223" s="436" t="s">
        <v>26</v>
      </c>
      <c r="F223" s="454">
        <v>2.0</v>
      </c>
      <c r="G223" s="459"/>
    </row>
    <row r="224">
      <c r="A224" s="436" t="s">
        <v>1644</v>
      </c>
      <c r="B224" s="436" t="s">
        <v>1654</v>
      </c>
      <c r="C224" s="436" t="s">
        <v>10</v>
      </c>
      <c r="D224" s="436" t="s">
        <v>1040</v>
      </c>
      <c r="E224" s="436" t="s">
        <v>21</v>
      </c>
      <c r="F224" s="454">
        <v>2.0</v>
      </c>
      <c r="G224" s="459"/>
    </row>
    <row r="225">
      <c r="A225" s="436" t="s">
        <v>1218</v>
      </c>
      <c r="B225" s="436" t="s">
        <v>1487</v>
      </c>
      <c r="C225" s="436" t="s">
        <v>10</v>
      </c>
      <c r="D225" s="436" t="s">
        <v>1040</v>
      </c>
      <c r="E225" s="436" t="s">
        <v>26</v>
      </c>
      <c r="F225" s="454">
        <v>2.0</v>
      </c>
      <c r="G225" s="459"/>
    </row>
    <row r="226">
      <c r="A226" s="436" t="s">
        <v>1218</v>
      </c>
      <c r="B226" s="436" t="s">
        <v>1487</v>
      </c>
      <c r="C226" s="436" t="s">
        <v>10</v>
      </c>
      <c r="D226" s="436" t="s">
        <v>1040</v>
      </c>
      <c r="E226" s="436" t="s">
        <v>29</v>
      </c>
      <c r="F226" s="454">
        <v>2.0</v>
      </c>
      <c r="G226" s="459"/>
    </row>
    <row r="227">
      <c r="A227" s="436" t="s">
        <v>1218</v>
      </c>
      <c r="B227" s="436" t="s">
        <v>1655</v>
      </c>
      <c r="C227" s="436" t="s">
        <v>8</v>
      </c>
      <c r="D227" s="436" t="s">
        <v>1040</v>
      </c>
      <c r="E227" s="436" t="s">
        <v>21</v>
      </c>
      <c r="F227" s="454">
        <v>2.0</v>
      </c>
      <c r="G227" s="459"/>
    </row>
    <row r="228">
      <c r="A228" s="436" t="s">
        <v>1444</v>
      </c>
      <c r="B228" s="436" t="s">
        <v>1456</v>
      </c>
      <c r="C228" s="436" t="s">
        <v>8</v>
      </c>
      <c r="D228" s="436" t="s">
        <v>1040</v>
      </c>
      <c r="E228" s="436" t="s">
        <v>21</v>
      </c>
      <c r="F228" s="454">
        <v>2.0</v>
      </c>
      <c r="G228" s="459"/>
    </row>
    <row r="229">
      <c r="A229" s="436" t="s">
        <v>1444</v>
      </c>
      <c r="B229" s="436" t="s">
        <v>1474</v>
      </c>
      <c r="C229" s="436" t="s">
        <v>8</v>
      </c>
      <c r="D229" s="436" t="s">
        <v>1040</v>
      </c>
      <c r="E229" s="436" t="s">
        <v>26</v>
      </c>
      <c r="F229" s="454">
        <v>2.0</v>
      </c>
      <c r="G229" s="459"/>
    </row>
    <row r="230">
      <c r="A230" s="436" t="s">
        <v>1402</v>
      </c>
      <c r="B230" s="436" t="s">
        <v>1567</v>
      </c>
      <c r="C230" s="436" t="s">
        <v>8</v>
      </c>
      <c r="D230" s="436" t="s">
        <v>1040</v>
      </c>
      <c r="E230" s="436" t="s">
        <v>21</v>
      </c>
      <c r="F230" s="454">
        <v>2.0</v>
      </c>
      <c r="G230" s="459"/>
    </row>
    <row r="231">
      <c r="A231" s="436" t="s">
        <v>1068</v>
      </c>
      <c r="B231" s="436" t="s">
        <v>1068</v>
      </c>
      <c r="C231" s="436" t="s">
        <v>10</v>
      </c>
      <c r="D231" s="436" t="s">
        <v>1058</v>
      </c>
      <c r="E231" s="436" t="s">
        <v>21</v>
      </c>
      <c r="F231" s="454">
        <v>1.0</v>
      </c>
      <c r="G231" s="459"/>
    </row>
    <row r="232">
      <c r="A232" s="436" t="s">
        <v>1068</v>
      </c>
      <c r="B232" s="436" t="s">
        <v>1068</v>
      </c>
      <c r="C232" s="436" t="s">
        <v>8</v>
      </c>
      <c r="D232" s="436" t="s">
        <v>1040</v>
      </c>
      <c r="E232" s="436" t="s">
        <v>21</v>
      </c>
      <c r="F232" s="454">
        <v>1.0</v>
      </c>
      <c r="G232" s="459"/>
    </row>
    <row r="233">
      <c r="A233" s="436" t="s">
        <v>1068</v>
      </c>
      <c r="B233" s="436" t="s">
        <v>1068</v>
      </c>
      <c r="C233" s="436" t="s">
        <v>8</v>
      </c>
      <c r="D233" s="436" t="s">
        <v>1040</v>
      </c>
      <c r="E233" s="436" t="s">
        <v>29</v>
      </c>
      <c r="F233" s="454">
        <v>1.0</v>
      </c>
      <c r="G233" s="459"/>
    </row>
    <row r="234">
      <c r="A234" s="436" t="s">
        <v>1448</v>
      </c>
      <c r="B234" s="436" t="s">
        <v>1626</v>
      </c>
      <c r="C234" s="436" t="s">
        <v>10</v>
      </c>
      <c r="D234" s="436" t="s">
        <v>1040</v>
      </c>
      <c r="E234" s="436" t="s">
        <v>26</v>
      </c>
      <c r="F234" s="454">
        <v>1.0</v>
      </c>
      <c r="G234" s="459"/>
    </row>
    <row r="235">
      <c r="A235" s="436" t="s">
        <v>1448</v>
      </c>
      <c r="B235" s="436" t="s">
        <v>1601</v>
      </c>
      <c r="C235" s="436" t="s">
        <v>10</v>
      </c>
      <c r="D235" s="436" t="s">
        <v>1058</v>
      </c>
      <c r="E235" s="436" t="s">
        <v>29</v>
      </c>
      <c r="F235" s="454">
        <v>1.0</v>
      </c>
      <c r="G235" s="459"/>
    </row>
    <row r="236">
      <c r="A236" s="436" t="s">
        <v>1448</v>
      </c>
      <c r="B236" s="436" t="s">
        <v>1486</v>
      </c>
      <c r="C236" s="436" t="s">
        <v>10</v>
      </c>
      <c r="D236" s="436" t="s">
        <v>1058</v>
      </c>
      <c r="E236" s="436" t="s">
        <v>21</v>
      </c>
      <c r="F236" s="454">
        <v>1.0</v>
      </c>
      <c r="G236" s="459"/>
    </row>
    <row r="237">
      <c r="A237" s="436" t="s">
        <v>1448</v>
      </c>
      <c r="B237" s="436" t="s">
        <v>1486</v>
      </c>
      <c r="C237" s="436" t="s">
        <v>9</v>
      </c>
      <c r="D237" s="436" t="s">
        <v>1040</v>
      </c>
      <c r="E237" s="436" t="s">
        <v>29</v>
      </c>
      <c r="F237" s="454">
        <v>1.0</v>
      </c>
      <c r="G237" s="459"/>
    </row>
    <row r="238">
      <c r="A238" s="436" t="s">
        <v>1448</v>
      </c>
      <c r="B238" s="436" t="s">
        <v>1486</v>
      </c>
      <c r="C238" s="436" t="s">
        <v>8</v>
      </c>
      <c r="D238" s="436" t="s">
        <v>1040</v>
      </c>
      <c r="E238" s="436" t="s">
        <v>29</v>
      </c>
      <c r="F238" s="454">
        <v>1.0</v>
      </c>
      <c r="G238" s="459"/>
    </row>
    <row r="239">
      <c r="A239" s="436" t="s">
        <v>1448</v>
      </c>
      <c r="B239" s="436" t="s">
        <v>1459</v>
      </c>
      <c r="C239" s="436" t="s">
        <v>10</v>
      </c>
      <c r="D239" s="436" t="s">
        <v>1058</v>
      </c>
      <c r="E239" s="436" t="s">
        <v>21</v>
      </c>
      <c r="F239" s="454">
        <v>1.0</v>
      </c>
      <c r="G239" s="459"/>
    </row>
    <row r="240">
      <c r="A240" s="436" t="s">
        <v>1448</v>
      </c>
      <c r="B240" s="436" t="s">
        <v>1459</v>
      </c>
      <c r="C240" s="436" t="s">
        <v>8</v>
      </c>
      <c r="D240" s="436" t="s">
        <v>1058</v>
      </c>
      <c r="E240" s="436" t="s">
        <v>21</v>
      </c>
      <c r="F240" s="454">
        <v>1.0</v>
      </c>
      <c r="G240" s="459"/>
    </row>
    <row r="241">
      <c r="A241" s="436" t="s">
        <v>1448</v>
      </c>
      <c r="B241" s="436" t="s">
        <v>1494</v>
      </c>
      <c r="C241" s="436" t="s">
        <v>10</v>
      </c>
      <c r="D241" s="436" t="s">
        <v>1058</v>
      </c>
      <c r="E241" s="436" t="s">
        <v>21</v>
      </c>
      <c r="F241" s="454">
        <v>1.0</v>
      </c>
      <c r="G241" s="459"/>
    </row>
    <row r="242">
      <c r="A242" s="436" t="s">
        <v>1448</v>
      </c>
      <c r="B242" s="436" t="s">
        <v>1494</v>
      </c>
      <c r="C242" s="436" t="s">
        <v>8</v>
      </c>
      <c r="D242" s="436" t="s">
        <v>1040</v>
      </c>
      <c r="E242" s="436" t="s">
        <v>21</v>
      </c>
      <c r="F242" s="454">
        <v>1.0</v>
      </c>
      <c r="G242" s="459"/>
    </row>
    <row r="243">
      <c r="A243" s="436" t="s">
        <v>1521</v>
      </c>
      <c r="B243" s="436" t="s">
        <v>1523</v>
      </c>
      <c r="C243" s="436" t="s">
        <v>9</v>
      </c>
      <c r="D243" s="436" t="s">
        <v>1058</v>
      </c>
      <c r="E243" s="436" t="s">
        <v>21</v>
      </c>
      <c r="F243" s="454">
        <v>1.0</v>
      </c>
      <c r="G243" s="459"/>
    </row>
    <row r="244">
      <c r="A244" s="436" t="s">
        <v>1521</v>
      </c>
      <c r="B244" s="436" t="s">
        <v>1532</v>
      </c>
      <c r="C244" s="436" t="s">
        <v>10</v>
      </c>
      <c r="D244" s="436" t="s">
        <v>1040</v>
      </c>
      <c r="E244" s="436" t="s">
        <v>21</v>
      </c>
      <c r="F244" s="454">
        <v>1.0</v>
      </c>
      <c r="G244" s="459"/>
    </row>
    <row r="245">
      <c r="A245" s="436" t="s">
        <v>1521</v>
      </c>
      <c r="B245" s="436" t="s">
        <v>1522</v>
      </c>
      <c r="C245" s="436" t="s">
        <v>8</v>
      </c>
      <c r="D245" s="436" t="s">
        <v>1040</v>
      </c>
      <c r="E245" s="436" t="s">
        <v>26</v>
      </c>
      <c r="F245" s="454">
        <v>1.0</v>
      </c>
      <c r="G245" s="459"/>
    </row>
    <row r="246">
      <c r="A246" s="436" t="s">
        <v>1521</v>
      </c>
      <c r="B246" s="436" t="s">
        <v>1524</v>
      </c>
      <c r="C246" s="436" t="s">
        <v>9</v>
      </c>
      <c r="D246" s="436" t="s">
        <v>1040</v>
      </c>
      <c r="E246" s="436" t="s">
        <v>26</v>
      </c>
      <c r="F246" s="454">
        <v>1.0</v>
      </c>
      <c r="G246" s="459"/>
    </row>
    <row r="247">
      <c r="A247" s="436" t="s">
        <v>1634</v>
      </c>
      <c r="B247" s="436" t="s">
        <v>1635</v>
      </c>
      <c r="C247" s="436" t="s">
        <v>10</v>
      </c>
      <c r="D247" s="436" t="s">
        <v>1040</v>
      </c>
      <c r="E247" s="436" t="s">
        <v>26</v>
      </c>
      <c r="F247" s="454">
        <v>1.0</v>
      </c>
      <c r="G247" s="459"/>
    </row>
    <row r="248">
      <c r="A248" s="436" t="s">
        <v>1437</v>
      </c>
      <c r="B248" s="436" t="s">
        <v>1465</v>
      </c>
      <c r="C248" s="436" t="s">
        <v>9</v>
      </c>
      <c r="D248" s="436" t="s">
        <v>1040</v>
      </c>
      <c r="E248" s="436" t="s">
        <v>26</v>
      </c>
      <c r="F248" s="454">
        <v>1.0</v>
      </c>
      <c r="G248" s="459"/>
    </row>
    <row r="249">
      <c r="A249" s="436" t="s">
        <v>1437</v>
      </c>
      <c r="B249" s="436" t="s">
        <v>1460</v>
      </c>
      <c r="C249" s="436" t="s">
        <v>9</v>
      </c>
      <c r="D249" s="436" t="s">
        <v>1040</v>
      </c>
      <c r="E249" s="436" t="s">
        <v>26</v>
      </c>
      <c r="F249" s="454">
        <v>1.0</v>
      </c>
      <c r="G249" s="459"/>
    </row>
    <row r="250">
      <c r="A250" s="436" t="s">
        <v>1437</v>
      </c>
      <c r="B250" s="436" t="s">
        <v>1460</v>
      </c>
      <c r="C250" s="436" t="s">
        <v>9</v>
      </c>
      <c r="D250" s="436" t="s">
        <v>1040</v>
      </c>
      <c r="E250" s="436" t="s">
        <v>29</v>
      </c>
      <c r="F250" s="454">
        <v>1.0</v>
      </c>
      <c r="G250" s="459"/>
    </row>
    <row r="251">
      <c r="A251" s="436" t="s">
        <v>1437</v>
      </c>
      <c r="B251" s="436" t="s">
        <v>1443</v>
      </c>
      <c r="C251" s="436" t="s">
        <v>9</v>
      </c>
      <c r="D251" s="436" t="s">
        <v>1040</v>
      </c>
      <c r="E251" s="436" t="s">
        <v>21</v>
      </c>
      <c r="F251" s="454">
        <v>1.0</v>
      </c>
      <c r="G251" s="459"/>
    </row>
    <row r="252">
      <c r="A252" s="436" t="s">
        <v>1437</v>
      </c>
      <c r="B252" s="436" t="s">
        <v>1443</v>
      </c>
      <c r="C252" s="436" t="s">
        <v>9</v>
      </c>
      <c r="D252" s="436" t="s">
        <v>1040</v>
      </c>
      <c r="E252" s="436" t="s">
        <v>29</v>
      </c>
      <c r="F252" s="454">
        <v>1.0</v>
      </c>
      <c r="G252" s="459"/>
    </row>
    <row r="253">
      <c r="A253" s="436" t="s">
        <v>1437</v>
      </c>
      <c r="B253" s="436" t="s">
        <v>1443</v>
      </c>
      <c r="C253" s="436" t="s">
        <v>8</v>
      </c>
      <c r="D253" s="436" t="s">
        <v>1040</v>
      </c>
      <c r="E253" s="436" t="s">
        <v>29</v>
      </c>
      <c r="F253" s="454">
        <v>1.0</v>
      </c>
      <c r="G253" s="459"/>
    </row>
    <row r="254">
      <c r="A254" s="436" t="s">
        <v>1437</v>
      </c>
      <c r="B254" s="436" t="s">
        <v>1443</v>
      </c>
      <c r="C254" s="436" t="s">
        <v>8</v>
      </c>
      <c r="D254" s="436" t="s">
        <v>1070</v>
      </c>
      <c r="E254" s="436" t="s">
        <v>32</v>
      </c>
      <c r="F254" s="454">
        <v>1.0</v>
      </c>
      <c r="G254" s="459"/>
    </row>
    <row r="255">
      <c r="A255" s="436" t="s">
        <v>1437</v>
      </c>
      <c r="B255" s="436" t="s">
        <v>1443</v>
      </c>
      <c r="C255" s="436" t="s">
        <v>8</v>
      </c>
      <c r="D255" s="436" t="s">
        <v>1070</v>
      </c>
      <c r="E255" s="436" t="s">
        <v>33</v>
      </c>
      <c r="F255" s="454">
        <v>1.0</v>
      </c>
      <c r="G255" s="459"/>
    </row>
    <row r="256">
      <c r="A256" s="436" t="s">
        <v>1437</v>
      </c>
      <c r="B256" s="436" t="s">
        <v>1443</v>
      </c>
      <c r="C256" s="436" t="s">
        <v>8</v>
      </c>
      <c r="D256" s="436" t="s">
        <v>1058</v>
      </c>
      <c r="E256" s="436" t="s">
        <v>21</v>
      </c>
      <c r="F256" s="454">
        <v>1.0</v>
      </c>
      <c r="G256" s="459"/>
    </row>
    <row r="257">
      <c r="A257" s="436" t="s">
        <v>1437</v>
      </c>
      <c r="B257" s="436" t="s">
        <v>1466</v>
      </c>
      <c r="C257" s="436" t="s">
        <v>10</v>
      </c>
      <c r="D257" s="436" t="s">
        <v>1058</v>
      </c>
      <c r="E257" s="436" t="s">
        <v>21</v>
      </c>
      <c r="F257" s="454">
        <v>1.0</v>
      </c>
      <c r="G257" s="459"/>
    </row>
    <row r="258">
      <c r="A258" s="436" t="s">
        <v>1437</v>
      </c>
      <c r="B258" s="436" t="s">
        <v>1466</v>
      </c>
      <c r="C258" s="436" t="s">
        <v>8</v>
      </c>
      <c r="D258" s="436" t="s">
        <v>1040</v>
      </c>
      <c r="E258" s="436" t="s">
        <v>29</v>
      </c>
      <c r="F258" s="454">
        <v>1.0</v>
      </c>
      <c r="G258" s="459"/>
    </row>
    <row r="259">
      <c r="A259" s="436" t="s">
        <v>1437</v>
      </c>
      <c r="B259" s="436" t="s">
        <v>1451</v>
      </c>
      <c r="C259" s="436" t="s">
        <v>9</v>
      </c>
      <c r="D259" s="436" t="s">
        <v>1040</v>
      </c>
      <c r="E259" s="436" t="s">
        <v>21</v>
      </c>
      <c r="F259" s="454">
        <v>1.0</v>
      </c>
      <c r="G259" s="459"/>
    </row>
    <row r="260">
      <c r="A260" s="436" t="s">
        <v>1437</v>
      </c>
      <c r="B260" s="436" t="s">
        <v>1451</v>
      </c>
      <c r="C260" s="436" t="s">
        <v>9</v>
      </c>
      <c r="D260" s="436" t="s">
        <v>1040</v>
      </c>
      <c r="E260" s="436" t="s">
        <v>26</v>
      </c>
      <c r="F260" s="454">
        <v>1.0</v>
      </c>
      <c r="G260" s="459"/>
    </row>
    <row r="261">
      <c r="A261" s="436" t="s">
        <v>1437</v>
      </c>
      <c r="B261" s="436" t="s">
        <v>1451</v>
      </c>
      <c r="C261" s="436" t="s">
        <v>8</v>
      </c>
      <c r="D261" s="436" t="s">
        <v>1040</v>
      </c>
      <c r="E261" s="436" t="s">
        <v>21</v>
      </c>
      <c r="F261" s="454">
        <v>1.0</v>
      </c>
      <c r="G261" s="459"/>
    </row>
    <row r="262">
      <c r="A262" s="436" t="s">
        <v>1437</v>
      </c>
      <c r="B262" s="436" t="s">
        <v>1439</v>
      </c>
      <c r="C262" s="436" t="s">
        <v>10</v>
      </c>
      <c r="D262" s="436" t="s">
        <v>1058</v>
      </c>
      <c r="E262" s="436" t="s">
        <v>29</v>
      </c>
      <c r="F262" s="454">
        <v>1.0</v>
      </c>
      <c r="G262" s="459"/>
    </row>
    <row r="263">
      <c r="A263" s="436" t="s">
        <v>1437</v>
      </c>
      <c r="B263" s="436" t="s">
        <v>1467</v>
      </c>
      <c r="C263" s="436" t="s">
        <v>10</v>
      </c>
      <c r="D263" s="436" t="s">
        <v>1040</v>
      </c>
      <c r="E263" s="436" t="s">
        <v>29</v>
      </c>
      <c r="F263" s="454">
        <v>1.0</v>
      </c>
      <c r="G263" s="459"/>
    </row>
    <row r="264">
      <c r="A264" s="436" t="s">
        <v>1437</v>
      </c>
      <c r="B264" s="436" t="s">
        <v>1605</v>
      </c>
      <c r="C264" s="436" t="s">
        <v>8</v>
      </c>
      <c r="D264" s="436" t="s">
        <v>1040</v>
      </c>
      <c r="E264" s="436" t="s">
        <v>21</v>
      </c>
      <c r="F264" s="454">
        <v>1.0</v>
      </c>
      <c r="G264" s="459"/>
    </row>
    <row r="265">
      <c r="A265" s="436" t="s">
        <v>1437</v>
      </c>
      <c r="B265" s="436" t="s">
        <v>1605</v>
      </c>
      <c r="C265" s="436" t="s">
        <v>8</v>
      </c>
      <c r="D265" s="436" t="s">
        <v>1070</v>
      </c>
      <c r="E265" s="436" t="s">
        <v>32</v>
      </c>
      <c r="F265" s="454">
        <v>1.0</v>
      </c>
      <c r="G265" s="459"/>
    </row>
    <row r="266">
      <c r="A266" s="436" t="s">
        <v>1437</v>
      </c>
      <c r="B266" s="436" t="s">
        <v>1468</v>
      </c>
      <c r="C266" s="436" t="s">
        <v>10</v>
      </c>
      <c r="D266" s="436" t="s">
        <v>1040</v>
      </c>
      <c r="E266" s="436" t="s">
        <v>29</v>
      </c>
      <c r="F266" s="454">
        <v>1.0</v>
      </c>
      <c r="G266" s="459"/>
    </row>
    <row r="267">
      <c r="A267" s="436" t="s">
        <v>1437</v>
      </c>
      <c r="B267" s="436" t="s">
        <v>1447</v>
      </c>
      <c r="C267" s="436" t="s">
        <v>9</v>
      </c>
      <c r="D267" s="436" t="s">
        <v>1040</v>
      </c>
      <c r="E267" s="436" t="s">
        <v>21</v>
      </c>
      <c r="F267" s="454">
        <v>1.0</v>
      </c>
      <c r="G267" s="459"/>
    </row>
    <row r="268">
      <c r="A268" s="436" t="s">
        <v>1437</v>
      </c>
      <c r="B268" s="436" t="s">
        <v>1447</v>
      </c>
      <c r="C268" s="436" t="s">
        <v>8</v>
      </c>
      <c r="D268" s="436" t="s">
        <v>1040</v>
      </c>
      <c r="E268" s="436" t="s">
        <v>29</v>
      </c>
      <c r="F268" s="454">
        <v>1.0</v>
      </c>
      <c r="G268" s="459"/>
    </row>
    <row r="269">
      <c r="A269" s="436" t="s">
        <v>1437</v>
      </c>
      <c r="B269" s="436" t="s">
        <v>1461</v>
      </c>
      <c r="C269" s="436" t="s">
        <v>9</v>
      </c>
      <c r="D269" s="436" t="s">
        <v>1058</v>
      </c>
      <c r="E269" s="436" t="s">
        <v>29</v>
      </c>
      <c r="F269" s="454">
        <v>1.0</v>
      </c>
      <c r="G269" s="459"/>
    </row>
    <row r="270">
      <c r="A270" s="436" t="s">
        <v>1437</v>
      </c>
      <c r="B270" s="436" t="s">
        <v>1461</v>
      </c>
      <c r="C270" s="436" t="s">
        <v>8</v>
      </c>
      <c r="D270" s="436" t="s">
        <v>1040</v>
      </c>
      <c r="E270" s="436" t="s">
        <v>29</v>
      </c>
      <c r="F270" s="454">
        <v>1.0</v>
      </c>
      <c r="G270" s="459"/>
    </row>
    <row r="271">
      <c r="A271" s="436" t="s">
        <v>1437</v>
      </c>
      <c r="B271" s="436" t="s">
        <v>1446</v>
      </c>
      <c r="C271" s="436" t="s">
        <v>10</v>
      </c>
      <c r="D271" s="436" t="s">
        <v>1058</v>
      </c>
      <c r="E271" s="436" t="s">
        <v>21</v>
      </c>
      <c r="F271" s="454">
        <v>1.0</v>
      </c>
      <c r="G271" s="459"/>
    </row>
    <row r="272">
      <c r="A272" s="436" t="s">
        <v>1437</v>
      </c>
      <c r="B272" s="436" t="s">
        <v>1446</v>
      </c>
      <c r="C272" s="436" t="s">
        <v>9</v>
      </c>
      <c r="D272" s="436" t="s">
        <v>1040</v>
      </c>
      <c r="E272" s="436" t="s">
        <v>21</v>
      </c>
      <c r="F272" s="454">
        <v>1.0</v>
      </c>
      <c r="G272" s="459"/>
    </row>
    <row r="273">
      <c r="A273" s="436" t="s">
        <v>1437</v>
      </c>
      <c r="B273" s="436" t="s">
        <v>1483</v>
      </c>
      <c r="C273" s="436" t="s">
        <v>10</v>
      </c>
      <c r="D273" s="436" t="s">
        <v>1040</v>
      </c>
      <c r="E273" s="436" t="s">
        <v>21</v>
      </c>
      <c r="F273" s="454">
        <v>1.0</v>
      </c>
      <c r="G273" s="459"/>
    </row>
    <row r="274">
      <c r="A274" s="436" t="s">
        <v>1437</v>
      </c>
      <c r="B274" s="436" t="s">
        <v>1483</v>
      </c>
      <c r="C274" s="436" t="s">
        <v>10</v>
      </c>
      <c r="D274" s="436" t="s">
        <v>1040</v>
      </c>
      <c r="E274" s="436" t="s">
        <v>26</v>
      </c>
      <c r="F274" s="454">
        <v>1.0</v>
      </c>
      <c r="G274" s="459"/>
    </row>
    <row r="275">
      <c r="A275" s="436" t="s">
        <v>1437</v>
      </c>
      <c r="B275" s="436" t="s">
        <v>1483</v>
      </c>
      <c r="C275" s="436" t="s">
        <v>8</v>
      </c>
      <c r="D275" s="436" t="s">
        <v>1040</v>
      </c>
      <c r="E275" s="436" t="s">
        <v>26</v>
      </c>
      <c r="F275" s="454">
        <v>1.0</v>
      </c>
      <c r="G275" s="459"/>
    </row>
    <row r="276">
      <c r="A276" s="436" t="s">
        <v>1437</v>
      </c>
      <c r="B276" s="436" t="s">
        <v>1612</v>
      </c>
      <c r="C276" s="436" t="s">
        <v>10</v>
      </c>
      <c r="D276" s="436" t="s">
        <v>1040</v>
      </c>
      <c r="E276" s="436" t="s">
        <v>21</v>
      </c>
      <c r="F276" s="454">
        <v>1.0</v>
      </c>
      <c r="G276" s="459"/>
    </row>
    <row r="277">
      <c r="A277" s="436" t="s">
        <v>1437</v>
      </c>
      <c r="B277" s="436" t="s">
        <v>1469</v>
      </c>
      <c r="C277" s="436" t="s">
        <v>10</v>
      </c>
      <c r="D277" s="436" t="s">
        <v>1040</v>
      </c>
      <c r="E277" s="436" t="s">
        <v>29</v>
      </c>
      <c r="F277" s="454">
        <v>1.0</v>
      </c>
      <c r="G277" s="459"/>
    </row>
    <row r="278">
      <c r="A278" s="436" t="s">
        <v>1437</v>
      </c>
      <c r="B278" s="436" t="s">
        <v>1469</v>
      </c>
      <c r="C278" s="436" t="s">
        <v>10</v>
      </c>
      <c r="D278" s="436" t="s">
        <v>1058</v>
      </c>
      <c r="E278" s="436" t="s">
        <v>21</v>
      </c>
      <c r="F278" s="454">
        <v>1.0</v>
      </c>
      <c r="G278" s="459"/>
    </row>
    <row r="279">
      <c r="A279" s="436" t="s">
        <v>1437</v>
      </c>
      <c r="B279" s="436" t="s">
        <v>1470</v>
      </c>
      <c r="C279" s="436" t="s">
        <v>10</v>
      </c>
      <c r="D279" s="436" t="s">
        <v>1040</v>
      </c>
      <c r="E279" s="436" t="s">
        <v>21</v>
      </c>
      <c r="F279" s="454">
        <v>1.0</v>
      </c>
      <c r="G279" s="459"/>
    </row>
    <row r="280">
      <c r="A280" s="436" t="s">
        <v>1437</v>
      </c>
      <c r="B280" s="436" t="s">
        <v>1527</v>
      </c>
      <c r="C280" s="436" t="s">
        <v>10</v>
      </c>
      <c r="D280" s="436" t="s">
        <v>1040</v>
      </c>
      <c r="E280" s="436" t="s">
        <v>21</v>
      </c>
      <c r="F280" s="454">
        <v>1.0</v>
      </c>
      <c r="G280" s="459"/>
    </row>
    <row r="281">
      <c r="A281" s="436" t="s">
        <v>1437</v>
      </c>
      <c r="B281" s="436" t="s">
        <v>1527</v>
      </c>
      <c r="C281" s="436" t="s">
        <v>10</v>
      </c>
      <c r="D281" s="436" t="s">
        <v>1040</v>
      </c>
      <c r="E281" s="436" t="s">
        <v>26</v>
      </c>
      <c r="F281" s="454">
        <v>1.0</v>
      </c>
      <c r="G281" s="459"/>
    </row>
    <row r="282">
      <c r="A282" s="436" t="s">
        <v>1437</v>
      </c>
      <c r="B282" s="436" t="s">
        <v>1496</v>
      </c>
      <c r="C282" s="436" t="s">
        <v>10</v>
      </c>
      <c r="D282" s="436" t="s">
        <v>1040</v>
      </c>
      <c r="E282" s="436" t="s">
        <v>29</v>
      </c>
      <c r="F282" s="454">
        <v>1.0</v>
      </c>
      <c r="G282" s="459"/>
    </row>
    <row r="283">
      <c r="A283" s="436" t="s">
        <v>1437</v>
      </c>
      <c r="B283" s="436" t="s">
        <v>1438</v>
      </c>
      <c r="C283" s="436" t="s">
        <v>9</v>
      </c>
      <c r="D283" s="436" t="s">
        <v>1040</v>
      </c>
      <c r="E283" s="436" t="s">
        <v>29</v>
      </c>
      <c r="F283" s="454">
        <v>1.0</v>
      </c>
      <c r="G283" s="459"/>
    </row>
    <row r="284">
      <c r="A284" s="436" t="s">
        <v>1437</v>
      </c>
      <c r="B284" s="436" t="s">
        <v>1438</v>
      </c>
      <c r="C284" s="436" t="s">
        <v>8</v>
      </c>
      <c r="D284" s="436" t="s">
        <v>1058</v>
      </c>
      <c r="E284" s="436" t="s">
        <v>21</v>
      </c>
      <c r="F284" s="454">
        <v>1.0</v>
      </c>
      <c r="G284" s="459"/>
    </row>
    <row r="285">
      <c r="A285" s="436" t="s">
        <v>1437</v>
      </c>
      <c r="B285" s="436" t="s">
        <v>1555</v>
      </c>
      <c r="C285" s="436" t="s">
        <v>9</v>
      </c>
      <c r="D285" s="436" t="s">
        <v>1058</v>
      </c>
      <c r="E285" s="436" t="s">
        <v>29</v>
      </c>
      <c r="F285" s="454">
        <v>1.0</v>
      </c>
      <c r="G285" s="459"/>
    </row>
    <row r="286">
      <c r="A286" s="436" t="s">
        <v>1437</v>
      </c>
      <c r="B286" s="436" t="s">
        <v>1492</v>
      </c>
      <c r="C286" s="436" t="s">
        <v>9</v>
      </c>
      <c r="D286" s="436" t="s">
        <v>1040</v>
      </c>
      <c r="E286" s="436" t="s">
        <v>29</v>
      </c>
      <c r="F286" s="454">
        <v>1.0</v>
      </c>
      <c r="G286" s="459"/>
    </row>
    <row r="287">
      <c r="A287" s="436" t="s">
        <v>1437</v>
      </c>
      <c r="B287" s="436" t="s">
        <v>1492</v>
      </c>
      <c r="C287" s="436" t="s">
        <v>9</v>
      </c>
      <c r="D287" s="436" t="s">
        <v>1058</v>
      </c>
      <c r="E287" s="436" t="s">
        <v>29</v>
      </c>
      <c r="F287" s="454">
        <v>1.0</v>
      </c>
      <c r="G287" s="459"/>
    </row>
    <row r="288">
      <c r="A288" s="436" t="s">
        <v>1437</v>
      </c>
      <c r="B288" s="436" t="s">
        <v>1624</v>
      </c>
      <c r="C288" s="436" t="s">
        <v>8</v>
      </c>
      <c r="D288" s="436" t="s">
        <v>1040</v>
      </c>
      <c r="E288" s="436" t="s">
        <v>29</v>
      </c>
      <c r="F288" s="454">
        <v>1.0</v>
      </c>
      <c r="G288" s="459"/>
    </row>
    <row r="289">
      <c r="A289" s="436" t="s">
        <v>1437</v>
      </c>
      <c r="B289" s="436" t="s">
        <v>1442</v>
      </c>
      <c r="C289" s="436" t="s">
        <v>9</v>
      </c>
      <c r="D289" s="436" t="s">
        <v>1040</v>
      </c>
      <c r="E289" s="436" t="s">
        <v>26</v>
      </c>
      <c r="F289" s="454">
        <v>1.0</v>
      </c>
      <c r="G289" s="459"/>
    </row>
    <row r="290">
      <c r="A290" s="436" t="s">
        <v>1272</v>
      </c>
      <c r="B290" s="436" t="s">
        <v>1651</v>
      </c>
      <c r="C290" s="436" t="s">
        <v>8</v>
      </c>
      <c r="D290" s="436" t="s">
        <v>1040</v>
      </c>
      <c r="E290" s="436" t="s">
        <v>21</v>
      </c>
      <c r="F290" s="454">
        <v>1.0</v>
      </c>
      <c r="G290" s="459"/>
    </row>
    <row r="291">
      <c r="A291" s="436" t="s">
        <v>1272</v>
      </c>
      <c r="B291" s="436" t="s">
        <v>1656</v>
      </c>
      <c r="C291" s="436" t="s">
        <v>10</v>
      </c>
      <c r="D291" s="436" t="s">
        <v>1040</v>
      </c>
      <c r="E291" s="436" t="s">
        <v>21</v>
      </c>
      <c r="F291" s="454">
        <v>1.0</v>
      </c>
      <c r="G291" s="459"/>
    </row>
    <row r="292">
      <c r="A292" s="436" t="s">
        <v>1272</v>
      </c>
      <c r="B292" s="436" t="s">
        <v>1657</v>
      </c>
      <c r="C292" s="436" t="s">
        <v>10</v>
      </c>
      <c r="D292" s="436" t="s">
        <v>1040</v>
      </c>
      <c r="E292" s="436" t="s">
        <v>21</v>
      </c>
      <c r="F292" s="454">
        <v>1.0</v>
      </c>
      <c r="G292" s="459"/>
    </row>
    <row r="293">
      <c r="A293" s="436" t="s">
        <v>1497</v>
      </c>
      <c r="B293" s="436" t="s">
        <v>1536</v>
      </c>
      <c r="C293" s="436" t="s">
        <v>10</v>
      </c>
      <c r="D293" s="436" t="s">
        <v>1040</v>
      </c>
      <c r="E293" s="436" t="s">
        <v>26</v>
      </c>
      <c r="F293" s="454">
        <v>1.0</v>
      </c>
      <c r="G293" s="459"/>
    </row>
    <row r="294">
      <c r="A294" s="436" t="s">
        <v>1497</v>
      </c>
      <c r="B294" s="436" t="s">
        <v>1498</v>
      </c>
      <c r="C294" s="436" t="s">
        <v>10</v>
      </c>
      <c r="D294" s="436" t="s">
        <v>1040</v>
      </c>
      <c r="E294" s="436" t="s">
        <v>26</v>
      </c>
      <c r="F294" s="454">
        <v>1.0</v>
      </c>
      <c r="G294" s="459"/>
    </row>
    <row r="295">
      <c r="A295" s="436" t="s">
        <v>1452</v>
      </c>
      <c r="B295" s="436" t="s">
        <v>1514</v>
      </c>
      <c r="C295" s="436" t="s">
        <v>8</v>
      </c>
      <c r="D295" s="436" t="s">
        <v>1058</v>
      </c>
      <c r="E295" s="436" t="s">
        <v>21</v>
      </c>
      <c r="F295" s="454">
        <v>1.0</v>
      </c>
      <c r="G295" s="459"/>
    </row>
    <row r="296">
      <c r="A296" s="436" t="s">
        <v>1452</v>
      </c>
      <c r="B296" s="436" t="s">
        <v>1462</v>
      </c>
      <c r="C296" s="436" t="s">
        <v>10</v>
      </c>
      <c r="D296" s="436" t="s">
        <v>1040</v>
      </c>
      <c r="E296" s="436" t="s">
        <v>29</v>
      </c>
      <c r="F296" s="454">
        <v>1.0</v>
      </c>
      <c r="G296" s="459"/>
    </row>
    <row r="297">
      <c r="A297" s="436" t="s">
        <v>1452</v>
      </c>
      <c r="B297" s="436" t="s">
        <v>1462</v>
      </c>
      <c r="C297" s="436" t="s">
        <v>8</v>
      </c>
      <c r="D297" s="436" t="s">
        <v>1040</v>
      </c>
      <c r="E297" s="436" t="s">
        <v>26</v>
      </c>
      <c r="F297" s="454">
        <v>1.0</v>
      </c>
      <c r="G297" s="459"/>
    </row>
    <row r="298">
      <c r="A298" s="436" t="s">
        <v>1452</v>
      </c>
      <c r="B298" s="436" t="s">
        <v>1538</v>
      </c>
      <c r="C298" s="436" t="s">
        <v>10</v>
      </c>
      <c r="D298" s="436" t="s">
        <v>1058</v>
      </c>
      <c r="E298" s="436" t="s">
        <v>29</v>
      </c>
      <c r="F298" s="454">
        <v>1.0</v>
      </c>
      <c r="G298" s="459"/>
    </row>
    <row r="299">
      <c r="A299" s="436" t="s">
        <v>1452</v>
      </c>
      <c r="B299" s="436" t="s">
        <v>1538</v>
      </c>
      <c r="C299" s="436" t="s">
        <v>9</v>
      </c>
      <c r="D299" s="436" t="s">
        <v>1058</v>
      </c>
      <c r="E299" s="436" t="s">
        <v>29</v>
      </c>
      <c r="F299" s="454">
        <v>1.0</v>
      </c>
      <c r="G299" s="459"/>
    </row>
    <row r="300">
      <c r="A300" s="436" t="s">
        <v>1452</v>
      </c>
      <c r="B300" s="436" t="s">
        <v>1463</v>
      </c>
      <c r="C300" s="436" t="s">
        <v>10</v>
      </c>
      <c r="D300" s="436" t="s">
        <v>1040</v>
      </c>
      <c r="E300" s="436" t="s">
        <v>21</v>
      </c>
      <c r="F300" s="454">
        <v>1.0</v>
      </c>
      <c r="G300" s="459"/>
    </row>
    <row r="301">
      <c r="A301" s="436" t="s">
        <v>1452</v>
      </c>
      <c r="B301" s="436" t="s">
        <v>1463</v>
      </c>
      <c r="C301" s="436" t="s">
        <v>8</v>
      </c>
      <c r="D301" s="436" t="s">
        <v>1040</v>
      </c>
      <c r="E301" s="436" t="s">
        <v>26</v>
      </c>
      <c r="F301" s="454">
        <v>1.0</v>
      </c>
      <c r="G301" s="459"/>
    </row>
    <row r="302">
      <c r="A302" s="436" t="s">
        <v>1452</v>
      </c>
      <c r="B302" s="436" t="s">
        <v>1453</v>
      </c>
      <c r="C302" s="436" t="s">
        <v>10</v>
      </c>
      <c r="D302" s="436" t="s">
        <v>1040</v>
      </c>
      <c r="E302" s="436" t="s">
        <v>26</v>
      </c>
      <c r="F302" s="454">
        <v>1.0</v>
      </c>
      <c r="G302" s="459"/>
    </row>
    <row r="303">
      <c r="A303" s="436" t="s">
        <v>1452</v>
      </c>
      <c r="B303" s="436" t="s">
        <v>1471</v>
      </c>
      <c r="C303" s="436" t="s">
        <v>9</v>
      </c>
      <c r="D303" s="436" t="s">
        <v>1040</v>
      </c>
      <c r="E303" s="436" t="s">
        <v>21</v>
      </c>
      <c r="F303" s="454">
        <v>1.0</v>
      </c>
      <c r="G303" s="459"/>
    </row>
    <row r="304">
      <c r="A304" s="436" t="s">
        <v>1452</v>
      </c>
      <c r="B304" s="436" t="s">
        <v>1472</v>
      </c>
      <c r="C304" s="436" t="s">
        <v>10</v>
      </c>
      <c r="D304" s="436" t="s">
        <v>1040</v>
      </c>
      <c r="E304" s="436" t="s">
        <v>29</v>
      </c>
      <c r="F304" s="454">
        <v>1.0</v>
      </c>
      <c r="G304" s="459"/>
    </row>
    <row r="305">
      <c r="A305" s="436" t="s">
        <v>1452</v>
      </c>
      <c r="B305" s="436" t="s">
        <v>1472</v>
      </c>
      <c r="C305" s="436" t="s">
        <v>8</v>
      </c>
      <c r="D305" s="436" t="s">
        <v>1040</v>
      </c>
      <c r="E305" s="436" t="s">
        <v>21</v>
      </c>
      <c r="F305" s="454">
        <v>1.0</v>
      </c>
      <c r="G305" s="459"/>
    </row>
    <row r="306">
      <c r="A306" s="436" t="s">
        <v>1452</v>
      </c>
      <c r="B306" s="436" t="s">
        <v>1549</v>
      </c>
      <c r="C306" s="436" t="s">
        <v>10</v>
      </c>
      <c r="D306" s="436" t="s">
        <v>1040</v>
      </c>
      <c r="E306" s="436" t="s">
        <v>21</v>
      </c>
      <c r="F306" s="454">
        <v>1.0</v>
      </c>
      <c r="G306" s="459"/>
    </row>
    <row r="307">
      <c r="A307" s="436" t="s">
        <v>1452</v>
      </c>
      <c r="B307" s="436" t="s">
        <v>1549</v>
      </c>
      <c r="C307" s="436" t="s">
        <v>10</v>
      </c>
      <c r="D307" s="436" t="s">
        <v>1040</v>
      </c>
      <c r="E307" s="436" t="s">
        <v>26</v>
      </c>
      <c r="F307" s="454">
        <v>1.0</v>
      </c>
      <c r="G307" s="459"/>
    </row>
    <row r="308">
      <c r="A308" s="436" t="s">
        <v>1452</v>
      </c>
      <c r="B308" s="436" t="s">
        <v>1549</v>
      </c>
      <c r="C308" s="436" t="s">
        <v>8</v>
      </c>
      <c r="D308" s="436" t="s">
        <v>1040</v>
      </c>
      <c r="E308" s="436" t="s">
        <v>26</v>
      </c>
      <c r="F308" s="454">
        <v>1.0</v>
      </c>
      <c r="G308" s="459"/>
    </row>
    <row r="309">
      <c r="A309" s="436" t="s">
        <v>1440</v>
      </c>
      <c r="B309" s="436" t="s">
        <v>1454</v>
      </c>
      <c r="C309" s="436" t="s">
        <v>10</v>
      </c>
      <c r="D309" s="436" t="s">
        <v>1040</v>
      </c>
      <c r="E309" s="436" t="s">
        <v>26</v>
      </c>
      <c r="F309" s="454">
        <v>1.0</v>
      </c>
      <c r="G309" s="459"/>
    </row>
    <row r="310">
      <c r="A310" s="436" t="s">
        <v>1440</v>
      </c>
      <c r="B310" s="436" t="s">
        <v>1464</v>
      </c>
      <c r="C310" s="436" t="s">
        <v>10</v>
      </c>
      <c r="D310" s="436" t="s">
        <v>1040</v>
      </c>
      <c r="E310" s="436" t="s">
        <v>21</v>
      </c>
      <c r="F310" s="454">
        <v>1.0</v>
      </c>
      <c r="G310" s="459"/>
    </row>
    <row r="311">
      <c r="A311" s="436" t="s">
        <v>1440</v>
      </c>
      <c r="B311" s="436" t="s">
        <v>1464</v>
      </c>
      <c r="C311" s="436" t="s">
        <v>10</v>
      </c>
      <c r="D311" s="436" t="s">
        <v>1040</v>
      </c>
      <c r="E311" s="436" t="s">
        <v>29</v>
      </c>
      <c r="F311" s="454">
        <v>1.0</v>
      </c>
      <c r="G311" s="459"/>
    </row>
    <row r="312">
      <c r="A312" s="436" t="s">
        <v>1440</v>
      </c>
      <c r="B312" s="436" t="s">
        <v>1464</v>
      </c>
      <c r="C312" s="436" t="s">
        <v>9</v>
      </c>
      <c r="D312" s="436" t="s">
        <v>1040</v>
      </c>
      <c r="E312" s="436" t="s">
        <v>26</v>
      </c>
      <c r="F312" s="454">
        <v>1.0</v>
      </c>
      <c r="G312" s="459"/>
    </row>
    <row r="313">
      <c r="A313" s="436" t="s">
        <v>1440</v>
      </c>
      <c r="B313" s="436" t="s">
        <v>1546</v>
      </c>
      <c r="C313" s="436" t="s">
        <v>10</v>
      </c>
      <c r="D313" s="436" t="s">
        <v>1040</v>
      </c>
      <c r="E313" s="436" t="s">
        <v>29</v>
      </c>
      <c r="F313" s="454">
        <v>1.0</v>
      </c>
      <c r="G313" s="459"/>
    </row>
    <row r="314">
      <c r="A314" s="436" t="s">
        <v>1440</v>
      </c>
      <c r="B314" s="436" t="s">
        <v>1596</v>
      </c>
      <c r="C314" s="436" t="s">
        <v>10</v>
      </c>
      <c r="D314" s="436" t="s">
        <v>1040</v>
      </c>
      <c r="E314" s="436" t="s">
        <v>21</v>
      </c>
      <c r="F314" s="454">
        <v>1.0</v>
      </c>
      <c r="G314" s="459"/>
    </row>
    <row r="315">
      <c r="A315" s="436" t="s">
        <v>1440</v>
      </c>
      <c r="B315" s="436" t="s">
        <v>1596</v>
      </c>
      <c r="C315" s="436" t="s">
        <v>10</v>
      </c>
      <c r="D315" s="436" t="s">
        <v>1040</v>
      </c>
      <c r="E315" s="436" t="s">
        <v>26</v>
      </c>
      <c r="F315" s="454">
        <v>1.0</v>
      </c>
      <c r="G315" s="459"/>
    </row>
    <row r="316">
      <c r="A316" s="436" t="s">
        <v>1440</v>
      </c>
      <c r="B316" s="436" t="s">
        <v>1596</v>
      </c>
      <c r="C316" s="436" t="s">
        <v>10</v>
      </c>
      <c r="D316" s="436" t="s">
        <v>1040</v>
      </c>
      <c r="E316" s="436" t="s">
        <v>29</v>
      </c>
      <c r="F316" s="454">
        <v>1.0</v>
      </c>
      <c r="G316" s="459"/>
    </row>
    <row r="317">
      <c r="A317" s="436" t="s">
        <v>1440</v>
      </c>
      <c r="B317" s="436" t="s">
        <v>1596</v>
      </c>
      <c r="C317" s="436" t="s">
        <v>10</v>
      </c>
      <c r="D317" s="436" t="s">
        <v>1058</v>
      </c>
      <c r="E317" s="436" t="s">
        <v>21</v>
      </c>
      <c r="F317" s="454">
        <v>1.0</v>
      </c>
      <c r="G317" s="459"/>
    </row>
    <row r="318">
      <c r="A318" s="436" t="s">
        <v>1440</v>
      </c>
      <c r="B318" s="436" t="s">
        <v>1511</v>
      </c>
      <c r="C318" s="436" t="s">
        <v>10</v>
      </c>
      <c r="D318" s="436" t="s">
        <v>1040</v>
      </c>
      <c r="E318" s="436" t="s">
        <v>26</v>
      </c>
      <c r="F318" s="454">
        <v>1.0</v>
      </c>
      <c r="G318" s="459"/>
    </row>
    <row r="319">
      <c r="A319" s="436" t="s">
        <v>1440</v>
      </c>
      <c r="B319" s="436" t="s">
        <v>1511</v>
      </c>
      <c r="C319" s="436" t="s">
        <v>8</v>
      </c>
      <c r="D319" s="436" t="s">
        <v>1040</v>
      </c>
      <c r="E319" s="436" t="s">
        <v>21</v>
      </c>
      <c r="F319" s="454">
        <v>1.0</v>
      </c>
      <c r="G319" s="459"/>
    </row>
    <row r="320">
      <c r="A320" s="436" t="s">
        <v>1440</v>
      </c>
      <c r="B320" s="436" t="s">
        <v>1500</v>
      </c>
      <c r="C320" s="436" t="s">
        <v>8</v>
      </c>
      <c r="D320" s="436" t="s">
        <v>1040</v>
      </c>
      <c r="E320" s="436" t="s">
        <v>26</v>
      </c>
      <c r="F320" s="454">
        <v>1.0</v>
      </c>
      <c r="G320" s="459"/>
    </row>
    <row r="321">
      <c r="A321" s="436" t="s">
        <v>1440</v>
      </c>
      <c r="B321" s="436" t="s">
        <v>1441</v>
      </c>
      <c r="C321" s="436" t="s">
        <v>10</v>
      </c>
      <c r="D321" s="436" t="s">
        <v>1058</v>
      </c>
      <c r="E321" s="436" t="s">
        <v>21</v>
      </c>
      <c r="F321" s="454">
        <v>1.0</v>
      </c>
      <c r="G321" s="459"/>
    </row>
    <row r="322">
      <c r="A322" s="436" t="s">
        <v>1440</v>
      </c>
      <c r="B322" s="436" t="s">
        <v>1441</v>
      </c>
      <c r="C322" s="436" t="s">
        <v>9</v>
      </c>
      <c r="D322" s="436" t="s">
        <v>1040</v>
      </c>
      <c r="E322" s="436" t="s">
        <v>21</v>
      </c>
      <c r="F322" s="454">
        <v>1.0</v>
      </c>
      <c r="G322" s="459"/>
    </row>
    <row r="323">
      <c r="A323" s="436" t="s">
        <v>1440</v>
      </c>
      <c r="B323" s="436" t="s">
        <v>1441</v>
      </c>
      <c r="C323" s="436" t="s">
        <v>9</v>
      </c>
      <c r="D323" s="436" t="s">
        <v>1040</v>
      </c>
      <c r="E323" s="436" t="s">
        <v>26</v>
      </c>
      <c r="F323" s="454">
        <v>1.0</v>
      </c>
      <c r="G323" s="459"/>
    </row>
    <row r="324">
      <c r="A324" s="436" t="s">
        <v>1218</v>
      </c>
      <c r="B324" s="436" t="s">
        <v>1487</v>
      </c>
      <c r="C324" s="436" t="s">
        <v>10</v>
      </c>
      <c r="D324" s="436" t="s">
        <v>1058</v>
      </c>
      <c r="E324" s="436" t="s">
        <v>21</v>
      </c>
      <c r="F324" s="454">
        <v>1.0</v>
      </c>
      <c r="G324" s="459"/>
    </row>
    <row r="325">
      <c r="A325" s="436" t="s">
        <v>1218</v>
      </c>
      <c r="B325" s="436" t="s">
        <v>1487</v>
      </c>
      <c r="C325" s="436" t="s">
        <v>8</v>
      </c>
      <c r="D325" s="436" t="s">
        <v>1040</v>
      </c>
      <c r="E325" s="436" t="s">
        <v>29</v>
      </c>
      <c r="F325" s="454">
        <v>1.0</v>
      </c>
      <c r="G325" s="459"/>
    </row>
    <row r="326">
      <c r="A326" s="436" t="s">
        <v>1218</v>
      </c>
      <c r="B326" s="436" t="s">
        <v>1655</v>
      </c>
      <c r="C326" s="436" t="s">
        <v>10</v>
      </c>
      <c r="D326" s="436" t="s">
        <v>1040</v>
      </c>
      <c r="E326" s="436" t="s">
        <v>21</v>
      </c>
      <c r="F326" s="454">
        <v>1.0</v>
      </c>
      <c r="G326" s="459"/>
    </row>
    <row r="327">
      <c r="A327" s="436" t="s">
        <v>1218</v>
      </c>
      <c r="B327" s="436" t="s">
        <v>1655</v>
      </c>
      <c r="C327" s="436" t="s">
        <v>10</v>
      </c>
      <c r="D327" s="436" t="s">
        <v>1040</v>
      </c>
      <c r="E327" s="436" t="s">
        <v>26</v>
      </c>
      <c r="F327" s="454">
        <v>1.0</v>
      </c>
      <c r="G327" s="459"/>
    </row>
    <row r="328">
      <c r="A328" s="436" t="s">
        <v>1444</v>
      </c>
      <c r="B328" s="436" t="s">
        <v>1512</v>
      </c>
      <c r="C328" s="436" t="s">
        <v>10</v>
      </c>
      <c r="D328" s="436" t="s">
        <v>1040</v>
      </c>
      <c r="E328" s="436" t="s">
        <v>29</v>
      </c>
      <c r="F328" s="454">
        <v>1.0</v>
      </c>
      <c r="G328" s="459"/>
    </row>
    <row r="329">
      <c r="A329" s="436" t="s">
        <v>1444</v>
      </c>
      <c r="B329" s="436" t="s">
        <v>1508</v>
      </c>
      <c r="C329" s="436" t="s">
        <v>10</v>
      </c>
      <c r="D329" s="436" t="s">
        <v>1040</v>
      </c>
      <c r="E329" s="436" t="s">
        <v>26</v>
      </c>
      <c r="F329" s="454">
        <v>1.0</v>
      </c>
      <c r="G329" s="459"/>
    </row>
    <row r="330">
      <c r="A330" s="436" t="s">
        <v>1444</v>
      </c>
      <c r="B330" s="436" t="s">
        <v>1508</v>
      </c>
      <c r="C330" s="436" t="s">
        <v>9</v>
      </c>
      <c r="D330" s="436" t="s">
        <v>1040</v>
      </c>
      <c r="E330" s="436" t="s">
        <v>26</v>
      </c>
      <c r="F330" s="454">
        <v>1.0</v>
      </c>
      <c r="G330" s="459"/>
    </row>
    <row r="331">
      <c r="A331" s="436" t="s">
        <v>1444</v>
      </c>
      <c r="B331" s="436" t="s">
        <v>1504</v>
      </c>
      <c r="C331" s="436" t="s">
        <v>10</v>
      </c>
      <c r="D331" s="436" t="s">
        <v>1040</v>
      </c>
      <c r="E331" s="436" t="s">
        <v>26</v>
      </c>
      <c r="F331" s="454">
        <v>1.0</v>
      </c>
      <c r="G331" s="459"/>
    </row>
    <row r="332">
      <c r="A332" s="436" t="s">
        <v>1444</v>
      </c>
      <c r="B332" s="436" t="s">
        <v>1504</v>
      </c>
      <c r="C332" s="436" t="s">
        <v>10</v>
      </c>
      <c r="D332" s="436" t="s">
        <v>1040</v>
      </c>
      <c r="E332" s="436" t="s">
        <v>29</v>
      </c>
      <c r="F332" s="454">
        <v>1.0</v>
      </c>
      <c r="G332" s="459"/>
    </row>
    <row r="333">
      <c r="A333" s="436" t="s">
        <v>1444</v>
      </c>
      <c r="B333" s="436" t="s">
        <v>1504</v>
      </c>
      <c r="C333" s="436" t="s">
        <v>8</v>
      </c>
      <c r="D333" s="436" t="s">
        <v>1040</v>
      </c>
      <c r="E333" s="436" t="s">
        <v>21</v>
      </c>
      <c r="F333" s="454">
        <v>1.0</v>
      </c>
      <c r="G333" s="459"/>
    </row>
    <row r="334">
      <c r="A334" s="436" t="s">
        <v>1444</v>
      </c>
      <c r="B334" s="436" t="s">
        <v>1474</v>
      </c>
      <c r="C334" s="436" t="s">
        <v>10</v>
      </c>
      <c r="D334" s="436" t="s">
        <v>1040</v>
      </c>
      <c r="E334" s="436" t="s">
        <v>21</v>
      </c>
      <c r="F334" s="454">
        <v>1.0</v>
      </c>
      <c r="G334" s="459"/>
    </row>
    <row r="335">
      <c r="A335" s="436" t="s">
        <v>1444</v>
      </c>
      <c r="B335" s="436" t="s">
        <v>1474</v>
      </c>
      <c r="C335" s="436" t="s">
        <v>10</v>
      </c>
      <c r="D335" s="436" t="s">
        <v>1040</v>
      </c>
      <c r="E335" s="436" t="s">
        <v>26</v>
      </c>
      <c r="F335" s="454">
        <v>1.0</v>
      </c>
      <c r="G335" s="459"/>
    </row>
    <row r="336">
      <c r="A336" s="436" t="s">
        <v>1444</v>
      </c>
      <c r="B336" s="436" t="s">
        <v>1458</v>
      </c>
      <c r="C336" s="436" t="s">
        <v>8</v>
      </c>
      <c r="D336" s="436" t="s">
        <v>1040</v>
      </c>
      <c r="E336" s="436" t="s">
        <v>21</v>
      </c>
      <c r="F336" s="454">
        <v>1.0</v>
      </c>
      <c r="G336" s="459"/>
    </row>
    <row r="337">
      <c r="A337" s="436" t="s">
        <v>1436</v>
      </c>
      <c r="B337" s="436" t="s">
        <v>1436</v>
      </c>
      <c r="C337" s="436" t="s">
        <v>9</v>
      </c>
      <c r="D337" s="436" t="s">
        <v>1040</v>
      </c>
      <c r="E337" s="436" t="s">
        <v>20</v>
      </c>
      <c r="F337" s="454">
        <v>1.0</v>
      </c>
      <c r="G337" s="459"/>
    </row>
    <row r="338">
      <c r="A338" s="436" t="s">
        <v>1436</v>
      </c>
      <c r="B338" s="436" t="s">
        <v>1436</v>
      </c>
      <c r="C338" s="436" t="s">
        <v>9</v>
      </c>
      <c r="D338" s="436" t="s">
        <v>1058</v>
      </c>
      <c r="E338" s="436" t="s">
        <v>21</v>
      </c>
      <c r="F338" s="454">
        <v>1.0</v>
      </c>
      <c r="G338" s="459"/>
    </row>
    <row r="339">
      <c r="A339" s="436" t="s">
        <v>1436</v>
      </c>
      <c r="B339" s="436" t="s">
        <v>1436</v>
      </c>
      <c r="C339" s="436" t="s">
        <v>9</v>
      </c>
      <c r="D339" s="436" t="s">
        <v>1058</v>
      </c>
      <c r="E339" s="436" t="s">
        <v>29</v>
      </c>
      <c r="F339" s="454">
        <v>1.0</v>
      </c>
      <c r="G339" s="459"/>
    </row>
    <row r="340">
      <c r="A340" s="436" t="s">
        <v>1477</v>
      </c>
      <c r="B340" s="436" t="s">
        <v>1658</v>
      </c>
      <c r="C340" s="436" t="s">
        <v>8</v>
      </c>
      <c r="D340" s="436" t="s">
        <v>1040</v>
      </c>
      <c r="E340" s="436" t="s">
        <v>26</v>
      </c>
      <c r="F340" s="454">
        <v>1.0</v>
      </c>
      <c r="G340" s="459"/>
    </row>
    <row r="341">
      <c r="A341" s="436" t="s">
        <v>1477</v>
      </c>
      <c r="B341" s="436" t="s">
        <v>1510</v>
      </c>
      <c r="C341" s="436" t="s">
        <v>10</v>
      </c>
      <c r="D341" s="436" t="s">
        <v>1040</v>
      </c>
      <c r="E341" s="436" t="s">
        <v>21</v>
      </c>
      <c r="F341" s="454">
        <v>1.0</v>
      </c>
      <c r="G341" s="459"/>
    </row>
    <row r="342">
      <c r="A342" s="436" t="s">
        <v>1477</v>
      </c>
      <c r="B342" s="436" t="s">
        <v>1518</v>
      </c>
      <c r="C342" s="436" t="s">
        <v>10</v>
      </c>
      <c r="D342" s="436" t="s">
        <v>1040</v>
      </c>
      <c r="E342" s="436" t="s">
        <v>29</v>
      </c>
      <c r="F342" s="454">
        <v>1.0</v>
      </c>
      <c r="G342" s="459"/>
    </row>
    <row r="343">
      <c r="A343" s="436" t="s">
        <v>1477</v>
      </c>
      <c r="B343" s="436" t="s">
        <v>1518</v>
      </c>
      <c r="C343" s="436" t="s">
        <v>9</v>
      </c>
      <c r="D343" s="436" t="s">
        <v>1040</v>
      </c>
      <c r="E343" s="436" t="s">
        <v>29</v>
      </c>
      <c r="F343" s="454">
        <v>1.0</v>
      </c>
      <c r="G343" s="459"/>
    </row>
    <row r="344">
      <c r="A344" s="436" t="s">
        <v>1402</v>
      </c>
      <c r="B344" s="436" t="s">
        <v>1567</v>
      </c>
      <c r="C344" s="436" t="s">
        <v>10</v>
      </c>
      <c r="D344" s="436" t="s">
        <v>1040</v>
      </c>
      <c r="E344" s="436" t="s">
        <v>21</v>
      </c>
      <c r="F344" s="454">
        <v>1.0</v>
      </c>
      <c r="G344" s="459"/>
    </row>
    <row r="345">
      <c r="A345" s="436" t="s">
        <v>1402</v>
      </c>
      <c r="B345" s="436" t="s">
        <v>1450</v>
      </c>
      <c r="C345" s="436" t="s">
        <v>8</v>
      </c>
      <c r="D345" s="436" t="s">
        <v>1040</v>
      </c>
      <c r="E345" s="436" t="s">
        <v>21</v>
      </c>
      <c r="F345" s="454">
        <v>1.0</v>
      </c>
      <c r="G345" s="459"/>
    </row>
    <row r="346">
      <c r="A346" s="436" t="s">
        <v>1402</v>
      </c>
      <c r="B346" s="436" t="s">
        <v>1450</v>
      </c>
      <c r="C346" s="436" t="s">
        <v>8</v>
      </c>
      <c r="D346" s="436" t="s">
        <v>1040</v>
      </c>
      <c r="E346" s="436" t="s">
        <v>26</v>
      </c>
      <c r="F346" s="454">
        <v>1.0</v>
      </c>
      <c r="G346" s="459"/>
    </row>
    <row r="347">
      <c r="A347" s="436" t="s">
        <v>1402</v>
      </c>
      <c r="B347" s="436" t="s">
        <v>1659</v>
      </c>
      <c r="C347" s="436" t="s">
        <v>10</v>
      </c>
      <c r="D347" s="436" t="s">
        <v>1040</v>
      </c>
      <c r="E347" s="436" t="s">
        <v>26</v>
      </c>
      <c r="F347" s="454">
        <v>1.0</v>
      </c>
      <c r="G347" s="459"/>
    </row>
    <row r="348">
      <c r="A348" s="458"/>
      <c r="B348" s="458"/>
      <c r="C348" s="458"/>
      <c r="D348" s="458"/>
      <c r="E348" s="458"/>
      <c r="F348" s="459"/>
      <c r="G348" s="459"/>
    </row>
    <row r="349">
      <c r="A349" s="458"/>
      <c r="B349" s="458"/>
      <c r="C349" s="458"/>
      <c r="D349" s="458"/>
      <c r="E349" s="458"/>
      <c r="F349" s="459"/>
      <c r="G349" s="459"/>
    </row>
    <row r="350">
      <c r="A350" s="458"/>
      <c r="B350" s="458"/>
      <c r="C350" s="458"/>
      <c r="D350" s="458"/>
      <c r="E350" s="458"/>
      <c r="F350" s="459"/>
      <c r="G350" s="459"/>
    </row>
    <row r="351">
      <c r="A351" s="458"/>
      <c r="B351" s="458"/>
      <c r="C351" s="458"/>
      <c r="D351" s="458"/>
      <c r="E351" s="458"/>
      <c r="F351" s="459"/>
      <c r="G351" s="459"/>
    </row>
    <row r="352">
      <c r="A352" s="458"/>
      <c r="B352" s="458"/>
      <c r="C352" s="458"/>
      <c r="D352" s="458"/>
      <c r="E352" s="458"/>
      <c r="F352" s="459"/>
      <c r="G352" s="459"/>
    </row>
    <row r="353">
      <c r="A353" s="458"/>
      <c r="B353" s="458"/>
      <c r="C353" s="458"/>
      <c r="D353" s="458"/>
      <c r="E353" s="458"/>
      <c r="F353" s="459"/>
      <c r="G353" s="459"/>
    </row>
    <row r="354">
      <c r="A354" s="458"/>
      <c r="B354" s="458"/>
      <c r="C354" s="458"/>
      <c r="D354" s="458"/>
      <c r="E354" s="458"/>
      <c r="F354" s="459"/>
      <c r="G354" s="459"/>
    </row>
    <row r="355">
      <c r="A355" s="458"/>
      <c r="B355" s="458"/>
      <c r="C355" s="458"/>
      <c r="D355" s="458"/>
      <c r="E355" s="458"/>
      <c r="F355" s="459"/>
      <c r="G355" s="459"/>
    </row>
    <row r="356">
      <c r="A356" s="458"/>
      <c r="B356" s="458"/>
      <c r="C356" s="458"/>
      <c r="D356" s="458"/>
      <c r="E356" s="458"/>
      <c r="F356" s="459"/>
      <c r="G356" s="459"/>
    </row>
    <row r="357">
      <c r="A357" s="458"/>
      <c r="B357" s="458"/>
      <c r="C357" s="458"/>
      <c r="D357" s="458"/>
      <c r="E357" s="458"/>
      <c r="F357" s="459"/>
      <c r="G357" s="459"/>
    </row>
    <row r="358">
      <c r="A358" s="458"/>
      <c r="B358" s="458"/>
      <c r="C358" s="458"/>
      <c r="D358" s="458"/>
      <c r="E358" s="458"/>
      <c r="F358" s="459"/>
      <c r="G358" s="459"/>
    </row>
    <row r="359">
      <c r="A359" s="458"/>
      <c r="B359" s="458"/>
      <c r="C359" s="458"/>
      <c r="D359" s="458"/>
      <c r="E359" s="458"/>
      <c r="F359" s="459"/>
      <c r="G359" s="459"/>
    </row>
    <row r="360">
      <c r="A360" s="458"/>
      <c r="B360" s="458"/>
      <c r="C360" s="458"/>
      <c r="D360" s="458"/>
      <c r="E360" s="458"/>
      <c r="F360" s="459"/>
      <c r="G360" s="459"/>
    </row>
    <row r="361">
      <c r="A361" s="458"/>
      <c r="B361" s="458"/>
      <c r="C361" s="458"/>
      <c r="D361" s="458"/>
      <c r="E361" s="458"/>
      <c r="F361" s="459"/>
      <c r="G361" s="459"/>
    </row>
    <row r="362">
      <c r="A362" s="458"/>
      <c r="B362" s="458"/>
      <c r="C362" s="458"/>
      <c r="D362" s="458"/>
      <c r="E362" s="458"/>
      <c r="F362" s="459"/>
      <c r="G362" s="459"/>
    </row>
    <row r="363">
      <c r="A363" s="458"/>
      <c r="B363" s="458"/>
      <c r="C363" s="458"/>
      <c r="D363" s="458"/>
      <c r="E363" s="458"/>
      <c r="F363" s="459"/>
      <c r="G363" s="459"/>
    </row>
    <row r="364">
      <c r="A364" s="458"/>
      <c r="B364" s="458"/>
      <c r="C364" s="458"/>
      <c r="D364" s="458"/>
      <c r="E364" s="458"/>
      <c r="F364" s="459"/>
      <c r="G364" s="459"/>
    </row>
    <row r="365">
      <c r="A365" s="458"/>
      <c r="B365" s="458"/>
      <c r="C365" s="458"/>
      <c r="D365" s="458"/>
      <c r="E365" s="458"/>
      <c r="F365" s="459"/>
      <c r="G365" s="459"/>
    </row>
    <row r="366">
      <c r="A366" s="458"/>
      <c r="B366" s="458"/>
      <c r="C366" s="458"/>
      <c r="D366" s="458"/>
      <c r="E366" s="458"/>
      <c r="F366" s="459"/>
      <c r="G366" s="459"/>
    </row>
    <row r="367">
      <c r="A367" s="458"/>
      <c r="B367" s="458"/>
      <c r="C367" s="458"/>
      <c r="D367" s="458"/>
      <c r="E367" s="458"/>
      <c r="F367" s="459"/>
      <c r="G367" s="459"/>
    </row>
    <row r="368">
      <c r="A368" s="458"/>
      <c r="B368" s="458"/>
      <c r="C368" s="458"/>
      <c r="D368" s="458"/>
      <c r="E368" s="458"/>
      <c r="F368" s="459"/>
      <c r="G368" s="459"/>
    </row>
    <row r="369">
      <c r="A369" s="458"/>
      <c r="B369" s="458"/>
      <c r="C369" s="458"/>
      <c r="D369" s="458"/>
      <c r="E369" s="458"/>
      <c r="F369" s="459"/>
      <c r="G369" s="459"/>
    </row>
    <row r="370">
      <c r="A370" s="458"/>
      <c r="B370" s="458"/>
      <c r="C370" s="458"/>
      <c r="D370" s="458"/>
      <c r="E370" s="458"/>
      <c r="F370" s="459"/>
      <c r="G370" s="459"/>
    </row>
    <row r="371">
      <c r="A371" s="458"/>
      <c r="B371" s="458"/>
      <c r="C371" s="458"/>
      <c r="D371" s="458"/>
      <c r="E371" s="458"/>
      <c r="F371" s="459"/>
      <c r="G371" s="459"/>
    </row>
    <row r="372">
      <c r="A372" s="458"/>
      <c r="B372" s="458"/>
      <c r="C372" s="458"/>
      <c r="D372" s="458"/>
      <c r="E372" s="458"/>
      <c r="F372" s="459"/>
      <c r="G372" s="459"/>
    </row>
    <row r="373">
      <c r="A373" s="458"/>
      <c r="B373" s="458"/>
      <c r="C373" s="458"/>
      <c r="D373" s="458"/>
      <c r="E373" s="458"/>
      <c r="F373" s="459"/>
      <c r="G373" s="459"/>
    </row>
    <row r="374">
      <c r="A374" s="458"/>
      <c r="B374" s="458"/>
      <c r="C374" s="458"/>
      <c r="D374" s="458"/>
      <c r="E374" s="458"/>
      <c r="F374" s="459"/>
      <c r="G374" s="459"/>
    </row>
    <row r="375">
      <c r="A375" s="458"/>
      <c r="B375" s="458"/>
      <c r="C375" s="458"/>
      <c r="D375" s="458"/>
      <c r="E375" s="458"/>
      <c r="F375" s="459"/>
      <c r="G375" s="459"/>
    </row>
    <row r="376">
      <c r="A376" s="458"/>
      <c r="B376" s="458"/>
      <c r="C376" s="458"/>
      <c r="D376" s="458"/>
      <c r="E376" s="458"/>
      <c r="F376" s="459"/>
      <c r="G376" s="459"/>
    </row>
    <row r="377">
      <c r="A377" s="458"/>
      <c r="B377" s="458"/>
      <c r="C377" s="458"/>
      <c r="D377" s="458"/>
      <c r="E377" s="458"/>
      <c r="F377" s="459"/>
      <c r="G377" s="459"/>
    </row>
    <row r="378">
      <c r="A378" s="458"/>
      <c r="B378" s="458"/>
      <c r="C378" s="458"/>
      <c r="D378" s="458"/>
      <c r="E378" s="458"/>
      <c r="F378" s="459"/>
      <c r="G378" s="459"/>
    </row>
    <row r="379">
      <c r="A379" s="458"/>
      <c r="B379" s="458"/>
      <c r="C379" s="458"/>
      <c r="D379" s="458"/>
      <c r="E379" s="458"/>
      <c r="F379" s="459"/>
      <c r="G379" s="459"/>
    </row>
    <row r="380">
      <c r="A380" s="458"/>
      <c r="B380" s="458"/>
      <c r="C380" s="458"/>
      <c r="D380" s="458"/>
      <c r="E380" s="458"/>
      <c r="F380" s="459"/>
      <c r="G380" s="459"/>
    </row>
    <row r="381">
      <c r="A381" s="458"/>
      <c r="B381" s="458"/>
      <c r="C381" s="458"/>
      <c r="D381" s="458"/>
      <c r="E381" s="458"/>
      <c r="F381" s="459"/>
      <c r="G381" s="459"/>
    </row>
    <row r="382">
      <c r="A382" s="458"/>
      <c r="B382" s="458"/>
      <c r="C382" s="458"/>
      <c r="D382" s="458"/>
      <c r="E382" s="458"/>
      <c r="F382" s="459"/>
      <c r="G382" s="459"/>
    </row>
    <row r="383">
      <c r="A383" s="458"/>
      <c r="B383" s="458"/>
      <c r="C383" s="458"/>
      <c r="D383" s="458"/>
      <c r="E383" s="458"/>
      <c r="F383" s="459"/>
      <c r="G383" s="459"/>
    </row>
    <row r="384">
      <c r="A384" s="458"/>
      <c r="B384" s="458"/>
      <c r="C384" s="458"/>
      <c r="D384" s="458"/>
      <c r="E384" s="458"/>
      <c r="F384" s="459"/>
      <c r="G384" s="459"/>
    </row>
    <row r="385">
      <c r="A385" s="458"/>
      <c r="B385" s="458"/>
      <c r="C385" s="458"/>
      <c r="D385" s="458"/>
      <c r="E385" s="458"/>
      <c r="F385" s="459"/>
      <c r="G385" s="459"/>
    </row>
    <row r="386">
      <c r="A386" s="458"/>
      <c r="B386" s="458"/>
      <c r="C386" s="458"/>
      <c r="D386" s="458"/>
      <c r="E386" s="458"/>
      <c r="F386" s="459"/>
      <c r="G386" s="459"/>
    </row>
    <row r="387">
      <c r="A387" s="458"/>
      <c r="B387" s="458"/>
      <c r="C387" s="458"/>
      <c r="D387" s="458"/>
      <c r="E387" s="458"/>
      <c r="F387" s="459"/>
      <c r="G387" s="459"/>
    </row>
    <row r="388">
      <c r="A388" s="458"/>
      <c r="B388" s="458"/>
      <c r="C388" s="458"/>
      <c r="D388" s="458"/>
      <c r="E388" s="458"/>
      <c r="F388" s="459"/>
      <c r="G388" s="459"/>
    </row>
    <row r="389">
      <c r="A389" s="458"/>
      <c r="B389" s="458"/>
      <c r="C389" s="458"/>
      <c r="D389" s="458"/>
      <c r="E389" s="458"/>
      <c r="F389" s="459"/>
      <c r="G389" s="459"/>
    </row>
    <row r="390">
      <c r="A390" s="458"/>
      <c r="B390" s="458"/>
      <c r="C390" s="458"/>
      <c r="D390" s="458"/>
      <c r="E390" s="458"/>
      <c r="F390" s="459"/>
      <c r="G390" s="459"/>
    </row>
    <row r="391">
      <c r="A391" s="458"/>
      <c r="B391" s="458"/>
      <c r="C391" s="458"/>
      <c r="D391" s="458"/>
      <c r="E391" s="458"/>
      <c r="F391" s="459"/>
      <c r="G391" s="459"/>
    </row>
    <row r="392">
      <c r="A392" s="458"/>
      <c r="B392" s="458"/>
      <c r="C392" s="458"/>
      <c r="D392" s="458"/>
      <c r="E392" s="458"/>
      <c r="F392" s="459"/>
      <c r="G392" s="459"/>
    </row>
    <row r="393">
      <c r="A393" s="458"/>
      <c r="B393" s="458"/>
      <c r="C393" s="458"/>
      <c r="D393" s="458"/>
      <c r="E393" s="458"/>
      <c r="F393" s="459"/>
      <c r="G393" s="459"/>
    </row>
    <row r="394">
      <c r="A394" s="458"/>
      <c r="B394" s="458"/>
      <c r="C394" s="458"/>
      <c r="D394" s="458"/>
      <c r="E394" s="458"/>
      <c r="F394" s="459"/>
      <c r="G394" s="459"/>
    </row>
    <row r="395">
      <c r="A395" s="458"/>
      <c r="B395" s="458"/>
      <c r="C395" s="458"/>
      <c r="D395" s="458"/>
      <c r="E395" s="458"/>
      <c r="F395" s="459"/>
      <c r="G395" s="459"/>
    </row>
    <row r="396">
      <c r="A396" s="458"/>
      <c r="B396" s="458"/>
      <c r="C396" s="458"/>
      <c r="D396" s="458"/>
      <c r="E396" s="458"/>
      <c r="F396" s="459"/>
      <c r="G396" s="459"/>
    </row>
    <row r="397">
      <c r="A397" s="458"/>
      <c r="B397" s="458"/>
      <c r="C397" s="458"/>
      <c r="D397" s="458"/>
      <c r="E397" s="458"/>
      <c r="F397" s="459"/>
      <c r="G397" s="459"/>
    </row>
    <row r="398">
      <c r="A398" s="458"/>
      <c r="B398" s="458"/>
      <c r="C398" s="458"/>
      <c r="D398" s="458"/>
      <c r="E398" s="458"/>
      <c r="F398" s="459"/>
      <c r="G398" s="459"/>
    </row>
    <row r="399">
      <c r="A399" s="458"/>
      <c r="B399" s="458"/>
      <c r="C399" s="458"/>
      <c r="D399" s="458"/>
      <c r="E399" s="458"/>
      <c r="F399" s="459"/>
      <c r="G399" s="459"/>
    </row>
    <row r="400">
      <c r="A400" s="458"/>
      <c r="B400" s="458"/>
      <c r="C400" s="458"/>
      <c r="D400" s="458"/>
      <c r="E400" s="458"/>
      <c r="F400" s="459"/>
      <c r="G400" s="459"/>
    </row>
    <row r="401">
      <c r="A401" s="458"/>
      <c r="B401" s="458"/>
      <c r="C401" s="458"/>
      <c r="D401" s="458"/>
      <c r="E401" s="458"/>
      <c r="F401" s="459"/>
      <c r="G401" s="459"/>
    </row>
    <row r="402">
      <c r="A402" s="458"/>
      <c r="B402" s="458"/>
      <c r="C402" s="458"/>
      <c r="D402" s="458"/>
      <c r="E402" s="458"/>
      <c r="F402" s="459"/>
      <c r="G402" s="459"/>
    </row>
    <row r="403">
      <c r="A403" s="458"/>
      <c r="B403" s="458"/>
      <c r="C403" s="458"/>
      <c r="D403" s="458"/>
      <c r="E403" s="458"/>
      <c r="F403" s="459"/>
      <c r="G403" s="459"/>
    </row>
    <row r="404">
      <c r="A404" s="458"/>
      <c r="B404" s="458"/>
      <c r="C404" s="458"/>
      <c r="D404" s="458"/>
      <c r="E404" s="458"/>
      <c r="F404" s="459"/>
      <c r="G404" s="459"/>
    </row>
    <row r="405">
      <c r="A405" s="458"/>
      <c r="B405" s="458"/>
      <c r="C405" s="458"/>
      <c r="D405" s="458"/>
      <c r="E405" s="458"/>
      <c r="F405" s="459"/>
      <c r="G405" s="459"/>
    </row>
    <row r="406">
      <c r="A406" s="458"/>
      <c r="B406" s="458"/>
      <c r="C406" s="458"/>
      <c r="D406" s="458"/>
      <c r="E406" s="458"/>
      <c r="F406" s="459"/>
      <c r="G406" s="459"/>
    </row>
    <row r="407">
      <c r="A407" s="458"/>
      <c r="B407" s="458"/>
      <c r="C407" s="458"/>
      <c r="D407" s="458"/>
      <c r="E407" s="458"/>
      <c r="F407" s="459"/>
      <c r="G407" s="459"/>
    </row>
    <row r="408">
      <c r="A408" s="458"/>
      <c r="B408" s="458"/>
      <c r="C408" s="458"/>
      <c r="D408" s="458"/>
      <c r="E408" s="458"/>
      <c r="F408" s="459"/>
      <c r="G408" s="459"/>
    </row>
    <row r="409">
      <c r="A409" s="458"/>
      <c r="B409" s="458"/>
      <c r="C409" s="458"/>
      <c r="D409" s="458"/>
      <c r="E409" s="458"/>
      <c r="F409" s="459"/>
      <c r="G409" s="459"/>
    </row>
    <row r="410">
      <c r="A410" s="458"/>
      <c r="B410" s="458"/>
      <c r="C410" s="458"/>
      <c r="D410" s="458"/>
      <c r="E410" s="458"/>
      <c r="F410" s="459"/>
      <c r="G410" s="459"/>
    </row>
    <row r="411">
      <c r="A411" s="458"/>
      <c r="B411" s="458"/>
      <c r="C411" s="458"/>
      <c r="D411" s="458"/>
      <c r="E411" s="458"/>
      <c r="F411" s="459"/>
      <c r="G411" s="459"/>
    </row>
    <row r="412">
      <c r="A412" s="458"/>
      <c r="B412" s="458"/>
      <c r="C412" s="458"/>
      <c r="D412" s="458"/>
      <c r="E412" s="458"/>
      <c r="F412" s="459"/>
      <c r="G412" s="459"/>
    </row>
    <row r="413">
      <c r="A413" s="458"/>
      <c r="B413" s="458"/>
      <c r="C413" s="458"/>
      <c r="D413" s="458"/>
      <c r="E413" s="458"/>
      <c r="F413" s="459"/>
      <c r="G413" s="459"/>
    </row>
    <row r="414">
      <c r="A414" s="458"/>
      <c r="B414" s="458"/>
      <c r="C414" s="458"/>
      <c r="D414" s="458"/>
      <c r="E414" s="458"/>
      <c r="F414" s="459"/>
      <c r="G414" s="459"/>
    </row>
    <row r="415">
      <c r="A415" s="458"/>
      <c r="B415" s="458"/>
      <c r="C415" s="458"/>
      <c r="D415" s="458"/>
      <c r="E415" s="458"/>
      <c r="F415" s="459"/>
      <c r="G415" s="459"/>
    </row>
    <row r="416">
      <c r="A416" s="458"/>
      <c r="B416" s="458"/>
      <c r="C416" s="458"/>
      <c r="D416" s="458"/>
      <c r="E416" s="458"/>
      <c r="F416" s="459"/>
      <c r="G416" s="459"/>
    </row>
    <row r="417">
      <c r="A417" s="458"/>
      <c r="B417" s="458"/>
      <c r="C417" s="458"/>
      <c r="D417" s="458"/>
      <c r="E417" s="458"/>
      <c r="F417" s="459"/>
      <c r="G417" s="459"/>
    </row>
    <row r="418">
      <c r="A418" s="458"/>
      <c r="B418" s="458"/>
      <c r="C418" s="458"/>
      <c r="D418" s="458"/>
      <c r="E418" s="458"/>
      <c r="F418" s="459"/>
      <c r="G418" s="459"/>
    </row>
    <row r="419">
      <c r="A419" s="458"/>
      <c r="B419" s="458"/>
      <c r="C419" s="458"/>
      <c r="D419" s="458"/>
      <c r="E419" s="458"/>
      <c r="F419" s="459"/>
      <c r="G419" s="459"/>
    </row>
    <row r="420">
      <c r="A420" s="458"/>
      <c r="B420" s="458"/>
      <c r="C420" s="458"/>
      <c r="D420" s="458"/>
      <c r="E420" s="458"/>
      <c r="F420" s="459"/>
      <c r="G420" s="459"/>
    </row>
    <row r="421">
      <c r="A421" s="458"/>
      <c r="B421" s="458"/>
      <c r="C421" s="458"/>
      <c r="D421" s="458"/>
      <c r="E421" s="458"/>
      <c r="F421" s="459"/>
      <c r="G421" s="459"/>
    </row>
    <row r="422">
      <c r="A422" s="458"/>
      <c r="B422" s="458"/>
      <c r="C422" s="458"/>
      <c r="D422" s="458"/>
      <c r="E422" s="458"/>
      <c r="F422" s="459"/>
      <c r="G422" s="459"/>
    </row>
    <row r="423">
      <c r="A423" s="458"/>
      <c r="B423" s="458"/>
      <c r="C423" s="458"/>
      <c r="D423" s="458"/>
      <c r="E423" s="458"/>
      <c r="F423" s="459"/>
      <c r="G423" s="459"/>
    </row>
    <row r="424">
      <c r="A424" s="458"/>
      <c r="B424" s="458"/>
      <c r="C424" s="458"/>
      <c r="D424" s="458"/>
      <c r="E424" s="458"/>
      <c r="F424" s="459"/>
      <c r="G424" s="459"/>
    </row>
    <row r="425">
      <c r="A425" s="458"/>
      <c r="B425" s="458"/>
      <c r="C425" s="458"/>
      <c r="D425" s="458"/>
      <c r="E425" s="458"/>
      <c r="F425" s="459"/>
      <c r="G425" s="459"/>
    </row>
    <row r="426">
      <c r="A426" s="458"/>
      <c r="B426" s="458"/>
      <c r="C426" s="458"/>
      <c r="D426" s="458"/>
      <c r="E426" s="458"/>
      <c r="F426" s="459"/>
      <c r="G426" s="459"/>
    </row>
    <row r="427">
      <c r="A427" s="458"/>
      <c r="B427" s="458"/>
      <c r="C427" s="458"/>
      <c r="D427" s="458"/>
      <c r="E427" s="458"/>
      <c r="F427" s="459"/>
      <c r="G427" s="459"/>
    </row>
    <row r="428">
      <c r="A428" s="458"/>
      <c r="B428" s="458"/>
      <c r="C428" s="458"/>
      <c r="D428" s="458"/>
      <c r="E428" s="458"/>
      <c r="F428" s="459"/>
      <c r="G428" s="459"/>
    </row>
    <row r="429">
      <c r="A429" s="458"/>
      <c r="B429" s="458"/>
      <c r="C429" s="458"/>
      <c r="D429" s="458"/>
      <c r="E429" s="458"/>
      <c r="F429" s="459"/>
      <c r="G429" s="459"/>
    </row>
    <row r="430">
      <c r="A430" s="458"/>
      <c r="B430" s="458"/>
      <c r="C430" s="458"/>
      <c r="D430" s="458"/>
      <c r="E430" s="458"/>
      <c r="F430" s="459"/>
      <c r="G430" s="459"/>
    </row>
    <row r="431">
      <c r="A431" s="458"/>
      <c r="B431" s="458"/>
      <c r="C431" s="458"/>
      <c r="D431" s="458"/>
      <c r="E431" s="458"/>
      <c r="F431" s="459"/>
      <c r="G431" s="459"/>
    </row>
    <row r="432">
      <c r="A432" s="458"/>
      <c r="B432" s="458"/>
      <c r="C432" s="458"/>
      <c r="D432" s="458"/>
      <c r="E432" s="458"/>
      <c r="F432" s="459"/>
      <c r="G432" s="459"/>
    </row>
    <row r="433">
      <c r="A433" s="458"/>
      <c r="B433" s="458"/>
      <c r="C433" s="458"/>
      <c r="D433" s="458"/>
      <c r="E433" s="458"/>
      <c r="F433" s="459"/>
      <c r="G433" s="459"/>
    </row>
    <row r="434">
      <c r="A434" s="458"/>
      <c r="B434" s="458"/>
      <c r="C434" s="458"/>
      <c r="D434" s="458"/>
      <c r="E434" s="458"/>
      <c r="F434" s="459"/>
      <c r="G434" s="459"/>
    </row>
    <row r="435">
      <c r="A435" s="458"/>
      <c r="B435" s="458"/>
      <c r="C435" s="458"/>
      <c r="D435" s="458"/>
      <c r="E435" s="458"/>
      <c r="F435" s="459"/>
      <c r="G435" s="459"/>
    </row>
    <row r="436">
      <c r="A436" s="458"/>
      <c r="B436" s="458"/>
      <c r="C436" s="458"/>
      <c r="D436" s="458"/>
      <c r="E436" s="458"/>
      <c r="F436" s="459"/>
      <c r="G436" s="459"/>
    </row>
    <row r="437">
      <c r="A437" s="458"/>
      <c r="B437" s="458"/>
      <c r="C437" s="458"/>
      <c r="D437" s="458"/>
      <c r="E437" s="458"/>
      <c r="F437" s="459"/>
      <c r="G437" s="459"/>
    </row>
    <row r="438">
      <c r="A438" s="458"/>
      <c r="B438" s="458"/>
      <c r="C438" s="458"/>
      <c r="D438" s="458"/>
      <c r="E438" s="458"/>
      <c r="F438" s="459"/>
      <c r="G438" s="459"/>
    </row>
    <row r="439">
      <c r="A439" s="458"/>
      <c r="B439" s="458"/>
      <c r="C439" s="458"/>
      <c r="D439" s="458"/>
      <c r="E439" s="458"/>
      <c r="F439" s="459"/>
      <c r="G439" s="459"/>
    </row>
    <row r="440">
      <c r="A440" s="458"/>
      <c r="B440" s="458"/>
      <c r="C440" s="458"/>
      <c r="D440" s="458"/>
      <c r="E440" s="458"/>
      <c r="F440" s="459"/>
      <c r="G440" s="459"/>
    </row>
    <row r="441">
      <c r="A441" s="458"/>
      <c r="B441" s="458"/>
      <c r="C441" s="458"/>
      <c r="D441" s="458"/>
      <c r="E441" s="458"/>
      <c r="F441" s="459"/>
      <c r="G441" s="459"/>
    </row>
    <row r="442">
      <c r="A442" s="458"/>
      <c r="B442" s="458"/>
      <c r="C442" s="458"/>
      <c r="D442" s="458"/>
      <c r="E442" s="458"/>
      <c r="F442" s="459"/>
      <c r="G442" s="459"/>
    </row>
    <row r="443">
      <c r="A443" s="458"/>
      <c r="B443" s="458"/>
      <c r="C443" s="458"/>
      <c r="D443" s="458"/>
      <c r="E443" s="458"/>
      <c r="F443" s="459"/>
      <c r="G443" s="459"/>
    </row>
    <row r="444">
      <c r="A444" s="458"/>
      <c r="B444" s="458"/>
      <c r="C444" s="458"/>
      <c r="D444" s="458"/>
      <c r="E444" s="458"/>
      <c r="F444" s="459"/>
      <c r="G444" s="459"/>
    </row>
    <row r="445">
      <c r="A445" s="458"/>
      <c r="B445" s="458"/>
      <c r="C445" s="458"/>
      <c r="D445" s="458"/>
      <c r="E445" s="458"/>
      <c r="F445" s="459"/>
      <c r="G445" s="459"/>
    </row>
    <row r="446">
      <c r="A446" s="458"/>
      <c r="B446" s="458"/>
      <c r="C446" s="458"/>
      <c r="D446" s="458"/>
      <c r="E446" s="458"/>
      <c r="F446" s="459"/>
      <c r="G446" s="459"/>
    </row>
    <row r="447">
      <c r="A447" s="458"/>
      <c r="B447" s="458"/>
      <c r="C447" s="458"/>
      <c r="D447" s="458"/>
      <c r="E447" s="458"/>
      <c r="F447" s="459"/>
      <c r="G447" s="459"/>
    </row>
    <row r="448">
      <c r="A448" s="458"/>
      <c r="B448" s="458"/>
      <c r="C448" s="458"/>
      <c r="D448" s="458"/>
      <c r="E448" s="458"/>
      <c r="F448" s="459"/>
      <c r="G448" s="459"/>
    </row>
    <row r="449">
      <c r="A449" s="458"/>
      <c r="B449" s="458"/>
      <c r="C449" s="458"/>
      <c r="D449" s="458"/>
      <c r="E449" s="458"/>
      <c r="F449" s="459"/>
      <c r="G449" s="459"/>
    </row>
    <row r="450">
      <c r="A450" s="458"/>
      <c r="B450" s="458"/>
      <c r="C450" s="458"/>
      <c r="D450" s="458"/>
      <c r="E450" s="458"/>
      <c r="F450" s="459"/>
      <c r="G450" s="459"/>
    </row>
    <row r="451">
      <c r="A451" s="458"/>
      <c r="B451" s="458"/>
      <c r="C451" s="458"/>
      <c r="D451" s="458"/>
      <c r="E451" s="458"/>
      <c r="F451" s="459"/>
      <c r="G451" s="459"/>
    </row>
    <row r="452">
      <c r="A452" s="458"/>
      <c r="B452" s="458"/>
      <c r="C452" s="458"/>
      <c r="D452" s="458"/>
      <c r="E452" s="458"/>
      <c r="F452" s="459"/>
      <c r="G452" s="459"/>
    </row>
    <row r="453">
      <c r="A453" s="458"/>
      <c r="B453" s="458"/>
      <c r="C453" s="458"/>
      <c r="D453" s="458"/>
      <c r="E453" s="458"/>
      <c r="F453" s="459"/>
      <c r="G453" s="459"/>
    </row>
    <row r="454">
      <c r="A454" s="458"/>
      <c r="B454" s="458"/>
      <c r="C454" s="458"/>
      <c r="D454" s="458"/>
      <c r="E454" s="458"/>
      <c r="F454" s="459"/>
      <c r="G454" s="459"/>
    </row>
    <row r="455">
      <c r="A455" s="458"/>
      <c r="B455" s="458"/>
      <c r="C455" s="458"/>
      <c r="D455" s="458"/>
      <c r="E455" s="458"/>
      <c r="F455" s="459"/>
      <c r="G455" s="459"/>
    </row>
    <row r="456">
      <c r="A456" s="458"/>
      <c r="B456" s="458"/>
      <c r="C456" s="458"/>
      <c r="D456" s="458"/>
      <c r="E456" s="458"/>
      <c r="F456" s="459"/>
      <c r="G456" s="459"/>
    </row>
    <row r="457">
      <c r="A457" s="458"/>
      <c r="B457" s="458"/>
      <c r="C457" s="458"/>
      <c r="D457" s="458"/>
      <c r="E457" s="458"/>
      <c r="F457" s="459"/>
      <c r="G457" s="459"/>
    </row>
    <row r="458">
      <c r="A458" s="458"/>
      <c r="B458" s="458"/>
      <c r="C458" s="458"/>
      <c r="D458" s="458"/>
      <c r="E458" s="458"/>
      <c r="F458" s="459"/>
      <c r="G458" s="459"/>
    </row>
    <row r="459">
      <c r="A459" s="458"/>
      <c r="B459" s="458"/>
      <c r="C459" s="458"/>
      <c r="D459" s="458"/>
      <c r="E459" s="458"/>
      <c r="F459" s="459"/>
      <c r="G459" s="459"/>
    </row>
    <row r="460">
      <c r="A460" s="458"/>
      <c r="B460" s="458"/>
      <c r="C460" s="458"/>
      <c r="D460" s="458"/>
      <c r="E460" s="458"/>
      <c r="F460" s="459"/>
      <c r="G460" s="459"/>
    </row>
    <row r="461">
      <c r="A461" s="458"/>
      <c r="B461" s="458"/>
      <c r="C461" s="458"/>
      <c r="D461" s="458"/>
      <c r="E461" s="458"/>
      <c r="F461" s="459"/>
      <c r="G461" s="459"/>
    </row>
    <row r="462">
      <c r="A462" s="458"/>
      <c r="B462" s="458"/>
      <c r="C462" s="458"/>
      <c r="D462" s="458"/>
      <c r="E462" s="458"/>
      <c r="F462" s="459"/>
      <c r="G462" s="459"/>
    </row>
    <row r="463">
      <c r="A463" s="458"/>
      <c r="B463" s="458"/>
      <c r="C463" s="458"/>
      <c r="D463" s="458"/>
      <c r="E463" s="458"/>
      <c r="F463" s="459"/>
      <c r="G463" s="459"/>
    </row>
    <row r="464">
      <c r="A464" s="458"/>
      <c r="B464" s="458"/>
      <c r="C464" s="458"/>
      <c r="D464" s="458"/>
      <c r="E464" s="458"/>
      <c r="F464" s="459"/>
      <c r="G464" s="459"/>
    </row>
    <row r="465">
      <c r="A465" s="458"/>
      <c r="B465" s="458"/>
      <c r="C465" s="458"/>
      <c r="D465" s="458"/>
      <c r="E465" s="458"/>
      <c r="F465" s="459"/>
      <c r="G465" s="459"/>
    </row>
    <row r="466">
      <c r="A466" s="458"/>
      <c r="B466" s="458"/>
      <c r="C466" s="458"/>
      <c r="D466" s="458"/>
      <c r="E466" s="458"/>
      <c r="F466" s="459"/>
      <c r="G466" s="459"/>
    </row>
    <row r="467">
      <c r="A467" s="458"/>
      <c r="B467" s="458"/>
      <c r="C467" s="458"/>
      <c r="D467" s="458"/>
      <c r="E467" s="458"/>
      <c r="F467" s="459"/>
      <c r="G467" s="459"/>
    </row>
    <row r="468">
      <c r="A468" s="458"/>
      <c r="B468" s="458"/>
      <c r="C468" s="458"/>
      <c r="D468" s="458"/>
      <c r="E468" s="458"/>
      <c r="F468" s="459"/>
      <c r="G468" s="459"/>
    </row>
    <row r="469">
      <c r="A469" s="458"/>
      <c r="B469" s="458"/>
      <c r="C469" s="458"/>
      <c r="D469" s="458"/>
      <c r="E469" s="458"/>
      <c r="F469" s="459"/>
      <c r="G469" s="459"/>
    </row>
    <row r="470">
      <c r="A470" s="458"/>
      <c r="B470" s="458"/>
      <c r="C470" s="458"/>
      <c r="D470" s="458"/>
      <c r="E470" s="458"/>
      <c r="F470" s="459"/>
      <c r="G470" s="459"/>
    </row>
    <row r="471">
      <c r="A471" s="458"/>
      <c r="B471" s="458"/>
      <c r="C471" s="458"/>
      <c r="D471" s="458"/>
      <c r="E471" s="458"/>
      <c r="F471" s="459"/>
      <c r="G471" s="459"/>
    </row>
    <row r="472">
      <c r="A472" s="458"/>
      <c r="B472" s="458"/>
      <c r="C472" s="458"/>
      <c r="D472" s="458"/>
      <c r="E472" s="458"/>
      <c r="F472" s="459"/>
      <c r="G472" s="459"/>
    </row>
    <row r="473">
      <c r="A473" s="458"/>
      <c r="B473" s="458"/>
      <c r="C473" s="458"/>
      <c r="D473" s="458"/>
      <c r="E473" s="458"/>
      <c r="F473" s="459"/>
      <c r="G473" s="459"/>
    </row>
    <row r="474">
      <c r="A474" s="458"/>
      <c r="B474" s="458"/>
      <c r="C474" s="458"/>
      <c r="D474" s="458"/>
      <c r="E474" s="458"/>
      <c r="F474" s="459"/>
      <c r="G474" s="459"/>
    </row>
    <row r="475">
      <c r="A475" s="458"/>
      <c r="B475" s="458"/>
      <c r="C475" s="458"/>
      <c r="D475" s="458"/>
      <c r="E475" s="458"/>
      <c r="F475" s="459"/>
      <c r="G475" s="459"/>
    </row>
    <row r="476">
      <c r="A476" s="458"/>
      <c r="B476" s="458"/>
      <c r="C476" s="458"/>
      <c r="D476" s="458"/>
      <c r="E476" s="458"/>
      <c r="F476" s="459"/>
      <c r="G476" s="459"/>
    </row>
    <row r="477">
      <c r="A477" s="458"/>
      <c r="B477" s="458"/>
      <c r="C477" s="458"/>
      <c r="D477" s="458"/>
      <c r="E477" s="458"/>
      <c r="F477" s="459"/>
      <c r="G477" s="459"/>
    </row>
    <row r="478">
      <c r="A478" s="458"/>
      <c r="B478" s="458"/>
      <c r="C478" s="458"/>
      <c r="D478" s="458"/>
      <c r="E478" s="458"/>
      <c r="F478" s="459"/>
      <c r="G478" s="459"/>
    </row>
    <row r="479">
      <c r="A479" s="458"/>
      <c r="B479" s="458"/>
      <c r="C479" s="458"/>
      <c r="D479" s="458"/>
      <c r="E479" s="458"/>
      <c r="F479" s="459"/>
      <c r="G479" s="459"/>
    </row>
    <row r="480">
      <c r="A480" s="458"/>
      <c r="B480" s="458"/>
      <c r="C480" s="458"/>
      <c r="D480" s="458"/>
      <c r="E480" s="458"/>
      <c r="F480" s="459"/>
      <c r="G480" s="459"/>
    </row>
    <row r="481">
      <c r="A481" s="458"/>
      <c r="B481" s="458"/>
      <c r="C481" s="458"/>
      <c r="D481" s="458"/>
      <c r="E481" s="458"/>
      <c r="F481" s="459"/>
      <c r="G481" s="459"/>
    </row>
    <row r="482">
      <c r="A482" s="458"/>
      <c r="B482" s="458"/>
      <c r="C482" s="458"/>
      <c r="D482" s="458"/>
      <c r="E482" s="458"/>
      <c r="F482" s="459"/>
      <c r="G482" s="459"/>
    </row>
    <row r="483">
      <c r="A483" s="458"/>
      <c r="B483" s="458"/>
      <c r="C483" s="458"/>
      <c r="D483" s="458"/>
      <c r="E483" s="458"/>
      <c r="F483" s="459"/>
      <c r="G483" s="459"/>
    </row>
    <row r="484">
      <c r="A484" s="458"/>
      <c r="B484" s="458"/>
      <c r="C484" s="458"/>
      <c r="D484" s="458"/>
      <c r="E484" s="458"/>
      <c r="F484" s="459"/>
      <c r="G484" s="459"/>
    </row>
    <row r="485">
      <c r="A485" s="458"/>
      <c r="B485" s="458"/>
      <c r="C485" s="458"/>
      <c r="D485" s="458"/>
      <c r="E485" s="458"/>
      <c r="F485" s="459"/>
      <c r="G485" s="459"/>
    </row>
    <row r="486">
      <c r="A486" s="458"/>
      <c r="B486" s="458"/>
      <c r="C486" s="458"/>
      <c r="D486" s="458"/>
      <c r="E486" s="458"/>
      <c r="F486" s="459"/>
      <c r="G486" s="459"/>
    </row>
    <row r="487">
      <c r="A487" s="458"/>
      <c r="B487" s="458"/>
      <c r="C487" s="458"/>
      <c r="D487" s="458"/>
      <c r="E487" s="458"/>
      <c r="F487" s="459"/>
      <c r="G487" s="459"/>
    </row>
    <row r="488">
      <c r="A488" s="458"/>
      <c r="B488" s="458"/>
      <c r="C488" s="458"/>
      <c r="D488" s="458"/>
      <c r="E488" s="458"/>
      <c r="F488" s="459"/>
      <c r="G488" s="459"/>
    </row>
    <row r="489">
      <c r="A489" s="458"/>
      <c r="B489" s="458"/>
      <c r="C489" s="458"/>
      <c r="D489" s="458"/>
      <c r="E489" s="458"/>
      <c r="F489" s="459"/>
      <c r="G489" s="459"/>
    </row>
    <row r="490">
      <c r="A490" s="458"/>
      <c r="B490" s="458"/>
      <c r="C490" s="458"/>
      <c r="D490" s="458"/>
      <c r="E490" s="458"/>
      <c r="F490" s="459"/>
      <c r="G490" s="459"/>
    </row>
    <row r="491">
      <c r="A491" s="458"/>
      <c r="B491" s="458"/>
      <c r="C491" s="458"/>
      <c r="D491" s="458"/>
      <c r="E491" s="458"/>
      <c r="F491" s="459"/>
      <c r="G491" s="459"/>
    </row>
    <row r="492">
      <c r="A492" s="458"/>
      <c r="B492" s="458"/>
      <c r="C492" s="458"/>
      <c r="D492" s="458"/>
      <c r="E492" s="458"/>
      <c r="F492" s="459"/>
      <c r="G492" s="459"/>
    </row>
    <row r="493">
      <c r="A493" s="458"/>
      <c r="B493" s="458"/>
      <c r="C493" s="458"/>
      <c r="D493" s="458"/>
      <c r="E493" s="458"/>
      <c r="F493" s="459"/>
      <c r="G493" s="459"/>
    </row>
    <row r="494">
      <c r="A494" s="458"/>
      <c r="B494" s="458"/>
      <c r="C494" s="458"/>
      <c r="D494" s="458"/>
      <c r="E494" s="458"/>
      <c r="F494" s="459"/>
      <c r="G494" s="459"/>
    </row>
    <row r="495">
      <c r="A495" s="458"/>
      <c r="B495" s="458"/>
      <c r="C495" s="458"/>
      <c r="D495" s="458"/>
      <c r="E495" s="458"/>
      <c r="F495" s="459"/>
      <c r="G495" s="459"/>
    </row>
  </sheetData>
  <drawing r:id="rId2"/>
  <legacyDrawing r:id="rId3"/>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0.13"/>
  </cols>
  <sheetData>
    <row r="1">
      <c r="A1" s="451" t="s">
        <v>626</v>
      </c>
    </row>
    <row r="2">
      <c r="A2" s="31" t="s">
        <v>1021</v>
      </c>
      <c r="B2" s="31" t="s">
        <v>1660</v>
      </c>
    </row>
    <row r="3">
      <c r="A3" s="31" t="s">
        <v>1023</v>
      </c>
      <c r="B3" s="31" t="s">
        <v>1024</v>
      </c>
    </row>
    <row r="4">
      <c r="A4" s="31" t="s">
        <v>756</v>
      </c>
      <c r="B4" s="31" t="s">
        <v>1661</v>
      </c>
    </row>
    <row r="5">
      <c r="A5" s="31" t="s">
        <v>1026</v>
      </c>
      <c r="B5" s="452">
        <v>174.0</v>
      </c>
    </row>
    <row r="6">
      <c r="A6" s="31" t="s">
        <v>1027</v>
      </c>
      <c r="B6" s="452">
        <v>174.0</v>
      </c>
    </row>
    <row r="7">
      <c r="A7" s="31" t="s">
        <v>1028</v>
      </c>
      <c r="B7" s="31" t="s">
        <v>1029</v>
      </c>
    </row>
    <row r="10">
      <c r="A10" s="453" t="s">
        <v>1030</v>
      </c>
    </row>
    <row r="11">
      <c r="A11" s="453" t="s">
        <v>1031</v>
      </c>
      <c r="B11" s="453" t="s">
        <v>1032</v>
      </c>
      <c r="C11" s="453" t="s">
        <v>1033</v>
      </c>
      <c r="D11" s="453" t="s">
        <v>1034</v>
      </c>
      <c r="E11" s="453" t="s">
        <v>1035</v>
      </c>
      <c r="F11" s="453" t="s">
        <v>1036</v>
      </c>
      <c r="G11" s="307"/>
    </row>
    <row r="12">
      <c r="A12" s="436" t="s">
        <v>1037</v>
      </c>
      <c r="B12" s="436" t="s">
        <v>1037</v>
      </c>
      <c r="C12" s="436" t="s">
        <v>1037</v>
      </c>
      <c r="D12" s="436" t="s">
        <v>1037</v>
      </c>
      <c r="E12" s="436" t="s">
        <v>1037</v>
      </c>
      <c r="F12" s="454">
        <v>2009.0</v>
      </c>
      <c r="G12" s="459"/>
    </row>
    <row r="15">
      <c r="A15" s="455" t="s">
        <v>1031</v>
      </c>
      <c r="B15" s="455" t="s">
        <v>1032</v>
      </c>
      <c r="C15" s="455" t="s">
        <v>1033</v>
      </c>
      <c r="D15" s="455" t="s">
        <v>1034</v>
      </c>
      <c r="E15" s="455" t="s">
        <v>1035</v>
      </c>
      <c r="F15" s="455" t="s">
        <v>1036</v>
      </c>
      <c r="G15" s="307"/>
    </row>
    <row r="16">
      <c r="A16" s="436" t="s">
        <v>1436</v>
      </c>
      <c r="B16" s="436" t="s">
        <v>1436</v>
      </c>
      <c r="C16" s="436" t="s">
        <v>10</v>
      </c>
      <c r="D16" s="436" t="s">
        <v>1040</v>
      </c>
      <c r="E16" s="436" t="s">
        <v>46</v>
      </c>
      <c r="F16" s="454">
        <v>460.0</v>
      </c>
      <c r="G16" s="459"/>
    </row>
    <row r="17">
      <c r="A17" s="436" t="s">
        <v>1436</v>
      </c>
      <c r="B17" s="436" t="s">
        <v>1436</v>
      </c>
      <c r="C17" s="436" t="s">
        <v>8</v>
      </c>
      <c r="D17" s="436" t="s">
        <v>1040</v>
      </c>
      <c r="E17" s="436" t="s">
        <v>46</v>
      </c>
      <c r="F17" s="454">
        <v>319.0</v>
      </c>
      <c r="G17" s="459"/>
    </row>
    <row r="18">
      <c r="A18" s="436" t="s">
        <v>1437</v>
      </c>
      <c r="B18" s="436" t="s">
        <v>1438</v>
      </c>
      <c r="C18" s="436" t="s">
        <v>10</v>
      </c>
      <c r="D18" s="436" t="s">
        <v>1040</v>
      </c>
      <c r="E18" s="436" t="s">
        <v>46</v>
      </c>
      <c r="F18" s="454">
        <v>115.0</v>
      </c>
      <c r="G18" s="459"/>
    </row>
    <row r="19">
      <c r="A19" s="436" t="s">
        <v>1436</v>
      </c>
      <c r="B19" s="436" t="s">
        <v>1436</v>
      </c>
      <c r="C19" s="436" t="s">
        <v>9</v>
      </c>
      <c r="D19" s="436" t="s">
        <v>1040</v>
      </c>
      <c r="E19" s="436" t="s">
        <v>46</v>
      </c>
      <c r="F19" s="454">
        <v>88.0</v>
      </c>
      <c r="G19" s="459"/>
    </row>
    <row r="20">
      <c r="A20" s="436" t="s">
        <v>1437</v>
      </c>
      <c r="B20" s="436" t="s">
        <v>1461</v>
      </c>
      <c r="C20" s="436" t="s">
        <v>10</v>
      </c>
      <c r="D20" s="436" t="s">
        <v>1040</v>
      </c>
      <c r="E20" s="436" t="s">
        <v>46</v>
      </c>
      <c r="F20" s="454">
        <v>64.0</v>
      </c>
      <c r="G20" s="459"/>
    </row>
    <row r="21">
      <c r="A21" s="436" t="s">
        <v>1436</v>
      </c>
      <c r="B21" s="436" t="s">
        <v>1436</v>
      </c>
      <c r="C21" s="436" t="s">
        <v>10</v>
      </c>
      <c r="D21" s="436" t="s">
        <v>1040</v>
      </c>
      <c r="E21" s="436" t="s">
        <v>47</v>
      </c>
      <c r="F21" s="454">
        <v>64.0</v>
      </c>
      <c r="G21" s="459"/>
    </row>
    <row r="22">
      <c r="A22" s="436" t="s">
        <v>1437</v>
      </c>
      <c r="B22" s="436" t="s">
        <v>1438</v>
      </c>
      <c r="C22" s="436" t="s">
        <v>8</v>
      </c>
      <c r="D22" s="436" t="s">
        <v>1040</v>
      </c>
      <c r="E22" s="436" t="s">
        <v>46</v>
      </c>
      <c r="F22" s="454">
        <v>55.0</v>
      </c>
      <c r="G22" s="459"/>
    </row>
    <row r="23">
      <c r="A23" s="436" t="s">
        <v>1437</v>
      </c>
      <c r="B23" s="436" t="s">
        <v>1438</v>
      </c>
      <c r="C23" s="436" t="s">
        <v>9</v>
      </c>
      <c r="D23" s="436" t="s">
        <v>1040</v>
      </c>
      <c r="E23" s="436" t="s">
        <v>46</v>
      </c>
      <c r="F23" s="454">
        <v>38.0</v>
      </c>
      <c r="G23" s="459"/>
    </row>
    <row r="24">
      <c r="A24" s="436" t="s">
        <v>1437</v>
      </c>
      <c r="B24" s="436" t="s">
        <v>1439</v>
      </c>
      <c r="C24" s="436" t="s">
        <v>10</v>
      </c>
      <c r="D24" s="436" t="s">
        <v>1040</v>
      </c>
      <c r="E24" s="436" t="s">
        <v>46</v>
      </c>
      <c r="F24" s="454">
        <v>35.0</v>
      </c>
      <c r="G24" s="459"/>
    </row>
    <row r="25">
      <c r="A25" s="436" t="s">
        <v>1437</v>
      </c>
      <c r="B25" s="436" t="s">
        <v>1460</v>
      </c>
      <c r="C25" s="436" t="s">
        <v>10</v>
      </c>
      <c r="D25" s="436" t="s">
        <v>1040</v>
      </c>
      <c r="E25" s="436" t="s">
        <v>46</v>
      </c>
      <c r="F25" s="454">
        <v>32.0</v>
      </c>
      <c r="G25" s="459"/>
    </row>
    <row r="26">
      <c r="A26" s="436" t="s">
        <v>1448</v>
      </c>
      <c r="B26" s="436" t="s">
        <v>1459</v>
      </c>
      <c r="C26" s="436" t="s">
        <v>10</v>
      </c>
      <c r="D26" s="436" t="s">
        <v>1040</v>
      </c>
      <c r="E26" s="436" t="s">
        <v>46</v>
      </c>
      <c r="F26" s="454">
        <v>25.0</v>
      </c>
      <c r="G26" s="459"/>
    </row>
    <row r="27">
      <c r="A27" s="436" t="s">
        <v>1436</v>
      </c>
      <c r="B27" s="436" t="s">
        <v>1436</v>
      </c>
      <c r="C27" s="436" t="s">
        <v>8</v>
      </c>
      <c r="D27" s="436" t="s">
        <v>1040</v>
      </c>
      <c r="E27" s="436" t="s">
        <v>47</v>
      </c>
      <c r="F27" s="454">
        <v>24.0</v>
      </c>
      <c r="G27" s="459"/>
    </row>
    <row r="28">
      <c r="A28" s="436" t="s">
        <v>1437</v>
      </c>
      <c r="B28" s="436" t="s">
        <v>1438</v>
      </c>
      <c r="C28" s="436" t="s">
        <v>10</v>
      </c>
      <c r="D28" s="436" t="s">
        <v>1040</v>
      </c>
      <c r="E28" s="436" t="s">
        <v>47</v>
      </c>
      <c r="F28" s="454">
        <v>22.0</v>
      </c>
      <c r="G28" s="459"/>
    </row>
    <row r="29">
      <c r="A29" s="436" t="s">
        <v>1437</v>
      </c>
      <c r="B29" s="436" t="s">
        <v>1439</v>
      </c>
      <c r="C29" s="436" t="s">
        <v>8</v>
      </c>
      <c r="D29" s="436" t="s">
        <v>1040</v>
      </c>
      <c r="E29" s="436" t="s">
        <v>46</v>
      </c>
      <c r="F29" s="454">
        <v>21.0</v>
      </c>
      <c r="G29" s="459"/>
    </row>
    <row r="30">
      <c r="A30" s="436" t="s">
        <v>1068</v>
      </c>
      <c r="B30" s="436" t="s">
        <v>1068</v>
      </c>
      <c r="C30" s="436" t="s">
        <v>10</v>
      </c>
      <c r="D30" s="436" t="s">
        <v>1040</v>
      </c>
      <c r="E30" s="436" t="s">
        <v>46</v>
      </c>
      <c r="F30" s="454">
        <v>20.0</v>
      </c>
      <c r="G30" s="459"/>
    </row>
    <row r="31">
      <c r="A31" s="436" t="s">
        <v>1437</v>
      </c>
      <c r="B31" s="436" t="s">
        <v>1461</v>
      </c>
      <c r="C31" s="436" t="s">
        <v>8</v>
      </c>
      <c r="D31" s="436" t="s">
        <v>1040</v>
      </c>
      <c r="E31" s="436" t="s">
        <v>46</v>
      </c>
      <c r="F31" s="454">
        <v>20.0</v>
      </c>
      <c r="G31" s="459"/>
    </row>
    <row r="32">
      <c r="A32" s="436" t="s">
        <v>1448</v>
      </c>
      <c r="B32" s="436" t="s">
        <v>1486</v>
      </c>
      <c r="C32" s="436" t="s">
        <v>10</v>
      </c>
      <c r="D32" s="436" t="s">
        <v>1040</v>
      </c>
      <c r="E32" s="436" t="s">
        <v>46</v>
      </c>
      <c r="F32" s="454">
        <v>17.0</v>
      </c>
      <c r="G32" s="459"/>
    </row>
    <row r="33">
      <c r="A33" s="436" t="s">
        <v>1437</v>
      </c>
      <c r="B33" s="436" t="s">
        <v>1443</v>
      </c>
      <c r="C33" s="436" t="s">
        <v>10</v>
      </c>
      <c r="D33" s="436" t="s">
        <v>1040</v>
      </c>
      <c r="E33" s="436" t="s">
        <v>46</v>
      </c>
      <c r="F33" s="454">
        <v>17.0</v>
      </c>
      <c r="G33" s="459"/>
    </row>
    <row r="34">
      <c r="A34" s="436" t="s">
        <v>1448</v>
      </c>
      <c r="B34" s="436" t="s">
        <v>1459</v>
      </c>
      <c r="C34" s="436" t="s">
        <v>8</v>
      </c>
      <c r="D34" s="436" t="s">
        <v>1040</v>
      </c>
      <c r="E34" s="436" t="s">
        <v>46</v>
      </c>
      <c r="F34" s="454">
        <v>15.0</v>
      </c>
      <c r="G34" s="459"/>
    </row>
    <row r="35">
      <c r="A35" s="436" t="s">
        <v>1452</v>
      </c>
      <c r="B35" s="436" t="s">
        <v>1514</v>
      </c>
      <c r="C35" s="436" t="s">
        <v>10</v>
      </c>
      <c r="D35" s="436" t="s">
        <v>1040</v>
      </c>
      <c r="E35" s="436" t="s">
        <v>46</v>
      </c>
      <c r="F35" s="454">
        <v>15.0</v>
      </c>
      <c r="G35" s="459"/>
    </row>
    <row r="36">
      <c r="A36" s="436" t="s">
        <v>1444</v>
      </c>
      <c r="B36" s="436" t="s">
        <v>1457</v>
      </c>
      <c r="C36" s="436" t="s">
        <v>10</v>
      </c>
      <c r="D36" s="436" t="s">
        <v>1040</v>
      </c>
      <c r="E36" s="436" t="s">
        <v>46</v>
      </c>
      <c r="F36" s="454">
        <v>15.0</v>
      </c>
      <c r="G36" s="459"/>
    </row>
    <row r="37">
      <c r="A37" s="436" t="s">
        <v>1437</v>
      </c>
      <c r="B37" s="436" t="s">
        <v>1469</v>
      </c>
      <c r="C37" s="436" t="s">
        <v>10</v>
      </c>
      <c r="D37" s="436" t="s">
        <v>1040</v>
      </c>
      <c r="E37" s="436" t="s">
        <v>46</v>
      </c>
      <c r="F37" s="454">
        <v>14.0</v>
      </c>
      <c r="G37" s="459"/>
    </row>
    <row r="38">
      <c r="A38" s="436" t="s">
        <v>1436</v>
      </c>
      <c r="B38" s="436" t="s">
        <v>1436</v>
      </c>
      <c r="C38" s="436" t="s">
        <v>9</v>
      </c>
      <c r="D38" s="436" t="s">
        <v>1040</v>
      </c>
      <c r="E38" s="436" t="s">
        <v>47</v>
      </c>
      <c r="F38" s="454">
        <v>14.0</v>
      </c>
      <c r="G38" s="459"/>
    </row>
    <row r="39">
      <c r="A39" s="436" t="s">
        <v>1437</v>
      </c>
      <c r="B39" s="436" t="s">
        <v>1461</v>
      </c>
      <c r="C39" s="436" t="s">
        <v>9</v>
      </c>
      <c r="D39" s="436" t="s">
        <v>1040</v>
      </c>
      <c r="E39" s="436" t="s">
        <v>46</v>
      </c>
      <c r="F39" s="454">
        <v>12.0</v>
      </c>
      <c r="G39" s="459"/>
    </row>
    <row r="40">
      <c r="A40" s="436" t="s">
        <v>1452</v>
      </c>
      <c r="B40" s="436" t="s">
        <v>1472</v>
      </c>
      <c r="C40" s="436" t="s">
        <v>10</v>
      </c>
      <c r="D40" s="436" t="s">
        <v>1040</v>
      </c>
      <c r="E40" s="436" t="s">
        <v>46</v>
      </c>
      <c r="F40" s="454">
        <v>12.0</v>
      </c>
      <c r="G40" s="459"/>
    </row>
    <row r="41">
      <c r="A41" s="436" t="s">
        <v>1444</v>
      </c>
      <c r="B41" s="436" t="s">
        <v>1445</v>
      </c>
      <c r="C41" s="436" t="s">
        <v>8</v>
      </c>
      <c r="D41" s="436" t="s">
        <v>1040</v>
      </c>
      <c r="E41" s="436" t="s">
        <v>46</v>
      </c>
      <c r="F41" s="454">
        <v>12.0</v>
      </c>
      <c r="G41" s="459"/>
    </row>
    <row r="42">
      <c r="A42" s="436" t="s">
        <v>1448</v>
      </c>
      <c r="B42" s="436" t="s">
        <v>1601</v>
      </c>
      <c r="C42" s="436" t="s">
        <v>10</v>
      </c>
      <c r="D42" s="436" t="s">
        <v>1040</v>
      </c>
      <c r="E42" s="436" t="s">
        <v>46</v>
      </c>
      <c r="F42" s="454">
        <v>11.0</v>
      </c>
      <c r="G42" s="459"/>
    </row>
    <row r="43">
      <c r="A43" s="436" t="s">
        <v>1448</v>
      </c>
      <c r="B43" s="436" t="s">
        <v>1494</v>
      </c>
      <c r="C43" s="436" t="s">
        <v>10</v>
      </c>
      <c r="D43" s="436" t="s">
        <v>1040</v>
      </c>
      <c r="E43" s="436" t="s">
        <v>46</v>
      </c>
      <c r="F43" s="454">
        <v>11.0</v>
      </c>
      <c r="G43" s="459"/>
    </row>
    <row r="44">
      <c r="A44" s="436" t="s">
        <v>1437</v>
      </c>
      <c r="B44" s="436" t="s">
        <v>1438</v>
      </c>
      <c r="C44" s="436" t="s">
        <v>8</v>
      </c>
      <c r="D44" s="436" t="s">
        <v>1040</v>
      </c>
      <c r="E44" s="436" t="s">
        <v>47</v>
      </c>
      <c r="F44" s="454">
        <v>11.0</v>
      </c>
      <c r="G44" s="459"/>
    </row>
    <row r="45">
      <c r="A45" s="436" t="s">
        <v>1437</v>
      </c>
      <c r="B45" s="436" t="s">
        <v>1442</v>
      </c>
      <c r="C45" s="436" t="s">
        <v>8</v>
      </c>
      <c r="D45" s="436" t="s">
        <v>1040</v>
      </c>
      <c r="E45" s="436" t="s">
        <v>46</v>
      </c>
      <c r="F45" s="454">
        <v>11.0</v>
      </c>
      <c r="G45" s="459"/>
    </row>
    <row r="46">
      <c r="A46" s="436" t="s">
        <v>1452</v>
      </c>
      <c r="B46" s="436" t="s">
        <v>1453</v>
      </c>
      <c r="C46" s="436" t="s">
        <v>10</v>
      </c>
      <c r="D46" s="436" t="s">
        <v>1040</v>
      </c>
      <c r="E46" s="436" t="s">
        <v>46</v>
      </c>
      <c r="F46" s="454">
        <v>11.0</v>
      </c>
      <c r="G46" s="459"/>
    </row>
    <row r="47">
      <c r="A47" s="436" t="s">
        <v>1437</v>
      </c>
      <c r="B47" s="436" t="s">
        <v>1443</v>
      </c>
      <c r="C47" s="436" t="s">
        <v>8</v>
      </c>
      <c r="D47" s="436" t="s">
        <v>1040</v>
      </c>
      <c r="E47" s="436" t="s">
        <v>46</v>
      </c>
      <c r="F47" s="454">
        <v>10.0</v>
      </c>
      <c r="G47" s="459"/>
    </row>
    <row r="48">
      <c r="A48" s="436" t="s">
        <v>1444</v>
      </c>
      <c r="B48" s="436" t="s">
        <v>1457</v>
      </c>
      <c r="C48" s="436" t="s">
        <v>9</v>
      </c>
      <c r="D48" s="436" t="s">
        <v>1040</v>
      </c>
      <c r="E48" s="436" t="s">
        <v>46</v>
      </c>
      <c r="F48" s="454">
        <v>10.0</v>
      </c>
      <c r="G48" s="459"/>
    </row>
    <row r="49">
      <c r="A49" s="436" t="s">
        <v>1437</v>
      </c>
      <c r="B49" s="436" t="s">
        <v>1461</v>
      </c>
      <c r="C49" s="436" t="s">
        <v>10</v>
      </c>
      <c r="D49" s="436" t="s">
        <v>1040</v>
      </c>
      <c r="E49" s="436" t="s">
        <v>47</v>
      </c>
      <c r="F49" s="454">
        <v>9.0</v>
      </c>
      <c r="G49" s="459"/>
    </row>
    <row r="50">
      <c r="A50" s="436" t="s">
        <v>1444</v>
      </c>
      <c r="B50" s="436" t="s">
        <v>1457</v>
      </c>
      <c r="C50" s="436" t="s">
        <v>8</v>
      </c>
      <c r="D50" s="436" t="s">
        <v>1040</v>
      </c>
      <c r="E50" s="436" t="s">
        <v>46</v>
      </c>
      <c r="F50" s="454">
        <v>8.0</v>
      </c>
      <c r="G50" s="459"/>
    </row>
    <row r="51">
      <c r="A51" s="436" t="s">
        <v>1437</v>
      </c>
      <c r="B51" s="436" t="s">
        <v>1465</v>
      </c>
      <c r="C51" s="436" t="s">
        <v>8</v>
      </c>
      <c r="D51" s="436" t="s">
        <v>1040</v>
      </c>
      <c r="E51" s="436" t="s">
        <v>46</v>
      </c>
      <c r="F51" s="454">
        <v>7.0</v>
      </c>
      <c r="G51" s="459"/>
    </row>
    <row r="52">
      <c r="A52" s="436" t="s">
        <v>1437</v>
      </c>
      <c r="B52" s="436" t="s">
        <v>1446</v>
      </c>
      <c r="C52" s="436" t="s">
        <v>10</v>
      </c>
      <c r="D52" s="436" t="s">
        <v>1040</v>
      </c>
      <c r="E52" s="436" t="s">
        <v>46</v>
      </c>
      <c r="F52" s="454">
        <v>7.0</v>
      </c>
      <c r="G52" s="459"/>
    </row>
    <row r="53">
      <c r="A53" s="436" t="s">
        <v>1437</v>
      </c>
      <c r="B53" s="436" t="s">
        <v>1527</v>
      </c>
      <c r="C53" s="436" t="s">
        <v>9</v>
      </c>
      <c r="D53" s="436" t="s">
        <v>1040</v>
      </c>
      <c r="E53" s="436" t="s">
        <v>46</v>
      </c>
      <c r="F53" s="454">
        <v>7.0</v>
      </c>
      <c r="G53" s="459"/>
    </row>
    <row r="54">
      <c r="A54" s="436" t="s">
        <v>1437</v>
      </c>
      <c r="B54" s="436" t="s">
        <v>1442</v>
      </c>
      <c r="C54" s="436" t="s">
        <v>10</v>
      </c>
      <c r="D54" s="436" t="s">
        <v>1040</v>
      </c>
      <c r="E54" s="436" t="s">
        <v>46</v>
      </c>
      <c r="F54" s="454">
        <v>7.0</v>
      </c>
      <c r="G54" s="459"/>
    </row>
    <row r="55">
      <c r="A55" s="436" t="s">
        <v>1452</v>
      </c>
      <c r="B55" s="436" t="s">
        <v>1538</v>
      </c>
      <c r="C55" s="436" t="s">
        <v>10</v>
      </c>
      <c r="D55" s="436" t="s">
        <v>1040</v>
      </c>
      <c r="E55" s="436" t="s">
        <v>46</v>
      </c>
      <c r="F55" s="454">
        <v>7.0</v>
      </c>
      <c r="G55" s="459"/>
    </row>
    <row r="56">
      <c r="A56" s="436" t="s">
        <v>1452</v>
      </c>
      <c r="B56" s="436" t="s">
        <v>1472</v>
      </c>
      <c r="C56" s="436" t="s">
        <v>8</v>
      </c>
      <c r="D56" s="436" t="s">
        <v>1040</v>
      </c>
      <c r="E56" s="436" t="s">
        <v>46</v>
      </c>
      <c r="F56" s="454">
        <v>7.0</v>
      </c>
      <c r="G56" s="459"/>
    </row>
    <row r="57">
      <c r="A57" s="436" t="s">
        <v>1440</v>
      </c>
      <c r="B57" s="436" t="s">
        <v>1596</v>
      </c>
      <c r="C57" s="436" t="s">
        <v>10</v>
      </c>
      <c r="D57" s="436" t="s">
        <v>1040</v>
      </c>
      <c r="E57" s="436" t="s">
        <v>46</v>
      </c>
      <c r="F57" s="454">
        <v>7.0</v>
      </c>
      <c r="G57" s="459"/>
    </row>
    <row r="58">
      <c r="A58" s="436" t="s">
        <v>1436</v>
      </c>
      <c r="B58" s="436" t="s">
        <v>1436</v>
      </c>
      <c r="C58" s="436" t="s">
        <v>10</v>
      </c>
      <c r="D58" s="436" t="s">
        <v>1070</v>
      </c>
      <c r="E58" s="436" t="s">
        <v>48</v>
      </c>
      <c r="F58" s="454">
        <v>7.0</v>
      </c>
      <c r="G58" s="459"/>
    </row>
    <row r="59">
      <c r="A59" s="436" t="s">
        <v>1477</v>
      </c>
      <c r="B59" s="436" t="s">
        <v>1541</v>
      </c>
      <c r="C59" s="436" t="s">
        <v>10</v>
      </c>
      <c r="D59" s="436" t="s">
        <v>1040</v>
      </c>
      <c r="E59" s="436" t="s">
        <v>46</v>
      </c>
      <c r="F59" s="454">
        <v>7.0</v>
      </c>
      <c r="G59" s="459"/>
    </row>
    <row r="60">
      <c r="A60" s="436" t="s">
        <v>1448</v>
      </c>
      <c r="B60" s="436" t="s">
        <v>1491</v>
      </c>
      <c r="C60" s="436" t="s">
        <v>10</v>
      </c>
      <c r="D60" s="436" t="s">
        <v>1040</v>
      </c>
      <c r="E60" s="436" t="s">
        <v>46</v>
      </c>
      <c r="F60" s="454">
        <v>6.0</v>
      </c>
      <c r="G60" s="459"/>
    </row>
    <row r="61">
      <c r="A61" s="436" t="s">
        <v>1448</v>
      </c>
      <c r="B61" s="436" t="s">
        <v>1491</v>
      </c>
      <c r="C61" s="436" t="s">
        <v>10</v>
      </c>
      <c r="D61" s="436" t="s">
        <v>1040</v>
      </c>
      <c r="E61" s="436" t="s">
        <v>47</v>
      </c>
      <c r="F61" s="454">
        <v>6.0</v>
      </c>
      <c r="G61" s="459"/>
    </row>
    <row r="62">
      <c r="A62" s="436" t="s">
        <v>1448</v>
      </c>
      <c r="B62" s="436" t="s">
        <v>1601</v>
      </c>
      <c r="C62" s="436" t="s">
        <v>8</v>
      </c>
      <c r="D62" s="436" t="s">
        <v>1040</v>
      </c>
      <c r="E62" s="436" t="s">
        <v>46</v>
      </c>
      <c r="F62" s="454">
        <v>6.0</v>
      </c>
      <c r="G62" s="459"/>
    </row>
    <row r="63">
      <c r="A63" s="436" t="s">
        <v>1448</v>
      </c>
      <c r="B63" s="436" t="s">
        <v>1459</v>
      </c>
      <c r="C63" s="436" t="s">
        <v>9</v>
      </c>
      <c r="D63" s="436" t="s">
        <v>1040</v>
      </c>
      <c r="E63" s="436" t="s">
        <v>46</v>
      </c>
      <c r="F63" s="454">
        <v>6.0</v>
      </c>
      <c r="G63" s="459"/>
    </row>
    <row r="64">
      <c r="A64" s="436" t="s">
        <v>1437</v>
      </c>
      <c r="B64" s="436" t="s">
        <v>1443</v>
      </c>
      <c r="C64" s="436" t="s">
        <v>9</v>
      </c>
      <c r="D64" s="436" t="s">
        <v>1040</v>
      </c>
      <c r="E64" s="436" t="s">
        <v>46</v>
      </c>
      <c r="F64" s="454">
        <v>6.0</v>
      </c>
      <c r="G64" s="459"/>
    </row>
    <row r="65">
      <c r="A65" s="436" t="s">
        <v>1437</v>
      </c>
      <c r="B65" s="436" t="s">
        <v>1438</v>
      </c>
      <c r="C65" s="436" t="s">
        <v>9</v>
      </c>
      <c r="D65" s="436" t="s">
        <v>1040</v>
      </c>
      <c r="E65" s="436" t="s">
        <v>47</v>
      </c>
      <c r="F65" s="454">
        <v>6.0</v>
      </c>
      <c r="G65" s="459"/>
    </row>
    <row r="66">
      <c r="A66" s="436" t="s">
        <v>1437</v>
      </c>
      <c r="B66" s="436" t="s">
        <v>1492</v>
      </c>
      <c r="C66" s="436" t="s">
        <v>10</v>
      </c>
      <c r="D66" s="436" t="s">
        <v>1040</v>
      </c>
      <c r="E66" s="436" t="s">
        <v>46</v>
      </c>
      <c r="F66" s="454">
        <v>6.0</v>
      </c>
      <c r="G66" s="459"/>
    </row>
    <row r="67">
      <c r="A67" s="436" t="s">
        <v>1452</v>
      </c>
      <c r="B67" s="436" t="s">
        <v>1462</v>
      </c>
      <c r="C67" s="436" t="s">
        <v>10</v>
      </c>
      <c r="D67" s="436" t="s">
        <v>1040</v>
      </c>
      <c r="E67" s="436" t="s">
        <v>46</v>
      </c>
      <c r="F67" s="454">
        <v>6.0</v>
      </c>
      <c r="G67" s="459"/>
    </row>
    <row r="68">
      <c r="A68" s="436" t="s">
        <v>1452</v>
      </c>
      <c r="B68" s="436" t="s">
        <v>1463</v>
      </c>
      <c r="C68" s="436" t="s">
        <v>10</v>
      </c>
      <c r="D68" s="436" t="s">
        <v>1040</v>
      </c>
      <c r="E68" s="436" t="s">
        <v>46</v>
      </c>
      <c r="F68" s="454">
        <v>6.0</v>
      </c>
      <c r="G68" s="459"/>
    </row>
    <row r="69">
      <c r="A69" s="436" t="s">
        <v>1440</v>
      </c>
      <c r="B69" s="436" t="s">
        <v>1441</v>
      </c>
      <c r="C69" s="436" t="s">
        <v>10</v>
      </c>
      <c r="D69" s="436" t="s">
        <v>1040</v>
      </c>
      <c r="E69" s="436" t="s">
        <v>46</v>
      </c>
      <c r="F69" s="454">
        <v>6.0</v>
      </c>
      <c r="G69" s="459"/>
    </row>
    <row r="70">
      <c r="A70" s="436" t="s">
        <v>1436</v>
      </c>
      <c r="B70" s="436" t="s">
        <v>1436</v>
      </c>
      <c r="C70" s="436" t="s">
        <v>8</v>
      </c>
      <c r="D70" s="436" t="s">
        <v>1070</v>
      </c>
      <c r="E70" s="436" t="s">
        <v>48</v>
      </c>
      <c r="F70" s="454">
        <v>6.0</v>
      </c>
      <c r="G70" s="459"/>
    </row>
    <row r="71">
      <c r="A71" s="436" t="s">
        <v>1448</v>
      </c>
      <c r="B71" s="436" t="s">
        <v>1491</v>
      </c>
      <c r="C71" s="436" t="s">
        <v>8</v>
      </c>
      <c r="D71" s="436" t="s">
        <v>1040</v>
      </c>
      <c r="E71" s="436" t="s">
        <v>46</v>
      </c>
      <c r="F71" s="454">
        <v>5.0</v>
      </c>
      <c r="G71" s="459"/>
    </row>
    <row r="72">
      <c r="A72" s="436" t="s">
        <v>1437</v>
      </c>
      <c r="B72" s="436" t="s">
        <v>1447</v>
      </c>
      <c r="C72" s="436" t="s">
        <v>10</v>
      </c>
      <c r="D72" s="436" t="s">
        <v>1040</v>
      </c>
      <c r="E72" s="436" t="s">
        <v>46</v>
      </c>
      <c r="F72" s="454">
        <v>5.0</v>
      </c>
      <c r="G72" s="459"/>
    </row>
    <row r="73">
      <c r="A73" s="436" t="s">
        <v>1437</v>
      </c>
      <c r="B73" s="436" t="s">
        <v>1461</v>
      </c>
      <c r="C73" s="436" t="s">
        <v>8</v>
      </c>
      <c r="D73" s="436" t="s">
        <v>1040</v>
      </c>
      <c r="E73" s="436" t="s">
        <v>47</v>
      </c>
      <c r="F73" s="454">
        <v>5.0</v>
      </c>
      <c r="G73" s="459"/>
    </row>
    <row r="74">
      <c r="A74" s="436" t="s">
        <v>1437</v>
      </c>
      <c r="B74" s="436" t="s">
        <v>1446</v>
      </c>
      <c r="C74" s="436" t="s">
        <v>8</v>
      </c>
      <c r="D74" s="436" t="s">
        <v>1040</v>
      </c>
      <c r="E74" s="436" t="s">
        <v>46</v>
      </c>
      <c r="F74" s="454">
        <v>5.0</v>
      </c>
      <c r="G74" s="459"/>
    </row>
    <row r="75">
      <c r="A75" s="436" t="s">
        <v>1437</v>
      </c>
      <c r="B75" s="436" t="s">
        <v>1469</v>
      </c>
      <c r="C75" s="436" t="s">
        <v>8</v>
      </c>
      <c r="D75" s="436" t="s">
        <v>1040</v>
      </c>
      <c r="E75" s="436" t="s">
        <v>46</v>
      </c>
      <c r="F75" s="454">
        <v>5.0</v>
      </c>
      <c r="G75" s="459"/>
    </row>
    <row r="76">
      <c r="A76" s="436" t="s">
        <v>1218</v>
      </c>
      <c r="B76" s="436" t="s">
        <v>1487</v>
      </c>
      <c r="C76" s="436" t="s">
        <v>10</v>
      </c>
      <c r="D76" s="436" t="s">
        <v>1040</v>
      </c>
      <c r="E76" s="436" t="s">
        <v>46</v>
      </c>
      <c r="F76" s="454">
        <v>5.0</v>
      </c>
      <c r="G76" s="459"/>
    </row>
    <row r="77">
      <c r="A77" s="436" t="s">
        <v>1444</v>
      </c>
      <c r="B77" s="436" t="s">
        <v>1474</v>
      </c>
      <c r="C77" s="436" t="s">
        <v>10</v>
      </c>
      <c r="D77" s="436" t="s">
        <v>1040</v>
      </c>
      <c r="E77" s="436" t="s">
        <v>46</v>
      </c>
      <c r="F77" s="454">
        <v>5.0</v>
      </c>
      <c r="G77" s="459"/>
    </row>
    <row r="78">
      <c r="A78" s="436" t="s">
        <v>1444</v>
      </c>
      <c r="B78" s="436" t="s">
        <v>1554</v>
      </c>
      <c r="C78" s="436" t="s">
        <v>10</v>
      </c>
      <c r="D78" s="436" t="s">
        <v>1040</v>
      </c>
      <c r="E78" s="436" t="s">
        <v>46</v>
      </c>
      <c r="F78" s="454">
        <v>5.0</v>
      </c>
      <c r="G78" s="459"/>
    </row>
    <row r="79">
      <c r="A79" s="436" t="s">
        <v>1444</v>
      </c>
      <c r="B79" s="436" t="s">
        <v>1458</v>
      </c>
      <c r="C79" s="436" t="s">
        <v>10</v>
      </c>
      <c r="D79" s="436" t="s">
        <v>1040</v>
      </c>
      <c r="E79" s="436" t="s">
        <v>46</v>
      </c>
      <c r="F79" s="454">
        <v>5.0</v>
      </c>
      <c r="G79" s="459"/>
    </row>
    <row r="80">
      <c r="A80" s="436" t="s">
        <v>1437</v>
      </c>
      <c r="B80" s="436" t="s">
        <v>1460</v>
      </c>
      <c r="C80" s="436" t="s">
        <v>9</v>
      </c>
      <c r="D80" s="436" t="s">
        <v>1040</v>
      </c>
      <c r="E80" s="436" t="s">
        <v>46</v>
      </c>
      <c r="F80" s="454">
        <v>4.0</v>
      </c>
      <c r="G80" s="459"/>
    </row>
    <row r="81">
      <c r="A81" s="436" t="s">
        <v>1437</v>
      </c>
      <c r="B81" s="436" t="s">
        <v>1467</v>
      </c>
      <c r="C81" s="436" t="s">
        <v>8</v>
      </c>
      <c r="D81" s="436" t="s">
        <v>1040</v>
      </c>
      <c r="E81" s="436" t="s">
        <v>46</v>
      </c>
      <c r="F81" s="454">
        <v>4.0</v>
      </c>
      <c r="G81" s="459"/>
    </row>
    <row r="82">
      <c r="A82" s="436" t="s">
        <v>1437</v>
      </c>
      <c r="B82" s="436" t="s">
        <v>1447</v>
      </c>
      <c r="C82" s="436" t="s">
        <v>8</v>
      </c>
      <c r="D82" s="436" t="s">
        <v>1040</v>
      </c>
      <c r="E82" s="436" t="s">
        <v>46</v>
      </c>
      <c r="F82" s="454">
        <v>4.0</v>
      </c>
      <c r="G82" s="459"/>
    </row>
    <row r="83">
      <c r="A83" s="436" t="s">
        <v>1437</v>
      </c>
      <c r="B83" s="436" t="s">
        <v>1469</v>
      </c>
      <c r="C83" s="436" t="s">
        <v>10</v>
      </c>
      <c r="D83" s="436" t="s">
        <v>1040</v>
      </c>
      <c r="E83" s="436" t="s">
        <v>47</v>
      </c>
      <c r="F83" s="454">
        <v>4.0</v>
      </c>
      <c r="G83" s="459"/>
    </row>
    <row r="84">
      <c r="A84" s="436" t="s">
        <v>1437</v>
      </c>
      <c r="B84" s="436" t="s">
        <v>1469</v>
      </c>
      <c r="C84" s="436" t="s">
        <v>9</v>
      </c>
      <c r="D84" s="436" t="s">
        <v>1040</v>
      </c>
      <c r="E84" s="436" t="s">
        <v>46</v>
      </c>
      <c r="F84" s="454">
        <v>4.0</v>
      </c>
      <c r="G84" s="459"/>
    </row>
    <row r="85">
      <c r="A85" s="436" t="s">
        <v>1272</v>
      </c>
      <c r="B85" s="436" t="s">
        <v>1619</v>
      </c>
      <c r="C85" s="436" t="s">
        <v>9</v>
      </c>
      <c r="D85" s="436" t="s">
        <v>1040</v>
      </c>
      <c r="E85" s="436" t="s">
        <v>46</v>
      </c>
      <c r="F85" s="454">
        <v>4.0</v>
      </c>
      <c r="G85" s="459"/>
    </row>
    <row r="86">
      <c r="A86" s="436" t="s">
        <v>1452</v>
      </c>
      <c r="B86" s="436" t="s">
        <v>1549</v>
      </c>
      <c r="C86" s="436" t="s">
        <v>10</v>
      </c>
      <c r="D86" s="436" t="s">
        <v>1040</v>
      </c>
      <c r="E86" s="436" t="s">
        <v>46</v>
      </c>
      <c r="F86" s="454">
        <v>4.0</v>
      </c>
      <c r="G86" s="459"/>
    </row>
    <row r="87">
      <c r="A87" s="436" t="s">
        <v>1444</v>
      </c>
      <c r="B87" s="436" t="s">
        <v>1474</v>
      </c>
      <c r="C87" s="436" t="s">
        <v>9</v>
      </c>
      <c r="D87" s="436" t="s">
        <v>1040</v>
      </c>
      <c r="E87" s="436" t="s">
        <v>46</v>
      </c>
      <c r="F87" s="454">
        <v>4.0</v>
      </c>
      <c r="G87" s="459"/>
    </row>
    <row r="88">
      <c r="A88" s="436" t="s">
        <v>1444</v>
      </c>
      <c r="B88" s="436" t="s">
        <v>1445</v>
      </c>
      <c r="C88" s="436" t="s">
        <v>10</v>
      </c>
      <c r="D88" s="436" t="s">
        <v>1040</v>
      </c>
      <c r="E88" s="436" t="s">
        <v>46</v>
      </c>
      <c r="F88" s="454">
        <v>4.0</v>
      </c>
      <c r="G88" s="459"/>
    </row>
    <row r="89">
      <c r="A89" s="436" t="s">
        <v>1448</v>
      </c>
      <c r="B89" s="436" t="s">
        <v>1486</v>
      </c>
      <c r="C89" s="436" t="s">
        <v>10</v>
      </c>
      <c r="D89" s="436" t="s">
        <v>1040</v>
      </c>
      <c r="E89" s="436" t="s">
        <v>47</v>
      </c>
      <c r="F89" s="454">
        <v>3.0</v>
      </c>
      <c r="G89" s="459"/>
    </row>
    <row r="90">
      <c r="A90" s="436" t="s">
        <v>1448</v>
      </c>
      <c r="B90" s="436" t="s">
        <v>1486</v>
      </c>
      <c r="C90" s="436" t="s">
        <v>8</v>
      </c>
      <c r="D90" s="436" t="s">
        <v>1040</v>
      </c>
      <c r="E90" s="436" t="s">
        <v>46</v>
      </c>
      <c r="F90" s="454">
        <v>3.0</v>
      </c>
      <c r="G90" s="459"/>
    </row>
    <row r="91">
      <c r="A91" s="436" t="s">
        <v>1448</v>
      </c>
      <c r="B91" s="436" t="s">
        <v>1494</v>
      </c>
      <c r="C91" s="436" t="s">
        <v>9</v>
      </c>
      <c r="D91" s="436" t="s">
        <v>1040</v>
      </c>
      <c r="E91" s="436" t="s">
        <v>46</v>
      </c>
      <c r="F91" s="454">
        <v>3.0</v>
      </c>
      <c r="G91" s="459"/>
    </row>
    <row r="92">
      <c r="A92" s="436" t="s">
        <v>1448</v>
      </c>
      <c r="B92" s="436" t="s">
        <v>1494</v>
      </c>
      <c r="C92" s="436" t="s">
        <v>8</v>
      </c>
      <c r="D92" s="436" t="s">
        <v>1040</v>
      </c>
      <c r="E92" s="436" t="s">
        <v>46</v>
      </c>
      <c r="F92" s="454">
        <v>3.0</v>
      </c>
      <c r="G92" s="459"/>
    </row>
    <row r="93">
      <c r="A93" s="436" t="s">
        <v>1437</v>
      </c>
      <c r="B93" s="436" t="s">
        <v>1467</v>
      </c>
      <c r="C93" s="436" t="s">
        <v>10</v>
      </c>
      <c r="D93" s="436" t="s">
        <v>1040</v>
      </c>
      <c r="E93" s="436" t="s">
        <v>46</v>
      </c>
      <c r="F93" s="454">
        <v>3.0</v>
      </c>
      <c r="G93" s="459"/>
    </row>
    <row r="94">
      <c r="A94" s="436" t="s">
        <v>1437</v>
      </c>
      <c r="B94" s="436" t="s">
        <v>1468</v>
      </c>
      <c r="C94" s="436" t="s">
        <v>10</v>
      </c>
      <c r="D94" s="436" t="s">
        <v>1040</v>
      </c>
      <c r="E94" s="436" t="s">
        <v>46</v>
      </c>
      <c r="F94" s="454">
        <v>3.0</v>
      </c>
      <c r="G94" s="459"/>
    </row>
    <row r="95">
      <c r="A95" s="436" t="s">
        <v>1437</v>
      </c>
      <c r="B95" s="436" t="s">
        <v>1446</v>
      </c>
      <c r="C95" s="436" t="s">
        <v>10</v>
      </c>
      <c r="D95" s="436" t="s">
        <v>1070</v>
      </c>
      <c r="E95" s="436" t="s">
        <v>48</v>
      </c>
      <c r="F95" s="454">
        <v>3.0</v>
      </c>
      <c r="G95" s="459"/>
    </row>
    <row r="96">
      <c r="A96" s="436" t="s">
        <v>1272</v>
      </c>
      <c r="B96" s="436" t="s">
        <v>1618</v>
      </c>
      <c r="C96" s="436" t="s">
        <v>9</v>
      </c>
      <c r="D96" s="436" t="s">
        <v>1040</v>
      </c>
      <c r="E96" s="436" t="s">
        <v>46</v>
      </c>
      <c r="F96" s="454">
        <v>3.0</v>
      </c>
      <c r="G96" s="459"/>
    </row>
    <row r="97">
      <c r="A97" s="436" t="s">
        <v>1452</v>
      </c>
      <c r="B97" s="436" t="s">
        <v>1462</v>
      </c>
      <c r="C97" s="436" t="s">
        <v>8</v>
      </c>
      <c r="D97" s="436" t="s">
        <v>1040</v>
      </c>
      <c r="E97" s="436" t="s">
        <v>46</v>
      </c>
      <c r="F97" s="454">
        <v>3.0</v>
      </c>
      <c r="G97" s="459"/>
    </row>
    <row r="98">
      <c r="A98" s="436" t="s">
        <v>1452</v>
      </c>
      <c r="B98" s="436" t="s">
        <v>1463</v>
      </c>
      <c r="C98" s="436" t="s">
        <v>8</v>
      </c>
      <c r="D98" s="436" t="s">
        <v>1040</v>
      </c>
      <c r="E98" s="436" t="s">
        <v>46</v>
      </c>
      <c r="F98" s="454">
        <v>3.0</v>
      </c>
      <c r="G98" s="459"/>
    </row>
    <row r="99">
      <c r="A99" s="436" t="s">
        <v>1452</v>
      </c>
      <c r="B99" s="436" t="s">
        <v>1453</v>
      </c>
      <c r="C99" s="436" t="s">
        <v>8</v>
      </c>
      <c r="D99" s="436" t="s">
        <v>1040</v>
      </c>
      <c r="E99" s="436" t="s">
        <v>46</v>
      </c>
      <c r="F99" s="454">
        <v>3.0</v>
      </c>
      <c r="G99" s="459"/>
    </row>
    <row r="100">
      <c r="A100" s="436" t="s">
        <v>1440</v>
      </c>
      <c r="B100" s="436" t="s">
        <v>1441</v>
      </c>
      <c r="C100" s="436" t="s">
        <v>8</v>
      </c>
      <c r="D100" s="436" t="s">
        <v>1040</v>
      </c>
      <c r="E100" s="436" t="s">
        <v>46</v>
      </c>
      <c r="F100" s="454">
        <v>3.0</v>
      </c>
      <c r="G100" s="459"/>
    </row>
    <row r="101">
      <c r="A101" s="436" t="s">
        <v>1440</v>
      </c>
      <c r="B101" s="436" t="s">
        <v>1441</v>
      </c>
      <c r="C101" s="436" t="s">
        <v>8</v>
      </c>
      <c r="D101" s="436" t="s">
        <v>1040</v>
      </c>
      <c r="E101" s="436" t="s">
        <v>47</v>
      </c>
      <c r="F101" s="454">
        <v>3.0</v>
      </c>
      <c r="G101" s="459"/>
    </row>
    <row r="102">
      <c r="A102" s="436" t="s">
        <v>1218</v>
      </c>
      <c r="B102" s="436" t="s">
        <v>1487</v>
      </c>
      <c r="C102" s="436" t="s">
        <v>9</v>
      </c>
      <c r="D102" s="436" t="s">
        <v>1040</v>
      </c>
      <c r="E102" s="436" t="s">
        <v>46</v>
      </c>
      <c r="F102" s="454">
        <v>3.0</v>
      </c>
      <c r="G102" s="459"/>
    </row>
    <row r="103">
      <c r="A103" s="436" t="s">
        <v>1218</v>
      </c>
      <c r="B103" s="436" t="s">
        <v>1487</v>
      </c>
      <c r="C103" s="436" t="s">
        <v>8</v>
      </c>
      <c r="D103" s="436" t="s">
        <v>1040</v>
      </c>
      <c r="E103" s="436" t="s">
        <v>46</v>
      </c>
      <c r="F103" s="454">
        <v>3.0</v>
      </c>
      <c r="G103" s="459"/>
    </row>
    <row r="104">
      <c r="A104" s="436" t="s">
        <v>1484</v>
      </c>
      <c r="B104" s="436" t="s">
        <v>1484</v>
      </c>
      <c r="C104" s="436" t="s">
        <v>8</v>
      </c>
      <c r="D104" s="436" t="s">
        <v>1040</v>
      </c>
      <c r="E104" s="436" t="s">
        <v>46</v>
      </c>
      <c r="F104" s="454">
        <v>3.0</v>
      </c>
      <c r="G104" s="459"/>
    </row>
    <row r="105">
      <c r="A105" s="436" t="s">
        <v>1068</v>
      </c>
      <c r="B105" s="436" t="s">
        <v>1068</v>
      </c>
      <c r="C105" s="436" t="s">
        <v>10</v>
      </c>
      <c r="D105" s="436" t="s">
        <v>1040</v>
      </c>
      <c r="E105" s="436" t="s">
        <v>47</v>
      </c>
      <c r="F105" s="454">
        <v>2.0</v>
      </c>
      <c r="G105" s="459"/>
    </row>
    <row r="106">
      <c r="A106" s="436" t="s">
        <v>1068</v>
      </c>
      <c r="B106" s="436" t="s">
        <v>1068</v>
      </c>
      <c r="C106" s="436" t="s">
        <v>10</v>
      </c>
      <c r="D106" s="436" t="s">
        <v>1070</v>
      </c>
      <c r="E106" s="436" t="s">
        <v>48</v>
      </c>
      <c r="F106" s="454">
        <v>2.0</v>
      </c>
      <c r="G106" s="459"/>
    </row>
    <row r="107">
      <c r="A107" s="436" t="s">
        <v>1068</v>
      </c>
      <c r="B107" s="436" t="s">
        <v>1068</v>
      </c>
      <c r="C107" s="436" t="s">
        <v>9</v>
      </c>
      <c r="D107" s="436" t="s">
        <v>1040</v>
      </c>
      <c r="E107" s="436" t="s">
        <v>46</v>
      </c>
      <c r="F107" s="454">
        <v>2.0</v>
      </c>
      <c r="G107" s="459"/>
    </row>
    <row r="108">
      <c r="A108" s="436" t="s">
        <v>1068</v>
      </c>
      <c r="B108" s="436" t="s">
        <v>1068</v>
      </c>
      <c r="C108" s="436" t="s">
        <v>8</v>
      </c>
      <c r="D108" s="436" t="s">
        <v>1040</v>
      </c>
      <c r="E108" s="436" t="s">
        <v>46</v>
      </c>
      <c r="F108" s="454">
        <v>2.0</v>
      </c>
      <c r="G108" s="459"/>
    </row>
    <row r="109">
      <c r="A109" s="436" t="s">
        <v>1448</v>
      </c>
      <c r="B109" s="436" t="s">
        <v>1494</v>
      </c>
      <c r="C109" s="436" t="s">
        <v>10</v>
      </c>
      <c r="D109" s="436" t="s">
        <v>1040</v>
      </c>
      <c r="E109" s="436" t="s">
        <v>47</v>
      </c>
      <c r="F109" s="454">
        <v>2.0</v>
      </c>
      <c r="G109" s="459"/>
    </row>
    <row r="110">
      <c r="A110" s="436" t="s">
        <v>1437</v>
      </c>
      <c r="B110" s="436" t="s">
        <v>1465</v>
      </c>
      <c r="C110" s="436" t="s">
        <v>10</v>
      </c>
      <c r="D110" s="436" t="s">
        <v>1040</v>
      </c>
      <c r="E110" s="436" t="s">
        <v>46</v>
      </c>
      <c r="F110" s="454">
        <v>2.0</v>
      </c>
      <c r="G110" s="459"/>
    </row>
    <row r="111">
      <c r="A111" s="436" t="s">
        <v>1437</v>
      </c>
      <c r="B111" s="436" t="s">
        <v>1465</v>
      </c>
      <c r="C111" s="436" t="s">
        <v>9</v>
      </c>
      <c r="D111" s="436" t="s">
        <v>1040</v>
      </c>
      <c r="E111" s="436" t="s">
        <v>46</v>
      </c>
      <c r="F111" s="454">
        <v>2.0</v>
      </c>
      <c r="G111" s="459"/>
    </row>
    <row r="112">
      <c r="A112" s="436" t="s">
        <v>1437</v>
      </c>
      <c r="B112" s="436" t="s">
        <v>1460</v>
      </c>
      <c r="C112" s="436" t="s">
        <v>10</v>
      </c>
      <c r="D112" s="436" t="s">
        <v>1040</v>
      </c>
      <c r="E112" s="436" t="s">
        <v>47</v>
      </c>
      <c r="F112" s="454">
        <v>2.0</v>
      </c>
      <c r="G112" s="459"/>
    </row>
    <row r="113">
      <c r="A113" s="436" t="s">
        <v>1437</v>
      </c>
      <c r="B113" s="436" t="s">
        <v>1460</v>
      </c>
      <c r="C113" s="436" t="s">
        <v>8</v>
      </c>
      <c r="D113" s="436" t="s">
        <v>1040</v>
      </c>
      <c r="E113" s="436" t="s">
        <v>46</v>
      </c>
      <c r="F113" s="454">
        <v>2.0</v>
      </c>
      <c r="G113" s="459"/>
    </row>
    <row r="114">
      <c r="A114" s="436" t="s">
        <v>1437</v>
      </c>
      <c r="B114" s="436" t="s">
        <v>1451</v>
      </c>
      <c r="C114" s="436" t="s">
        <v>10</v>
      </c>
      <c r="D114" s="436" t="s">
        <v>1040</v>
      </c>
      <c r="E114" s="436" t="s">
        <v>46</v>
      </c>
      <c r="F114" s="454">
        <v>2.0</v>
      </c>
      <c r="G114" s="459"/>
    </row>
    <row r="115">
      <c r="A115" s="436" t="s">
        <v>1437</v>
      </c>
      <c r="B115" s="436" t="s">
        <v>1439</v>
      </c>
      <c r="C115" s="436" t="s">
        <v>9</v>
      </c>
      <c r="D115" s="436" t="s">
        <v>1040</v>
      </c>
      <c r="E115" s="436" t="s">
        <v>46</v>
      </c>
      <c r="F115" s="454">
        <v>2.0</v>
      </c>
      <c r="G115" s="459"/>
    </row>
    <row r="116">
      <c r="A116" s="436" t="s">
        <v>1437</v>
      </c>
      <c r="B116" s="436" t="s">
        <v>1461</v>
      </c>
      <c r="C116" s="436" t="s">
        <v>9</v>
      </c>
      <c r="D116" s="436" t="s">
        <v>1040</v>
      </c>
      <c r="E116" s="436" t="s">
        <v>47</v>
      </c>
      <c r="F116" s="454">
        <v>2.0</v>
      </c>
      <c r="G116" s="459"/>
    </row>
    <row r="117">
      <c r="A117" s="436" t="s">
        <v>1437</v>
      </c>
      <c r="B117" s="436" t="s">
        <v>1492</v>
      </c>
      <c r="C117" s="436" t="s">
        <v>8</v>
      </c>
      <c r="D117" s="436" t="s">
        <v>1040</v>
      </c>
      <c r="E117" s="436" t="s">
        <v>47</v>
      </c>
      <c r="F117" s="454">
        <v>2.0</v>
      </c>
      <c r="G117" s="459"/>
    </row>
    <row r="118">
      <c r="A118" s="436" t="s">
        <v>1437</v>
      </c>
      <c r="B118" s="436" t="s">
        <v>1442</v>
      </c>
      <c r="C118" s="436" t="s">
        <v>10</v>
      </c>
      <c r="D118" s="436" t="s">
        <v>1040</v>
      </c>
      <c r="E118" s="436" t="s">
        <v>47</v>
      </c>
      <c r="F118" s="454">
        <v>2.0</v>
      </c>
      <c r="G118" s="459"/>
    </row>
    <row r="119">
      <c r="A119" s="436" t="s">
        <v>1437</v>
      </c>
      <c r="B119" s="436" t="s">
        <v>1442</v>
      </c>
      <c r="C119" s="436" t="s">
        <v>8</v>
      </c>
      <c r="D119" s="436" t="s">
        <v>1040</v>
      </c>
      <c r="E119" s="436" t="s">
        <v>47</v>
      </c>
      <c r="F119" s="454">
        <v>2.0</v>
      </c>
      <c r="G119" s="459"/>
    </row>
    <row r="120">
      <c r="A120" s="436" t="s">
        <v>1272</v>
      </c>
      <c r="B120" s="436" t="s">
        <v>1273</v>
      </c>
      <c r="C120" s="436" t="s">
        <v>9</v>
      </c>
      <c r="D120" s="436" t="s">
        <v>1040</v>
      </c>
      <c r="E120" s="436" t="s">
        <v>46</v>
      </c>
      <c r="F120" s="454">
        <v>2.0</v>
      </c>
      <c r="G120" s="459"/>
    </row>
    <row r="121">
      <c r="A121" s="436" t="s">
        <v>1452</v>
      </c>
      <c r="B121" s="436" t="s">
        <v>1514</v>
      </c>
      <c r="C121" s="436" t="s">
        <v>8</v>
      </c>
      <c r="D121" s="436" t="s">
        <v>1040</v>
      </c>
      <c r="E121" s="436" t="s">
        <v>46</v>
      </c>
      <c r="F121" s="454">
        <v>2.0</v>
      </c>
      <c r="G121" s="459"/>
    </row>
    <row r="122">
      <c r="A122" s="436" t="s">
        <v>1452</v>
      </c>
      <c r="B122" s="436" t="s">
        <v>1538</v>
      </c>
      <c r="C122" s="436" t="s">
        <v>8</v>
      </c>
      <c r="D122" s="436" t="s">
        <v>1040</v>
      </c>
      <c r="E122" s="436" t="s">
        <v>46</v>
      </c>
      <c r="F122" s="454">
        <v>2.0</v>
      </c>
      <c r="G122" s="459"/>
    </row>
    <row r="123">
      <c r="A123" s="436" t="s">
        <v>1440</v>
      </c>
      <c r="B123" s="436" t="s">
        <v>1464</v>
      </c>
      <c r="C123" s="436" t="s">
        <v>10</v>
      </c>
      <c r="D123" s="436" t="s">
        <v>1040</v>
      </c>
      <c r="E123" s="436" t="s">
        <v>46</v>
      </c>
      <c r="F123" s="454">
        <v>2.0</v>
      </c>
      <c r="G123" s="459"/>
    </row>
    <row r="124">
      <c r="A124" s="436" t="s">
        <v>1440</v>
      </c>
      <c r="B124" s="436" t="s">
        <v>1546</v>
      </c>
      <c r="C124" s="436" t="s">
        <v>10</v>
      </c>
      <c r="D124" s="436" t="s">
        <v>1040</v>
      </c>
      <c r="E124" s="436" t="s">
        <v>46</v>
      </c>
      <c r="F124" s="454">
        <v>2.0</v>
      </c>
      <c r="G124" s="459"/>
    </row>
    <row r="125">
      <c r="A125" s="436" t="s">
        <v>1440</v>
      </c>
      <c r="B125" s="436" t="s">
        <v>1500</v>
      </c>
      <c r="C125" s="436" t="s">
        <v>8</v>
      </c>
      <c r="D125" s="436" t="s">
        <v>1040</v>
      </c>
      <c r="E125" s="436" t="s">
        <v>46</v>
      </c>
      <c r="F125" s="454">
        <v>2.0</v>
      </c>
      <c r="G125" s="459"/>
    </row>
    <row r="126">
      <c r="A126" s="436" t="s">
        <v>1440</v>
      </c>
      <c r="B126" s="436" t="s">
        <v>1441</v>
      </c>
      <c r="C126" s="436" t="s">
        <v>10</v>
      </c>
      <c r="D126" s="436" t="s">
        <v>1040</v>
      </c>
      <c r="E126" s="436" t="s">
        <v>47</v>
      </c>
      <c r="F126" s="454">
        <v>2.0</v>
      </c>
      <c r="G126" s="459"/>
    </row>
    <row r="127">
      <c r="A127" s="436" t="s">
        <v>1440</v>
      </c>
      <c r="B127" s="436" t="s">
        <v>1592</v>
      </c>
      <c r="C127" s="436" t="s">
        <v>9</v>
      </c>
      <c r="D127" s="436" t="s">
        <v>1040</v>
      </c>
      <c r="E127" s="436" t="s">
        <v>46</v>
      </c>
      <c r="F127" s="454">
        <v>2.0</v>
      </c>
      <c r="G127" s="459"/>
    </row>
    <row r="128">
      <c r="A128" s="436" t="s">
        <v>1218</v>
      </c>
      <c r="B128" s="436" t="s">
        <v>1662</v>
      </c>
      <c r="C128" s="436" t="s">
        <v>8</v>
      </c>
      <c r="D128" s="436" t="s">
        <v>1040</v>
      </c>
      <c r="E128" s="436" t="s">
        <v>46</v>
      </c>
      <c r="F128" s="454">
        <v>2.0</v>
      </c>
      <c r="G128" s="459"/>
    </row>
    <row r="129">
      <c r="A129" s="436" t="s">
        <v>1484</v>
      </c>
      <c r="B129" s="436" t="s">
        <v>1484</v>
      </c>
      <c r="C129" s="436" t="s">
        <v>10</v>
      </c>
      <c r="D129" s="436" t="s">
        <v>1040</v>
      </c>
      <c r="E129" s="436" t="s">
        <v>46</v>
      </c>
      <c r="F129" s="454">
        <v>2.0</v>
      </c>
      <c r="G129" s="459"/>
    </row>
    <row r="130">
      <c r="A130" s="436" t="s">
        <v>1475</v>
      </c>
      <c r="B130" s="436" t="s">
        <v>1663</v>
      </c>
      <c r="C130" s="436" t="s">
        <v>8</v>
      </c>
      <c r="D130" s="436" t="s">
        <v>1040</v>
      </c>
      <c r="E130" s="436" t="s">
        <v>46</v>
      </c>
      <c r="F130" s="454">
        <v>2.0</v>
      </c>
      <c r="G130" s="459"/>
    </row>
    <row r="131">
      <c r="A131" s="436" t="s">
        <v>1477</v>
      </c>
      <c r="B131" s="436" t="s">
        <v>1541</v>
      </c>
      <c r="C131" s="436" t="s">
        <v>8</v>
      </c>
      <c r="D131" s="436" t="s">
        <v>1040</v>
      </c>
      <c r="E131" s="436" t="s">
        <v>47</v>
      </c>
      <c r="F131" s="454">
        <v>2.0</v>
      </c>
      <c r="G131" s="459"/>
    </row>
    <row r="132">
      <c r="A132" s="436" t="s">
        <v>1477</v>
      </c>
      <c r="B132" s="436" t="s">
        <v>1572</v>
      </c>
      <c r="C132" s="436" t="s">
        <v>10</v>
      </c>
      <c r="D132" s="436" t="s">
        <v>1040</v>
      </c>
      <c r="E132" s="436" t="s">
        <v>46</v>
      </c>
      <c r="F132" s="454">
        <v>2.0</v>
      </c>
      <c r="G132" s="459"/>
    </row>
    <row r="133">
      <c r="A133" s="436" t="s">
        <v>1477</v>
      </c>
      <c r="B133" s="436" t="s">
        <v>1572</v>
      </c>
      <c r="C133" s="436" t="s">
        <v>9</v>
      </c>
      <c r="D133" s="436" t="s">
        <v>1040</v>
      </c>
      <c r="E133" s="436" t="s">
        <v>46</v>
      </c>
      <c r="F133" s="454">
        <v>2.0</v>
      </c>
      <c r="G133" s="459"/>
    </row>
    <row r="134">
      <c r="A134" s="436" t="s">
        <v>1448</v>
      </c>
      <c r="B134" s="436" t="s">
        <v>1601</v>
      </c>
      <c r="C134" s="436" t="s">
        <v>9</v>
      </c>
      <c r="D134" s="436" t="s">
        <v>1040</v>
      </c>
      <c r="E134" s="436" t="s">
        <v>46</v>
      </c>
      <c r="F134" s="454">
        <v>1.0</v>
      </c>
      <c r="G134" s="459"/>
    </row>
    <row r="135">
      <c r="A135" s="436" t="s">
        <v>1448</v>
      </c>
      <c r="B135" s="436" t="s">
        <v>1601</v>
      </c>
      <c r="C135" s="436" t="s">
        <v>8</v>
      </c>
      <c r="D135" s="436" t="s">
        <v>1040</v>
      </c>
      <c r="E135" s="436" t="s">
        <v>47</v>
      </c>
      <c r="F135" s="454">
        <v>1.0</v>
      </c>
      <c r="G135" s="459"/>
    </row>
    <row r="136">
      <c r="A136" s="436" t="s">
        <v>1448</v>
      </c>
      <c r="B136" s="436" t="s">
        <v>1486</v>
      </c>
      <c r="C136" s="436" t="s">
        <v>9</v>
      </c>
      <c r="D136" s="436" t="s">
        <v>1040</v>
      </c>
      <c r="E136" s="436" t="s">
        <v>46</v>
      </c>
      <c r="F136" s="454">
        <v>1.0</v>
      </c>
      <c r="G136" s="459"/>
    </row>
    <row r="137">
      <c r="A137" s="436" t="s">
        <v>1521</v>
      </c>
      <c r="B137" s="436" t="s">
        <v>1529</v>
      </c>
      <c r="C137" s="436" t="s">
        <v>8</v>
      </c>
      <c r="D137" s="436" t="s">
        <v>1040</v>
      </c>
      <c r="E137" s="436" t="s">
        <v>46</v>
      </c>
      <c r="F137" s="454">
        <v>1.0</v>
      </c>
      <c r="G137" s="459"/>
    </row>
    <row r="138">
      <c r="A138" s="436" t="s">
        <v>1588</v>
      </c>
      <c r="B138" s="436" t="s">
        <v>1664</v>
      </c>
      <c r="C138" s="436" t="s">
        <v>8</v>
      </c>
      <c r="D138" s="436" t="s">
        <v>1040</v>
      </c>
      <c r="E138" s="436" t="s">
        <v>46</v>
      </c>
      <c r="F138" s="454">
        <v>1.0</v>
      </c>
      <c r="G138" s="459"/>
    </row>
    <row r="139">
      <c r="A139" s="436" t="s">
        <v>1437</v>
      </c>
      <c r="B139" s="436" t="s">
        <v>1460</v>
      </c>
      <c r="C139" s="436" t="s">
        <v>9</v>
      </c>
      <c r="D139" s="436" t="s">
        <v>1040</v>
      </c>
      <c r="E139" s="436" t="s">
        <v>47</v>
      </c>
      <c r="F139" s="454">
        <v>1.0</v>
      </c>
      <c r="G139" s="459"/>
    </row>
    <row r="140">
      <c r="A140" s="436" t="s">
        <v>1437</v>
      </c>
      <c r="B140" s="436" t="s">
        <v>1443</v>
      </c>
      <c r="C140" s="436" t="s">
        <v>10</v>
      </c>
      <c r="D140" s="436" t="s">
        <v>1040</v>
      </c>
      <c r="E140" s="436" t="s">
        <v>47</v>
      </c>
      <c r="F140" s="454">
        <v>1.0</v>
      </c>
      <c r="G140" s="459"/>
    </row>
    <row r="141">
      <c r="A141" s="436" t="s">
        <v>1437</v>
      </c>
      <c r="B141" s="436" t="s">
        <v>1443</v>
      </c>
      <c r="C141" s="436" t="s">
        <v>9</v>
      </c>
      <c r="D141" s="436" t="s">
        <v>1040</v>
      </c>
      <c r="E141" s="436" t="s">
        <v>47</v>
      </c>
      <c r="F141" s="454">
        <v>1.0</v>
      </c>
      <c r="G141" s="459"/>
    </row>
    <row r="142">
      <c r="A142" s="436" t="s">
        <v>1437</v>
      </c>
      <c r="B142" s="436" t="s">
        <v>1466</v>
      </c>
      <c r="C142" s="436" t="s">
        <v>10</v>
      </c>
      <c r="D142" s="436" t="s">
        <v>1040</v>
      </c>
      <c r="E142" s="436" t="s">
        <v>46</v>
      </c>
      <c r="F142" s="454">
        <v>1.0</v>
      </c>
      <c r="G142" s="459"/>
    </row>
    <row r="143">
      <c r="A143" s="436" t="s">
        <v>1437</v>
      </c>
      <c r="B143" s="436" t="s">
        <v>1466</v>
      </c>
      <c r="C143" s="436" t="s">
        <v>10</v>
      </c>
      <c r="D143" s="436" t="s">
        <v>1040</v>
      </c>
      <c r="E143" s="436" t="s">
        <v>47</v>
      </c>
      <c r="F143" s="454">
        <v>1.0</v>
      </c>
      <c r="G143" s="459"/>
    </row>
    <row r="144">
      <c r="A144" s="436" t="s">
        <v>1437</v>
      </c>
      <c r="B144" s="436" t="s">
        <v>1451</v>
      </c>
      <c r="C144" s="436" t="s">
        <v>10</v>
      </c>
      <c r="D144" s="436" t="s">
        <v>1040</v>
      </c>
      <c r="E144" s="436" t="s">
        <v>47</v>
      </c>
      <c r="F144" s="454">
        <v>1.0</v>
      </c>
      <c r="G144" s="459"/>
    </row>
    <row r="145">
      <c r="A145" s="436" t="s">
        <v>1437</v>
      </c>
      <c r="B145" s="436" t="s">
        <v>1439</v>
      </c>
      <c r="C145" s="436" t="s">
        <v>10</v>
      </c>
      <c r="D145" s="436" t="s">
        <v>1040</v>
      </c>
      <c r="E145" s="436" t="s">
        <v>47</v>
      </c>
      <c r="F145" s="454">
        <v>1.0</v>
      </c>
      <c r="G145" s="459"/>
    </row>
    <row r="146">
      <c r="A146" s="436" t="s">
        <v>1437</v>
      </c>
      <c r="B146" s="436" t="s">
        <v>1467</v>
      </c>
      <c r="C146" s="436" t="s">
        <v>10</v>
      </c>
      <c r="D146" s="436" t="s">
        <v>1040</v>
      </c>
      <c r="E146" s="436" t="s">
        <v>47</v>
      </c>
      <c r="F146" s="454">
        <v>1.0</v>
      </c>
      <c r="G146" s="459"/>
    </row>
    <row r="147">
      <c r="A147" s="436" t="s">
        <v>1437</v>
      </c>
      <c r="B147" s="436" t="s">
        <v>1468</v>
      </c>
      <c r="C147" s="436" t="s">
        <v>10</v>
      </c>
      <c r="D147" s="436" t="s">
        <v>1040</v>
      </c>
      <c r="E147" s="436" t="s">
        <v>47</v>
      </c>
      <c r="F147" s="454">
        <v>1.0</v>
      </c>
      <c r="G147" s="459"/>
    </row>
    <row r="148">
      <c r="A148" s="436" t="s">
        <v>1437</v>
      </c>
      <c r="B148" s="436" t="s">
        <v>1468</v>
      </c>
      <c r="C148" s="436" t="s">
        <v>9</v>
      </c>
      <c r="D148" s="436" t="s">
        <v>1040</v>
      </c>
      <c r="E148" s="436" t="s">
        <v>46</v>
      </c>
      <c r="F148" s="454">
        <v>1.0</v>
      </c>
      <c r="G148" s="459"/>
    </row>
    <row r="149">
      <c r="A149" s="436" t="s">
        <v>1437</v>
      </c>
      <c r="B149" s="436" t="s">
        <v>1468</v>
      </c>
      <c r="C149" s="436" t="s">
        <v>8</v>
      </c>
      <c r="D149" s="436" t="s">
        <v>1040</v>
      </c>
      <c r="E149" s="436" t="s">
        <v>46</v>
      </c>
      <c r="F149" s="454">
        <v>1.0</v>
      </c>
      <c r="G149" s="459"/>
    </row>
    <row r="150">
      <c r="A150" s="436" t="s">
        <v>1437</v>
      </c>
      <c r="B150" s="436" t="s">
        <v>1447</v>
      </c>
      <c r="C150" s="436" t="s">
        <v>9</v>
      </c>
      <c r="D150" s="436" t="s">
        <v>1040</v>
      </c>
      <c r="E150" s="436" t="s">
        <v>46</v>
      </c>
      <c r="F150" s="454">
        <v>1.0</v>
      </c>
      <c r="G150" s="459"/>
    </row>
    <row r="151">
      <c r="A151" s="436" t="s">
        <v>1437</v>
      </c>
      <c r="B151" s="436" t="s">
        <v>1447</v>
      </c>
      <c r="C151" s="436" t="s">
        <v>8</v>
      </c>
      <c r="D151" s="436" t="s">
        <v>1040</v>
      </c>
      <c r="E151" s="436" t="s">
        <v>47</v>
      </c>
      <c r="F151" s="454">
        <v>1.0</v>
      </c>
      <c r="G151" s="459"/>
    </row>
    <row r="152">
      <c r="A152" s="436" t="s">
        <v>1437</v>
      </c>
      <c r="B152" s="436" t="s">
        <v>1446</v>
      </c>
      <c r="C152" s="436" t="s">
        <v>9</v>
      </c>
      <c r="D152" s="436" t="s">
        <v>1040</v>
      </c>
      <c r="E152" s="436" t="s">
        <v>46</v>
      </c>
      <c r="F152" s="454">
        <v>1.0</v>
      </c>
      <c r="G152" s="459"/>
    </row>
    <row r="153">
      <c r="A153" s="436" t="s">
        <v>1437</v>
      </c>
      <c r="B153" s="436" t="s">
        <v>1558</v>
      </c>
      <c r="C153" s="436" t="s">
        <v>8</v>
      </c>
      <c r="D153" s="436" t="s">
        <v>1040</v>
      </c>
      <c r="E153" s="436" t="s">
        <v>46</v>
      </c>
      <c r="F153" s="454">
        <v>1.0</v>
      </c>
      <c r="G153" s="459"/>
    </row>
    <row r="154">
      <c r="A154" s="436" t="s">
        <v>1437</v>
      </c>
      <c r="B154" s="436" t="s">
        <v>1469</v>
      </c>
      <c r="C154" s="436" t="s">
        <v>9</v>
      </c>
      <c r="D154" s="436" t="s">
        <v>1040</v>
      </c>
      <c r="E154" s="436" t="s">
        <v>47</v>
      </c>
      <c r="F154" s="454">
        <v>1.0</v>
      </c>
      <c r="G154" s="459"/>
    </row>
    <row r="155">
      <c r="A155" s="436" t="s">
        <v>1437</v>
      </c>
      <c r="B155" s="436" t="s">
        <v>1469</v>
      </c>
      <c r="C155" s="436" t="s">
        <v>8</v>
      </c>
      <c r="D155" s="436" t="s">
        <v>1040</v>
      </c>
      <c r="E155" s="436" t="s">
        <v>47</v>
      </c>
      <c r="F155" s="454">
        <v>1.0</v>
      </c>
      <c r="G155" s="459"/>
    </row>
    <row r="156">
      <c r="A156" s="436" t="s">
        <v>1437</v>
      </c>
      <c r="B156" s="436" t="s">
        <v>1527</v>
      </c>
      <c r="C156" s="436" t="s">
        <v>10</v>
      </c>
      <c r="D156" s="436" t="s">
        <v>1040</v>
      </c>
      <c r="E156" s="436" t="s">
        <v>46</v>
      </c>
      <c r="F156" s="454">
        <v>1.0</v>
      </c>
      <c r="G156" s="459"/>
    </row>
    <row r="157">
      <c r="A157" s="436" t="s">
        <v>1437</v>
      </c>
      <c r="B157" s="436" t="s">
        <v>1492</v>
      </c>
      <c r="C157" s="436" t="s">
        <v>10</v>
      </c>
      <c r="D157" s="436" t="s">
        <v>1040</v>
      </c>
      <c r="E157" s="436" t="s">
        <v>47</v>
      </c>
      <c r="F157" s="454">
        <v>1.0</v>
      </c>
      <c r="G157" s="459"/>
    </row>
    <row r="158">
      <c r="A158" s="436" t="s">
        <v>1437</v>
      </c>
      <c r="B158" s="436" t="s">
        <v>1492</v>
      </c>
      <c r="C158" s="436" t="s">
        <v>10</v>
      </c>
      <c r="D158" s="436" t="s">
        <v>1070</v>
      </c>
      <c r="E158" s="436" t="s">
        <v>48</v>
      </c>
      <c r="F158" s="454">
        <v>1.0</v>
      </c>
      <c r="G158" s="459"/>
    </row>
    <row r="159">
      <c r="A159" s="436" t="s">
        <v>1437</v>
      </c>
      <c r="B159" s="436" t="s">
        <v>1492</v>
      </c>
      <c r="C159" s="436" t="s">
        <v>8</v>
      </c>
      <c r="D159" s="436" t="s">
        <v>1040</v>
      </c>
      <c r="E159" s="436" t="s">
        <v>46</v>
      </c>
      <c r="F159" s="454">
        <v>1.0</v>
      </c>
      <c r="G159" s="459"/>
    </row>
    <row r="160">
      <c r="A160" s="436" t="s">
        <v>1437</v>
      </c>
      <c r="B160" s="436" t="s">
        <v>1624</v>
      </c>
      <c r="C160" s="436" t="s">
        <v>9</v>
      </c>
      <c r="D160" s="436" t="s">
        <v>1040</v>
      </c>
      <c r="E160" s="436" t="s">
        <v>46</v>
      </c>
      <c r="F160" s="454">
        <v>1.0</v>
      </c>
      <c r="G160" s="459"/>
    </row>
    <row r="161">
      <c r="A161" s="436" t="s">
        <v>1437</v>
      </c>
      <c r="B161" s="436" t="s">
        <v>1442</v>
      </c>
      <c r="C161" s="436" t="s">
        <v>9</v>
      </c>
      <c r="D161" s="436" t="s">
        <v>1040</v>
      </c>
      <c r="E161" s="436" t="s">
        <v>46</v>
      </c>
      <c r="F161" s="454">
        <v>1.0</v>
      </c>
      <c r="G161" s="459"/>
    </row>
    <row r="162">
      <c r="A162" s="436" t="s">
        <v>1272</v>
      </c>
      <c r="B162" s="436" t="s">
        <v>1665</v>
      </c>
      <c r="C162" s="436" t="s">
        <v>10</v>
      </c>
      <c r="D162" s="436" t="s">
        <v>1040</v>
      </c>
      <c r="E162" s="436" t="s">
        <v>46</v>
      </c>
      <c r="F162" s="454">
        <v>1.0</v>
      </c>
      <c r="G162" s="459"/>
    </row>
    <row r="163">
      <c r="A163" s="436" t="s">
        <v>1272</v>
      </c>
      <c r="B163" s="436" t="s">
        <v>1273</v>
      </c>
      <c r="C163" s="436" t="s">
        <v>10</v>
      </c>
      <c r="D163" s="436" t="s">
        <v>1040</v>
      </c>
      <c r="E163" s="436" t="s">
        <v>46</v>
      </c>
      <c r="F163" s="454">
        <v>1.0</v>
      </c>
      <c r="G163" s="459"/>
    </row>
    <row r="164">
      <c r="A164" s="436" t="s">
        <v>1272</v>
      </c>
      <c r="B164" s="436" t="s">
        <v>1619</v>
      </c>
      <c r="C164" s="436" t="s">
        <v>8</v>
      </c>
      <c r="D164" s="436" t="s">
        <v>1040</v>
      </c>
      <c r="E164" s="436" t="s">
        <v>46</v>
      </c>
      <c r="F164" s="454">
        <v>1.0</v>
      </c>
      <c r="G164" s="459"/>
    </row>
    <row r="165">
      <c r="A165" s="436" t="s">
        <v>1497</v>
      </c>
      <c r="B165" s="436" t="s">
        <v>1498</v>
      </c>
      <c r="C165" s="436" t="s">
        <v>10</v>
      </c>
      <c r="D165" s="436" t="s">
        <v>1040</v>
      </c>
      <c r="E165" s="436" t="s">
        <v>46</v>
      </c>
      <c r="F165" s="454">
        <v>1.0</v>
      </c>
      <c r="G165" s="459"/>
    </row>
    <row r="166">
      <c r="A166" s="436" t="s">
        <v>1497</v>
      </c>
      <c r="B166" s="436" t="s">
        <v>1498</v>
      </c>
      <c r="C166" s="436" t="s">
        <v>8</v>
      </c>
      <c r="D166" s="436" t="s">
        <v>1040</v>
      </c>
      <c r="E166" s="436" t="s">
        <v>46</v>
      </c>
      <c r="F166" s="454">
        <v>1.0</v>
      </c>
      <c r="G166" s="459"/>
    </row>
    <row r="167">
      <c r="A167" s="436" t="s">
        <v>1497</v>
      </c>
      <c r="B167" s="436" t="s">
        <v>1537</v>
      </c>
      <c r="C167" s="436" t="s">
        <v>10</v>
      </c>
      <c r="D167" s="436" t="s">
        <v>1040</v>
      </c>
      <c r="E167" s="436" t="s">
        <v>46</v>
      </c>
      <c r="F167" s="454">
        <v>1.0</v>
      </c>
      <c r="G167" s="459"/>
    </row>
    <row r="168">
      <c r="A168" s="436" t="s">
        <v>1497</v>
      </c>
      <c r="B168" s="436" t="s">
        <v>1666</v>
      </c>
      <c r="C168" s="436" t="s">
        <v>10</v>
      </c>
      <c r="D168" s="436" t="s">
        <v>1040</v>
      </c>
      <c r="E168" s="436" t="s">
        <v>46</v>
      </c>
      <c r="F168" s="454">
        <v>1.0</v>
      </c>
      <c r="G168" s="459"/>
    </row>
    <row r="169">
      <c r="A169" s="436" t="s">
        <v>1452</v>
      </c>
      <c r="B169" s="436" t="s">
        <v>1463</v>
      </c>
      <c r="C169" s="436" t="s">
        <v>8</v>
      </c>
      <c r="D169" s="436" t="s">
        <v>1070</v>
      </c>
      <c r="E169" s="436" t="s">
        <v>48</v>
      </c>
      <c r="F169" s="454">
        <v>1.0</v>
      </c>
      <c r="G169" s="459"/>
    </row>
    <row r="170">
      <c r="A170" s="436" t="s">
        <v>1452</v>
      </c>
      <c r="B170" s="436" t="s">
        <v>1533</v>
      </c>
      <c r="C170" s="436" t="s">
        <v>10</v>
      </c>
      <c r="D170" s="436" t="s">
        <v>1040</v>
      </c>
      <c r="E170" s="436" t="s">
        <v>46</v>
      </c>
      <c r="F170" s="454">
        <v>1.0</v>
      </c>
      <c r="G170" s="459"/>
    </row>
    <row r="171">
      <c r="A171" s="436" t="s">
        <v>1452</v>
      </c>
      <c r="B171" s="436" t="s">
        <v>1471</v>
      </c>
      <c r="C171" s="436" t="s">
        <v>10</v>
      </c>
      <c r="D171" s="436" t="s">
        <v>1040</v>
      </c>
      <c r="E171" s="436" t="s">
        <v>46</v>
      </c>
      <c r="F171" s="454">
        <v>1.0</v>
      </c>
      <c r="G171" s="459"/>
    </row>
    <row r="172">
      <c r="A172" s="436" t="s">
        <v>1452</v>
      </c>
      <c r="B172" s="436" t="s">
        <v>1472</v>
      </c>
      <c r="C172" s="436" t="s">
        <v>10</v>
      </c>
      <c r="D172" s="436" t="s">
        <v>1040</v>
      </c>
      <c r="E172" s="436" t="s">
        <v>47</v>
      </c>
      <c r="F172" s="454">
        <v>1.0</v>
      </c>
      <c r="G172" s="459"/>
    </row>
    <row r="173">
      <c r="A173" s="436" t="s">
        <v>1440</v>
      </c>
      <c r="B173" s="436" t="s">
        <v>1464</v>
      </c>
      <c r="C173" s="436" t="s">
        <v>8</v>
      </c>
      <c r="D173" s="436" t="s">
        <v>1040</v>
      </c>
      <c r="E173" s="436" t="s">
        <v>47</v>
      </c>
      <c r="F173" s="454">
        <v>1.0</v>
      </c>
      <c r="G173" s="459"/>
    </row>
    <row r="174">
      <c r="A174" s="436" t="s">
        <v>1440</v>
      </c>
      <c r="B174" s="436" t="s">
        <v>1511</v>
      </c>
      <c r="C174" s="436" t="s">
        <v>10</v>
      </c>
      <c r="D174" s="436" t="s">
        <v>1040</v>
      </c>
      <c r="E174" s="436" t="s">
        <v>46</v>
      </c>
      <c r="F174" s="454">
        <v>1.0</v>
      </c>
      <c r="G174" s="459"/>
    </row>
    <row r="175">
      <c r="A175" s="436" t="s">
        <v>1484</v>
      </c>
      <c r="B175" s="436" t="s">
        <v>1484</v>
      </c>
      <c r="C175" s="436" t="s">
        <v>10</v>
      </c>
      <c r="D175" s="436" t="s">
        <v>1040</v>
      </c>
      <c r="E175" s="436" t="s">
        <v>47</v>
      </c>
      <c r="F175" s="454">
        <v>1.0</v>
      </c>
      <c r="G175" s="459"/>
    </row>
    <row r="176">
      <c r="A176" s="436" t="s">
        <v>1444</v>
      </c>
      <c r="B176" s="436" t="s">
        <v>1508</v>
      </c>
      <c r="C176" s="436" t="s">
        <v>8</v>
      </c>
      <c r="D176" s="436" t="s">
        <v>1040</v>
      </c>
      <c r="E176" s="436" t="s">
        <v>46</v>
      </c>
      <c r="F176" s="454">
        <v>1.0</v>
      </c>
      <c r="G176" s="459"/>
    </row>
    <row r="177">
      <c r="A177" s="436" t="s">
        <v>1444</v>
      </c>
      <c r="B177" s="436" t="s">
        <v>1579</v>
      </c>
      <c r="C177" s="436" t="s">
        <v>10</v>
      </c>
      <c r="D177" s="436" t="s">
        <v>1040</v>
      </c>
      <c r="E177" s="436" t="s">
        <v>46</v>
      </c>
      <c r="F177" s="454">
        <v>1.0</v>
      </c>
      <c r="G177" s="459"/>
    </row>
    <row r="178">
      <c r="A178" s="436" t="s">
        <v>1444</v>
      </c>
      <c r="B178" s="436" t="s">
        <v>1455</v>
      </c>
      <c r="C178" s="436" t="s">
        <v>9</v>
      </c>
      <c r="D178" s="436" t="s">
        <v>1040</v>
      </c>
      <c r="E178" s="436" t="s">
        <v>46</v>
      </c>
      <c r="F178" s="454">
        <v>1.0</v>
      </c>
      <c r="G178" s="459"/>
    </row>
    <row r="179">
      <c r="A179" s="436" t="s">
        <v>1444</v>
      </c>
      <c r="B179" s="436" t="s">
        <v>1456</v>
      </c>
      <c r="C179" s="436" t="s">
        <v>10</v>
      </c>
      <c r="D179" s="436" t="s">
        <v>1040</v>
      </c>
      <c r="E179" s="436" t="s">
        <v>46</v>
      </c>
      <c r="F179" s="454">
        <v>1.0</v>
      </c>
      <c r="G179" s="459"/>
    </row>
    <row r="180">
      <c r="A180" s="436" t="s">
        <v>1444</v>
      </c>
      <c r="B180" s="436" t="s">
        <v>1456</v>
      </c>
      <c r="C180" s="436" t="s">
        <v>8</v>
      </c>
      <c r="D180" s="436" t="s">
        <v>1040</v>
      </c>
      <c r="E180" s="436" t="s">
        <v>46</v>
      </c>
      <c r="F180" s="454">
        <v>1.0</v>
      </c>
      <c r="G180" s="459"/>
    </row>
    <row r="181">
      <c r="A181" s="436" t="s">
        <v>1444</v>
      </c>
      <c r="B181" s="436" t="s">
        <v>1457</v>
      </c>
      <c r="C181" s="436" t="s">
        <v>10</v>
      </c>
      <c r="D181" s="436" t="s">
        <v>1040</v>
      </c>
      <c r="E181" s="436" t="s">
        <v>47</v>
      </c>
      <c r="F181" s="454">
        <v>1.0</v>
      </c>
      <c r="G181" s="459"/>
    </row>
    <row r="182">
      <c r="A182" s="436" t="s">
        <v>1444</v>
      </c>
      <c r="B182" s="436" t="s">
        <v>1667</v>
      </c>
      <c r="C182" s="436" t="s">
        <v>9</v>
      </c>
      <c r="D182" s="436" t="s">
        <v>1040</v>
      </c>
      <c r="E182" s="436" t="s">
        <v>46</v>
      </c>
      <c r="F182" s="454">
        <v>1.0</v>
      </c>
      <c r="G182" s="459"/>
    </row>
    <row r="183">
      <c r="A183" s="436" t="s">
        <v>1444</v>
      </c>
      <c r="B183" s="436" t="s">
        <v>1474</v>
      </c>
      <c r="C183" s="436" t="s">
        <v>8</v>
      </c>
      <c r="D183" s="436" t="s">
        <v>1040</v>
      </c>
      <c r="E183" s="436" t="s">
        <v>46</v>
      </c>
      <c r="F183" s="454">
        <v>1.0</v>
      </c>
      <c r="G183" s="459"/>
    </row>
    <row r="184">
      <c r="A184" s="436" t="s">
        <v>1444</v>
      </c>
      <c r="B184" s="436" t="s">
        <v>1458</v>
      </c>
      <c r="C184" s="436" t="s">
        <v>8</v>
      </c>
      <c r="D184" s="436" t="s">
        <v>1040</v>
      </c>
      <c r="E184" s="436" t="s">
        <v>46</v>
      </c>
      <c r="F184" s="454">
        <v>1.0</v>
      </c>
      <c r="G184" s="459"/>
    </row>
    <row r="185">
      <c r="A185" s="436" t="s">
        <v>1444</v>
      </c>
      <c r="B185" s="436" t="s">
        <v>1445</v>
      </c>
      <c r="C185" s="436" t="s">
        <v>9</v>
      </c>
      <c r="D185" s="436" t="s">
        <v>1040</v>
      </c>
      <c r="E185" s="436" t="s">
        <v>46</v>
      </c>
      <c r="F185" s="454">
        <v>1.0</v>
      </c>
      <c r="G185" s="459"/>
    </row>
    <row r="186">
      <c r="A186" s="436" t="s">
        <v>1477</v>
      </c>
      <c r="B186" s="436" t="s">
        <v>1646</v>
      </c>
      <c r="C186" s="436" t="s">
        <v>8</v>
      </c>
      <c r="D186" s="436" t="s">
        <v>1040</v>
      </c>
      <c r="E186" s="436" t="s">
        <v>46</v>
      </c>
      <c r="F186" s="454">
        <v>1.0</v>
      </c>
      <c r="G186" s="459"/>
    </row>
    <row r="187">
      <c r="A187" s="436" t="s">
        <v>1477</v>
      </c>
      <c r="B187" s="436" t="s">
        <v>1646</v>
      </c>
      <c r="C187" s="436" t="s">
        <v>8</v>
      </c>
      <c r="D187" s="436" t="s">
        <v>1040</v>
      </c>
      <c r="E187" s="436" t="s">
        <v>47</v>
      </c>
      <c r="F187" s="454">
        <v>1.0</v>
      </c>
      <c r="G187" s="459"/>
    </row>
    <row r="188">
      <c r="A188" s="436" t="s">
        <v>1477</v>
      </c>
      <c r="B188" s="436" t="s">
        <v>1585</v>
      </c>
      <c r="C188" s="436" t="s">
        <v>10</v>
      </c>
      <c r="D188" s="436" t="s">
        <v>1040</v>
      </c>
      <c r="E188" s="436" t="s">
        <v>47</v>
      </c>
      <c r="F188" s="454">
        <v>1.0</v>
      </c>
      <c r="G188" s="459"/>
    </row>
    <row r="189">
      <c r="A189" s="436" t="s">
        <v>1477</v>
      </c>
      <c r="B189" s="436" t="s">
        <v>1478</v>
      </c>
      <c r="C189" s="436" t="s">
        <v>10</v>
      </c>
      <c r="D189" s="436" t="s">
        <v>1040</v>
      </c>
      <c r="E189" s="436" t="s">
        <v>46</v>
      </c>
      <c r="F189" s="454">
        <v>1.0</v>
      </c>
      <c r="G189" s="459"/>
    </row>
    <row r="190">
      <c r="A190" s="458"/>
      <c r="B190" s="458"/>
      <c r="C190" s="458"/>
      <c r="D190" s="458"/>
      <c r="E190" s="458"/>
      <c r="F190" s="459"/>
      <c r="G190" s="459"/>
    </row>
    <row r="191">
      <c r="A191" s="458"/>
      <c r="B191" s="458"/>
      <c r="C191" s="458"/>
      <c r="D191" s="458"/>
      <c r="E191" s="458"/>
      <c r="F191" s="459"/>
      <c r="G191" s="459"/>
    </row>
    <row r="192">
      <c r="A192" s="458"/>
      <c r="B192" s="458"/>
      <c r="C192" s="458"/>
      <c r="D192" s="458"/>
      <c r="E192" s="458"/>
      <c r="F192" s="459"/>
      <c r="G192" s="459"/>
    </row>
    <row r="193">
      <c r="A193" s="458"/>
      <c r="B193" s="458"/>
      <c r="C193" s="458"/>
      <c r="D193" s="458"/>
      <c r="E193" s="458"/>
      <c r="F193" s="459"/>
      <c r="G193" s="459"/>
    </row>
    <row r="194">
      <c r="A194" s="458"/>
      <c r="B194" s="458"/>
      <c r="C194" s="458"/>
      <c r="D194" s="458"/>
      <c r="E194" s="458"/>
      <c r="F194" s="459"/>
      <c r="G194" s="459"/>
    </row>
    <row r="195">
      <c r="A195" s="458"/>
      <c r="B195" s="458"/>
      <c r="C195" s="458"/>
      <c r="D195" s="458"/>
      <c r="E195" s="458"/>
      <c r="F195" s="459"/>
      <c r="G195" s="459"/>
    </row>
    <row r="196">
      <c r="A196" s="458"/>
      <c r="B196" s="458"/>
      <c r="C196" s="458"/>
      <c r="D196" s="458"/>
      <c r="E196" s="458"/>
      <c r="F196" s="459"/>
      <c r="G196" s="459"/>
    </row>
    <row r="197">
      <c r="A197" s="458"/>
      <c r="B197" s="458"/>
      <c r="C197" s="458"/>
      <c r="D197" s="458"/>
      <c r="E197" s="458"/>
      <c r="F197" s="459"/>
      <c r="G197" s="459"/>
    </row>
    <row r="198">
      <c r="A198" s="458"/>
      <c r="B198" s="458"/>
      <c r="C198" s="458"/>
      <c r="D198" s="458"/>
      <c r="E198" s="458"/>
      <c r="F198" s="459"/>
      <c r="G198" s="459"/>
    </row>
    <row r="199">
      <c r="A199" s="458"/>
      <c r="B199" s="458"/>
      <c r="C199" s="458"/>
      <c r="D199" s="458"/>
      <c r="E199" s="458"/>
      <c r="F199" s="459"/>
      <c r="G199" s="459"/>
    </row>
    <row r="200">
      <c r="A200" s="458"/>
      <c r="B200" s="458"/>
      <c r="C200" s="458"/>
      <c r="D200" s="458"/>
      <c r="E200" s="458"/>
      <c r="F200" s="459"/>
      <c r="G200" s="459"/>
    </row>
    <row r="201">
      <c r="A201" s="458"/>
      <c r="B201" s="458"/>
      <c r="C201" s="458"/>
      <c r="D201" s="458"/>
      <c r="E201" s="458"/>
      <c r="F201" s="459"/>
      <c r="G201" s="459"/>
    </row>
    <row r="202">
      <c r="A202" s="458"/>
      <c r="B202" s="458"/>
      <c r="C202" s="458"/>
      <c r="D202" s="458"/>
      <c r="E202" s="458"/>
      <c r="F202" s="459"/>
      <c r="G202" s="459"/>
    </row>
    <row r="203">
      <c r="A203" s="458"/>
      <c r="B203" s="458"/>
      <c r="C203" s="458"/>
      <c r="D203" s="458"/>
      <c r="E203" s="458"/>
      <c r="F203" s="459"/>
      <c r="G203" s="459"/>
    </row>
    <row r="204">
      <c r="A204" s="458"/>
      <c r="B204" s="458"/>
      <c r="C204" s="458"/>
      <c r="D204" s="458"/>
      <c r="E204" s="458"/>
      <c r="F204" s="459"/>
      <c r="G204" s="459"/>
    </row>
    <row r="205">
      <c r="A205" s="458"/>
      <c r="B205" s="458"/>
      <c r="C205" s="458"/>
      <c r="D205" s="458"/>
      <c r="E205" s="458"/>
      <c r="F205" s="459"/>
      <c r="G205" s="459"/>
    </row>
    <row r="206">
      <c r="A206" s="458"/>
      <c r="B206" s="458"/>
      <c r="C206" s="458"/>
      <c r="D206" s="458"/>
      <c r="E206" s="458"/>
      <c r="F206" s="459"/>
      <c r="G206" s="459"/>
    </row>
    <row r="207">
      <c r="A207" s="458"/>
      <c r="B207" s="458"/>
      <c r="C207" s="458"/>
      <c r="D207" s="458"/>
      <c r="E207" s="458"/>
      <c r="F207" s="459"/>
      <c r="G207" s="459"/>
    </row>
    <row r="208">
      <c r="A208" s="458"/>
      <c r="B208" s="458"/>
      <c r="C208" s="458"/>
      <c r="D208" s="458"/>
      <c r="E208" s="458"/>
      <c r="F208" s="459"/>
      <c r="G208" s="459"/>
    </row>
    <row r="209">
      <c r="A209" s="458"/>
      <c r="B209" s="458"/>
      <c r="C209" s="458"/>
      <c r="D209" s="458"/>
      <c r="E209" s="458"/>
      <c r="F209" s="459"/>
      <c r="G209" s="459"/>
    </row>
    <row r="210">
      <c r="A210" s="458"/>
      <c r="B210" s="458"/>
      <c r="C210" s="458"/>
      <c r="D210" s="458"/>
      <c r="E210" s="458"/>
      <c r="F210" s="459"/>
      <c r="G210" s="459"/>
    </row>
    <row r="211">
      <c r="A211" s="458"/>
      <c r="B211" s="458"/>
      <c r="C211" s="458"/>
      <c r="D211" s="458"/>
      <c r="E211" s="458"/>
      <c r="F211" s="459"/>
      <c r="G211" s="459"/>
    </row>
    <row r="212">
      <c r="A212" s="458"/>
      <c r="B212" s="458"/>
      <c r="C212" s="458"/>
      <c r="D212" s="458"/>
      <c r="E212" s="458"/>
      <c r="F212" s="459"/>
      <c r="G212" s="459"/>
    </row>
    <row r="213">
      <c r="A213" s="458"/>
      <c r="B213" s="458"/>
      <c r="C213" s="458"/>
      <c r="D213" s="458"/>
      <c r="E213" s="458"/>
      <c r="F213" s="459"/>
      <c r="G213" s="459"/>
    </row>
    <row r="214">
      <c r="A214" s="458"/>
      <c r="B214" s="458"/>
      <c r="C214" s="458"/>
      <c r="D214" s="458"/>
      <c r="E214" s="458"/>
      <c r="F214" s="459"/>
      <c r="G214" s="459"/>
    </row>
    <row r="215">
      <c r="A215" s="458"/>
      <c r="B215" s="458"/>
      <c r="C215" s="458"/>
      <c r="D215" s="458"/>
      <c r="E215" s="458"/>
      <c r="F215" s="459"/>
      <c r="G215" s="459"/>
    </row>
    <row r="216">
      <c r="A216" s="458"/>
      <c r="B216" s="458"/>
      <c r="C216" s="458"/>
      <c r="D216" s="458"/>
      <c r="E216" s="458"/>
      <c r="F216" s="459"/>
      <c r="G216" s="459"/>
    </row>
    <row r="217">
      <c r="A217" s="458"/>
      <c r="B217" s="458"/>
      <c r="C217" s="458"/>
      <c r="D217" s="458"/>
      <c r="E217" s="458"/>
      <c r="F217" s="459"/>
      <c r="G217" s="459"/>
    </row>
    <row r="218">
      <c r="A218" s="458"/>
      <c r="B218" s="458"/>
      <c r="C218" s="458"/>
      <c r="D218" s="458"/>
      <c r="E218" s="458"/>
      <c r="F218" s="459"/>
      <c r="G218" s="459"/>
    </row>
    <row r="219">
      <c r="A219" s="458"/>
      <c r="B219" s="458"/>
      <c r="C219" s="458"/>
      <c r="D219" s="458"/>
      <c r="E219" s="458"/>
      <c r="F219" s="459"/>
      <c r="G219" s="459"/>
    </row>
    <row r="220">
      <c r="A220" s="458"/>
      <c r="B220" s="458"/>
      <c r="C220" s="458"/>
      <c r="D220" s="458"/>
      <c r="E220" s="458"/>
      <c r="F220" s="459"/>
      <c r="G220" s="459"/>
    </row>
    <row r="221">
      <c r="A221" s="458"/>
      <c r="B221" s="458"/>
      <c r="C221" s="458"/>
      <c r="D221" s="458"/>
      <c r="E221" s="458"/>
      <c r="F221" s="459"/>
      <c r="G221" s="459"/>
    </row>
    <row r="222">
      <c r="A222" s="458"/>
      <c r="B222" s="458"/>
      <c r="C222" s="458"/>
      <c r="D222" s="458"/>
      <c r="E222" s="458"/>
      <c r="F222" s="459"/>
      <c r="G222" s="459"/>
    </row>
    <row r="223">
      <c r="A223" s="458"/>
      <c r="B223" s="458"/>
      <c r="C223" s="458"/>
      <c r="D223" s="458"/>
      <c r="E223" s="458"/>
      <c r="F223" s="459"/>
      <c r="G223" s="459"/>
    </row>
    <row r="224">
      <c r="A224" s="458"/>
      <c r="B224" s="458"/>
      <c r="C224" s="458"/>
      <c r="D224" s="458"/>
      <c r="E224" s="458"/>
      <c r="F224" s="459"/>
      <c r="G224" s="459"/>
    </row>
    <row r="225">
      <c r="A225" s="458"/>
      <c r="B225" s="458"/>
      <c r="C225" s="458"/>
      <c r="D225" s="458"/>
      <c r="E225" s="458"/>
      <c r="F225" s="459"/>
      <c r="G225" s="459"/>
    </row>
    <row r="226">
      <c r="A226" s="458"/>
      <c r="B226" s="458"/>
      <c r="C226" s="458"/>
      <c r="D226" s="458"/>
      <c r="E226" s="458"/>
      <c r="F226" s="459"/>
      <c r="G226" s="459"/>
    </row>
    <row r="227">
      <c r="A227" s="458"/>
      <c r="B227" s="458"/>
      <c r="C227" s="458"/>
      <c r="D227" s="458"/>
      <c r="E227" s="458"/>
      <c r="F227" s="459"/>
      <c r="G227" s="459"/>
    </row>
    <row r="228">
      <c r="A228" s="458"/>
      <c r="B228" s="458"/>
      <c r="C228" s="458"/>
      <c r="D228" s="458"/>
      <c r="E228" s="458"/>
      <c r="F228" s="459"/>
      <c r="G228" s="459"/>
    </row>
    <row r="229">
      <c r="A229" s="458"/>
      <c r="B229" s="458"/>
      <c r="C229" s="458"/>
      <c r="D229" s="458"/>
      <c r="E229" s="458"/>
      <c r="F229" s="459"/>
      <c r="G229" s="459"/>
    </row>
    <row r="230">
      <c r="A230" s="458"/>
      <c r="B230" s="458"/>
      <c r="C230" s="458"/>
      <c r="D230" s="458"/>
      <c r="E230" s="458"/>
      <c r="F230" s="459"/>
      <c r="G230" s="459"/>
    </row>
    <row r="231">
      <c r="A231" s="458"/>
      <c r="B231" s="458"/>
      <c r="C231" s="458"/>
      <c r="D231" s="458"/>
      <c r="E231" s="458"/>
      <c r="F231" s="459"/>
      <c r="G231" s="459"/>
    </row>
    <row r="232">
      <c r="A232" s="458"/>
      <c r="B232" s="458"/>
      <c r="C232" s="458"/>
      <c r="D232" s="458"/>
      <c r="E232" s="458"/>
      <c r="F232" s="459"/>
      <c r="G232" s="459"/>
    </row>
    <row r="233">
      <c r="A233" s="458"/>
      <c r="B233" s="458"/>
      <c r="C233" s="458"/>
      <c r="D233" s="458"/>
      <c r="E233" s="458"/>
      <c r="F233" s="459"/>
      <c r="G233" s="459"/>
    </row>
    <row r="234">
      <c r="A234" s="458"/>
      <c r="B234" s="458"/>
      <c r="C234" s="458"/>
      <c r="D234" s="458"/>
      <c r="E234" s="458"/>
      <c r="F234" s="459"/>
      <c r="G234" s="459"/>
    </row>
    <row r="235">
      <c r="A235" s="458"/>
      <c r="B235" s="458"/>
      <c r="C235" s="458"/>
      <c r="D235" s="458"/>
      <c r="E235" s="458"/>
      <c r="F235" s="459"/>
      <c r="G235" s="459"/>
    </row>
    <row r="236">
      <c r="A236" s="458"/>
      <c r="B236" s="458"/>
      <c r="C236" s="458"/>
      <c r="D236" s="458"/>
      <c r="E236" s="458"/>
      <c r="F236" s="459"/>
      <c r="G236" s="459"/>
    </row>
    <row r="237">
      <c r="A237" s="458"/>
      <c r="B237" s="458"/>
      <c r="C237" s="458"/>
      <c r="D237" s="458"/>
      <c r="E237" s="458"/>
      <c r="F237" s="459"/>
      <c r="G237" s="459"/>
    </row>
    <row r="238">
      <c r="A238" s="458"/>
      <c r="B238" s="458"/>
      <c r="C238" s="458"/>
      <c r="D238" s="458"/>
      <c r="E238" s="458"/>
      <c r="F238" s="459"/>
      <c r="G238" s="459"/>
    </row>
    <row r="239">
      <c r="A239" s="458"/>
      <c r="B239" s="458"/>
      <c r="C239" s="458"/>
      <c r="D239" s="458"/>
      <c r="E239" s="458"/>
      <c r="F239" s="459"/>
      <c r="G239" s="459"/>
    </row>
    <row r="240">
      <c r="A240" s="458"/>
      <c r="B240" s="458"/>
      <c r="C240" s="458"/>
      <c r="D240" s="458"/>
      <c r="E240" s="458"/>
      <c r="F240" s="459"/>
      <c r="G240" s="459"/>
    </row>
    <row r="241">
      <c r="A241" s="458"/>
      <c r="B241" s="458"/>
      <c r="C241" s="458"/>
      <c r="D241" s="458"/>
      <c r="E241" s="458"/>
      <c r="F241" s="459"/>
      <c r="G241" s="459"/>
    </row>
    <row r="242">
      <c r="A242" s="458"/>
      <c r="B242" s="458"/>
      <c r="C242" s="458"/>
      <c r="D242" s="458"/>
      <c r="E242" s="458"/>
      <c r="F242" s="459"/>
      <c r="G242" s="459"/>
    </row>
    <row r="243">
      <c r="A243" s="458"/>
      <c r="B243" s="458"/>
      <c r="C243" s="458"/>
      <c r="D243" s="458"/>
      <c r="E243" s="458"/>
      <c r="F243" s="459"/>
      <c r="G243" s="459"/>
    </row>
    <row r="244">
      <c r="A244" s="458"/>
      <c r="B244" s="458"/>
      <c r="C244" s="458"/>
      <c r="D244" s="458"/>
      <c r="E244" s="458"/>
      <c r="F244" s="459"/>
      <c r="G244" s="459"/>
    </row>
    <row r="245">
      <c r="A245" s="458"/>
      <c r="B245" s="458"/>
      <c r="C245" s="458"/>
      <c r="D245" s="458"/>
      <c r="E245" s="458"/>
      <c r="F245" s="459"/>
      <c r="G245" s="459"/>
    </row>
    <row r="246">
      <c r="A246" s="458"/>
      <c r="B246" s="458"/>
      <c r="C246" s="458"/>
      <c r="D246" s="458"/>
      <c r="E246" s="458"/>
      <c r="F246" s="459"/>
      <c r="G246" s="459"/>
    </row>
    <row r="247">
      <c r="A247" s="458"/>
      <c r="B247" s="458"/>
      <c r="C247" s="458"/>
      <c r="D247" s="458"/>
      <c r="E247" s="458"/>
      <c r="F247" s="459"/>
      <c r="G247" s="459"/>
    </row>
    <row r="248">
      <c r="A248" s="458"/>
      <c r="B248" s="458"/>
      <c r="C248" s="458"/>
      <c r="D248" s="458"/>
      <c r="E248" s="458"/>
      <c r="F248" s="459"/>
      <c r="G248" s="459"/>
    </row>
    <row r="249">
      <c r="A249" s="458"/>
      <c r="B249" s="458"/>
      <c r="C249" s="458"/>
      <c r="D249" s="458"/>
      <c r="E249" s="458"/>
      <c r="F249" s="459"/>
      <c r="G249" s="459"/>
    </row>
    <row r="250">
      <c r="A250" s="458"/>
      <c r="B250" s="458"/>
      <c r="C250" s="458"/>
      <c r="D250" s="458"/>
      <c r="E250" s="458"/>
      <c r="F250" s="459"/>
      <c r="G250" s="459"/>
    </row>
    <row r="251">
      <c r="A251" s="458"/>
      <c r="B251" s="458"/>
      <c r="C251" s="458"/>
      <c r="D251" s="458"/>
      <c r="E251" s="458"/>
      <c r="F251" s="459"/>
      <c r="G251" s="459"/>
    </row>
    <row r="252">
      <c r="A252" s="458"/>
      <c r="B252" s="458"/>
      <c r="C252" s="458"/>
      <c r="D252" s="458"/>
      <c r="E252" s="458"/>
      <c r="F252" s="459"/>
      <c r="G252" s="459"/>
    </row>
    <row r="253">
      <c r="A253" s="458"/>
      <c r="B253" s="458"/>
      <c r="C253" s="458"/>
      <c r="D253" s="458"/>
      <c r="E253" s="458"/>
      <c r="F253" s="459"/>
      <c r="G253" s="459"/>
    </row>
    <row r="254">
      <c r="A254" s="458"/>
      <c r="B254" s="458"/>
      <c r="C254" s="458"/>
      <c r="D254" s="458"/>
      <c r="E254" s="458"/>
      <c r="F254" s="459"/>
      <c r="G254" s="459"/>
    </row>
    <row r="255">
      <c r="A255" s="458"/>
      <c r="B255" s="458"/>
      <c r="C255" s="458"/>
      <c r="D255" s="458"/>
      <c r="E255" s="458"/>
      <c r="F255" s="459"/>
      <c r="G255" s="459"/>
    </row>
    <row r="256">
      <c r="A256" s="458"/>
      <c r="B256" s="458"/>
      <c r="C256" s="458"/>
      <c r="D256" s="458"/>
      <c r="E256" s="458"/>
      <c r="F256" s="459"/>
      <c r="G256" s="459"/>
    </row>
    <row r="257">
      <c r="A257" s="458"/>
      <c r="B257" s="458"/>
      <c r="C257" s="458"/>
      <c r="D257" s="458"/>
      <c r="E257" s="458"/>
      <c r="F257" s="459"/>
      <c r="G257" s="459"/>
    </row>
    <row r="258">
      <c r="A258" s="458"/>
      <c r="B258" s="458"/>
      <c r="C258" s="458"/>
      <c r="D258" s="458"/>
      <c r="E258" s="458"/>
      <c r="F258" s="459"/>
      <c r="G258" s="459"/>
    </row>
    <row r="259">
      <c r="A259" s="458"/>
      <c r="B259" s="458"/>
      <c r="C259" s="458"/>
      <c r="D259" s="458"/>
      <c r="E259" s="458"/>
      <c r="F259" s="459"/>
      <c r="G259" s="459"/>
    </row>
    <row r="260">
      <c r="A260" s="458"/>
      <c r="B260" s="458"/>
      <c r="C260" s="458"/>
      <c r="D260" s="458"/>
      <c r="E260" s="458"/>
      <c r="F260" s="459"/>
      <c r="G260" s="459"/>
    </row>
    <row r="261">
      <c r="A261" s="458"/>
      <c r="B261" s="458"/>
      <c r="C261" s="458"/>
      <c r="D261" s="458"/>
      <c r="E261" s="458"/>
      <c r="F261" s="459"/>
      <c r="G261" s="459"/>
    </row>
    <row r="262">
      <c r="A262" s="458"/>
      <c r="B262" s="458"/>
      <c r="C262" s="458"/>
      <c r="D262" s="458"/>
      <c r="E262" s="458"/>
      <c r="F262" s="459"/>
      <c r="G262" s="459"/>
    </row>
    <row r="263">
      <c r="A263" s="458"/>
      <c r="B263" s="458"/>
      <c r="C263" s="458"/>
      <c r="D263" s="458"/>
      <c r="E263" s="458"/>
      <c r="F263" s="459"/>
      <c r="G263" s="459"/>
    </row>
    <row r="264">
      <c r="A264" s="458"/>
      <c r="B264" s="458"/>
      <c r="C264" s="458"/>
      <c r="D264" s="458"/>
      <c r="E264" s="458"/>
      <c r="F264" s="459"/>
      <c r="G264" s="459"/>
    </row>
    <row r="265">
      <c r="A265" s="458"/>
      <c r="B265" s="458"/>
      <c r="C265" s="458"/>
      <c r="D265" s="458"/>
      <c r="E265" s="458"/>
      <c r="F265" s="459"/>
      <c r="G265" s="459"/>
    </row>
    <row r="266">
      <c r="A266" s="458"/>
      <c r="B266" s="458"/>
      <c r="C266" s="458"/>
      <c r="D266" s="458"/>
      <c r="E266" s="458"/>
      <c r="F266" s="459"/>
      <c r="G266" s="459"/>
    </row>
    <row r="267">
      <c r="A267" s="458"/>
      <c r="B267" s="458"/>
      <c r="C267" s="458"/>
      <c r="D267" s="458"/>
      <c r="E267" s="458"/>
      <c r="F267" s="459"/>
      <c r="G267" s="459"/>
    </row>
    <row r="268">
      <c r="A268" s="458"/>
      <c r="B268" s="458"/>
      <c r="C268" s="458"/>
      <c r="D268" s="458"/>
      <c r="E268" s="458"/>
      <c r="F268" s="459"/>
      <c r="G268" s="459"/>
    </row>
    <row r="269">
      <c r="A269" s="458"/>
      <c r="B269" s="458"/>
      <c r="C269" s="458"/>
      <c r="D269" s="458"/>
      <c r="E269" s="458"/>
      <c r="F269" s="459"/>
      <c r="G269" s="459"/>
    </row>
    <row r="270">
      <c r="A270" s="458"/>
      <c r="B270" s="458"/>
      <c r="C270" s="458"/>
      <c r="D270" s="458"/>
      <c r="E270" s="458"/>
      <c r="F270" s="459"/>
      <c r="G270" s="459"/>
    </row>
    <row r="271">
      <c r="A271" s="458"/>
      <c r="B271" s="458"/>
      <c r="C271" s="458"/>
      <c r="D271" s="458"/>
      <c r="E271" s="458"/>
      <c r="F271" s="459"/>
      <c r="G271" s="459"/>
    </row>
    <row r="272">
      <c r="A272" s="458"/>
      <c r="B272" s="458"/>
      <c r="C272" s="458"/>
      <c r="D272" s="458"/>
      <c r="E272" s="458"/>
      <c r="F272" s="459"/>
      <c r="G272" s="459"/>
    </row>
    <row r="273">
      <c r="A273" s="458"/>
      <c r="B273" s="458"/>
      <c r="C273" s="458"/>
      <c r="D273" s="458"/>
      <c r="E273" s="458"/>
      <c r="F273" s="459"/>
      <c r="G273" s="459"/>
    </row>
    <row r="274">
      <c r="A274" s="458"/>
      <c r="B274" s="458"/>
      <c r="C274" s="458"/>
      <c r="D274" s="458"/>
      <c r="E274" s="458"/>
      <c r="F274" s="459"/>
      <c r="G274" s="459"/>
    </row>
    <row r="275">
      <c r="A275" s="458"/>
      <c r="B275" s="458"/>
      <c r="C275" s="458"/>
      <c r="D275" s="458"/>
      <c r="E275" s="458"/>
      <c r="F275" s="459"/>
      <c r="G275" s="459"/>
    </row>
    <row r="276">
      <c r="A276" s="458"/>
      <c r="B276" s="458"/>
      <c r="C276" s="458"/>
      <c r="D276" s="458"/>
      <c r="E276" s="458"/>
      <c r="F276" s="459"/>
      <c r="G276" s="459"/>
    </row>
    <row r="277">
      <c r="A277" s="458"/>
      <c r="B277" s="458"/>
      <c r="C277" s="458"/>
      <c r="D277" s="458"/>
      <c r="E277" s="458"/>
      <c r="F277" s="459"/>
      <c r="G277" s="459"/>
    </row>
    <row r="278">
      <c r="A278" s="458"/>
      <c r="B278" s="458"/>
      <c r="C278" s="458"/>
      <c r="D278" s="458"/>
      <c r="E278" s="458"/>
      <c r="F278" s="459"/>
      <c r="G278" s="459"/>
    </row>
    <row r="279">
      <c r="A279" s="458"/>
      <c r="B279" s="458"/>
      <c r="C279" s="458"/>
      <c r="D279" s="458"/>
      <c r="E279" s="458"/>
      <c r="F279" s="459"/>
      <c r="G279" s="459"/>
    </row>
    <row r="280">
      <c r="A280" s="458"/>
      <c r="B280" s="458"/>
      <c r="C280" s="458"/>
      <c r="D280" s="458"/>
      <c r="E280" s="458"/>
      <c r="F280" s="459"/>
      <c r="G280" s="459"/>
    </row>
    <row r="281">
      <c r="A281" s="458"/>
      <c r="B281" s="458"/>
      <c r="C281" s="458"/>
      <c r="D281" s="458"/>
      <c r="E281" s="458"/>
      <c r="F281" s="459"/>
      <c r="G281" s="459"/>
    </row>
    <row r="282">
      <c r="A282" s="458"/>
      <c r="B282" s="458"/>
      <c r="C282" s="458"/>
      <c r="D282" s="458"/>
      <c r="E282" s="458"/>
      <c r="F282" s="459"/>
      <c r="G282" s="459"/>
    </row>
    <row r="283">
      <c r="A283" s="458"/>
      <c r="B283" s="458"/>
      <c r="C283" s="458"/>
      <c r="D283" s="458"/>
      <c r="E283" s="458"/>
      <c r="F283" s="459"/>
      <c r="G283" s="459"/>
    </row>
    <row r="284">
      <c r="A284" s="458"/>
      <c r="B284" s="458"/>
      <c r="C284" s="458"/>
      <c r="D284" s="458"/>
      <c r="E284" s="458"/>
      <c r="F284" s="459"/>
      <c r="G284" s="459"/>
    </row>
    <row r="285">
      <c r="A285" s="458"/>
      <c r="B285" s="458"/>
      <c r="C285" s="458"/>
      <c r="D285" s="458"/>
      <c r="E285" s="458"/>
      <c r="F285" s="459"/>
      <c r="G285" s="459"/>
    </row>
    <row r="286">
      <c r="A286" s="458"/>
      <c r="B286" s="458"/>
      <c r="C286" s="458"/>
      <c r="D286" s="458"/>
      <c r="E286" s="458"/>
      <c r="F286" s="459"/>
      <c r="G286" s="459"/>
    </row>
    <row r="287">
      <c r="A287" s="458"/>
      <c r="B287" s="458"/>
      <c r="C287" s="458"/>
      <c r="D287" s="458"/>
      <c r="E287" s="458"/>
      <c r="F287" s="459"/>
      <c r="G287" s="459"/>
    </row>
    <row r="288">
      <c r="A288" s="458"/>
      <c r="B288" s="458"/>
      <c r="C288" s="458"/>
      <c r="D288" s="458"/>
      <c r="E288" s="458"/>
      <c r="F288" s="459"/>
      <c r="G288" s="459"/>
    </row>
    <row r="289">
      <c r="A289" s="458"/>
      <c r="B289" s="458"/>
      <c r="C289" s="458"/>
      <c r="D289" s="458"/>
      <c r="E289" s="458"/>
      <c r="F289" s="459"/>
      <c r="G289" s="459"/>
    </row>
    <row r="290">
      <c r="A290" s="458"/>
      <c r="B290" s="458"/>
      <c r="C290" s="458"/>
      <c r="D290" s="458"/>
      <c r="E290" s="458"/>
      <c r="F290" s="459"/>
      <c r="G290" s="459"/>
    </row>
    <row r="291">
      <c r="A291" s="458"/>
      <c r="B291" s="458"/>
      <c r="C291" s="458"/>
      <c r="D291" s="458"/>
      <c r="E291" s="458"/>
      <c r="F291" s="459"/>
      <c r="G291" s="459"/>
    </row>
    <row r="292">
      <c r="A292" s="458"/>
      <c r="B292" s="458"/>
      <c r="C292" s="458"/>
      <c r="D292" s="458"/>
      <c r="E292" s="458"/>
      <c r="F292" s="459"/>
      <c r="G292" s="459"/>
    </row>
    <row r="293">
      <c r="A293" s="458"/>
      <c r="B293" s="458"/>
      <c r="C293" s="458"/>
      <c r="D293" s="458"/>
      <c r="E293" s="458"/>
      <c r="F293" s="459"/>
      <c r="G293" s="459"/>
    </row>
    <row r="294">
      <c r="A294" s="458"/>
      <c r="B294" s="458"/>
      <c r="C294" s="458"/>
      <c r="D294" s="458"/>
      <c r="E294" s="458"/>
      <c r="F294" s="459"/>
      <c r="G294" s="459"/>
    </row>
    <row r="295">
      <c r="A295" s="458"/>
      <c r="B295" s="458"/>
      <c r="C295" s="458"/>
      <c r="D295" s="458"/>
      <c r="E295" s="458"/>
      <c r="F295" s="459"/>
      <c r="G295" s="459"/>
    </row>
    <row r="296">
      <c r="A296" s="458"/>
      <c r="B296" s="458"/>
      <c r="C296" s="458"/>
      <c r="D296" s="458"/>
      <c r="E296" s="458"/>
      <c r="F296" s="459"/>
      <c r="G296" s="459"/>
    </row>
    <row r="297">
      <c r="A297" s="458"/>
      <c r="B297" s="458"/>
      <c r="C297" s="458"/>
      <c r="D297" s="458"/>
      <c r="E297" s="458"/>
      <c r="F297" s="459"/>
      <c r="G297" s="459"/>
    </row>
    <row r="298">
      <c r="A298" s="458"/>
      <c r="B298" s="458"/>
      <c r="C298" s="458"/>
      <c r="D298" s="458"/>
      <c r="E298" s="458"/>
      <c r="F298" s="459"/>
      <c r="G298" s="459"/>
    </row>
    <row r="299">
      <c r="A299" s="458"/>
      <c r="B299" s="458"/>
      <c r="C299" s="458"/>
      <c r="D299" s="458"/>
      <c r="E299" s="458"/>
      <c r="F299" s="459"/>
      <c r="G299" s="459"/>
    </row>
    <row r="300">
      <c r="A300" s="458"/>
      <c r="B300" s="458"/>
      <c r="C300" s="458"/>
      <c r="D300" s="458"/>
      <c r="E300" s="458"/>
      <c r="F300" s="459"/>
      <c r="G300" s="459"/>
    </row>
    <row r="301">
      <c r="A301" s="458"/>
      <c r="B301" s="458"/>
      <c r="C301" s="458"/>
      <c r="D301" s="458"/>
      <c r="E301" s="458"/>
      <c r="F301" s="459"/>
      <c r="G301" s="459"/>
    </row>
    <row r="302">
      <c r="A302" s="458"/>
      <c r="B302" s="458"/>
      <c r="C302" s="458"/>
      <c r="D302" s="458"/>
      <c r="E302" s="458"/>
      <c r="F302" s="459"/>
      <c r="G302" s="459"/>
    </row>
    <row r="303">
      <c r="A303" s="458"/>
      <c r="B303" s="458"/>
      <c r="C303" s="458"/>
      <c r="D303" s="458"/>
      <c r="E303" s="458"/>
      <c r="F303" s="459"/>
      <c r="G303" s="459"/>
    </row>
    <row r="304">
      <c r="A304" s="458"/>
      <c r="B304" s="458"/>
      <c r="C304" s="458"/>
      <c r="D304" s="458"/>
      <c r="E304" s="458"/>
      <c r="F304" s="459"/>
      <c r="G304" s="459"/>
    </row>
    <row r="305">
      <c r="A305" s="458"/>
      <c r="B305" s="458"/>
      <c r="C305" s="458"/>
      <c r="D305" s="458"/>
      <c r="E305" s="458"/>
      <c r="F305" s="459"/>
      <c r="G305" s="459"/>
    </row>
    <row r="306">
      <c r="A306" s="458"/>
      <c r="B306" s="458"/>
      <c r="C306" s="458"/>
      <c r="D306" s="458"/>
      <c r="E306" s="458"/>
      <c r="F306" s="459"/>
      <c r="G306" s="459"/>
    </row>
    <row r="307">
      <c r="A307" s="458"/>
      <c r="B307" s="458"/>
      <c r="C307" s="458"/>
      <c r="D307" s="458"/>
      <c r="E307" s="458"/>
      <c r="F307" s="459"/>
      <c r="G307" s="459"/>
    </row>
    <row r="308">
      <c r="A308" s="458"/>
      <c r="B308" s="458"/>
      <c r="C308" s="458"/>
      <c r="D308" s="458"/>
      <c r="E308" s="458"/>
      <c r="F308" s="459"/>
      <c r="G308" s="459"/>
    </row>
    <row r="309">
      <c r="A309" s="458"/>
      <c r="B309" s="458"/>
      <c r="C309" s="458"/>
      <c r="D309" s="458"/>
      <c r="E309" s="458"/>
      <c r="F309" s="459"/>
      <c r="G309" s="459"/>
    </row>
    <row r="310">
      <c r="A310" s="458"/>
      <c r="B310" s="458"/>
      <c r="C310" s="458"/>
      <c r="D310" s="458"/>
      <c r="E310" s="458"/>
      <c r="F310" s="459"/>
      <c r="G310" s="459"/>
    </row>
    <row r="311">
      <c r="A311" s="458"/>
      <c r="B311" s="458"/>
      <c r="C311" s="458"/>
      <c r="D311" s="458"/>
      <c r="E311" s="458"/>
      <c r="F311" s="459"/>
      <c r="G311" s="459"/>
    </row>
    <row r="312">
      <c r="A312" s="458"/>
      <c r="B312" s="458"/>
      <c r="C312" s="458"/>
      <c r="D312" s="458"/>
      <c r="E312" s="458"/>
      <c r="F312" s="459"/>
      <c r="G312" s="459"/>
    </row>
    <row r="313">
      <c r="A313" s="458"/>
      <c r="B313" s="458"/>
      <c r="C313" s="458"/>
      <c r="D313" s="458"/>
      <c r="E313" s="458"/>
      <c r="F313" s="459"/>
      <c r="G313" s="459"/>
    </row>
    <row r="314">
      <c r="A314" s="458"/>
      <c r="B314" s="458"/>
      <c r="C314" s="458"/>
      <c r="D314" s="458"/>
      <c r="E314" s="458"/>
      <c r="F314" s="459"/>
      <c r="G314" s="459"/>
    </row>
    <row r="315">
      <c r="A315" s="458"/>
      <c r="B315" s="458"/>
      <c r="C315" s="458"/>
      <c r="D315" s="458"/>
      <c r="E315" s="458"/>
      <c r="F315" s="459"/>
      <c r="G315" s="459"/>
    </row>
    <row r="316">
      <c r="A316" s="458"/>
      <c r="B316" s="458"/>
      <c r="C316" s="458"/>
      <c r="D316" s="458"/>
      <c r="E316" s="458"/>
      <c r="F316" s="459"/>
      <c r="G316" s="459"/>
    </row>
    <row r="317">
      <c r="A317" s="458"/>
      <c r="B317" s="458"/>
      <c r="C317" s="458"/>
      <c r="D317" s="458"/>
      <c r="E317" s="458"/>
      <c r="F317" s="459"/>
      <c r="G317" s="459"/>
    </row>
    <row r="318">
      <c r="A318" s="458"/>
      <c r="B318" s="458"/>
      <c r="C318" s="458"/>
      <c r="D318" s="458"/>
      <c r="E318" s="458"/>
      <c r="F318" s="459"/>
      <c r="G318" s="459"/>
    </row>
    <row r="319">
      <c r="A319" s="458"/>
      <c r="B319" s="458"/>
      <c r="C319" s="458"/>
      <c r="D319" s="458"/>
      <c r="E319" s="458"/>
      <c r="F319" s="459"/>
      <c r="G319" s="459"/>
    </row>
    <row r="320">
      <c r="A320" s="458"/>
      <c r="B320" s="458"/>
      <c r="C320" s="458"/>
      <c r="D320" s="458"/>
      <c r="E320" s="458"/>
      <c r="F320" s="459"/>
      <c r="G320" s="459"/>
    </row>
    <row r="321">
      <c r="A321" s="458"/>
      <c r="B321" s="458"/>
      <c r="C321" s="458"/>
      <c r="D321" s="458"/>
      <c r="E321" s="458"/>
      <c r="F321" s="459"/>
      <c r="G321" s="459"/>
    </row>
    <row r="322">
      <c r="A322" s="458"/>
      <c r="B322" s="458"/>
      <c r="C322" s="458"/>
      <c r="D322" s="458"/>
      <c r="E322" s="458"/>
      <c r="F322" s="459"/>
      <c r="G322" s="459"/>
    </row>
    <row r="323">
      <c r="A323" s="458"/>
      <c r="B323" s="458"/>
      <c r="C323" s="458"/>
      <c r="D323" s="458"/>
      <c r="E323" s="458"/>
      <c r="F323" s="459"/>
      <c r="G323" s="459"/>
    </row>
    <row r="324">
      <c r="A324" s="458"/>
      <c r="B324" s="458"/>
      <c r="C324" s="458"/>
      <c r="D324" s="458"/>
      <c r="E324" s="458"/>
      <c r="F324" s="459"/>
      <c r="G324" s="459"/>
    </row>
    <row r="325">
      <c r="A325" s="458"/>
      <c r="B325" s="458"/>
      <c r="C325" s="458"/>
      <c r="D325" s="458"/>
      <c r="E325" s="458"/>
      <c r="F325" s="459"/>
      <c r="G325" s="459"/>
    </row>
  </sheetData>
  <drawing r:id="rId2"/>
  <legacyDrawing r:id="rId3"/>
</worksheet>
</file>